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CORTOLIMA\POLITICA DE TRANSPARENCIA\"/>
    </mc:Choice>
  </mc:AlternateContent>
  <bookViews>
    <workbookView xWindow="0" yWindow="0" windowWidth="20490" windowHeight="6750" tabRatio="602" activeTab="2"/>
  </bookViews>
  <sheets>
    <sheet name="Datos Generales" sheetId="1" r:id="rId1"/>
    <sheet name="Hoja1" sheetId="3" state="hidden" r:id="rId2"/>
    <sheet name="Anexo 1 Matriz Inf Gestión" sheetId="39" r:id="rId3"/>
    <sheet name="Anexo 2 Protocolo Inf Gestión" sheetId="4" r:id="rId4"/>
    <sheet name="Informe Ingresos" sheetId="5" r:id="rId5"/>
    <sheet name="PROTOCOLO INGRESOS" sheetId="6" r:id="rId6"/>
    <sheet name="informe Gastos" sheetId="7" r:id="rId7"/>
    <sheet name="PROTOCOLO GASTOS" sheetId="8" r:id="rId8"/>
    <sheet name="Anexo 3 Matriz IMG" sheetId="9" r:id="rId9"/>
    <sheet name="1POMCAS" sheetId="10" r:id="rId10"/>
    <sheet name="2PORH" sheetId="11" r:id="rId11"/>
    <sheet name="3PSMV" sheetId="12" r:id="rId12"/>
    <sheet name="4UsoAguas" sheetId="13" r:id="rId13"/>
    <sheet name="5PUEAA" sheetId="14" r:id="rId14"/>
    <sheet name="6POMCASejec" sheetId="15" r:id="rId15"/>
    <sheet name="7Clima" sheetId="16" r:id="rId16"/>
    <sheet name="8Suelo" sheetId="17" r:id="rId17"/>
    <sheet name="9RUNAP" sheetId="18" r:id="rId18"/>
    <sheet name="10Paramos" sheetId="19" r:id="rId19"/>
    <sheet name="11Forest" sheetId="20" r:id="rId20"/>
    <sheet name="12PlanesAP" sheetId="21" r:id="rId21"/>
    <sheet name="13Amenaz" sheetId="22" r:id="rId22"/>
    <sheet name="14Invasor" sheetId="23" r:id="rId23"/>
    <sheet name="15Restaura" sheetId="24" r:id="rId24"/>
    <sheet name="16MIZC" sheetId="25" r:id="rId25"/>
    <sheet name="17PGIRS" sheetId="26" r:id="rId26"/>
    <sheet name="18Sector" sheetId="27" r:id="rId27"/>
    <sheet name="19GAU" sheetId="28" r:id="rId28"/>
    <sheet name="20Negoc" sheetId="29" r:id="rId29"/>
    <sheet name="21TiempoT" sheetId="30" r:id="rId30"/>
    <sheet name="22Autor" sheetId="31" r:id="rId31"/>
    <sheet name="23Sanc" sheetId="32" r:id="rId32"/>
    <sheet name="24POT" sheetId="33" r:id="rId33"/>
    <sheet name="25Redes" sheetId="34" r:id="rId34"/>
    <sheet name="26SIAC" sheetId="35" r:id="rId35"/>
    <sheet name="27Educa" sheetId="36" r:id="rId36"/>
    <sheet name="Observa" sheetId="37" r:id="rId37"/>
    <sheet name="Formulas" sheetId="38" r:id="rId38"/>
  </sheets>
  <externalReferences>
    <externalReference r:id="rId39"/>
  </externalReferences>
  <definedNames>
    <definedName name="_Toc467769469" localSheetId="10">#REF!</definedName>
    <definedName name="_Toc467769470" localSheetId="11">#REF!</definedName>
    <definedName name="_Toc467769471" localSheetId="12">#REF!</definedName>
    <definedName name="_Toc467769472" localSheetId="13">#REF!</definedName>
    <definedName name="_Toc467769473" localSheetId="14">#REF!</definedName>
    <definedName name="_Toc467769474" localSheetId="15">#REF!</definedName>
    <definedName name="_Toc467769475" localSheetId="16">#REF!</definedName>
    <definedName name="_Toc467769476" localSheetId="17">'9RUNAP'!$B$6</definedName>
    <definedName name="_Toc467769477" localSheetId="18">#REF!</definedName>
    <definedName name="_Toc467769478" localSheetId="19">#REF!</definedName>
    <definedName name="_Toc467769479" localSheetId="20">#REF!</definedName>
    <definedName name="_Toc467769480" localSheetId="21">#REF!</definedName>
    <definedName name="_Toc467769481" localSheetId="22">#REF!</definedName>
    <definedName name="_Toc467769482" localSheetId="23">#REF!</definedName>
    <definedName name="_Toc467769483" localSheetId="24">#REF!</definedName>
    <definedName name="_Toc467769484" localSheetId="25">#REF!</definedName>
    <definedName name="_Toc467769485" localSheetId="26">#REF!</definedName>
    <definedName name="_Toc467769486" localSheetId="27">#REF!</definedName>
    <definedName name="_Toc467769487" localSheetId="28">#REF!</definedName>
    <definedName name="_Toc467769488" localSheetId="29">#REF!</definedName>
    <definedName name="_Toc467769489" localSheetId="30">#REF!</definedName>
    <definedName name="_Toc467769490" localSheetId="31">#REF!</definedName>
    <definedName name="_Toc467769491" localSheetId="32">#REF!</definedName>
    <definedName name="_Toc467769492" localSheetId="33">#REF!</definedName>
    <definedName name="_Toc467769493" localSheetId="34">#REF!</definedName>
    <definedName name="_Toc467769494" localSheetId="35">#REF!</definedName>
    <definedName name="Lista_CAR">'Datos Generales'!$H$5:$H$36</definedName>
    <definedName name="REPORTE">Formulas!$F$33:$F$34</definedName>
    <definedName name="SI">Formulas!$D$33:$D$34</definedName>
    <definedName name="Vigencias">'Datos Generales'!$H$38:$H$47</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uri="GoogleSheetsCustomDataVersion1">
      <go:sheetsCustomData xmlns:go="http://customooxmlschemas.google.com/" r:id="" roundtripDataSignature="AMtx7mjulHVCP6otKvMWGEnf+OEiYVd8hg=="/>
    </ext>
  </extLst>
</workbook>
</file>

<file path=xl/calcChain.xml><?xml version="1.0" encoding="utf-8"?>
<calcChain xmlns="http://schemas.openxmlformats.org/spreadsheetml/2006/main">
  <c r="I145" i="7" l="1"/>
  <c r="I143" i="7"/>
  <c r="I141" i="7"/>
  <c r="I138" i="7"/>
  <c r="I136" i="7"/>
  <c r="I134" i="7"/>
  <c r="I131" i="7"/>
  <c r="I130" i="7" s="1"/>
  <c r="AB128" i="7"/>
  <c r="AA128" i="7"/>
  <c r="Z128" i="7"/>
  <c r="Y128" i="7"/>
  <c r="AB127" i="7"/>
  <c r="AA127" i="7"/>
  <c r="Z127" i="7"/>
  <c r="Y127" i="7"/>
  <c r="AB126" i="7"/>
  <c r="AA126" i="7"/>
  <c r="Z126" i="7"/>
  <c r="Y126" i="7"/>
  <c r="X125" i="7"/>
  <c r="W125" i="7"/>
  <c r="V125" i="7"/>
  <c r="U125" i="7"/>
  <c r="T125" i="7"/>
  <c r="S125" i="7"/>
  <c r="R125" i="7"/>
  <c r="Q125" i="7"/>
  <c r="P125" i="7"/>
  <c r="O125" i="7"/>
  <c r="AA125" i="7" s="1"/>
  <c r="N125" i="7"/>
  <c r="Z125" i="7" s="1"/>
  <c r="M125" i="7"/>
  <c r="Y125" i="7" s="1"/>
  <c r="AB124" i="7"/>
  <c r="AA124" i="7"/>
  <c r="Z124" i="7"/>
  <c r="Y124" i="7"/>
  <c r="AB123" i="7"/>
  <c r="AA123" i="7"/>
  <c r="Z123" i="7"/>
  <c r="Y123" i="7"/>
  <c r="AB122" i="7"/>
  <c r="AA122" i="7"/>
  <c r="Z122" i="7"/>
  <c r="Y122" i="7"/>
  <c r="AB121" i="7"/>
  <c r="AA121" i="7"/>
  <c r="Z121" i="7"/>
  <c r="Y121" i="7"/>
  <c r="AB120" i="7"/>
  <c r="AA120" i="7"/>
  <c r="Z120" i="7"/>
  <c r="Y120" i="7"/>
  <c r="AB119" i="7"/>
  <c r="AA119" i="7"/>
  <c r="Z119" i="7"/>
  <c r="Y119" i="7"/>
  <c r="AB118" i="7"/>
  <c r="AA118" i="7"/>
  <c r="Z118" i="7"/>
  <c r="Y118" i="7"/>
  <c r="AB117" i="7"/>
  <c r="AA117" i="7"/>
  <c r="Z117" i="7"/>
  <c r="Y117" i="7"/>
  <c r="AB116" i="7"/>
  <c r="AA116" i="7"/>
  <c r="Z116" i="7"/>
  <c r="Y116" i="7"/>
  <c r="AB115" i="7"/>
  <c r="AA115" i="7"/>
  <c r="Z115" i="7"/>
  <c r="Y115" i="7"/>
  <c r="AB114" i="7"/>
  <c r="AA114" i="7"/>
  <c r="Z114" i="7"/>
  <c r="Y114" i="7"/>
  <c r="AB113" i="7"/>
  <c r="AA113" i="7"/>
  <c r="Z113" i="7"/>
  <c r="Y113" i="7"/>
  <c r="AB112" i="7"/>
  <c r="AA112" i="7"/>
  <c r="Z112" i="7"/>
  <c r="Y112" i="7"/>
  <c r="AB111" i="7"/>
  <c r="AA111" i="7"/>
  <c r="Z111" i="7"/>
  <c r="Y111" i="7"/>
  <c r="AB110" i="7"/>
  <c r="AA110" i="7"/>
  <c r="Z110" i="7"/>
  <c r="Y110" i="7"/>
  <c r="AB109" i="7"/>
  <c r="AA109" i="7"/>
  <c r="Z109" i="7"/>
  <c r="Y109" i="7"/>
  <c r="AB108" i="7"/>
  <c r="AA108" i="7"/>
  <c r="Z108" i="7"/>
  <c r="Y108" i="7"/>
  <c r="AB107" i="7"/>
  <c r="AA107" i="7"/>
  <c r="Z107" i="7"/>
  <c r="Y107" i="7"/>
  <c r="AB106" i="7"/>
  <c r="AA106" i="7"/>
  <c r="Z106" i="7"/>
  <c r="Y106" i="7"/>
  <c r="AB105" i="7"/>
  <c r="AA105" i="7"/>
  <c r="Z105" i="7"/>
  <c r="Y105" i="7"/>
  <c r="AB104" i="7"/>
  <c r="AA104" i="7"/>
  <c r="Z104" i="7"/>
  <c r="Y104" i="7"/>
  <c r="AB103" i="7"/>
  <c r="AA103" i="7"/>
  <c r="Z103" i="7"/>
  <c r="Y103" i="7"/>
  <c r="AB102" i="7"/>
  <c r="AA102" i="7"/>
  <c r="Z102" i="7"/>
  <c r="Y102" i="7"/>
  <c r="AB101" i="7"/>
  <c r="AA101" i="7"/>
  <c r="Z101" i="7"/>
  <c r="Y101" i="7"/>
  <c r="AB100" i="7"/>
  <c r="AA100" i="7"/>
  <c r="Z100" i="7"/>
  <c r="Y100" i="7"/>
  <c r="AB99" i="7"/>
  <c r="AA99" i="7"/>
  <c r="Z99" i="7"/>
  <c r="Y99" i="7"/>
  <c r="AB98" i="7"/>
  <c r="AA98" i="7"/>
  <c r="Z98" i="7"/>
  <c r="Y98" i="7"/>
  <c r="AB97" i="7"/>
  <c r="AA97" i="7"/>
  <c r="Z97" i="7"/>
  <c r="Y97" i="7"/>
  <c r="AB96" i="7"/>
  <c r="AA96" i="7"/>
  <c r="Z96" i="7"/>
  <c r="Y96" i="7"/>
  <c r="AB95" i="7"/>
  <c r="AA95" i="7"/>
  <c r="Z95" i="7"/>
  <c r="Y95" i="7"/>
  <c r="AB94" i="7"/>
  <c r="AA94" i="7"/>
  <c r="Z94" i="7"/>
  <c r="Y94" i="7"/>
  <c r="AB93" i="7"/>
  <c r="AA93" i="7"/>
  <c r="Z93" i="7"/>
  <c r="Y93" i="7"/>
  <c r="AB92" i="7"/>
  <c r="AA92" i="7"/>
  <c r="Z92" i="7"/>
  <c r="Y92" i="7"/>
  <c r="AB91" i="7"/>
  <c r="AA91" i="7"/>
  <c r="Z91" i="7"/>
  <c r="Y91" i="7"/>
  <c r="L90" i="7"/>
  <c r="K90" i="7"/>
  <c r="J90" i="7"/>
  <c r="AB89" i="7"/>
  <c r="AA89" i="7"/>
  <c r="Z89" i="7"/>
  <c r="Y89" i="7"/>
  <c r="AB88" i="7"/>
  <c r="AA88" i="7"/>
  <c r="Z88" i="7"/>
  <c r="Y88" i="7"/>
  <c r="AB87" i="7"/>
  <c r="AA87" i="7"/>
  <c r="Z87" i="7"/>
  <c r="Y87" i="7"/>
  <c r="AB86" i="7"/>
  <c r="AA86" i="7"/>
  <c r="Z86" i="7"/>
  <c r="Y86" i="7"/>
  <c r="AA85" i="7"/>
  <c r="L85" i="7"/>
  <c r="AB85" i="7" s="1"/>
  <c r="K85" i="7"/>
  <c r="J85" i="7"/>
  <c r="Z85" i="7" s="1"/>
  <c r="I85" i="7"/>
  <c r="Y85" i="7" s="1"/>
  <c r="AB84" i="7"/>
  <c r="AA84" i="7"/>
  <c r="Z84" i="7"/>
  <c r="Y84" i="7"/>
  <c r="AB83" i="7"/>
  <c r="AA83" i="7"/>
  <c r="Z83" i="7"/>
  <c r="Y83" i="7"/>
  <c r="AB82" i="7"/>
  <c r="AA82" i="7"/>
  <c r="Z82" i="7"/>
  <c r="Y82" i="7"/>
  <c r="L81" i="7"/>
  <c r="AB81" i="7" s="1"/>
  <c r="K81" i="7"/>
  <c r="AA81" i="7" s="1"/>
  <c r="J81" i="7"/>
  <c r="Z81" i="7" s="1"/>
  <c r="I81" i="7"/>
  <c r="Y81" i="7" s="1"/>
  <c r="K80" i="7"/>
  <c r="AA80" i="7" s="1"/>
  <c r="AB79" i="7"/>
  <c r="AA79" i="7"/>
  <c r="Z79" i="7"/>
  <c r="Y79" i="7"/>
  <c r="AB78" i="7"/>
  <c r="AA78" i="7"/>
  <c r="Z78" i="7"/>
  <c r="Y78" i="7"/>
  <c r="AB77" i="7"/>
  <c r="AA77" i="7"/>
  <c r="Z77" i="7"/>
  <c r="Y77" i="7"/>
  <c r="Z76" i="7"/>
  <c r="L76" i="7"/>
  <c r="AB76" i="7" s="1"/>
  <c r="K76" i="7"/>
  <c r="AA76" i="7" s="1"/>
  <c r="J76" i="7"/>
  <c r="I76" i="7"/>
  <c r="Y76" i="7" s="1"/>
  <c r="AB75" i="7"/>
  <c r="AA75" i="7"/>
  <c r="Z75" i="7"/>
  <c r="Y75" i="7"/>
  <c r="L74" i="7"/>
  <c r="AB74" i="7" s="1"/>
  <c r="K74" i="7"/>
  <c r="AA74" i="7" s="1"/>
  <c r="J74" i="7"/>
  <c r="Z74" i="7" s="1"/>
  <c r="I74" i="7"/>
  <c r="Y74" i="7" s="1"/>
  <c r="AB73" i="7"/>
  <c r="AA73" i="7"/>
  <c r="Z73" i="7"/>
  <c r="Y73" i="7"/>
  <c r="Z72" i="7"/>
  <c r="L72" i="7"/>
  <c r="AB72" i="7" s="1"/>
  <c r="K72" i="7"/>
  <c r="AA72" i="7" s="1"/>
  <c r="J72" i="7"/>
  <c r="I72" i="7"/>
  <c r="Y72" i="7" s="1"/>
  <c r="AB71" i="7"/>
  <c r="AA71" i="7"/>
  <c r="Z71" i="7"/>
  <c r="Y71" i="7"/>
  <c r="AB70" i="7"/>
  <c r="AA70" i="7"/>
  <c r="Z70" i="7"/>
  <c r="Y70" i="7"/>
  <c r="Z69" i="7"/>
  <c r="L69" i="7"/>
  <c r="AB69" i="7" s="1"/>
  <c r="K69" i="7"/>
  <c r="AA69" i="7" s="1"/>
  <c r="J69" i="7"/>
  <c r="I69" i="7"/>
  <c r="Y69" i="7" s="1"/>
  <c r="Z68" i="7"/>
  <c r="L68" i="7"/>
  <c r="AB68" i="7" s="1"/>
  <c r="K68" i="7"/>
  <c r="AA68" i="7" s="1"/>
  <c r="J68" i="7"/>
  <c r="I68" i="7"/>
  <c r="Y68" i="7" s="1"/>
  <c r="L67" i="7"/>
  <c r="AB67" i="7" s="1"/>
  <c r="AB66" i="7"/>
  <c r="AA66" i="7"/>
  <c r="Z66" i="7"/>
  <c r="Y66" i="7"/>
  <c r="AB65" i="7"/>
  <c r="AA65" i="7"/>
  <c r="Z65" i="7"/>
  <c r="Y65" i="7"/>
  <c r="AA64" i="7"/>
  <c r="L64" i="7"/>
  <c r="AB64" i="7" s="1"/>
  <c r="K64" i="7"/>
  <c r="J64" i="7"/>
  <c r="Z64" i="7" s="1"/>
  <c r="I64" i="7"/>
  <c r="Y64" i="7" s="1"/>
  <c r="AB63" i="7"/>
  <c r="AA63" i="7"/>
  <c r="Z63" i="7"/>
  <c r="Y63" i="7"/>
  <c r="AB62" i="7"/>
  <c r="AA62" i="7"/>
  <c r="Z62" i="7"/>
  <c r="Y62" i="7"/>
  <c r="AA61" i="7"/>
  <c r="L61" i="7"/>
  <c r="AB61" i="7" s="1"/>
  <c r="K61" i="7"/>
  <c r="J61" i="7"/>
  <c r="Z61" i="7" s="1"/>
  <c r="I61" i="7"/>
  <c r="Y61" i="7" s="1"/>
  <c r="AA60" i="7"/>
  <c r="L60" i="7"/>
  <c r="AB60" i="7" s="1"/>
  <c r="K60" i="7"/>
  <c r="J60" i="7"/>
  <c r="Z60" i="7" s="1"/>
  <c r="AB59" i="7"/>
  <c r="AA59" i="7"/>
  <c r="Z59" i="7"/>
  <c r="Y59" i="7"/>
  <c r="L58" i="7"/>
  <c r="AB58" i="7" s="1"/>
  <c r="K58" i="7"/>
  <c r="AA58" i="7" s="1"/>
  <c r="J58" i="7"/>
  <c r="Z58" i="7" s="1"/>
  <c r="I58" i="7"/>
  <c r="Y58" i="7" s="1"/>
  <c r="AB57" i="7"/>
  <c r="AA57" i="7"/>
  <c r="Z57" i="7"/>
  <c r="Y57" i="7"/>
  <c r="AB56" i="7"/>
  <c r="AA56" i="7"/>
  <c r="Z56" i="7"/>
  <c r="Y56" i="7"/>
  <c r="L55" i="7"/>
  <c r="AB55" i="7" s="1"/>
  <c r="K55" i="7"/>
  <c r="AA55" i="7" s="1"/>
  <c r="J55" i="7"/>
  <c r="Z55" i="7" s="1"/>
  <c r="I55" i="7"/>
  <c r="Y55" i="7" s="1"/>
  <c r="L54" i="7"/>
  <c r="AB54" i="7" s="1"/>
  <c r="K54" i="7"/>
  <c r="AA54" i="7" s="1"/>
  <c r="J54" i="7"/>
  <c r="Z54" i="7" s="1"/>
  <c r="I54" i="7"/>
  <c r="I53" i="7" s="1"/>
  <c r="Y53" i="7" s="1"/>
  <c r="L53" i="7"/>
  <c r="AB53" i="7" s="1"/>
  <c r="K53" i="7"/>
  <c r="AA53" i="7" s="1"/>
  <c r="K52" i="7"/>
  <c r="AA52" i="7" s="1"/>
  <c r="AB51" i="7"/>
  <c r="AA51" i="7"/>
  <c r="Z51" i="7"/>
  <c r="Y51" i="7"/>
  <c r="AB50" i="7"/>
  <c r="AA50" i="7"/>
  <c r="Z50" i="7"/>
  <c r="Y50" i="7"/>
  <c r="L49" i="7"/>
  <c r="AB49" i="7" s="1"/>
  <c r="K49" i="7"/>
  <c r="AA49" i="7" s="1"/>
  <c r="J49" i="7"/>
  <c r="Z49" i="7" s="1"/>
  <c r="I49" i="7"/>
  <c r="Y49" i="7" s="1"/>
  <c r="AB48" i="7"/>
  <c r="AA48" i="7"/>
  <c r="Z48" i="7"/>
  <c r="Y48" i="7"/>
  <c r="Z45" i="7"/>
  <c r="P45" i="7"/>
  <c r="AB45" i="7" s="1"/>
  <c r="O45" i="7"/>
  <c r="AA45" i="7" s="1"/>
  <c r="N45" i="7"/>
  <c r="M45" i="7"/>
  <c r="Y45" i="7" s="1"/>
  <c r="AB44" i="7"/>
  <c r="AA44" i="7"/>
  <c r="Z44" i="7"/>
  <c r="Y44" i="7"/>
  <c r="AB43" i="7"/>
  <c r="AA43" i="7"/>
  <c r="Z43" i="7"/>
  <c r="Y43" i="7"/>
  <c r="AB42" i="7"/>
  <c r="AA42" i="7"/>
  <c r="Z42" i="7"/>
  <c r="Y42" i="7"/>
  <c r="X41" i="7"/>
  <c r="W41" i="7"/>
  <c r="V41" i="7"/>
  <c r="U41" i="7"/>
  <c r="T41" i="7"/>
  <c r="S41" i="7"/>
  <c r="R41" i="7"/>
  <c r="Q41" i="7"/>
  <c r="N41" i="7"/>
  <c r="L41" i="7"/>
  <c r="K41" i="7"/>
  <c r="J41" i="7"/>
  <c r="I41" i="7"/>
  <c r="AB40" i="7"/>
  <c r="AA40" i="7"/>
  <c r="Z40" i="7"/>
  <c r="Y40" i="7"/>
  <c r="AB39" i="7"/>
  <c r="AA39" i="7"/>
  <c r="Z39" i="7"/>
  <c r="Y39" i="7"/>
  <c r="AB38" i="7"/>
  <c r="AA38" i="7"/>
  <c r="Z38" i="7"/>
  <c r="Y38" i="7"/>
  <c r="X37" i="7"/>
  <c r="W37" i="7"/>
  <c r="W36" i="7" s="1"/>
  <c r="V37" i="7"/>
  <c r="V36" i="7" s="1"/>
  <c r="U37" i="7"/>
  <c r="T37" i="7"/>
  <c r="T36" i="7" s="1"/>
  <c r="S37" i="7"/>
  <c r="S36" i="7" s="1"/>
  <c r="R37" i="7"/>
  <c r="Q37" i="7"/>
  <c r="Q36" i="7" s="1"/>
  <c r="P37" i="7"/>
  <c r="O37" i="7"/>
  <c r="N37" i="7"/>
  <c r="M37" i="7"/>
  <c r="L37" i="7"/>
  <c r="AB37" i="7" s="1"/>
  <c r="K37" i="7"/>
  <c r="AA37" i="7" s="1"/>
  <c r="J37" i="7"/>
  <c r="Z37" i="7" s="1"/>
  <c r="I37" i="7"/>
  <c r="I36" i="7" s="1"/>
  <c r="X36" i="7"/>
  <c r="U36" i="7"/>
  <c r="R36" i="7"/>
  <c r="J36" i="7"/>
  <c r="AB35" i="7"/>
  <c r="AA35" i="7"/>
  <c r="Z35" i="7"/>
  <c r="Y35" i="7"/>
  <c r="AB34" i="7"/>
  <c r="AA34" i="7"/>
  <c r="Z34" i="7"/>
  <c r="Y34" i="7"/>
  <c r="AB33" i="7"/>
  <c r="AA33" i="7"/>
  <c r="Z33" i="7"/>
  <c r="Y33" i="7"/>
  <c r="X32" i="7"/>
  <c r="W32" i="7"/>
  <c r="V32" i="7"/>
  <c r="U32" i="7"/>
  <c r="T32" i="7"/>
  <c r="S32" i="7"/>
  <c r="R32" i="7"/>
  <c r="Q32" i="7"/>
  <c r="P32" i="7"/>
  <c r="O32" i="7"/>
  <c r="N32" i="7"/>
  <c r="M32" i="7"/>
  <c r="L32" i="7"/>
  <c r="AB32" i="7" s="1"/>
  <c r="K32" i="7"/>
  <c r="AA32" i="7" s="1"/>
  <c r="J32" i="7"/>
  <c r="Z32" i="7" s="1"/>
  <c r="I32" i="7"/>
  <c r="Y32" i="7" s="1"/>
  <c r="AB31" i="7"/>
  <c r="AA31" i="7"/>
  <c r="Z31" i="7"/>
  <c r="Y31" i="7"/>
  <c r="X30" i="7"/>
  <c r="W30" i="7"/>
  <c r="V30" i="7"/>
  <c r="U30" i="7"/>
  <c r="T30" i="7"/>
  <c r="S30" i="7"/>
  <c r="R30" i="7"/>
  <c r="Q30" i="7"/>
  <c r="P30" i="7"/>
  <c r="O30" i="7"/>
  <c r="N30" i="7"/>
  <c r="M30" i="7"/>
  <c r="L30" i="7"/>
  <c r="AB30" i="7" s="1"/>
  <c r="K30" i="7"/>
  <c r="AA30" i="7" s="1"/>
  <c r="J30" i="7"/>
  <c r="Z30" i="7" s="1"/>
  <c r="I30" i="7"/>
  <c r="Y30" i="7" s="1"/>
  <c r="AB29" i="7"/>
  <c r="AA29" i="7"/>
  <c r="Z29" i="7"/>
  <c r="Y29" i="7"/>
  <c r="X28" i="7"/>
  <c r="W28" i="7"/>
  <c r="V28" i="7"/>
  <c r="U28" i="7"/>
  <c r="T28" i="7"/>
  <c r="S28" i="7"/>
  <c r="R28" i="7"/>
  <c r="Q28" i="7"/>
  <c r="P28" i="7"/>
  <c r="O28" i="7"/>
  <c r="N28" i="7"/>
  <c r="M28" i="7"/>
  <c r="L28" i="7"/>
  <c r="AB28" i="7" s="1"/>
  <c r="K28" i="7"/>
  <c r="AA28" i="7" s="1"/>
  <c r="J28" i="7"/>
  <c r="Z28" i="7" s="1"/>
  <c r="I28" i="7"/>
  <c r="Y28" i="7" s="1"/>
  <c r="AB27" i="7"/>
  <c r="AA27" i="7"/>
  <c r="Z27" i="7"/>
  <c r="Y27" i="7"/>
  <c r="AB26" i="7"/>
  <c r="AA26" i="7"/>
  <c r="Z26" i="7"/>
  <c r="Y26" i="7"/>
  <c r="X25" i="7"/>
  <c r="W25" i="7"/>
  <c r="W24" i="7" s="1"/>
  <c r="W23" i="7" s="1"/>
  <c r="V25" i="7"/>
  <c r="V24" i="7" s="1"/>
  <c r="V23" i="7" s="1"/>
  <c r="U25" i="7"/>
  <c r="T25" i="7"/>
  <c r="T24" i="7" s="1"/>
  <c r="T23" i="7" s="1"/>
  <c r="S25" i="7"/>
  <c r="S24" i="7" s="1"/>
  <c r="S23" i="7" s="1"/>
  <c r="S3" i="7" s="1"/>
  <c r="S156" i="7" s="1"/>
  <c r="R25" i="7"/>
  <c r="Q25" i="7"/>
  <c r="Q24" i="7" s="1"/>
  <c r="Q23" i="7" s="1"/>
  <c r="P25" i="7"/>
  <c r="O25" i="7"/>
  <c r="O24" i="7" s="1"/>
  <c r="O23" i="7" s="1"/>
  <c r="N25" i="7"/>
  <c r="N24" i="7" s="1"/>
  <c r="N23" i="7" s="1"/>
  <c r="M25" i="7"/>
  <c r="L25" i="7"/>
  <c r="AB25" i="7" s="1"/>
  <c r="K25" i="7"/>
  <c r="AA25" i="7" s="1"/>
  <c r="J25" i="7"/>
  <c r="Z25" i="7" s="1"/>
  <c r="I25" i="7"/>
  <c r="I24" i="7" s="1"/>
  <c r="X24" i="7"/>
  <c r="X23" i="7" s="1"/>
  <c r="U24" i="7"/>
  <c r="U23" i="7" s="1"/>
  <c r="R24" i="7"/>
  <c r="R23" i="7" s="1"/>
  <c r="P24" i="7"/>
  <c r="P23" i="7" s="1"/>
  <c r="M24" i="7"/>
  <c r="M23" i="7" s="1"/>
  <c r="J24" i="7"/>
  <c r="Z24" i="7" s="1"/>
  <c r="AB22" i="7"/>
  <c r="AA22" i="7"/>
  <c r="Z22" i="7"/>
  <c r="Y22" i="7"/>
  <c r="AB21" i="7"/>
  <c r="AA21" i="7"/>
  <c r="Z21" i="7"/>
  <c r="Y21" i="7"/>
  <c r="X20" i="7"/>
  <c r="W20" i="7"/>
  <c r="V20" i="7"/>
  <c r="U20" i="7"/>
  <c r="T20" i="7"/>
  <c r="S20" i="7"/>
  <c r="R20" i="7"/>
  <c r="Q20" i="7"/>
  <c r="P20" i="7"/>
  <c r="O20" i="7"/>
  <c r="N20" i="7"/>
  <c r="M20" i="7"/>
  <c r="L20" i="7"/>
  <c r="AB20" i="7" s="1"/>
  <c r="K20" i="7"/>
  <c r="AA20" i="7" s="1"/>
  <c r="J20" i="7"/>
  <c r="Z20" i="7" s="1"/>
  <c r="I20" i="7"/>
  <c r="Y20" i="7" s="1"/>
  <c r="AB19" i="7"/>
  <c r="AA19" i="7"/>
  <c r="Z19" i="7"/>
  <c r="Y19" i="7"/>
  <c r="AB18" i="7"/>
  <c r="AA18" i="7"/>
  <c r="Z18" i="7"/>
  <c r="Y18" i="7"/>
  <c r="X17" i="7"/>
  <c r="W17" i="7"/>
  <c r="V17" i="7"/>
  <c r="V16" i="7" s="1"/>
  <c r="U17" i="7"/>
  <c r="U16" i="7" s="1"/>
  <c r="T17" i="7"/>
  <c r="T16" i="7" s="1"/>
  <c r="S17" i="7"/>
  <c r="R17" i="7"/>
  <c r="Q17" i="7"/>
  <c r="Q16" i="7" s="1"/>
  <c r="P17" i="7"/>
  <c r="O17" i="7"/>
  <c r="O16" i="7" s="1"/>
  <c r="N17" i="7"/>
  <c r="N16" i="7" s="1"/>
  <c r="M17" i="7"/>
  <c r="L17" i="7"/>
  <c r="AB17" i="7" s="1"/>
  <c r="K17" i="7"/>
  <c r="AA17" i="7" s="1"/>
  <c r="J17" i="7"/>
  <c r="Z17" i="7" s="1"/>
  <c r="I17" i="7"/>
  <c r="I16" i="7" s="1"/>
  <c r="X16" i="7"/>
  <c r="W16" i="7"/>
  <c r="S16" i="7"/>
  <c r="R16" i="7"/>
  <c r="P16" i="7"/>
  <c r="M16" i="7"/>
  <c r="J16" i="7"/>
  <c r="Z16" i="7" s="1"/>
  <c r="AB15" i="7"/>
  <c r="AA15" i="7"/>
  <c r="Z15" i="7"/>
  <c r="Y15" i="7"/>
  <c r="X14" i="7"/>
  <c r="W14" i="7"/>
  <c r="V14" i="7"/>
  <c r="U14" i="7"/>
  <c r="T14" i="7"/>
  <c r="S14" i="7"/>
  <c r="R14" i="7"/>
  <c r="Q14" i="7"/>
  <c r="P14" i="7"/>
  <c r="O14" i="7"/>
  <c r="N14" i="7"/>
  <c r="M14" i="7"/>
  <c r="L14" i="7"/>
  <c r="AB14" i="7" s="1"/>
  <c r="K14" i="7"/>
  <c r="AA14" i="7" s="1"/>
  <c r="J14" i="7"/>
  <c r="Z14" i="7" s="1"/>
  <c r="I14" i="7"/>
  <c r="Y14" i="7" s="1"/>
  <c r="AB13" i="7"/>
  <c r="AA13" i="7"/>
  <c r="Z13" i="7"/>
  <c r="Y13" i="7"/>
  <c r="AB12" i="7"/>
  <c r="AA12" i="7"/>
  <c r="Z12" i="7"/>
  <c r="Y12" i="7"/>
  <c r="X11" i="7"/>
  <c r="W11" i="7"/>
  <c r="V11" i="7"/>
  <c r="V10" i="7" s="1"/>
  <c r="V9" i="7" s="1"/>
  <c r="V8" i="7" s="1"/>
  <c r="U11" i="7"/>
  <c r="U10" i="7" s="1"/>
  <c r="U9" i="7" s="1"/>
  <c r="U8" i="7" s="1"/>
  <c r="U3" i="7" s="1"/>
  <c r="U156" i="7" s="1"/>
  <c r="T11" i="7"/>
  <c r="T10" i="7" s="1"/>
  <c r="T9" i="7" s="1"/>
  <c r="T8" i="7" s="1"/>
  <c r="S11" i="7"/>
  <c r="R11" i="7"/>
  <c r="Q11" i="7"/>
  <c r="Q10" i="7" s="1"/>
  <c r="Q9" i="7" s="1"/>
  <c r="Q8" i="7" s="1"/>
  <c r="Q3" i="7" s="1"/>
  <c r="Q156" i="7" s="1"/>
  <c r="P11" i="7"/>
  <c r="O11" i="7"/>
  <c r="O10" i="7" s="1"/>
  <c r="O9" i="7" s="1"/>
  <c r="O8" i="7" s="1"/>
  <c r="N11" i="7"/>
  <c r="N10" i="7" s="1"/>
  <c r="N9" i="7" s="1"/>
  <c r="N8" i="7" s="1"/>
  <c r="M11" i="7"/>
  <c r="L11" i="7"/>
  <c r="AB11" i="7" s="1"/>
  <c r="K11" i="7"/>
  <c r="AA11" i="7" s="1"/>
  <c r="J11" i="7"/>
  <c r="Z11" i="7" s="1"/>
  <c r="I11" i="7"/>
  <c r="I10" i="7" s="1"/>
  <c r="X10" i="7"/>
  <c r="X9" i="7" s="1"/>
  <c r="X8" i="7" s="1"/>
  <c r="W10" i="7"/>
  <c r="W9" i="7" s="1"/>
  <c r="W8" i="7" s="1"/>
  <c r="S10" i="7"/>
  <c r="R10" i="7"/>
  <c r="R9" i="7" s="1"/>
  <c r="R8" i="7" s="1"/>
  <c r="P10" i="7"/>
  <c r="P9" i="7" s="1"/>
  <c r="P8" i="7" s="1"/>
  <c r="M10" i="7"/>
  <c r="M9" i="7" s="1"/>
  <c r="M8" i="7" s="1"/>
  <c r="M3" i="7" s="1"/>
  <c r="M156" i="7" s="1"/>
  <c r="J10" i="7"/>
  <c r="S9" i="7"/>
  <c r="S8" i="7"/>
  <c r="AB7" i="7"/>
  <c r="AA7" i="7"/>
  <c r="Z7" i="7"/>
  <c r="Y7" i="7"/>
  <c r="I7" i="7"/>
  <c r="AB6" i="7"/>
  <c r="AA6" i="7"/>
  <c r="Z6" i="7"/>
  <c r="Y6" i="7"/>
  <c r="X5" i="7"/>
  <c r="W5" i="7"/>
  <c r="V5" i="7"/>
  <c r="U5" i="7"/>
  <c r="T5" i="7"/>
  <c r="S5" i="7"/>
  <c r="R5" i="7"/>
  <c r="Q5" i="7"/>
  <c r="P5" i="7"/>
  <c r="O5" i="7"/>
  <c r="N5" i="7"/>
  <c r="M5" i="7"/>
  <c r="L5" i="7"/>
  <c r="AB5" i="7" s="1"/>
  <c r="K5" i="7"/>
  <c r="AA5" i="7" s="1"/>
  <c r="J5" i="7"/>
  <c r="Z5" i="7" s="1"/>
  <c r="I5" i="7"/>
  <c r="Y5" i="7" s="1"/>
  <c r="AB4" i="7"/>
  <c r="AA4" i="7"/>
  <c r="Z4" i="7"/>
  <c r="Y4" i="7"/>
  <c r="Q135" i="39"/>
  <c r="N135" i="39"/>
  <c r="I135" i="39"/>
  <c r="J135" i="39" s="1"/>
  <c r="E135" i="39"/>
  <c r="Q134" i="39"/>
  <c r="N134" i="39"/>
  <c r="I134" i="39"/>
  <c r="J134" i="39" s="1"/>
  <c r="E134" i="39"/>
  <c r="Q133" i="39"/>
  <c r="N133" i="39"/>
  <c r="I133" i="39"/>
  <c r="J133" i="39" s="1"/>
  <c r="E133" i="39"/>
  <c r="Q132" i="39"/>
  <c r="N132" i="39"/>
  <c r="J132" i="39"/>
  <c r="I132" i="39"/>
  <c r="E132" i="39"/>
  <c r="Q131" i="39"/>
  <c r="N131" i="39"/>
  <c r="I131" i="39"/>
  <c r="J131" i="39" s="1"/>
  <c r="E131" i="39"/>
  <c r="Q130" i="39"/>
  <c r="N130" i="39"/>
  <c r="J130" i="39"/>
  <c r="I130" i="39"/>
  <c r="E130" i="39"/>
  <c r="P129" i="39"/>
  <c r="O129" i="39"/>
  <c r="O128" i="39" s="1"/>
  <c r="O127" i="39" s="1"/>
  <c r="N129" i="39"/>
  <c r="I129" i="39"/>
  <c r="M128" i="39"/>
  <c r="M127" i="39" s="1"/>
  <c r="L128" i="39"/>
  <c r="I128" i="39"/>
  <c r="L127" i="39"/>
  <c r="I127" i="39"/>
  <c r="P126" i="39"/>
  <c r="Q126" i="39" s="1"/>
  <c r="N126" i="39"/>
  <c r="I126" i="39"/>
  <c r="J126" i="39" s="1"/>
  <c r="E126" i="39"/>
  <c r="O125" i="39"/>
  <c r="M125" i="39"/>
  <c r="M124" i="39" s="1"/>
  <c r="L125" i="39"/>
  <c r="L124" i="39" s="1"/>
  <c r="L123" i="39" s="1"/>
  <c r="J125" i="39"/>
  <c r="J124" i="39" s="1"/>
  <c r="J123" i="39" s="1"/>
  <c r="I125" i="39"/>
  <c r="E125" i="39"/>
  <c r="E124" i="39" s="1"/>
  <c r="E123" i="39" s="1"/>
  <c r="O124" i="39"/>
  <c r="O123" i="39" s="1"/>
  <c r="I124" i="39"/>
  <c r="I123" i="39"/>
  <c r="Q122" i="39"/>
  <c r="P122" i="39"/>
  <c r="N122" i="39"/>
  <c r="I122" i="39"/>
  <c r="J122" i="39" s="1"/>
  <c r="O121" i="39"/>
  <c r="M121" i="39"/>
  <c r="P121" i="39" s="1"/>
  <c r="Q121" i="39" s="1"/>
  <c r="L121" i="39"/>
  <c r="N121" i="39" s="1"/>
  <c r="I121" i="39"/>
  <c r="E121" i="39"/>
  <c r="O120" i="39"/>
  <c r="O119" i="39" s="1"/>
  <c r="M120" i="39"/>
  <c r="P120" i="39" s="1"/>
  <c r="Q120" i="39" s="1"/>
  <c r="L120" i="39"/>
  <c r="L119" i="39" s="1"/>
  <c r="I120" i="39"/>
  <c r="M119" i="39"/>
  <c r="P119" i="39" s="1"/>
  <c r="Q119" i="39" s="1"/>
  <c r="J119" i="39"/>
  <c r="I119" i="39"/>
  <c r="E119" i="39"/>
  <c r="Q118" i="39"/>
  <c r="N118" i="39"/>
  <c r="I118" i="39"/>
  <c r="J118" i="39" s="1"/>
  <c r="E118" i="39"/>
  <c r="Q117" i="39"/>
  <c r="N117" i="39"/>
  <c r="I117" i="39"/>
  <c r="J117" i="39" s="1"/>
  <c r="J116" i="39" s="1"/>
  <c r="E117" i="39"/>
  <c r="Q116" i="39"/>
  <c r="N116" i="39"/>
  <c r="I116" i="39"/>
  <c r="Q115" i="39"/>
  <c r="N115" i="39"/>
  <c r="I115" i="39"/>
  <c r="J115" i="39" s="1"/>
  <c r="E115" i="39"/>
  <c r="Q114" i="39"/>
  <c r="N114" i="39"/>
  <c r="J114" i="39"/>
  <c r="I114" i="39"/>
  <c r="E114" i="39"/>
  <c r="Q113" i="39"/>
  <c r="N113" i="39"/>
  <c r="I113" i="39"/>
  <c r="Q112" i="39"/>
  <c r="N112" i="39"/>
  <c r="J112" i="39"/>
  <c r="I112" i="39"/>
  <c r="E112" i="39"/>
  <c r="Q111" i="39"/>
  <c r="N111" i="39"/>
  <c r="I111" i="39"/>
  <c r="J111" i="39" s="1"/>
  <c r="J110" i="39" s="1"/>
  <c r="E111" i="39"/>
  <c r="Q110" i="39"/>
  <c r="N110" i="39"/>
  <c r="I110" i="39"/>
  <c r="E110" i="39"/>
  <c r="Q109" i="39"/>
  <c r="N109" i="39"/>
  <c r="I109" i="39"/>
  <c r="J109" i="39" s="1"/>
  <c r="E109" i="39"/>
  <c r="Q108" i="39"/>
  <c r="N108" i="39"/>
  <c r="I108" i="39"/>
  <c r="J108" i="39" s="1"/>
  <c r="E108" i="39"/>
  <c r="P107" i="39"/>
  <c r="Q107" i="39" s="1"/>
  <c r="N107" i="39"/>
  <c r="J107" i="39"/>
  <c r="I107" i="39"/>
  <c r="E107" i="39"/>
  <c r="O106" i="39"/>
  <c r="O105" i="39" s="1"/>
  <c r="M106" i="39"/>
  <c r="P106" i="39" s="1"/>
  <c r="Q106" i="39" s="1"/>
  <c r="L106" i="39"/>
  <c r="I106" i="39"/>
  <c r="L105" i="39"/>
  <c r="I105" i="39"/>
  <c r="I104" i="39"/>
  <c r="Q103" i="39"/>
  <c r="N103" i="39"/>
  <c r="I103" i="39"/>
  <c r="J103" i="39" s="1"/>
  <c r="E103" i="39"/>
  <c r="Q102" i="39"/>
  <c r="N102" i="39"/>
  <c r="I102" i="39"/>
  <c r="J102" i="39" s="1"/>
  <c r="E102" i="39"/>
  <c r="Q101" i="39"/>
  <c r="N101" i="39"/>
  <c r="I101" i="39"/>
  <c r="J101" i="39" s="1"/>
  <c r="E101" i="39"/>
  <c r="Q100" i="39"/>
  <c r="N100" i="39"/>
  <c r="I100" i="39"/>
  <c r="J100" i="39" s="1"/>
  <c r="E100" i="39"/>
  <c r="G100" i="39" s="1"/>
  <c r="Q99" i="39"/>
  <c r="N99" i="39"/>
  <c r="I99" i="39"/>
  <c r="J99" i="39" s="1"/>
  <c r="E99" i="39"/>
  <c r="Q98" i="39"/>
  <c r="N98" i="39"/>
  <c r="I98" i="39"/>
  <c r="J98" i="39" s="1"/>
  <c r="E98" i="39"/>
  <c r="G98" i="39" s="1"/>
  <c r="Q97" i="39"/>
  <c r="N97" i="39"/>
  <c r="I97" i="39"/>
  <c r="J97" i="39" s="1"/>
  <c r="E97" i="39"/>
  <c r="Q96" i="39"/>
  <c r="N96" i="39"/>
  <c r="I96" i="39"/>
  <c r="Q95" i="39"/>
  <c r="N95" i="39"/>
  <c r="J95" i="39"/>
  <c r="I95" i="39"/>
  <c r="E95" i="39"/>
  <c r="Q94" i="39"/>
  <c r="N94" i="39"/>
  <c r="I94" i="39"/>
  <c r="J94" i="39" s="1"/>
  <c r="E94" i="39"/>
  <c r="Q93" i="39"/>
  <c r="N93" i="39"/>
  <c r="I93" i="39"/>
  <c r="J93" i="39" s="1"/>
  <c r="Q92" i="39"/>
  <c r="N92" i="39"/>
  <c r="I92" i="39"/>
  <c r="J92" i="39" s="1"/>
  <c r="Q91" i="39"/>
  <c r="N91" i="39"/>
  <c r="I91" i="39"/>
  <c r="J91" i="39" s="1"/>
  <c r="Q90" i="39"/>
  <c r="N90" i="39"/>
  <c r="I90" i="39"/>
  <c r="J90" i="39" s="1"/>
  <c r="Q89" i="39"/>
  <c r="N89" i="39"/>
  <c r="I89" i="39"/>
  <c r="J89" i="39" s="1"/>
  <c r="Q88" i="39"/>
  <c r="N88" i="39"/>
  <c r="I88" i="39"/>
  <c r="J88" i="39" s="1"/>
  <c r="Q87" i="39"/>
  <c r="N87" i="39"/>
  <c r="I87" i="39"/>
  <c r="J87" i="39" s="1"/>
  <c r="E87" i="39"/>
  <c r="Q86" i="39"/>
  <c r="N86" i="39"/>
  <c r="I86" i="39"/>
  <c r="J86" i="39" s="1"/>
  <c r="J82" i="39" s="1"/>
  <c r="E86" i="39"/>
  <c r="Q85" i="39"/>
  <c r="N85" i="39"/>
  <c r="I85" i="39"/>
  <c r="J85" i="39" s="1"/>
  <c r="E85" i="39"/>
  <c r="Q84" i="39"/>
  <c r="N84" i="39"/>
  <c r="I84" i="39"/>
  <c r="J84" i="39" s="1"/>
  <c r="E84" i="39"/>
  <c r="Q83" i="39"/>
  <c r="N83" i="39"/>
  <c r="I83" i="39"/>
  <c r="J83" i="39" s="1"/>
  <c r="E83" i="39"/>
  <c r="P82" i="39"/>
  <c r="Q82" i="39" s="1"/>
  <c r="N82" i="39"/>
  <c r="I82" i="39"/>
  <c r="E82" i="39"/>
  <c r="O81" i="39"/>
  <c r="M81" i="39"/>
  <c r="L81" i="39"/>
  <c r="I81" i="39"/>
  <c r="O80" i="39"/>
  <c r="M80" i="39"/>
  <c r="L80" i="39"/>
  <c r="N80" i="39" s="1"/>
  <c r="Q79" i="39"/>
  <c r="N79" i="39"/>
  <c r="I79" i="39"/>
  <c r="J79" i="39" s="1"/>
  <c r="J78" i="39" s="1"/>
  <c r="E79" i="39"/>
  <c r="Q78" i="39"/>
  <c r="N78" i="39"/>
  <c r="I78" i="39"/>
  <c r="E78" i="39"/>
  <c r="Q77" i="39"/>
  <c r="N77" i="39"/>
  <c r="I77" i="39"/>
  <c r="J77" i="39" s="1"/>
  <c r="J76" i="39" s="1"/>
  <c r="E77" i="39"/>
  <c r="E76" i="39" s="1"/>
  <c r="Q76" i="39"/>
  <c r="N76" i="39"/>
  <c r="I76" i="39"/>
  <c r="Q75" i="39"/>
  <c r="N75" i="39"/>
  <c r="I75" i="39"/>
  <c r="J75" i="39" s="1"/>
  <c r="J74" i="39" s="1"/>
  <c r="E75" i="39"/>
  <c r="E74" i="39" s="1"/>
  <c r="Q74" i="39"/>
  <c r="N74" i="39"/>
  <c r="I74" i="39"/>
  <c r="Q73" i="39"/>
  <c r="N73" i="39"/>
  <c r="I73" i="39"/>
  <c r="J73" i="39" s="1"/>
  <c r="J72" i="39" s="1"/>
  <c r="E73" i="39"/>
  <c r="Q72" i="39"/>
  <c r="N72" i="39"/>
  <c r="I72" i="39"/>
  <c r="E72" i="39"/>
  <c r="Q71" i="39"/>
  <c r="N71" i="39"/>
  <c r="I71" i="39"/>
  <c r="J71" i="39" s="1"/>
  <c r="J70" i="39" s="1"/>
  <c r="E71" i="39"/>
  <c r="G71" i="39" s="1"/>
  <c r="P70" i="39"/>
  <c r="P69" i="39" s="1"/>
  <c r="N70" i="39"/>
  <c r="I70" i="39"/>
  <c r="E70" i="39"/>
  <c r="O69" i="39"/>
  <c r="M69" i="39"/>
  <c r="L69" i="39"/>
  <c r="L68" i="39" s="1"/>
  <c r="L54" i="39" s="1"/>
  <c r="I69" i="39"/>
  <c r="O68" i="39"/>
  <c r="I68" i="39"/>
  <c r="I67" i="39"/>
  <c r="J67" i="39" s="1"/>
  <c r="G67" i="39"/>
  <c r="E67" i="39"/>
  <c r="I66" i="39"/>
  <c r="J66" i="39" s="1"/>
  <c r="E66" i="39"/>
  <c r="G66" i="39" s="1"/>
  <c r="J65" i="39"/>
  <c r="I65" i="39"/>
  <c r="J64" i="39"/>
  <c r="I64" i="39"/>
  <c r="I63" i="39"/>
  <c r="J63" i="39" s="1"/>
  <c r="E63" i="39"/>
  <c r="G63" i="39" s="1"/>
  <c r="I62" i="39"/>
  <c r="J62" i="39" s="1"/>
  <c r="E62" i="39"/>
  <c r="G62" i="39" s="1"/>
  <c r="I61" i="39"/>
  <c r="J61" i="39" s="1"/>
  <c r="E61" i="39"/>
  <c r="G61" i="39" s="1"/>
  <c r="I60" i="39"/>
  <c r="E60" i="39"/>
  <c r="I59" i="39"/>
  <c r="J59" i="39" s="1"/>
  <c r="E59" i="39"/>
  <c r="J58" i="39"/>
  <c r="J57" i="39" s="1"/>
  <c r="I58" i="39"/>
  <c r="E58" i="39"/>
  <c r="E57" i="39" s="1"/>
  <c r="P57" i="39"/>
  <c r="N57" i="39"/>
  <c r="I57" i="39"/>
  <c r="M56" i="39"/>
  <c r="N56" i="39" s="1"/>
  <c r="L56" i="39"/>
  <c r="I56" i="39"/>
  <c r="M55" i="39"/>
  <c r="N55" i="39" s="1"/>
  <c r="L55" i="39"/>
  <c r="I55" i="39"/>
  <c r="I54" i="39"/>
  <c r="Q53" i="39"/>
  <c r="N53" i="39"/>
  <c r="I53" i="39"/>
  <c r="J53" i="39" s="1"/>
  <c r="J52" i="39" s="1"/>
  <c r="G53" i="39"/>
  <c r="E53" i="39"/>
  <c r="Q52" i="39"/>
  <c r="N52" i="39"/>
  <c r="I52" i="39"/>
  <c r="E52" i="39"/>
  <c r="Q51" i="39"/>
  <c r="N51" i="39"/>
  <c r="I51" i="39"/>
  <c r="J51" i="39" s="1"/>
  <c r="J50" i="39" s="1"/>
  <c r="E51" i="39"/>
  <c r="E50" i="39" s="1"/>
  <c r="Q50" i="39"/>
  <c r="N50" i="39"/>
  <c r="I50" i="39"/>
  <c r="Q49" i="39"/>
  <c r="N49" i="39"/>
  <c r="I49" i="39"/>
  <c r="J49" i="39" s="1"/>
  <c r="E49" i="39"/>
  <c r="Q48" i="39"/>
  <c r="N48" i="39"/>
  <c r="I48" i="39"/>
  <c r="J48" i="39" s="1"/>
  <c r="Q47" i="39"/>
  <c r="N47" i="39"/>
  <c r="I47" i="39"/>
  <c r="J47" i="39" s="1"/>
  <c r="P46" i="39"/>
  <c r="Q46" i="39" s="1"/>
  <c r="N46" i="39"/>
  <c r="J46" i="39"/>
  <c r="I46" i="39"/>
  <c r="E46" i="39"/>
  <c r="E45" i="39" s="1"/>
  <c r="E44" i="39" s="1"/>
  <c r="O45" i="39"/>
  <c r="M45" i="39"/>
  <c r="P45" i="39" s="1"/>
  <c r="Q45" i="39" s="1"/>
  <c r="L45" i="39"/>
  <c r="I45" i="39"/>
  <c r="O44" i="39"/>
  <c r="M44" i="39"/>
  <c r="P44" i="39" s="1"/>
  <c r="Q44" i="39" s="1"/>
  <c r="L44" i="39"/>
  <c r="I44" i="39"/>
  <c r="Q43" i="39"/>
  <c r="N43" i="39"/>
  <c r="I43" i="39"/>
  <c r="J43" i="39" s="1"/>
  <c r="E43" i="39"/>
  <c r="Q42" i="39"/>
  <c r="N42" i="39"/>
  <c r="I42" i="39"/>
  <c r="J42" i="39" s="1"/>
  <c r="E42" i="39"/>
  <c r="Q41" i="39"/>
  <c r="N41" i="39"/>
  <c r="I41" i="39"/>
  <c r="J41" i="39" s="1"/>
  <c r="E41" i="39"/>
  <c r="Q40" i="39"/>
  <c r="N40" i="39"/>
  <c r="I40" i="39"/>
  <c r="J40" i="39" s="1"/>
  <c r="J39" i="39" s="1"/>
  <c r="E40" i="39"/>
  <c r="G40" i="39" s="1"/>
  <c r="Q39" i="39"/>
  <c r="N39" i="39"/>
  <c r="I39" i="39"/>
  <c r="E39" i="39"/>
  <c r="Q38" i="39"/>
  <c r="N38" i="39"/>
  <c r="I38" i="39"/>
  <c r="J38" i="39" s="1"/>
  <c r="J37" i="39" s="1"/>
  <c r="E38" i="39"/>
  <c r="G38" i="39" s="1"/>
  <c r="P37" i="39"/>
  <c r="O37" i="39"/>
  <c r="O36" i="39" s="1"/>
  <c r="O35" i="39" s="1"/>
  <c r="N37" i="39"/>
  <c r="E37" i="39"/>
  <c r="E36" i="39" s="1"/>
  <c r="E35" i="39" s="1"/>
  <c r="P36" i="39"/>
  <c r="N36" i="39"/>
  <c r="M36" i="39"/>
  <c r="M35" i="39" s="1"/>
  <c r="L36" i="39"/>
  <c r="L35" i="39"/>
  <c r="I34" i="39"/>
  <c r="J34" i="39" s="1"/>
  <c r="J33" i="39" s="1"/>
  <c r="J32" i="39" s="1"/>
  <c r="J31" i="39" s="1"/>
  <c r="E34" i="39"/>
  <c r="P33" i="39"/>
  <c r="Q33" i="39" s="1"/>
  <c r="L33" i="39"/>
  <c r="N33" i="39" s="1"/>
  <c r="I33" i="39"/>
  <c r="E33" i="39"/>
  <c r="O32" i="39"/>
  <c r="M32" i="39"/>
  <c r="M31" i="39" s="1"/>
  <c r="P31" i="39" s="1"/>
  <c r="Q31" i="39" s="1"/>
  <c r="L32" i="39"/>
  <c r="I32" i="39"/>
  <c r="E32" i="39"/>
  <c r="O31" i="39"/>
  <c r="O30" i="39" s="1"/>
  <c r="L31" i="39"/>
  <c r="L30" i="39" s="1"/>
  <c r="I31" i="39"/>
  <c r="E31" i="39"/>
  <c r="I30" i="39"/>
  <c r="Q29" i="39"/>
  <c r="N29" i="39"/>
  <c r="I29" i="39"/>
  <c r="J29" i="39" s="1"/>
  <c r="E29" i="39"/>
  <c r="Q28" i="39"/>
  <c r="N28" i="39"/>
  <c r="I28" i="39"/>
  <c r="J28" i="39" s="1"/>
  <c r="Q27" i="39"/>
  <c r="N27" i="39"/>
  <c r="I27" i="39"/>
  <c r="J27" i="39" s="1"/>
  <c r="Q26" i="39"/>
  <c r="N26" i="39"/>
  <c r="I26" i="39"/>
  <c r="J26" i="39" s="1"/>
  <c r="E26" i="39"/>
  <c r="Q25" i="39"/>
  <c r="N25" i="39"/>
  <c r="I25" i="39"/>
  <c r="J25" i="39" s="1"/>
  <c r="G25" i="39"/>
  <c r="E25" i="39"/>
  <c r="Q24" i="39"/>
  <c r="N24" i="39"/>
  <c r="I24" i="39"/>
  <c r="J24" i="39" s="1"/>
  <c r="J23" i="39" s="1"/>
  <c r="Q23" i="39"/>
  <c r="N23" i="39"/>
  <c r="I23" i="39"/>
  <c r="E23" i="39"/>
  <c r="Q22" i="39"/>
  <c r="N22" i="39"/>
  <c r="I22" i="39"/>
  <c r="J22" i="39" s="1"/>
  <c r="J21" i="39" s="1"/>
  <c r="E22" i="39"/>
  <c r="G22" i="39" s="1"/>
  <c r="Q21" i="39"/>
  <c r="N21" i="39"/>
  <c r="I21" i="39"/>
  <c r="E21" i="39"/>
  <c r="Q20" i="39"/>
  <c r="N20" i="39"/>
  <c r="J20" i="39"/>
  <c r="I20" i="39"/>
  <c r="E20" i="39"/>
  <c r="Q19" i="39"/>
  <c r="N19" i="39"/>
  <c r="J19" i="39"/>
  <c r="I19" i="39"/>
  <c r="E19" i="39"/>
  <c r="Q18" i="39"/>
  <c r="N18" i="39"/>
  <c r="J18" i="39"/>
  <c r="I18" i="39"/>
  <c r="E18" i="39"/>
  <c r="G18" i="39" s="1"/>
  <c r="Q17" i="39"/>
  <c r="N17" i="39"/>
  <c r="I17" i="39"/>
  <c r="J17" i="39" s="1"/>
  <c r="E17" i="39"/>
  <c r="G17" i="39" s="1"/>
  <c r="Q16" i="39"/>
  <c r="N16" i="39"/>
  <c r="I16" i="39"/>
  <c r="J16" i="39" s="1"/>
  <c r="G16" i="39"/>
  <c r="E16" i="39"/>
  <c r="Q15" i="39"/>
  <c r="N15" i="39"/>
  <c r="I15" i="39"/>
  <c r="J15" i="39" s="1"/>
  <c r="Q14" i="39"/>
  <c r="N14" i="39"/>
  <c r="I14" i="39"/>
  <c r="J14" i="39" s="1"/>
  <c r="E14" i="39"/>
  <c r="Q13" i="39"/>
  <c r="N13" i="39"/>
  <c r="J13" i="39"/>
  <c r="I13" i="39"/>
  <c r="E13" i="39"/>
  <c r="G13" i="39" s="1"/>
  <c r="Q12" i="39"/>
  <c r="N12" i="39"/>
  <c r="I12" i="39"/>
  <c r="J12" i="39" s="1"/>
  <c r="E12" i="39"/>
  <c r="Q11" i="39"/>
  <c r="N11" i="39"/>
  <c r="I11" i="39"/>
  <c r="J11" i="39" s="1"/>
  <c r="E11" i="39"/>
  <c r="E10" i="39" s="1"/>
  <c r="E9" i="39" s="1"/>
  <c r="E8" i="39" s="1"/>
  <c r="E7" i="39" s="1"/>
  <c r="P10" i="39"/>
  <c r="P9" i="39" s="1"/>
  <c r="P8" i="39" s="1"/>
  <c r="P7" i="39" s="1"/>
  <c r="N10" i="39"/>
  <c r="M9" i="39"/>
  <c r="L9" i="39"/>
  <c r="L8" i="39" s="1"/>
  <c r="L7" i="39" s="1"/>
  <c r="A2" i="39"/>
  <c r="P32" i="39" l="1"/>
  <c r="Q32" i="39" s="1"/>
  <c r="J45" i="39"/>
  <c r="J44" i="39" s="1"/>
  <c r="E56" i="39"/>
  <c r="E55" i="39" s="1"/>
  <c r="Q69" i="39"/>
  <c r="L104" i="39"/>
  <c r="L136" i="39" s="1"/>
  <c r="L138" i="39" s="1"/>
  <c r="J113" i="39"/>
  <c r="E116" i="39"/>
  <c r="N120" i="39"/>
  <c r="N125" i="39"/>
  <c r="N9" i="39"/>
  <c r="G11" i="39"/>
  <c r="J10" i="39"/>
  <c r="N32" i="39"/>
  <c r="Q37" i="39"/>
  <c r="Q36" i="39" s="1"/>
  <c r="P55" i="39"/>
  <c r="N69" i="39"/>
  <c r="N81" i="39"/>
  <c r="P81" i="39"/>
  <c r="E96" i="39"/>
  <c r="E81" i="39" s="1"/>
  <c r="E80" i="39" s="1"/>
  <c r="M105" i="39"/>
  <c r="P105" i="39" s="1"/>
  <c r="Q105" i="39" s="1"/>
  <c r="J106" i="39"/>
  <c r="J105" i="39" s="1"/>
  <c r="E113" i="39"/>
  <c r="N128" i="39"/>
  <c r="Q129" i="39"/>
  <c r="Y16" i="7"/>
  <c r="O3" i="7"/>
  <c r="O156" i="7" s="1"/>
  <c r="W3" i="7"/>
  <c r="W156" i="7" s="1"/>
  <c r="Y54" i="7"/>
  <c r="E129" i="39"/>
  <c r="E128" i="39" s="1"/>
  <c r="E127" i="39" s="1"/>
  <c r="K10" i="7"/>
  <c r="N3" i="7"/>
  <c r="N156" i="7" s="1"/>
  <c r="V3" i="7"/>
  <c r="V156" i="7" s="1"/>
  <c r="K16" i="7"/>
  <c r="AA16" i="7" s="1"/>
  <c r="K24" i="7"/>
  <c r="K36" i="7"/>
  <c r="N36" i="7"/>
  <c r="Z41" i="7"/>
  <c r="O41" i="7"/>
  <c r="AA41" i="7" s="1"/>
  <c r="AB125" i="7"/>
  <c r="I133" i="7"/>
  <c r="I140" i="7"/>
  <c r="I129" i="7" s="1"/>
  <c r="I90" i="7" s="1"/>
  <c r="Y10" i="7"/>
  <c r="I9" i="7"/>
  <c r="P3" i="7"/>
  <c r="P156" i="7" s="1"/>
  <c r="R3" i="7"/>
  <c r="R156" i="7" s="1"/>
  <c r="T3" i="7"/>
  <c r="T156" i="7" s="1"/>
  <c r="Z36" i="7"/>
  <c r="Z10" i="7"/>
  <c r="Y24" i="7"/>
  <c r="I23" i="7"/>
  <c r="Y23" i="7" s="1"/>
  <c r="X3" i="7"/>
  <c r="X156" i="7" s="1"/>
  <c r="AA24" i="7"/>
  <c r="J53" i="7"/>
  <c r="J80" i="7"/>
  <c r="Z80" i="7" s="1"/>
  <c r="L10" i="7"/>
  <c r="L16" i="7"/>
  <c r="AB16" i="7" s="1"/>
  <c r="L24" i="7"/>
  <c r="L36" i="7"/>
  <c r="P41" i="7"/>
  <c r="P36" i="7" s="1"/>
  <c r="L52" i="7"/>
  <c r="L80" i="7"/>
  <c r="AB80" i="7" s="1"/>
  <c r="J9" i="7"/>
  <c r="J23" i="7"/>
  <c r="Z23" i="7" s="1"/>
  <c r="J67" i="7"/>
  <c r="Z67" i="7" s="1"/>
  <c r="I67" i="7"/>
  <c r="Y67" i="7" s="1"/>
  <c r="K23" i="7"/>
  <c r="K47" i="7"/>
  <c r="K67" i="7"/>
  <c r="AA67" i="7" s="1"/>
  <c r="Y11" i="7"/>
  <c r="Y37" i="7"/>
  <c r="Y17" i="7"/>
  <c r="Y25" i="7"/>
  <c r="I60" i="7"/>
  <c r="Y60" i="7" s="1"/>
  <c r="M41" i="7"/>
  <c r="M36" i="7" s="1"/>
  <c r="Y36" i="7" s="1"/>
  <c r="I52" i="7"/>
  <c r="I80" i="7"/>
  <c r="Y80" i="7" s="1"/>
  <c r="J36" i="39"/>
  <c r="J35" i="39" s="1"/>
  <c r="J30" i="39" s="1"/>
  <c r="E69" i="39"/>
  <c r="E68" i="39" s="1"/>
  <c r="J69" i="39"/>
  <c r="J68" i="39" s="1"/>
  <c r="P35" i="39"/>
  <c r="Q35" i="39" s="1"/>
  <c r="M30" i="39"/>
  <c r="E54" i="39"/>
  <c r="J9" i="39"/>
  <c r="J8" i="39" s="1"/>
  <c r="J7" i="39" s="1"/>
  <c r="Q57" i="39"/>
  <c r="J96" i="39"/>
  <c r="J81" i="39" s="1"/>
  <c r="J80" i="39" s="1"/>
  <c r="O104" i="39"/>
  <c r="M123" i="39"/>
  <c r="P124" i="39"/>
  <c r="Q124" i="39" s="1"/>
  <c r="N124" i="39"/>
  <c r="J129" i="39"/>
  <c r="J128" i="39" s="1"/>
  <c r="J127" i="39" s="1"/>
  <c r="J104" i="39" s="1"/>
  <c r="E30" i="39"/>
  <c r="E106" i="39"/>
  <c r="E105" i="39" s="1"/>
  <c r="E104" i="39" s="1"/>
  <c r="P127" i="39"/>
  <c r="Q127" i="39" s="1"/>
  <c r="N127" i="39"/>
  <c r="J60" i="39"/>
  <c r="J56" i="39" s="1"/>
  <c r="O10" i="39"/>
  <c r="O9" i="39" s="1"/>
  <c r="O8" i="39" s="1"/>
  <c r="O7" i="39" s="1"/>
  <c r="O136" i="39" s="1"/>
  <c r="O138" i="39" s="1"/>
  <c r="O57" i="39"/>
  <c r="O56" i="39" s="1"/>
  <c r="O55" i="39" s="1"/>
  <c r="O54" i="39" s="1"/>
  <c r="M68" i="39"/>
  <c r="M8" i="39"/>
  <c r="G51" i="39"/>
  <c r="P56" i="39"/>
  <c r="Q56" i="39" s="1"/>
  <c r="N119" i="39"/>
  <c r="N31" i="39"/>
  <c r="Q70" i="39"/>
  <c r="N105" i="39"/>
  <c r="P125" i="39"/>
  <c r="Q125" i="39" s="1"/>
  <c r="P128" i="39"/>
  <c r="Q128" i="39" s="1"/>
  <c r="N44" i="39"/>
  <c r="N106" i="39"/>
  <c r="N45" i="39"/>
  <c r="AA10" i="7" l="1"/>
  <c r="K9" i="7"/>
  <c r="O36" i="7"/>
  <c r="AA36" i="7" s="1"/>
  <c r="P80" i="39"/>
  <c r="Q81" i="39"/>
  <c r="L9" i="7"/>
  <c r="AB10" i="7"/>
  <c r="I8" i="7"/>
  <c r="Y9" i="7"/>
  <c r="J52" i="7"/>
  <c r="Z53" i="7"/>
  <c r="Y41" i="7"/>
  <c r="I47" i="7"/>
  <c r="Y52" i="7"/>
  <c r="AA47" i="7"/>
  <c r="K46" i="7"/>
  <c r="AA46" i="7" s="1"/>
  <c r="AB52" i="7"/>
  <c r="L47" i="7"/>
  <c r="AB41" i="7"/>
  <c r="AB36" i="7"/>
  <c r="AA23" i="7"/>
  <c r="L23" i="7"/>
  <c r="AB23" i="7" s="1"/>
  <c r="AB24" i="7"/>
  <c r="J8" i="7"/>
  <c r="Z9" i="7"/>
  <c r="N123" i="39"/>
  <c r="P123" i="39"/>
  <c r="Q123" i="39" s="1"/>
  <c r="M104" i="39"/>
  <c r="P30" i="39"/>
  <c r="N30" i="39"/>
  <c r="J54" i="39"/>
  <c r="J138" i="39" s="1"/>
  <c r="Q10" i="39"/>
  <c r="E138" i="39"/>
  <c r="N8" i="39"/>
  <c r="M7" i="39"/>
  <c r="Q55" i="39"/>
  <c r="M54" i="39"/>
  <c r="N68" i="39"/>
  <c r="P68" i="39"/>
  <c r="Q68" i="39" s="1"/>
  <c r="Q30" i="39" l="1"/>
  <c r="AA9" i="7"/>
  <c r="K8" i="7"/>
  <c r="N7" i="39"/>
  <c r="M136" i="39"/>
  <c r="M138" i="39" s="1"/>
  <c r="Y47" i="7"/>
  <c r="I46" i="7"/>
  <c r="Y46" i="7" s="1"/>
  <c r="L46" i="7"/>
  <c r="AB46" i="7" s="1"/>
  <c r="AB47" i="7"/>
  <c r="Z52" i="7"/>
  <c r="J47" i="7"/>
  <c r="Y8" i="7"/>
  <c r="I3" i="7"/>
  <c r="Z8" i="7"/>
  <c r="J3" i="7"/>
  <c r="AB9" i="7"/>
  <c r="L8" i="7"/>
  <c r="P104" i="39"/>
  <c r="N104" i="39"/>
  <c r="N54" i="39"/>
  <c r="P54" i="39"/>
  <c r="Q54" i="39" s="1"/>
  <c r="AA8" i="7" l="1"/>
  <c r="K3" i="7"/>
  <c r="P136" i="39"/>
  <c r="P138" i="39" s="1"/>
  <c r="L3" i="7"/>
  <c r="AB8" i="7"/>
  <c r="J46" i="7"/>
  <c r="Z46" i="7" s="1"/>
  <c r="Z47" i="7"/>
  <c r="I156" i="7"/>
  <c r="Y3" i="7"/>
  <c r="Y156" i="7" s="1"/>
  <c r="J156" i="7"/>
  <c r="Z3" i="7"/>
  <c r="Q104" i="39"/>
  <c r="K156" i="7" l="1"/>
  <c r="AA3" i="7"/>
  <c r="AA156" i="7" s="1"/>
  <c r="Z156" i="7"/>
  <c r="L156" i="7"/>
  <c r="AB3" i="7"/>
  <c r="AB156" i="7" s="1"/>
  <c r="S52" i="5" l="1"/>
  <c r="S248" i="5"/>
  <c r="S25" i="5"/>
  <c r="S46" i="5"/>
  <c r="T39" i="5"/>
  <c r="S39" i="5"/>
  <c r="S42" i="5"/>
  <c r="T289" i="5" l="1"/>
  <c r="S189" i="5"/>
  <c r="N39" i="5"/>
  <c r="U39" i="5"/>
  <c r="U40" i="5"/>
  <c r="U41" i="5"/>
  <c r="K39" i="5"/>
  <c r="U289" i="5"/>
  <c r="P120" i="5"/>
  <c r="O120" i="5"/>
  <c r="Q82" i="5"/>
  <c r="Q59" i="5"/>
  <c r="Q56" i="5"/>
  <c r="Q52" i="5"/>
  <c r="Q49" i="5"/>
  <c r="Q46" i="5"/>
  <c r="Q43" i="5"/>
  <c r="Q37" i="5"/>
  <c r="Q25" i="5"/>
  <c r="Q22" i="5"/>
  <c r="P40" i="5"/>
  <c r="P39" i="5" s="1"/>
  <c r="O272" i="5" l="1"/>
  <c r="O259" i="5" s="1"/>
  <c r="T288" i="5" l="1"/>
  <c r="S288" i="5"/>
  <c r="S278" i="5" s="1"/>
  <c r="T278" i="5" l="1"/>
  <c r="U288" i="5"/>
  <c r="L289" i="5"/>
  <c r="L288" i="5" s="1"/>
  <c r="N288" i="5" s="1"/>
  <c r="N289" i="5" l="1"/>
  <c r="P289" i="5" s="1"/>
  <c r="P288" i="5" s="1"/>
  <c r="U273" i="5"/>
  <c r="U274" i="5"/>
  <c r="U275" i="5"/>
  <c r="U276" i="5"/>
  <c r="U277" i="5"/>
  <c r="T272" i="5"/>
  <c r="U272" i="5" s="1"/>
  <c r="S272" i="5"/>
  <c r="S259" i="5" s="1"/>
  <c r="N274" i="5"/>
  <c r="P274" i="5" s="1"/>
  <c r="N275" i="5"/>
  <c r="P275" i="5" s="1"/>
  <c r="N276" i="5"/>
  <c r="P276" i="5" s="1"/>
  <c r="N277" i="5"/>
  <c r="P277" i="5" s="1"/>
  <c r="L272" i="5"/>
  <c r="N272" i="5" s="1"/>
  <c r="K272" i="5"/>
  <c r="T259" i="5" l="1"/>
  <c r="P272" i="5"/>
  <c r="O119" i="5" l="1"/>
  <c r="S287" i="5" l="1"/>
  <c r="T255" i="5"/>
  <c r="S255" i="5" s="1"/>
  <c r="T252" i="5"/>
  <c r="T251" i="5"/>
  <c r="T42" i="5"/>
  <c r="T25" i="5"/>
  <c r="T22" i="5"/>
  <c r="S310" i="5"/>
  <c r="K255" i="5"/>
  <c r="K251" i="5"/>
  <c r="K25" i="5"/>
  <c r="K22" i="5"/>
  <c r="D31" i="38" l="1"/>
  <c r="D29" i="38"/>
  <c r="D26" i="38"/>
  <c r="D24" i="38"/>
  <c r="D23" i="38"/>
  <c r="D22" i="38"/>
  <c r="D20" i="38"/>
  <c r="D5" i="38"/>
  <c r="D42" i="36"/>
  <c r="G41" i="36"/>
  <c r="F41" i="36"/>
  <c r="E41" i="36"/>
  <c r="G40" i="36"/>
  <c r="F40" i="36"/>
  <c r="E40" i="36"/>
  <c r="G39" i="36"/>
  <c r="F39" i="36"/>
  <c r="E39" i="36"/>
  <c r="G38" i="36"/>
  <c r="G37" i="36"/>
  <c r="F37" i="36"/>
  <c r="E37" i="36"/>
  <c r="G36" i="36"/>
  <c r="F36" i="36"/>
  <c r="F42" i="36"/>
  <c r="D8" i="36" s="1"/>
  <c r="C32" i="9" s="1"/>
  <c r="L32" i="9" s="1"/>
  <c r="E36" i="36"/>
  <c r="E42" i="36" s="1"/>
  <c r="J30" i="36"/>
  <c r="I30" i="36"/>
  <c r="G42" i="36"/>
  <c r="H30" i="36"/>
  <c r="G30" i="36"/>
  <c r="I19" i="36"/>
  <c r="I18" i="36"/>
  <c r="I17" i="36"/>
  <c r="D12" i="36"/>
  <c r="D11" i="36"/>
  <c r="F10" i="36"/>
  <c r="E4" i="36"/>
  <c r="A2" i="36"/>
  <c r="F27" i="35"/>
  <c r="E27" i="35"/>
  <c r="G21" i="35"/>
  <c r="F21" i="35"/>
  <c r="E21" i="35"/>
  <c r="E30" i="35"/>
  <c r="D8" i="35" s="1"/>
  <c r="C31" i="9" s="1"/>
  <c r="D12" i="35"/>
  <c r="D11" i="35"/>
  <c r="F10" i="35"/>
  <c r="E4" i="35"/>
  <c r="A2" i="35"/>
  <c r="E81" i="34"/>
  <c r="F68" i="34"/>
  <c r="F69" i="34" s="1"/>
  <c r="G68" i="34"/>
  <c r="G69" i="34" s="1"/>
  <c r="E68" i="34"/>
  <c r="E69" i="34" s="1"/>
  <c r="H69" i="34" s="1"/>
  <c r="H70" i="34" s="1"/>
  <c r="E74" i="34" s="1"/>
  <c r="H65" i="34"/>
  <c r="H67" i="34"/>
  <c r="H66" i="34"/>
  <c r="L59" i="34"/>
  <c r="L60" i="34" s="1"/>
  <c r="K59" i="34"/>
  <c r="K60" i="34" s="1"/>
  <c r="J59" i="34"/>
  <c r="J60" i="34" s="1"/>
  <c r="I59" i="34"/>
  <c r="I60" i="34" s="1"/>
  <c r="H59" i="34"/>
  <c r="H60" i="34" s="1"/>
  <c r="G59" i="34"/>
  <c r="G60" i="34" s="1"/>
  <c r="F59" i="34"/>
  <c r="F60" i="34" s="1"/>
  <c r="E59" i="34"/>
  <c r="E60" i="34" s="1"/>
  <c r="G46" i="34"/>
  <c r="G47" i="34" s="1"/>
  <c r="E46" i="34"/>
  <c r="E47" i="34" s="1"/>
  <c r="F46" i="34"/>
  <c r="F47" i="34" s="1"/>
  <c r="H45" i="34"/>
  <c r="H44" i="34"/>
  <c r="H43" i="34"/>
  <c r="L37" i="34"/>
  <c r="L38" i="34"/>
  <c r="K37" i="34"/>
  <c r="K38" i="34"/>
  <c r="J37" i="34"/>
  <c r="J38" i="34"/>
  <c r="I37" i="34"/>
  <c r="I38" i="34"/>
  <c r="H37" i="34"/>
  <c r="H38" i="34"/>
  <c r="G37" i="34"/>
  <c r="G38" i="34"/>
  <c r="F37" i="34"/>
  <c r="F38" i="34"/>
  <c r="E37" i="34"/>
  <c r="E38" i="34"/>
  <c r="J20" i="34"/>
  <c r="E24" i="34"/>
  <c r="E25" i="34" s="1"/>
  <c r="E79" i="34" s="1"/>
  <c r="I20" i="34"/>
  <c r="E23" i="34"/>
  <c r="D12" i="34"/>
  <c r="D11" i="34"/>
  <c r="F10" i="34"/>
  <c r="E4" i="34"/>
  <c r="A2" i="34"/>
  <c r="H17" i="33"/>
  <c r="G17" i="33"/>
  <c r="F17" i="33"/>
  <c r="E17" i="33"/>
  <c r="D11" i="33"/>
  <c r="D10" i="33"/>
  <c r="F9" i="33"/>
  <c r="D7" i="33"/>
  <c r="E4" i="33"/>
  <c r="A2" i="33"/>
  <c r="H21" i="32"/>
  <c r="G21" i="32"/>
  <c r="F21" i="32"/>
  <c r="E21" i="32"/>
  <c r="I20" i="32"/>
  <c r="I21" i="32" s="1"/>
  <c r="I19" i="32"/>
  <c r="I18" i="32"/>
  <c r="D12" i="32"/>
  <c r="D11" i="32"/>
  <c r="F10" i="32"/>
  <c r="D8" i="32"/>
  <c r="E4" i="32"/>
  <c r="A2" i="32"/>
  <c r="F122" i="31"/>
  <c r="D121" i="31"/>
  <c r="D120" i="31"/>
  <c r="D119" i="31"/>
  <c r="D118" i="31"/>
  <c r="D117" i="31"/>
  <c r="H114" i="31"/>
  <c r="G114" i="31"/>
  <c r="F114" i="31"/>
  <c r="E114" i="31"/>
  <c r="E121" i="31"/>
  <c r="G121" i="31" s="1"/>
  <c r="I113" i="31"/>
  <c r="I112" i="31"/>
  <c r="I114" i="31"/>
  <c r="H101" i="31"/>
  <c r="G101" i="31"/>
  <c r="F101" i="31"/>
  <c r="E101" i="31"/>
  <c r="I100" i="31"/>
  <c r="I99" i="31"/>
  <c r="I101" i="31" s="1"/>
  <c r="H94" i="31"/>
  <c r="G94" i="31"/>
  <c r="F94" i="31"/>
  <c r="E94" i="31"/>
  <c r="E120" i="31"/>
  <c r="G120" i="31" s="1"/>
  <c r="I93" i="31"/>
  <c r="I92" i="31"/>
  <c r="I94" i="31"/>
  <c r="H83" i="31"/>
  <c r="G83" i="31"/>
  <c r="F83" i="31"/>
  <c r="E83" i="31"/>
  <c r="I82" i="31"/>
  <c r="I81" i="31"/>
  <c r="I83" i="31" s="1"/>
  <c r="H76" i="31"/>
  <c r="G76" i="31"/>
  <c r="F76" i="31"/>
  <c r="E76" i="31"/>
  <c r="E119" i="31"/>
  <c r="G119" i="31" s="1"/>
  <c r="I75" i="31"/>
  <c r="I74" i="31"/>
  <c r="I76" i="31"/>
  <c r="H62" i="31"/>
  <c r="G62" i="31"/>
  <c r="F62" i="31"/>
  <c r="E62" i="31"/>
  <c r="I61" i="31"/>
  <c r="I60" i="31"/>
  <c r="I62" i="31" s="1"/>
  <c r="H55" i="31"/>
  <c r="G55" i="31"/>
  <c r="F55" i="31"/>
  <c r="E55" i="31"/>
  <c r="E118" i="31"/>
  <c r="G118" i="31" s="1"/>
  <c r="I54" i="31"/>
  <c r="I53" i="31"/>
  <c r="I55" i="31"/>
  <c r="H41" i="31"/>
  <c r="G41" i="31"/>
  <c r="F41" i="31"/>
  <c r="E41" i="31"/>
  <c r="H24" i="31"/>
  <c r="G24" i="31"/>
  <c r="F24" i="31"/>
  <c r="E24" i="31"/>
  <c r="E117" i="31" s="1"/>
  <c r="G117" i="31" s="1"/>
  <c r="G122" i="31" s="1"/>
  <c r="D8" i="31" s="1"/>
  <c r="C28" i="9" s="1"/>
  <c r="I23" i="31"/>
  <c r="I22" i="31"/>
  <c r="I24" i="31" s="1"/>
  <c r="D12" i="31"/>
  <c r="D11" i="31"/>
  <c r="F10" i="31"/>
  <c r="E4" i="31"/>
  <c r="A2" i="31"/>
  <c r="F57" i="30"/>
  <c r="D56" i="30"/>
  <c r="D55" i="30"/>
  <c r="D54" i="30"/>
  <c r="D53" i="30"/>
  <c r="D52" i="30"/>
  <c r="H49" i="30"/>
  <c r="G49" i="30"/>
  <c r="F49" i="30"/>
  <c r="E49" i="30"/>
  <c r="E56" i="30" s="1"/>
  <c r="G56" i="30" s="1"/>
  <c r="I48" i="30"/>
  <c r="I47" i="30"/>
  <c r="I49" i="30" s="1"/>
  <c r="H42" i="30"/>
  <c r="G42" i="30"/>
  <c r="F42" i="30"/>
  <c r="E42" i="30"/>
  <c r="E55" i="30"/>
  <c r="G55" i="30" s="1"/>
  <c r="I41" i="30"/>
  <c r="I40" i="30"/>
  <c r="I42" i="30"/>
  <c r="H35" i="30"/>
  <c r="G35" i="30"/>
  <c r="F35" i="30"/>
  <c r="E35" i="30"/>
  <c r="E54" i="30" s="1"/>
  <c r="G54" i="30" s="1"/>
  <c r="I34" i="30"/>
  <c r="I33" i="30"/>
  <c r="I35" i="30" s="1"/>
  <c r="H28" i="30"/>
  <c r="G28" i="30"/>
  <c r="F28" i="30"/>
  <c r="E28" i="30"/>
  <c r="E53" i="30"/>
  <c r="G53" i="30" s="1"/>
  <c r="I27" i="30"/>
  <c r="I26" i="30"/>
  <c r="I28" i="30"/>
  <c r="H21" i="30"/>
  <c r="G21" i="30"/>
  <c r="F21" i="30"/>
  <c r="E21" i="30"/>
  <c r="E52" i="30" s="1"/>
  <c r="I20" i="30"/>
  <c r="I19" i="30"/>
  <c r="I21" i="30"/>
  <c r="D12" i="30"/>
  <c r="D11" i="30"/>
  <c r="F10" i="30"/>
  <c r="E4" i="30"/>
  <c r="A2" i="30"/>
  <c r="D42" i="29"/>
  <c r="G41" i="29"/>
  <c r="F41" i="29"/>
  <c r="E41" i="29"/>
  <c r="G40" i="29"/>
  <c r="F40" i="29"/>
  <c r="E40" i="29"/>
  <c r="G39" i="29"/>
  <c r="F39" i="29"/>
  <c r="E39" i="29"/>
  <c r="G38" i="29"/>
  <c r="F38" i="29"/>
  <c r="E38" i="29"/>
  <c r="G37" i="29"/>
  <c r="F37" i="29"/>
  <c r="E37" i="29"/>
  <c r="G36" i="29"/>
  <c r="F36" i="29"/>
  <c r="F42" i="29"/>
  <c r="D8" i="29" s="1"/>
  <c r="E36" i="29"/>
  <c r="E42" i="29" s="1"/>
  <c r="K30" i="29"/>
  <c r="J30" i="29"/>
  <c r="F24" i="38"/>
  <c r="G42" i="29" s="1"/>
  <c r="I30" i="29"/>
  <c r="E24" i="38" s="1"/>
  <c r="H30" i="29"/>
  <c r="I19" i="29"/>
  <c r="I18" i="29"/>
  <c r="I17" i="29"/>
  <c r="D12" i="29"/>
  <c r="D11" i="29"/>
  <c r="F10" i="29"/>
  <c r="E4" i="29"/>
  <c r="A2" i="29"/>
  <c r="I43" i="28"/>
  <c r="H43" i="28"/>
  <c r="K43" i="28" s="1"/>
  <c r="G43" i="28"/>
  <c r="K42" i="28"/>
  <c r="J42" i="28"/>
  <c r="E42" i="28"/>
  <c r="D42" i="28"/>
  <c r="K41" i="28"/>
  <c r="J41" i="28"/>
  <c r="E41" i="28"/>
  <c r="D41" i="28"/>
  <c r="K40" i="28"/>
  <c r="J40" i="28"/>
  <c r="E40" i="28"/>
  <c r="D40" i="28"/>
  <c r="K39" i="28"/>
  <c r="J39" i="28"/>
  <c r="E39" i="28"/>
  <c r="D39" i="28"/>
  <c r="K38" i="28"/>
  <c r="J38" i="28"/>
  <c r="E38" i="28"/>
  <c r="D38" i="28"/>
  <c r="K37" i="28"/>
  <c r="J37" i="28"/>
  <c r="E37" i="28"/>
  <c r="D37" i="28"/>
  <c r="K36" i="28"/>
  <c r="J36" i="28"/>
  <c r="E36" i="28"/>
  <c r="D36" i="28"/>
  <c r="H30" i="28"/>
  <c r="I29" i="28"/>
  <c r="I28" i="28"/>
  <c r="I27" i="28"/>
  <c r="I26" i="28"/>
  <c r="I25" i="28"/>
  <c r="I24" i="28"/>
  <c r="I23" i="28"/>
  <c r="E23" i="38"/>
  <c r="I30" i="28" s="1"/>
  <c r="D8" i="28" s="1"/>
  <c r="C24" i="9" s="1"/>
  <c r="I18" i="28"/>
  <c r="D12" i="28"/>
  <c r="D11" i="28"/>
  <c r="F10" i="28"/>
  <c r="E4" i="28"/>
  <c r="A2" i="28"/>
  <c r="D45" i="27"/>
  <c r="F44" i="27"/>
  <c r="E44" i="27"/>
  <c r="F43" i="27"/>
  <c r="E43" i="27"/>
  <c r="F42" i="27"/>
  <c r="E42" i="27"/>
  <c r="F41" i="27"/>
  <c r="E41" i="27"/>
  <c r="F40" i="27"/>
  <c r="E40" i="27"/>
  <c r="F39" i="27"/>
  <c r="E39" i="27"/>
  <c r="E45" i="27"/>
  <c r="J33" i="27"/>
  <c r="I33" i="27"/>
  <c r="F45" i="27" s="1"/>
  <c r="H33" i="27"/>
  <c r="G33" i="27"/>
  <c r="H20" i="27"/>
  <c r="G20" i="27"/>
  <c r="F20" i="27"/>
  <c r="E20" i="27"/>
  <c r="I19" i="27"/>
  <c r="I18" i="27"/>
  <c r="I20" i="27"/>
  <c r="D12" i="27"/>
  <c r="D11" i="27"/>
  <c r="F10" i="27"/>
  <c r="D8" i="27"/>
  <c r="E4" i="27"/>
  <c r="A2" i="27"/>
  <c r="H22" i="26"/>
  <c r="G22" i="26"/>
  <c r="F22" i="26"/>
  <c r="E22" i="26"/>
  <c r="D8" i="26" s="1"/>
  <c r="C22" i="9" s="1"/>
  <c r="I21" i="26"/>
  <c r="I20" i="26"/>
  <c r="I22" i="26" s="1"/>
  <c r="D12" i="26"/>
  <c r="D11" i="26"/>
  <c r="F10" i="26"/>
  <c r="E4" i="26"/>
  <c r="A2" i="26"/>
  <c r="H30" i="25"/>
  <c r="I29" i="25"/>
  <c r="I28" i="25"/>
  <c r="I27" i="25"/>
  <c r="I26" i="25"/>
  <c r="I25" i="25"/>
  <c r="I24" i="25"/>
  <c r="I23" i="25"/>
  <c r="I22" i="25"/>
  <c r="E20" i="38" s="1"/>
  <c r="I30" i="25" s="1"/>
  <c r="D8" i="25" s="1"/>
  <c r="I18" i="25"/>
  <c r="D12" i="25"/>
  <c r="D11" i="25"/>
  <c r="F10" i="25"/>
  <c r="E4" i="25"/>
  <c r="A2" i="25"/>
  <c r="J33" i="24"/>
  <c r="I33" i="24"/>
  <c r="H33" i="24"/>
  <c r="G33" i="24"/>
  <c r="F33" i="24"/>
  <c r="H21" i="24"/>
  <c r="H22" i="24"/>
  <c r="G21" i="24"/>
  <c r="G22" i="24"/>
  <c r="F21" i="24"/>
  <c r="F22" i="24"/>
  <c r="E21" i="24"/>
  <c r="E22" i="24"/>
  <c r="D8" i="24" s="1"/>
  <c r="C20" i="9" s="1"/>
  <c r="L20" i="9" s="1"/>
  <c r="H20" i="9"/>
  <c r="D12" i="24"/>
  <c r="D11" i="24"/>
  <c r="F10" i="24"/>
  <c r="E4" i="24"/>
  <c r="A2" i="24"/>
  <c r="K37" i="23"/>
  <c r="J37" i="23"/>
  <c r="I37" i="23"/>
  <c r="H37" i="23"/>
  <c r="I21" i="23"/>
  <c r="H21" i="23"/>
  <c r="F21" i="23"/>
  <c r="E21" i="23"/>
  <c r="J20" i="23"/>
  <c r="J19" i="23"/>
  <c r="J21" i="23"/>
  <c r="G20" i="23"/>
  <c r="G19" i="23"/>
  <c r="G21" i="23" s="1"/>
  <c r="K19" i="23"/>
  <c r="J18" i="23"/>
  <c r="G18" i="23"/>
  <c r="K18" i="23" s="1"/>
  <c r="D12" i="23"/>
  <c r="D11" i="23"/>
  <c r="F10" i="23"/>
  <c r="E4" i="23"/>
  <c r="A2" i="23"/>
  <c r="K40" i="22"/>
  <c r="J40" i="22"/>
  <c r="I40" i="22"/>
  <c r="H40" i="22"/>
  <c r="P22" i="22"/>
  <c r="O22" i="22"/>
  <c r="N22" i="22"/>
  <c r="M22" i="22"/>
  <c r="L22" i="22"/>
  <c r="K22" i="22"/>
  <c r="J22" i="22"/>
  <c r="I22" i="22"/>
  <c r="H22" i="22"/>
  <c r="G22" i="22"/>
  <c r="F22" i="22"/>
  <c r="E22" i="22"/>
  <c r="Q21" i="22"/>
  <c r="Q20" i="22"/>
  <c r="Q22" i="22" s="1"/>
  <c r="D8" i="22" s="1"/>
  <c r="Q19" i="22"/>
  <c r="D12" i="22"/>
  <c r="D11" i="22"/>
  <c r="F10" i="22"/>
  <c r="E4" i="22"/>
  <c r="A2" i="22"/>
  <c r="K40" i="21"/>
  <c r="J40" i="21"/>
  <c r="I40" i="21"/>
  <c r="H40" i="21"/>
  <c r="F20" i="21"/>
  <c r="E20" i="21"/>
  <c r="G19" i="21"/>
  <c r="G18" i="21"/>
  <c r="G20" i="21" s="1"/>
  <c r="D8" i="21" s="1"/>
  <c r="C17" i="9" s="1"/>
  <c r="G17" i="21"/>
  <c r="D12" i="21"/>
  <c r="D11" i="21"/>
  <c r="F10" i="21"/>
  <c r="E4" i="21"/>
  <c r="A2" i="21"/>
  <c r="M46" i="20"/>
  <c r="L45" i="20"/>
  <c r="M45" i="20" s="1"/>
  <c r="M32" i="20" s="1"/>
  <c r="M33" i="20"/>
  <c r="M29" i="20"/>
  <c r="K29" i="20"/>
  <c r="K44" i="20"/>
  <c r="M28" i="20"/>
  <c r="K28" i="20"/>
  <c r="K43" i="20" s="1"/>
  <c r="M27" i="20"/>
  <c r="K27" i="20"/>
  <c r="K42" i="20"/>
  <c r="M26" i="20"/>
  <c r="M30" i="20"/>
  <c r="K26" i="20"/>
  <c r="K41" i="20"/>
  <c r="M22" i="20"/>
  <c r="E20" i="20"/>
  <c r="I15" i="38" s="1"/>
  <c r="I25" i="20" s="1"/>
  <c r="N17" i="20"/>
  <c r="N18" i="20"/>
  <c r="N19" i="20" s="1"/>
  <c r="N20" i="20" s="1"/>
  <c r="N21" i="20" s="1"/>
  <c r="D12" i="20"/>
  <c r="D11" i="20"/>
  <c r="F10" i="20"/>
  <c r="E4" i="20"/>
  <c r="A2" i="20"/>
  <c r="I20" i="19"/>
  <c r="H20" i="19"/>
  <c r="G20" i="19"/>
  <c r="F20" i="19"/>
  <c r="E20" i="19"/>
  <c r="J19" i="19"/>
  <c r="J18" i="19"/>
  <c r="J20" i="19"/>
  <c r="D12" i="19"/>
  <c r="D11" i="19"/>
  <c r="F10" i="19"/>
  <c r="D8" i="19"/>
  <c r="E4" i="19"/>
  <c r="A2" i="19"/>
  <c r="H95" i="18"/>
  <c r="H94" i="18"/>
  <c r="H96" i="18" s="1"/>
  <c r="G95" i="18"/>
  <c r="G94" i="18"/>
  <c r="G96" i="18"/>
  <c r="F95" i="18"/>
  <c r="F94" i="18"/>
  <c r="F96" i="18" s="1"/>
  <c r="E95" i="18"/>
  <c r="E94" i="18"/>
  <c r="E96" i="18"/>
  <c r="D9" i="18" s="1"/>
  <c r="C14" i="9" s="1"/>
  <c r="L14" i="9" s="1"/>
  <c r="H14" i="9"/>
  <c r="H69" i="18"/>
  <c r="G69" i="18"/>
  <c r="F69" i="18"/>
  <c r="E69" i="18"/>
  <c r="I63" i="18"/>
  <c r="H58" i="18"/>
  <c r="G58" i="18"/>
  <c r="F58" i="18"/>
  <c r="E58" i="18"/>
  <c r="I52" i="18"/>
  <c r="H46" i="18"/>
  <c r="G46" i="18"/>
  <c r="F46" i="18"/>
  <c r="E46" i="18"/>
  <c r="I40" i="18"/>
  <c r="H35" i="18"/>
  <c r="G35" i="18"/>
  <c r="F35" i="18"/>
  <c r="E35" i="18"/>
  <c r="I29" i="18"/>
  <c r="F24" i="18"/>
  <c r="E24" i="18"/>
  <c r="G24" i="18"/>
  <c r="G23" i="18"/>
  <c r="G22" i="18"/>
  <c r="G21" i="18"/>
  <c r="G20" i="18"/>
  <c r="G19" i="18"/>
  <c r="D13" i="18"/>
  <c r="D12" i="18"/>
  <c r="F11" i="18"/>
  <c r="E4" i="18"/>
  <c r="A2" i="18"/>
  <c r="J37" i="17"/>
  <c r="I37" i="17"/>
  <c r="H37" i="17"/>
  <c r="G37" i="17"/>
  <c r="F37" i="17"/>
  <c r="H19" i="17"/>
  <c r="G19" i="17"/>
  <c r="F19" i="17"/>
  <c r="E19" i="17"/>
  <c r="D12" i="17"/>
  <c r="D11" i="17"/>
  <c r="F10" i="17"/>
  <c r="D8" i="17"/>
  <c r="E4" i="17"/>
  <c r="A2" i="17"/>
  <c r="H19" i="16"/>
  <c r="G19" i="16"/>
  <c r="F19" i="16"/>
  <c r="E19" i="16"/>
  <c r="D12" i="16"/>
  <c r="D11" i="16"/>
  <c r="F10" i="16"/>
  <c r="D8" i="16"/>
  <c r="E4" i="16"/>
  <c r="A2" i="16"/>
  <c r="I51" i="15"/>
  <c r="H51" i="15"/>
  <c r="G51" i="15"/>
  <c r="F51" i="15"/>
  <c r="H26" i="15"/>
  <c r="G26" i="15"/>
  <c r="F26" i="15"/>
  <c r="E26" i="15"/>
  <c r="H25" i="15"/>
  <c r="G25" i="15"/>
  <c r="F25" i="15"/>
  <c r="E25" i="15"/>
  <c r="H24" i="15"/>
  <c r="H27" i="15" s="1"/>
  <c r="G24" i="15"/>
  <c r="G27" i="15" s="1"/>
  <c r="F24" i="15"/>
  <c r="F27" i="15" s="1"/>
  <c r="E24" i="15"/>
  <c r="E27" i="15" s="1"/>
  <c r="D8" i="15" s="1"/>
  <c r="C11" i="9" s="1"/>
  <c r="L11" i="9" s="1"/>
  <c r="D12" i="15"/>
  <c r="D11" i="15"/>
  <c r="F10" i="15"/>
  <c r="E4" i="15"/>
  <c r="A2" i="15"/>
  <c r="H22" i="14"/>
  <c r="G22" i="14"/>
  <c r="F22" i="14"/>
  <c r="E22" i="14"/>
  <c r="D12" i="14"/>
  <c r="D11" i="14"/>
  <c r="F10" i="14"/>
  <c r="D8" i="14"/>
  <c r="E4" i="14"/>
  <c r="A2" i="14"/>
  <c r="H23" i="13"/>
  <c r="G23" i="13"/>
  <c r="F23" i="13"/>
  <c r="E23" i="13"/>
  <c r="I22" i="13"/>
  <c r="I21" i="13"/>
  <c r="I23" i="13"/>
  <c r="D12" i="13"/>
  <c r="D11" i="13"/>
  <c r="F10" i="13"/>
  <c r="D8" i="13"/>
  <c r="E4" i="13"/>
  <c r="A2" i="13"/>
  <c r="H22" i="12"/>
  <c r="G22" i="12"/>
  <c r="F22" i="12"/>
  <c r="E22" i="12"/>
  <c r="D12" i="12"/>
  <c r="D11" i="12"/>
  <c r="F10" i="12"/>
  <c r="D8" i="12"/>
  <c r="E4" i="12"/>
  <c r="A2" i="12"/>
  <c r="H23" i="11"/>
  <c r="G23" i="11"/>
  <c r="F23" i="11"/>
  <c r="E23" i="11"/>
  <c r="D8" i="11" s="1"/>
  <c r="I22" i="11"/>
  <c r="I21" i="11"/>
  <c r="I23" i="11" s="1"/>
  <c r="D12" i="11"/>
  <c r="D11" i="11"/>
  <c r="F10" i="11"/>
  <c r="E4" i="11"/>
  <c r="A2" i="11"/>
  <c r="D100" i="10"/>
  <c r="J93" i="10"/>
  <c r="I93" i="10"/>
  <c r="H93" i="10"/>
  <c r="G93" i="10"/>
  <c r="J92" i="10"/>
  <c r="I92" i="10"/>
  <c r="H92" i="10"/>
  <c r="G92" i="10"/>
  <c r="J91" i="10"/>
  <c r="I91" i="10"/>
  <c r="H91" i="10"/>
  <c r="G91" i="10"/>
  <c r="J90" i="10"/>
  <c r="I90" i="10"/>
  <c r="H90" i="10"/>
  <c r="G90" i="10"/>
  <c r="J89" i="10"/>
  <c r="I89" i="10"/>
  <c r="H89" i="10"/>
  <c r="G89" i="10"/>
  <c r="J88" i="10"/>
  <c r="I88" i="10"/>
  <c r="H88" i="10"/>
  <c r="G88" i="10"/>
  <c r="J87" i="10"/>
  <c r="I87" i="10"/>
  <c r="H87" i="10"/>
  <c r="G87" i="10"/>
  <c r="J86" i="10"/>
  <c r="I86" i="10"/>
  <c r="H86" i="10"/>
  <c r="G86" i="10"/>
  <c r="J85" i="10"/>
  <c r="I85" i="10"/>
  <c r="H85" i="10"/>
  <c r="G85" i="10"/>
  <c r="J84" i="10"/>
  <c r="I84" i="10"/>
  <c r="H84" i="10"/>
  <c r="G84" i="10"/>
  <c r="J83" i="10"/>
  <c r="I83" i="10"/>
  <c r="H83" i="10"/>
  <c r="G83" i="10"/>
  <c r="J82" i="10"/>
  <c r="I82" i="10"/>
  <c r="H82" i="10"/>
  <c r="G82" i="10"/>
  <c r="J81" i="10"/>
  <c r="I81" i="10"/>
  <c r="H81" i="10"/>
  <c r="G81" i="10"/>
  <c r="J80" i="10"/>
  <c r="I80" i="10"/>
  <c r="H80" i="10"/>
  <c r="G80" i="10"/>
  <c r="F75" i="10"/>
  <c r="F93" i="10"/>
  <c r="E75" i="10"/>
  <c r="E93" i="10"/>
  <c r="D75" i="10"/>
  <c r="D93" i="10"/>
  <c r="F74" i="10"/>
  <c r="F92" i="10"/>
  <c r="E74" i="10"/>
  <c r="E92" i="10"/>
  <c r="D74" i="10"/>
  <c r="D92" i="10"/>
  <c r="F73" i="10"/>
  <c r="F91" i="10"/>
  <c r="E73" i="10"/>
  <c r="E91" i="10"/>
  <c r="D73" i="10"/>
  <c r="D91" i="10"/>
  <c r="F72" i="10"/>
  <c r="F90" i="10"/>
  <c r="E72" i="10"/>
  <c r="E90" i="10"/>
  <c r="D72" i="10"/>
  <c r="D90" i="10"/>
  <c r="F71" i="10"/>
  <c r="F89" i="10"/>
  <c r="E71" i="10"/>
  <c r="E89" i="10"/>
  <c r="D71" i="10"/>
  <c r="D89" i="10"/>
  <c r="F70" i="10"/>
  <c r="F88" i="10"/>
  <c r="E70" i="10"/>
  <c r="E88" i="10"/>
  <c r="D70" i="10"/>
  <c r="D88" i="10"/>
  <c r="F69" i="10"/>
  <c r="F87" i="10"/>
  <c r="E69" i="10"/>
  <c r="E87" i="10"/>
  <c r="D69" i="10"/>
  <c r="D87" i="10"/>
  <c r="F68" i="10"/>
  <c r="F86" i="10"/>
  <c r="E68" i="10"/>
  <c r="E86" i="10"/>
  <c r="D68" i="10"/>
  <c r="D86" i="10"/>
  <c r="F67" i="10"/>
  <c r="F85" i="10"/>
  <c r="E67" i="10"/>
  <c r="E85" i="10"/>
  <c r="D67" i="10"/>
  <c r="D85" i="10"/>
  <c r="F66" i="10"/>
  <c r="F84" i="10"/>
  <c r="E66" i="10"/>
  <c r="E84" i="10"/>
  <c r="D66" i="10"/>
  <c r="D84" i="10"/>
  <c r="F65" i="10"/>
  <c r="F83" i="10"/>
  <c r="E65" i="10"/>
  <c r="E83" i="10"/>
  <c r="D65" i="10"/>
  <c r="D83" i="10"/>
  <c r="F64" i="10"/>
  <c r="F82" i="10"/>
  <c r="E64" i="10"/>
  <c r="E82" i="10"/>
  <c r="D64" i="10"/>
  <c r="D82" i="10"/>
  <c r="F63" i="10"/>
  <c r="F81" i="10"/>
  <c r="E63" i="10"/>
  <c r="E81" i="10"/>
  <c r="D63" i="10"/>
  <c r="D81" i="10"/>
  <c r="F62" i="10"/>
  <c r="F80" i="10"/>
  <c r="E62" i="10"/>
  <c r="E80" i="10"/>
  <c r="D62" i="10"/>
  <c r="D80" i="10"/>
  <c r="H97" i="10"/>
  <c r="D12" i="10"/>
  <c r="D11" i="10"/>
  <c r="F10" i="10"/>
  <c r="D8" i="10"/>
  <c r="E4" i="10"/>
  <c r="A2" i="10"/>
  <c r="J32" i="9"/>
  <c r="N32" i="9"/>
  <c r="I32" i="9"/>
  <c r="M32" i="9"/>
  <c r="H32" i="9"/>
  <c r="I31" i="9"/>
  <c r="M31" i="9" s="1"/>
  <c r="J31" i="9"/>
  <c r="N31" i="9" s="1"/>
  <c r="H31" i="9"/>
  <c r="L31" i="9"/>
  <c r="J30" i="9"/>
  <c r="N30" i="9"/>
  <c r="I30" i="9"/>
  <c r="M30" i="9"/>
  <c r="H30" i="9"/>
  <c r="I29" i="9"/>
  <c r="M29" i="9" s="1"/>
  <c r="J29" i="9"/>
  <c r="N29" i="9" s="1"/>
  <c r="H29" i="9"/>
  <c r="C29" i="9"/>
  <c r="J28" i="9"/>
  <c r="N28" i="9" s="1"/>
  <c r="I28" i="9"/>
  <c r="M28" i="9" s="1"/>
  <c r="H28" i="9"/>
  <c r="L28" i="9" s="1"/>
  <c r="I27" i="9"/>
  <c r="M27" i="9"/>
  <c r="J27" i="9"/>
  <c r="N27" i="9"/>
  <c r="H27" i="9"/>
  <c r="C27" i="9"/>
  <c r="L27" i="9" s="1"/>
  <c r="J26" i="9"/>
  <c r="N26" i="9" s="1"/>
  <c r="I26" i="9"/>
  <c r="M26" i="9" s="1"/>
  <c r="H26" i="9"/>
  <c r="I25" i="9"/>
  <c r="M25" i="9"/>
  <c r="J25" i="9"/>
  <c r="N25" i="9"/>
  <c r="H25" i="9"/>
  <c r="C25" i="9"/>
  <c r="L25" i="9" s="1"/>
  <c r="J24" i="9"/>
  <c r="N24" i="9" s="1"/>
  <c r="I24" i="9"/>
  <c r="M24" i="9" s="1"/>
  <c r="H24" i="9"/>
  <c r="L24" i="9"/>
  <c r="I23" i="9"/>
  <c r="M23" i="9"/>
  <c r="J23" i="9"/>
  <c r="N23" i="9"/>
  <c r="H23" i="9"/>
  <c r="C23" i="9"/>
  <c r="L23" i="9" s="1"/>
  <c r="J22" i="9"/>
  <c r="N22" i="9" s="1"/>
  <c r="I22" i="9"/>
  <c r="M22" i="9" s="1"/>
  <c r="H22" i="9"/>
  <c r="L22" i="9"/>
  <c r="I21" i="9"/>
  <c r="M21" i="9"/>
  <c r="J21" i="9"/>
  <c r="N21" i="9"/>
  <c r="H21" i="9"/>
  <c r="C21" i="9"/>
  <c r="L21" i="9" s="1"/>
  <c r="J20" i="9"/>
  <c r="N20" i="9" s="1"/>
  <c r="I20" i="9"/>
  <c r="M20" i="9" s="1"/>
  <c r="I19" i="9"/>
  <c r="M19" i="9" s="1"/>
  <c r="J19" i="9"/>
  <c r="N19" i="9" s="1"/>
  <c r="H19" i="9"/>
  <c r="J18" i="9"/>
  <c r="N18" i="9"/>
  <c r="I18" i="9"/>
  <c r="M18" i="9"/>
  <c r="H18" i="9"/>
  <c r="C18" i="9"/>
  <c r="L18" i="9" s="1"/>
  <c r="I17" i="9"/>
  <c r="M17" i="9" s="1"/>
  <c r="J17" i="9"/>
  <c r="N17" i="9" s="1"/>
  <c r="H17" i="9"/>
  <c r="L17" i="9"/>
  <c r="J16" i="9"/>
  <c r="N16" i="9"/>
  <c r="I16" i="9"/>
  <c r="M16" i="9"/>
  <c r="H16" i="9"/>
  <c r="I15" i="9"/>
  <c r="M15" i="9" s="1"/>
  <c r="J15" i="9"/>
  <c r="N15" i="9" s="1"/>
  <c r="H15" i="9"/>
  <c r="C15" i="9"/>
  <c r="J14" i="9"/>
  <c r="N14" i="9" s="1"/>
  <c r="I14" i="9"/>
  <c r="M14" i="9" s="1"/>
  <c r="I13" i="9"/>
  <c r="M13" i="9" s="1"/>
  <c r="J13" i="9"/>
  <c r="N13" i="9" s="1"/>
  <c r="H13" i="9"/>
  <c r="C13" i="9"/>
  <c r="L13" i="9"/>
  <c r="J12" i="9"/>
  <c r="N12" i="9"/>
  <c r="I12" i="9"/>
  <c r="M12" i="9"/>
  <c r="H12" i="9"/>
  <c r="C12" i="9"/>
  <c r="L12" i="9" s="1"/>
  <c r="I11" i="9"/>
  <c r="M11" i="9" s="1"/>
  <c r="J11" i="9"/>
  <c r="N11" i="9" s="1"/>
  <c r="H11" i="9"/>
  <c r="J10" i="9"/>
  <c r="N10" i="9" s="1"/>
  <c r="I10" i="9"/>
  <c r="M10" i="9" s="1"/>
  <c r="H10" i="9"/>
  <c r="C10" i="9"/>
  <c r="L10" i="9"/>
  <c r="I9" i="9"/>
  <c r="M9" i="9"/>
  <c r="J9" i="9"/>
  <c r="N9" i="9"/>
  <c r="H9" i="9"/>
  <c r="C9" i="9"/>
  <c r="L9" i="9" s="1"/>
  <c r="J8" i="9"/>
  <c r="N8" i="9" s="1"/>
  <c r="I8" i="9"/>
  <c r="M8" i="9" s="1"/>
  <c r="H8" i="9"/>
  <c r="C8" i="9"/>
  <c r="L8" i="9"/>
  <c r="I7" i="9"/>
  <c r="M7" i="9"/>
  <c r="J7" i="9"/>
  <c r="N7" i="9"/>
  <c r="H7" i="9"/>
  <c r="C7" i="9"/>
  <c r="L7" i="9" s="1"/>
  <c r="J6" i="9"/>
  <c r="N6" i="9"/>
  <c r="I6" i="9"/>
  <c r="M6" i="9"/>
  <c r="H6" i="9"/>
  <c r="C6" i="9"/>
  <c r="L6" i="9" s="1"/>
  <c r="C4" i="9"/>
  <c r="A2" i="9"/>
  <c r="U312" i="5"/>
  <c r="N312" i="5"/>
  <c r="T311" i="5"/>
  <c r="S311" i="5"/>
  <c r="R311" i="5"/>
  <c r="Q311" i="5"/>
  <c r="P311" i="5"/>
  <c r="O311" i="5"/>
  <c r="M311" i="5"/>
  <c r="L311" i="5"/>
  <c r="K311" i="5"/>
  <c r="N311" i="5" s="1"/>
  <c r="U310" i="5"/>
  <c r="N310" i="5"/>
  <c r="P310" i="5" s="1"/>
  <c r="P307" i="5" s="1"/>
  <c r="P306" i="5" s="1"/>
  <c r="U309" i="5"/>
  <c r="N309" i="5"/>
  <c r="U308" i="5"/>
  <c r="N308" i="5"/>
  <c r="T307" i="5"/>
  <c r="T306" i="5" s="1"/>
  <c r="S307" i="5"/>
  <c r="S306" i="5" s="1"/>
  <c r="R307" i="5"/>
  <c r="Q307" i="5"/>
  <c r="Q306" i="5" s="1"/>
  <c r="Q293" i="5"/>
  <c r="Q296" i="5"/>
  <c r="O307" i="5"/>
  <c r="O306" i="5" s="1"/>
  <c r="M307" i="5"/>
  <c r="M306" i="5" s="1"/>
  <c r="L307" i="5"/>
  <c r="L306" i="5" s="1"/>
  <c r="K307" i="5"/>
  <c r="R306" i="5"/>
  <c r="U305" i="5"/>
  <c r="N305" i="5"/>
  <c r="U304" i="5"/>
  <c r="N304" i="5"/>
  <c r="U303" i="5"/>
  <c r="N303" i="5"/>
  <c r="U302" i="5"/>
  <c r="N302" i="5"/>
  <c r="U301" i="5"/>
  <c r="N301" i="5"/>
  <c r="U300" i="5"/>
  <c r="N300" i="5"/>
  <c r="U299" i="5"/>
  <c r="N299" i="5"/>
  <c r="U298" i="5"/>
  <c r="N298" i="5"/>
  <c r="U297" i="5"/>
  <c r="N297" i="5"/>
  <c r="T296" i="5"/>
  <c r="U296" i="5" s="1"/>
  <c r="S296" i="5"/>
  <c r="R296" i="5"/>
  <c r="P296" i="5"/>
  <c r="O296" i="5"/>
  <c r="M296" i="5"/>
  <c r="M293" i="5"/>
  <c r="L296" i="5"/>
  <c r="K296" i="5"/>
  <c r="U295" i="5"/>
  <c r="N295" i="5"/>
  <c r="U294" i="5"/>
  <c r="N294" i="5"/>
  <c r="T293" i="5"/>
  <c r="S293" i="5"/>
  <c r="R293" i="5"/>
  <c r="P293" i="5"/>
  <c r="O293" i="5"/>
  <c r="L293" i="5"/>
  <c r="K293" i="5"/>
  <c r="U291" i="5"/>
  <c r="N291" i="5"/>
  <c r="U290" i="5"/>
  <c r="N290" i="5"/>
  <c r="U287" i="5"/>
  <c r="N287" i="5"/>
  <c r="P287" i="5" s="1"/>
  <c r="P282" i="5" s="1"/>
  <c r="U286" i="5"/>
  <c r="N286" i="5"/>
  <c r="U285" i="5"/>
  <c r="N285" i="5"/>
  <c r="U284" i="5"/>
  <c r="N284" i="5"/>
  <c r="U283" i="5"/>
  <c r="N283" i="5"/>
  <c r="S282" i="5"/>
  <c r="R282" i="5"/>
  <c r="Q282" i="5"/>
  <c r="O282" i="5"/>
  <c r="M282" i="5"/>
  <c r="L282" i="5"/>
  <c r="K282" i="5"/>
  <c r="U281" i="5"/>
  <c r="N281" i="5"/>
  <c r="U280" i="5"/>
  <c r="N280" i="5"/>
  <c r="T279" i="5"/>
  <c r="S279" i="5"/>
  <c r="R279" i="5"/>
  <c r="R278" i="5" s="1"/>
  <c r="Q279" i="5"/>
  <c r="P279" i="5"/>
  <c r="O279" i="5"/>
  <c r="M279" i="5"/>
  <c r="L279" i="5"/>
  <c r="K279" i="5"/>
  <c r="U271" i="5"/>
  <c r="N271" i="5"/>
  <c r="U270" i="5"/>
  <c r="N270" i="5"/>
  <c r="U269" i="5"/>
  <c r="N269" i="5"/>
  <c r="U268" i="5"/>
  <c r="N268" i="5"/>
  <c r="U267" i="5"/>
  <c r="N267" i="5"/>
  <c r="U266" i="5"/>
  <c r="N266" i="5"/>
  <c r="U265" i="5"/>
  <c r="N265" i="5"/>
  <c r="T264" i="5"/>
  <c r="S264" i="5"/>
  <c r="S261" i="5"/>
  <c r="S260" i="5" s="1"/>
  <c r="R264" i="5"/>
  <c r="Q264" i="5"/>
  <c r="P264" i="5"/>
  <c r="O264" i="5"/>
  <c r="O261" i="5"/>
  <c r="M264" i="5"/>
  <c r="L264" i="5"/>
  <c r="K264" i="5"/>
  <c r="U263" i="5"/>
  <c r="N263" i="5"/>
  <c r="U262" i="5"/>
  <c r="N262" i="5"/>
  <c r="T261" i="5"/>
  <c r="U261" i="5" s="1"/>
  <c r="R261" i="5"/>
  <c r="Q261" i="5"/>
  <c r="Q260" i="5" s="1"/>
  <c r="P261" i="5"/>
  <c r="M261" i="5"/>
  <c r="M260" i="5" s="1"/>
  <c r="L261" i="5"/>
  <c r="K261" i="5"/>
  <c r="U258" i="5"/>
  <c r="N258" i="5"/>
  <c r="U257" i="5"/>
  <c r="N257" i="5"/>
  <c r="U256" i="5"/>
  <c r="N256" i="5"/>
  <c r="U255" i="5"/>
  <c r="N255" i="5"/>
  <c r="U254" i="5"/>
  <c r="N254" i="5"/>
  <c r="U253" i="5"/>
  <c r="N253" i="5"/>
  <c r="U252" i="5"/>
  <c r="N252" i="5"/>
  <c r="U251" i="5"/>
  <c r="N251" i="5"/>
  <c r="T250" i="5"/>
  <c r="S250" i="5"/>
  <c r="R250" i="5"/>
  <c r="Q250" i="5"/>
  <c r="M250" i="5"/>
  <c r="M247" i="5"/>
  <c r="L250" i="5"/>
  <c r="K250" i="5"/>
  <c r="U249" i="5"/>
  <c r="N249" i="5"/>
  <c r="U248" i="5"/>
  <c r="N248" i="5"/>
  <c r="T247" i="5"/>
  <c r="S247" i="5"/>
  <c r="R247" i="5"/>
  <c r="Q247" i="5"/>
  <c r="L247" i="5"/>
  <c r="K247" i="5"/>
  <c r="N247" i="5" s="1"/>
  <c r="U245" i="5"/>
  <c r="N245" i="5"/>
  <c r="U244" i="5"/>
  <c r="N244" i="5"/>
  <c r="T243" i="5"/>
  <c r="S243" i="5"/>
  <c r="R243" i="5"/>
  <c r="Q243" i="5"/>
  <c r="P243" i="5"/>
  <c r="O243" i="5"/>
  <c r="M243" i="5"/>
  <c r="L243" i="5"/>
  <c r="K243" i="5"/>
  <c r="U242" i="5"/>
  <c r="N242" i="5"/>
  <c r="U241" i="5"/>
  <c r="N241" i="5"/>
  <c r="U240" i="5"/>
  <c r="N240" i="5"/>
  <c r="T239" i="5"/>
  <c r="T238" i="5" s="1"/>
  <c r="S239" i="5"/>
  <c r="S238" i="5" s="1"/>
  <c r="R239" i="5"/>
  <c r="R238" i="5" s="1"/>
  <c r="Q239" i="5"/>
  <c r="Q238" i="5" s="1"/>
  <c r="P239" i="5"/>
  <c r="P238" i="5" s="1"/>
  <c r="O239" i="5"/>
  <c r="O238" i="5" s="1"/>
  <c r="M239" i="5"/>
  <c r="M238" i="5" s="1"/>
  <c r="L239" i="5"/>
  <c r="L238" i="5" s="1"/>
  <c r="K239" i="5"/>
  <c r="N239" i="5" s="1"/>
  <c r="U237" i="5"/>
  <c r="N237" i="5"/>
  <c r="U236" i="5"/>
  <c r="N236" i="5"/>
  <c r="U235" i="5"/>
  <c r="N235" i="5"/>
  <c r="T234" i="5"/>
  <c r="S234" i="5"/>
  <c r="R234" i="5"/>
  <c r="Q234" i="5"/>
  <c r="P234" i="5"/>
  <c r="O234" i="5"/>
  <c r="M234" i="5"/>
  <c r="L234" i="5"/>
  <c r="K234" i="5"/>
  <c r="U233" i="5"/>
  <c r="N233" i="5"/>
  <c r="U232" i="5"/>
  <c r="N232" i="5"/>
  <c r="U231" i="5"/>
  <c r="N231" i="5"/>
  <c r="U230" i="5"/>
  <c r="N230" i="5"/>
  <c r="U229" i="5"/>
  <c r="N229" i="5"/>
  <c r="U228" i="5"/>
  <c r="N228" i="5"/>
  <c r="U227" i="5"/>
  <c r="N227" i="5"/>
  <c r="U226" i="5"/>
  <c r="N226" i="5"/>
  <c r="T225" i="5"/>
  <c r="S225" i="5"/>
  <c r="R225" i="5"/>
  <c r="Q225" i="5"/>
  <c r="P225" i="5"/>
  <c r="O225" i="5"/>
  <c r="M225" i="5"/>
  <c r="L225" i="5"/>
  <c r="K225" i="5"/>
  <c r="U224" i="5"/>
  <c r="N224" i="5"/>
  <c r="U223" i="5"/>
  <c r="N223" i="5"/>
  <c r="U222" i="5"/>
  <c r="N222" i="5"/>
  <c r="T221" i="5"/>
  <c r="S221" i="5"/>
  <c r="S217" i="5"/>
  <c r="R221" i="5"/>
  <c r="Q221" i="5"/>
  <c r="P221" i="5"/>
  <c r="O221" i="5"/>
  <c r="O217" i="5"/>
  <c r="M221" i="5"/>
  <c r="L221" i="5"/>
  <c r="K221" i="5"/>
  <c r="U220" i="5"/>
  <c r="N220" i="5"/>
  <c r="U219" i="5"/>
  <c r="N219" i="5"/>
  <c r="U218" i="5"/>
  <c r="N218" i="5"/>
  <c r="T217" i="5"/>
  <c r="R217" i="5"/>
  <c r="Q217" i="5"/>
  <c r="P217" i="5"/>
  <c r="M217" i="5"/>
  <c r="L217" i="5"/>
  <c r="K217" i="5"/>
  <c r="U215" i="5"/>
  <c r="N215" i="5"/>
  <c r="U214" i="5"/>
  <c r="N214" i="5"/>
  <c r="U213" i="5"/>
  <c r="N213" i="5"/>
  <c r="U212" i="5"/>
  <c r="N212" i="5"/>
  <c r="U211" i="5"/>
  <c r="N211" i="5"/>
  <c r="T210" i="5"/>
  <c r="S210" i="5"/>
  <c r="S209" i="5" s="1"/>
  <c r="R210" i="5"/>
  <c r="R209" i="5" s="1"/>
  <c r="Q210" i="5"/>
  <c r="P210" i="5"/>
  <c r="P209" i="5" s="1"/>
  <c r="O210" i="5"/>
  <c r="O209" i="5" s="1"/>
  <c r="M210" i="5"/>
  <c r="M209" i="5" s="1"/>
  <c r="L210" i="5"/>
  <c r="L209" i="5" s="1"/>
  <c r="K210" i="5"/>
  <c r="K209" i="5" s="1"/>
  <c r="Q209" i="5"/>
  <c r="U208" i="5"/>
  <c r="N208" i="5"/>
  <c r="U207" i="5"/>
  <c r="N207" i="5"/>
  <c r="U206" i="5"/>
  <c r="N206" i="5"/>
  <c r="U205" i="5"/>
  <c r="N205" i="5"/>
  <c r="U204" i="5"/>
  <c r="N204" i="5"/>
  <c r="U203" i="5"/>
  <c r="N203" i="5"/>
  <c r="T202" i="5"/>
  <c r="S202" i="5"/>
  <c r="R202" i="5"/>
  <c r="R199" i="5"/>
  <c r="Q202" i="5"/>
  <c r="P202" i="5"/>
  <c r="O202" i="5"/>
  <c r="M202" i="5"/>
  <c r="L202" i="5"/>
  <c r="K202" i="5"/>
  <c r="U201" i="5"/>
  <c r="N201" i="5"/>
  <c r="U200" i="5"/>
  <c r="N200" i="5"/>
  <c r="T199" i="5"/>
  <c r="S199" i="5"/>
  <c r="S198" i="5" s="1"/>
  <c r="Q199" i="5"/>
  <c r="P199" i="5"/>
  <c r="O199" i="5"/>
  <c r="M199" i="5"/>
  <c r="L199" i="5"/>
  <c r="K199" i="5"/>
  <c r="U196" i="5"/>
  <c r="N196" i="5"/>
  <c r="U195" i="5"/>
  <c r="N195" i="5"/>
  <c r="U194" i="5"/>
  <c r="N194" i="5"/>
  <c r="U193" i="5"/>
  <c r="N193" i="5"/>
  <c r="T192" i="5"/>
  <c r="S192" i="5"/>
  <c r="R192" i="5"/>
  <c r="R191" i="5" s="1"/>
  <c r="Q192" i="5"/>
  <c r="Q191" i="5" s="1"/>
  <c r="P192" i="5"/>
  <c r="P191" i="5" s="1"/>
  <c r="O192" i="5"/>
  <c r="M192" i="5"/>
  <c r="M191" i="5" s="1"/>
  <c r="L192" i="5"/>
  <c r="L191" i="5" s="1"/>
  <c r="K192" i="5"/>
  <c r="K191" i="5" s="1"/>
  <c r="O191" i="5"/>
  <c r="U190" i="5"/>
  <c r="N190" i="5"/>
  <c r="U189" i="5"/>
  <c r="N189" i="5"/>
  <c r="O189" i="5" s="1"/>
  <c r="U188" i="5"/>
  <c r="N188" i="5"/>
  <c r="U187" i="5"/>
  <c r="N187" i="5"/>
  <c r="U186" i="5"/>
  <c r="N186" i="5"/>
  <c r="U185" i="5"/>
  <c r="N185" i="5"/>
  <c r="U184" i="5"/>
  <c r="N184" i="5"/>
  <c r="U183" i="5"/>
  <c r="N183" i="5"/>
  <c r="U182" i="5"/>
  <c r="N182" i="5"/>
  <c r="U181" i="5"/>
  <c r="N181" i="5"/>
  <c r="U180" i="5"/>
  <c r="N180" i="5"/>
  <c r="U179" i="5"/>
  <c r="N179" i="5"/>
  <c r="U178" i="5"/>
  <c r="N178" i="5"/>
  <c r="U177" i="5"/>
  <c r="N177" i="5"/>
  <c r="U176" i="5"/>
  <c r="N176" i="5"/>
  <c r="U175" i="5"/>
  <c r="N175" i="5"/>
  <c r="T174" i="5"/>
  <c r="S174" i="5"/>
  <c r="S173" i="5" s="1"/>
  <c r="R174" i="5"/>
  <c r="R173" i="5" s="1"/>
  <c r="R161" i="5"/>
  <c r="R171" i="5"/>
  <c r="Q174" i="5"/>
  <c r="Q173" i="5" s="1"/>
  <c r="P174" i="5"/>
  <c r="P173" i="5"/>
  <c r="P161" i="5"/>
  <c r="P157" i="5"/>
  <c r="P156" i="5" s="1"/>
  <c r="P154" i="5" s="1"/>
  <c r="P171" i="5"/>
  <c r="O174" i="5"/>
  <c r="O173" i="5" s="1"/>
  <c r="M174" i="5"/>
  <c r="M173" i="5" s="1"/>
  <c r="L174" i="5"/>
  <c r="L173" i="5" s="1"/>
  <c r="L157" i="5" s="1"/>
  <c r="L161" i="5"/>
  <c r="L171" i="5"/>
  <c r="K174" i="5"/>
  <c r="K173" i="5"/>
  <c r="U172" i="5"/>
  <c r="N172" i="5"/>
  <c r="T171" i="5"/>
  <c r="S171" i="5"/>
  <c r="Q171" i="5"/>
  <c r="O171" i="5"/>
  <c r="M171" i="5"/>
  <c r="K171" i="5"/>
  <c r="U170" i="5"/>
  <c r="N170" i="5"/>
  <c r="U169" i="5"/>
  <c r="N169" i="5"/>
  <c r="U168" i="5"/>
  <c r="N168" i="5"/>
  <c r="U167" i="5"/>
  <c r="N167" i="5"/>
  <c r="U166" i="5"/>
  <c r="N166" i="5"/>
  <c r="U165" i="5"/>
  <c r="N165" i="5"/>
  <c r="U164" i="5"/>
  <c r="N164" i="5"/>
  <c r="U163" i="5"/>
  <c r="N163" i="5"/>
  <c r="U162" i="5"/>
  <c r="N162" i="5"/>
  <c r="T161" i="5"/>
  <c r="S161" i="5"/>
  <c r="U161" i="5" s="1"/>
  <c r="Q161" i="5"/>
  <c r="O161" i="5"/>
  <c r="M161" i="5"/>
  <c r="K161" i="5"/>
  <c r="N161" i="5" s="1"/>
  <c r="U160" i="5"/>
  <c r="N160" i="5"/>
  <c r="U159" i="5"/>
  <c r="N159" i="5"/>
  <c r="O159" i="5" s="1"/>
  <c r="U158" i="5"/>
  <c r="N158" i="5"/>
  <c r="U155" i="5"/>
  <c r="N155" i="5"/>
  <c r="U153" i="5"/>
  <c r="N153" i="5"/>
  <c r="T152" i="5"/>
  <c r="S152" i="5"/>
  <c r="R152" i="5"/>
  <c r="Q152" i="5"/>
  <c r="P152" i="5"/>
  <c r="O152" i="5"/>
  <c r="M152" i="5"/>
  <c r="L152" i="5"/>
  <c r="K152" i="5"/>
  <c r="U151" i="5"/>
  <c r="N151" i="5"/>
  <c r="U150" i="5"/>
  <c r="R150" i="5"/>
  <c r="R147" i="5" s="1"/>
  <c r="R146" i="5" s="1"/>
  <c r="R145" i="5" s="1"/>
  <c r="Q150" i="5"/>
  <c r="Q147" i="5" s="1"/>
  <c r="Q146" i="5" s="1"/>
  <c r="Q145" i="5" s="1"/>
  <c r="P150" i="5"/>
  <c r="P147" i="5" s="1"/>
  <c r="M150" i="5"/>
  <c r="L150" i="5"/>
  <c r="L147" i="5"/>
  <c r="L146" i="5" s="1"/>
  <c r="L145" i="5" s="1"/>
  <c r="U149" i="5"/>
  <c r="N149" i="5"/>
  <c r="U148" i="5"/>
  <c r="N148" i="5"/>
  <c r="S147" i="5"/>
  <c r="M147" i="5"/>
  <c r="K147" i="5"/>
  <c r="U143" i="5"/>
  <c r="N143" i="5"/>
  <c r="U142" i="5"/>
  <c r="N142" i="5"/>
  <c r="U141" i="5"/>
  <c r="N141" i="5"/>
  <c r="T140" i="5"/>
  <c r="S140" i="5"/>
  <c r="R140" i="5"/>
  <c r="Q140" i="5"/>
  <c r="P140" i="5"/>
  <c r="O140" i="5"/>
  <c r="M140" i="5"/>
  <c r="L140" i="5"/>
  <c r="K140" i="5"/>
  <c r="U139" i="5"/>
  <c r="N139" i="5"/>
  <c r="U138" i="5"/>
  <c r="N138" i="5"/>
  <c r="U137" i="5"/>
  <c r="N137" i="5"/>
  <c r="U136" i="5"/>
  <c r="N136" i="5"/>
  <c r="U135" i="5"/>
  <c r="N135" i="5"/>
  <c r="U134" i="5"/>
  <c r="N134" i="5"/>
  <c r="T133" i="5"/>
  <c r="S133" i="5"/>
  <c r="R133" i="5"/>
  <c r="Q133" i="5"/>
  <c r="P133" i="5"/>
  <c r="O133" i="5"/>
  <c r="M133" i="5"/>
  <c r="L133" i="5"/>
  <c r="K133" i="5"/>
  <c r="U132" i="5"/>
  <c r="N132" i="5"/>
  <c r="U131" i="5"/>
  <c r="N131" i="5"/>
  <c r="U130" i="5"/>
  <c r="N130" i="5"/>
  <c r="O130" i="5" s="1"/>
  <c r="O129" i="5" s="1"/>
  <c r="T129" i="5"/>
  <c r="S129" i="5"/>
  <c r="S116" i="5"/>
  <c r="S119" i="5"/>
  <c r="S115" i="5" s="1"/>
  <c r="S122" i="5"/>
  <c r="S125" i="5"/>
  <c r="R129" i="5"/>
  <c r="R128" i="5" s="1"/>
  <c r="Q129" i="5"/>
  <c r="Q116" i="5"/>
  <c r="Q119" i="5"/>
  <c r="Q122" i="5"/>
  <c r="Q125" i="5"/>
  <c r="P129" i="5"/>
  <c r="O116" i="5"/>
  <c r="O122" i="5"/>
  <c r="O125" i="5"/>
  <c r="M129" i="5"/>
  <c r="M116" i="5"/>
  <c r="M119" i="5"/>
  <c r="M122" i="5"/>
  <c r="M125" i="5"/>
  <c r="L129" i="5"/>
  <c r="K129" i="5"/>
  <c r="U127" i="5"/>
  <c r="N127" i="5"/>
  <c r="U126" i="5"/>
  <c r="N126" i="5"/>
  <c r="T125" i="5"/>
  <c r="U125" i="5" s="1"/>
  <c r="R125" i="5"/>
  <c r="P125" i="5"/>
  <c r="L125" i="5"/>
  <c r="K125" i="5"/>
  <c r="U124" i="5"/>
  <c r="N124" i="5"/>
  <c r="U123" i="5"/>
  <c r="N123" i="5"/>
  <c r="T122" i="5"/>
  <c r="U122" i="5" s="1"/>
  <c r="R122" i="5"/>
  <c r="P122" i="5"/>
  <c r="L122" i="5"/>
  <c r="K122" i="5"/>
  <c r="N122" i="5" s="1"/>
  <c r="U121" i="5"/>
  <c r="N121" i="5"/>
  <c r="U120" i="5"/>
  <c r="N120" i="5"/>
  <c r="T119" i="5"/>
  <c r="T115" i="5" s="1"/>
  <c r="R119" i="5"/>
  <c r="P119" i="5"/>
  <c r="P114" i="5" s="1"/>
  <c r="L119" i="5"/>
  <c r="K119" i="5"/>
  <c r="U118" i="5"/>
  <c r="N118" i="5"/>
  <c r="U117" i="5"/>
  <c r="N117" i="5"/>
  <c r="T116" i="5"/>
  <c r="R116" i="5"/>
  <c r="P116" i="5"/>
  <c r="L116" i="5"/>
  <c r="N116" i="5" s="1"/>
  <c r="K116" i="5"/>
  <c r="U112" i="5"/>
  <c r="N112" i="5"/>
  <c r="U111" i="5"/>
  <c r="N111" i="5"/>
  <c r="T110" i="5"/>
  <c r="S110" i="5"/>
  <c r="R110" i="5"/>
  <c r="Q110" i="5"/>
  <c r="P110" i="5"/>
  <c r="O110" i="5"/>
  <c r="M110" i="5"/>
  <c r="L110" i="5"/>
  <c r="K110" i="5"/>
  <c r="U109" i="5"/>
  <c r="N109" i="5"/>
  <c r="U108" i="5"/>
  <c r="N108" i="5"/>
  <c r="T107" i="5"/>
  <c r="S107" i="5"/>
  <c r="R107" i="5"/>
  <c r="Q107" i="5"/>
  <c r="P107" i="5"/>
  <c r="O107" i="5"/>
  <c r="M107" i="5"/>
  <c r="L107" i="5"/>
  <c r="K107" i="5"/>
  <c r="U106" i="5"/>
  <c r="N106" i="5"/>
  <c r="U105" i="5"/>
  <c r="N105" i="5"/>
  <c r="T104" i="5"/>
  <c r="S104" i="5"/>
  <c r="R104" i="5"/>
  <c r="Q104" i="5"/>
  <c r="P104" i="5"/>
  <c r="O104" i="5"/>
  <c r="M104" i="5"/>
  <c r="L104" i="5"/>
  <c r="K104" i="5"/>
  <c r="U103" i="5"/>
  <c r="N103" i="5"/>
  <c r="U102" i="5"/>
  <c r="N102" i="5"/>
  <c r="T101" i="5"/>
  <c r="S101" i="5"/>
  <c r="U101" i="5" s="1"/>
  <c r="R101" i="5"/>
  <c r="Q101" i="5"/>
  <c r="Q100" i="5" s="1"/>
  <c r="P101" i="5"/>
  <c r="O101" i="5"/>
  <c r="M101" i="5"/>
  <c r="L101" i="5"/>
  <c r="K101" i="5"/>
  <c r="N101" i="5"/>
  <c r="U99" i="5"/>
  <c r="N99" i="5"/>
  <c r="U98" i="5"/>
  <c r="N98" i="5"/>
  <c r="T97" i="5"/>
  <c r="S97" i="5"/>
  <c r="U97" i="5" s="1"/>
  <c r="R97" i="5"/>
  <c r="Q97" i="5"/>
  <c r="P97" i="5"/>
  <c r="O97" i="5"/>
  <c r="M97" i="5"/>
  <c r="L97" i="5"/>
  <c r="K97" i="5"/>
  <c r="U96" i="5"/>
  <c r="N96" i="5"/>
  <c r="U95" i="5"/>
  <c r="N95" i="5"/>
  <c r="T94" i="5"/>
  <c r="S94" i="5"/>
  <c r="S90" i="5" s="1"/>
  <c r="S89" i="5" s="1"/>
  <c r="S88" i="5" s="1"/>
  <c r="R94" i="5"/>
  <c r="Q94" i="5"/>
  <c r="Q90" i="5" s="1"/>
  <c r="Q89" i="5" s="1"/>
  <c r="P94" i="5"/>
  <c r="O94" i="5"/>
  <c r="M94" i="5"/>
  <c r="L94" i="5"/>
  <c r="K94" i="5"/>
  <c r="U93" i="5"/>
  <c r="N93" i="5"/>
  <c r="U92" i="5"/>
  <c r="N92" i="5"/>
  <c r="T91" i="5"/>
  <c r="T90" i="5" s="1"/>
  <c r="S91" i="5"/>
  <c r="R91" i="5"/>
  <c r="Q91" i="5"/>
  <c r="P91" i="5"/>
  <c r="O91" i="5"/>
  <c r="M91" i="5"/>
  <c r="M90" i="5" s="1"/>
  <c r="M89" i="5" s="1"/>
  <c r="M88" i="5" s="1"/>
  <c r="L91" i="5"/>
  <c r="K91" i="5"/>
  <c r="U86" i="5"/>
  <c r="N86" i="5"/>
  <c r="U85" i="5"/>
  <c r="N85" i="5"/>
  <c r="T84" i="5"/>
  <c r="S84" i="5"/>
  <c r="R84" i="5"/>
  <c r="Q84" i="5"/>
  <c r="P84" i="5"/>
  <c r="O84" i="5"/>
  <c r="M84" i="5"/>
  <c r="L84" i="5"/>
  <c r="K84" i="5"/>
  <c r="U83" i="5"/>
  <c r="N83" i="5"/>
  <c r="U82" i="5"/>
  <c r="N82" i="5"/>
  <c r="O82" i="5" s="1"/>
  <c r="T81" i="5"/>
  <c r="S81" i="5"/>
  <c r="S80" i="5" s="1"/>
  <c r="R81" i="5"/>
  <c r="R80" i="5" s="1"/>
  <c r="P81" i="5"/>
  <c r="P80" i="5" s="1"/>
  <c r="P79" i="5" s="1"/>
  <c r="M81" i="5"/>
  <c r="M80" i="5" s="1"/>
  <c r="M79" i="5" s="1"/>
  <c r="L81" i="5"/>
  <c r="L80" i="5" s="1"/>
  <c r="K81" i="5"/>
  <c r="U78" i="5"/>
  <c r="N78" i="5"/>
  <c r="U77" i="5"/>
  <c r="N77" i="5"/>
  <c r="T76" i="5"/>
  <c r="S76" i="5"/>
  <c r="R76" i="5"/>
  <c r="Q76" i="5"/>
  <c r="P76" i="5"/>
  <c r="O76" i="5"/>
  <c r="M76" i="5"/>
  <c r="L76" i="5"/>
  <c r="K76" i="5"/>
  <c r="U75" i="5"/>
  <c r="N75" i="5"/>
  <c r="U74" i="5"/>
  <c r="N74" i="5"/>
  <c r="T73" i="5"/>
  <c r="S73" i="5"/>
  <c r="R73" i="5"/>
  <c r="Q73" i="5"/>
  <c r="P73" i="5"/>
  <c r="O73" i="5"/>
  <c r="M73" i="5"/>
  <c r="L73" i="5"/>
  <c r="K73" i="5"/>
  <c r="U72" i="5"/>
  <c r="N72" i="5"/>
  <c r="U71" i="5"/>
  <c r="N71" i="5"/>
  <c r="T70" i="5"/>
  <c r="S70" i="5"/>
  <c r="R70" i="5"/>
  <c r="Q70" i="5"/>
  <c r="P70" i="5"/>
  <c r="O70" i="5"/>
  <c r="M70" i="5"/>
  <c r="L70" i="5"/>
  <c r="K70" i="5"/>
  <c r="U69" i="5"/>
  <c r="N69" i="5"/>
  <c r="U68" i="5"/>
  <c r="N68" i="5"/>
  <c r="T67" i="5"/>
  <c r="S67" i="5"/>
  <c r="R67" i="5"/>
  <c r="Q67" i="5"/>
  <c r="P67" i="5"/>
  <c r="O67" i="5"/>
  <c r="M67" i="5"/>
  <c r="L67" i="5"/>
  <c r="K67" i="5"/>
  <c r="U66" i="5"/>
  <c r="N66" i="5"/>
  <c r="U65" i="5"/>
  <c r="N65" i="5"/>
  <c r="T64" i="5"/>
  <c r="S64" i="5"/>
  <c r="R64" i="5"/>
  <c r="Q64" i="5"/>
  <c r="P64" i="5"/>
  <c r="O64" i="5"/>
  <c r="M64" i="5"/>
  <c r="L64" i="5"/>
  <c r="N64" i="5" s="1"/>
  <c r="K64" i="5"/>
  <c r="U63" i="5"/>
  <c r="N63" i="5"/>
  <c r="U62" i="5"/>
  <c r="N62" i="5"/>
  <c r="T61" i="5"/>
  <c r="S61" i="5"/>
  <c r="R61" i="5"/>
  <c r="Q61" i="5"/>
  <c r="P61" i="5"/>
  <c r="O61" i="5"/>
  <c r="M61" i="5"/>
  <c r="L61" i="5"/>
  <c r="K61" i="5"/>
  <c r="U60" i="5"/>
  <c r="N60" i="5"/>
  <c r="U59" i="5"/>
  <c r="N59" i="5"/>
  <c r="T58" i="5"/>
  <c r="S58" i="5"/>
  <c r="U58" i="5" s="1"/>
  <c r="R58" i="5"/>
  <c r="M58" i="5"/>
  <c r="L58" i="5"/>
  <c r="K58" i="5"/>
  <c r="U57" i="5"/>
  <c r="N57" i="5"/>
  <c r="U56" i="5"/>
  <c r="N56" i="5"/>
  <c r="T55" i="5"/>
  <c r="T54" i="5" s="1"/>
  <c r="S55" i="5"/>
  <c r="R55" i="5"/>
  <c r="M55" i="5"/>
  <c r="M54" i="5" s="1"/>
  <c r="L55" i="5"/>
  <c r="K55" i="5"/>
  <c r="U53" i="5"/>
  <c r="N53" i="5"/>
  <c r="U52" i="5"/>
  <c r="N52" i="5"/>
  <c r="O52" i="5" s="1"/>
  <c r="T51" i="5"/>
  <c r="S51" i="5"/>
  <c r="R51" i="5"/>
  <c r="Q51" i="5"/>
  <c r="P51" i="5"/>
  <c r="O51" i="5"/>
  <c r="M51" i="5"/>
  <c r="L51" i="5"/>
  <c r="K51" i="5"/>
  <c r="U50" i="5"/>
  <c r="N50" i="5"/>
  <c r="U49" i="5"/>
  <c r="N49" i="5"/>
  <c r="T48" i="5"/>
  <c r="S48" i="5"/>
  <c r="R48" i="5"/>
  <c r="M48" i="5"/>
  <c r="L48" i="5"/>
  <c r="K48" i="5"/>
  <c r="U47" i="5"/>
  <c r="N47" i="5"/>
  <c r="U46" i="5"/>
  <c r="N46" i="5"/>
  <c r="T45" i="5"/>
  <c r="S45" i="5"/>
  <c r="R45" i="5"/>
  <c r="M45" i="5"/>
  <c r="L45" i="5"/>
  <c r="K45" i="5"/>
  <c r="U44" i="5"/>
  <c r="N44" i="5"/>
  <c r="U43" i="5"/>
  <c r="N43" i="5"/>
  <c r="R42" i="5"/>
  <c r="O42" i="5"/>
  <c r="M42" i="5"/>
  <c r="M35" i="5" s="1"/>
  <c r="M34" i="5" s="1"/>
  <c r="L42" i="5"/>
  <c r="K42" i="5"/>
  <c r="U38" i="5"/>
  <c r="N38" i="5"/>
  <c r="U37" i="5"/>
  <c r="N37" i="5"/>
  <c r="T36" i="5"/>
  <c r="T35" i="5" s="1"/>
  <c r="S36" i="5"/>
  <c r="S35" i="5" s="1"/>
  <c r="R36" i="5"/>
  <c r="O36" i="5"/>
  <c r="M36" i="5"/>
  <c r="L36" i="5"/>
  <c r="K36" i="5"/>
  <c r="U32" i="5"/>
  <c r="N32" i="5"/>
  <c r="U31" i="5"/>
  <c r="N31" i="5"/>
  <c r="T30" i="5"/>
  <c r="S30" i="5"/>
  <c r="R30" i="5"/>
  <c r="Q30" i="5"/>
  <c r="P30" i="5"/>
  <c r="O30" i="5"/>
  <c r="M30" i="5"/>
  <c r="L30" i="5"/>
  <c r="K30" i="5"/>
  <c r="U29" i="5"/>
  <c r="N29" i="5"/>
  <c r="U28" i="5"/>
  <c r="N28" i="5"/>
  <c r="T27" i="5"/>
  <c r="S27" i="5"/>
  <c r="R27" i="5"/>
  <c r="Q27" i="5"/>
  <c r="P27" i="5"/>
  <c r="O27" i="5"/>
  <c r="M27" i="5"/>
  <c r="L27" i="5"/>
  <c r="K27" i="5"/>
  <c r="U26" i="5"/>
  <c r="N26" i="5"/>
  <c r="U25" i="5"/>
  <c r="N25" i="5"/>
  <c r="T24" i="5"/>
  <c r="S24" i="5"/>
  <c r="R24" i="5"/>
  <c r="O24" i="5"/>
  <c r="M24" i="5"/>
  <c r="L24" i="5"/>
  <c r="K24" i="5"/>
  <c r="U23" i="5"/>
  <c r="N23" i="5"/>
  <c r="U22" i="5"/>
  <c r="N22" i="5"/>
  <c r="T21" i="5"/>
  <c r="S21" i="5"/>
  <c r="O21" i="5"/>
  <c r="M21" i="5"/>
  <c r="L21" i="5"/>
  <c r="K21" i="5"/>
  <c r="U16" i="5"/>
  <c r="N16" i="5"/>
  <c r="U15" i="5"/>
  <c r="N15" i="5"/>
  <c r="T14" i="5"/>
  <c r="S14" i="5"/>
  <c r="U14" i="5" s="1"/>
  <c r="R14" i="5"/>
  <c r="Q14" i="5"/>
  <c r="P14" i="5"/>
  <c r="O14" i="5"/>
  <c r="O11" i="5"/>
  <c r="M14" i="5"/>
  <c r="L14" i="5"/>
  <c r="K14" i="5"/>
  <c r="U13" i="5"/>
  <c r="N13" i="5"/>
  <c r="N12" i="5"/>
  <c r="T11" i="5"/>
  <c r="T10" i="5" s="1"/>
  <c r="T9" i="5" s="1"/>
  <c r="R11" i="5"/>
  <c r="Q11" i="5"/>
  <c r="Q10" i="5" s="1"/>
  <c r="Q9" i="5" s="1"/>
  <c r="M11" i="5"/>
  <c r="L11" i="5"/>
  <c r="L10" i="5" s="1"/>
  <c r="L9" i="5" s="1"/>
  <c r="K11" i="5"/>
  <c r="N150" i="5"/>
  <c r="O150" i="5" s="1"/>
  <c r="N174" i="5"/>
  <c r="U221" i="5"/>
  <c r="K238" i="5"/>
  <c r="T260" i="5"/>
  <c r="U264" i="5"/>
  <c r="N279" i="5"/>
  <c r="K278" i="5"/>
  <c r="G99" i="10"/>
  <c r="M31" i="20"/>
  <c r="M34" i="20"/>
  <c r="D8" i="20" s="1"/>
  <c r="C16" i="9" s="1"/>
  <c r="L16" i="9" s="1"/>
  <c r="E57" i="30"/>
  <c r="G52" i="30"/>
  <c r="G57" i="30"/>
  <c r="D8" i="30" s="1"/>
  <c r="C26" i="9" s="1"/>
  <c r="L26" i="9" s="1"/>
  <c r="K80" i="5"/>
  <c r="T147" i="5"/>
  <c r="T146" i="5" s="1"/>
  <c r="T145" i="5" s="1"/>
  <c r="T173" i="5"/>
  <c r="T157" i="5" s="1"/>
  <c r="T156" i="5" s="1"/>
  <c r="T154" i="5" s="1"/>
  <c r="T191" i="5"/>
  <c r="U239" i="5"/>
  <c r="T246" i="5"/>
  <c r="U279" i="5"/>
  <c r="N293" i="5"/>
  <c r="K306" i="5"/>
  <c r="L15" i="9"/>
  <c r="L29" i="9"/>
  <c r="I99" i="10"/>
  <c r="J99" i="10"/>
  <c r="H99" i="10"/>
  <c r="J98" i="10"/>
  <c r="H98" i="10"/>
  <c r="J97" i="10"/>
  <c r="I98" i="10"/>
  <c r="I97" i="10"/>
  <c r="G97" i="10"/>
  <c r="G98" i="10"/>
  <c r="H47" i="34"/>
  <c r="H48" i="34"/>
  <c r="E73" i="34" s="1"/>
  <c r="E75" i="34" s="1"/>
  <c r="E80" i="34" s="1"/>
  <c r="E29" i="38" s="1"/>
  <c r="F81" i="34" s="1"/>
  <c r="D8" i="34" s="1"/>
  <c r="C30" i="9" s="1"/>
  <c r="L30" i="9" s="1"/>
  <c r="I95" i="18"/>
  <c r="K20" i="23"/>
  <c r="K21" i="23"/>
  <c r="D8" i="23" s="1"/>
  <c r="C19" i="9" s="1"/>
  <c r="L19" i="9" s="1"/>
  <c r="E15" i="38"/>
  <c r="F30" i="20" s="1"/>
  <c r="G15" i="38"/>
  <c r="H30" i="20" s="1"/>
  <c r="D15" i="38"/>
  <c r="E30" i="20" s="1"/>
  <c r="F15" i="38"/>
  <c r="G30" i="20" s="1"/>
  <c r="K79" i="5"/>
  <c r="U147" i="5"/>
  <c r="N97" i="5" l="1"/>
  <c r="L156" i="5"/>
  <c r="L154" i="5" s="1"/>
  <c r="S157" i="5"/>
  <c r="S156" i="5" s="1"/>
  <c r="K216" i="5"/>
  <c r="N210" i="5"/>
  <c r="T20" i="5"/>
  <c r="T19" i="5" s="1"/>
  <c r="T18" i="5" s="1"/>
  <c r="K35" i="5"/>
  <c r="T34" i="5"/>
  <c r="N45" i="5"/>
  <c r="T33" i="5"/>
  <c r="U76" i="5"/>
  <c r="L90" i="5"/>
  <c r="L89" i="5" s="1"/>
  <c r="L88" i="5" s="1"/>
  <c r="K90" i="5"/>
  <c r="N90" i="5" s="1"/>
  <c r="U94" i="5"/>
  <c r="R100" i="5"/>
  <c r="N104" i="5"/>
  <c r="U107" i="5"/>
  <c r="Q128" i="5"/>
  <c r="L198" i="5"/>
  <c r="U260" i="5"/>
  <c r="I94" i="18"/>
  <c r="I96" i="18" s="1"/>
  <c r="J43" i="28"/>
  <c r="U129" i="5"/>
  <c r="N133" i="5"/>
  <c r="N199" i="5"/>
  <c r="S197" i="5"/>
  <c r="K198" i="5"/>
  <c r="K197" i="5" s="1"/>
  <c r="U210" i="5"/>
  <c r="N217" i="5"/>
  <c r="R216" i="5"/>
  <c r="S216" i="5"/>
  <c r="U234" i="5"/>
  <c r="L246" i="5"/>
  <c r="L260" i="5"/>
  <c r="N264" i="5"/>
  <c r="R292" i="5"/>
  <c r="U293" i="5"/>
  <c r="U311" i="5"/>
  <c r="S34" i="5"/>
  <c r="U81" i="5"/>
  <c r="R35" i="5"/>
  <c r="R34" i="5" s="1"/>
  <c r="M33" i="5"/>
  <c r="M198" i="5"/>
  <c r="M197" i="5" s="1"/>
  <c r="N76" i="5"/>
  <c r="U84" i="5"/>
  <c r="T209" i="5"/>
  <c r="U209" i="5" s="1"/>
  <c r="R79" i="5"/>
  <c r="P90" i="5"/>
  <c r="P89" i="5" s="1"/>
  <c r="P88" i="5" s="1"/>
  <c r="U116" i="5"/>
  <c r="M128" i="5"/>
  <c r="P216" i="5"/>
  <c r="R260" i="5"/>
  <c r="Q88" i="5"/>
  <c r="Q87" i="5" s="1"/>
  <c r="U133" i="5"/>
  <c r="K20" i="5"/>
  <c r="N36" i="5"/>
  <c r="U64" i="5"/>
  <c r="O128" i="5"/>
  <c r="O114" i="5" s="1"/>
  <c r="O113" i="5" s="1"/>
  <c r="Q157" i="5"/>
  <c r="Q156" i="5" s="1"/>
  <c r="Q154" i="5" s="1"/>
  <c r="U192" i="5"/>
  <c r="U202" i="5"/>
  <c r="Q216" i="5"/>
  <c r="U243" i="5"/>
  <c r="Q246" i="5"/>
  <c r="O260" i="5"/>
  <c r="L278" i="5"/>
  <c r="Q278" i="5"/>
  <c r="L35" i="5"/>
  <c r="L34" i="5" s="1"/>
  <c r="R246" i="5"/>
  <c r="K260" i="5"/>
  <c r="N260" i="5" s="1"/>
  <c r="M278" i="5"/>
  <c r="K292" i="5"/>
  <c r="N261" i="5"/>
  <c r="U199" i="5"/>
  <c r="N14" i="5"/>
  <c r="M20" i="5"/>
  <c r="M19" i="5" s="1"/>
  <c r="M18" i="5" s="1"/>
  <c r="U45" i="5"/>
  <c r="N70" i="5"/>
  <c r="U70" i="5"/>
  <c r="P100" i="5"/>
  <c r="L128" i="5"/>
  <c r="P128" i="5"/>
  <c r="N147" i="5"/>
  <c r="O147" i="5" s="1"/>
  <c r="O146" i="5" s="1"/>
  <c r="O145" i="5" s="1"/>
  <c r="N152" i="5"/>
  <c r="U247" i="5"/>
  <c r="O100" i="5"/>
  <c r="N192" i="5"/>
  <c r="M10" i="5"/>
  <c r="M9" i="5" s="1"/>
  <c r="N91" i="5"/>
  <c r="M146" i="5"/>
  <c r="M145" i="5" s="1"/>
  <c r="R157" i="5"/>
  <c r="R156" i="5" s="1"/>
  <c r="R154" i="5" s="1"/>
  <c r="N209" i="5"/>
  <c r="L216" i="5"/>
  <c r="N234" i="5"/>
  <c r="P278" i="5"/>
  <c r="N171" i="5"/>
  <c r="N173" i="5"/>
  <c r="Q198" i="5"/>
  <c r="Q197" i="5" s="1"/>
  <c r="N58" i="5"/>
  <c r="R54" i="5"/>
  <c r="N73" i="5"/>
  <c r="U73" i="5"/>
  <c r="N107" i="5"/>
  <c r="T128" i="5"/>
  <c r="T114" i="5" s="1"/>
  <c r="T113" i="5" s="1"/>
  <c r="M157" i="5"/>
  <c r="M156" i="5" s="1"/>
  <c r="M154" i="5" s="1"/>
  <c r="K146" i="5"/>
  <c r="N146" i="5" s="1"/>
  <c r="N221" i="5"/>
  <c r="R259" i="5"/>
  <c r="P292" i="5"/>
  <c r="O20" i="5"/>
  <c r="O19" i="5" s="1"/>
  <c r="O18" i="5" s="1"/>
  <c r="N30" i="5"/>
  <c r="U30" i="5"/>
  <c r="N61" i="5"/>
  <c r="U61" i="5"/>
  <c r="N84" i="5"/>
  <c r="O90" i="5"/>
  <c r="O89" i="5" s="1"/>
  <c r="O88" i="5" s="1"/>
  <c r="T100" i="5"/>
  <c r="P198" i="5"/>
  <c r="P197" i="5" s="1"/>
  <c r="N225" i="5"/>
  <c r="U225" i="5"/>
  <c r="N243" i="5"/>
  <c r="N296" i="5"/>
  <c r="L20" i="5"/>
  <c r="L19" i="5" s="1"/>
  <c r="L18" i="5" s="1"/>
  <c r="P87" i="5"/>
  <c r="L115" i="5"/>
  <c r="L114" i="5" s="1"/>
  <c r="L113" i="5" s="1"/>
  <c r="O157" i="5"/>
  <c r="O156" i="5" s="1"/>
  <c r="O154" i="5" s="1"/>
  <c r="N238" i="5"/>
  <c r="U55" i="5"/>
  <c r="N24" i="5"/>
  <c r="U140" i="5"/>
  <c r="U152" i="5"/>
  <c r="U171" i="5"/>
  <c r="U174" i="5"/>
  <c r="O216" i="5"/>
  <c r="N27" i="5"/>
  <c r="U27" i="5"/>
  <c r="N55" i="5"/>
  <c r="O56" i="5" s="1"/>
  <c r="Q55" i="5" s="1"/>
  <c r="U67" i="5"/>
  <c r="L100" i="5"/>
  <c r="L87" i="5" s="1"/>
  <c r="N110" i="5"/>
  <c r="U110" i="5"/>
  <c r="M115" i="5"/>
  <c r="M114" i="5" s="1"/>
  <c r="M113" i="5" s="1"/>
  <c r="U119" i="5"/>
  <c r="O198" i="5"/>
  <c r="O197" i="5" s="1"/>
  <c r="R198" i="5"/>
  <c r="R197" i="5" s="1"/>
  <c r="M246" i="5"/>
  <c r="P260" i="5"/>
  <c r="N48" i="5"/>
  <c r="L54" i="5"/>
  <c r="N67" i="5"/>
  <c r="R90" i="5"/>
  <c r="R89" i="5" s="1"/>
  <c r="R88" i="5" s="1"/>
  <c r="R87" i="5" s="1"/>
  <c r="N94" i="5"/>
  <c r="M100" i="5"/>
  <c r="M87" i="5" s="1"/>
  <c r="N125" i="5"/>
  <c r="S128" i="5"/>
  <c r="S114" i="5" s="1"/>
  <c r="S113" i="5" s="1"/>
  <c r="P146" i="5"/>
  <c r="P145" i="5" s="1"/>
  <c r="M216" i="5"/>
  <c r="O292" i="5"/>
  <c r="O278" i="5"/>
  <c r="N140" i="5"/>
  <c r="U307" i="5"/>
  <c r="N307" i="5"/>
  <c r="N278" i="5"/>
  <c r="L79" i="5"/>
  <c r="N79" i="5" s="1"/>
  <c r="N80" i="5"/>
  <c r="Q292" i="5"/>
  <c r="Q259" i="5" s="1"/>
  <c r="U90" i="5"/>
  <c r="T89" i="5"/>
  <c r="N191" i="5"/>
  <c r="L197" i="5"/>
  <c r="N197" i="5" s="1"/>
  <c r="N198" i="5"/>
  <c r="U238" i="5"/>
  <c r="T216" i="5"/>
  <c r="U216" i="5" s="1"/>
  <c r="N250" i="5"/>
  <c r="N246" i="5" s="1"/>
  <c r="Q81" i="5"/>
  <c r="Q80" i="5" s="1"/>
  <c r="Q79" i="5" s="1"/>
  <c r="O81" i="5"/>
  <c r="O80" i="5" s="1"/>
  <c r="O79" i="5" s="1"/>
  <c r="N21" i="5"/>
  <c r="K10" i="5"/>
  <c r="N10" i="5" s="1"/>
  <c r="Q48" i="5"/>
  <c r="O49" i="5"/>
  <c r="O48" i="5" s="1"/>
  <c r="T80" i="5"/>
  <c r="T79" i="5" s="1"/>
  <c r="Q115" i="5"/>
  <c r="Q114" i="5" s="1"/>
  <c r="Q113" i="5" s="1"/>
  <c r="T198" i="5"/>
  <c r="U250" i="5"/>
  <c r="N81" i="5"/>
  <c r="U104" i="5"/>
  <c r="N202" i="5"/>
  <c r="U217" i="5"/>
  <c r="M292" i="5"/>
  <c r="M259" i="5" s="1"/>
  <c r="M144" i="5" s="1"/>
  <c r="S100" i="5"/>
  <c r="S87" i="5" s="1"/>
  <c r="N119" i="5"/>
  <c r="S191" i="5"/>
  <c r="U191" i="5" s="1"/>
  <c r="O251" i="5"/>
  <c r="P251" i="5" s="1"/>
  <c r="O255" i="5"/>
  <c r="P255" i="5" s="1"/>
  <c r="K89" i="5"/>
  <c r="Q36" i="5"/>
  <c r="O46" i="5"/>
  <c r="O45" i="5" s="1"/>
  <c r="Q45" i="5"/>
  <c r="O248" i="5"/>
  <c r="O247" i="5" s="1"/>
  <c r="K54" i="5"/>
  <c r="N51" i="5"/>
  <c r="Q58" i="5"/>
  <c r="O59" i="5"/>
  <c r="O58" i="5" s="1"/>
  <c r="P113" i="5"/>
  <c r="S146" i="5"/>
  <c r="S145" i="5" s="1"/>
  <c r="O252" i="5"/>
  <c r="P252" i="5" s="1"/>
  <c r="N282" i="5"/>
  <c r="T292" i="5"/>
  <c r="R10" i="5"/>
  <c r="R9" i="5" s="1"/>
  <c r="U21" i="5"/>
  <c r="Q24" i="5"/>
  <c r="R115" i="5"/>
  <c r="R114" i="5" s="1"/>
  <c r="R113" i="5" s="1"/>
  <c r="N129" i="5"/>
  <c r="N128" i="5" s="1"/>
  <c r="K100" i="5"/>
  <c r="U91" i="5"/>
  <c r="O10" i="5"/>
  <c r="O9" i="5" s="1"/>
  <c r="N42" i="5"/>
  <c r="U42" i="5"/>
  <c r="Q42" i="5"/>
  <c r="S12" i="5"/>
  <c r="P12" i="5"/>
  <c r="P11" i="5" s="1"/>
  <c r="P10" i="5" s="1"/>
  <c r="P9" i="5" s="1"/>
  <c r="U306" i="5"/>
  <c r="S292" i="5"/>
  <c r="U282" i="5"/>
  <c r="U278" i="5"/>
  <c r="S246" i="5"/>
  <c r="U246" i="5" s="1"/>
  <c r="S154" i="5"/>
  <c r="U154" i="5" s="1"/>
  <c r="U156" i="5"/>
  <c r="U173" i="5"/>
  <c r="U157" i="5"/>
  <c r="S79" i="5"/>
  <c r="S54" i="5"/>
  <c r="U54" i="5" s="1"/>
  <c r="U51" i="5"/>
  <c r="U48" i="5"/>
  <c r="U36" i="5"/>
  <c r="U24" i="5"/>
  <c r="S20" i="5"/>
  <c r="L292" i="5"/>
  <c r="N306" i="5"/>
  <c r="K157" i="5"/>
  <c r="K145" i="5"/>
  <c r="N145" i="5" s="1"/>
  <c r="K246" i="5"/>
  <c r="K128" i="5"/>
  <c r="K114" i="5" s="1"/>
  <c r="K113" i="5" s="1"/>
  <c r="F5" i="38"/>
  <c r="H100" i="10" s="1"/>
  <c r="K19" i="5"/>
  <c r="H5" i="38"/>
  <c r="J100" i="10" s="1"/>
  <c r="N11" i="5"/>
  <c r="G5" i="38"/>
  <c r="I100" i="10" s="1"/>
  <c r="E5" i="38"/>
  <c r="G100" i="10" s="1"/>
  <c r="T17" i="5" l="1"/>
  <c r="T8" i="5" s="1"/>
  <c r="L259" i="5"/>
  <c r="M17" i="5"/>
  <c r="M8" i="5" s="1"/>
  <c r="T144" i="5"/>
  <c r="R33" i="5"/>
  <c r="P259" i="5"/>
  <c r="K259" i="5"/>
  <c r="N35" i="5"/>
  <c r="U79" i="5"/>
  <c r="N20" i="5"/>
  <c r="K34" i="5"/>
  <c r="N34" i="5" s="1"/>
  <c r="N100" i="5"/>
  <c r="U115" i="5"/>
  <c r="O87" i="5"/>
  <c r="N216" i="5"/>
  <c r="L33" i="5"/>
  <c r="L17" i="5" s="1"/>
  <c r="L8" i="5" s="1"/>
  <c r="M7" i="5"/>
  <c r="U146" i="5"/>
  <c r="U128" i="5"/>
  <c r="R144" i="5"/>
  <c r="N54" i="5"/>
  <c r="O55" i="5"/>
  <c r="O54" i="5" s="1"/>
  <c r="U292" i="5"/>
  <c r="K9" i="5"/>
  <c r="Q144" i="5"/>
  <c r="Q35" i="5"/>
  <c r="Q34" i="5" s="1"/>
  <c r="O35" i="5"/>
  <c r="O34" i="5" s="1"/>
  <c r="P25" i="5"/>
  <c r="P24" i="5" s="1"/>
  <c r="S144" i="5"/>
  <c r="K88" i="5"/>
  <c r="N89" i="5"/>
  <c r="U100" i="5"/>
  <c r="P248" i="5"/>
  <c r="P247" i="5" s="1"/>
  <c r="P56" i="5"/>
  <c r="P55" i="5" s="1"/>
  <c r="U80" i="5"/>
  <c r="U198" i="5"/>
  <c r="T197" i="5"/>
  <c r="U197" i="5" s="1"/>
  <c r="P46" i="5"/>
  <c r="P45" i="5" s="1"/>
  <c r="Q54" i="5"/>
  <c r="P59" i="5"/>
  <c r="P58" i="5" s="1"/>
  <c r="P250" i="5"/>
  <c r="P49" i="5"/>
  <c r="P48" i="5" s="1"/>
  <c r="N157" i="5"/>
  <c r="K156" i="5"/>
  <c r="N156" i="5" s="1"/>
  <c r="P43" i="5"/>
  <c r="P42" i="5" s="1"/>
  <c r="P37" i="5"/>
  <c r="P36" i="5" s="1"/>
  <c r="O250" i="5"/>
  <c r="O246" i="5" s="1"/>
  <c r="O144" i="5" s="1"/>
  <c r="U89" i="5"/>
  <c r="T88" i="5"/>
  <c r="U34" i="5"/>
  <c r="U114" i="5"/>
  <c r="U12" i="5"/>
  <c r="S11" i="5"/>
  <c r="U145" i="5"/>
  <c r="U20" i="5"/>
  <c r="S19" i="5"/>
  <c r="N292" i="5"/>
  <c r="N115" i="5"/>
  <c r="N19" i="5"/>
  <c r="K18" i="5"/>
  <c r="N9" i="5"/>
  <c r="T7" i="5" l="1"/>
  <c r="P35" i="5"/>
  <c r="K33" i="5"/>
  <c r="N33" i="5" s="1"/>
  <c r="U35" i="5"/>
  <c r="U259" i="5"/>
  <c r="U144" i="5"/>
  <c r="O33" i="5"/>
  <c r="O17" i="5" s="1"/>
  <c r="O8" i="5" s="1"/>
  <c r="O7" i="5" s="1"/>
  <c r="P34" i="5"/>
  <c r="Q33" i="5"/>
  <c r="P246" i="5"/>
  <c r="P144" i="5" s="1"/>
  <c r="N88" i="5"/>
  <c r="K87" i="5"/>
  <c r="N87" i="5" s="1"/>
  <c r="S33" i="5"/>
  <c r="U33" i="5" s="1"/>
  <c r="U88" i="5"/>
  <c r="T87" i="5"/>
  <c r="P54" i="5"/>
  <c r="S10" i="5"/>
  <c r="U11" i="5"/>
  <c r="U19" i="5"/>
  <c r="S18" i="5"/>
  <c r="N259" i="5"/>
  <c r="L144" i="5"/>
  <c r="L7" i="5" s="1"/>
  <c r="K154" i="5"/>
  <c r="K144" i="5" s="1"/>
  <c r="N114" i="5"/>
  <c r="N113" i="5"/>
  <c r="N18" i="5"/>
  <c r="S17" i="5" l="1"/>
  <c r="U113" i="5"/>
  <c r="K17" i="5"/>
  <c r="P33" i="5"/>
  <c r="U87" i="5"/>
  <c r="AA8" i="5"/>
  <c r="S9" i="5"/>
  <c r="U9" i="5" s="1"/>
  <c r="U10" i="5"/>
  <c r="U18" i="5"/>
  <c r="N144" i="5"/>
  <c r="N154" i="5"/>
  <c r="N17" i="5"/>
  <c r="K8" i="5"/>
  <c r="U17" i="5" l="1"/>
  <c r="K7" i="5"/>
  <c r="N7" i="5" s="1"/>
  <c r="N8" i="5"/>
  <c r="S7" i="5" l="1"/>
  <c r="U7" i="5" s="1"/>
  <c r="U8" i="5"/>
  <c r="Q21" i="5" l="1"/>
  <c r="Q20" i="5"/>
  <c r="Q19" i="5" s="1"/>
  <c r="Q18" i="5" s="1"/>
  <c r="Q17" i="5" s="1"/>
  <c r="Q8" i="5" s="1"/>
  <c r="Q7" i="5" s="1"/>
  <c r="R21" i="5"/>
  <c r="R20" i="5" s="1"/>
  <c r="R19" i="5" s="1"/>
  <c r="R18" i="5" s="1"/>
  <c r="R17" i="5" s="1"/>
  <c r="R8" i="5" s="1"/>
  <c r="R7" i="5" s="1"/>
  <c r="P22" i="5"/>
  <c r="P21" i="5" s="1"/>
  <c r="P20" i="5" s="1"/>
  <c r="P19" i="5" s="1"/>
  <c r="P18" i="5" s="1"/>
  <c r="P17" i="5" s="1"/>
  <c r="P8" i="5" s="1"/>
  <c r="P7" i="5" s="1"/>
</calcChain>
</file>

<file path=xl/sharedStrings.xml><?xml version="1.0" encoding="utf-8"?>
<sst xmlns="http://schemas.openxmlformats.org/spreadsheetml/2006/main" count="7313" uniqueCount="2303">
  <si>
    <t>ANEXOS INFORME DE SEGUIMIENTO AL PLAN DE ACCIÓN 2020-2023</t>
  </si>
  <si>
    <t>Nombre de la Corporación</t>
  </si>
  <si>
    <t>Corporación Autónoma Regional del Tolima – CORTOLIMA</t>
  </si>
  <si>
    <t>Corporación Autónoma Regional del Alto Magdalena - CAM</t>
  </si>
  <si>
    <t>Periodo a reportar</t>
  </si>
  <si>
    <t>Corporación Autónoma Regional de Cundinamarca – CAR</t>
  </si>
  <si>
    <t>Nombre de la persona responsable del reporte</t>
  </si>
  <si>
    <t>Corporación Autónoma Regional del Canal del Dique – CARDIQUE</t>
  </si>
  <si>
    <t>Dependencia</t>
  </si>
  <si>
    <t>Corporación Autónoma Regional de Sucre – CARSUCRE</t>
  </si>
  <si>
    <t>Cargo</t>
  </si>
  <si>
    <t>Corporación Autónoma Regional de Santander – CAS</t>
  </si>
  <si>
    <t>Correo electrónico</t>
  </si>
  <si>
    <t>Corporación para el Desarrollo Sostenible del Norte y el Oriente Amazónico – CDA</t>
  </si>
  <si>
    <t>Teléfono</t>
  </si>
  <si>
    <t>Corporación Autónoma Regional para la Defensa de la Meseta de Bucaramanga – CDMB</t>
  </si>
  <si>
    <t>Corporación Autónoma Regional para el Desarrollo Sostenible del Chocó – CODECHOCÓ</t>
  </si>
  <si>
    <t>Corporación para el Desarrollo Sostenible del Archipiélago de San Andrés, Providencia y Santa Catalina – CORALINA</t>
  </si>
  <si>
    <t>Corporación Autónoma Regional del Centro de Antioquia – CORANTIOQUIA</t>
  </si>
  <si>
    <t>Corporación para el Desarrollo Sostenible del Área de Manejo Especial de La Macarena – CORMACARENA</t>
  </si>
  <si>
    <t>Corporación Autónoma Regional de las Cuencas de los Ríos Negro y Nare – CORNARE</t>
  </si>
  <si>
    <t>Corporación Autónoma Regional del Magdalena – CORPAMAG</t>
  </si>
  <si>
    <t>Corporación para el Desarrollo Sostenible del Sur de la Amazonia – CORPOAMAZONIA</t>
  </si>
  <si>
    <t>Corporación Autónoma Regional de Boyacá – CORPOBOYACÁ</t>
  </si>
  <si>
    <t>Corporación Autónoma Regional de Caldas – CORPOCALDAS</t>
  </si>
  <si>
    <t>Corporación Autónoma Regional del Cesar – CORPOCESAR</t>
  </si>
  <si>
    <t>Corporación Autónoma Regional de Chivor – CORPOCHIVOR</t>
  </si>
  <si>
    <t>Corporación Autónoma Regional de La Guajira – CORPOGUAJIRA</t>
  </si>
  <si>
    <t>Corporación Autónoma Regional del Guavio – CORPOGUAVIO</t>
  </si>
  <si>
    <t>Corporación para el Desarrollo Sostenible de La Mojana y El San Jorge – CORPOMOJANA</t>
  </si>
  <si>
    <t>Corporación Autónoma Regional de Nariño – CORPONARIÑO</t>
  </si>
  <si>
    <t>Corporación Autónoma Regional de la Frontera Nororiental – CORPONOR</t>
  </si>
  <si>
    <t>Corporación Autónoma Regional de la Orinoquia – CORPORINOQUIA</t>
  </si>
  <si>
    <t>Corporación para el Desarrollo Sostenible del Urabá – CORPOURABA</t>
  </si>
  <si>
    <t>Corporación Autónoma Regional del Atlántico – CRA</t>
  </si>
  <si>
    <t>Corporación Autónoma Regional del Cauca – CRC</t>
  </si>
  <si>
    <t>Corporación Autónoma Regional del Quindío – CRQ</t>
  </si>
  <si>
    <t>Corporación Autónoma Regional del Sur de Bolívar – CSB</t>
  </si>
  <si>
    <t>Corporación Autónoma Regional del Valle del Cauca – CVC</t>
  </si>
  <si>
    <t>Corporación Autónoma Regional de los Valles del Sinú y del San Jorge – CVS</t>
  </si>
  <si>
    <t>2016-I</t>
  </si>
  <si>
    <t>2016-II</t>
  </si>
  <si>
    <t>2017-I</t>
  </si>
  <si>
    <t>2017-II</t>
  </si>
  <si>
    <t>2018-I</t>
  </si>
  <si>
    <t>2018-II</t>
  </si>
  <si>
    <t>2019-I</t>
  </si>
  <si>
    <t>2019-II</t>
  </si>
  <si>
    <t xml:space="preserve">MATRIZ DE SEGUIMIENTO DEL PLAN DE ACCIÓN
ANEXO No. 1. AVANCE EN LAS METAS FÍSICAS Y FINANCIERAS DEL PLAN DE ACCIÓN  </t>
  </si>
  <si>
    <t>PERIODO REPORTADO:</t>
  </si>
  <si>
    <t>COMPORTAMIENTO META FISICA 
PLAN DE ACCION</t>
  </si>
  <si>
    <t>META FINANCIERA                                                                                                  PLAN DE ACCION</t>
  </si>
  <si>
    <t>(17)
OBSERVACIONES</t>
  </si>
  <si>
    <t>(27)
PROGRAMA DE INVERSIÓN PUBLICA A LA QUE APORTA</t>
  </si>
  <si>
    <t>(28)
IMG AL QUE  APORTA</t>
  </si>
  <si>
    <t>(29)
ODS AL QUE LE APORTA</t>
  </si>
  <si>
    <t xml:space="preserve">   (2)                                      UNIDAD DE MEDIDA</t>
  </si>
  <si>
    <t>(3)                                      META FISICA ANUAL             (Según unidad de medida)</t>
  </si>
  <si>
    <t>(4)
AVANCE DE LA META
FISICA  (Según unidad de medida y Periodo Evaluado)</t>
  </si>
  <si>
    <t xml:space="preserve">(5)
PORCENTAJE DE AVANCE 
FISICO %
(Periodo Evaluado)
((4/3)*100)
</t>
  </si>
  <si>
    <t>(5-A) DESCRIPCIÓN DEL AVANCE 
(Se puede describir en texto lo que se desea aclarar del avance númerico respectivo)</t>
  </si>
  <si>
    <t>(6)
PORCENTAJE DE AVANCE PROCESO DE GESTION DE LA META
FISICA
(aplica unicamente para el informe del primer semestre)</t>
  </si>
  <si>
    <t xml:space="preserve"> (7)                                                    META FISICA DEL PLAN             (Según unidad de medida)</t>
  </si>
  <si>
    <t>(8)
ACUMULADO DE LA META
FISICA
(Según unidad de medida)</t>
  </si>
  <si>
    <t xml:space="preserve">(9)
PORCENTAJE DE AVANCE 
FISICO ACUMULADO %
((8/7)*100)
</t>
  </si>
  <si>
    <t>(10)               PONDERACIONES DE PROGRAMAS  Y PROYECTOS (OPCIONAL DE ACUERDO AL PLAN DE ACCIÓN)</t>
  </si>
  <si>
    <t xml:space="preserve">(12)
AVANCE DE LA META
FINANCIERA
(Recursos comprometidos periodo Evaluado)
($)
</t>
  </si>
  <si>
    <t>(13)                           PORCENTAJE DEL AVANCE 
FINANCIERO %
(Periodo Evaluado)
((12/11)*100)</t>
  </si>
  <si>
    <t>(14)                                         META FINANCIERA   DEL PLAN             ($)</t>
  </si>
  <si>
    <t xml:space="preserve">(15)
ACUMULADO DE LA META
FINANCIERA
$
</t>
  </si>
  <si>
    <t xml:space="preserve">(16)
PORCENTAJE DE  AVANCE FINANCIERO ACUMULADO %
((15/14)*100)
</t>
  </si>
  <si>
    <t>LINEA 1.  AGUA PARA VIVIR</t>
  </si>
  <si>
    <t>PROGRAMA: 1.1. Gestión integral del recurso hídrico en el departamento del Tolima</t>
  </si>
  <si>
    <t>Proyecto No. 1.1.1 Conocimiento, planificación, administración y del recurso hídrico</t>
  </si>
  <si>
    <t>Actividad: 1.1.1.1 Administración, seguimiento y monitoreo al recurso Hídrico en el departamento del Tolima</t>
  </si>
  <si>
    <t>1.1.1.01.01 Instalación y mantenimiento de estaciones hidrometeorológicas</t>
  </si>
  <si>
    <t>1.1.1.01.02 Diseño de red hidrometereológica para el departamento del Tolima</t>
  </si>
  <si>
    <t>Se desarrolló el diagnóstico del Sistema de Información Ambiental de CORTOLIMA</t>
  </si>
  <si>
    <t>1.1.1.01.03 Monitoreo de la calidad del agua superficial en puntos del departamento del Tolima</t>
  </si>
  <si>
    <t>Porcentaje de puntos de monitoreo de vertimientos y caracterización de fuentes hídricas</t>
  </si>
  <si>
    <t>1.1.1.01.04 Actualización de objetivos de calidad</t>
  </si>
  <si>
    <t>Se están actualizando los objetivos de calidad de la Subzona Hidrográfica del Río Recio Venadillo. Avance del 50% en el proceso</t>
  </si>
  <si>
    <t>1.1.1.01.05 Monitoreo de la calidad y cantidad de acuíferos (agua subterránea) en el departamento del Tolima)</t>
  </si>
  <si>
    <t>1.1.1.01.06 Actualización del SIRH con el cargue de expedientes</t>
  </si>
  <si>
    <t xml:space="preserve">No. Expedientes cargados en el SIRH.  </t>
  </si>
  <si>
    <t>1.1.1.01.07 Evaluación los planes de ahorro y uso eficiente del agua PUEAA</t>
  </si>
  <si>
    <t>1.1.1.01.08 Seguimiento a planes de ahorro y uso eficiente del agua PUEAA</t>
  </si>
  <si>
    <t>Actividad 1.1.1.2: Sistemas de abastecimiento del recurso hídrico en comunidades indígenas.</t>
  </si>
  <si>
    <t xml:space="preserve">1.1.1.02.01 Construcción y/o mantenimiento de proyectos de abastecimiento y/o jagüeyes </t>
  </si>
  <si>
    <t>Estructuración de los estudios y diseños con los estudios de suelos realizados en la vigencia anterior</t>
  </si>
  <si>
    <t>Actividad 1.1.1.3: Desarrollo de proyectos de saneamiento básico y sistemas de tratamiento de aguas residuales</t>
  </si>
  <si>
    <t xml:space="preserve">1.1.1.03.01 Apoyo en la construcción y/o mejoramiento de sistemas de saneamiento básico </t>
  </si>
  <si>
    <t>Actividad 1.1.1.4: Planificación y ordenamiento del recurso hídrico en el Departamento del Tolima.</t>
  </si>
  <si>
    <t>1.1.1.04.01 Formulación y/o ajuste de planes de ordenación y manejo de cuencas POMCAs</t>
  </si>
  <si>
    <t>1.1.1.04.02 Seguimiento a planes de ordenación y manejo de cuencas POMCAs</t>
  </si>
  <si>
    <t>Se viene acompañando los consejos de cuenca (Guarino, Coello,  y participando en las mesas de trabajo con CORMAGDALENA</t>
  </si>
  <si>
    <t>1.1.1.04.03 Formulación de Evaluación Regional del Agua (ERA)</t>
  </si>
  <si>
    <t>Formulacion estrucuracion del proyecto de la fase I del ERA</t>
  </si>
  <si>
    <t>1.1.1.04.04 Ajuste a reglamentación corrientes de uso publico</t>
  </si>
  <si>
    <t>Ajuste a las reglamentaciones de cuerpo de agua</t>
  </si>
  <si>
    <t>1.1.1.04.05 Elaboración y/o ajuste de estudios de Acotamiento de ronda hídrica</t>
  </si>
  <si>
    <t>1.1.1.04.06 Formulación e implementación de planes de y manejo ambiental de acuíferos PMAA</t>
  </si>
  <si>
    <t>Formulacion del proyecto para presentar a banco de proyectos</t>
  </si>
  <si>
    <t>LINEA 2 : EN LA RUTA DULIMA PARA EL CAMBIO CLIMATICO</t>
  </si>
  <si>
    <t>PROGRAMA 2.1. Acompañamiento a la implementación del PIGCC, en el marco de las competencias de CORTOLIMA.</t>
  </si>
  <si>
    <t>Proyecto 2.1.1. Seguimiento y monitoreo a la implementación del PIGCC en el departamento del Tolima</t>
  </si>
  <si>
    <t>Actividad: 2.1.1.1 Monitoreo y seguimiento al PIGCC</t>
  </si>
  <si>
    <t>2.1.1.01.01 Actividades de apoyo para el desarrollo e implementación de un modelo de seguimiento al PIGCCT</t>
  </si>
  <si>
    <t>Apoyo a la creación de la mesa departamental de cambio climatico.
Revisión del componente de cambio climatico de los plandes de desarrollo</t>
  </si>
  <si>
    <t xml:space="preserve">Proyecto 2.2.1 Desarrollo de estrategias de producción sostenible y consumo responsable  para la adaptación y mitigación de los efectos del cambio climático </t>
  </si>
  <si>
    <t>Actividad: 2.2.1.1 Desarrollo de una estrategia de consumo responsable en el departamento del Tolima.</t>
  </si>
  <si>
    <t xml:space="preserve">2.2.1.01.01 Implementación y fortalecimiento de estrategias de consumo responsable enfocados en economía circular en el departamento del Tolima </t>
  </si>
  <si>
    <t>No. De beneficiarios</t>
  </si>
  <si>
    <t>Actividad 2.2.1.2: Fortalecimiento de sectores productivos priorizados por su compromiso con la sostenibilidad y la mitigación del cambio climático</t>
  </si>
  <si>
    <t xml:space="preserve">2.2.1.02.01 Fortalecimiento y desarrollo de estrategias de biocomercio y negocios verdes con énfasis en economía circular en el departamento del Tolima </t>
  </si>
  <si>
    <t>2.2.1.02.02 Fortalecimiento y desarrollo de  estrategias de  agricultura  de  conservación  y  agroecología para la seguridad alimentaria en el departamento Tolima</t>
  </si>
  <si>
    <t>Nº de beneficiarios</t>
  </si>
  <si>
    <t>Caracterización de beneficiarios y formulación de un proyecto de agroecología para la seguridad alimentaria en 4 municipios</t>
  </si>
  <si>
    <t>2.2.1.02.03 Apoyo y fortalecimiento de iniciativas de desarrollo sostenible para el sector agropecuario del departamento del Tolima que se prioricen</t>
  </si>
  <si>
    <t>- Reuniones para posibles convenios de cooperación para desarrollar actividades con los sectores pocícola y ganadero.</t>
  </si>
  <si>
    <t>2.2.1.02.04 Implementación y/o fortalecimiento  de alternativas para adaptación y mitigación del cambio climático en el departamento del Tolima</t>
  </si>
  <si>
    <t>Caracterización de nuevos beneficiarios y formulación de proyectos  para el PICC</t>
  </si>
  <si>
    <t>PROGRAMA 2.3. Apoyo al conocimiento y reducción del riesgo de desastres en el Departamento del Tolima.</t>
  </si>
  <si>
    <t>Proyecto 2.3.1 Fortalecimiento en el conocimiento y reducción del riesgo en el Departamento del Tolima</t>
  </si>
  <si>
    <t xml:space="preserve">Actividad 2.3.1.1: Estudios para la Gestión del Riesgo </t>
  </si>
  <si>
    <t>2.3.1.1.01.01 Apoyo a la realización de estudios de amenaza, vulnerabilidad y/o riesgo apoyados y/o actualizados</t>
  </si>
  <si>
    <t xml:space="preserve">2.3.1.1.01.02 Apoyo en la Actualización de los planes municipales de gestión del riesgo.  </t>
  </si>
  <si>
    <t>Se esta trabajando en la actualzición de los estudios para formular el proyecto de la actualizacion de los 11 planes municipales</t>
  </si>
  <si>
    <t xml:space="preserve">2.3.1.1.01.03 Apoyo en la formulación y evaluación de Planes de contingencia ante incendios forestales. </t>
  </si>
  <si>
    <t>Se esta trabajando en la actualzición de los estudios para formulación y evaluacion de los planes</t>
  </si>
  <si>
    <t>Actividad 2.3.1.2: Fortalecimiento de los consejos de la Gestión del Riesgo (CDGRD, CMGRD) y acciones para la reducción del riesgo</t>
  </si>
  <si>
    <t xml:space="preserve">2.3.1.02.01 Realización de acciones de asistencia técnica a los consejos municipales y departamental de Gestión de Riesgo.  </t>
  </si>
  <si>
    <t xml:space="preserve">Actividad 2.3.1.3: Desarrollo de acciones para la mitigación del riesgo de desastres estructurales y no estructurales. </t>
  </si>
  <si>
    <t>2.3.1.03.01 Implementación de acciones para la Reducción del Riesgo de desastres estructurales y no estructurales</t>
  </si>
  <si>
    <t xml:space="preserve">LINEA 3 : CONVIVENCIA SOSTENIBLE PARA LA  GESTION INTEGRAL DE LOS ECOSISTEMAS </t>
  </si>
  <si>
    <t xml:space="preserve">PROGRAMA 3.1.Gestión Ambiental Urbana y Rural Sostenible del Territorio </t>
  </si>
  <si>
    <t>Proyecto 3.1.1 Ordenamiento y Gestión Ambiental Territorial</t>
  </si>
  <si>
    <t xml:space="preserve">Actividad 3.1.1.1: Apoyar al Ordenamiento Ambiental Territorial       </t>
  </si>
  <si>
    <t>3.1.1.01.01 Asesoría y capacitación a las administraciones municipales para que incorporen los determinantes ambientales en el proceso de revisión y ajuste de los Planes de Ordenamiento Territorial.</t>
  </si>
  <si>
    <t>Cacitación a 39 municipios y Gobernación del Tolima en incorporación de la dimensión ambiental en los planes de desarrollo</t>
  </si>
  <si>
    <t>3.1.1.01.02 Evaluación y/o concertación y/o ajuste y/o seguimiento de los instrumentos de Ordenamiento Territorial. (POT, PP, UPR)</t>
  </si>
  <si>
    <t xml:space="preserve">Con corte al 30 de junio, no se recibieron solicitudes para iniciar proceso de revisión y/o ajuste a los POT municipales. </t>
  </si>
  <si>
    <t xml:space="preserve">Actividad 3.1.1.2: Fortalecimiento de la Gestión Ambiental del territorio </t>
  </si>
  <si>
    <t>3.1.1.02.01 Seguimiento a los PGIRS</t>
  </si>
  <si>
    <t>3.1.1.02.02 Seguimiento a los PSMV vigentes</t>
  </si>
  <si>
    <t>3.1.1.02.03 Monitoreo de la calidad del aire y las emisiones de gases</t>
  </si>
  <si>
    <t>3.1.1.02.04 Realizar del mapa de ruido de Ibagué</t>
  </si>
  <si>
    <t>3.1.1.02.05 Apoyar la Formulación e implementación del Plan de Descontaminación por Ruido para Ibagué</t>
  </si>
  <si>
    <t>3.1.1.02.06 Ejecutar las estrategias diseñadas para el control de zoonosis</t>
  </si>
  <si>
    <t>3.1.1.02.07 Apoyo y acompañamiento a las comunidades Mineras de subsistencia y tradicional</t>
  </si>
  <si>
    <t xml:space="preserve">PROGRAMA 3.2. Gestión Socioambiental </t>
  </si>
  <si>
    <t>Proyecto 3.2.1 Educación, Participación y Cultura Ambiental</t>
  </si>
  <si>
    <t>Actividad 3.2.1.1: Fortalecimiento y coordinación Interinstitucional e intersectorial que permita la formulación e implementación de planes, programas y proyectos respecto a la educación ambiental en el Departamento.</t>
  </si>
  <si>
    <t>3.2.1.01.01 Diseño y/o implementación de estrategias para apoyar y/o fortalecer diferentes iniciativas presentadas por instituciones educativas y organizaciones comunitarias en el marco de los proyectos ambientales de educación formal y no formal y la estrategia mi Tolima Verde</t>
  </si>
  <si>
    <t>Actividad 3.2.1.2: Implementación de una estrategia de apropiación social del conocimiento que promueva la cultura y conciencia ambiental en las comunidades del Tolima</t>
  </si>
  <si>
    <t xml:space="preserve">3.2.1.02.01 Implementación de estrategias de apropiación social del conocimiento que promueva la cultura y conciencia ambiental en las comunidades del departamento </t>
  </si>
  <si>
    <t>Actividad 3.2.1.3: Promoción de la educación y cultura ambiental (redes)</t>
  </si>
  <si>
    <t>3.2.1.03.01 Conformación y fortalecimiento de redes para impulsar la cultura ambiental</t>
  </si>
  <si>
    <t>Apoyo y fortalecimiento a la red de jóvenes, y organización de la base de datos para la ceación de la red étnica</t>
  </si>
  <si>
    <t>Actividad 3.2.1.4: Promoción de la participación y estrategia social</t>
  </si>
  <si>
    <t xml:space="preserve">3.2.1.04.01 Orientación y articulación de proyectos estratégicos de la corporación para el desarrollo de espacios de participación y relacionamiento comunitario </t>
  </si>
  <si>
    <t>Actividad 3.2.1.5: Apoyo socioambiental a la permisividad ambiental (Evaluación y seguimiento)</t>
  </si>
  <si>
    <t xml:space="preserve">3.2.1.05.01 Apoyo socioambiental a la permisividad y seguimiento ambiental </t>
  </si>
  <si>
    <t>Se recibió solicitud de la Subdirección de Calidad Ambiental de 9 conceptos socioambientales, los cuales fueron atendidos en su totalidad</t>
  </si>
  <si>
    <t>PROGRAMA 3.3. Conservación de los Ecosistemas Estratégicos y la Biodiversidad</t>
  </si>
  <si>
    <t>Proyecto 3.3.1 Gestión de la biodiversidad, los ecosistemas y las áreas protegidas del Departamento</t>
  </si>
  <si>
    <t>Actividad 3.3.1.1: Gestionar la biodiversidad</t>
  </si>
  <si>
    <t>3.3.1.01.01 Elaboración de estudios en biodiversidad en corredores urbanos</t>
  </si>
  <si>
    <t>Se elaboró el estudio para la priorización de los corredores urbanos para iniciar proceso de estudio de Biodiversidad,  para el presente año se priorizó el corrredor de conectividad de la quebrada La Aurora</t>
  </si>
  <si>
    <t>3.3.1.01.02 Implementación de acciones del Plan Regional de Biodiversidad</t>
  </si>
  <si>
    <t>Se definieron las 5 accciones relacionadas con el Plan Accion Regional de Biodiversidad (PARB).
Se definieron mpios para monitoreo de mamiferos especuialmente de Oso  de Anteojos, Danta y Jaguar.)</t>
  </si>
  <si>
    <t>3.3.1.01.03 Realización de documentos de seguimiento al PARB</t>
  </si>
  <si>
    <t>Se realizó la revisión y consolidación de la información de Ecosistemas Estratégicos, Áreas Protegidas y Biodiversidad para documentar las fichas municipales de los 47 municipios del departamento. Información de utilidad para las administraciones municipales, e instituciones educativas de los municipios.</t>
  </si>
  <si>
    <t xml:space="preserve">3.3.1.01.04 Páramos con zonificación y régimen de usos </t>
  </si>
  <si>
    <t>3.3.1.01.05 Planes de manejo para revisión, ajuste y batimetría</t>
  </si>
  <si>
    <t xml:space="preserve">Se definieron los criterios y terminos para ajuste de tres(3)  Humedales referentes al los municipios de Saldaña(Humedal La Garcera, Mariquita(Laguna El Silencio  y Melgar(Humedal El Caracorizal), con enfasis en Localización, Geomorfologia , Batimetria, Hidrologia, Valores de Uso y No uso, Servicos ecosistemicos, Fauna Y Flora y  consolidacion acciones Plan de Manejo (Estrategias y costos de programas y proyectos). </t>
  </si>
  <si>
    <t>3.3.1.01.06 Estudios ambientales para Biodiversidad</t>
  </si>
  <si>
    <t>3.3.1.01.07 Estudios de valoración económica de humedales</t>
  </si>
  <si>
    <t>3.3.1.01.08 Bosques con estudio de diagnóstico</t>
  </si>
  <si>
    <t>3.3.1.01.09 Áreas protegidas declaradas con instrumentos de planificación adoptado</t>
  </si>
  <si>
    <t>3.3.1.01.10 Hectáreas declaradas o en proceso de declaración como áreas protegidas.</t>
  </si>
  <si>
    <t>3.3.1.01.11 Hectáreas con estrategias complementarias de conservación declaradas o en proceso de declaración.</t>
  </si>
  <si>
    <t>3.3.1.01.12 Áreas protegidas con análisis de efectividad de manejo</t>
  </si>
  <si>
    <t>Se seleccionaron las áreas protegidas RFPR Alto combeima y Bellavista, como objeto de estudio de efectividad de manejo, con la metodología AEMAPPS</t>
  </si>
  <si>
    <t>3.3.1.01.13 SIDAP dinamizados</t>
  </si>
  <si>
    <t>En reunión de las mesas del SIDAP Tolima, realizada de manera virtual el día 19 de junio fue presentada la propuesta Plan de Acción SIDAP – Tolima 2020 – 2023,  por parte de la Secretaría técnica del SIDAP y de CORTOLIMA</t>
  </si>
  <si>
    <t>Actividad 3.3.1.2: Manejo Integral de los ecosistemas estratégicos</t>
  </si>
  <si>
    <t>3.3.1.02.01 Hectáreas con procesos de restauración ecológica en el departamento del Tolima (restauración, mantenimiento, aislamiento, áreas degradadas y humedales)</t>
  </si>
  <si>
    <t>Se esta realizando los estudios previos para desarrollar los proyectos de restauración ecológica en el Departamento</t>
  </si>
  <si>
    <t>3.3.1.02.03 Acciones implementadas para la conservación de los ecosistemas en el Tolima principalmente mediante mecanismos como Pagos por Servicios Ambientales y otros</t>
  </si>
  <si>
    <t>Se realiza la retroalimentación y ajuste de la estrategia para la implementación de acciones complementarias para la conservación (PSA, REDD+,captura de GEI)</t>
  </si>
  <si>
    <t>3.3.1.02.04 Manejo y seguimiento ambiental a predios adquiridos para la conservación de ecosistemas</t>
  </si>
  <si>
    <t>se realizó cincuenta (50) visitas de seguimiento a 37 predios de propiedad y copropiedad de Cortolima con un área total de 10751,61 hectáreas recorridas, localizados en 13 municipios del departamento del Tolima</t>
  </si>
  <si>
    <t>3.3.1.02.05 Adquisición de (ha) de importancia estratégica para la conservación de ecosistemas</t>
  </si>
  <si>
    <t>Se realizaron 19 estudios de titulos, 5 conceptos de importancia estrategica</t>
  </si>
  <si>
    <t>3.3.1.02.06 Valoración y disposición adecuada de los individuos de la fauna silvestre incautada, entregada voluntariamente o rescatada</t>
  </si>
  <si>
    <t>3.3.1.02.07 Operación del Centro de atención y valoración de la fauna silvestre de conformidad a la norma</t>
  </si>
  <si>
    <t>LINEA 4 : GOBERNANZA INSTITUCIONAL Y AMBIENTAL</t>
  </si>
  <si>
    <t xml:space="preserve">PROGRAMA 4.1. Fortalecer la capacidad institucional de la Corporación Autónoma Regional del Tolima </t>
  </si>
  <si>
    <t>Proyecto 4.1.1 Fortalecimiento Institucional para la Eficiencia y la Eficacia</t>
  </si>
  <si>
    <t>Actividad 4.1.1.1: Consolidación del Banco de Proyectos</t>
  </si>
  <si>
    <t>4.1.1.01.01 Fortalecimiento del Banco de Proyectos mediante la implementación de la Metodología General Ajustada para la evaluación, priorización y viabilzación de proyectos</t>
  </si>
  <si>
    <t>No. de proyectos</t>
  </si>
  <si>
    <t xml:space="preserve">4.1.1.01.02 Ejecución de proyectos </t>
  </si>
  <si>
    <t>Actividad 4.1.1.2: Implementar el modelo integral de planeación y gestión para mejorar la efectividad en la Corporación Autónoma Regional del Tolima</t>
  </si>
  <si>
    <t>4.1.1.02.01 Implementación del Modelo Integrado de Planeación y Gestión MIPG</t>
  </si>
  <si>
    <t>4.1.1.02.02 Sostener el Sistema de gestión integrado “HSEQ¨ actualizado y consolidado</t>
  </si>
  <si>
    <t xml:space="preserve">Se han articulado las actividades de implementación del modelo integrado de planeación y gestión con las actividades de consolidación del sistema. En este proceso se está realizando la revisión y actualización de los procesos.  A través de las reuniones del grupo CAMEDA (3) se han aprobado los formatos de seguimiento a actividades en casa y el instructivo de tasacion de multas  </t>
  </si>
  <si>
    <t>Actividad 4.1.1.3: Fortalecimiento de la capacidad de la gestión tecnológica y de los sistemas de información de la entidad</t>
  </si>
  <si>
    <t>4.1.1.03.01 Desarrollar y/o implementar herramientas y/o infraestructura tecnológicas para el fortalecimiento, seguimiento y evaluación, para la eficiencia y eficacia de la gestión institucional</t>
  </si>
  <si>
    <t>4.1.1.03.02 Avanzar en la implementación de la fase I del Sistema de Información Geográfico SIG</t>
  </si>
  <si>
    <t>Actividad 4.1.1.4: Fortalecimiento de las Direcciones Territoriales, para mejorar la presencia de la Corporación en las regiones.</t>
  </si>
  <si>
    <t xml:space="preserve">4.1.1.04.01 Acciones establecidas en la estrategia de posicionamiento y acercamiento oportuno, constante y efectivo en el territorio, implementadas por las Direcciones Territoriales </t>
  </si>
  <si>
    <t>4.1.1.04.02 Municipios con acciones  establecidas en la Estrategia de posicionamiento y acercamiento oportuno, constante y efectivo en el territorio</t>
  </si>
  <si>
    <t>PROGRAMA 4.2. Ciencia Tecnología e Innovación (CTeI) para la conservación y el uso sostenible de los recursos naturales</t>
  </si>
  <si>
    <t xml:space="preserve">Proyecto 4.2.1 Implementación de estrategias de Ciencia, Tecnología e Innovación ambiental </t>
  </si>
  <si>
    <t>Actividad 4.2.1.1: Gestionar proyectos de CTeI ambiental en instancias regionales, Naciones e Internacionales para el desarrollo ambiental del Tolima.</t>
  </si>
  <si>
    <t>4.2.1.01.01  Fortalecimiento en la estructuración, formulación y presentación de iniciativas de Ciencia, Tecnología e Innovación y/o de cooperación departamental, nacional e internacional, para la generación de capacidades institucionales y la gestión de recursos</t>
  </si>
  <si>
    <t>No. De iniciativas</t>
  </si>
  <si>
    <t>PROGRAMA 4.3. Alianzas estratégicas para el fortalecimiento de la misión de CORTOLIMA</t>
  </si>
  <si>
    <t>Proyecto 4.3.1 Generación de alianzas estratégicas para el desarrollo sustentable del Departamento del Tolima</t>
  </si>
  <si>
    <t>Actividad 4.3.1.1: Desarrollo de iniciativas para la cooperación, colaboración, alianzas y creación para el desarrollo sustentable del Tolima</t>
  </si>
  <si>
    <t>4.3.1.01.01 Diseñar e implementar alianzas estratégicas para fortalecer aspectos técnicos, tecnológicos, inversiones, talento humano, innovaciones y la participación de diferentes actores incluyendo la comunidad</t>
  </si>
  <si>
    <t>Se formuló el Macroproyecto de inversión para la gestión de alianzas estratégicas. Se avanza en la gestión de una alianza con alcaldía de Ibagué y Gobernación del Tolima para desarrollo de proyectos de seguridad hídrica</t>
  </si>
  <si>
    <t>PROGRAMA 4.4. Control, Seguimiento y Permisibilidad para el ejercicio de la autoridad Ambiental</t>
  </si>
  <si>
    <t>Proyecto 4.4.1 Ejercer la autoridad para uso, aprovechamiento o movilización sostenible de los recursos naturales</t>
  </si>
  <si>
    <t>Actividad 4.4.1.1: Ejercer la autoridad ambiental de manera oportuna, eficiente y transparente.</t>
  </si>
  <si>
    <t>4.4.1.01.01 Atención y evaluación a las peticiones, quejas y reclamos.</t>
  </si>
  <si>
    <t>4.4.1.01.02 Evaluación  a licencias ambientales y permisos</t>
  </si>
  <si>
    <t>4.4.1.01.03 Seguimiento a licencias ambientales y permisos</t>
  </si>
  <si>
    <t>4.4.1.01.04 Resolver sancionatorios ambientales</t>
  </si>
  <si>
    <t>4.4.1.01.05 Ejecución de los operativos de control de flora y fauna programados</t>
  </si>
  <si>
    <t>4.4.1.01.06 Ejecución de los seguimientos programados a empresas forestales</t>
  </si>
  <si>
    <t>*El total de las metas fisicas y financieras sera el resultado de una sumatoria, promedios aritmetico o ponderados segun el caso y solo se aplica para las columnas relacionadas con porcentajes de avance y metas financieras.</t>
  </si>
  <si>
    <t>3201 – Fortalecimiento del desempeño ambiental de los sectores productivos.</t>
  </si>
  <si>
    <t>Porcentaje de avance en la formulación y/o ajuste de los Planes de Ordenación y Manejo de Cuencas (POMCAS), Planes de Manejo de Acuíferos (PMA) y Planes de Manejo de Microcuencas (PMM)</t>
  </si>
  <si>
    <t>3202 – Conservación de la biodiversidad y sus servicios ecosistémicos.</t>
  </si>
  <si>
    <t>Porcentaje de cuerpos de agua con planes de ordenamiento del recurso hídrico (PORH) adoptados</t>
  </si>
  <si>
    <t>3203 – Gestión integral del recurso hídrico.</t>
  </si>
  <si>
    <t>Porcentaje de Planes de Saneamiento y Manejo de Vertimientos (PSMV) con seguimiento</t>
  </si>
  <si>
    <t>3204 – Gestión de la información y el conocimiento ambiental.</t>
  </si>
  <si>
    <t>Porcentaje de cuerpos de agua con reglamentación del uso de las aguas</t>
  </si>
  <si>
    <t>3205 – Ordenamiento ambiental territorial.</t>
  </si>
  <si>
    <t>Porcentaje de Programas de Uso Eficiente y Ahorro del Agua (PUEAA) con seguimiento</t>
  </si>
  <si>
    <t>3206 – Gestión del cambio climático para un desarrollo bajo en carbono y resiliente al clima.</t>
  </si>
  <si>
    <t>Porcentaje de Planes de Ordenación y Manejo de Cuencas (POMCAS), Planes de Manejo de Acuíferos (PMA) y Planes de Manejo de Microcuencas (PMM) en ejecución</t>
  </si>
  <si>
    <t>3207 – Gestión integral de mares, costas y recursos acuáticos.</t>
  </si>
  <si>
    <t>Porcentaje de entes territoriales asesorados en la incorporación, planificación y ejecución de acciones relacionadas con cambio climático en el marco de los instrumentos de planificación territorial</t>
  </si>
  <si>
    <t>3208 – Educación Ambiental.</t>
  </si>
  <si>
    <t>Porcentaje de suelos degradados en recuperación o rehabilitación</t>
  </si>
  <si>
    <t>3299 – Fortalecimiento de la gestión y dirección del Sector Ambiente y Desarrollo Sostenible.</t>
  </si>
  <si>
    <t>Porcentaje de la superficie de áreas protegidas regionales declaradas, homologadas o recategorizadas, inscritas en el RUNAP</t>
  </si>
  <si>
    <t>No Aplica</t>
  </si>
  <si>
    <t>Porcentaje de páramos delimitados por el MADS, con zonificación y régimen de usos adoptados por la CAR</t>
  </si>
  <si>
    <t>Porcentaje de avance en la formulación del Plan de Ordenación Forestal</t>
  </si>
  <si>
    <t>Porcentaje de áreas protegidas con planes de manejo en ejecución</t>
  </si>
  <si>
    <t>Porcentaje de especies amenazadas con medidas de conservación y manejo en ejecución</t>
  </si>
  <si>
    <t>Porcentaje de especies invasoras con medidas de prevención, control y manejo en ejecución</t>
  </si>
  <si>
    <t>Porcentaje de áreas de ecosistemas en restauración, rehabilitación y reforestación</t>
  </si>
  <si>
    <t>Implementación de acciones en manejo integrado de zonas costeras</t>
  </si>
  <si>
    <t>Porcentaje de Planes de Gestión Integral de Residuos Sólidos (PGIRS) con seguimiento a metas de aprovechamiento</t>
  </si>
  <si>
    <t>Porcentaje de sectores con acompañamiento para la reconversión hacia sistemas sostenibles de producción</t>
  </si>
  <si>
    <t>Porcentaje de ejecución de acciones en Gestión Ambiental Urbana</t>
  </si>
  <si>
    <t>Implementación del Programa Regional de Negocios Verdes por la autoridad ambiental</t>
  </si>
  <si>
    <t>Tiempo promedio de trámite para la resolución de autorizaciones ambientales otorgadas por la corporación</t>
  </si>
  <si>
    <t>Porcentaje de autorizaciones ambientales con seguimiento</t>
  </si>
  <si>
    <t>Porcentaje de Procesos Sancionatorios Resueltos</t>
  </si>
  <si>
    <t>Porcentaje de municipios asesorados o asistidos en la inclusión del componente ambiental en los procesos de planificación y ordenamiento territorial, con énfasis en la incorporación de las determinantes ambientales para la revisión y ajuste de los POT</t>
  </si>
  <si>
    <t>Porcentaje de redes y estaciones de monitoreo en operación</t>
  </si>
  <si>
    <t>Porcentaje de actualización y reporte de la información en el SIAC</t>
  </si>
  <si>
    <t>Ejecución de Acciones en Educación Ambiental</t>
  </si>
  <si>
    <t>ANEXO No. 2.PROTOCOLO O GUÍA DE DILIGENCIAMIENTO</t>
  </si>
  <si>
    <t xml:space="preserve">MATRIZ DE SEGUIMIENTO A LA GESTIÓN Y DE AVANCE EN LAS METAS FÍSICAS Y FINANCIERAS DEL PLAN DE ACCIÓN </t>
  </si>
  <si>
    <t xml:space="preserve">ITEM </t>
  </si>
  <si>
    <t>DEFINICIONES</t>
  </si>
  <si>
    <t xml:space="preserve">(1) PROGRAMAS - PROYECTOS  DEL Plan de Acción 2020-2023 </t>
  </si>
  <si>
    <t>Enuncie el nombre del total de los programas y proyectos aprobados en el Plan de Acción, utilizando la misma estructura jerárquica del Plan.  Se plantea una estructura inicial de Programas con proyectos relacionados, no obstante esta estructura es solo indicativa. Inserte filas cuando sea necesario ingresar mas programas y proyectos.  Recuerde que jerárquicamente los programas están integrados por proyectos y estos por actividades y la matriz pretende conocer hasta la escala de proyectos.</t>
  </si>
  <si>
    <t>(2) UNIDAD DE MEDIDA</t>
  </si>
  <si>
    <t>Relacione la unidad de medida por medio de la cual se determina la meta y el avance de la meta física, ejemplo hectáreas reforestadas, hectáreas con POMCA, PGIRS Apoyados, etc.  Generalice una unidad de medida por cada proyecto, para el caso de programa no es necesario definir la unidad de medida.</t>
  </si>
  <si>
    <t>(3) META FÍSICA ANUAL</t>
  </si>
  <si>
    <t>Identifique el valor de la meta anual programada para el año que se este evaluando, con relación al programa o proyecto reportado en la columna (1). Ejemplo: hectáreas reforestadas, microcuencas con plan de ordenamiento formulado, # de vertimientos reglamentados, etc.</t>
  </si>
  <si>
    <t>(4) AVANCE DE LA META FISICA  (Según unidad de medida y Periodo Evaluado)</t>
  </si>
  <si>
    <t>Reporte el avance acumulado para el periodo evaluado, en la ejecución física de la respectiva meta anual programada en la columna (3). Ejemplo: 35 hectáreas reforestadas, 3 microcuencas con plan de ordenamiento formulado, etc.  Si no se presenta avance en el programa o proyecto, se deberá diligenciar la matriz con ceros (0,0) y en ningún caso dejar celdas en blanco.</t>
  </si>
  <si>
    <t>(5) PORCENTAJE DE AVANCE FISICO (Periodo Evaluado)</t>
  </si>
  <si>
    <t>Calcule el porcentaje del avance anual de la Meta física programada. Divida el valor de la columna  (4) con el valor de la columna (3) y multiplique por 100. Para el caso, cuando el resultado del avance de una meta física de un programa o proyecto se reporte como el promedio ponderado o aritmético de las metas de los proyectos relacionados con dicho programa o proyecto, es importante indicar esta condición en la columna 10.   Si no se presenta avance en el programa o proyecto, se deberá diligenciar la matriz con ceros (0,0) y en ningún caso dejar celdas en blanco.</t>
  </si>
  <si>
    <t xml:space="preserve">(5-A) DESCRIPCIÓN DEL AVANCE </t>
  </si>
  <si>
    <t>En esta columna se puede describir en texto lo que se desea justificar, describir y aclarar del avance del programa, proyecto, actividad.</t>
  </si>
  <si>
    <t>(6) PORCENTAJE DE AVANCE PROCESO DE GESTION DE LA META FISICA (aplica unicamente para el informe del primer semestre)</t>
  </si>
  <si>
    <t>Cuando el avance de la meta física prevista para cada proyecto no es cuantificable, para el corte del periodo evaluado, reporte en porcentaje, el equivalente a la gestión realizada.  Esta columna solamente aplica para el primer semestre de cada año, dado que en el informe anualizado se debe contar con algún tipo de producto o parte de este, de acuerdo con la meta planteada, por lo tanto en el informe anualizado esta columna debera ser diligenciada con NA. correspondiente</t>
  </si>
  <si>
    <t>(7) META FÍSICA DEL PLAN</t>
  </si>
  <si>
    <t>Identifique el valor  (en numero) de la meta del plan de acción con relación al programa y/o proyecto reportado en la columna (1). Ejemplo: hectáreas reforestadas, microcuencas con plan de ordenamiento formulado, # de vertimientos reglamentados, etc.</t>
  </si>
  <si>
    <t>(8) ACUMULADO DE LA META FISICA</t>
  </si>
  <si>
    <t>Reporte el avance acumulado de la meta física que se obtenga desde la aprobación del Plan de Acción, incluyendo el periodo evaluado.  Ejemplo 100 Ha reforestadas (2020), más 140 Ha reforestadas (2021), para un acumulado de 240 Ha (2020+2021)</t>
  </si>
  <si>
    <t>(9) PORCENTAJE DE AVANCE FISICO ACUMULADO</t>
  </si>
  <si>
    <t>Calcule el porcentaje del avance de la Meta física acumulada. Divida el valor de la columna  (8) con el valor de la columna (7) y multiplique por 100.</t>
  </si>
  <si>
    <t>(10) PONDERACIONES DE PROGRAMAS (OPCIONAL DE ACUERDO AL Plan de Acción)</t>
  </si>
  <si>
    <t>Si el Plan de Acción contempla ponderaciones de programas o proyectos, relacione aquí las ponderaciones o pesos dados a cada programa, de acuerdo al porcentaje o valor asignado.</t>
  </si>
  <si>
    <t>(11) META FINANCIERA ANUAL</t>
  </si>
  <si>
    <t xml:space="preserve">Relacione aquí de acuerdo al plan de inversión vigente (incluye adiciones o modificaciones) los montos de inversión anual previstos para cada programa o proyecto </t>
  </si>
  <si>
    <t>(12) AVANCE DE LA META FINANCIERA PROGRAMADA (Periodo Evaluado)</t>
  </si>
  <si>
    <r>
      <t>Reporte el avance acumulado para el periodo evaluado, en la ejecución financiera de la respectiva meta anual programada en la columna (11). Para el caso de los recursos de inversión ejecutados, se deben relacionar específicamente los montos que esten afectados bajo un</t>
    </r>
    <r>
      <rPr>
        <u/>
        <sz val="7"/>
        <rFont val="Arial Narrow"/>
        <family val="2"/>
      </rPr>
      <t xml:space="preserve"> registro presupuestal</t>
    </r>
    <r>
      <rPr>
        <sz val="7"/>
        <rFont val="Arial Narrow"/>
        <family val="2"/>
      </rPr>
      <t>, es decir, los recursos que han surtido todos lo pasos de destinación y efectivamente están designados para la ejecución de un proyecto o actividad.</t>
    </r>
  </si>
  <si>
    <t>(13)  PORCENTAJE DE AVANCE FINANCIERO (Periodo evaluado)</t>
  </si>
  <si>
    <t xml:space="preserve">Calcule el porcentaje del avance anual de la Meta financiera programada. Divida el valor de la columna  (12) con el valor de la columna (11) y multiplique por 100. </t>
  </si>
  <si>
    <t>(14) META FINANCIERA DEL PLAN</t>
  </si>
  <si>
    <t>Relacione aquí de acuerdo al plan de inversión del Plan de Acción  los montos de inversión previstos para cada programa o proyecto para los cuatro años. (incluye adiciones o modificaciones).</t>
  </si>
  <si>
    <t xml:space="preserve">(15) AVANCE ACUMULADO DE LA META FINANCIERA </t>
  </si>
  <si>
    <t>Reporte el avance acumulado en la vigencia del Plan de Acción, desde su aprobación hasta el periodo del informe.  Ejemplo $100'000.000.oo (2020) + $150'000.000.oo (2021), da un acumulado de inversión del Plan de Acción de $250'000.000.oo</t>
  </si>
  <si>
    <t>(16) PORCENTAJE DE AVANCE FINANCIERO ACUMULADO %</t>
  </si>
  <si>
    <t>Calcule el porcentaje del avance acumulado de la Meta financiera programada en el Plan de Acción. Divida el valor de la columna  (15) con el valor de la columna (14) y multiplique por 100.</t>
  </si>
  <si>
    <t>(17) OBSERVACIONES</t>
  </si>
  <si>
    <t>Realice las respectivas observaciones que sean necesarias, principalmente cuando se requiera hacer alguna precisión sobre el avance de las metas físicas y financieras..</t>
  </si>
  <si>
    <t>(18) TOTAL DE  METAS  FISICAS Y FINANCIERAS</t>
  </si>
  <si>
    <t>Sume los recursos de las metas financieras del plan, anual y de avance del periodo para cada proyecto, en las columnas respectivas (11, 12, 14 y 15). Es importante cuidarse de no sumar subtotales de los programas con las metas financieras de los proyectos, para evitar  sumas dobles de un mismo proyecto. 
Calcule el % de avance total de los programas mediante el promedio de cada uno de los porcentajes de avance de los programas. Es importante recordar que no es aplicable para metas financieras realizar ponderaciones.
Para el caso de las metas físicas, se deben totalizar las columnas  5 y 9, calculando el promedio de los porcentajes de avance de cada programa, es decir, el porcentaje de avance de las metas físicas del Plan de Acción en el periodo evaluado y el acumulado, así: sume el porcentaje de avance de cada programa y dividalo en el número de programas, con los datos respectivos, en las columnas 5 y 9  (Si es el caso, tenga en cuenta las ponderaciones que estén estipuladas en el Plan de Acción, las cuales debe quedar registradas en la columna 10).</t>
  </si>
  <si>
    <t xml:space="preserve"> INFORME DE EJECUCION PRESUPUESTAL DE INGRESOS </t>
  </si>
  <si>
    <t>(1)
ESTRUCTURA RENTISTICA</t>
  </si>
  <si>
    <t>(2)
CONCEPTO</t>
  </si>
  <si>
    <t>(3)
PROYECTADO PLAN FINANCIERO</t>
  </si>
  <si>
    <t>MODIFICACIONES</t>
  </si>
  <si>
    <t xml:space="preserve">(6)
APROPIACIÓN FINAL
(3+4-5)
</t>
  </si>
  <si>
    <t>DISTRIBUCIÓN</t>
  </si>
  <si>
    <t>(11)
DERECHOS POR COBRAR</t>
  </si>
  <si>
    <t>(12)
RECAUDO
EFECTIVO</t>
  </si>
  <si>
    <t>(13)
% DE RECAUDO</t>
  </si>
  <si>
    <t>(14)
OBSERVACIONES</t>
  </si>
  <si>
    <t>DEFINICIÓN</t>
  </si>
  <si>
    <t>SOPORTE LEGAL</t>
  </si>
  <si>
    <t>NIVEL ESTRUCTURAL</t>
  </si>
  <si>
    <t>NIVEL RENTISTICO</t>
  </si>
  <si>
    <t>SUBNIVEL RENTISTICO</t>
  </si>
  <si>
    <t>CONCEPTO</t>
  </si>
  <si>
    <t>NIVEL 1</t>
  </si>
  <si>
    <t>NIVEL 2</t>
  </si>
  <si>
    <t>NIVEL 3</t>
  </si>
  <si>
    <t>NIVEL 4</t>
  </si>
  <si>
    <t>NIVEL 5</t>
  </si>
  <si>
    <t>(4)
ADICIÓN</t>
  </si>
  <si>
    <t>(5)
REDUCCIÓN</t>
  </si>
  <si>
    <t>(7)
FUNCIONAMIENTO</t>
  </si>
  <si>
    <t>(8)
INVERSIÓN</t>
  </si>
  <si>
    <t>(9)
FCA</t>
  </si>
  <si>
    <t>(10)
SERVICIO A LA DEUDA</t>
  </si>
  <si>
    <t>1</t>
  </si>
  <si>
    <t>Ingresos</t>
  </si>
  <si>
    <t>Los ingresos son recursos monetarios recaudados en una vigencia fiscal por quienes corresponda administrarlos según la ley.
Se consideran ingresos las entradas de caja efectivas, en moneda nacional, que incrementan las disponibilidades para el gasto. Así, se deben cumplir las siguientes condiciones para reconocer una transacción como ingreso:
1.	Afectación efectiva de caja. Los ingresos se reconocen bajo el principio de caja. Es decir, cuando hay desembolso de los recursos a favor de las entidades beneficiarias.
2.	La afectación de caja se produce en moneda nacional.
3.	Respaldo de un gasto. No se reconocen como ingresos aquellas entradas efectivas de caja que no están habilitadas para realizar gastos.</t>
  </si>
  <si>
    <t>-</t>
  </si>
  <si>
    <t>01</t>
  </si>
  <si>
    <t>Ingresos Corrientes</t>
  </si>
  <si>
    <t>Se reconocen por su regularidad, además se caracterizan porque: i) su base de cálculo y su trayectoria histórica permiten estimar con cierto grado de certidumbre el volumen de ingresos; ii) si bien pueden constituir una base aproximada, esta sirve de referente para la elaboración del presupuesto anual.</t>
  </si>
  <si>
    <t>Ingresos tributarios</t>
  </si>
  <si>
    <t>Son aquellos establecidos como impuestos y estampillas por la ley. Estos representan la obligación de hacer un pago, sin que exista una retribución particular por parte del Estado.</t>
  </si>
  <si>
    <t>Corte Constitucional, Sentencia C-545/1994.</t>
  </si>
  <si>
    <t>Impuestos directos</t>
  </si>
  <si>
    <t>Son aquellos que gravan directamente los ingresos o el patrimonio de las personas naturales y jurídicas, es decir, recaen sobre la capacidad económica de los sujetos. En los impuestos directos se identifica al contribuyente respectivo, y se conoce su capacidad de pago,  mediante las informaciones relativas a sus rentas y patrimonio.</t>
  </si>
  <si>
    <t>Corte Constitucional, Sentencia C- 426/2005.</t>
  </si>
  <si>
    <t>Sobretasa ambiental - Peajes</t>
  </si>
  <si>
    <t xml:space="preserve">la Sobretasa Ambiental se creó como un mecanismo de compensación a la afectación y deterioro derivado de las vías del orden nacional actualmente construidas y que llegaren a construirse, próximas o situadas en Areas de Conservación y Protección Municipal, sitios de Ramsar o Humedales de Importancia Internacional definidos en la Ley 357 de 1997 y Reservas de Biosfera, así como sus respectivas Zonas de Amortiguación de conformidad con los criterios técnicos que para el efecto establezca el Ministerio de Ambiente, Vivienda y Desarrollo Territorial. </t>
  </si>
  <si>
    <t>Ley 981 de 2005 modificada por Ley 1718 de 2014 y Ley 1753 de 2015</t>
  </si>
  <si>
    <t>Sobretasa ambiental - Peajes (vigencia actual)</t>
  </si>
  <si>
    <t>02</t>
  </si>
  <si>
    <t>Sobretasa ambiental - Peajes (vigencia anterior)</t>
  </si>
  <si>
    <t>Participación de intereses de mora sobre la sobretasa ambiental-peajes</t>
  </si>
  <si>
    <t>Son las transferencias de recursos de los intereses recaudados por la mora en el pago de la sobretasa ambiental. Los intereses que se causen por mora en el pago del Impuesto Predial Unificado, también se causan para el pago y transferencia de la sobretasa ambiental.</t>
  </si>
  <si>
    <t>Decreto Reglamentario 1339 de 1994, artículo 2.</t>
  </si>
  <si>
    <t>Participación de intereses de mora sobre la sobretasa ambiental-peajes (vigencia actual)</t>
  </si>
  <si>
    <t>Participación de intereses de mora sobre la sobretasa ambiental-peajes (vigencia anterior)</t>
  </si>
  <si>
    <t>Ingresos no tributarios</t>
  </si>
  <si>
    <t>Son los ingresos corrientes que por ley no están definidos como impuestos y comprenderán las tasas y las multas. Los ingresos no tributarios se clasifican en: 
1) Contribuciones 
2) Tasas y derechos administrativos 
3) Multas, sanciones e intereses de mora 
4) Derechos económicos por uso de recursos naturales 
5) Venta de bienes y servicios 
6) Transferencias corrientes
7) Participación y derechos de monopolio</t>
  </si>
  <si>
    <t>Decreto 111 de 1996, art. 27</t>
  </si>
  <si>
    <t>Contribuciones</t>
  </si>
  <si>
    <t xml:space="preserve">Las contribuciones son “las cargas fiscales al patrimonio particular, sustentadas en la potestad tributaria del Estado”. Las contribuciones corresponden a “la recuperación de los costos de los servicios que les presten o participación en los beneficios que les proporcionen”. El principio de legalidad del tributo se extiende a las contribuciones, razón por cual y como establece la Constitución Política, el método de definición de costos y beneficios y su forma de reparto deben ser definidos por Ley. Asimismo, la ley, ordenanza o acuerdo, debe definir los sujetos pasivos y activos, y la base gravable aplicable a la contribución. Sin embargo, la ley puede dar potestad administrativa a las autoridades para que fijen la tarifa que cobren a los contribuyentes. La unica excepción al principio de legalidad del tributo son las contribuciones especiales, las cuales no están definidas como contribuciones, pero de acuerdo con sentencia emitida por la Corte Constitucional, se ajusta a su definición.
</t>
  </si>
  <si>
    <t xml:space="preserve">Corte Constitucional, Sentencia C-545/1994.
Constitución política Art. 338 </t>
  </si>
  <si>
    <t>Contribuciones diversas</t>
  </si>
  <si>
    <t>Las contribuciones diversas comprenden los ingresos por concepto de las demás contribuciones que no se clasifican dentro de las demás categorías de contribuciones descritas anteriormente, es decir, a las contribuciones sociales 1-01-02-01-001, contribuciones inherentes a la nómina 1-01-02-01-002, contribuciones especiales 1-01-02-01-003, contribuciones parafiscales, agropecuarias y pesqueras 1-01-02-01-004.</t>
  </si>
  <si>
    <t>Contribución sector eléctrico</t>
  </si>
  <si>
    <t>Son los recursos por contribución del sector eléctrico a las que se refiere el artículo 45 de la Ley 99 de 1993. De acuerdo con este artículo, las empresas generadoras de energía hidroeléctrica cuya potencia nominal supera los 10.000 kilovatios, deben transferir el 6% de las ventas brutas de energia por generación propia de acuerdo con las distribuciones establecidas por la ley. En el caso de centrales térmicas el porcentaje de los recursos a transferir es del 4%. Los destinatarios de estos recursos son: las Corporaciones Autonómas Regionales o los Parques Nacionales Naturales que tengan jurisdicción en el área donde se encuentra localizada la cuenca hidrográfica y del área de influencia del proyecto o el área donde este ubicada la central térmica; y los municipios y distritos localizados de la cuenca que surte el embalse de las generadoras de energía hidroeléctrica o el municipio donde este ubicada la central térmica. COMPLEMENTAR PLAN DE DESARROLLO ART.289 DE 2019</t>
  </si>
  <si>
    <t xml:space="preserve"> Ley 99 de 1993, art. 45</t>
  </si>
  <si>
    <t>Contribución sector eléctrico - Hidroeléctrica</t>
  </si>
  <si>
    <t>Contribución sector eléctrico - Hidroeléctrica (vigencia actual)</t>
  </si>
  <si>
    <t>Contribución sector eléctrico - Hidroeléctrica (vigencia anterior)</t>
  </si>
  <si>
    <t>Contribución sector eléctrico - Termoeléctrica</t>
  </si>
  <si>
    <t>Contribución sector eléctrico - Termoeléctrica (vigencia actual)</t>
  </si>
  <si>
    <t>Contribución sector eléctrico - Termoeléctrica (vigencia anterior)</t>
  </si>
  <si>
    <t>03</t>
  </si>
  <si>
    <t>Contribución sector eléctrico - Energia Alternativa</t>
  </si>
  <si>
    <t>Contribución sector eléctrico - Energia Alternativa (vigencia actual)</t>
  </si>
  <si>
    <t>Contribución sector eléctrico - Energia Alternativa (vigencia anterior)</t>
  </si>
  <si>
    <t>04</t>
  </si>
  <si>
    <t>Participación de intereses de mora sobre contribución sector eléctrico</t>
  </si>
  <si>
    <t>Participación de intereses de mora sobre contribución sector eléctrico (vigencia actual)</t>
  </si>
  <si>
    <t>Participación de intereses de mora sobre contribución sector eléctrico (vigencia anterior)</t>
  </si>
  <si>
    <t>Tasas y derechos administrativos</t>
  </si>
  <si>
    <t>Tasas</t>
  </si>
  <si>
    <t>Tasas retributivas y compensatorias</t>
  </si>
  <si>
    <t>Tasa retributiva</t>
  </si>
  <si>
    <t xml:space="preserve">Corresponden a las tasas retributivas por la utilización directa o indirecta de la atmósfera, del agua y del suelo, para introducir o arrojar desechos o desperdicios agrícolas, mineros o industriales, aguas negras o servidas de cualquier origen, humos, vapores y sustancias nocivas que sean resultado de actividades antrópicas o propiciadas por el hombre, o actividades económicas o de servicio, sean o no lucrativas. También a las tasas para compensar los gastos de mantenimiento de la renovabilidad de los recursos naturales renovables.  </t>
  </si>
  <si>
    <t>Ley 99 de 1993, art. 42. Decreto 1390 de 2018. Decreto 1272 de 2016</t>
  </si>
  <si>
    <t>Tasa retributiva (vigencia actual)</t>
  </si>
  <si>
    <t>Tasa retributiva (vigencia anterior)</t>
  </si>
  <si>
    <t>Tasa por el uso del agua</t>
  </si>
  <si>
    <t>Recursos recibidos por concepto del uso y aprovechamiento que hacen las personas naturales, jurídicas, públicas o privadas, de las aguas que componen los recursos naturales renovables asociados a cualquier área del Sistema de Parques Nacionales Naturales. Estos recursos, están destinados por Ley al pago de los gastos de protección y renovación de los recursos hídricos.</t>
  </si>
  <si>
    <t>Ley 99 de 1993, art. 43, reglamentada por el Decreto Ley 155 de 2004</t>
  </si>
  <si>
    <t>Tasa por el uso del agua (vigencia actual)</t>
  </si>
  <si>
    <t>Tasa por el uso del agua (vigencia anterior)</t>
  </si>
  <si>
    <t>Tasa de aprovechamiento Forestal</t>
  </si>
  <si>
    <t>Tasa de aprovechamiento Forestal (vigencia actual)</t>
  </si>
  <si>
    <t>Tasa de aprovechamiento Forestal (vigencia anterior)</t>
  </si>
  <si>
    <t>Tasa compensatoria por caza de Fauna Silvestre</t>
  </si>
  <si>
    <t>se dirige a las autoridades ambientales competentes a que se refiere el artículo 2.2.9.10.1 .3, y a
léls personas naturales o jurídicas que cacen la fauna silvestre nativa en el país, en adelante denominadas usuarios</t>
  </si>
  <si>
    <t>Decreto 1272 de 2016, adiciona un capítulo al Título 9 de la Parte 2 del Libro 2 del Decreto 1076 de 2015, destinarán a la protección y renovación del recurso fauna silvestre, lo cual comprende actividades tales como la formulación e implementación de planes y programas de conservación y de uso
sostenible de especies animales silvestres, la repoblación, el control poblacional, estrategias para el control al tráFico ilegal, la restauración de áreas de importancia faunística, entre otras, así como el monitoreo y la elaboración de estudios de investigación básica y aplicada, estas últimas prioritarias para efectos de la inversión de la tasa, teniendo en cuenta las directrices del Ministerio de Ambiente y Desarrollo Sostenible</t>
  </si>
  <si>
    <t>Tasa compensatoria por caza de Fauna Silvestre (vigencia actual)</t>
  </si>
  <si>
    <t>Tasa compensatoria por caza de Fauna Silvestre (vigencia anterior)</t>
  </si>
  <si>
    <t>05</t>
  </si>
  <si>
    <t>Otras tasas</t>
  </si>
  <si>
    <t>Otras tasas (vigencia actual)</t>
  </si>
  <si>
    <t>Otras tasas (vigencia anterior)</t>
  </si>
  <si>
    <t>Derechos Administrativos</t>
  </si>
  <si>
    <t xml:space="preserve">Corresponde a los ingresos por concepto de la venta de bienes y la prestación de servicios que realizan las entidades en desarrollo de sus funciones y competencias legales, independientemente de que las mismas estén o no relacionadas con actividades de producción, o si se venden o no a precios económicamente significativos. Las ventas de bienes y servicios se registran sin deducir los costos de su recaudo (Decreto 111 de 1996, art. 35). </t>
  </si>
  <si>
    <t>Decreto 111 de 1996, art. 35</t>
  </si>
  <si>
    <t>Evaluación de licencias, permisos, concesiones, autorizaciones y demás trámites ambientales</t>
  </si>
  <si>
    <t>Ley 633 de 2002</t>
  </si>
  <si>
    <t>Evaluación de licencias, permisos, concesiones, autorizaciones y demás trámites ambientales (vigencia actual)</t>
  </si>
  <si>
    <t>Evaluación de licencias, permisos, concesiones, autorizaciones y demás trámites ambientales (vigencia anterior)</t>
  </si>
  <si>
    <t>Seguimiento a licencias, permisos, concesiones, autorizaciones y demás trámites ambientales</t>
  </si>
  <si>
    <t>Seguimiento a licencias, permisos, concesiones, autorizaciones y demás trámites ambientales (vigencia actual)</t>
  </si>
  <si>
    <t>Seguimiento a licencias, permisos, concesiones, autorizaciones y demás trámites ambientales (vigencia anterior)</t>
  </si>
  <si>
    <t>Salvoconductos</t>
  </si>
  <si>
    <t>Salvoconductos (vigencia actual)</t>
  </si>
  <si>
    <t>Salvoconductos (vigencia anterior)</t>
  </si>
  <si>
    <t>Venta de productos forestales</t>
  </si>
  <si>
    <t>Venta de productos forestales (vigencia actual)</t>
  </si>
  <si>
    <t>Venta de productos forestales (vigencia anterior)</t>
  </si>
  <si>
    <t>Venta de Servicios de Laboratorio e Información</t>
  </si>
  <si>
    <t>Venta de Servicios de Laboratorio e Información (vigencia actual)</t>
  </si>
  <si>
    <t>Venta de Servicios de Laboratorio e Información (vigencia anterior)</t>
  </si>
  <si>
    <t>06</t>
  </si>
  <si>
    <t>Pruebas de Bombeo y Videos de Pozos</t>
  </si>
  <si>
    <t>Pruebas de Bombeo y Videos de Pozos (vigencia actual)</t>
  </si>
  <si>
    <t>Pruebas de Bombeo y Videos de Pozos (vigencia anterior)</t>
  </si>
  <si>
    <t>07</t>
  </si>
  <si>
    <t>Aprovechamientos por parques</t>
  </si>
  <si>
    <t>Aprovechamientos por parques (vigencia actual)</t>
  </si>
  <si>
    <t>Aprovechamientos por parques (vigencia anterior)</t>
  </si>
  <si>
    <t>08</t>
  </si>
  <si>
    <t>Otros servicios</t>
  </si>
  <si>
    <t>Otros servicios (vigencia actual)</t>
  </si>
  <si>
    <t>Otros servicios (vigencia anterior)</t>
  </si>
  <si>
    <t>Multas, sanciones e intereses de mora</t>
  </si>
  <si>
    <t>El recaudo por multas y sanciones es generado por penalidades pecuniarias que derivan del poder punitivo del Estado, y que se establecen por el incumplimiento de leyes o normas administrativas, con el fin de prevenir un comportamiento considerado indeseable.
Por su parte, los intereses de mora hacen referencia a aquellos que se recaudan por el resarcimiento tarifado o indemnización de los perjuicios que padece el acreedor por no tener consigo el dinero en la oportunidad debida. La mora genera que se hagan correr en contra del deudor los daños y perjuicios llamados moratorios que representan el perjuicio causado al acreedor por el retraso en la ejecución de la obligación.
Los intereses de mora se incluyen en esta cuenta debido al componente indemnizatorio reconocido en la Sentencia C-604/2012. En este sentido, al igual que las multas y sanciones, el cobro de intereses de mora se hace en parte con el fin de prevenir la reiteración de una conducta indeseable.
Las multas, sanciones e intereses moratorios se clasifican en:
1) Multas y sanciones 
2) Intereses de mora</t>
  </si>
  <si>
    <t>Ley 6 de 1992, art. 124; Decreto 410 de 1971, art. 10, 20 y 78; Decreto 393 de 2002, art. 25</t>
  </si>
  <si>
    <t>Multas y sanciones</t>
  </si>
  <si>
    <t>Recursos por concepto de penalidades pecuniarias que derivan del poder punitivo del Estado, y que se establecen con el fin de prevenir un comportamiento considerado indeseable. Vale la pena precisar que las multas y sanciones se distinguen nítidamente de las contribuciones fiscales y parafiscales, pues estas últimas son consecuencia del poder impositivo, y no punitivo, del Estado. Esta diferencia de naturaleza jurídica se articula a la diversidad de finalidades de las mismas.
Así, una multa se establece con el fin de prevenir un comportamiento considerado indeseable, mientras que una contribución es un medio para financiar los gastos del Estado.
Las multas y sanciones se desagregan de igual manera para la Nación, los establecimientos públicos, los fondos especiales y las contribuciones parafiscales.</t>
  </si>
  <si>
    <t>Sentencia C-134/2009
Decreto 1609 de 2015</t>
  </si>
  <si>
    <t>Multas ambientales</t>
  </si>
  <si>
    <t>Corresponde al pago de una suma de dinero que las autoridades ambientales imponen a quien con su acción u omisión infrinja las normas ambientales.
Las autoridades ambientales son: El Ministerio de Ambiente y Desarrollo Sostenible, la Unidad Administrativa Especial del Sistema de Parques Nacionales Naturales, las Corporaciones Autónomas Regionales y las de Desarrollo Sostenible, las Unidades Ambientales Urbanas, la Armada Nacional, así como los departamentos, municipios y distritos.  Estas autoridades están habilitadas para imponer y ejecutar las medidas preventivas y sancionatorias consagradas en la ley, sin perjuicio de las competencias legales de otras autoridades.</t>
  </si>
  <si>
    <t>Ley 1333 de 2009. Ley 99 de 1993</t>
  </si>
  <si>
    <t>Multas ambientales (vigencia actual)</t>
  </si>
  <si>
    <t>Multas ambientales (vigencia anterior)</t>
  </si>
  <si>
    <t>Intereses de mora</t>
  </si>
  <si>
    <t>Recaudo por concepto del retraso en que ha incurrido un tercero dentro de los plazos establecidos para el pago de una obligación. Los intereses de mora representan el resarcimiento tarifado o indemnización de los perjuicios que padece el acreedor por no tener consigo el dinero en la oportunidad debida.</t>
  </si>
  <si>
    <t>Sentencia C-604/2012</t>
  </si>
  <si>
    <t>Intereses de mora (vigencia actual)</t>
  </si>
  <si>
    <t>Intereses de mora (vigencia anterior)</t>
  </si>
  <si>
    <t>Venta de bienes y servicios</t>
  </si>
  <si>
    <t>Ventas de establecimientos de mercado</t>
  </si>
  <si>
    <t xml:space="preserve">Son los ingresos por ventas de bienes y servicios resultantes del desarrollo de funciones misionales de producción o comercialización. Es decir, aquellas funciones de producción o comercialización dispuestas legalmente como competencias principales de la entidad. Esta categoría se desagrega siguiendo la Clasificación Central de Productos (CPC) del DANE.
</t>
  </si>
  <si>
    <t>Agricultura, silvicultura y productos de la pesca</t>
  </si>
  <si>
    <t>Productos de la silvicultura y de la explotación forestal</t>
  </si>
  <si>
    <t>Madera en bruto</t>
  </si>
  <si>
    <t>Madera en bruto (vigencia actual)</t>
  </si>
  <si>
    <t>Madera en bruto  (vigencia anterior)</t>
  </si>
  <si>
    <t>Productos forestales diferentes a la madera</t>
  </si>
  <si>
    <t>Productos forestales diferentes a la madera (vigencia actual)</t>
  </si>
  <si>
    <t>Productos forestales diferentes a la madera  (vigencia anterior)</t>
  </si>
  <si>
    <t>Otras ventas incidentales de establecimiento de mercado</t>
  </si>
  <si>
    <t>Otras ventas incidentales de establecimiento de mercado (vigencia actual)</t>
  </si>
  <si>
    <t>Otras ventas incidentales de establecimiento de mercado (vigencia anterior)</t>
  </si>
  <si>
    <t>Ventas incidentales de establecimiento de no mercado</t>
  </si>
  <si>
    <t>Son los ingresos por ventas de bienes y servicios que no resultan del desarrollo de funciones misionales de producción o comercialización. Es decir, que la venta de dichos bienes y servicios no se relaciona con las competencias legales de la entidad. Generalmente, estas ventas de bienes y servicios tienen un carácter incidental en las entidades. Esta categoría se desagrega siguiendo la Clasificación Central de Productos (CPC) del DANE.</t>
  </si>
  <si>
    <t>Productos metálicos, maquinaria y equipo</t>
  </si>
  <si>
    <t xml:space="preserve">Son los ingresos asociados a la venta de metales básicos o productos metálicos elaborados; maquinaria  de  uso  general  o  especial;  máquinas  para  oficina  y  contabilidad;  aparatos  eléctricos; aparatos de radio, televisión y comunicaciones; aparatos médicos y equipo de transporte. </t>
  </si>
  <si>
    <t xml:space="preserve"> Clasificación Central de Productos (CPC Ver. 2.0)</t>
  </si>
  <si>
    <t>Productos metálicos, maquinaria y equipo (vigencia actual)</t>
  </si>
  <si>
    <t>Productos metálicos, maquinaria y equipo (vigencia anterior)</t>
  </si>
  <si>
    <t>Alquiler de Maquinaria y Equipos</t>
  </si>
  <si>
    <t>Alquiler de Maquinaria y Equipos (vigencia actual)</t>
  </si>
  <si>
    <t>Alquiler de Maquinaria y Equipos (vigencia anterior)</t>
  </si>
  <si>
    <t>Aprovechamiento por arriendos</t>
  </si>
  <si>
    <t>Aprovechamiento por arriendos (vigencia actual)</t>
  </si>
  <si>
    <t>Aprovechamiento por arriendos (vigencia anterior)</t>
  </si>
  <si>
    <t>Otras ventas incidentales de establecimiento no de mercado</t>
  </si>
  <si>
    <t>Otras ventas incidentales de establecimiento no de mercado (vigencia actual)</t>
  </si>
  <si>
    <t>Otras ventas incidentales de establecimiento no de mercado (vigencia anterior)</t>
  </si>
  <si>
    <t>Transferencias corrientes</t>
  </si>
  <si>
    <t>Transferencias del sector central Nacional - PGN</t>
  </si>
  <si>
    <t>Agrupación que comprende las transferencias de recursos que reciben las unidades del PGSP y cuyo origen es el sector central Nacional, entendido como el Presupuesto General de Nación.</t>
  </si>
  <si>
    <t xml:space="preserve">Participaciones </t>
  </si>
  <si>
    <t>Son las transferencias que reciben las entidades territoriales por sus derechos de participación en los ingresos tributarios y no tributarios distintos del SGP. incluye transferencias de participaciones en ingresos tributarios y no tributarios (derivados de impuestos, contribuciones, multas y sanciones y derechos económicos por uso de recursos naturales), cuya administración mantiene la Nación u otra entidad territorial, pero tiene la obligación legal de realizar el giro de estos recursos (en su totalidad o un porcentaje) a las entidades territoriales.</t>
  </si>
  <si>
    <t>Participación de la sobretasa ambiental - Corporaciones Autónomas Regionales</t>
  </si>
  <si>
    <t xml:space="preserve">Son las transferencias de recursos de la sobretasa ambiental para las Corporaciones Autónomas Regionales (Art. 1. Decreto 1339 de 1994).  De acuerdo con el Artículo 44 de la Ley 99 de 1993, el giro de estos recursos debe realizarse de forma trimestral y excepcionalmente, por anualidades antes del 30 de marzo de cada año siguiente al periodo de recaudo. </t>
  </si>
  <si>
    <t>Ley  99 de 1993, art. 44; Decreto 1339 de 1994, art.1</t>
  </si>
  <si>
    <t>Participación de la sobretasa ambiental - Corporaciones Autónomas Regionales (vigencia actual)</t>
  </si>
  <si>
    <t>Participación de la sobretasa ambiental - Corporaciones Autónomas Regionales (vigencia anterior)</t>
  </si>
  <si>
    <t>Participación del porcentaje ambiental - Corporaciones Autónomas Regionales</t>
  </si>
  <si>
    <t>Participación del porcentaje ambiental - Corporaciones Autónomas Regionales (vigencia actual)</t>
  </si>
  <si>
    <t>Participación del porcentaje ambiental - Corporaciones Autónomas Regionales (vigencia anterior)</t>
  </si>
  <si>
    <t>Participación de intereses de mora sobre la sobretasa ambiental</t>
  </si>
  <si>
    <t>Participación de intereses de mora sobre la sobretasa ambiental (vigencia actual)</t>
  </si>
  <si>
    <t>Participación de intereses de mora sobre la sobretasa ambiental (vigencia anterior)</t>
  </si>
  <si>
    <t>Participación de intereses de mora sobre el porcentaje ambiental</t>
  </si>
  <si>
    <t>Participación de intereses de mora sobre el porcentaje ambiental (vigencia actual)</t>
  </si>
  <si>
    <t>Participación de intereses de mora sobre el porcentaje ambiental (vigencia anterior)</t>
  </si>
  <si>
    <t>Aportes Nación</t>
  </si>
  <si>
    <t>Corresponde a los recursos del Presupuesto de la Nación que el gobierno transfiere a las entidades descentralizadas del orden nacional con el objeto de contribuir a la atención de sus compromisos y al cumplimiento de sus funciones.</t>
  </si>
  <si>
    <t>Aportes Nación para Funcionamiento</t>
  </si>
  <si>
    <t>Aportes de la Nación para Gastos de personal</t>
  </si>
  <si>
    <t>Aportes de la Nación para Adquisición de bienes y servicios</t>
  </si>
  <si>
    <t>Aportes de la Nación para Transferencias corrientes</t>
  </si>
  <si>
    <t xml:space="preserve">Aportes Fondo de Compensación Ambiental -FCA, Funcionamiento </t>
  </si>
  <si>
    <t>Aportes del FCA para Gastos de personal</t>
  </si>
  <si>
    <t>Aportes del FCA para Adquisición de bienes y servicios</t>
  </si>
  <si>
    <t>Aportes del FCA para Transferencias corrientes</t>
  </si>
  <si>
    <t>Aportes de la Nación para Inversión</t>
  </si>
  <si>
    <t>Aportes inversión Fondo de Compensación Ambiental -FCA</t>
  </si>
  <si>
    <t>Aportes inversión Fondo Nacional Ambiental - FONAM</t>
  </si>
  <si>
    <t>Aportes del Sistema de Participación General de Regalias - SPGR</t>
  </si>
  <si>
    <t>Aportes del SPGR para Funcionamiento</t>
  </si>
  <si>
    <t>Aportes del SPGR para Servicio de la Deuda</t>
  </si>
  <si>
    <t>Aportes del SPGR para Inversión</t>
  </si>
  <si>
    <t>Recursos de capital</t>
  </si>
  <si>
    <t>Los recursos de capital se diferencian de los ingresos corrientes por su regularidad. Si bien el EOP no da una definición conceptual de estos recursos, la Corte Constitucional, mediante la Sentencia C-1072 de 2002, establece que los recursos de capital son aquellos “que entran a las arcas públicas de manera esporádica, no porque hagan parte de un rubro extraño, sino porque su cuantía es indeterminada, lo cual difícilmente asegura su continuidad durante amplios periodos presupuestales” (Corte Constitucional, Sentencia C-1072 de 2002).</t>
  </si>
  <si>
    <t>Disposición de activos</t>
  </si>
  <si>
    <t>Recursos que obtiene una entidad del presupuesto general del sector público provenientes del traslado de derecho y dominio parcial o total de activos con destino a la financiación del presupuesto (Ministerio de Hacienda y Crédito Público, 2011, p. 245). En el CONPES 3281 de 2004 el gobierno nacional estableció la estrategia de aprovechamiento y disposición de activos con el objetivo de “reducir la magnitud del pasivo mediante la liquidación o venta de activos del balance con los cuales se corrija de manera efectiva el déficit fiscal, con un efecto permanente en el mediano plazo” (CONPES 3281 de 2004).</t>
  </si>
  <si>
    <t>Disposición de activos no financieros</t>
  </si>
  <si>
    <t>Corresponde a los ingresos por concepto de transacciones de capital referentes a la venta de activos no financieros . Sobre estos activos se ejerce un derecho de propiedad, y generan beneficios económicos por mantenerlos o utilizarlos durante un período de tiempo. Los activos no financieros incluyen tanto activos producidos como no producidos y los productos de la propiedad intelectual.</t>
  </si>
  <si>
    <t>Disposición de activos fijos</t>
  </si>
  <si>
    <t xml:space="preserve">Ingresos por concepto de la venta de activos no financieros producidos que se utilizan de forma repetida o continua en procesos de producción por más de un año y cuyo precio es significativo para la entidad del PGSP.
En este rubro se deben registrar las mejoras mayores de los activos fijos existentes, como los edificios o los programas de informática; siempre que, estas mejoras incrementen su capacidad productiva, amplíen su vida útil o ambas cosas. Se consideran mejoras mayores aquellas que recuperan o aumentan el valor del activo fijo, como las renovaciones significativas, reconstrucciones o agrandamientos. 
</t>
  </si>
  <si>
    <t>Disposición de edificaciones y estructuras</t>
  </si>
  <si>
    <t>Ingresos por concepto de la venta de todo de edificaciones y estructuras, incluidos los accesorios y adecuaciones que forman parte integral de la estructura. Se compone de viviendas, edificios que no sean viviendas, otras estructuras y mejoras de la tierra.
Esta cuenta también incluye  los monumentos públicos, identificables por su significado histórico, nacional, regional, local, religioso o simbólico (FMI, 2014, pág. 179), los cuales se clasifican en otras estructuras.</t>
  </si>
  <si>
    <t>Disposición de maquinaria y equipo</t>
  </si>
  <si>
    <t>Ingresos por la concepto de la venta de activos como equipo de transporte, maquinaria relacionada con tecnologías de la información y las comunicaciones y otras maquinarias y equipos no clasificados en otra partida.</t>
  </si>
  <si>
    <t>Disposición de otros activos fijos</t>
  </si>
  <si>
    <t xml:space="preserve">Ingresos por la disposición de activos no mencionados en los rubros anteriores, a saber, recursos biológicos cultivados y productos de propiedad intelectual. </t>
  </si>
  <si>
    <t>Disposición de productos de la propiedad intelectual</t>
  </si>
  <si>
    <t xml:space="preserve">Ingresos por la disposición de  productos de la propiedad intelectual, los cuales son el resultado de la investigación, el desarrollo o la innovación conducente a conocimientos que pueden venderse en el mercado.  </t>
  </si>
  <si>
    <t>Disposición de activos no producidos</t>
  </si>
  <si>
    <t>Ingresos por la disposición de activos no producidos, los cuales incluyen los activos de origen natural e intangible. Los activos de origen natural son recursos naturales sobre los que se ejercen derechos de propiedad (Fondo Monetario Internacional, 2014, pág. 207).</t>
  </si>
  <si>
    <t>Disposición de  tierras y terrenos</t>
  </si>
  <si>
    <t>Ingresos por la disposición de tierras y terrenos propiamente dichas, incluyendo la cubierta de suelo y las aguas superficiales asociadas, sobre los que se han establecido derechos de propiedad y de las cuales pueden derivarse beneficios económicos para los propietarios por su posesión o uso.</t>
  </si>
  <si>
    <t>Rendimientos financieros</t>
  </si>
  <si>
    <t>Son los ingresos que se reciben las unidades del PGSP en retorno por poner ciertos activos financieros a disposición de terceros, sin trasladar el derecho o dominio, total o parcial del activo. De acuerdo con el MEFP 2014, los activos financieros son aquellos que tienen un pasivo como contrapartida, es decir, el propietario de dicho activo (acreedor) tiene derecho a recibir recursos o fondos de otra unidad institucional (deudor), de acuerdo con las condiciones del pasivo.</t>
  </si>
  <si>
    <t>Rendimientos financieros de títulos participativos</t>
  </si>
  <si>
    <t>Corresponde a los ingresos por concepto de rendimientos financieros sobre títulos participativos. Los títulos participativos otorgan al titular la calidad de copropietario e  incorporan derechos sobre los resultados obtenidos por la entidad emisora.</t>
  </si>
  <si>
    <t>Rendimientos financieros de depósitos</t>
  </si>
  <si>
    <t>Son los ingresos por rendimientos financieros de los depósitos que tengan las entidades de gobierno en las entidades vigiladas por la Superintendencia Financiera.</t>
  </si>
  <si>
    <t>Rendimientos financieros de otros depósitos</t>
  </si>
  <si>
    <t>Corresponden a los ingresos por rendimientos financieros de otros depósitos distintos a los de la Cuenta Única Nacional.</t>
  </si>
  <si>
    <t>Rendimientos financieros Ingresos tributarios</t>
  </si>
  <si>
    <t>Rendimientos financieros Impuestos directos</t>
  </si>
  <si>
    <t>Rendimientos financieros Contribuciones</t>
  </si>
  <si>
    <t>Rendimientos financieros Tasas retributivas y compensatorias</t>
  </si>
  <si>
    <t>Rendimientos financieros Tasa retributiva</t>
  </si>
  <si>
    <t>Rendimientos financierosTasa por el uso del agua</t>
  </si>
  <si>
    <t>Rendimientos financieros Tasa de aprovechamiento Forestal</t>
  </si>
  <si>
    <t>Rendimientos financieros Tasa compensatoria por caza de Fauna Silvestre</t>
  </si>
  <si>
    <t>Rendimientos financieros Otras tasas</t>
  </si>
  <si>
    <t>Rendimientos financiero Multas, sanciones e intereses de mora</t>
  </si>
  <si>
    <t>Rendimientos financiero Venta de bienes y servicios</t>
  </si>
  <si>
    <t>Rendimientos financiero Recursos de crédito externo</t>
  </si>
  <si>
    <t>Rendimientos financiero Recursos de crédito interno</t>
  </si>
  <si>
    <t>Rendimientos financieros Compensaciones</t>
  </si>
  <si>
    <t>Rendimientos financieros Compensación resguardos indígenas</t>
  </si>
  <si>
    <t>Rendimientos financieros Transferencias de capital</t>
  </si>
  <si>
    <t>Rendimientos financieros Convenios</t>
  </si>
  <si>
    <t>Rendimientos financieros  Convenios con Departamentos</t>
  </si>
  <si>
    <t xml:space="preserve">Rendimientos financieros  Convenios con Municipios </t>
  </si>
  <si>
    <t>Rendimientos financieros  Otros Convenios</t>
  </si>
  <si>
    <t>Rendimientos financieros Transferencias del sector central Nacional - PGN</t>
  </si>
  <si>
    <t>Rendimientos financieros Transferencias del sector descentralizado - Estapublicos Nacionales</t>
  </si>
  <si>
    <t>Rendimientos financieros Transferencias del sector descentralizado - Empresas Nacionales</t>
  </si>
  <si>
    <t>Rendimientos financieros Transferencias del sector central Territorial</t>
  </si>
  <si>
    <t>Rendimientos financieros Transferencias del sector descentralizado - Estapublicos Territoriales</t>
  </si>
  <si>
    <t>Rendimientos financieros Transferencias del sector descentralizado - Empresas Territoriales</t>
  </si>
  <si>
    <t>Rendimientos financieros Transferencias de esquemas asociativos</t>
  </si>
  <si>
    <t>09</t>
  </si>
  <si>
    <t>Rendimientos financieros Transferencias de órganos autónomos e independientes</t>
  </si>
  <si>
    <t>10</t>
  </si>
  <si>
    <t>Rendimientos financieros Transferencias de  privados que administran recursos públicos</t>
  </si>
  <si>
    <t>11</t>
  </si>
  <si>
    <t>Rendimientos financieros Indemnizaciones relacionadas con seguros no de vida</t>
  </si>
  <si>
    <t>12</t>
  </si>
  <si>
    <t>Rendimientos financieros Donaciones</t>
  </si>
  <si>
    <t>Rendimientos financieros de valores distintos de acciones</t>
  </si>
  <si>
    <t>Corresponde a los ingresos por concepto de rendimientos de los valores distintos a las acciones. Los valores distintos a las acciones se definen como instrumentos financieros negociables, que sirven de evidencia de la obligación de liquidarlos mediante el suministro de efectivo.</t>
  </si>
  <si>
    <t>Rendimientos financieros Intereses por préstamos</t>
  </si>
  <si>
    <t>Corresponde a los ingresos por el concepto de intereses de fondos en préstamos que tienen las entidades de gobierno. Los intereses son una forma de renta de inversión cobradas por el acreedor del préstamo.</t>
  </si>
  <si>
    <t>Recursos de crédito externo</t>
  </si>
  <si>
    <t xml:space="preserve">Comprende los recursos provenientes de operaciones de crédito público realizadas con agentes residentes fuera del país. Entiéndase por operaciones de crédito público todo acto o contrato que tienen por objeto dotar a la entidad del PGSP de recursos, bienes o servicios con plazo para su pago. </t>
  </si>
  <si>
    <t>Recursos de contratos de empréstitos externos</t>
  </si>
  <si>
    <t>Corresponde a los recursos provenientes de contratos de empréstitos externos realizados por las entidades del PGSP. Los contratos de empréstito tienen por objeto proveer a la entidad contratante (órgano del PGN, entidad territorial, órgano autónomo o particular) de recursos con plazo para su pago. Para el caso de las entidades estatales, el Decreto 1068 de 2015 reglamente los contratos de empréstitos externos.</t>
  </si>
  <si>
    <t>Decreto 1068 de 2015</t>
  </si>
  <si>
    <t>Bancos comerciales</t>
  </si>
  <si>
    <t>Comprende los recursos provenientes de los créditos adquiridos con bancos comerciales residentes fuera del país. Un banco comercial es un intermediario financiero que capta recursos de quienes tienen dinero disponible para colocarlos en manos de quienes lo necesitan</t>
  </si>
  <si>
    <t>Decreto 1068 de 2015, art. 2.2.1.2.1.2</t>
  </si>
  <si>
    <t>Entidades de fomento</t>
  </si>
  <si>
    <t>Comprende los recursos provenientes de los créditos adquiridos con entidades de fomento residentes fuera del país. Una entidad de fomento es una institución que capta recursos de los mercados externos e internos para promover sectores específicos de la economía, a través de la elaboración y ejecución de proyectos de inversión en bienes de capital,  y la prestación de servicios de asistencia técnica necesarios para el desarrollo de los mismos</t>
  </si>
  <si>
    <t>Recursos de crédito de títulos de deuda pública externa</t>
  </si>
  <si>
    <t>Corresponde a los ingresos por emisión y colocación de bonos y demás valores de contenido crediticio y con plazo para su redención, emitidos por las entidades de gobierno en el exterior o empresas financieros y no financieras.</t>
  </si>
  <si>
    <t>Recursos de crédito de proveedores</t>
  </si>
  <si>
    <t xml:space="preserve">Comprende los créditos obtenidos con agentes residentes fuera del país,  mediante los cuales se contrata la adquisición de bienes o servicios con plazo para su pago. Esta cuenta es de uso exclusivo de la nación. No aplica para la entrega de bienes y/o servicios de manera directa por el proveedor. </t>
  </si>
  <si>
    <t>Decreto 1068 de 2015, art. 2.2.1.2.3.1</t>
  </si>
  <si>
    <t>Recursos de crédito interno</t>
  </si>
  <si>
    <t xml:space="preserve">Comprende los recursos provenientes de operaciones de crédito público que realizan las entidades del PGSP con agentes residentes en el país. Entiéndase por operaciones de crédito público todo acto o contrato que tienen por objeto dotar a la entidad (órgano del PGN, entidad territorial, órgano autónomo, empresa o particular) de recursos, bienes o servicios con plazo para su pago. </t>
  </si>
  <si>
    <t>Recursos de contratos de empréstitos internos</t>
  </si>
  <si>
    <t>Corresponde a los recursos provenientes de contratos de empréstitos internos de las entidades del PGSP. Para las entidades de gobierno, estas operaciones están reguladas por el Decreto 1068 de 2015 y el Decreto 2681 de 1993, art. 22.</t>
  </si>
  <si>
    <t>Decreto 1068 de 2015; Decreto 2681 de 1993, art. 22</t>
  </si>
  <si>
    <t>Recursos de contratos de empréstitos internos con bancos comerciales</t>
  </si>
  <si>
    <t>Corresponde a los ingresos por adquisición de deuda con aquellos bancos comerciales que ofrecen sus recursos a tasas y condiciones vigentes del mercado. Estos recursos pueden dirigirse a cualquier sector.</t>
  </si>
  <si>
    <t>Recursos de contratos de empréstitos internos con bancos comerciales públicos</t>
  </si>
  <si>
    <t>Corresponde a los ingresos por concepto de los desembolsos realizados por bancos comerciales públicos en razón de los créditos otorgados a la entidad del PGSP.</t>
  </si>
  <si>
    <t>Recursos de contratos de empréstitos internos con bancos comerciales privados</t>
  </si>
  <si>
    <t>Corresponde a los ingresos por concepto de los desembolsos realizados por bancos comerciales privados en razón de los créditos otorgados a la entidad del PGSP.</t>
  </si>
  <si>
    <t>Recursos de contratos de empréstitos internos con entidades del sector público</t>
  </si>
  <si>
    <t>Ingresos por contratación de créditos públicos con entidades del sector público, excluyendo a los bancos comerciales públicos que están en otra categoría.</t>
  </si>
  <si>
    <t>Recursos de contratos de empréstitos internos con la Nación</t>
  </si>
  <si>
    <t>Corresponde a los ingresos por desembolsos de créditos otorgados por la Nación a las entidades del gobierno (nivel nacional y subnacional). Estos créditos están sujetos a condonación según los términos pactados en los convenios de desempeño y/o en los documentos que hagan sus veces.</t>
  </si>
  <si>
    <t>Recursos de contratos de empréstitos internos con Findeter</t>
  </si>
  <si>
    <t>Corresponde a los ingresos por desembolsos de créditos realizados durante la vigencia por la Financiera de Desarrollo Territorial S.A. (FINDETER).</t>
  </si>
  <si>
    <t>Recursos de contratos de empréstitos internos con Fonade</t>
  </si>
  <si>
    <t>Corresponde a los ingresos por desembolsos de créditos realizados durante la vigencia por el Fondo Financiero de Proyectos de Desarrollo (FONADE).</t>
  </si>
  <si>
    <t>Recursos de contratos de empréstitos internos con Institutos de Desarrollo Departamental y/o Municipal</t>
  </si>
  <si>
    <t>Corresponde a los ingresos por desembolsos realizados durante la vigencia por concepto de los créditos concedidos a la entidad de gobierno por parte de los fondos o institutos de desarrollo.</t>
  </si>
  <si>
    <t>Banco de la República</t>
  </si>
  <si>
    <t>Comprende los recursos provenientes de los préstamos adquiridos con el Banco de la República, el cual tiene, entre sus funciones, ser prestamista de última instancia del Gobierno Nacional. Los créditos otorgados por el Banco de la República a la Nación sólo se permiten en casos de extrema necesidad, y deben ser aprobados por todos los miembros de la Junta directiva del Banco.</t>
  </si>
  <si>
    <t>Constitución de 1991,  art. 371</t>
  </si>
  <si>
    <t>Recursos de contratos de empréstitos internos con otras instituciones financieras y otros</t>
  </si>
  <si>
    <t xml:space="preserve">Corresponde a los ingresos por contratación de créditos con entidades financieras distintas a las mencionadas. También incluyre los montos de dinero transferidos al Tesoro Nacional por concepto de cuentas inactivas, por parte de las entidades financieras. </t>
  </si>
  <si>
    <t>Recursos de crédito de títulos de deuda pública interna</t>
  </si>
  <si>
    <t>Comprende los recursos provenientes de los títulos de deuda pública (bonos y demás valores de contenido crediticio) emitidos por las entidades de gobierno en el mercado local de capitales con plazo para su rendición</t>
  </si>
  <si>
    <t>Decreto 1068 de 2015, art. 2.2.1.3.1.</t>
  </si>
  <si>
    <t>Colocación y títulos TES clase B del Gobierno Nacional</t>
  </si>
  <si>
    <t xml:space="preserve">Comprende los recursos provenientes de la colocación de Títulos de Tesorería - TES Clase B que realiza el Gobierno Nacional mediante los mecanismos de subasta, operación convenida u operación forzosa, para financiar apropiaciones presupuestales. Los TES Clase B pueden ser administrados directamente por la Nación o ésta puede celebrar con el Banco de la República o con otras entidades nacionales o extranjeras, contratos de administración fiduciaria para la edición, emisión, colocación y garantía de los mismos.  </t>
  </si>
  <si>
    <t>Colocación y títulos TES clase B a corto plazo</t>
  </si>
  <si>
    <t xml:space="preserve">Comprende los recursos provenientes de la colocación de TES Clase B que hace el Gobierno Nacional con  el  fin de efectuar operaciones  de  tesorería,  cuando  el  vencimiento de  los mismos  excede  la respectiva vigencia fiscal. Los TES Clase B a corto plazo tienen un término no mayor a un (1) año y no menor a treinta (30) días. </t>
  </si>
  <si>
    <t>Colocación y títulos TES clase B a largo plazo</t>
  </si>
  <si>
    <t xml:space="preserve">Comprende los recursos provenientes de la colocación de TES Clase B que hace el Gobierno Nacional mediante subasta, operación forzosa u operación convenida, con el fin de financiar apropiaciones presupuestales. Los TES Clase B a largo plazo tienen un término de uno o más años calendario. </t>
  </si>
  <si>
    <t>Bonos y otros títulos emitidos por el Gobierno Nacional</t>
  </si>
  <si>
    <t xml:space="preserve">Comprende  los  recursos provenientes  de  la  colocación  de  bonos  definidos  por  ley,  y  de  títulos diferentes a los TES, que tienen un contenido crediticio con plazo para su redención. </t>
  </si>
  <si>
    <t>Bonos y otros títulos de deuda emitidos por las entidades territoriales</t>
  </si>
  <si>
    <t>Corresponde a los ingresos por emisión y colocación de bonos y demás valores de contenido crediticio y con plazo para su redención, emitidos por las entidades territoriales.</t>
  </si>
  <si>
    <t xml:space="preserve">Comprende los créditos obtenidos con agentes residentes en territorio colombiano,  mediante los cuales se contrata la adquisición de bienes o servicios con plazo para su pago. Esta cuenta es de uso exclusivo de la nación. No aplica para la entrega de bienes y/o servicios de manera directa por el proveedor. </t>
  </si>
  <si>
    <t xml:space="preserve">Transferencias de capital </t>
  </si>
  <si>
    <t>Son las transferencias de recursos que reciben las entidades del PGSP, sin ser regulares o predecibles, y sin dar ningún bien, servicio o activo como contraprestación directa. 
En oposición a las transferencias corrientes, las transferencias de capital se caracterizan por:
•	No permitir un cálculo predecible o una estimación de estos gastos
•	No son disponibilidades regulares 
•	Dependen de la discrecionalidad de la entidad que realiza la transferencia.
•	Tener un plazo limitado de vigencia</t>
  </si>
  <si>
    <t>Convenios</t>
  </si>
  <si>
    <t>Convenios con Departamentos</t>
  </si>
  <si>
    <t xml:space="preserve">Convenios con  Municipios </t>
  </si>
  <si>
    <t>Otros Convenios</t>
  </si>
  <si>
    <t>Transferencias a  órganos autónomos e independientes</t>
  </si>
  <si>
    <t>Transferencias del sector descentralizado - Estapublicos Nacionales</t>
  </si>
  <si>
    <t>Transferencias del sector descentralizado - Empresas Nacionales</t>
  </si>
  <si>
    <t>Transferencias del sector central Territorial</t>
  </si>
  <si>
    <t>Transferencias de Departamentos</t>
  </si>
  <si>
    <t xml:space="preserve">Transferencias de Municipios </t>
  </si>
  <si>
    <t>Transferencias del sector descentralizado - Estapublicos Territoriales</t>
  </si>
  <si>
    <t>Transferencias del sector descentralizado - Empresas Territoriales</t>
  </si>
  <si>
    <t>Transferencias de esquemas asociativos</t>
  </si>
  <si>
    <t>Transferencias de órganos autónomos e independientes</t>
  </si>
  <si>
    <t>Transferencias de  privados que administran recursos públicos</t>
  </si>
  <si>
    <t>Indemnizaciones relacionadas con seguros no de vida</t>
  </si>
  <si>
    <t>Son las transferencias de recursos que reciben las entidades del orden nacional y territorial por concepto de las indemnizaciones que se generan en el desarrollo de contratos de seguros no de vida, tras la ocurrencia de un siniestro.</t>
  </si>
  <si>
    <t>Donaciones</t>
  </si>
  <si>
    <t>Son las transferencias que reciben las entidades o unidades por concepto de donaciones. De acuerdo con el MHCP, son donaciones los “ingresos sin contraprestación, pero con la destinación que establezca el donante, recibidos de otros gobiernos o instituciones públicas o privadas de carácter nacional o internacional” (Ministerio de Hacienda y Crédito Público, 2011, pág. 246).</t>
  </si>
  <si>
    <t>Donaciones de gobiernos extranjeros</t>
  </si>
  <si>
    <t>Son las transferencias por concepto de donaciones que realizan los gobiernos extranjeros a las entidades o unidades.  Se consideran gobiernos extranjeros aquellos que se encuentran fuera del territorio económico colombiano y ejercen soberanía sobre un área determinada del resto del mundo.</t>
  </si>
  <si>
    <t>Donaciones de organizaciones internacionales</t>
  </si>
  <si>
    <t>Son las transferencias por concepto de donaciones que realizan las organizaciones internacionales a las entidades o unidades.  Se entiende por organizaciones internacionales aquellas que cumplen con las siguientes características (FMI, 2009, p. 71):
*Sus miembros son Estados nacionales u otros organismos internacionales cuyos miembros son Estados nacionales.
*Se establecen mediante acuerdos políticos formales entre sus miembros, que tiene el rango de tratados internacionales; su existencia es reconocida por ley en sus países miembros.
*Se crean con una finalidad específica</t>
  </si>
  <si>
    <t>Donaciones del sector privado nacional y extranjero</t>
  </si>
  <si>
    <t>Son las transferencias de recursos por concepto de donaciones que realizan las personas naturales o personas jurídicas del sector privado nacional o extranjero a las entidades.</t>
  </si>
  <si>
    <t>13</t>
  </si>
  <si>
    <t>Compensaciones</t>
  </si>
  <si>
    <t>Son las transferencias de recursos por pagos de gran cuantía, no recurrentes, para compensar daños extensos o lesiones graves, como las que resultan de desastres naturales no cubiertos por pólizas de seguros.</t>
  </si>
  <si>
    <t xml:space="preserve">Compensación resguardos indígenas </t>
  </si>
  <si>
    <t>Corresponde al impuesto predial unificado de los resguardos indígenas de la jurisdicción del municipio con cargo al presupuesto general de la Nación</t>
  </si>
  <si>
    <t>Compensación resguardos indígenas (vigencia actual)</t>
  </si>
  <si>
    <t>Compensación resguardos indígenas (vigencia anterior)</t>
  </si>
  <si>
    <t>Intereses de mora Compensación resguardos indígenas</t>
  </si>
  <si>
    <t>14</t>
  </si>
  <si>
    <t xml:space="preserve">Cooperación </t>
  </si>
  <si>
    <t xml:space="preserve">Acuerdos </t>
  </si>
  <si>
    <t>Subacuerdos</t>
  </si>
  <si>
    <t>Recuperación de cartera</t>
  </si>
  <si>
    <t>Ingresos por concepto de la amortización de préstamos realizados por las unidades del PGSP Gobierno nacional, las entidades territoriales, las empresas financieras y no financieras, los órganos autónomos y particulares que administran recursos públicos</t>
  </si>
  <si>
    <t>Ley 1066 de 2006</t>
  </si>
  <si>
    <t>Recuperación de cartera Ingresos tributarios</t>
  </si>
  <si>
    <t>Recuperación de cartera Impuestos directos</t>
  </si>
  <si>
    <t>Recuperación de cartera Contribuciones</t>
  </si>
  <si>
    <t>Recuperación de cartera Tasas retributivas y compensatorias</t>
  </si>
  <si>
    <t>Recuperación de carteraTasa retributiva</t>
  </si>
  <si>
    <t>Recuperación de cartera Tasa por el uso del agua</t>
  </si>
  <si>
    <t>Recuperación de cartera Tasa de aprovechamiento Forestal</t>
  </si>
  <si>
    <t>Recuperación de cartera Tasa compensatoria por caza de Fauna Silvestre</t>
  </si>
  <si>
    <t>Recuperación de cartera Otras tasas</t>
  </si>
  <si>
    <t>Recuperación de cartera Multas, sanciones e intereses de mora</t>
  </si>
  <si>
    <t>Recuperación de cartera Venta de bienes y servicios</t>
  </si>
  <si>
    <t>Recuperación cuotas partes pensionales</t>
  </si>
  <si>
    <t>Recursos del balance</t>
  </si>
  <si>
    <t>Recursos provenientes del saldo del ejercicio fiscal de la vigencia inmediatamente anterior, que quedan disponibles para la vigencia siguiente.</t>
  </si>
  <si>
    <t>Mayores Ingresos No Aforados</t>
  </si>
  <si>
    <t>Mayores Ingresos No Aforados Ingresos tributarios</t>
  </si>
  <si>
    <t>Mayores Ingresos No Aforados Impuestos directos</t>
  </si>
  <si>
    <t>Mayores Ingresos No Aforados Contribuciones</t>
  </si>
  <si>
    <t>Mayores Ingresos No Aforados Tasas retributivas y compensatorias</t>
  </si>
  <si>
    <t>Mayores Ingresos No Aforados Tasa retributiva</t>
  </si>
  <si>
    <t>Mayores Ingresos No Aforados Tasa por el uso del agua</t>
  </si>
  <si>
    <t>Mayores Ingresos No Aforados Tasa de aprovechamiento Forestal</t>
  </si>
  <si>
    <t>Mayores Ingresos No Aforados Tasa compensatoria por caza de Fauna Silvestre</t>
  </si>
  <si>
    <t>Mayores Ingresos No Aforados Otras tasas</t>
  </si>
  <si>
    <t>Mayores Ingresos No Aforados Multas, sanciones e intereses de mora</t>
  </si>
  <si>
    <t>Mayores Ingresos No Aforados Venta de bienes y servicios</t>
  </si>
  <si>
    <t>Menores Ejecuciones en Gasto</t>
  </si>
  <si>
    <t>Menores Ejecuciones en Gasto Ingresos tributarios</t>
  </si>
  <si>
    <t>IMenores Ejecuciones en Gasto mpuestos directos</t>
  </si>
  <si>
    <t>Menores Ejecuciones en Gasto Contribuciones</t>
  </si>
  <si>
    <t>Menores Ejecuciones en Gasto Tasas retributivas y compensatorias</t>
  </si>
  <si>
    <t>Menores Ejecuciones en Gasto Tasa retributiva</t>
  </si>
  <si>
    <t>Menores Ejecuciones en Gasto Tasa por el uso del agua</t>
  </si>
  <si>
    <t>Menores Ejecuciones en Gasto Tasa de aprovechamiento Forestal</t>
  </si>
  <si>
    <t>Menores Ejecuciones en Gasto Tasa compensatoria por caza de Fauna Silvestre</t>
  </si>
  <si>
    <t>Menores Ejecuciones en Gasto Otras tasas</t>
  </si>
  <si>
    <t>Menores Ejecuciones en Gasto Multas, sanciones e intereses de mora</t>
  </si>
  <si>
    <t>Menores Ejecuciones en Gasto Venta de bienes y servicios</t>
  </si>
  <si>
    <t>Cancelación de reservas</t>
  </si>
  <si>
    <t>Cancelación de reservas Ingresos tributarios</t>
  </si>
  <si>
    <t>Cancelación de reservas Impuestos directos</t>
  </si>
  <si>
    <t>Cancelación de reservas Contribuciones</t>
  </si>
  <si>
    <t>Cancelación de reservas Tasas retributivas y compensatorias</t>
  </si>
  <si>
    <t>Cancelación de reservas Tasa retributiva</t>
  </si>
  <si>
    <t>Cancelación de reservas Tasa por el uso del agua</t>
  </si>
  <si>
    <t>Cancelación de reservas Tasa de aprovechamiento Forestal</t>
  </si>
  <si>
    <t>Cancelación de reservas Tasa compensatoria por caza de Fauna Silvestre</t>
  </si>
  <si>
    <t>Cancelación de reservas Otras tasas</t>
  </si>
  <si>
    <t>Cancelación de reservas Multas, sanciones e intereses de mora</t>
  </si>
  <si>
    <t>Cancelación de reservas Venta de bienes y servicios</t>
  </si>
  <si>
    <t>Cancelación de reservas Recursos de crédito externo</t>
  </si>
  <si>
    <t>Cancelación de reservas Recursos de crédito interno</t>
  </si>
  <si>
    <t>Cancelación de reservas Transferencias de capital</t>
  </si>
  <si>
    <t>Cancelación de reservas Convenios</t>
  </si>
  <si>
    <t>Cancelación de reservas Convenios Departamentos</t>
  </si>
  <si>
    <t xml:space="preserve">Cancelación de reservas Convenios Municipios </t>
  </si>
  <si>
    <t>Cancelación de reservas Otros convenios</t>
  </si>
  <si>
    <t>Cancelación de reservas Compensaciones</t>
  </si>
  <si>
    <t>Cancelación de reservas Compensación resguardos indígenas</t>
  </si>
  <si>
    <t>ANEXO No. 2. PROTOCOLO O GUÍA DE DILIGENCIAMIENTO</t>
  </si>
  <si>
    <t>ÍTEM</t>
  </si>
  <si>
    <t>(1) ESTRUCTURA RENTÍSTICA</t>
  </si>
  <si>
    <t>Es el conjunto de elementos que rigen la clasificación, el ordenamiento y la presentación del Presupuesto.</t>
  </si>
  <si>
    <t>(2) CONCEPTO</t>
  </si>
  <si>
    <t>Cuentas que conforma el presupuesto de ingresos.</t>
  </si>
  <si>
    <t>(3) PROYECTADO PLAN FINANCIERO</t>
  </si>
  <si>
    <t xml:space="preserve">Indique el valor proyectado en el Plan Financiero del Plan de Acción y el cual es la base para la formulación del presupuesto de la vigencia de reporte. </t>
  </si>
  <si>
    <t>(4) ADICIÓN</t>
  </si>
  <si>
    <t>Indique las modificaciones positivas que se realizan al presupuesto de la Corporación, que buscan adecuarlo a nuevas condiciones que se presentan en la ejecución y que no fueron contempladas en la etapa de programación (Plan Financiero); este debe reflejarse tanto en el presupuesto de ingresos como en el gasto con el fin que haya un equilibrio presupuestal.</t>
  </si>
  <si>
    <t>(5) REDUCCIÓN</t>
  </si>
  <si>
    <t>Indique las modificaciones negativas que se realizan al presupuesto de la Corporación, que buscan adecuarlo a nuevas condiciones que se presentan en la ejecución y que afecta la etapa de programación (Plan Financiero); este debe reflejarse tanto en el presupuesto de ingresos como en el gasto con el fin que haya un equilibrio presupuestal.</t>
  </si>
  <si>
    <t>(6) APROPIACIÓN FINAL</t>
  </si>
  <si>
    <t>Es el resultado de la suma de lo programado en el Plan Financiero (3) más las adiciones (4) y menos las reducciones (5).</t>
  </si>
  <si>
    <t>(7) FUNCIONAMIENTO</t>
  </si>
  <si>
    <t>Indique los recursos que se asignan a la cuenta de Funcionamiento por cada una de las fuentes de financiación.</t>
  </si>
  <si>
    <t>(8) INVERSIÓN</t>
  </si>
  <si>
    <t>Indique los recursos que se asignan a la cuenta de Inversión por cada una de las fuentes de financiación.</t>
  </si>
  <si>
    <t>(9) FCA</t>
  </si>
  <si>
    <t>Indique los recursos que se asignan a la cuenta del Fondo de Compensación Ambiental -FCA, por cada una de las fuentes de financiación, atendiendo el artículo 24 de la Ley 344 de 1996, es decir el veinte por ciento (20%) de los recursos percibidos por las Corporaciones Autónomas Regionales, con excepción de las de Desarrollo Sostenible, por concepto de transferencias del sector eléctrico y el diez por ciento (10%) de las restantes rentas propias, con excepción del porcentaje ambiental de los gravámenes a la propiedad inmueble percibidos por ellas y de aquéllas que tengan como origen relaciones contractuales interadministrativas.</t>
  </si>
  <si>
    <t>(10) SERVICIO A LA DEUDA</t>
  </si>
  <si>
    <t>Indique los recursos que, se destina en la vigencia para disminuir el capital adeudado, e intereses, que se calculan sobre el capital adeudado. El servicio de la deuda de un período incluye a todas las obligaciones de un período determinado, es decir, que puede incluir a varios acreedores.</t>
  </si>
  <si>
    <t>(11) DERECHOS POR COBRAR</t>
  </si>
  <si>
    <t>Indique los recursos de los créditos a favor de la corporación y a los cuales realizará el proceso de cobro, estos pueden ser generados por la facturación por la prestación de un servicio, así mismo, se incluyen los valores que se giraran de otras entidades por contratos interinstitucionales, asignación de recursos para ejecución de proyectos, recursos asignados por la nación, los certificados por los entes territoriales por concepto de sobretasa o porcentaje ambiental, las certificaciones de las generadores de energía, por concepto de TSE, etc.</t>
  </si>
  <si>
    <t>(12) RECAUDO EFECTIVO</t>
  </si>
  <si>
    <t>Indique los recursos percibidos por la Corporación durante la vigencia de reporte</t>
  </si>
  <si>
    <t>(13) % DE RECAUDO</t>
  </si>
  <si>
    <t>Es la efectividad de la ejecución de los derechos por cobrar, es la división entre el recaudo efectivo (12) y los derechos por cobrar (11)</t>
  </si>
  <si>
    <t>(14) OBSERVACIONES</t>
  </si>
  <si>
    <t>Si es el caso, relacione lo que considere importante para la respectiva revisión y análisis que realizará DOAT-SINA.</t>
  </si>
  <si>
    <t>CONCEPTO 
(2)</t>
  </si>
  <si>
    <t xml:space="preserve">RECURSOS PROPIOS
(3)
</t>
  </si>
  <si>
    <t xml:space="preserve">RECURSOS DE LA NACIÓN 
(4)
</t>
  </si>
  <si>
    <t>RECURSOS FONDO DE COMPENSACIÓN AMBIENTAL
(5)</t>
  </si>
  <si>
    <t>RECURSOS DE REGALÍAS
(6)</t>
  </si>
  <si>
    <t>TOTAL RECURSOS
(7)</t>
  </si>
  <si>
    <t>OBSERVACIONES (8)</t>
  </si>
  <si>
    <t>PRESUPUESTADO</t>
  </si>
  <si>
    <t>COMPROMETIDO</t>
  </si>
  <si>
    <t>OBLIGACIONES</t>
  </si>
  <si>
    <t xml:space="preserve">PAGOS </t>
  </si>
  <si>
    <t>PAGOS</t>
  </si>
  <si>
    <t>2</t>
  </si>
  <si>
    <t>GASTOS DE FUNCIONAMIENTO</t>
  </si>
  <si>
    <t>GASTOS DE PERSONAL</t>
  </si>
  <si>
    <t>ADQUISICIÓN DE BIENES Y SERVICIOS</t>
  </si>
  <si>
    <t>Adquisición de activos no financieros</t>
  </si>
  <si>
    <t>Adquisiciones diferentes de activos</t>
  </si>
  <si>
    <t>TRANSFERENCIAS CORRIENTES</t>
  </si>
  <si>
    <t>A ENTIDADES DE GOBIERNO</t>
  </si>
  <si>
    <t>A ORGANOS DEL PGN</t>
  </si>
  <si>
    <t>Fondo de Compensación Ambiental - Ministerio del Medio Ambiente Art 24 Ley 344 de 1996</t>
  </si>
  <si>
    <t>Fondo de Compensación Ambiental - TSE (20%)</t>
  </si>
  <si>
    <t>Fondo de Compensación Ambiental - Recursos propios diferentes a TSE (10%)</t>
  </si>
  <si>
    <t>A ESQUEMAS ASOCIATIVOS</t>
  </si>
  <si>
    <t>Aportes a ASOCARS</t>
  </si>
  <si>
    <t xml:space="preserve">PRESTACIONES SOCIALES </t>
  </si>
  <si>
    <t>Prestaciones sociales relacionadas con el empleo</t>
  </si>
  <si>
    <t>Mesadas pensionales (de pensiones)</t>
  </si>
  <si>
    <t>Bonos pensionales (de pensiones)</t>
  </si>
  <si>
    <t>SENTENCIAS Y CONCILIACIONES</t>
  </si>
  <si>
    <t>Comisiones y otros gastos</t>
  </si>
  <si>
    <t>Conciliaciones</t>
  </si>
  <si>
    <t>GASTOS POR TRIBUTOS, MULTAS, SANCIONES E INTERESES DE MORA</t>
  </si>
  <si>
    <t>IMPUESTOS</t>
  </si>
  <si>
    <t>IMPUESTOS TERRITORIALES</t>
  </si>
  <si>
    <t>Impuesto predial y Sobretasa ambiental</t>
  </si>
  <si>
    <t>Impuesto sobre vehículos automotores.</t>
  </si>
  <si>
    <t>TASAS Y DERECHOS ADMINISTRATIVOS</t>
  </si>
  <si>
    <t>Peajes.</t>
  </si>
  <si>
    <t>CONTRIBUCIONES</t>
  </si>
  <si>
    <t>Cuota de fiscalización y auditaje</t>
  </si>
  <si>
    <t>Multas</t>
  </si>
  <si>
    <t>Sanciones</t>
  </si>
  <si>
    <t>SERVICIO DE LA DEUDA</t>
  </si>
  <si>
    <t>Servicios de la deuda pública externa</t>
  </si>
  <si>
    <t>Intereses de la deduda pública externa</t>
  </si>
  <si>
    <t>Servicios de la deuda pública interna</t>
  </si>
  <si>
    <t>Intereses de la deduda pública interna</t>
  </si>
  <si>
    <t>Fondo de contigencias</t>
  </si>
  <si>
    <t>TOTAL PRESUPUESTO DE GASTOS</t>
  </si>
  <si>
    <t>ANEXO No. 5.2. PROTOCOLO O GUÍA DE DILIGENCIAMIENTO</t>
  </si>
  <si>
    <t>Cuentas que conforma el presupuesto de los gastos.</t>
  </si>
  <si>
    <t>(3) RECURSOS PROPIOS</t>
  </si>
  <si>
    <t>Por cada cuenta que conforma el presupuesto de gastos por concepto de recursos propios indique cuanto se apropió (cuanto se programó en el presupuesto, este valor puede cambiar conforme a los ajustes realizados al plan financiero), comprometió (registro presupuestal conforme a lo apropiado, el valor de lo comprometido no debe superar lo apropiado), obligó (de lo comprometido, cuanto fueron la exigibilidades por la entrega de bienes y servicios) y pagó (cuanto de esas exigibilidades ya se giraron), en la vigencia del reporte.</t>
  </si>
  <si>
    <t>(4) RECURSOS NACIÓN</t>
  </si>
  <si>
    <t>Por cada cuenta que conforma el presupuesto de gastos por concepto de los recursos recibidos por el Presupuesto General de la Nación, indique cuanto se apropió (cuanto se programó en el presupuesto, este valor puede cambiar conforme a los ajustes realizados al plan financiero), comprometió (registro presupuestal conforme a lo apropiado, el valor de lo comprometido no debe superar lo apropiado), obligó (de lo comprometido, cuanto fueron la exigibilidades por la entrega de bienes y servicios) y pagó (cuanto de esas exigibilidades ya se giraron), en la vigencia del reporte.</t>
  </si>
  <si>
    <t>(5) RECURSOS FONDO DE COMPENSACIÓN AMBIENTAL</t>
  </si>
  <si>
    <t>Por cada cuenta que conforma el presupuesto de gastos por concepto de los recursos recibidos por el Fondo de Compensación Ambiental, indique cuanto se apropió (cuanto se programó en el presupuesto, este valor puede cambiar conforme a los ajustes realizados al plan financiero), comprometió (registro presupuestal conforme a lo apropiado, el valor de lo comprometido no debe superar lo apropiado), obligó (de lo comprometido, cuanto fueron la exigibilidades por la entrega de bienes y servicios) y pagó (cuanto de esas exigibilidades ya se giraron), en la vigencia del reporte.</t>
  </si>
  <si>
    <t>(6) RECURSOS DE REGALÍAS</t>
  </si>
  <si>
    <t>Por cada cuenta que conforma el presupuesto de gastos por concepto de los recursos recibidos por el Sistema General de Regalías, indique cuanto se apropió (cuanto se programó en el presupuesto, este valor puede cambiar conforme a los ajustes realizados al plan financiero), comprometió (registro presupuestal conforme a lo apropiado, el valor de lo comprometido no debe superar lo apropiado), obligó (de lo comprometido, cuanto fueron la exigibilidades por la entrega de bienes y servicios) y pagó (cuanto de esas exigibilidades ya se giraron), en la vigencia del reporte.</t>
  </si>
  <si>
    <t>(7) TOTAL RECURSOS</t>
  </si>
  <si>
    <t>Es la sumatoria del gasto realizado por recursos propios, Nación, Regalías y Fondo de Compensación Ambiental.</t>
  </si>
  <si>
    <t>(8) OBSERVACIONES</t>
  </si>
  <si>
    <t xml:space="preserve">ANEXO NO. 3. MATRIZ DE REPORTE DE AVANCE DE INDICADORES MÍNIMOS DE GESTIÓN INCORPORADOS EN LA RESOLUCIÓN 667 DE 2016  </t>
  </si>
  <si>
    <t>N</t>
  </si>
  <si>
    <t>Indicador</t>
  </si>
  <si>
    <t>Acuerdo</t>
  </si>
  <si>
    <t>Programas</t>
  </si>
  <si>
    <t>Observaciones</t>
  </si>
  <si>
    <t>Acuerdo Consejo Directivo</t>
  </si>
  <si>
    <t>Programa o Proyecto asociado</t>
  </si>
  <si>
    <t xml:space="preserve"> </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</si>
  <si>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</si>
  <si>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</si>
  <si>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</si>
  <si>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</si>
  <si>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</si>
  <si>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</si>
  <si>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</si>
  <si>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</si>
  <si>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</si>
  <si>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</si>
  <si>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</si>
  <si>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</si>
  <si>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</si>
  <si>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</si>
  <si>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</si>
  <si>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</si>
  <si>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</si>
  <si>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</si>
  <si>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</si>
  <si>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</si>
  <si>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</si>
  <si>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</si>
  <si>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</si>
  <si>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</si>
  <si>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</si>
  <si>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</si>
  <si>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</si>
  <si>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r>
      <t>Porcentaje de avance en la formulación y/o ajuste de los Planes de Ordenación y Manejo de Cuencas (POMCAS), Planes de Manejo de Acuíferos (PMA) y Planes de Manejo de Microcuencas (PMM</t>
    </r>
    <r>
      <rPr>
        <b/>
        <sz val="9"/>
        <color rgb="FF000000"/>
        <rFont val="Calibri"/>
        <family val="2"/>
      </rPr>
      <t>)</t>
    </r>
  </si>
  <si>
    <t>(Hoja metodológica versión 1,00)</t>
  </si>
  <si>
    <t>Datos reportados por la Corporación</t>
  </si>
  <si>
    <t>Datos establecidos por el MADS</t>
  </si>
  <si>
    <t xml:space="preserve">Año </t>
  </si>
  <si>
    <t>Datos calculados por el sistema</t>
  </si>
  <si>
    <t>VOLVER AL INDICE</t>
  </si>
  <si>
    <t xml:space="preserve"> ¿El Indicador aplica por las especificades ambientales regionales? </t>
  </si>
  <si>
    <t>SI APLICA</t>
  </si>
  <si>
    <t>NO SE REPORTA</t>
  </si>
  <si>
    <t xml:space="preserve">Observaciones </t>
  </si>
  <si>
    <t>Metodología de cálculo</t>
  </si>
  <si>
    <t>Para su cálculo, se diligencia la siguiente información:</t>
  </si>
  <si>
    <t>Número de cuencas objeto de POMCA en la jurisdicción de la CAR según la zonificación hidrográfica:</t>
  </si>
  <si>
    <t>Número de cuencas objeto de POMCA priorizadas para el cuatrienio en la jurisdicción de la CAR:</t>
  </si>
  <si>
    <t>Número de cuencas con POMCAS aprobados, bajo el nuevo marco normativo (Decreto 1076 de 2015) a 31 de diciembre de 2019:</t>
  </si>
  <si>
    <t>Meta de POMCAS aprobados para el cuatrienio 2020-2023 (número):</t>
  </si>
  <si>
    <t>Meta de PMA aprobados para el cuatrienio 2020-2023 (número):</t>
  </si>
  <si>
    <t>Meta de PMM aprobados para el cuatrienio 2020-2023 (número):</t>
  </si>
  <si>
    <t>Datos generales de los POMCAS:</t>
  </si>
  <si>
    <t>Cuencas, acuíferos y microcuencas objeto de planes en la jurisdicción de la CAR</t>
  </si>
  <si>
    <t>Tipo de Plan (a)</t>
  </si>
  <si>
    <t>Código (b)</t>
  </si>
  <si>
    <t>Nombre de Cuenca, Microcuenca, Acuífero</t>
  </si>
  <si>
    <t>Área (Has)</t>
  </si>
  <si>
    <t>Estado de avance a 31 de diciembre de 2019 (c)</t>
  </si>
  <si>
    <t>Estado de avance a 31 de diciembre de 2019 (%)</t>
  </si>
  <si>
    <t>POMCA</t>
  </si>
  <si>
    <t>PMA</t>
  </si>
  <si>
    <t>PMM</t>
  </si>
  <si>
    <t>Utilice tantas líneas cuantas sean necesarias.</t>
  </si>
  <si>
    <r>
      <t>(a)</t>
    </r>
    <r>
      <rPr>
        <sz val="7"/>
        <color rgb="FF000000"/>
        <rFont val="Times New Roman"/>
        <family val="1"/>
      </rPr>
      <t xml:space="preserve">     </t>
    </r>
    <r>
      <rPr>
        <sz val="9"/>
        <color rgb="FF000000"/>
        <rFont val="Calibri"/>
        <family val="2"/>
      </rPr>
      <t>POMCA, PMA, PMM</t>
    </r>
  </si>
  <si>
    <r>
      <t>(b)</t>
    </r>
    <r>
      <rPr>
        <sz val="7"/>
        <color rgb="FF000000"/>
        <rFont val="Times New Roman"/>
        <family val="1"/>
      </rPr>
      <t xml:space="preserve">     </t>
    </r>
    <r>
      <rPr>
        <sz val="9"/>
        <color rgb="FF000000"/>
        <rFont val="Calibri"/>
        <family val="2"/>
      </rPr>
      <t>Si aplica</t>
    </r>
  </si>
  <si>
    <r>
      <t>(c)</t>
    </r>
    <r>
      <rPr>
        <sz val="7"/>
        <color rgb="FF000000"/>
        <rFont val="Times New Roman"/>
        <family val="1"/>
      </rPr>
      <t xml:space="preserve">     </t>
    </r>
    <r>
      <rPr>
        <sz val="9"/>
        <color rgb="FF000000"/>
        <rFont val="Calibri"/>
        <family val="2"/>
      </rPr>
      <t>Procesos formales previos, En Fase de Aprestamiento, Diagnóstico, En Fase de Prospectiva y Zonificación Ambiental, en Fase de Formulación y Aprobado. Si está aprobado, escriba el número del acto administrativo.</t>
    </r>
  </si>
  <si>
    <t>Meta anual de avance (%) en la formulación de cada plan</t>
  </si>
  <si>
    <t>Año 1</t>
  </si>
  <si>
    <t>Año 2</t>
  </si>
  <si>
    <t>Año 3</t>
  </si>
  <si>
    <t>Año 4</t>
  </si>
  <si>
    <t>Utilice tantas líneas cuantas sean necesarias e indique las metas anuales teniendo como base la ponderación establecida para cada fase, hasta alcanzar el 100% con la aprobación del plan.</t>
  </si>
  <si>
    <t>Reporte de porcentaje de avance en la formulación de cada plan (*) (%)</t>
  </si>
  <si>
    <t>Código</t>
  </si>
  <si>
    <t>(*) Para el caso de los POMCA, el avance alcanza el 100% cuando ha sido aprobado a través del respectivo acto administrativo, pues de acuerdo con la Guía Técnica para la formulación de Planes de Ordenación y manejo de Cuencas Hidrográficas (Resolución 1907 de 2013), la fase de formulación concluye con la publicidad y aprobación del plan.</t>
  </si>
  <si>
    <t>Porcentaje de avance de la meta anual en la formulación de cada plan</t>
  </si>
  <si>
    <t>Porcentaje promedio de avance anual en la formulación de los planes</t>
  </si>
  <si>
    <t>Tipo de Plan</t>
  </si>
  <si>
    <t>Ponderación regional</t>
  </si>
  <si>
    <t>POMCAS</t>
  </si>
  <si>
    <t>PAFP t =</t>
  </si>
  <si>
    <r>
      <t xml:space="preserve">PAFP </t>
    </r>
    <r>
      <rPr>
        <vertAlign val="subscript"/>
        <sz val="9"/>
        <color rgb="FF000000"/>
        <rFont val="Calibri"/>
        <family val="2"/>
      </rPr>
      <t>t</t>
    </r>
    <r>
      <rPr>
        <sz val="9"/>
        <color rgb="FF000000"/>
        <rFont val="Calibri"/>
        <family val="2"/>
      </rPr>
      <t xml:space="preserve"> = Porcentaje de avance en la formulación y/o ajuste de los Planes de Ordenación y Manejo de Cuencas (POMCAS), Planes de Manejo de Acuíferos (PMA) y Planes de Manejo de Microcuencas (PMM)</t>
    </r>
  </si>
  <si>
    <t>Interpretación</t>
  </si>
  <si>
    <t>El indicador hace seguimiento a la función de planificación ambiental relacionada con el recurso hídrico a cargo de las corporaciones autónomas regionales. Cuanto más cercano a cien por ciento, mayor es el cumplimiento de las metas establecidas en la planificación de dicho recurso.</t>
  </si>
  <si>
    <t>Restricciones o Limitaciones</t>
  </si>
  <si>
    <t>Teniendo en cuenta que la formulación de los POMCAS, PMA y PMM que realizan las Corporaciones Autónomas Regionales y de Desarrollo Sostenible en el marco de sus competencias obedecen a procesos técnicos y sociales particulares de cada región, se pueden presentar situaciones de orden operativo, político y social que pueden afectar los cronogramas definidos para la formulación de dichos instrumentos de planificación.</t>
  </si>
  <si>
    <t>Responsable del reporte de las variables del indicador</t>
  </si>
  <si>
    <t>Entidad</t>
  </si>
  <si>
    <t>Nombre del funcionario</t>
  </si>
  <si>
    <t>Dirección</t>
  </si>
  <si>
    <t>Responsable del cálculo del indicador</t>
  </si>
  <si>
    <t>Ministerio de Ambiente y Desarrollo Sostenible MADS</t>
  </si>
  <si>
    <t>Dirección de Ordenamiento Territorial y Coordinación del Sistema Ambiental – SINA</t>
  </si>
  <si>
    <t xml:space="preserve">Información sobre la Hoja Metodológica </t>
  </si>
  <si>
    <t>Fecha</t>
  </si>
  <si>
    <t>Versión</t>
  </si>
  <si>
    <t>Datos del autor o de quien ajustó la hoja metodológica</t>
  </si>
  <si>
    <t>Descripción de los ajustes</t>
  </si>
  <si>
    <r>
      <t>Hoja Metodológica de referencia:</t>
    </r>
    <r>
      <rPr>
        <sz val="9"/>
        <color rgb="FF000000"/>
        <rFont val="Calibri"/>
        <family val="2"/>
      </rPr>
      <t xml:space="preserve"> MADS (2016). </t>
    </r>
    <r>
      <rPr>
        <i/>
        <sz val="9"/>
        <color rgb="FF000000"/>
        <rFont val="Calibri"/>
        <family val="2"/>
      </rPr>
      <t>Hoja metodológica del Porcentaje de avance en la formulación de los Planes de Ordenación y Manejo de Cuencas (POMCAS), Planes de Manejo de Acuíferos (PMA) y Planes de Manejo de Microcuencas (PMM) (Versión 1.0).</t>
    </r>
    <r>
      <rPr>
        <sz val="9"/>
        <color rgb="FF000000"/>
        <rFont val="Calibri"/>
        <family val="2"/>
      </rPr>
      <t xml:space="preserve"> Ministerio de Ambiente y Desarrollo Sostenible MADS, DGOAT-SINA y DRH.</t>
    </r>
  </si>
  <si>
    <t>Descripción del Indicador</t>
  </si>
  <si>
    <t>Definición</t>
  </si>
  <si>
    <t>Es el porcentaje de avance en la formulación o ajuste de los Planes de Ordenación y Manejo de Cuencas (POMCAS), Planes de Manejo de Acuíferos (PMA) y Planes de Manejo de Microcuencas (PMM) priorizados por la Corporación.</t>
  </si>
  <si>
    <t>Pertinencia</t>
  </si>
  <si>
    <t>Finalidad / Propósito:</t>
  </si>
  <si>
    <t>El indicador mide el cumplimiento de las metas establecidas en relación con la formulación o ajuste de los Planes de Ordenación y Manejo de Cuencas (POMCAS), Planes de Manejo de Acuíferos (PMA) y Planes de Manejo de Microcuencas (PMM).</t>
  </si>
  <si>
    <t>Seguimiento a las metas del Plan Nacional de Desarrollo 2014-2018 (POMCAS formulados)</t>
  </si>
  <si>
    <t>Normatividad de soporte:</t>
  </si>
  <si>
    <t>Ley 99 de 1993.</t>
  </si>
  <si>
    <t>Decreto 1076 de 2015.</t>
  </si>
  <si>
    <t>Resolución 1907 de 2013.</t>
  </si>
  <si>
    <t>Resolución 509 de 2013.</t>
  </si>
  <si>
    <t>Documentación de Referencia:</t>
  </si>
  <si>
    <t>Política Nacional para la Gestión Integral del Recurso Hídrico</t>
  </si>
  <si>
    <t>Plan Nacional de Desarrollo 2014-2018</t>
  </si>
  <si>
    <t>Guía Técnica para la formulación de Planes de Ordenación y manejo de Cuencas Hidrográficas.</t>
  </si>
  <si>
    <t>Metas / Estándares</t>
  </si>
  <si>
    <t>Marco conceptual</t>
  </si>
  <si>
    <t>El Plan de Ordenación y manejo de Cuencas Hidrográficas (POMCA) es el instrumento a través del cual se realiza la planeación del uso coordinado del suelo, de las aguas, de la flora y la fauna; y el manejo de la cuenca, entendido como la ejecución de obras y tratamientos, en la perspectiva de mantener el equilibrio entre el aprovechamiento social y económico de tales recursos, y la conservación de la estructura físico -biótica de la cuenca y particularmente del recurso hídrico (Artículo 2.2.3.1.5.1 del Decreto 1076 de 2015).</t>
  </si>
  <si>
    <r>
      <t>Plan de Ordenación y Manejo de Cuenca (POMCA)</t>
    </r>
    <r>
      <rPr>
        <sz val="9"/>
        <color rgb="FF000000"/>
        <rFont val="Calibri"/>
        <family val="2"/>
      </rPr>
      <t>:</t>
    </r>
  </si>
  <si>
    <t>Para la elaboración o ajuste de los POMCAS, las Corporaciones Autónomas Regionales y de Desarrollo Sostenible deberán desarrollar los siguientes procesos formales previos, las fases e hitos establecidos en la Resolución 1907 de 2013:</t>
  </si>
  <si>
    <r>
      <t>1.</t>
    </r>
    <r>
      <rPr>
        <sz val="7"/>
        <color rgb="FF000000"/>
        <rFont val="Times New Roman"/>
        <family val="1"/>
      </rPr>
      <t xml:space="preserve">       </t>
    </r>
    <r>
      <rPr>
        <sz val="9"/>
        <color rgb="FF000000"/>
        <rFont val="Calibri"/>
        <family val="2"/>
      </rPr>
      <t>Procesos formales previos (Priorización de Cuencas, Conformación o Reconformación de Comisiones Conjuntas, Declaratoria de Cuencas en Ordenación)</t>
    </r>
  </si>
  <si>
    <r>
      <t>2.</t>
    </r>
    <r>
      <rPr>
        <sz val="7"/>
        <color rgb="FF000000"/>
        <rFont val="Times New Roman"/>
        <family val="1"/>
      </rPr>
      <t xml:space="preserve">       </t>
    </r>
    <r>
      <rPr>
        <sz val="9"/>
        <color rgb="FF000000"/>
        <rFont val="Calibri"/>
        <family val="2"/>
      </rPr>
      <t>Fase de Aprestamiento</t>
    </r>
  </si>
  <si>
    <r>
      <t>3.</t>
    </r>
    <r>
      <rPr>
        <sz val="7"/>
        <color rgb="FF000000"/>
        <rFont val="Times New Roman"/>
        <family val="1"/>
      </rPr>
      <t xml:space="preserve">       </t>
    </r>
    <r>
      <rPr>
        <sz val="9"/>
        <color rgb="FF000000"/>
        <rFont val="Calibri"/>
        <family val="2"/>
      </rPr>
      <t>Fase Diagnóstico</t>
    </r>
  </si>
  <si>
    <r>
      <t>4.</t>
    </r>
    <r>
      <rPr>
        <sz val="7"/>
        <color rgb="FF000000"/>
        <rFont val="Times New Roman"/>
        <family val="1"/>
      </rPr>
      <t xml:space="preserve">       </t>
    </r>
    <r>
      <rPr>
        <sz val="9"/>
        <color rgb="FF000000"/>
        <rFont val="Calibri"/>
        <family val="2"/>
      </rPr>
      <t>Fase de Prospectiva y Zonificación Ambiental</t>
    </r>
  </si>
  <si>
    <r>
      <t>5.</t>
    </r>
    <r>
      <rPr>
        <sz val="7"/>
        <color rgb="FF000000"/>
        <rFont val="Times New Roman"/>
        <family val="1"/>
      </rPr>
      <t xml:space="preserve">       </t>
    </r>
    <r>
      <rPr>
        <sz val="9"/>
        <color rgb="FF000000"/>
        <rFont val="Calibri"/>
        <family val="2"/>
      </rPr>
      <t>Fase de Formulación</t>
    </r>
  </si>
  <si>
    <r>
      <t>Plan de Manejo de Acuíferos (PMA)</t>
    </r>
    <r>
      <rPr>
        <sz val="9"/>
        <color rgb="FF000000"/>
        <rFont val="Calibri"/>
        <family val="2"/>
      </rPr>
      <t>:</t>
    </r>
  </si>
  <si>
    <t>Para la elaboración o ajuste de PMA con base en el Decreto 1076 de 2015 (Dto 1640 de 2012), las Corporaciones Autónomas Regionales y de Desarrollo Sostenible deberán desarrollar las siguientes fases:</t>
  </si>
  <si>
    <r>
      <t>1.</t>
    </r>
    <r>
      <rPr>
        <sz val="7"/>
        <color rgb="FF000000"/>
        <rFont val="Times New Roman"/>
        <family val="1"/>
      </rPr>
      <t xml:space="preserve">       </t>
    </r>
    <r>
      <rPr>
        <sz val="9"/>
        <color rgb="FF000000"/>
        <rFont val="Calibri"/>
        <family val="2"/>
      </rPr>
      <t>Fase de Aprestamiento</t>
    </r>
  </si>
  <si>
    <r>
      <t>2.</t>
    </r>
    <r>
      <rPr>
        <sz val="7"/>
        <color rgb="FF000000"/>
        <rFont val="Times New Roman"/>
        <family val="1"/>
      </rPr>
      <t xml:space="preserve">       </t>
    </r>
    <r>
      <rPr>
        <sz val="9"/>
        <color rgb="FF000000"/>
        <rFont val="Calibri"/>
        <family val="2"/>
      </rPr>
      <t>Fase Diagnóstico</t>
    </r>
  </si>
  <si>
    <r>
      <t>3.</t>
    </r>
    <r>
      <rPr>
        <sz val="7"/>
        <color rgb="FF000000"/>
        <rFont val="Times New Roman"/>
        <family val="1"/>
      </rPr>
      <t xml:space="preserve">       </t>
    </r>
    <r>
      <rPr>
        <sz val="9"/>
        <color rgb="FF000000"/>
        <rFont val="Calibri"/>
        <family val="2"/>
      </rPr>
      <t>Fase de Formulación</t>
    </r>
  </si>
  <si>
    <r>
      <t>Plan de Manejo de Microcuencas (PMM)</t>
    </r>
    <r>
      <rPr>
        <sz val="9"/>
        <color rgb="FF000000"/>
        <rFont val="Calibri"/>
        <family val="2"/>
      </rPr>
      <t>:</t>
    </r>
  </si>
  <si>
    <t>Para la elaboración o ajuste de PMM con base en el Decreto 1076 de 2015 (Dto 1640 de 2012), las Corporaciones Autónomas Regionales y de Desarrollo Sostenible deberán desarrollar las siguientes fases:</t>
  </si>
  <si>
    <r>
      <t>3.</t>
    </r>
    <r>
      <rPr>
        <i/>
        <sz val="7"/>
        <color rgb="FF000000"/>
        <rFont val="Times New Roman"/>
        <family val="1"/>
      </rPr>
      <t xml:space="preserve">       </t>
    </r>
    <r>
      <rPr>
        <sz val="9"/>
        <color rgb="FF000000"/>
        <rFont val="Calibri"/>
        <family val="2"/>
      </rPr>
      <t>Fase de Formulación</t>
    </r>
  </si>
  <si>
    <t>Fórmula de cálculo</t>
  </si>
  <si>
    <t>Donde:</t>
  </si>
  <si>
    <r>
      <t xml:space="preserve">PAFP </t>
    </r>
    <r>
      <rPr>
        <vertAlign val="subscript"/>
        <sz val="9"/>
        <color rgb="FF000000"/>
        <rFont val="Calibri"/>
        <family val="2"/>
      </rPr>
      <t>t</t>
    </r>
    <r>
      <rPr>
        <sz val="9"/>
        <color rgb="FF000000"/>
        <rFont val="Calibri"/>
        <family val="2"/>
      </rPr>
      <t xml:space="preserve"> = Porcentaje de avance en la formulación de los Planes de Ordenación y Manejo de Cuencas (POMCAS), Planes de Manejo de Acuíferos (PMA) y Planes de Manejo de Microcuencas (PMM), en el tiempo t.</t>
    </r>
  </si>
  <si>
    <r>
      <t xml:space="preserve">PPAPOMCAS </t>
    </r>
    <r>
      <rPr>
        <vertAlign val="subscript"/>
        <sz val="9"/>
        <color rgb="FF000000"/>
        <rFont val="Calibri"/>
        <family val="2"/>
      </rPr>
      <t>t</t>
    </r>
    <r>
      <rPr>
        <sz val="9"/>
        <color rgb="FF000000"/>
        <rFont val="Calibri"/>
        <family val="2"/>
      </rPr>
      <t xml:space="preserve"> = Porcentaje promedio de avance en la formulación de los Planes de Ordenación y Manejo de Cuencas (POMCAS), en el tiempo t.</t>
    </r>
  </si>
  <si>
    <r>
      <t xml:space="preserve">PPAPMA </t>
    </r>
    <r>
      <rPr>
        <vertAlign val="subscript"/>
        <sz val="9"/>
        <color rgb="FF000000"/>
        <rFont val="Calibri"/>
        <family val="2"/>
      </rPr>
      <t>t</t>
    </r>
    <r>
      <rPr>
        <sz val="9"/>
        <color rgb="FF000000"/>
        <rFont val="Calibri"/>
        <family val="2"/>
      </rPr>
      <t xml:space="preserve"> = Porcentaje promedio de avance en la formulación de los Planes de Manejo de Acuíferos (PMA), en el tiempo t.</t>
    </r>
  </si>
  <si>
    <r>
      <t xml:space="preserve">PPAPMM </t>
    </r>
    <r>
      <rPr>
        <vertAlign val="subscript"/>
        <sz val="9"/>
        <color rgb="FF000000"/>
        <rFont val="Calibri"/>
        <family val="2"/>
      </rPr>
      <t>t</t>
    </r>
    <r>
      <rPr>
        <sz val="9"/>
        <color rgb="FF000000"/>
        <rFont val="Calibri"/>
        <family val="2"/>
      </rPr>
      <t xml:space="preserve"> = Porcentaje promedio de avance en la formulación de los Planes de Microcuencas (PMM), en el tiempo t.</t>
    </r>
  </si>
  <si>
    <t>a = ponderador de POMCAS</t>
  </si>
  <si>
    <t>b = ponderador de PMA</t>
  </si>
  <si>
    <t>c = ponderador de PMM</t>
  </si>
  <si>
    <t>a + b + c = 1</t>
  </si>
  <si>
    <t>Los ponderadores de POMCAS, PMA y PMM serán definidos por cada CAR teniendo en cuenta las metas de los diferentes tipos de planes y las condiciones particulares regionales.</t>
  </si>
  <si>
    <t>Los ponderadores de las fases de POMCAS, PMA y PMM en el cuatrienio son los siguientes:</t>
  </si>
  <si>
    <r>
      <t>Plan de Ordenación y Manejo de Cuenca (POMCA)</t>
    </r>
    <r>
      <rPr>
        <sz val="9"/>
        <color rgb="FF000000"/>
        <rFont val="Calibri"/>
        <family val="2"/>
      </rPr>
      <t xml:space="preserve">: </t>
    </r>
  </si>
  <si>
    <t>Fase</t>
  </si>
  <si>
    <t>Ponderación fase</t>
  </si>
  <si>
    <t>Ponderación acumulada</t>
  </si>
  <si>
    <r>
      <t>1.</t>
    </r>
    <r>
      <rPr>
        <sz val="7"/>
        <color rgb="FF000000"/>
        <rFont val="Times New Roman"/>
        <family val="1"/>
      </rPr>
      <t xml:space="preserve"> </t>
    </r>
    <r>
      <rPr>
        <sz val="9"/>
        <color rgb="FF000000"/>
        <rFont val="Calibri"/>
        <family val="2"/>
      </rPr>
      <t>Procesos formales previos</t>
    </r>
  </si>
  <si>
    <r>
      <t>2.</t>
    </r>
    <r>
      <rPr>
        <sz val="7"/>
        <color rgb="FF000000"/>
        <rFont val="Times New Roman"/>
        <family val="1"/>
      </rPr>
      <t xml:space="preserve"> </t>
    </r>
    <r>
      <rPr>
        <sz val="9"/>
        <color rgb="FF000000"/>
        <rFont val="Calibri"/>
        <family val="2"/>
      </rPr>
      <t>Fase de Aprestamiento</t>
    </r>
  </si>
  <si>
    <r>
      <t>3.</t>
    </r>
    <r>
      <rPr>
        <sz val="7"/>
        <color rgb="FF000000"/>
        <rFont val="Times New Roman"/>
        <family val="1"/>
      </rPr>
      <t xml:space="preserve"> </t>
    </r>
    <r>
      <rPr>
        <sz val="9"/>
        <color rgb="FF000000"/>
        <rFont val="Calibri"/>
        <family val="2"/>
      </rPr>
      <t>Fase Diagnóstico</t>
    </r>
  </si>
  <si>
    <r>
      <t>4.</t>
    </r>
    <r>
      <rPr>
        <sz val="7"/>
        <color rgb="FF000000"/>
        <rFont val="Times New Roman"/>
        <family val="1"/>
      </rPr>
      <t xml:space="preserve"> </t>
    </r>
    <r>
      <rPr>
        <sz val="9"/>
        <color rgb="FF000000"/>
        <rFont val="Calibri"/>
        <family val="2"/>
      </rPr>
      <t>Fase de Prospectiva y Zonificación Ambiental</t>
    </r>
  </si>
  <si>
    <r>
      <t>5.</t>
    </r>
    <r>
      <rPr>
        <sz val="7"/>
        <color rgb="FF000000"/>
        <rFont val="Times New Roman"/>
        <family val="1"/>
      </rPr>
      <t xml:space="preserve"> </t>
    </r>
    <r>
      <rPr>
        <sz val="9"/>
        <color rgb="FF000000"/>
        <rFont val="Calibri"/>
        <family val="2"/>
      </rPr>
      <t>Fase de Formulación</t>
    </r>
  </si>
  <si>
    <r>
      <t>1.</t>
    </r>
    <r>
      <rPr>
        <sz val="7"/>
        <color rgb="FF000000"/>
        <rFont val="Times New Roman"/>
        <family val="1"/>
      </rPr>
      <t xml:space="preserve">                </t>
    </r>
    <r>
      <rPr>
        <sz val="9"/>
        <color rgb="FF000000"/>
        <rFont val="Calibri"/>
        <family val="2"/>
      </rPr>
      <t xml:space="preserve">Fase de Aprestamiento </t>
    </r>
  </si>
  <si>
    <r>
      <t>2.</t>
    </r>
    <r>
      <rPr>
        <sz val="7"/>
        <color rgb="FF000000"/>
        <rFont val="Times New Roman"/>
        <family val="1"/>
      </rPr>
      <t xml:space="preserve">                </t>
    </r>
    <r>
      <rPr>
        <sz val="9"/>
        <color rgb="FF000000"/>
        <rFont val="Calibri"/>
        <family val="2"/>
      </rPr>
      <t>Fase Diagnóstico</t>
    </r>
  </si>
  <si>
    <r>
      <t>3.</t>
    </r>
    <r>
      <rPr>
        <sz val="7"/>
        <color rgb="FF000000"/>
        <rFont val="Times New Roman"/>
        <family val="1"/>
      </rPr>
      <t xml:space="preserve">                </t>
    </r>
    <r>
      <rPr>
        <sz val="9"/>
        <color rgb="FF000000"/>
        <rFont val="Calibri"/>
        <family val="2"/>
      </rPr>
      <t>Fase de Formulación</t>
    </r>
  </si>
  <si>
    <r>
      <t>Plan de Manejo de Microcuencas</t>
    </r>
    <r>
      <rPr>
        <sz val="9"/>
        <color rgb="FF000000"/>
        <rFont val="Calibri"/>
        <family val="2"/>
      </rPr>
      <t xml:space="preserve"> </t>
    </r>
  </si>
  <si>
    <r>
      <t>1.</t>
    </r>
    <r>
      <rPr>
        <sz val="7"/>
        <color rgb="FF000000"/>
        <rFont val="Times New Roman"/>
        <family val="1"/>
      </rPr>
      <t xml:space="preserve">                </t>
    </r>
    <r>
      <rPr>
        <sz val="9"/>
        <color rgb="FF000000"/>
        <rFont val="Calibri"/>
        <family val="2"/>
      </rPr>
      <t>Fase de Aprestamiento</t>
    </r>
  </si>
  <si>
    <r>
      <t>Porcentaje de avance de la meta anual en la formulación de cada plan</t>
    </r>
    <r>
      <rPr>
        <sz val="9"/>
        <color rgb="FF000000"/>
        <rFont val="Calibri"/>
        <family val="2"/>
      </rPr>
      <t xml:space="preserve"> (ejemplo: POMCA de Cuenca Río Frío)</t>
    </r>
  </si>
  <si>
    <t>Es resultado del cociente entre el avance en la formulación de cada plan y la meta anual en la formulación de un determinado plan, al cierre de cada vigencia.</t>
  </si>
  <si>
    <t xml:space="preserve"> * 100</t>
  </si>
  <si>
    <r>
      <t xml:space="preserve">PAMAP </t>
    </r>
    <r>
      <rPr>
        <vertAlign val="subscript"/>
        <sz val="9"/>
        <color rgb="FF000000"/>
        <rFont val="Calibri"/>
        <family val="2"/>
      </rPr>
      <t>zt</t>
    </r>
    <r>
      <rPr>
        <sz val="9"/>
        <color rgb="FF000000"/>
        <rFont val="Calibri"/>
        <family val="2"/>
      </rPr>
      <t xml:space="preserve"> = Porcentaje de avance de la meta anual del Plan z, en el tiempo t.</t>
    </r>
  </si>
  <si>
    <r>
      <t xml:space="preserve">PAFP </t>
    </r>
    <r>
      <rPr>
        <vertAlign val="subscript"/>
        <sz val="9"/>
        <color rgb="FF000000"/>
        <rFont val="Calibri"/>
        <family val="2"/>
      </rPr>
      <t>zt</t>
    </r>
    <r>
      <rPr>
        <sz val="9"/>
        <color rgb="FF000000"/>
        <rFont val="Calibri"/>
        <family val="2"/>
      </rPr>
      <t xml:space="preserve"> = Porcentaje de avance en la formulación del Plan z, en el tiempo t.</t>
    </r>
  </si>
  <si>
    <r>
      <t>MFP</t>
    </r>
    <r>
      <rPr>
        <vertAlign val="subscript"/>
        <sz val="9"/>
        <color rgb="FF000000"/>
        <rFont val="Calibri"/>
        <family val="2"/>
      </rPr>
      <t xml:space="preserve"> zt</t>
    </r>
    <r>
      <rPr>
        <sz val="9"/>
        <color rgb="FF000000"/>
        <rFont val="Calibri"/>
        <family val="2"/>
      </rPr>
      <t xml:space="preserve"> = Meta anual de avance (%) en la formulación del plan z, en el tiempo t.</t>
    </r>
  </si>
  <si>
    <r>
      <t xml:space="preserve">Porcentaje promedio de avance anual en la formulación de los planes </t>
    </r>
    <r>
      <rPr>
        <sz val="9"/>
        <color rgb="FF000000"/>
        <rFont val="Calibri"/>
        <family val="2"/>
      </rPr>
      <t>(ejemplo: los POMCAS priorizados para el cuatrienio)</t>
    </r>
  </si>
  <si>
    <t>El cálculo del Porcentaje promedio de avance anual en la formulación de los planes se obtiene de la siguiente manera:</t>
  </si>
  <si>
    <r>
      <t xml:space="preserve">PPAP </t>
    </r>
    <r>
      <rPr>
        <vertAlign val="subscript"/>
        <sz val="9"/>
        <color rgb="FF000000"/>
        <rFont val="Calibri"/>
        <family val="2"/>
      </rPr>
      <t>it</t>
    </r>
    <r>
      <rPr>
        <sz val="9"/>
        <color rgb="FF000000"/>
        <rFont val="Calibri"/>
        <family val="2"/>
      </rPr>
      <t xml:space="preserve"> = Porcentaje promedio de avance anual en la formulación de los planes i, en el tiempo t.</t>
    </r>
  </si>
  <si>
    <r>
      <t xml:space="preserve">PAMAP </t>
    </r>
    <r>
      <rPr>
        <vertAlign val="subscript"/>
        <sz val="9"/>
        <color rgb="FF000000"/>
        <rFont val="Calibri"/>
        <family val="2"/>
      </rPr>
      <t>zt</t>
    </r>
    <r>
      <rPr>
        <sz val="9"/>
        <color rgb="FF000000"/>
        <rFont val="Calibri"/>
        <family val="2"/>
      </rPr>
      <t xml:space="preserve"> = Porcentaje de avance de la meta anual en la formulación del Plan z, en el tiempo t.</t>
    </r>
  </si>
  <si>
    <r>
      <t xml:space="preserve">N </t>
    </r>
    <r>
      <rPr>
        <vertAlign val="subscript"/>
        <sz val="9"/>
        <color rgb="FF000000"/>
        <rFont val="Calibri"/>
        <family val="2"/>
      </rPr>
      <t>t</t>
    </r>
    <r>
      <rPr>
        <sz val="9"/>
        <color rgb="FF000000"/>
        <rFont val="Calibri"/>
        <family val="2"/>
      </rPr>
      <t xml:space="preserve"> = número total de planes en el tiempo t</t>
    </r>
  </si>
  <si>
    <r>
      <t xml:space="preserve">i = </t>
    </r>
    <r>
      <rPr>
        <sz val="9"/>
        <color rgb="FF000000"/>
        <rFont val="Calibri"/>
        <family val="2"/>
      </rPr>
      <t>Planes de Ordenación y Manejo de Cuencas (POMCAS), Planes de Manejo de Acuíferos (PMA) y Planes de Manejo de Microcuencas (PMM)</t>
    </r>
    <r>
      <rPr>
        <i/>
        <sz val="9"/>
        <color rgb="FF000000"/>
        <rFont val="Calibri"/>
        <family val="2"/>
      </rPr>
      <t xml:space="preserve"> </t>
    </r>
  </si>
  <si>
    <t>SI SE REPORTA</t>
  </si>
  <si>
    <t>Número total de cuerpos de agua sujeto de reglamentación de planes de ordenamiento del recurso hídrico (PORH):</t>
  </si>
  <si>
    <t>Número total de cuerpos de agua sujeto de reglamentación de planes de ordenamiento del recurso hídrico (PORH) adoptados a 31/12/2019:</t>
  </si>
  <si>
    <t>Número total de Cuerpos de agua con plan de ordenamiento del recurso hídrico (PORH) priorizados por la Corporación para su adopción durante el cuatrienio:</t>
  </si>
  <si>
    <t>Variable</t>
  </si>
  <si>
    <t>Total</t>
  </si>
  <si>
    <t>A</t>
  </si>
  <si>
    <t>Meta de cuerpos de agua con planes de ordenamiento del recurso hídrico (PORH) adoptados MPORHA</t>
  </si>
  <si>
    <t>B</t>
  </si>
  <si>
    <t>Número de cuerpos de agua con planes de ordenamiento del recurso hídrico adoptados (PORHA)</t>
  </si>
  <si>
    <t>C</t>
  </si>
  <si>
    <t>Porcentaje de Cuerpos de agua con planes de ordenamiento del recurso hídrico adoptados (PPORHA) (C = B / A)</t>
  </si>
  <si>
    <t>Cuanto más cercano a cien por ciento, mayor es el cumplimiento de las metas que la autoridad ambiental se ha propuesto alcanzar en relación con el número de cuerpos de agua con planes de ordenamiento del recurso hídrico (PORH) adoptados.</t>
  </si>
  <si>
    <t>Se pueden presentar situaciones de orden operativo, político y social que pueden afectar la ejecución de los presupuestos y el cumplimiento de los cronogramas definidos en el Plan de Acción de la Corporación.</t>
  </si>
  <si>
    <t>Dirección de Ordenamiento Territorial y Coordinación del Sistema Ambiental - SINA</t>
  </si>
  <si>
    <r>
      <t>Hoja Metodológica de referencia:</t>
    </r>
    <r>
      <rPr>
        <sz val="9"/>
        <color rgb="FF000000"/>
        <rFont val="Calibri"/>
        <family val="2"/>
      </rPr>
      <t xml:space="preserve"> MADS (2016). </t>
    </r>
    <r>
      <rPr>
        <i/>
        <sz val="9"/>
        <color rgb="FF000000"/>
        <rFont val="Calibri"/>
        <family val="2"/>
      </rPr>
      <t>Hoja metodológica de Porcentaje de Cuerpos de agua con planes de ordenamiento del recurso hídrico (PORH) adoptados (Versión 1.0).</t>
    </r>
    <r>
      <rPr>
        <sz val="9"/>
        <color rgb="FF000000"/>
        <rFont val="Calibri"/>
        <family val="2"/>
      </rPr>
      <t xml:space="preserve"> Ministerio de Ambiente y Desarrollo Sostenible, DGOAT-SINA y DRH.</t>
    </r>
  </si>
  <si>
    <t>Es la relación entre el número de cuerpos de agua con planes de ordenamiento del recurso hídrico (PORH) adoptados y la meta de cuerpos de agua priorizados para la adopción de dichos planes por parte de la autoridad ambiental.</t>
  </si>
  <si>
    <t>El indicador mide el cumplimiento de las metas que la autoridad ambiental se ha propuesto alcanzar en relación con el número de cuerpos de agua con planes de ordenamiento del recurso hídrico (PORH) adoptados.</t>
  </si>
  <si>
    <t>Normatividad relacionada:</t>
  </si>
  <si>
    <t>Decreto Ley 2811/74, Decreto-Ley 1875 de 1979</t>
  </si>
  <si>
    <t>Ley 99 de 1993. Ley Marco del Medio Ambiente.</t>
  </si>
  <si>
    <t>Decreto 1076 de 2015,</t>
  </si>
  <si>
    <t>Resolución 509 de 2013. Define los lineamientos para la conformación de los Consejos de Cuenca y su participación en las fases del plan de ordenación y manejo de la cuenca</t>
  </si>
  <si>
    <t>Resolución 1907 de 2013. Expide la Guía técnica para la formulación de los planes de ordenación y manejo de cuencas hidrográficas.</t>
  </si>
  <si>
    <t>Resolución 1207 de 2014. Adopta disposiciones relacionadas con el uso de aguas residuales tratadas.</t>
  </si>
  <si>
    <t>Documentación de referencia:</t>
  </si>
  <si>
    <t>Política Nacional de Gestión Integral del Recurso Hídrico – PNGIRH.</t>
  </si>
  <si>
    <t>El Plan de Ordenamiento del Recurso Hídrico- PORH es el instrumento de planificación que se rige por lo dispuesto en el Decreto 1076 de 2015.</t>
  </si>
  <si>
    <r>
      <t xml:space="preserve">PPORHA </t>
    </r>
    <r>
      <rPr>
        <vertAlign val="subscript"/>
        <sz val="9"/>
        <color rgb="FF000000"/>
        <rFont val="Calibri"/>
        <family val="2"/>
      </rPr>
      <t>t</t>
    </r>
    <r>
      <rPr>
        <sz val="9"/>
        <color rgb="FF000000"/>
        <rFont val="Calibri"/>
        <family val="2"/>
      </rPr>
      <t xml:space="preserve"> = Porcentaje de cuerpos de agua con planes de ordenamiento del recurso hídrico (PORH) adoptados, en el tiempo t.</t>
    </r>
  </si>
  <si>
    <r>
      <t xml:space="preserve">PORHA </t>
    </r>
    <r>
      <rPr>
        <vertAlign val="subscript"/>
        <sz val="9"/>
        <color rgb="FF000000"/>
        <rFont val="Calibri"/>
        <family val="2"/>
      </rPr>
      <t>t</t>
    </r>
    <r>
      <rPr>
        <sz val="9"/>
        <color rgb="FF000000"/>
        <rFont val="Calibri"/>
        <family val="2"/>
      </rPr>
      <t xml:space="preserve"> = Número de Cuerpos de agua con planes de ordenamiento del recurso hídrico adoptados, en el tiempo t.</t>
    </r>
  </si>
  <si>
    <r>
      <t xml:space="preserve">MPORHA </t>
    </r>
    <r>
      <rPr>
        <vertAlign val="subscript"/>
        <sz val="9"/>
        <color rgb="FF000000"/>
        <rFont val="Calibri"/>
        <family val="2"/>
      </rPr>
      <t>t</t>
    </r>
    <r>
      <rPr>
        <sz val="9"/>
        <color rgb="FF000000"/>
        <rFont val="Calibri"/>
        <family val="2"/>
      </rPr>
      <t xml:space="preserve"> = Meta de Cuerpos de agua con plan de ordenamiento del recurso hídrico adoptados, en el tiempo t.</t>
    </r>
  </si>
  <si>
    <t>La meta de número de cuerpos de agua con planes de ordenamiento del recurso hídrico adoptados es establecida en el Plan de Acción de la Corporación.</t>
  </si>
  <si>
    <t>Número total de Planes de Saneamiento y Manejo de Vertimientos (PSMV) aprobados por la Corporación:</t>
  </si>
  <si>
    <t>Número total de Planes de Saneamiento y Manejo de Vertimientos (PSMV) priorizados por la Corporación para hacer seguimiento en el cuatrienio:</t>
  </si>
  <si>
    <t>Meta de Planes de Saneamiento y Manejo de Vertimientos (PSMV) con seguimiento MPSMVCS</t>
  </si>
  <si>
    <t>Número de Planes de Saneamiento y Manejo de Vertimientos con seguimiento (PSMVCS)</t>
  </si>
  <si>
    <t>Porcentaje de Planes de Saneamiento y Manejo de Vertimientos con seguimiento (PPSMVCS) (C = B / A)</t>
  </si>
  <si>
    <t>Cuanto más cercano a cien por ciento, mayor es el cumplimiento de las metas que la autoridad ambiental se ha propuesto alcanzar en relación con el seguimiento a los Planes de Saneamiento y Manejo de Vertimientos (PSMV)</t>
  </si>
  <si>
    <r>
      <t>Hoja Metodológica de referencia:</t>
    </r>
    <r>
      <rPr>
        <sz val="9"/>
        <color rgb="FF000000"/>
        <rFont val="Calibri"/>
        <family val="2"/>
      </rPr>
      <t xml:space="preserve"> MADS (2016). </t>
    </r>
    <r>
      <rPr>
        <i/>
        <sz val="9"/>
        <color rgb="FF000000"/>
        <rFont val="Calibri"/>
        <family val="2"/>
      </rPr>
      <t>Hoja metodológica de Porcentaje de Planes de Saneamiento y Manejo de Vertimientos (PSMV) con seguimiento (Versión 1.0).</t>
    </r>
    <r>
      <rPr>
        <sz val="9"/>
        <color rgb="FF000000"/>
        <rFont val="Calibri"/>
        <family val="2"/>
      </rPr>
      <t xml:space="preserve"> Ministerio de Ambiente y Desarrollo Sostenible, DGOAT-SINA y DRH.</t>
    </r>
  </si>
  <si>
    <t>Es la relación entre el número de Planes de Saneamiento y Manejo de Vertimientos (PSMV) con seguimiento con respecto a la meta de seguimiento de dichos planes por parte de la autoridad ambiental.</t>
  </si>
  <si>
    <t>El indicador mide el cumplimiento de las metas que la autoridad ambiental se ha propuesto alcanzar en relación con el seguimiento a los Planes de Saneamiento y Manejo de Vertimientos (PSMV).</t>
  </si>
  <si>
    <t>Decreto 1076 de 2015</t>
  </si>
  <si>
    <t>Resolución SSPD 20151300054195 de 2015</t>
  </si>
  <si>
    <t>Resolución 1433 de 2004 del MAVDT</t>
  </si>
  <si>
    <t>Resolución 2145 de 2005 de MAVDT</t>
  </si>
  <si>
    <t>El prestador del servicio de alcantarillado como usuario del recurso hídrico, deberá dar cumplimiento a la norma de vertimiento vigente y contar con el respectivo permiso de vertimiento o con el Plan de Saneamiento y Manejo de Vertimientos – PSMV reglamentado por la Resolución 1433 de 2004 del Ministerio de Ambiente y Desarrollo Sostenible.</t>
  </si>
  <si>
    <t>Por su parte, las autoridades ambientales deberán realizar el seguimiento, control y verificación del cumplimiento de lo dispuesto en los permisos de vertimiento, los Planes de Cumplimiento y Planes de Saneamiento y Manejo de Vertimientos, y efectuarán inspecciones periódicas a todos los usuarios.</t>
  </si>
  <si>
    <t>El incumplimiento de los términos, condiciones y obligaciones previstos en el permiso de vertimiento, Plan de Cumplimiento o Plan de Saneamiento y Manejo de Vertimientos, dará lugar a la imposición de las medidas preventivas y sancionatorias, siguiendo el procedimiento previsto en la Ley 1333 de 2009 o la norma que la adicione, modifique o sustituya.</t>
  </si>
  <si>
    <r>
      <t xml:space="preserve">PPSMVCS </t>
    </r>
    <r>
      <rPr>
        <vertAlign val="subscript"/>
        <sz val="9"/>
        <color rgb="FF000000"/>
        <rFont val="Calibri"/>
        <family val="2"/>
      </rPr>
      <t>t</t>
    </r>
    <r>
      <rPr>
        <sz val="9"/>
        <color rgb="FF000000"/>
        <rFont val="Calibri"/>
        <family val="2"/>
      </rPr>
      <t xml:space="preserve"> = Porcentaje de Planes de Saneamiento y Manejo de Vertimientos (PSMV) con seguimiento, en el tiempo t.</t>
    </r>
  </si>
  <si>
    <r>
      <t xml:space="preserve">PSMVCS </t>
    </r>
    <r>
      <rPr>
        <vertAlign val="subscript"/>
        <sz val="9"/>
        <color rgb="FF000000"/>
        <rFont val="Calibri"/>
        <family val="2"/>
      </rPr>
      <t>t</t>
    </r>
    <r>
      <rPr>
        <sz val="9"/>
        <color rgb="FF000000"/>
        <rFont val="Calibri"/>
        <family val="2"/>
      </rPr>
      <t xml:space="preserve"> = Número de Planes de Saneamiento y Manejo de Vertimientos con seguimiento, en el tiempo t.</t>
    </r>
  </si>
  <si>
    <r>
      <t xml:space="preserve">MPSMVCS </t>
    </r>
    <r>
      <rPr>
        <vertAlign val="subscript"/>
        <sz val="9"/>
        <color rgb="FF000000"/>
        <rFont val="Calibri"/>
        <family val="2"/>
      </rPr>
      <t>t</t>
    </r>
    <r>
      <rPr>
        <sz val="9"/>
        <color rgb="FF000000"/>
        <rFont val="Calibri"/>
        <family val="2"/>
      </rPr>
      <t xml:space="preserve"> = Meta de Planes de Saneamiento y Manejo de Vertimientos con seguimiento, en el tiempo t.</t>
    </r>
  </si>
  <si>
    <t>La meta de número de Planes de Saneamiento y Manejo de Vertimientos sujetos a seguimiento es establecida en el Plan de Acción de la Corporación.</t>
  </si>
  <si>
    <t>Número total de cuerpos de agua sujeto de reglamentación del uso de las aguas:</t>
  </si>
  <si>
    <t>Número total de cuerpos de agua con reglamentación del uso de las aguas a 31/12/2019:</t>
  </si>
  <si>
    <t>Número total de cuerpos de agua a ser reglamentados en su uso de las aguas durante el cuatrienio:</t>
  </si>
  <si>
    <t>Meta de cuerpos de agua con reglamentación del uso de las aguas (MRUA)</t>
  </si>
  <si>
    <t>Número de cuerpos de agua con reglamentación del uso de las aguas (RUA)</t>
  </si>
  <si>
    <t>Porcentaje de Cuerpos de agua con reglamentación del uso de las aguas (PRUA) (C = B / A)</t>
  </si>
  <si>
    <t>Cuanto más cercano a cien por ciento, mayor es el cumplimiento de las metas que la autoridad ambiental se ha propuesto alcanzar en relación con el número de cuerpos de agua con reglamentación del uso de las aguas.</t>
  </si>
  <si>
    <r>
      <t>Hoja Metodológica de referencia:</t>
    </r>
    <r>
      <rPr>
        <sz val="9"/>
        <color rgb="FF000000"/>
        <rFont val="Calibri"/>
        <family val="2"/>
      </rPr>
      <t xml:space="preserve"> MADS (2016). </t>
    </r>
    <r>
      <rPr>
        <i/>
        <sz val="9"/>
        <color rgb="FF000000"/>
        <rFont val="Calibri"/>
        <family val="2"/>
      </rPr>
      <t>Hoja metodológica de Porcentaje de Cuerpos de agua con reglamentación del uso de las aguas (Versión 1.0).</t>
    </r>
    <r>
      <rPr>
        <sz val="9"/>
        <color rgb="FF000000"/>
        <rFont val="Calibri"/>
        <family val="2"/>
      </rPr>
      <t xml:space="preserve"> Ministerio de Ambiente y Desarrollo Sostenible, DGOAT-SINA y DRH.</t>
    </r>
  </si>
  <si>
    <t>Es la relación entre el número de cuerpos de agua con reglamentación del uso de las aguas y la meta de cuerpos de agua a ser reglamentados en su uso de las aguas por parte de la autoridad ambiental.</t>
  </si>
  <si>
    <t>El indicador mide el cumplimiento de las metas que la autoridad ambiental se ha propuesto alcanzar en relación con el número de cuerpos de agua con reglamentación del uso de las aguas.</t>
  </si>
  <si>
    <t>La reglamentación del uso de las aguas es un instrumento que busca distribuir adecuadamente el agua en las corrientes hídricas, establecer obras de captación y conducción para el uso racional del recurso hídrico, legalizar el uso del agua, incentivar un manejo responsable del caudal otorgado y un uso eficiente del recurso.</t>
  </si>
  <si>
    <t>Así mismo el decreto 1076 de 2015, precisa que: “en todo caso, el Plan de Ordenamiento del Recurso Hídrico deberá definir la conveniencia de adelantar la reglamentación del uso de las aguas, de conformidad con lo establecido en el artículo 2.2.3.2.13.2 del presente Decreto o la norma que lo modifique o sustituya, y la reglamentación de vertimientos según lo dispuesto en el presente decreto o de administrar el cuerpo de agua a través de concesiones de agua y permisos de vertimiento. Así mismo, dará lugar al ajuste de la reglamentación del uso de las aguas, de la reglamentación de vertimientos, de las concesiones, de los permisos de vertimiento, de los planes de cumplimiento y de los planes de saneamiento y manejo de vertimientos y de las metas de reducción, según el caso.”</t>
  </si>
  <si>
    <t>De lo anterior se concluye que adelantar los procedimientos mencionados obedecerá a los resultados de los análisis elaborados en el PORH.</t>
  </si>
  <si>
    <r>
      <t xml:space="preserve">PRUA </t>
    </r>
    <r>
      <rPr>
        <vertAlign val="subscript"/>
        <sz val="9"/>
        <color rgb="FF000000"/>
        <rFont val="Calibri"/>
        <family val="2"/>
      </rPr>
      <t>t</t>
    </r>
    <r>
      <rPr>
        <sz val="9"/>
        <color rgb="FF000000"/>
        <rFont val="Calibri"/>
        <family val="2"/>
      </rPr>
      <t xml:space="preserve"> = Porcentaje de cuerpos de agua con reglamentación del uso de las aguas, en el tiempo t.</t>
    </r>
  </si>
  <si>
    <r>
      <t xml:space="preserve">RUA </t>
    </r>
    <r>
      <rPr>
        <vertAlign val="subscript"/>
        <sz val="9"/>
        <color rgb="FF000000"/>
        <rFont val="Calibri"/>
        <family val="2"/>
      </rPr>
      <t>t</t>
    </r>
    <r>
      <rPr>
        <sz val="9"/>
        <color rgb="FF000000"/>
        <rFont val="Calibri"/>
        <family val="2"/>
      </rPr>
      <t xml:space="preserve"> = Número de cuerpos de agua con reglamentación del uso de las aguas, en el tiempo t.</t>
    </r>
  </si>
  <si>
    <r>
      <t xml:space="preserve">MRUA </t>
    </r>
    <r>
      <rPr>
        <vertAlign val="subscript"/>
        <sz val="9"/>
        <color rgb="FF000000"/>
        <rFont val="Calibri"/>
        <family val="2"/>
      </rPr>
      <t>t</t>
    </r>
    <r>
      <rPr>
        <sz val="9"/>
        <color rgb="FF000000"/>
        <rFont val="Calibri"/>
        <family val="2"/>
      </rPr>
      <t xml:space="preserve"> = Meta de número de cuerpos de agua con reglamentación del uso de las aguas, en el tiempo t.</t>
    </r>
  </si>
  <si>
    <t>La meta de número de cuerpos de agua con reglamentación del uso de las aguas es establecida en el Plan de Acción de la Corporación.</t>
  </si>
  <si>
    <t>Número total de Programas de Uso Eficiente y Ahorro del Agua (PUEAA) aprobados por la Corporación a 31/12/2019:</t>
  </si>
  <si>
    <t>Número total de Programas de Uso Eficiente y Ahorro del Agua (PUEAA) priorizados por la Corporación para hacer seguimiento en el cuatrienio:</t>
  </si>
  <si>
    <t>Meta de Programas de Uso Eficiente y Ahorro del Agua (PUEAA) con seguimiento MPUEAACS</t>
  </si>
  <si>
    <t>Número de Programas de Uso Eficiente y Ahorro del Agua con seguimiento (PPUEAACS)</t>
  </si>
  <si>
    <t>Porcentaje de Programas de Uso Eficiente y Ahorro del Agua con seguimiento (PPUEAACS) (C = B / A)</t>
  </si>
  <si>
    <t>Cuanto más cercano a cien por ciento, mayor es el cumplimiento de las metas que la autoridad ambiental se ha propuesto alcanzar en relación con el seguimiento a los Programas de Uso Eficiente y Ahorro del Agua (PUEAA)</t>
  </si>
  <si>
    <r>
      <t>Hoja Metodológica de referencia:</t>
    </r>
    <r>
      <rPr>
        <sz val="9"/>
        <color rgb="FF000000"/>
        <rFont val="Calibri"/>
        <family val="2"/>
      </rPr>
      <t xml:space="preserve"> MADS (2016). </t>
    </r>
    <r>
      <rPr>
        <i/>
        <sz val="9"/>
        <color rgb="FF000000"/>
        <rFont val="Calibri"/>
        <family val="2"/>
      </rPr>
      <t>Hoja metodológica de Porcentaje de Programas de Uso Eficiente y Ahorro del Agua (PUEAA) con seguimiento (Versión 1.0).</t>
    </r>
    <r>
      <rPr>
        <sz val="9"/>
        <color rgb="FF000000"/>
        <rFont val="Calibri"/>
        <family val="2"/>
      </rPr>
      <t xml:space="preserve"> Ministerio de Ambiente y Desarrollo Sostenible, DGOAT-SINA y DRH.</t>
    </r>
  </si>
  <si>
    <t>Es la relación entre el número de Programas de Uso Eficiente y Ahorro del Agua (PUEAA) con seguimiento con respecto a la meta de seguimiento de dichos planes por parte de la autoridad ambiental.</t>
  </si>
  <si>
    <t>El indicador mide el cumplimiento de las metas que la autoridad ambiental se ha propuesto alcanzar en relación con el seguimiento a los Programas de Uso Eficiente y Ahorro del Agua (PUEAA).</t>
  </si>
  <si>
    <t>Ley 1437 de 2011</t>
  </si>
  <si>
    <t>Ley 373 de 1997</t>
  </si>
  <si>
    <t>Ley 1450 de 2011 (literal h del artículo 215) (vigente)</t>
  </si>
  <si>
    <t>La Ley 373 de 1997 define por programa para el uso eficiente y ahorro de agua el conjunto de proyectos y acciones que deben elaborar y adoptar las entidades encargadas de la prestación de los servicios de acueducto, alcantarillado, riego y drenaje, producción hidroeléctrica y demás usuarios del recurso hídrico. Así mismo, la mencionada Ley establece que todo plan ambiental regional y municipal debe incorporar obligatoriamente un programa para el uso eficiente y ahorro de agua.</t>
  </si>
  <si>
    <t>Adicionalmente, la citada Ley determina que las Corporaciones Autónomas Regionales y demás autoridades ambientales encargadas del manejo, protección y control del recurso hídrico en su respectiva jurisdicción, aprobarán la implantación y ejecución de dichos programas en coordinación con otras corporaciones autónomas que compartan las fuentes que abastecen los diferentes usos.</t>
  </si>
  <si>
    <t>El Programa de Uso Eficiente y Ahorro del Agua (PUEAA) es quinquenal y deberá estar basado en el diagnóstico de la oferta hídrica de las fuentes de abastecimiento y la demanda de agua, y contener las metas anuales de reducción de pérdidas, las campañas educativas a la comunidad, la utilización de aguas superficiales, lluvias y subterráneas, los incentivos y otros aspectos que definan las Corporaciones Autónomas Regionales y demás autoridades ambientales, las entidades prestadoras de los servicios de acueducto y alcantarillado, las que manejen proyectos de riego y drenaje, las hidroeléctricas y demás usuarios del recurso, que se consideren convenientes para el cumplimiento del programa.</t>
  </si>
  <si>
    <t>Por su parte, el literal h del artículo 215 de la Ley 1450 de 2011 (vigente) estableció la competencia de las corporaciones autónomas regionales en el seguimiento a los Planes de Uso Eficiente y Ahorro del Agua.</t>
  </si>
  <si>
    <r>
      <t xml:space="preserve">PPUEAACS </t>
    </r>
    <r>
      <rPr>
        <vertAlign val="subscript"/>
        <sz val="9"/>
        <color rgb="FF000000"/>
        <rFont val="Calibri"/>
        <family val="2"/>
      </rPr>
      <t>t</t>
    </r>
    <r>
      <rPr>
        <sz val="9"/>
        <color rgb="FF000000"/>
        <rFont val="Calibri"/>
        <family val="2"/>
      </rPr>
      <t xml:space="preserve"> = Porcentaje de Programas de Uso Eficiente y Ahorro del Agua (PUEAA) con seguimiento, en el tiempo t.</t>
    </r>
  </si>
  <si>
    <r>
      <t xml:space="preserve">PUEAACS </t>
    </r>
    <r>
      <rPr>
        <vertAlign val="subscript"/>
        <sz val="9"/>
        <color rgb="FF000000"/>
        <rFont val="Calibri"/>
        <family val="2"/>
      </rPr>
      <t>t</t>
    </r>
    <r>
      <rPr>
        <sz val="9"/>
        <color rgb="FF000000"/>
        <rFont val="Calibri"/>
        <family val="2"/>
      </rPr>
      <t xml:space="preserve"> = Número de Programas de Uso Eficiente y Ahorro del Agua con seguimiento, en el tiempo t.</t>
    </r>
  </si>
  <si>
    <r>
      <t xml:space="preserve">MPUEAACS </t>
    </r>
    <r>
      <rPr>
        <vertAlign val="subscript"/>
        <sz val="9"/>
        <color rgb="FF000000"/>
        <rFont val="Calibri"/>
        <family val="2"/>
      </rPr>
      <t>t</t>
    </r>
    <r>
      <rPr>
        <sz val="9"/>
        <color rgb="FF000000"/>
        <rFont val="Calibri"/>
        <family val="2"/>
      </rPr>
      <t xml:space="preserve"> = Meta de Programas de Uso Eficiente y Ahorro del Agua con seguimiento, en el tiempo t.</t>
    </r>
  </si>
  <si>
    <t>La meta de número de Programas de Uso Eficiente y Ahorro del Agua sujetos a seguimiento es establecida en el Plan de Acción de la Corporación.</t>
  </si>
  <si>
    <t>Reporte de ejecución de POMCAS, PMA y PMM</t>
  </si>
  <si>
    <t>Número / Año</t>
  </si>
  <si>
    <t>Número de POMCAS aprobados</t>
  </si>
  <si>
    <t>Número de POMCAS en ejecución</t>
  </si>
  <si>
    <t>Número de PMA aprobados</t>
  </si>
  <si>
    <t>D</t>
  </si>
  <si>
    <t>Número de PMA en ejecución</t>
  </si>
  <si>
    <t>E</t>
  </si>
  <si>
    <t>Número de PMM aprobados</t>
  </si>
  <si>
    <t>F</t>
  </si>
  <si>
    <t>Número de PMM en ejecución</t>
  </si>
  <si>
    <t>G</t>
  </si>
  <si>
    <t>Porcentaje de POMCAS en ejecución (G = B / A)</t>
  </si>
  <si>
    <t>H</t>
  </si>
  <si>
    <t>Porcentaje de PMA en ejecución (H = D /C)</t>
  </si>
  <si>
    <t>I</t>
  </si>
  <si>
    <t>Porcentaje de PMM en ejecución (I = F / E)</t>
  </si>
  <si>
    <t>Promedio de Planes en ejecución</t>
  </si>
  <si>
    <t>Indicador complementario:</t>
  </si>
  <si>
    <t>Ejecución presupuestal de acciones relacionadas con la implementación de los POMCAS, PMA y PMM</t>
  </si>
  <si>
    <t>Nombre de acción / proyecto (*)</t>
  </si>
  <si>
    <t>Plan</t>
  </si>
  <si>
    <t>PPTO Inicial</t>
  </si>
  <si>
    <t>PPTO. Def.</t>
  </si>
  <si>
    <t>Compromisos</t>
  </si>
  <si>
    <t>Pagos</t>
  </si>
  <si>
    <t>(*) nombre del proyecto o actividad en el Plan de Acción de la Corporación. Utilice tantas filas cuantas sean necesarias</t>
  </si>
  <si>
    <t>Cuanto más cercano a cien por ciento, mayor es el cumplimiento de las metas establecidas en relación con la implementación de los Planes de Ordenación y Manejo de Cuencas (POMCAS), Planes de Manejo de Acuíferos (PMA) y Planes de Manejo de Microcuencas (PMM) aprobados.</t>
  </si>
  <si>
    <t>Se pueden presentar situaciones de orden operativo, político y social que pueden afectar los cronogramas definidos.</t>
  </si>
  <si>
    <r>
      <t>Hoja Metodológica de referencia:</t>
    </r>
    <r>
      <rPr>
        <sz val="9"/>
        <color rgb="FF000000"/>
        <rFont val="Calibri"/>
        <family val="2"/>
      </rPr>
      <t xml:space="preserve"> MADS (2016). </t>
    </r>
    <r>
      <rPr>
        <i/>
        <sz val="9"/>
        <color rgb="FF000000"/>
        <rFont val="Calibri"/>
        <family val="2"/>
      </rPr>
      <t>Hoja metodológica de Planes de Ordenación y Manejo de Cuencas (POMCAS), Planes de Manejo de Acuíferos (PMA) y Planes de Manejo de Microcuencas (PMM) en ejecución (Versión 1.0).</t>
    </r>
    <r>
      <rPr>
        <sz val="9"/>
        <color rgb="FF000000"/>
        <rFont val="Calibri"/>
        <family val="2"/>
      </rPr>
      <t xml:space="preserve"> Ministerio de Ambiente y Desarrollo Sostenible MADS, DGOAT-SINA y DRH.</t>
    </r>
  </si>
  <si>
    <t>Es el porcentaje de Planes de Ordenación y Manejo de Cuencas (POMCAS), Planes de Manejo de Acuíferos (PMA) y Planes de Manejo de Microcuencas (PMM) en ejecución, en relación con los Planes de Ordenación y Manejo de Cuencas (POMCAS), Planes de Manejo de Acuíferos (PMA) y Planes de Manejo de Microcuencas (PMM) aprobados en la corporación.</t>
  </si>
  <si>
    <t>El indicador mide el cumplimiento de las metas establecidas en relación con la ejecución de los Planes de Ordenación y Manejo de Cuencas (POMCAS), Planes de Manejo de Acuíferos (PMA) y Planes de Manejo de Microcuencas (PMM).</t>
  </si>
  <si>
    <t>Seguimiento a las metas del Plan Nacional de Desarrollo 2014-2018 (Planes Estratégicos de Macrocuenca, POMCA y PMA acuíferos en implementación)</t>
  </si>
  <si>
    <r>
      <t>Normatividad de soporte</t>
    </r>
    <r>
      <rPr>
        <sz val="9"/>
        <color rgb="FF000000"/>
        <rFont val="Calibri"/>
        <family val="2"/>
      </rPr>
      <t>:</t>
    </r>
  </si>
  <si>
    <t>Resolución 1907 de 2013</t>
  </si>
  <si>
    <t>El Plan de Ordenación y manejo de Cuencas Hidrográficas (POMCA) es el instrumento a través del cual se realiza la planeación del adecuado uso del suelo, de las aguas, de la flora y la fauna; y el manejo de la cuenca, entendido como la ejecución de obras y tratamientos, con el propósito de mantener el equilibrio entre el aprovechamiento social y el aprovechamiento económico de tales recursos, así como la conservación de la estructura físico -biótica de la cuenca y particularmente del recurso hídrico.</t>
  </si>
  <si>
    <t>La implementación de los POMCAS es resultado de un esfuerzo conjunto de diversas instituciones presentes en la región. El indicador se centra en la implementación de las acciones previstas en los POMCAS que están a cargo de las corporaciones autónomas regionales, incluyendo el seguimiento por parte de la autoridad ambiental a los compromisos de las demás entidades responsables de la ejecución de los POMCAS.</t>
  </si>
  <si>
    <r>
      <t xml:space="preserve">PPEE </t>
    </r>
    <r>
      <rPr>
        <vertAlign val="subscript"/>
        <sz val="9"/>
        <color rgb="FF000000"/>
        <rFont val="Calibri"/>
        <family val="2"/>
      </rPr>
      <t>t</t>
    </r>
    <r>
      <rPr>
        <sz val="9"/>
        <color rgb="FF000000"/>
        <rFont val="Calibri"/>
        <family val="2"/>
      </rPr>
      <t xml:space="preserve"> = Porcentaje de Planes de Ordenación y Manejo de Cuencas (POMCAS), Planes de Manejo de Acuíferos (PMA) y Planes de Manejo de Microcuencas (PMM) en ejecución, en el tiempo t.</t>
    </r>
  </si>
  <si>
    <r>
      <t xml:space="preserve">PPOMCASEE </t>
    </r>
    <r>
      <rPr>
        <vertAlign val="subscript"/>
        <sz val="9"/>
        <color rgb="FF000000"/>
        <rFont val="Calibri"/>
        <family val="2"/>
      </rPr>
      <t>t</t>
    </r>
    <r>
      <rPr>
        <sz val="9"/>
        <color rgb="FF000000"/>
        <rFont val="Calibri"/>
        <family val="2"/>
      </rPr>
      <t xml:space="preserve"> = Porcentaje de Planes de Ordenación y Manejo de Cuencas (POMCAS) en ejecución, en el tiempo t.</t>
    </r>
  </si>
  <si>
    <r>
      <t xml:space="preserve">PPMAEE </t>
    </r>
    <r>
      <rPr>
        <vertAlign val="subscript"/>
        <sz val="9"/>
        <color rgb="FF000000"/>
        <rFont val="Calibri"/>
        <family val="2"/>
      </rPr>
      <t>t</t>
    </r>
    <r>
      <rPr>
        <sz val="9"/>
        <color rgb="FF000000"/>
        <rFont val="Calibri"/>
        <family val="2"/>
      </rPr>
      <t xml:space="preserve"> = Porcentaje de Planes de Manejo de Acuíferos (PMA) en ejecución, en el tiempo t.</t>
    </r>
  </si>
  <si>
    <r>
      <t xml:space="preserve">PPMMME </t>
    </r>
    <r>
      <rPr>
        <vertAlign val="subscript"/>
        <sz val="9"/>
        <color rgb="FF000000"/>
        <rFont val="Calibri"/>
        <family val="2"/>
      </rPr>
      <t>t</t>
    </r>
    <r>
      <rPr>
        <sz val="9"/>
        <color rgb="FF000000"/>
        <rFont val="Calibri"/>
        <family val="2"/>
      </rPr>
      <t xml:space="preserve"> = Porcentaje de Planes de Manejo de Microcuencas (PMM) en ejecución, en el tiempo t.</t>
    </r>
  </si>
  <si>
    <t>a = ponderador de PPOMCASEE</t>
  </si>
  <si>
    <t>b = ponderador de PPMAEE</t>
  </si>
  <si>
    <t>c = ponderador de PPMMME</t>
  </si>
  <si>
    <r>
      <t>Nota:</t>
    </r>
    <r>
      <rPr>
        <sz val="9"/>
        <color rgb="FF000000"/>
        <rFont val="Calibri"/>
        <family val="2"/>
      </rPr>
      <t xml:space="preserve"> los ponderadores de las acciones serán definidos por las CAR teniendo en cuenta el presupuesto asignado para cada una de ellas. Por su parte, la ejecución de cada acción corresponde a la ejecución presupuestal de la acción (compromisos / presupuesto definitivo).</t>
    </r>
  </si>
  <si>
    <r>
      <t xml:space="preserve">Porcentaje de POMCAS en ejecución </t>
    </r>
    <r>
      <rPr>
        <sz val="9"/>
        <color rgb="FF000000"/>
        <rFont val="Calibri"/>
        <family val="2"/>
      </rPr>
      <t>(PPOMCASEE)</t>
    </r>
  </si>
  <si>
    <r>
      <t xml:space="preserve">POMCASEE </t>
    </r>
    <r>
      <rPr>
        <vertAlign val="subscript"/>
        <sz val="9"/>
        <color rgb="FF000000"/>
        <rFont val="Calibri"/>
        <family val="2"/>
      </rPr>
      <t>t</t>
    </r>
    <r>
      <rPr>
        <sz val="9"/>
        <color rgb="FF000000"/>
        <rFont val="Calibri"/>
        <family val="2"/>
      </rPr>
      <t xml:space="preserve"> = Número de POMCAS en ejecución, en el tiempo t.</t>
    </r>
  </si>
  <si>
    <t>POMCASF = Número de POMCAS aprobados.</t>
  </si>
  <si>
    <r>
      <t>Porcentaje de PMA en ejecución (</t>
    </r>
    <r>
      <rPr>
        <sz val="9"/>
        <color rgb="FF000000"/>
        <rFont val="Calibri"/>
        <family val="2"/>
      </rPr>
      <t>PPMAEE)</t>
    </r>
  </si>
  <si>
    <r>
      <t xml:space="preserve">PMAEE </t>
    </r>
    <r>
      <rPr>
        <vertAlign val="subscript"/>
        <sz val="9"/>
        <color rgb="FF000000"/>
        <rFont val="Calibri"/>
        <family val="2"/>
      </rPr>
      <t>t</t>
    </r>
    <r>
      <rPr>
        <sz val="9"/>
        <color rgb="FF000000"/>
        <rFont val="Calibri"/>
        <family val="2"/>
      </rPr>
      <t xml:space="preserve"> = Número de POMCAS en ejecución, en el tiempo t.</t>
    </r>
  </si>
  <si>
    <t>PMAF = Número de POMCAS aprobados.</t>
  </si>
  <si>
    <r>
      <t>Porcentaje de PMM en ejecución (</t>
    </r>
    <r>
      <rPr>
        <sz val="9"/>
        <color rgb="FF000000"/>
        <rFont val="Calibri"/>
        <family val="2"/>
      </rPr>
      <t>PPMMEE)</t>
    </r>
  </si>
  <si>
    <r>
      <t xml:space="preserve">PPMMEE </t>
    </r>
    <r>
      <rPr>
        <vertAlign val="subscript"/>
        <sz val="9"/>
        <color rgb="FF000000"/>
        <rFont val="Calibri"/>
        <family val="2"/>
      </rPr>
      <t>t</t>
    </r>
    <r>
      <rPr>
        <sz val="9"/>
        <color rgb="FF000000"/>
        <rFont val="Calibri"/>
        <family val="2"/>
      </rPr>
      <t xml:space="preserve"> = Porcentaje de Planes de Manejo de Microcuencas (PMM) en ejecución, en el tiempo t.</t>
    </r>
  </si>
  <si>
    <r>
      <t xml:space="preserve">PMMEE </t>
    </r>
    <r>
      <rPr>
        <vertAlign val="subscript"/>
        <sz val="9"/>
        <color rgb="FF000000"/>
        <rFont val="Calibri"/>
        <family val="2"/>
      </rPr>
      <t>t</t>
    </r>
    <r>
      <rPr>
        <sz val="9"/>
        <color rgb="FF000000"/>
        <rFont val="Calibri"/>
        <family val="2"/>
      </rPr>
      <t xml:space="preserve"> = Número de PMM en ejecución, en el tiempo t.</t>
    </r>
  </si>
  <si>
    <t>PMMF = Número de PMM aprobados.</t>
  </si>
  <si>
    <t>.</t>
  </si>
  <si>
    <r>
      <t xml:space="preserve">EPPAM </t>
    </r>
    <r>
      <rPr>
        <vertAlign val="subscript"/>
        <sz val="9"/>
        <color rgb="FF000000"/>
        <rFont val="Calibri"/>
        <family val="2"/>
      </rPr>
      <t>t</t>
    </r>
    <r>
      <rPr>
        <sz val="9"/>
        <color rgb="FF000000"/>
        <rFont val="Calibri"/>
        <family val="2"/>
      </rPr>
      <t xml:space="preserve"> = Ejecución presupuestal de acciones relacionadas con la implementación de los POMCAS, PMA y PMM, en el año t.</t>
    </r>
  </si>
  <si>
    <r>
      <t xml:space="preserve">CPAM </t>
    </r>
    <r>
      <rPr>
        <vertAlign val="subscript"/>
        <sz val="9"/>
        <color rgb="FF000000"/>
        <rFont val="Calibri"/>
        <family val="2"/>
      </rPr>
      <t>it</t>
    </r>
    <r>
      <rPr>
        <sz val="9"/>
        <color rgb="FF000000"/>
        <rFont val="Calibri"/>
        <family val="2"/>
      </rPr>
      <t xml:space="preserve"> = Compromisos correspondientes a la acción i relacionada con la implementación de los POMCAS, PMA y PMM, en el año t.</t>
    </r>
  </si>
  <si>
    <r>
      <t xml:space="preserve">PDPAM </t>
    </r>
    <r>
      <rPr>
        <vertAlign val="subscript"/>
        <sz val="9"/>
        <color rgb="FF000000"/>
        <rFont val="Calibri"/>
        <family val="2"/>
      </rPr>
      <t>it</t>
    </r>
    <r>
      <rPr>
        <sz val="9"/>
        <color rgb="FF000000"/>
        <rFont val="Calibri"/>
        <family val="2"/>
      </rPr>
      <t xml:space="preserve"> = Presupuesto definitivo a la acción i relacionada con la implementación de los POMCAS, PMA y PMM, en el año t.</t>
    </r>
  </si>
  <si>
    <t>Meta de entes territoriales a ser asesorados en la incorporación, planificación y ejecución de cambio climático en los instrumentos de planificación territorial (METACC)</t>
  </si>
  <si>
    <t>Entes territoriales efectivamente asesorados en la incorporación, planificación y ejecución de cambio climático en los instrumentos de planificación territorial (ETACC)</t>
  </si>
  <si>
    <t>Porcentaje de entes territoriales asesorados en la incorporación, planificación y ejecución de cambio climático en los instrumentos de planificación territorial (PETACC)</t>
  </si>
  <si>
    <t>Detalle de acciones de asesoría realizadas en la vigencia (utilice tantas filas cuantas sean necesarias)</t>
  </si>
  <si>
    <t>Acciones</t>
  </si>
  <si>
    <t xml:space="preserve">Número de entes territoriales </t>
  </si>
  <si>
    <t>Nombres de entidades territoriales</t>
  </si>
  <si>
    <t>Cuanto más cercano a cien por ciento, mayor es el cumplimiento de las metas establecidas en relación con la asesoría a los entes territoriales en la incorporación de cambio climático en los instrumentos de planificación territorial.</t>
  </si>
  <si>
    <r>
      <t>Hoja Metodológica de referencia:</t>
    </r>
    <r>
      <rPr>
        <sz val="9"/>
        <color rgb="FF000000"/>
        <rFont val="Calibri"/>
        <family val="2"/>
      </rPr>
      <t xml:space="preserve"> MADS (2016). </t>
    </r>
    <r>
      <rPr>
        <i/>
        <sz val="9"/>
        <color rgb="FF000000"/>
        <rFont val="Calibri"/>
        <family val="2"/>
      </rPr>
      <t>Hoja metodológica de Porcentaje de entes territoriales asesorados en la incorporación de cambio climático en los instrumentos de planificación territorial (Versión 1.0).</t>
    </r>
    <r>
      <rPr>
        <sz val="9"/>
        <color rgb="FF000000"/>
        <rFont val="Calibri"/>
        <family val="2"/>
      </rPr>
      <t xml:space="preserve"> Ministerio de Ambiente y Desarrollo Sostenible MADS, DGOAT-SINA y DCC.</t>
    </r>
  </si>
  <si>
    <t>Es la relación entre el número de entes territoriales asesorados en la incorporación, planificación y ejecución de acciones relacionadas con cambio climático en el marco de los instrumentos de planificación territorial, con respecto a la meta de entes territoriales a ser asesorados durante un periodo de gobierno en los departamentos y municipios.</t>
  </si>
  <si>
    <t>El indicador mide el cumplimiento de las metas establecidas, por parte de la Corporación Autónoma Regional, en relación con la asesoría a los entes territoriales en la incorporación, planificación y ejecución de acciones de cambio climático en sus instrumentos de planificación territorial.</t>
  </si>
  <si>
    <t>Cumplimiento y Seguimiento a las metas del Plan Nacional de Desarrollo 2014-2018 (Entidades territoriales que incorporan en los instrumentos de planificación acciones de cambio climático)</t>
  </si>
  <si>
    <t>Convención Marco de Cambio Climático CMCC</t>
  </si>
  <si>
    <t>Objetivos de Desarrollo Sostenible, Objetivo 13: adoptar medidas urgentes para combatir el cambio climático y sus efectos.</t>
  </si>
  <si>
    <t>Ley 99 de 1993, Artículo 31, numerales 4 y 5.</t>
  </si>
  <si>
    <t>Ley 1753 de 2015, Plan Nacional de Desarrollo (Crecimiento Verde), Artículo 170 y ss.</t>
  </si>
  <si>
    <t>Documentos de referencia:</t>
  </si>
  <si>
    <t>Plan Nacional de Desarrollo</t>
  </si>
  <si>
    <t>Acuerdo COP 21 y Guía para la incorporación de cambio climático en el ciclo del ordenamiento territorial.</t>
  </si>
  <si>
    <t>Mayor información: http://cambioclimatico.minambiente.gov.co/</t>
  </si>
  <si>
    <t>El Plan Nacional de Desarrollo 2014-2018 (crecimiento verde) establece que las entidades territoriales incorporen, en sus instrumentos formales de planificación del desarrollo y de ordenamiento territorial, acciones de adaptación y/o mitigación al cambio climático; mediante la reducción de vulnerabilidad, el incremento de la capacidad adaptativa y la reducción de la exposición y sensibilidad; así como la reducción de emisiones de Gases de Efecto Invernadero. Cabe indicar que los instrumentos formales de planificación del desarrollo y de ordenamiento territorial abarcan los Planes de Desarrollo departamentales y municipales y Planes de Ordenamiento Territorial.</t>
  </si>
  <si>
    <t>En éste mismo sentido la Ley 99 de 1993 en su Artículo 31, numerales 4 y 5, contempla que “asesorar a los Departamentos, Distritos y Municipios de su comprensión territorial en la definición de los planes de desarrollo ambiental y en sus programas y proyectos en materia de protección del medio ambiente” y “Participar con los demás organismos y entes competentes en el ámbito de su jurisdicción, en los procesos de planificación y ordenamiento territorial a fin de que el factor ambiental sea tenido en cuenta en las decisiones que se adopten”</t>
  </si>
  <si>
    <t>Las autoridades ambientales juegan un papel central como asesores técnicos de la incorporación del cambio climático en sus instrumentos de planificación de los entes territoriales, tanto a nivel departamental como municipal.</t>
  </si>
  <si>
    <t>Por asesoría se entienden las siguientes acciones:</t>
  </si>
  <si>
    <r>
      <t>·</t>
    </r>
    <r>
      <rPr>
        <sz val="7"/>
        <color rgb="FF000000"/>
        <rFont val="Times New Roman"/>
        <family val="1"/>
      </rPr>
      <t xml:space="preserve">        </t>
    </r>
    <r>
      <rPr>
        <sz val="9"/>
        <color rgb="FF000000"/>
        <rFont val="Calibri"/>
        <family val="2"/>
      </rPr>
      <t>Elaborar informes de análisis de la incorporación de cambio climático en el proceso de formulación de los Planes de Desarrollo departamentales y municipales y en los Planes de Ordenamiento Territorial.</t>
    </r>
  </si>
  <si>
    <r>
      <t>·</t>
    </r>
    <r>
      <rPr>
        <sz val="7"/>
        <color rgb="FF000000"/>
        <rFont val="Times New Roman"/>
        <family val="1"/>
      </rPr>
      <t xml:space="preserve">        </t>
    </r>
    <r>
      <rPr>
        <sz val="9"/>
        <color rgb="FF000000"/>
        <rFont val="Calibri"/>
        <family val="2"/>
      </rPr>
      <t>Entregar a los territorios documentos con recomendaciones y orientaciones específicas para la incorporación, planificación y ejecución de acciones de cambio climático en los instrumentos de planificación del desarrollo y de ordenamiento territorial</t>
    </r>
  </si>
  <si>
    <r>
      <t>·</t>
    </r>
    <r>
      <rPr>
        <sz val="7"/>
        <color rgb="FF000000"/>
        <rFont val="Times New Roman"/>
        <family val="1"/>
      </rPr>
      <t xml:space="preserve">        </t>
    </r>
    <r>
      <rPr>
        <sz val="9"/>
        <color rgb="FF000000"/>
        <rFont val="Calibri"/>
        <family val="2"/>
      </rPr>
      <t>Elaborar estudios para medir el riesgo climático en la jurisdicción y realizar la socialización con los entes territoriales.</t>
    </r>
  </si>
  <si>
    <r>
      <t>·</t>
    </r>
    <r>
      <rPr>
        <sz val="7"/>
        <color rgb="FF000000"/>
        <rFont val="Times New Roman"/>
        <family val="1"/>
      </rPr>
      <t xml:space="preserve">        </t>
    </r>
    <r>
      <rPr>
        <sz val="9"/>
        <color rgb="FF000000"/>
        <rFont val="Calibri"/>
        <family val="2"/>
      </rPr>
      <t>Elaboración y difusión de estudios sobre las oportunidades del cambio climático a nivel regional.</t>
    </r>
  </si>
  <si>
    <r>
      <t>·</t>
    </r>
    <r>
      <rPr>
        <sz val="7"/>
        <color rgb="FF000000"/>
        <rFont val="Times New Roman"/>
        <family val="1"/>
      </rPr>
      <t xml:space="preserve">        </t>
    </r>
    <r>
      <rPr>
        <sz val="9"/>
        <color rgb="FF000000"/>
        <rFont val="Calibri"/>
        <family val="2"/>
      </rPr>
      <t>Fortalecer los sistemas de información que permitan generar conocimiento del cambio climático y sus efectos a nivel regional y local.</t>
    </r>
  </si>
  <si>
    <r>
      <t>·</t>
    </r>
    <r>
      <rPr>
        <sz val="7"/>
        <color rgb="FF000000"/>
        <rFont val="Times New Roman"/>
        <family val="1"/>
      </rPr>
      <t xml:space="preserve">        </t>
    </r>
    <r>
      <rPr>
        <sz val="9"/>
        <color rgb="FF000000"/>
        <rFont val="Calibri"/>
        <family val="2"/>
      </rPr>
      <t>Realizar eventos de capacitación para la incorporación de cambio climático en los Planes de Desarrollo departamentales y municipales y en los Planes de Ordenamiento Territorial.</t>
    </r>
  </si>
  <si>
    <r>
      <t xml:space="preserve">PETACC </t>
    </r>
    <r>
      <rPr>
        <vertAlign val="subscript"/>
        <sz val="9"/>
        <color rgb="FF000000"/>
        <rFont val="Calibri"/>
        <family val="2"/>
      </rPr>
      <t>t</t>
    </r>
    <r>
      <rPr>
        <sz val="9"/>
        <color rgb="FF000000"/>
        <rFont val="Calibri"/>
        <family val="2"/>
      </rPr>
      <t xml:space="preserve"> = Porcentaje de entes territoriales asesorados en la incorporación, planificación y ejecución de cambio climático en los instrumentos de planificación territorial, en el tiempo t.</t>
    </r>
  </si>
  <si>
    <r>
      <t xml:space="preserve">ETACC </t>
    </r>
    <r>
      <rPr>
        <vertAlign val="subscript"/>
        <sz val="9"/>
        <color rgb="FF000000"/>
        <rFont val="Calibri"/>
        <family val="2"/>
      </rPr>
      <t>t</t>
    </r>
    <r>
      <rPr>
        <sz val="9"/>
        <color rgb="FF000000"/>
        <rFont val="Calibri"/>
        <family val="2"/>
      </rPr>
      <t xml:space="preserve"> = Número de entes territoriales efectivamente asesorados en la incorporación, planificación y ejecución de cambio climático en los instrumentos de planificación territorial, en el tiempo t.</t>
    </r>
  </si>
  <si>
    <r>
      <t xml:space="preserve">METACC </t>
    </r>
    <r>
      <rPr>
        <vertAlign val="subscript"/>
        <sz val="9"/>
        <color rgb="FF000000"/>
        <rFont val="Calibri"/>
        <family val="2"/>
      </rPr>
      <t>t</t>
    </r>
    <r>
      <rPr>
        <sz val="9"/>
        <color rgb="FF000000"/>
        <rFont val="Calibri"/>
        <family val="2"/>
      </rPr>
      <t xml:space="preserve"> = Meta de entes territoriales a ser asesorados en la incorporación, planificación y ejecución de cambio climático en los instrumentos de planificación territorial, en el tiempo t.</t>
    </r>
  </si>
  <si>
    <t>Para su cálculo, se reporta la siguiente información:</t>
  </si>
  <si>
    <t>Variable  (*)</t>
  </si>
  <si>
    <t>Meta de suelos degradados en recuperación o rehabilitación (ha)</t>
  </si>
  <si>
    <t>Áreas de suelos degradados en recuperación o rehabilitación (ha)</t>
  </si>
  <si>
    <t>Porcentaje de suelos degradados en recuperación o rehabilitación (C = B / A)</t>
  </si>
  <si>
    <t>* Valor Acumulado</t>
  </si>
  <si>
    <t>Inversión asociada a recuperación o rehabilitación de suelos degradados (Millones de $)</t>
  </si>
  <si>
    <t>(*) Adicione tantas filas cuantas sean necesarias.</t>
  </si>
  <si>
    <t xml:space="preserve">Tipo de acción </t>
  </si>
  <si>
    <t>Área de intervención (ha)</t>
  </si>
  <si>
    <t>Ppto. inicial</t>
  </si>
  <si>
    <t>Presupuesto Definitivo</t>
  </si>
  <si>
    <r>
      <t>Cuanto más cercano a cien por ciento, mayor es el cumplimiento de las metas establecidas por la Corporación en materia de recuperación o rehabilitación</t>
    </r>
    <r>
      <rPr>
        <b/>
        <sz val="9"/>
        <color rgb="FF000000"/>
        <rFont val="Calibri"/>
        <family val="2"/>
      </rPr>
      <t xml:space="preserve"> </t>
    </r>
    <r>
      <rPr>
        <sz val="9"/>
        <color rgb="FF000000"/>
        <rFont val="Calibri"/>
        <family val="2"/>
      </rPr>
      <t>de suelos degradados.</t>
    </r>
  </si>
  <si>
    <t>Se pueden presentar situaciones de orden operativo, financiero, político y social que pueden afectar los presupuestos y los cronogramas definidos en el Plan de Acción de la Corporación.</t>
  </si>
  <si>
    <r>
      <t>Hoja Metodológica de referencia:</t>
    </r>
    <r>
      <rPr>
        <sz val="9"/>
        <color rgb="FF000000"/>
        <rFont val="Calibri"/>
        <family val="2"/>
      </rPr>
      <t xml:space="preserve"> MADS (2016). </t>
    </r>
    <r>
      <rPr>
        <i/>
        <sz val="9"/>
        <color rgb="FF000000"/>
        <rFont val="Calibri"/>
        <family val="2"/>
      </rPr>
      <t>Hoja metodológica Porcentaje de suelos degradados en recuperación o rehabilitación. (Versión 1.0).</t>
    </r>
    <r>
      <rPr>
        <sz val="9"/>
        <color rgb="FF000000"/>
        <rFont val="Calibri"/>
        <family val="2"/>
      </rPr>
      <t xml:space="preserve"> Ministerio de Ambiente y Desarrollo Sostenible MADS, DGOAT-SINA y DAASU.</t>
    </r>
  </si>
  <si>
    <t>Es la relación entre la superficie de suelos en restauración y en rehabilitación, con respecto a la meta de suelos en restauración y rehabilitación priorizadas por la Corporación.</t>
  </si>
  <si>
    <t>El indicador mide el cumplimiento de las metas de la Corporación en materia de restauración y rehabilitación de suelos, como contribución a la implementación regional de la Política de Gestión Sostenible del Suelo.</t>
  </si>
  <si>
    <t>Normas soporte:</t>
  </si>
  <si>
    <t>Ley 99 de 1993</t>
  </si>
  <si>
    <t>Decreto 1076 de 2015. Artículo 2.2.1.1.18.7. “En todo caso los propietarios están obligados a…… cooperar en las labores de prevención o corrección que adelante la autoridad ambiental competente”</t>
  </si>
  <si>
    <t>La estrategia transversal “Crecimiento Verde” del Plan Nacional de Desarrollo 2014-2018, “Todos por un nuevo país: Paz, Equidad y Educación”, tiene entre sus objetivos: “Proteger y asegurar el uso sostenible del capital natural y mejorar la calidad y la gobernanza ambiental”, y plantea como una de sus acciones prioritarias, aprobar e implementar la política para la gestión sostenible del suelo, “(…) a través de la cual se definirán los lineamientos para su uso sostenible relacionados con 1) promover la investigación, innovación y transferencia de tecnología para el conocimiento de los suelos, su conservación, recuperación, uso y manejo sostenible; 2) articular instrumentos normativos relacionados con la gestión del suelo y; 3) adelantar procesos de monitoreo y seguimiento a la calidad de los suelos”.</t>
  </si>
  <si>
    <t>Política de Gestión Sostenible del Suelo</t>
  </si>
  <si>
    <t>La Política de Gestión Sostenible del Suelo concibe los suelos como sistemas complejos y dinámicos, que se constituyen en componente fundamental del ambiente, y cumplen múltiples funciones vitales para la supervivencia humana y las relaciones sociales. Entre los servicios ecosistémicos asociados al suelo se destacan: producción de alimentos; filtrado e intercambio de gases; depuración de la contaminación; regulación climática e hídrica; ciclado de nutrientes; filtrado de agua; soporte para industria, infraestructura y turismo; entre otros.</t>
  </si>
  <si>
    <t>Los suelos hacen parte de la diversidad natural y biológica y están compuestos por minerales, agua, aire y organismos vivos; sus usos son esencialmente culturales, según las prácticas y las costumbres de los individuos y las comunidades, las cuales están predeterminadas por normas, reglas u orientaciones sociales, comunitarias o estatales.</t>
  </si>
  <si>
    <t>Así mismo, son indispensables y determinantes para la estructura y el funcionamiento de los ciclos del agua, del aire y de los nutrientes, así como para la biodiversidad. Esto en razón a que el suelo es parte esencial de los ciclos biogeoquímicos, en los cuales hay distribución, transporte, almacenamiento y transformación de materiales y energía necesarios para la vida en el planeta.</t>
  </si>
  <si>
    <t>A pesar de su importancia, el uso insostenible del suelo, entre otras actividades antrópicas, ocasiona su degradación, la cual resulta particularmente preocupante, por el efecto negativo en los ecosistemas, los organismos y las comunidades.</t>
  </si>
  <si>
    <t>Los procesos de degradación más relevantes en Colombia son la erosión, el sellamiento de suelos, la contaminación, la pérdida de la materia orgánica, la salinización, la compactación y la desertificación.</t>
  </si>
  <si>
    <t>Los procesos de recuperación o rehabilitación de suelos degradados deben dar cuenta de las acciones adelantadas para el mejoramiento de las condiciones del suelo (propiedades físicas, químicas y bilógicas) y las acciones para el monitoreo y seguimiento al mejoramiento de su calidad de acuerdo con las orientaciones establecidas en la Política para la Gestión Sostenible del Suelo. La Corporación partiendo de la información línea base disponible deberá identificar y priorizar las áreas con suelos degradados a intervenir, las cuales serán objeto de seguimiento al presente indicador.</t>
  </si>
  <si>
    <t>Entre la información línea base, se encuentra el mapa de degradación de suelos por erosión a escala 1:100.000 elaborado por el IDEAM y el MADS, los estudios de suelos e información del IGAC, las investigaciones desarrolladas por los Institutos de Investigación y las Universidades y la generada por las Corporaciones.</t>
  </si>
  <si>
    <t>Porcentaje de suelos degradados en recuperación o rehabilitación.</t>
  </si>
  <si>
    <r>
      <t xml:space="preserve">PSER </t>
    </r>
    <r>
      <rPr>
        <vertAlign val="subscript"/>
        <sz val="9"/>
        <color rgb="FF000000"/>
        <rFont val="Calibri"/>
        <family val="2"/>
      </rPr>
      <t>t</t>
    </r>
    <r>
      <rPr>
        <sz val="9"/>
        <color rgb="FF000000"/>
        <rFont val="Calibri"/>
        <family val="2"/>
      </rPr>
      <t xml:space="preserve"> = Porcentaje de suelos degradados en recuperación o rehabilitación, en el tiempo t.</t>
    </r>
  </si>
  <si>
    <r>
      <t xml:space="preserve">SER </t>
    </r>
    <r>
      <rPr>
        <vertAlign val="subscript"/>
        <sz val="9"/>
        <color rgb="FF000000"/>
        <rFont val="Calibri"/>
        <family val="2"/>
      </rPr>
      <t>it</t>
    </r>
    <r>
      <rPr>
        <sz val="9"/>
        <color rgb="FF000000"/>
        <rFont val="Calibri"/>
        <family val="2"/>
      </rPr>
      <t xml:space="preserve"> = Superficie de suelos degradados en recuperación o rehabilitación (ha), en el tiempo t.</t>
    </r>
  </si>
  <si>
    <r>
      <t xml:space="preserve">MSER </t>
    </r>
    <r>
      <rPr>
        <vertAlign val="subscript"/>
        <sz val="9"/>
        <color rgb="FF000000"/>
        <rFont val="Calibri"/>
        <family val="2"/>
      </rPr>
      <t>it</t>
    </r>
    <r>
      <rPr>
        <sz val="9"/>
        <color rgb="FF000000"/>
        <rFont val="Calibri"/>
        <family val="2"/>
      </rPr>
      <t xml:space="preserve"> = Meta de suelos degradados en recuperación o rehabilitación (ha), en el tiempo t.</t>
    </r>
  </si>
  <si>
    <r>
      <t xml:space="preserve">IRSD </t>
    </r>
    <r>
      <rPr>
        <vertAlign val="subscript"/>
        <sz val="9"/>
        <color rgb="FF000000"/>
        <rFont val="Calibri"/>
        <family val="2"/>
      </rPr>
      <t>t</t>
    </r>
    <r>
      <rPr>
        <sz val="9"/>
        <color rgb="FF000000"/>
        <rFont val="Calibri"/>
        <family val="2"/>
      </rPr>
      <t xml:space="preserve"> = Inversión asociada a recuperación o rehabilitación de suelos degradados, en el año t.</t>
    </r>
  </si>
  <si>
    <r>
      <t xml:space="preserve">PDARSD </t>
    </r>
    <r>
      <rPr>
        <vertAlign val="subscript"/>
        <sz val="9"/>
        <color rgb="FF000000"/>
        <rFont val="Calibri"/>
        <family val="2"/>
      </rPr>
      <t>i</t>
    </r>
    <r>
      <rPr>
        <sz val="9"/>
        <color rgb="FF000000"/>
        <rFont val="Calibri"/>
        <family val="2"/>
      </rPr>
      <t xml:space="preserve"> = Presupuesto definitivo asociado a la ejecución de la acción o proyecto i relacionado con la recuperación o rehabilitación de suelos degradados, en el año t.</t>
    </r>
  </si>
  <si>
    <t>Continentales</t>
  </si>
  <si>
    <t>Marinas, costeras  e Insulares (*)</t>
  </si>
  <si>
    <t>Número de áreas protegidas inscritas en el RUNAP a 31/12/2019 (número)</t>
  </si>
  <si>
    <t>Superficie de áreas protegidas inscritas en el RUNAP a 31/12/2019 (ha)</t>
  </si>
  <si>
    <t>Meta de áreas protegidas regionales a ser homologadas o recategorizadas, e inscritas en el RUNAP en el cuatrienio (ha)</t>
  </si>
  <si>
    <t xml:space="preserve">Meta total de nuevas áreas protegidas a ser inscritas en el RUNAP en el cuatrienio (ha) </t>
  </si>
  <si>
    <t>Número total de áreas protegidas regionales declaradas, homologadas o recategorizadas, e inscritas en el RUNAP a 31/12/2023 (número)</t>
  </si>
  <si>
    <t>Superficie total de áreas protegidas regionales declaradas, homologadas o recategorizadas, inscritas en el RUNAP a 31/12/2023 (ha) (C+D)</t>
  </si>
  <si>
    <t>(*) si aplica. Para evitar doble contabilidad, se clasifican en el grupo de áreas marinas, costeras e insulares, aquellas áreas protegidas con superficie tanto en áreas marinas y continentales.</t>
  </si>
  <si>
    <t>AREAS PROTEGIDAS CONTINENTALES</t>
  </si>
  <si>
    <t>Número de áreas protegidas en proceso de declaratoria (*)</t>
  </si>
  <si>
    <t>Meta de áreas inscritas en el RUNAP</t>
  </si>
  <si>
    <t>Sin iniciar</t>
  </si>
  <si>
    <t>FASE I: Preparación</t>
  </si>
  <si>
    <t>FASE II: Aprestamiento</t>
  </si>
  <si>
    <t>FASE III: Declaratoria o Ampliación</t>
  </si>
  <si>
    <t>Inscritas en el RUNAP</t>
  </si>
  <si>
    <t>(*) Ubique cada área protegida sólo en la última etapa que se encuentre</t>
  </si>
  <si>
    <t>La suma de las áreas protegidas debe ser igual a la meta de número de áreas protegidas en el cuatrienio</t>
  </si>
  <si>
    <t>Superficie de áreas protegidas en proceso de declaratoria (*)</t>
  </si>
  <si>
    <t>(*) Ubique la superficie de cada área protegida sólo en la última etapa que se encuentre</t>
  </si>
  <si>
    <t>La suma de las áreas protegidas debe ser igual a la meta de superficie de áreas protegidas en el cuatrienio.</t>
  </si>
  <si>
    <t>AREAS PROTEGIDAS MARINAS, COSTERAS E INSULARES</t>
  </si>
  <si>
    <t>Inscrita en el RUNAP</t>
  </si>
  <si>
    <t>Relación de áreas protegidas en proceso de declaración</t>
  </si>
  <si>
    <t>Nombre de área protegida</t>
  </si>
  <si>
    <t>Tipo (continental, marina, costera, insular)</t>
  </si>
  <si>
    <t>Categoría</t>
  </si>
  <si>
    <t>Superficie en acto administrativo (ha) (*)</t>
  </si>
  <si>
    <t>Superficie en shape (ha)(a)</t>
  </si>
  <si>
    <t>Estado de avance (b)</t>
  </si>
  <si>
    <t>Acto administrativo</t>
  </si>
  <si>
    <t>de declaratoria</t>
  </si>
  <si>
    <t>(a) superficie estimada</t>
  </si>
  <si>
    <t>(b) en preparación, en aprestamiento, en declaración y declarado. Si está declarado, escriba el número del acto administrativo correspondiente.</t>
  </si>
  <si>
    <t>Resumen del Indicador</t>
  </si>
  <si>
    <t>Meta de áreas inscritas en el RUNAP (ha)</t>
  </si>
  <si>
    <t>Superficie total de áreas protegidas regionales declaradas, homologadas o recategorizadas, inscritas en el RUNAP</t>
  </si>
  <si>
    <t>Cuanto más cercano a cien por ciento, mayor es el cumplimiento de las metas establecidas por la Corporación en materia de declaración de nuevas áreas protegidas.</t>
  </si>
  <si>
    <t>Se pueden llegar a presentar superposiciones en áreas protegidas declaradas u homologadas, es decir, que sobre una misma área se hayan declarado una figura regional o una nacional, con distintas definiciones y regímenes de manejo. Para efectos del presente indicador sólo se cuantificará una vez el área, eliminando en el reporte de área las superposiciones, es decir, que se deberá contar solo una vez las áreas traslapadas.</t>
  </si>
  <si>
    <r>
      <t>Lo anterior teniendo en cuenta que el artículo 2.2.2.1.3.5 del Decreto 1076 de 2015 (artículo 26 del Decreto 2372 de 2010) contempla que “</t>
    </r>
    <r>
      <rPr>
        <i/>
        <sz val="9"/>
        <color rgb="FF000000"/>
        <rFont val="Calibri"/>
        <family val="2"/>
      </rPr>
      <t>No podrán superponerse categorías de manejo de áreas públicas</t>
    </r>
    <r>
      <rPr>
        <sz val="9"/>
        <color rgb="FF000000"/>
        <rFont val="Calibri"/>
        <family val="2"/>
      </rPr>
      <t xml:space="preserve">”. Por tal razón, recomendamos a las Autoridades Ambientales revisar la información oficial que se encuentra en el RUNAP y cotejarla con sus procesos de declaratoria para evitar traslapes que pueden llegar a limitar el registro de las áreas protegidas en el RUNAP. </t>
    </r>
  </si>
  <si>
    <r>
      <t>Hoja Metodológica de referencia:</t>
    </r>
    <r>
      <rPr>
        <sz val="9"/>
        <color rgb="FF000000"/>
        <rFont val="Calibri"/>
        <family val="2"/>
      </rPr>
      <t xml:space="preserve"> MADS (2016). </t>
    </r>
    <r>
      <rPr>
        <i/>
        <sz val="9"/>
        <color rgb="FF000000"/>
        <rFont val="Calibri"/>
        <family val="2"/>
      </rPr>
      <t>Hoja metodológica Porcentaje de la Superficie de áreas protegidas regionales declaradas, homologadas o recategorizadas, inscritas en el RUNAP (Versión 1.0).</t>
    </r>
    <r>
      <rPr>
        <sz val="9"/>
        <color rgb="FF000000"/>
        <rFont val="Calibri"/>
        <family val="2"/>
      </rPr>
      <t xml:space="preserve"> Ministerio de Ambiente y Desarrollo Sostenible MADS y Parques Nacionales de Colombia.</t>
    </r>
  </si>
  <si>
    <t>Se recomienda a las Autoridades Ambientales enviar adicionalmente reportes cualitativos del avance de los procesos de declaratoria regionales de manera periódica (mensualmente) a Parques Nacionales Naturales de Colombia, dado que en el marco de la Coordinación del SINAP y Administración del RUNAP debe entregar el respectivo reporte oficial al DNP y diferentes entidades.</t>
  </si>
  <si>
    <t>Mide la superficie en hectáreas de las áreas protegidas regionales, declaradas homologadas o recategorizadas inscritas en el RUNAP, con respecto a la meta de áreas protegidas regionales definida en el Plan de Acción de la Corporación. Comprende las áreas protegidas tanto continentales como marinas, costeras e insulares.</t>
  </si>
  <si>
    <t>El indicador busca hacer seguimiento a la contribución de las CAR a la Política Nacional de Gestión Integral de la Biodiversidad y sus Servicios Ecosistémicos y específicamente a la estrategia de declaración de áreas protegidas.</t>
  </si>
  <si>
    <t>Contribución a la Meta del plan de desarrollo (Hectáreas de Áreas Protegidas declaradas en el SINAP)</t>
  </si>
  <si>
    <t>Resolución 1125 de 2015.</t>
  </si>
  <si>
    <t>Política Nacional de Gestión Integral de la Biodiversidad y sus Servicios Ecosistémicos.</t>
  </si>
  <si>
    <t>Ruta declaratoria de áreas protegidas del Sistema Nacional de Áreas Protegidas (SINAP).</t>
  </si>
  <si>
    <t>Plan Nacional de Desarrollo 2014-2018.</t>
  </si>
  <si>
    <t>El Convenio sobre Diversidad Biológica, aprobado por la Ley 165 de 1994, señala que los objetivos de conservación de la biodiversidad que se persiguen son: la conservación de la diversidad, la utilización sostenible de sus componentes y la participación justa y equitativa en los beneficios que se deriven del uso de recursos genéticos.</t>
  </si>
  <si>
    <t>La Decisión VII.28 de la Séptima Conferencia de las Partes -COP 7- del Convenio sobre Diversidad Biológica, aprobó el Programa Temático de Áreas Protegidas que confirma que es indispensable hacer esfuerzos para establecer y mantener sistemas de áreas protegidas, aplicando el enfoque ecosistémico con el objetivo de establecer y mantener sistemas completos, eficazmente manejados y ecológicamente representativos de áreas protegidas.</t>
  </si>
  <si>
    <r>
      <t xml:space="preserve">La Meta 11 de Aichi planteada en el marco del plan estratégico de biodiversidad definido en Nagoya establece que para </t>
    </r>
    <r>
      <rPr>
        <b/>
        <sz val="9"/>
        <color rgb="FF000000"/>
        <rFont val="Calibri"/>
        <family val="2"/>
      </rPr>
      <t xml:space="preserve">2020, </t>
    </r>
    <r>
      <rPr>
        <sz val="9"/>
        <color rgb="FF000000"/>
        <rFont val="Calibri"/>
        <family val="2"/>
      </rPr>
      <t xml:space="preserve">al menos el </t>
    </r>
    <r>
      <rPr>
        <b/>
        <sz val="9"/>
        <color rgb="FF000000"/>
        <rFont val="Calibri"/>
        <family val="2"/>
      </rPr>
      <t xml:space="preserve">17 por ciento de las zonas terrestres </t>
    </r>
    <r>
      <rPr>
        <sz val="9"/>
        <color rgb="FF000000"/>
        <rFont val="Calibri"/>
        <family val="2"/>
      </rPr>
      <t xml:space="preserve">y de aguas continentales y el </t>
    </r>
    <r>
      <rPr>
        <b/>
        <sz val="9"/>
        <color rgb="FF000000"/>
        <rFont val="Calibri"/>
        <family val="2"/>
      </rPr>
      <t xml:space="preserve">10 por ciento de las zonas marinas y costeras, </t>
    </r>
    <r>
      <rPr>
        <sz val="9"/>
        <color rgb="FF000000"/>
        <rFont val="Calibri"/>
        <family val="2"/>
      </rPr>
      <t xml:space="preserve">especialmente aquellas de particular importancia para la diversidad biológica y los servicios de los ecosistemas, </t>
    </r>
    <r>
      <rPr>
        <b/>
        <sz val="9"/>
        <color rgb="FF000000"/>
        <rFont val="Calibri"/>
        <family val="2"/>
      </rPr>
      <t xml:space="preserve">se conservan por medio de sistemas de áreas protegidas administrados de manera eficaz y equitativa, ecológicamente representativos y bien conectados </t>
    </r>
    <r>
      <rPr>
        <sz val="9"/>
        <color rgb="FF000000"/>
        <rFont val="Calibri"/>
        <family val="2"/>
      </rPr>
      <t>y otras medidas de conservación eficaces basadas en áreas, y están integradas en los paisajes terrestres y marinos más amplios.</t>
    </r>
  </si>
  <si>
    <t>En tal sentido, el Decreto 1076 de 2015 define un área protegida como una superficie definida geográficamente que haya sido designada, regulada y administrada a fin de alcanzar objetivos específicos de conservación.</t>
  </si>
  <si>
    <t>De acuerdo con el Decreto 1076 de 2015, las categorías de áreas protegidas son: Sistema de Parques Nacionales Naturales, Reserva Forestal Protectora Nacional, Distrito de Manejo Integrado Nacional, Reserva Forestal Protectora Regional, Distrito de Manejo Integrado Regional, Distrito de Conservación de Suelos, Área de Recreación y Reserva Natural de la Sociedad Civil.</t>
  </si>
  <si>
    <r>
      <t xml:space="preserve">PAPR </t>
    </r>
    <r>
      <rPr>
        <vertAlign val="subscript"/>
        <sz val="9"/>
        <color rgb="FF000000"/>
        <rFont val="Calibri"/>
        <family val="2"/>
      </rPr>
      <t>t</t>
    </r>
    <r>
      <rPr>
        <sz val="9"/>
        <color rgb="FF000000"/>
        <rFont val="Calibri"/>
        <family val="2"/>
      </rPr>
      <t xml:space="preserve"> = Porcentaje de áreas protegidas regionales declaradas, homologadas o recategorizadas, inscritas en el RUNAP, en el tiempo t.</t>
    </r>
  </si>
  <si>
    <r>
      <t xml:space="preserve">SAPR </t>
    </r>
    <r>
      <rPr>
        <vertAlign val="subscript"/>
        <sz val="9"/>
        <color rgb="FF000000"/>
        <rFont val="Calibri"/>
        <family val="2"/>
      </rPr>
      <t>it</t>
    </r>
    <r>
      <rPr>
        <sz val="9"/>
        <color rgb="FF000000"/>
        <rFont val="Calibri"/>
        <family val="2"/>
      </rPr>
      <t xml:space="preserve"> = Superficie de áreas protegidas regionales declaradas, homologadas o recategorizadas, inscritas en el RUNAP (ha), en el tiempo t.</t>
    </r>
  </si>
  <si>
    <r>
      <t xml:space="preserve">MAPR </t>
    </r>
    <r>
      <rPr>
        <vertAlign val="subscript"/>
        <sz val="9"/>
        <color rgb="FF000000"/>
        <rFont val="Calibri"/>
        <family val="2"/>
      </rPr>
      <t>it</t>
    </r>
    <r>
      <rPr>
        <sz val="9"/>
        <color rgb="FF000000"/>
        <rFont val="Calibri"/>
        <family val="2"/>
      </rPr>
      <t xml:space="preserve"> = Meta de áreas protegidas regionales declaradas, homologadas o recategorizadas, inscritas en el RUNAP (ha), en el tiempo t.</t>
    </r>
  </si>
  <si>
    <t>Reporte de avance</t>
  </si>
  <si>
    <t>Etapa</t>
  </si>
  <si>
    <t>Año 0 (2015) (*)</t>
  </si>
  <si>
    <t>Páramos delimitados por el MADS (número) ubicados en la jurisdicción de la Corporación</t>
  </si>
  <si>
    <t>Actos Administrativos de la CAR que adoptan la Zonificación y régimen de usos de páramos (número)</t>
  </si>
  <si>
    <t>Relación de páramos delimitados por el MADS, con zonificación y régimen de usos adoptados por la CAR</t>
  </si>
  <si>
    <t>Nombre del páramo</t>
  </si>
  <si>
    <t>Estado de avance</t>
  </si>
  <si>
    <t>Cuanto más cercano a cien por ciento, mayor es el cumplimiento de las metas de la autoridad ambiental en la gestión de paramos ubicados en la jurisdicción de la Corporación.</t>
  </si>
  <si>
    <r>
      <t>Hoja Metodológica de referencia:</t>
    </r>
    <r>
      <rPr>
        <sz val="9"/>
        <color rgb="FF000000"/>
        <rFont val="Calibri"/>
        <family val="2"/>
      </rPr>
      <t xml:space="preserve"> MADS (2016). </t>
    </r>
    <r>
      <rPr>
        <i/>
        <sz val="9"/>
        <color rgb="FF000000"/>
        <rFont val="Calibri"/>
        <family val="2"/>
      </rPr>
      <t>Hoja metodológica Porcentaje de páramos delimitados, con zonificación y régimen de usos (Versión 1.0).</t>
    </r>
    <r>
      <rPr>
        <sz val="9"/>
        <color rgb="FF000000"/>
        <rFont val="Calibri"/>
        <family val="2"/>
      </rPr>
      <t xml:space="preserve"> Ministerio de Ambiente y Desarrollo Sostenible MADS, DGOAT-SINA y DBBSE.</t>
    </r>
  </si>
  <si>
    <t>Observaciones.</t>
  </si>
  <si>
    <t>Es el porcentaje de páramos con zonificación y régimen de usos adoptados por la CAR, en relación con los páramos delimitados por el MADS en la jurisdicción de la Corporación.</t>
  </si>
  <si>
    <t>Mide el avance en la zonificación y en la determinación del régimen de usos, de las áreas de páramo delimitadas por el MADS, que están ubicados en la jurisdicción de la Corporación. De esta manera, el indicador busca hacer seguimiento a la contribución de las CAR a la ejecución de la Política Nacional de Gestión Integral de la Biodiversidad y sus Servicios Ecosistémicos.</t>
  </si>
  <si>
    <t>Ley 1753 de 2015</t>
  </si>
  <si>
    <t>Resolución 769 de 2002</t>
  </si>
  <si>
    <t>Resolución 839 de 2003</t>
  </si>
  <si>
    <t>Resolución 1128 de 2006</t>
  </si>
  <si>
    <t>Resolución 937 de 2011</t>
  </si>
  <si>
    <t>Los ecosistemas de páramos han sido reconocidos como áreas de especial importancia ecológica que cuentan con una protección especial por parte del Estado, toda vez que resultan de vital importancia por los servicios ecosistémicos que prestan a la población colombiana, especialmente los relacionados con la estabilidad de los ciclos climáticos e hidrológicos y con la regulación de los flujos de agua en cantidad y calidad.</t>
  </si>
  <si>
    <t>Por ello, el artículo 1° de la Ley 99 de 1993, establece entre los Principios Generales Ambientales que las zonas de páramos, subpáramos, los nacimientos de agua y las zonas de recarga de acuíferos serán objeto de protección especial.</t>
  </si>
  <si>
    <t>El artículo 173 de la Ley 1753 de 2015 determina que en las áreas delimitadas como páramos no se podrán adelantar actividades agropecuarias ni de exploración o explotación de recursos naturales no renovables, ni construcción de refinerías de hidrocarburos.</t>
  </si>
  <si>
    <t>El Parágrafo 3 del mencionado artículo establece que “dentro de los tres (3) años siguientes a la delimitación, las autoridades ambientales deberán zonificar y determinar el régimen de usos del área de páramo delimitada, de acuerdo con los lineamientos que para el efecto defina el Ministerio de Ambiente y Desarrollo Sostenible”.</t>
  </si>
  <si>
    <r>
      <t xml:space="preserve">PPDZRU </t>
    </r>
    <r>
      <rPr>
        <vertAlign val="subscript"/>
        <sz val="9"/>
        <color rgb="FF000000"/>
        <rFont val="Calibri"/>
        <family val="2"/>
      </rPr>
      <t>t</t>
    </r>
    <r>
      <rPr>
        <sz val="9"/>
        <color rgb="FF000000"/>
        <rFont val="Calibri"/>
        <family val="2"/>
      </rPr>
      <t xml:space="preserve"> = Porcentaje de los páramos delimitados por el MADS, a los cuales la CAR les expide el Acto Administrativo de zonificación y régimen de usos, en el tiempo t.</t>
    </r>
  </si>
  <si>
    <r>
      <t xml:space="preserve">PZRU </t>
    </r>
    <r>
      <rPr>
        <vertAlign val="subscript"/>
        <sz val="9"/>
        <color rgb="FF000000"/>
        <rFont val="Calibri"/>
        <family val="2"/>
      </rPr>
      <t>it</t>
    </r>
    <r>
      <rPr>
        <sz val="9"/>
        <color rgb="FF000000"/>
        <rFont val="Calibri"/>
        <family val="2"/>
      </rPr>
      <t xml:space="preserve"> = Número de páramos previamente delimitados por el MADS en la jurisdicción de la CAR, a los cuales la CAR les expide el Acto Administrativo de zonificación y régimen de usos, en el tiempo t.</t>
    </r>
  </si>
  <si>
    <r>
      <t xml:space="preserve">PD </t>
    </r>
    <r>
      <rPr>
        <vertAlign val="subscript"/>
        <sz val="9"/>
        <color rgb="FF000000"/>
        <rFont val="Calibri"/>
        <family val="2"/>
      </rPr>
      <t>it</t>
    </r>
    <r>
      <rPr>
        <sz val="9"/>
        <color rgb="FF000000"/>
        <rFont val="Calibri"/>
        <family val="2"/>
      </rPr>
      <t xml:space="preserve"> = Número de páramos delimitados por el MADS en la jurisdicción de la CAR, en el tiempo t.</t>
    </r>
  </si>
  <si>
    <t>Ponderaciones de referencia</t>
  </si>
  <si>
    <t>Descripción</t>
  </si>
  <si>
    <t>Ponderación</t>
  </si>
  <si>
    <t>Preparación</t>
  </si>
  <si>
    <t xml:space="preserve">Definición de la unidad objeto de ordenación forestal
Asignación de recursos
Inicio del proceso pre y contractual
Conformación del equipo de trabajo  </t>
  </si>
  <si>
    <t>Superficie cubierta en el Plan de Ordenación Forestal adoptado a 31/12/2019 (ha)</t>
  </si>
  <si>
    <t>Aprestamiento</t>
  </si>
  <si>
    <t>Consulta, validación y digitalización de información secundaria
Procesamiento e interpretación de imágenes satelitales
Generación de información cartográfica preliminar
Definición de metodología para levantamiento de información primaria</t>
  </si>
  <si>
    <t>Meta de nuevas hectáreas forestales a ser ordenadas en el Plan de Ordenación Forestal en el cuatrienio (ha)</t>
  </si>
  <si>
    <t>Logística</t>
  </si>
  <si>
    <t>Socialización y acuerdos con actores regionales y locales
Chequeo cartografía en campo
Desarrollo del premuestreo, ajuste y realización del inventario forestal
Desarrollo del componente fauna
Desarrollo del componente socieconomico
Desarrollo del componente suelos</t>
  </si>
  <si>
    <t>Meta de hectáreas forestales a ser actualizadas en el Plan de Ordenación Forestal en el cuatrienio (ha) -si aplica-</t>
  </si>
  <si>
    <t>Oficina</t>
  </si>
  <si>
    <t xml:space="preserve">Procesamiento y análisis de información primaria
Propuesta zonificación inicial de la UOF
Propuesta de zonificación de las áreas forestales que componen la UOF
 Formulación del POF para cada área forestal de la UOF
</t>
  </si>
  <si>
    <t>Meta: hectáreas forestales sujeto de ordenación en el cuatrienio (ha) (B+C)</t>
  </si>
  <si>
    <t>Formulación</t>
  </si>
  <si>
    <t>Socialización versión premiminar de los POF
Armonización de los POF con actores locales y regionales
Edición y ajustes de los POF</t>
  </si>
  <si>
    <t>Superficie total del Plan de Ordenación Forestal a 31/12/2023 (ha)</t>
  </si>
  <si>
    <t>Aprobación</t>
  </si>
  <si>
    <t>Aprobación de los POF por el Consejo Directivo de la autoridad ambiental competente</t>
  </si>
  <si>
    <t>Actividades de referencia  en el proceso de formulación, implementación y seguimiento del Plan de Ordenación Forestal</t>
  </si>
  <si>
    <t>Superficie a ser ordenada en el Plan de Ordenación Forestal (*)</t>
  </si>
  <si>
    <t>Avance (Ponderación acumulada)</t>
  </si>
  <si>
    <t>Meta: hectáreas forestales sujeto de ordenación (a)</t>
  </si>
  <si>
    <t>En formulación</t>
  </si>
  <si>
    <t>En actualización</t>
  </si>
  <si>
    <t>Plan forestal adoptado</t>
  </si>
  <si>
    <t>Superfice de avance anual (ha)</t>
  </si>
  <si>
    <t>(*) Ubique cada superficie sólo en la última etapa que se encuentre</t>
  </si>
  <si>
    <t>Avance Cuatrienal (%)</t>
  </si>
  <si>
    <t>La suma de la superficie de las áreas en proceso de ordenación debe ser igual a la meta de hectáreas forestales a ser ordenadas.</t>
  </si>
  <si>
    <t>Meta de avance anual (%)</t>
  </si>
  <si>
    <t>Relación de áreas a ser ordenadas en el Plan de Ordenación Forestal</t>
  </si>
  <si>
    <t>Meta de avance anual (ha)</t>
  </si>
  <si>
    <t>Nombre del área a ser ordenada</t>
  </si>
  <si>
    <t>Municipios donde se ubica</t>
  </si>
  <si>
    <t>Superficie (ha)</t>
  </si>
  <si>
    <t>Estado de avance (a)</t>
  </si>
  <si>
    <t>Acto administrativo de adopción</t>
  </si>
  <si>
    <t>Determinación de la Meta de Avance Anual</t>
  </si>
  <si>
    <t>Ponderador acumulado esperado en cada fase</t>
  </si>
  <si>
    <t>Hectareas</t>
  </si>
  <si>
    <t>Avance esperado (Ponderación acumulada)</t>
  </si>
  <si>
    <t>(a) en formulación, en actualización, en adopción, adoptado. Si está adoptado, escriba el número del acto administrativo correspondiente.</t>
  </si>
  <si>
    <t>Cuanto más cercano a cien por ciento, mayor es el cumplimiento de las metas establecidas por la Corporación en materia de ordenación de las áreas forestales.</t>
  </si>
  <si>
    <t>Meta de avance anual ponderada (ha)</t>
  </si>
  <si>
    <r>
      <t>Hoja Metodológica de referencia:</t>
    </r>
    <r>
      <rPr>
        <sz val="9"/>
        <color rgb="FF000000"/>
        <rFont val="Calibri"/>
        <family val="2"/>
      </rPr>
      <t xml:space="preserve"> MADS (2016). </t>
    </r>
    <r>
      <rPr>
        <i/>
        <sz val="9"/>
        <color rgb="FF000000"/>
        <rFont val="Calibri"/>
        <family val="2"/>
      </rPr>
      <t>Hoja metodológica Porcentaje de avance en la formulación del Plan de Ordenación Forestal (Versión 1.0).</t>
    </r>
    <r>
      <rPr>
        <sz val="9"/>
        <color rgb="FF000000"/>
        <rFont val="Calibri"/>
        <family val="2"/>
      </rPr>
      <t xml:space="preserve"> Ministerio de Ambiente y Desarrollo Sostenible MADS, DGOAT-SINA y DBBSE.</t>
    </r>
  </si>
  <si>
    <t>Es el porcentaje de avance en la formulación del Plan de Ordenación Forestal, con respecto a la meta de Ordenación Forestal definida en el Plan de Acción de la Corporación.</t>
  </si>
  <si>
    <t>Mide el avance del Plan de Ordenación Forestal, con respecto a la meta de Ordenación Forestal definida en el Plan de Acción de la Corporación. De esta manera, el indicador busca hacer seguimiento a la contribución de las CAR a la Política Nacional de Gestión Integral de la Biodiversidad y sus Servicios Ecosistémicos, así como a los instrumentos de política relacionados con el recurso forestal.</t>
  </si>
  <si>
    <r>
      <t>·</t>
    </r>
    <r>
      <rPr>
        <sz val="7"/>
        <color rgb="FF000000"/>
        <rFont val="Times New Roman"/>
        <family val="1"/>
      </rPr>
      <t xml:space="preserve">        </t>
    </r>
    <r>
      <rPr>
        <sz val="9"/>
        <color rgb="FF000000"/>
        <rFont val="Calibri"/>
        <family val="2"/>
      </rPr>
      <t>Ley 2ª de 1959</t>
    </r>
  </si>
  <si>
    <r>
      <t>·</t>
    </r>
    <r>
      <rPr>
        <sz val="7"/>
        <color rgb="FF000000"/>
        <rFont val="Times New Roman"/>
        <family val="1"/>
      </rPr>
      <t xml:space="preserve">        </t>
    </r>
    <r>
      <rPr>
        <sz val="9"/>
        <color rgb="FF000000"/>
        <rFont val="Calibri"/>
        <family val="2"/>
      </rPr>
      <t>Ley 99 de 1993</t>
    </r>
  </si>
  <si>
    <r>
      <t>·</t>
    </r>
    <r>
      <rPr>
        <sz val="7"/>
        <color rgb="FF000000"/>
        <rFont val="Times New Roman"/>
        <family val="1"/>
      </rPr>
      <t xml:space="preserve">        </t>
    </r>
    <r>
      <rPr>
        <sz val="9"/>
        <color rgb="FF000000"/>
        <rFont val="Calibri"/>
        <family val="2"/>
      </rPr>
      <t>Decreto-Ley 2811 de 1974.</t>
    </r>
  </si>
  <si>
    <r>
      <t>·</t>
    </r>
    <r>
      <rPr>
        <sz val="7"/>
        <color rgb="FF000000"/>
        <rFont val="Times New Roman"/>
        <family val="1"/>
      </rPr>
      <t xml:space="preserve">        </t>
    </r>
    <r>
      <rPr>
        <sz val="9"/>
        <color rgb="FF000000"/>
        <rFont val="Calibri"/>
        <family val="2"/>
      </rPr>
      <t>Decreto 1076 de 2015.</t>
    </r>
  </si>
  <si>
    <t>Los artículos 8°, 79 y 80 de la Constitución Política de Colombia, señalan que es deber del Estado proteger la diversidad e integridad del ambiente, conservar las áreas de especial importancia ecológica, fomentar la educación para el logro de estos fines, planificar el manejo y aprovechamiento de los recursos naturales para garantizar su desarrollo sostenible, su conservación, restauración o sustitución.</t>
  </si>
  <si>
    <t>El Plan de ordenación forestal es el estudio elaborado por las Corporaciones que, fundamentado en la descripción de los aspectos bióticos, abióticos, sociales y económicos, tiene por objeto asegurar que el interesado en utilizar el recurso en un área forestal productora, desarrolle su actividad en forma planificada para así garantizar el manejo adecuado y el aprovechamiento sostenible del recurso</t>
  </si>
  <si>
    <r>
      <t xml:space="preserve">PAPOF </t>
    </r>
    <r>
      <rPr>
        <vertAlign val="subscript"/>
        <sz val="9"/>
        <color rgb="FF000000"/>
        <rFont val="Calibri"/>
        <family val="2"/>
      </rPr>
      <t>t</t>
    </r>
    <r>
      <rPr>
        <sz val="9"/>
        <color rgb="FF000000"/>
        <rFont val="Calibri"/>
        <family val="2"/>
      </rPr>
      <t xml:space="preserve"> = Porcentaje de avance en la formulación del Plan de Ordenación Forestal, en el tiempo t.</t>
    </r>
  </si>
  <si>
    <r>
      <t xml:space="preserve">APOF </t>
    </r>
    <r>
      <rPr>
        <vertAlign val="subscript"/>
        <sz val="9"/>
        <color rgb="FF000000"/>
        <rFont val="Calibri"/>
        <family val="2"/>
      </rPr>
      <t>it</t>
    </r>
    <r>
      <rPr>
        <sz val="9"/>
        <color rgb="FF000000"/>
        <rFont val="Calibri"/>
        <family val="2"/>
      </rPr>
      <t xml:space="preserve"> = Superficie de avance en la formulación del Plan de Ordenación Forestal (ha), en el tiempo t.</t>
    </r>
  </si>
  <si>
    <r>
      <t xml:space="preserve">MAPOF </t>
    </r>
    <r>
      <rPr>
        <vertAlign val="subscript"/>
        <sz val="9"/>
        <color rgb="FF000000"/>
        <rFont val="Calibri"/>
        <family val="2"/>
      </rPr>
      <t>it</t>
    </r>
    <r>
      <rPr>
        <sz val="9"/>
        <color rgb="FF000000"/>
        <rFont val="Calibri"/>
        <family val="2"/>
      </rPr>
      <t xml:space="preserve"> = Meta de avance en la formulación del Plan de Ordenación Forestal (ha), en el tiempo t.</t>
    </r>
  </si>
  <si>
    <t>VARIABLE</t>
  </si>
  <si>
    <t>CONTINENTALES</t>
  </si>
  <si>
    <t>MARINAS, COSTERAS E INSULARES</t>
  </si>
  <si>
    <t>TOTAL</t>
  </si>
  <si>
    <t xml:space="preserve">Número de áreas protegidas cuya administración es responsabilidad de la Corporación Autónoma Regional </t>
  </si>
  <si>
    <t>Número de áreas protegidas con plan de manejo adoptado</t>
  </si>
  <si>
    <t>Número de áreas protegidas con plan de manejo en ejecución</t>
  </si>
  <si>
    <t>Inversión asociada a la ejecución de los planes de manejo de áreas protegidas (Millones de $)</t>
  </si>
  <si>
    <t>Nombre de AP</t>
  </si>
  <si>
    <t>Categoría de AP</t>
  </si>
  <si>
    <t>Ppto.</t>
  </si>
  <si>
    <t>Presupuesto</t>
  </si>
  <si>
    <t>Inicial</t>
  </si>
  <si>
    <t>Definitivo</t>
  </si>
  <si>
    <t>Cuanto más cercano a cien por ciento, mayores son las acciones que la autoridad ambiental realiza para la ejecución de los planes de manejo de las áreas protegidas que están a cargo de la Corporación Autónoma Regional.</t>
  </si>
  <si>
    <r>
      <t>Hoja Metodológica de referencia:</t>
    </r>
    <r>
      <rPr>
        <sz val="9"/>
        <color rgb="FF000000"/>
        <rFont val="Calibri"/>
        <family val="2"/>
      </rPr>
      <t xml:space="preserve"> MADS (2016). </t>
    </r>
    <r>
      <rPr>
        <i/>
        <sz val="9"/>
        <color rgb="FF000000"/>
        <rFont val="Calibri"/>
        <family val="2"/>
      </rPr>
      <t>Hoja metodológica Porcentaje de áreas protegidas con planes de manejo en ejecución (Versión 1.0).</t>
    </r>
    <r>
      <rPr>
        <sz val="9"/>
        <color rgb="FF000000"/>
        <rFont val="Calibri"/>
        <family val="2"/>
      </rPr>
      <t xml:space="preserve"> Ministerio de Ambiente y Desarrollo Sostenible y Parques Nacionales Naturales.</t>
    </r>
  </si>
  <si>
    <t>Se recomienda a las autoridades ambientales que una vez el plan de manejo ya esté aprobado y soportado bajo acto administrativo este sea cargado en la Plataforma del RUNAP. http://runap.parquesnacionales.gov.co)</t>
  </si>
  <si>
    <t xml:space="preserve">Descripción del Indicador </t>
  </si>
  <si>
    <t>Es la relación entre el número de áreas protegidas con planes de manejo en ejecución y el número de áreas protegidas regionales en jurisdicción de la Corporación registradas en el RUNAP, cuya administración es responsabilidad de la autoridad ambiental. Comprende áreas protegidas tanto continentales como marinas, costeras e insulares.</t>
  </si>
  <si>
    <t>El indicador mide que la autoridad ambiental realice acciones dirigidas a la implementación de los planes de manejo de las áreas protegidas, cuya administración es responsabilidad de la autoridad ambiental. De esta manera, la Corporación contribuye a la ejecución a nivel regional de la Política Nacional de Gestión de la Biodiversidad y sus Servicios Ecosistémicos.</t>
  </si>
  <si>
    <t>Política Nacional de Gestión Integral de la Biodiversidad y sus Servicios Ecosistémicos</t>
  </si>
  <si>
    <t>El mencionado Decreto, establece las categorías de áreas protegidas nacionales y regionales.</t>
  </si>
  <si>
    <t>Adicionalmente, el Decreto ibídem, establece que cada una de las áreas protegidas que integran el SINAP contarán con un plan de manejo que será el principal instrumento de planificación que orienta su gestión de conservación para un periodo de cinco (5) años de manera que se evidencien resultados frente al logro de los objetivos de conservación que motivaron su designación y su contribución al desarrollo del SINAP. Este plan deberá formularse dentro del año siguiente a la declaratoria o en el caso de las áreas existentes que se integren al SINAP dentro del año siguiente al registro.</t>
  </si>
  <si>
    <t>Indicador Porcentaje de áreas protegidas con planes de manejo en ejecución</t>
  </si>
  <si>
    <r>
      <t xml:space="preserve">PAPME </t>
    </r>
    <r>
      <rPr>
        <vertAlign val="subscript"/>
        <sz val="9"/>
        <color rgb="FF000000"/>
        <rFont val="Calibri"/>
        <family val="2"/>
      </rPr>
      <t>t</t>
    </r>
    <r>
      <rPr>
        <sz val="9"/>
        <color rgb="FF000000"/>
        <rFont val="Calibri"/>
        <family val="2"/>
      </rPr>
      <t xml:space="preserve"> = Porcentaje de áreas protegidas con planes de manejo en ejecución, en el tiempo t.</t>
    </r>
  </si>
  <si>
    <r>
      <t xml:space="preserve">APME </t>
    </r>
    <r>
      <rPr>
        <vertAlign val="subscript"/>
        <sz val="9"/>
        <color rgb="FF000000"/>
        <rFont val="Calibri"/>
        <family val="2"/>
      </rPr>
      <t>it</t>
    </r>
    <r>
      <rPr>
        <sz val="9"/>
        <color rgb="FF000000"/>
        <rFont val="Calibri"/>
        <family val="2"/>
      </rPr>
      <t xml:space="preserve"> = Número de áreas protegidas </t>
    </r>
    <r>
      <rPr>
        <i/>
        <sz val="9"/>
        <color rgb="FF000000"/>
        <rFont val="Calibri"/>
        <family val="2"/>
      </rPr>
      <t>i</t>
    </r>
    <r>
      <rPr>
        <sz val="9"/>
        <color rgb="FF000000"/>
        <rFont val="Calibri"/>
        <family val="2"/>
      </rPr>
      <t xml:space="preserve"> con planes de manejo en ejecución, en el tiempo t.</t>
    </r>
  </si>
  <si>
    <r>
      <t xml:space="preserve">APCAR </t>
    </r>
    <r>
      <rPr>
        <vertAlign val="subscript"/>
        <sz val="9"/>
        <color rgb="FF000000"/>
        <rFont val="Calibri"/>
        <family val="2"/>
      </rPr>
      <t>it</t>
    </r>
    <r>
      <rPr>
        <sz val="9"/>
        <color rgb="FF000000"/>
        <rFont val="Calibri"/>
        <family val="2"/>
      </rPr>
      <t xml:space="preserve"> = Número de áreas protegidas </t>
    </r>
    <r>
      <rPr>
        <i/>
        <sz val="9"/>
        <color rgb="FF000000"/>
        <rFont val="Calibri"/>
        <family val="2"/>
      </rPr>
      <t>i</t>
    </r>
    <r>
      <rPr>
        <sz val="9"/>
        <color rgb="FF000000"/>
        <rFont val="Calibri"/>
        <family val="2"/>
      </rPr>
      <t xml:space="preserve"> cuya administración es responsabilidad de la Corporación Autónoma Regional, en el tiempo t.</t>
    </r>
  </si>
  <si>
    <t>Inversión asociada a la ejecución de los planes de manejo de áreas protegidas</t>
  </si>
  <si>
    <r>
      <t xml:space="preserve">IPMAP </t>
    </r>
    <r>
      <rPr>
        <vertAlign val="subscript"/>
        <sz val="9"/>
        <color rgb="FF000000"/>
        <rFont val="Calibri"/>
        <family val="2"/>
      </rPr>
      <t>t</t>
    </r>
    <r>
      <rPr>
        <sz val="9"/>
        <color rgb="FF000000"/>
        <rFont val="Calibri"/>
        <family val="2"/>
      </rPr>
      <t xml:space="preserve"> = Inversión asociada a la ejecución de los planes de manejo de las áreas protegidas a cargo de la Corporación Autónoma Regional, en el año t.</t>
    </r>
  </si>
  <si>
    <r>
      <t xml:space="preserve">PDAP </t>
    </r>
    <r>
      <rPr>
        <vertAlign val="subscript"/>
        <sz val="9"/>
        <color rgb="FF000000"/>
        <rFont val="Calibri"/>
        <family val="2"/>
      </rPr>
      <t>i</t>
    </r>
    <r>
      <rPr>
        <sz val="9"/>
        <color rgb="FF000000"/>
        <rFont val="Calibri"/>
        <family val="2"/>
      </rPr>
      <t xml:space="preserve"> = Presupuesto definitivo asociado a la ejecución del plan de manejo del área protegida i, en el año t.</t>
    </r>
  </si>
  <si>
    <t>ESPECIES AMENAZADAS CONTINENTALES</t>
  </si>
  <si>
    <t>ESPECIES AMENAZADAS MARINAS</t>
  </si>
  <si>
    <t>FLORA</t>
  </si>
  <si>
    <t>FAUNA</t>
  </si>
  <si>
    <t>CR</t>
  </si>
  <si>
    <t>EN</t>
  </si>
  <si>
    <t>VU</t>
  </si>
  <si>
    <t>Número de especies amenazadas presentes en la jurisdicción</t>
  </si>
  <si>
    <t>Número de especies amenazadas con medidas de conservación y manejo formulado</t>
  </si>
  <si>
    <t>Número de especies amenazadas con medidas de conservación y manejo en ejecución</t>
  </si>
  <si>
    <t>(CR) Especie en peligro crítico</t>
  </si>
  <si>
    <t>(EN) Especie en peligro</t>
  </si>
  <si>
    <t>(VU) Especie vulnerable</t>
  </si>
  <si>
    <t>Inversión asociada a la ejecución de las medidas de conservación y manejo de especies amenazadas (Millones de $)</t>
  </si>
  <si>
    <t>Tipo (Continental o marina)</t>
  </si>
  <si>
    <t>Tipo (Flora o fauna)</t>
  </si>
  <si>
    <t>Nombre (común y/o científico)</t>
  </si>
  <si>
    <t>Cuanto más cercano a cien por ciento, mayores son las acciones que la autoridad ambiental realiza para la ejecución de las medidas de conservación y manejo de las especies amenazadas que cuentan con plan de manejo, dadas las prioridades regionales que se han definido en este campo.</t>
  </si>
  <si>
    <t>Ministerio de Ambiente y Desarrollo Sostenible - MADS</t>
  </si>
  <si>
    <r>
      <t>Hoja Metodológica de referencia:</t>
    </r>
    <r>
      <rPr>
        <sz val="9"/>
        <color rgb="FF000000"/>
        <rFont val="Calibri"/>
        <family val="2"/>
      </rPr>
      <t xml:space="preserve"> MADS (2016). </t>
    </r>
    <r>
      <rPr>
        <i/>
        <sz val="9"/>
        <color rgb="FF000000"/>
        <rFont val="Calibri"/>
        <family val="2"/>
      </rPr>
      <t>Hoja metodológica Porcentaje de especies amenazadas con medidas de manejo en ejecución (Versión 1.0).</t>
    </r>
    <r>
      <rPr>
        <sz val="9"/>
        <color rgb="FF000000"/>
        <rFont val="Calibri"/>
        <family val="2"/>
      </rPr>
      <t xml:space="preserve"> Ministerio de Ambiente y Desarrollo Sostenible MADS, DGOAT-SINA, DBBSE y DAMCRA.</t>
    </r>
  </si>
  <si>
    <t>- La formulación de las medidas de conservación y manejo estaran a cargo del MADS y/o de las CARs.</t>
  </si>
  <si>
    <t>- Como limitación tambien se identifica la información disponible que sobre estas especies pueda tener cada CAR.</t>
  </si>
  <si>
    <t>Es la relación entre el número de especies amenazadas con medidas de conservación y manejo en ejecución y el número de especies que cuentan con medidas de manejo formuladas, tanto para fauna y flora como en el medio continental y marino.</t>
  </si>
  <si>
    <t>El indicador mide que la autoridad ambiental realice acciones dirigidas a la implementación de las medidas de conservación y manejo de especies amenazadas. De esta manera, la Corporación contribuye a la ejecución a nivel regional de la Política Nacional de Gestión de la Biodiversidad y sus Servicios Ecosistémicos, así como de las Metas Aichi.</t>
  </si>
  <si>
    <t>Decreto 1071 de 2015, compilatorio del Decreto 1124 de 2013, por el cual se adopta el Plan de Acción Nacional para la Conservación y Manejo de Tiburones, Rayas y Quimeras de Colombia – PAN Tiburones Colombia</t>
  </si>
  <si>
    <t>Resolución 2210 de 2010</t>
  </si>
  <si>
    <t>Resolución 0192 de 2014</t>
  </si>
  <si>
    <t>El Plan Estratégico para la Diversidad Biológica 2011-2020 y las Metas de Aichi se agrupan en los siguientes objetivos estratégicos:</t>
  </si>
  <si>
    <r>
      <t>A.</t>
    </r>
    <r>
      <rPr>
        <sz val="7"/>
        <color rgb="FF000000"/>
        <rFont val="Times New Roman"/>
        <family val="1"/>
      </rPr>
      <t xml:space="preserve">    </t>
    </r>
    <r>
      <rPr>
        <sz val="9"/>
        <color rgb="FF000000"/>
        <rFont val="Calibri"/>
        <family val="2"/>
      </rPr>
      <t>Abordar las causas subyacentes de la pérdida de diversidad biológica mediante la incorporación de la diversidad biológica en todos los ámbitos gubernamentales y de la sociedad.</t>
    </r>
  </si>
  <si>
    <r>
      <t>B.</t>
    </r>
    <r>
      <rPr>
        <sz val="7"/>
        <color rgb="FF000000"/>
        <rFont val="Times New Roman"/>
        <family val="1"/>
      </rPr>
      <t xml:space="preserve">    </t>
    </r>
    <r>
      <rPr>
        <sz val="9"/>
        <color rgb="FF000000"/>
        <rFont val="Calibri"/>
        <family val="2"/>
      </rPr>
      <t>Reducir las presiones directas sobre la diversidad biológica y promover la utilización sostenible.</t>
    </r>
  </si>
  <si>
    <r>
      <t>C.</t>
    </r>
    <r>
      <rPr>
        <sz val="7"/>
        <color rgb="FF000000"/>
        <rFont val="Times New Roman"/>
        <family val="1"/>
      </rPr>
      <t xml:space="preserve">    </t>
    </r>
    <r>
      <rPr>
        <sz val="9"/>
        <color rgb="FF000000"/>
        <rFont val="Calibri"/>
        <family val="2"/>
      </rPr>
      <t>Mejorar la situación de la diversidad biológica salvaguardando los ecosistemas, las especies y la diversidad genética.</t>
    </r>
  </si>
  <si>
    <r>
      <t>D.</t>
    </r>
    <r>
      <rPr>
        <sz val="7"/>
        <color rgb="FF000000"/>
        <rFont val="Times New Roman"/>
        <family val="1"/>
      </rPr>
      <t xml:space="preserve">    </t>
    </r>
    <r>
      <rPr>
        <sz val="9"/>
        <color rgb="FF000000"/>
        <rFont val="Calibri"/>
        <family val="2"/>
      </rPr>
      <t>Aumentar los beneficios de la diversidad biológica y los servicios de los ecosistemas para todos</t>
    </r>
  </si>
  <si>
    <t>La Resolución 192 de 2014 define Especie Amenazada, como aquella que ha sido declarada como tal por Tratados o Convenios Internacionales aprobados y ratificados por Colombia o haya sido declarada en alguna categoría de amenaza por el Ministerio de Ambiente y Desarrollo Sostenible.</t>
  </si>
  <si>
    <t>Especie en Peligro Crítico (CR): Aquellas que están enfrentando un riesgo de extinción extremadamente alto en estado de vida silvestre.</t>
  </si>
  <si>
    <t>Especie en Peligro (EN): Aquellas que están enfrentando un riesgo de extinción muy alto en estado de vida silvestre.</t>
  </si>
  <si>
    <t>Especie Vulnerable (VU): Aquellas que están enfrentando un riesgo de extinción alto en estado de vida silvestre.</t>
  </si>
  <si>
    <t>Adicionalmente, la Resolución 192 de 2014 establece que “el Ministerio de Ambiente y Desarrollo Sostenible en conjunto con las demás entidades del SINA, definirán las medidas de conservación y manejo de las especies amenazadas, sin perjuicio de las funciones y competencias asignadas a otras entidades públicas”</t>
  </si>
  <si>
    <t>Indicador Porcentaje de especies amenazadas con medidas de manejo en ejecución</t>
  </si>
  <si>
    <t xml:space="preserve"> x 100</t>
  </si>
  <si>
    <r>
      <t xml:space="preserve">PEAMME </t>
    </r>
    <r>
      <rPr>
        <vertAlign val="subscript"/>
        <sz val="9"/>
        <color rgb="FF000000"/>
        <rFont val="Calibri"/>
        <family val="2"/>
      </rPr>
      <t>t</t>
    </r>
    <r>
      <rPr>
        <sz val="9"/>
        <color rgb="FF000000"/>
        <rFont val="Calibri"/>
        <family val="2"/>
      </rPr>
      <t xml:space="preserve"> = Porcentaje de especies amenazadas con medidas de conservación y manejo en ejecución, en tiempo t.</t>
    </r>
  </si>
  <si>
    <r>
      <t xml:space="preserve">EAMME </t>
    </r>
    <r>
      <rPr>
        <vertAlign val="subscript"/>
        <sz val="9"/>
        <color rgb="FF000000"/>
        <rFont val="Calibri"/>
        <family val="2"/>
      </rPr>
      <t>it</t>
    </r>
    <r>
      <rPr>
        <sz val="9"/>
        <color rgb="FF000000"/>
        <rFont val="Calibri"/>
        <family val="2"/>
      </rPr>
      <t xml:space="preserve"> = Número de especies amenazadas </t>
    </r>
    <r>
      <rPr>
        <i/>
        <sz val="9"/>
        <color rgb="FF000000"/>
        <rFont val="Calibri"/>
        <family val="2"/>
      </rPr>
      <t>i</t>
    </r>
    <r>
      <rPr>
        <sz val="9"/>
        <color rgb="FF000000"/>
        <rFont val="Calibri"/>
        <family val="2"/>
      </rPr>
      <t xml:space="preserve"> con medidas de conservación y manejo en ejecución, en el tiempo t.</t>
    </r>
  </si>
  <si>
    <r>
      <t xml:space="preserve">EAMMF </t>
    </r>
    <r>
      <rPr>
        <vertAlign val="subscript"/>
        <sz val="9"/>
        <color rgb="FF000000"/>
        <rFont val="Calibri"/>
        <family val="2"/>
      </rPr>
      <t>it</t>
    </r>
    <r>
      <rPr>
        <sz val="9"/>
        <color rgb="FF000000"/>
        <rFont val="Calibri"/>
        <family val="2"/>
      </rPr>
      <t xml:space="preserve"> = Número de especies amenazadas </t>
    </r>
    <r>
      <rPr>
        <i/>
        <sz val="9"/>
        <color rgb="FF000000"/>
        <rFont val="Calibri"/>
        <family val="2"/>
      </rPr>
      <t>i</t>
    </r>
    <r>
      <rPr>
        <sz val="9"/>
        <color rgb="FF000000"/>
        <rFont val="Calibri"/>
        <family val="2"/>
      </rPr>
      <t xml:space="preserve"> con medidas de conservación y manejo formuladas, en el tiempo t.</t>
    </r>
  </si>
  <si>
    <t>Inversión asociada a la ejecución de las medidas de conservación y manejo de especies amenazadas</t>
  </si>
  <si>
    <r>
      <t xml:space="preserve">IMMEA </t>
    </r>
    <r>
      <rPr>
        <vertAlign val="subscript"/>
        <sz val="9"/>
        <color rgb="FF000000"/>
        <rFont val="Calibri"/>
        <family val="2"/>
      </rPr>
      <t>t</t>
    </r>
    <r>
      <rPr>
        <sz val="9"/>
        <color rgb="FF000000"/>
        <rFont val="Calibri"/>
        <family val="2"/>
      </rPr>
      <t xml:space="preserve"> = Inversión asociada a la ejecución de las medidas de conservación y manejo de especies amenazadas, en el año t.</t>
    </r>
  </si>
  <si>
    <r>
      <t xml:space="preserve">PDEA </t>
    </r>
    <r>
      <rPr>
        <vertAlign val="subscript"/>
        <sz val="9"/>
        <color rgb="FF000000"/>
        <rFont val="Calibri"/>
        <family val="2"/>
      </rPr>
      <t>i</t>
    </r>
    <r>
      <rPr>
        <sz val="9"/>
        <color rgb="FF000000"/>
        <rFont val="Calibri"/>
        <family val="2"/>
      </rPr>
      <t xml:space="preserve"> = Presupuesto definitivo asociado a la ejecución de medidas de conservación y manejo de la especie amenazada i, en el año t.</t>
    </r>
  </si>
  <si>
    <t>CONTINENTAL</t>
  </si>
  <si>
    <t>MARINA</t>
  </si>
  <si>
    <t>SUBTOTAL</t>
  </si>
  <si>
    <t>Número de especies invasoras en la jurisdicción</t>
  </si>
  <si>
    <t>Número de especies invasoras con medidas de prevención, control y manejo formulado</t>
  </si>
  <si>
    <t>Número de especies invasoras con medidas de prevención, control y manejo en ejecución</t>
  </si>
  <si>
    <t>Inversión asociada a la ejecución de las medidas de prevención, control y manejo de especies invasoras (Millones de $)</t>
  </si>
  <si>
    <t>Cuanto más cercano a cien por ciento, mayores son las acciones que la autoridad ambiental realiza para la ejecución de las medidas de prevención, control y manejo de las especies invasoras que cuentan con medidas de prevención, control y manejo, dadas las prioridades regionales que se han definido en este campo.</t>
  </si>
  <si>
    <t>Se pueden presentar situaciones de orden operativo, financiero, político y social que pueden afectar los presupuestos y los cronogramas definidos en el Plan de Acción de la Corporación. Así mismo, pueden existir limitaciones de información sobre las especies invasoras presentes en la Corporación.</t>
  </si>
  <si>
    <r>
      <t>Hoja Metodológica de referencia:</t>
    </r>
    <r>
      <rPr>
        <sz val="9"/>
        <color rgb="FF000000"/>
        <rFont val="Calibri"/>
        <family val="2"/>
      </rPr>
      <t xml:space="preserve"> MADS (2016). </t>
    </r>
    <r>
      <rPr>
        <i/>
        <sz val="9"/>
        <color rgb="FF000000"/>
        <rFont val="Calibri"/>
        <family val="2"/>
      </rPr>
      <t>Hoja metodológica Porcentaje de especies invasoras con medidas de manejo en ejecución (Versión 1.0).</t>
    </r>
    <r>
      <rPr>
        <sz val="9"/>
        <color rgb="FF000000"/>
        <rFont val="Calibri"/>
        <family val="2"/>
      </rPr>
      <t xml:space="preserve"> Ministerio de Ambiente y Desarrollo Sostenible MADS, DGOAT-SINA, DBBSE y DAMCRA.</t>
    </r>
  </si>
  <si>
    <t>La formulación de las medidas de prevención, control y manejo estarán a cargo del MADS y/o las CARs.</t>
  </si>
  <si>
    <t>Es la relación entre el número de especies invasoras con medidas de prevención, control y manejo en ejecución y el número de especies que cuentan con medidas de prevención, control y manejo formulado, tanto para fauna y flora como en el medio continental y marino.</t>
  </si>
  <si>
    <t>El indicador mide que la autoridad ambiental realice acciones dirigidas a la implementación de las medidas de prevención, control y manejo de especies invasoras. De esta manera, la Corporación contribuye a la ejecución a nivel regional de la Política Nacional de Gestión de la Biodiversidad y sus Servicios Ecosistémicos, así como al cumplimiento de las Metas Aichi.</t>
  </si>
  <si>
    <t>Resolución 848 de 2008, especies exóticas invasoras.</t>
  </si>
  <si>
    <t>Resolución 132 de 2010, pez león.</t>
  </si>
  <si>
    <t>Resolución 207 de 2010, pez león y caracol tigre.</t>
  </si>
  <si>
    <t>Resolución 654 de 2011, caracol gigante africano.</t>
  </si>
  <si>
    <t>Resolución 675 de 2013, adopta el Plan y Protocolo de manejo del pez león.</t>
  </si>
  <si>
    <t>Plan de Acción para la Prevención, Manejo y Control de las Especies Introducidas, Trasplantadas e Invasoras.</t>
  </si>
  <si>
    <t>Baptiste M.P., Castaño N., Cárdenas D., Gutiérrez F. P., Gil D.L. y Lasso C.A. (eds). 2010. Análisis de riesgo y propuesta de categorización de especies introducidas para Colombia. Instituto de Investigación de Recursos Biológicos Alexander von Humboldt. Bogotá, D. C., Colombia. 200 p.</t>
  </si>
  <si>
    <t>Las especies invasoras, son la segunda causa de pérdida de biodiversidad en el mundo, ya que afectan su funcionalidad y estructura además de traer consecuencias de alto impacto en el ámbito económico, la salud pública y la cultura (Baptiste et al., 2010).</t>
  </si>
  <si>
    <t>El Convenio sobre Diversidad Biológica, aprobado en Colombia a través de la Ley 165 de 1994, se refiere en el artículo 8° a las obligaciones de los países parte y en su literal h) establece: “impedirá que se introduzcan, controlará o erradicará las especies exóticas que amenacen a ecosistemas, hábitats o especies.</t>
  </si>
  <si>
    <t>Se entiende por especies exóticas de carácter invasor aquellas que han sido capaces de colonizar efectivamente un área en donde se ha interrumpido la barrera geográfica y se han propagado sin asistencia humana directa en hábitats naturales o seminaturales y cuyo establecimiento y expansión amenaza los ecosistemas, hábitats o especies con daños económicos o ambientales (Resolución 848 de 2008).</t>
  </si>
  <si>
    <t>El artículo 3° de la Resolución 848 de 2008 establece que las autoridades ambientales regionales deberán tomar medidas para la prevención, control y manejo de las especies introducidas exóticas, invasoras y trasplantadas presentes en el territorio nacional, que se estimen pertinentes, tales como el otorgamiento de permisos de caza de control y demás medidas de manejo que resulten aplicables conforme a las disposiciones legales vigentes.</t>
  </si>
  <si>
    <r>
      <t xml:space="preserve">PEIME </t>
    </r>
    <r>
      <rPr>
        <vertAlign val="subscript"/>
        <sz val="9"/>
        <color rgb="FF000000"/>
        <rFont val="Calibri"/>
        <family val="2"/>
      </rPr>
      <t>t</t>
    </r>
    <r>
      <rPr>
        <sz val="9"/>
        <color rgb="FF000000"/>
        <rFont val="Calibri"/>
        <family val="2"/>
      </rPr>
      <t xml:space="preserve"> = Porcentaje de especies invasoras con medidas de prevención, control y manejo en ejecución, en tiempo t.</t>
    </r>
  </si>
  <si>
    <r>
      <t xml:space="preserve">EIPMEE </t>
    </r>
    <r>
      <rPr>
        <vertAlign val="subscript"/>
        <sz val="9"/>
        <color rgb="FF000000"/>
        <rFont val="Calibri"/>
        <family val="2"/>
      </rPr>
      <t>it</t>
    </r>
    <r>
      <rPr>
        <sz val="9"/>
        <color rgb="FF000000"/>
        <rFont val="Calibri"/>
        <family val="2"/>
      </rPr>
      <t xml:space="preserve"> = Número de especies invasoras </t>
    </r>
    <r>
      <rPr>
        <i/>
        <sz val="9"/>
        <color rgb="FF000000"/>
        <rFont val="Calibri"/>
        <family val="2"/>
      </rPr>
      <t>i</t>
    </r>
    <r>
      <rPr>
        <sz val="9"/>
        <color rgb="FF000000"/>
        <rFont val="Calibri"/>
        <family val="2"/>
      </rPr>
      <t xml:space="preserve"> con medidas de prevención, control y manejo en ejecución, en tiempo t.</t>
    </r>
  </si>
  <si>
    <r>
      <t xml:space="preserve">EIPMEF </t>
    </r>
    <r>
      <rPr>
        <vertAlign val="subscript"/>
        <sz val="9"/>
        <color rgb="FF000000"/>
        <rFont val="Calibri"/>
        <family val="2"/>
      </rPr>
      <t>it</t>
    </r>
    <r>
      <rPr>
        <sz val="9"/>
        <color rgb="FF000000"/>
        <rFont val="Calibri"/>
        <family val="2"/>
      </rPr>
      <t xml:space="preserve"> = Número de especies invasoras </t>
    </r>
    <r>
      <rPr>
        <i/>
        <sz val="9"/>
        <color rgb="FF000000"/>
        <rFont val="Calibri"/>
        <family val="2"/>
      </rPr>
      <t>i</t>
    </r>
    <r>
      <rPr>
        <sz val="9"/>
        <color rgb="FF000000"/>
        <rFont val="Calibri"/>
        <family val="2"/>
      </rPr>
      <t xml:space="preserve"> con medidas de prevención, control y manejo formulado, en el tiempo t.</t>
    </r>
  </si>
  <si>
    <t>Inversión asociada a la ejecución de medidas de manejo de especies invasoras</t>
  </si>
  <si>
    <r>
      <t xml:space="preserve">IPMEI </t>
    </r>
    <r>
      <rPr>
        <vertAlign val="subscript"/>
        <sz val="9"/>
        <color rgb="FF000000"/>
        <rFont val="Calibri"/>
        <family val="2"/>
      </rPr>
      <t>t</t>
    </r>
    <r>
      <rPr>
        <sz val="9"/>
        <color rgb="FF000000"/>
        <rFont val="Calibri"/>
        <family val="2"/>
      </rPr>
      <t xml:space="preserve"> = Inversión asociada a la ejecución de las medidas de prevención, control y manejo de especies invasoras, en el año t.</t>
    </r>
  </si>
  <si>
    <r>
      <t xml:space="preserve">PDEI </t>
    </r>
    <r>
      <rPr>
        <vertAlign val="subscript"/>
        <sz val="9"/>
        <color rgb="FF000000"/>
        <rFont val="Calibri"/>
        <family val="2"/>
      </rPr>
      <t>i</t>
    </r>
    <r>
      <rPr>
        <sz val="9"/>
        <color rgb="FF000000"/>
        <rFont val="Calibri"/>
        <family val="2"/>
      </rPr>
      <t xml:space="preserve"> = Presupuesto definitivo asociado a la ejecución de las medidas de prevención, control y manejo de la especie invasora i, en el año t.</t>
    </r>
  </si>
  <si>
    <t>Meta de áreas de ecosistemas en restauración, rehabilitación y recuperación (ha)</t>
  </si>
  <si>
    <t>Áreas de ecosistemas en restauración ecológica</t>
  </si>
  <si>
    <t>Áreas de ecosistemas en rehabilitación</t>
  </si>
  <si>
    <t>Áreas de ecosistemas en recuperación</t>
  </si>
  <si>
    <t>Inversión asociada a restauración, rehabilitación y recuperación de los ecosistemas (Millones de $)</t>
  </si>
  <si>
    <t>Tipo de acción (restauración, rehabilitación o recuperación)</t>
  </si>
  <si>
    <t>Área en restauración, rehabilitación o recuperación (ha)</t>
  </si>
  <si>
    <t>Cuanto más cercano a cien por ciento, mayor es el cumplimiento de las metas establecidas por la Corporación en materia de restauración, rehabilitación y reforestación.</t>
  </si>
  <si>
    <r>
      <t>Hoja Metodológica de referencia:</t>
    </r>
    <r>
      <rPr>
        <sz val="9"/>
        <color rgb="FF000000"/>
        <rFont val="Calibri"/>
        <family val="2"/>
      </rPr>
      <t xml:space="preserve"> MADS (2016). </t>
    </r>
    <r>
      <rPr>
        <i/>
        <sz val="9"/>
        <color rgb="FF000000"/>
        <rFont val="Calibri"/>
        <family val="2"/>
      </rPr>
      <t>Hoja metodológica Porcentaje de áreas de ecosistemas en restauración, rehabilitación y reforestación (Versión 1.0).</t>
    </r>
    <r>
      <rPr>
        <sz val="9"/>
        <color rgb="FF000000"/>
        <rFont val="Calibri"/>
        <family val="2"/>
      </rPr>
      <t xml:space="preserve"> Ministerio de Ambiente y Desarrollo Sostenible MADS, DGOAT-SINA, DBBSE y DAMCRA.</t>
    </r>
  </si>
  <si>
    <t>Mide la superficie de ecosistemas en restauración, rehabilitación y reforestación, con respecto a la meta de áreas en restauración, rehabilitación y recuperación priorizadas por la Corporación.</t>
  </si>
  <si>
    <t>El indicador busca hacer seguimiento a la contribución de las CAR a la Política Nacional de Gestión Integral de la Biodiversidad y sus Servicios Ecosistémicos y específicamente las acciones relacionadas con la restauración, recuperación y rehabilitación de ecosistemas.</t>
  </si>
  <si>
    <t>Contribución a la Meta del plan de desarrollo (Hectáreas en Proceso de Restauración)</t>
  </si>
  <si>
    <t>Plan Nacional de Restauración</t>
  </si>
  <si>
    <t>El Plan Nacional de Restauración concibe la restauración, en su visión amplia, como el restablecimiento parcial o totalmente la composición, estructura y función de la biodiversidad, que hayan sido alterados o degradados.</t>
  </si>
  <si>
    <t>La restauración ecológica, por su parte, es el proceso de ayudar al restablecimiento de un ecosistema que se ha degradado, dañado o destruido. Es una actividad deliberada que inicia o acelera la recuperación de un ecosistema con respecto a su salud, integridad y sostenibilidad y busca iniciar o facilitar la reanudación de estos procesos, los cuales retornarán el ecosistema a la trayectoria deseada.</t>
  </si>
  <si>
    <t>La rehabilitación de ecosistemas enfatiza la reparación de los procesos, la productividad y los servicios de un ecosistema. Comparte con la restauración un enfoque fundamental en los ecosistemas históricos o preexistentes como modelos o referencias, pero las dos actividades difieren en sus metas y estrategias.</t>
  </si>
  <si>
    <t>La recuperación de ecosistemas incluye la estabilización del terreno, el aseguramiento de la seguridad pública, el mejoramiento estético y, por lo general, el retorno de las tierras a lo que se consideraría un propósito útil dentro del contexto regional.</t>
  </si>
  <si>
    <t>Se debe tener en cuenta que la restauración es un proceso a largo plazo por lo que sólo el establecimiento (revegetación) no significa que el ecosistema haya sido restaurado, si no que corresponde a una fase en el proceso, por lo tanto, las hectáreas establecidas se encuentran en “Proceso de restauración”.</t>
  </si>
  <si>
    <t>Se considera que el proyecto de restauración, en este caso el área, se encuentra en proceso de restauración cuando se han realizado las etapas de un proyecto de restauración.</t>
  </si>
  <si>
    <t>Las mencionadas etapas de un proyecto de restauración, identificadas en el Plan Nacional de Restauración, son: a. planeación del proyecto de restauración; b. ejecución; c. mantenimiento; d. monitoreo; y e. divulgación de modelos regionales.</t>
  </si>
  <si>
    <r>
      <t xml:space="preserve">PAERRR </t>
    </r>
    <r>
      <rPr>
        <vertAlign val="subscript"/>
        <sz val="9"/>
        <color rgb="FF000000"/>
        <rFont val="Calibri"/>
        <family val="2"/>
      </rPr>
      <t>t</t>
    </r>
    <r>
      <rPr>
        <sz val="9"/>
        <color rgb="FF000000"/>
        <rFont val="Calibri"/>
        <family val="2"/>
      </rPr>
      <t xml:space="preserve"> = Porcentaje de áreas de ecosistemas en restauración, rehabilitación y recuperación, en el tiempo t.</t>
    </r>
  </si>
  <si>
    <r>
      <t xml:space="preserve">AERRR </t>
    </r>
    <r>
      <rPr>
        <vertAlign val="subscript"/>
        <sz val="9"/>
        <color rgb="FF000000"/>
        <rFont val="Calibri"/>
        <family val="2"/>
      </rPr>
      <t>it</t>
    </r>
    <r>
      <rPr>
        <sz val="9"/>
        <color rgb="FF000000"/>
        <rFont val="Calibri"/>
        <family val="2"/>
      </rPr>
      <t xml:space="preserve"> = Superficie de áreas en restauración, rehabilitación y recuperación (ha), en el tiempo t.</t>
    </r>
  </si>
  <si>
    <r>
      <t xml:space="preserve">MAERRR </t>
    </r>
    <r>
      <rPr>
        <vertAlign val="subscript"/>
        <sz val="9"/>
        <color rgb="FF000000"/>
        <rFont val="Calibri"/>
        <family val="2"/>
      </rPr>
      <t>it</t>
    </r>
    <r>
      <rPr>
        <sz val="9"/>
        <color rgb="FF000000"/>
        <rFont val="Calibri"/>
        <family val="2"/>
      </rPr>
      <t xml:space="preserve"> = Meta de áreas en restauración, rehabilitación y recuperación (ha), en el tiempo t.</t>
    </r>
  </si>
  <si>
    <t>Inversión asociada a restauración, rehabilitación y recuperación de los ecosistemas naturales</t>
  </si>
  <si>
    <t>(Millones de $)</t>
  </si>
  <si>
    <r>
      <t xml:space="preserve">IRRR </t>
    </r>
    <r>
      <rPr>
        <vertAlign val="subscript"/>
        <sz val="9"/>
        <color rgb="FF000000"/>
        <rFont val="Calibri"/>
        <family val="2"/>
      </rPr>
      <t>t</t>
    </r>
    <r>
      <rPr>
        <sz val="9"/>
        <color rgb="FF000000"/>
        <rFont val="Calibri"/>
        <family val="2"/>
      </rPr>
      <t xml:space="preserve"> = Inversión asociada a restauración, rehabilitación y recuperación de los ecosistemas naturales, en el año t.</t>
    </r>
  </si>
  <si>
    <r>
      <t xml:space="preserve">PDIRRR </t>
    </r>
    <r>
      <rPr>
        <vertAlign val="subscript"/>
        <sz val="9"/>
        <color rgb="FF000000"/>
        <rFont val="Calibri"/>
        <family val="2"/>
      </rPr>
      <t>i</t>
    </r>
    <r>
      <rPr>
        <sz val="9"/>
        <color rgb="FF000000"/>
        <rFont val="Calibri"/>
        <family val="2"/>
      </rPr>
      <t xml:space="preserve"> = Presupuesto definitivo asociado a la ejecución de la acción o proyecto i relacionado con la restauración, rehabilitación y recuperación de los ecosistemas naturales, en el año t.</t>
    </r>
  </si>
  <si>
    <t>Porcentaje de ejecución de acciones relacionadas con el manejo integrado de zonas costeras.</t>
  </si>
  <si>
    <t>Acumulado</t>
  </si>
  <si>
    <t>Número de acciones relacionadas con el manejo integrado de zonas Costeras</t>
  </si>
  <si>
    <t>Ejecución física de las acciones relacionadas con el manejo integrado de zonas costeras</t>
  </si>
  <si>
    <t>Temática</t>
  </si>
  <si>
    <t>Ejecución Física (%)</t>
  </si>
  <si>
    <t>% Ejecución Física Cuatrienal</t>
  </si>
  <si>
    <t>% Ejecución Física Anual</t>
  </si>
  <si>
    <t>Ponderación (100%)</t>
  </si>
  <si>
    <t>Ejecución ponderada (%)</t>
  </si>
  <si>
    <t>Planificación y ordenamiento de UAC</t>
  </si>
  <si>
    <t>Gestión ambiental en las zonas costeras</t>
  </si>
  <si>
    <t>Articulación junto con los entes territoriales en el manejo integrado de zonas costeras</t>
  </si>
  <si>
    <t>Educación y participación en MIZC</t>
  </si>
  <si>
    <t>Gestión de Información en MIZC</t>
  </si>
  <si>
    <t>(*) Nombre de la acción, actividad o proyecto en el Plan de Acción de la Corporación.</t>
  </si>
  <si>
    <t>Cuanto más cercano a cien por ciento, mayor es el cumplimiento de las metas que la autoridad ambiental se ha propuesto alcanzar en relación con el manejo integrado de zonas costeras, en el marco del Plan de Acción de la Corporación.</t>
  </si>
  <si>
    <t>Se pueden presentar situaciones de orden operativo, financiero, político y social que pueden afectar los presupuestos y los cronogramas definidos en el Plan de Acción de la Corporación. Así mismo, pueden existir limitaciones sobre la disponibilidad de información.</t>
  </si>
  <si>
    <r>
      <t xml:space="preserve">Hoja Metodológica de referencia: MADS (2016). </t>
    </r>
    <r>
      <rPr>
        <i/>
        <sz val="9"/>
        <color rgb="FF000000"/>
        <rFont val="Calibri"/>
        <family val="2"/>
      </rPr>
      <t>Hoja metodológica Ejecución de acciones en Manejo Integrado de Zonas Costeras (Versión 1.0).</t>
    </r>
    <r>
      <rPr>
        <sz val="9"/>
        <color rgb="FF000000"/>
        <rFont val="Calibri"/>
        <family val="2"/>
      </rPr>
      <t xml:space="preserve"> Ministerio de Ambiente y Desarrollo Sostenible MADS, DGOAT-SINA y DAMCRA.</t>
    </r>
  </si>
  <si>
    <t>Es el porcentaje de avance en la ejecución, por parte de la corporación autónoma regional, de las acciones relacionadas con el manejo integrado de zonas costeras en el marco del Plan de Acción.</t>
  </si>
  <si>
    <t>El indicador mide el cumplimiento de las metas que la autoridad ambiental se ha propuesto alcanzar en relación con el manejo integrado de zonas costeras, en el marco del Plan de Acción de la Corporación. De esta manera, contribuye a la implementación regional de la Política nacional ambiental para el desarrollo sostenible de los espacios oceánicos y las zonas costeras e insulares de Colombia.</t>
  </si>
  <si>
    <t>Ley 99 de 1993, Ley Marco de Medio Ambiente.</t>
  </si>
  <si>
    <t>Ley 1450 de 2011 (artículos 207 y 208) (vigentes).</t>
  </si>
  <si>
    <t>Decreto 1076 de 2015, Decreto Único Reglamentario.</t>
  </si>
  <si>
    <t>Resolución 1602 de 1995, manglares</t>
  </si>
  <si>
    <t>Resolución 20 de 1996, manglares</t>
  </si>
  <si>
    <t>Resolución 924 de 1997, manglares</t>
  </si>
  <si>
    <t>Política nacional ambiental para el desarrollo sostenible de los espacios oceánicos y las zonas costeras e insulares de Colombia – PNAOCI 2000</t>
  </si>
  <si>
    <t>La Política Nacional Ambiental para el Desarrollo Sostenible de los Espacios Oceánicos y las Zonas Costeras e Insulares de Colombia- PNAOCI-, , señala que el manejo integrado costero es un proceso de planificación especial dirigido hacia un área compleja y dinámica, que se enfoca en la interfase mar – tierra y que considera los siguientes aspectos: algunos conceptos fijos y otros flexibles que la demarcan, una ética de conservación de los ecosistemas, metas socioeconómicas, un estilo de manejo activo participativo y de solución de problemas, y una fuerte base científica.</t>
  </si>
  <si>
    <t>La mencionada política promueve el ordenamiento territorial para asignar usos sostenibles al territorio marítimo y costero nacional, la formas mejoradas de gobierno que armonicen y articulen la planificación del desarrollo costero sectorial, la conservación y restauración de los bienes y servicios que proveen sus ecosistemas, la generación de conocimiento que permita la obtención de información estratégica para la toma de decisiones de manejo integrado de esta áreas, y los procesos de autogestión comunitaria y de aprendizaje que permitan integrar a los múltiples usuarios de la zona costera en la gestión de su manejo sostenible.</t>
  </si>
  <si>
    <t>Las principales temáticas en el Manejo Integrado de Zonas Costeras en las que tienen competencia las Corporaciones Autónomas Regionales son:</t>
  </si>
  <si>
    <r>
      <t>1)</t>
    </r>
    <r>
      <rPr>
        <sz val="7"/>
        <color rgb="FF000000"/>
        <rFont val="Times New Roman"/>
        <family val="1"/>
      </rPr>
      <t xml:space="preserve">      </t>
    </r>
    <r>
      <rPr>
        <sz val="9"/>
        <color rgb="FF000000"/>
        <rFont val="Calibri"/>
        <family val="2"/>
      </rPr>
      <t>Planificación y ordenamiento de la Unidad Ambiental Costera UAC</t>
    </r>
  </si>
  <si>
    <r>
      <t>a)</t>
    </r>
    <r>
      <rPr>
        <sz val="7"/>
        <color rgb="FF000000"/>
        <rFont val="Times New Roman"/>
        <family val="1"/>
      </rPr>
      <t xml:space="preserve">      </t>
    </r>
    <r>
      <rPr>
        <sz val="9"/>
        <color rgb="FF000000"/>
        <rFont val="Calibri"/>
        <family val="2"/>
      </rPr>
      <t>Participación en la Formulación del POMIUAC en el marco de la Unidad Ambiental Costera correspondiente a su jurisdicción y en el Diagnóstico y Zonificación de los Manglares.</t>
    </r>
  </si>
  <si>
    <r>
      <t>2)</t>
    </r>
    <r>
      <rPr>
        <sz val="7"/>
        <color rgb="FF000000"/>
        <rFont val="Times New Roman"/>
        <family val="1"/>
      </rPr>
      <t xml:space="preserve">      </t>
    </r>
    <r>
      <rPr>
        <sz val="9"/>
        <color rgb="FF000000"/>
        <rFont val="Calibri"/>
        <family val="2"/>
      </rPr>
      <t>Gestión ambiental en las zonas costeras de su jurisdicción</t>
    </r>
  </si>
  <si>
    <r>
      <t>a)</t>
    </r>
    <r>
      <rPr>
        <sz val="7"/>
        <color rgb="FF000000"/>
        <rFont val="Times New Roman"/>
        <family val="1"/>
      </rPr>
      <t xml:space="preserve">      </t>
    </r>
    <r>
      <rPr>
        <sz val="9"/>
        <color rgb="FF000000"/>
        <rFont val="Calibri"/>
        <family val="2"/>
      </rPr>
      <t>Manejo de ecosistemas marinos y costeros.</t>
    </r>
  </si>
  <si>
    <r>
      <t>3)</t>
    </r>
    <r>
      <rPr>
        <sz val="7"/>
        <color rgb="FF000000"/>
        <rFont val="Times New Roman"/>
        <family val="1"/>
      </rPr>
      <t xml:space="preserve">      </t>
    </r>
    <r>
      <rPr>
        <sz val="9"/>
        <color rgb="FF000000"/>
        <rFont val="Calibri"/>
        <family val="2"/>
      </rPr>
      <t>Articulación junto con los entes territoriales en el manejo integrado de zonas costeras.</t>
    </r>
  </si>
  <si>
    <r>
      <t>4)</t>
    </r>
    <r>
      <rPr>
        <sz val="7"/>
        <color rgb="FF000000"/>
        <rFont val="Times New Roman"/>
        <family val="1"/>
      </rPr>
      <t xml:space="preserve">      </t>
    </r>
    <r>
      <rPr>
        <sz val="9"/>
        <color rgb="FF000000"/>
        <rFont val="Calibri"/>
        <family val="2"/>
      </rPr>
      <t>Educación y participación en manejo integrado de zonas costeras.</t>
    </r>
  </si>
  <si>
    <r>
      <t>5)</t>
    </r>
    <r>
      <rPr>
        <sz val="7"/>
        <color rgb="FF000000"/>
        <rFont val="Times New Roman"/>
        <family val="1"/>
      </rPr>
      <t xml:space="preserve">      </t>
    </r>
    <r>
      <rPr>
        <sz val="9"/>
        <color rgb="FF000000"/>
        <rFont val="Calibri"/>
        <family val="2"/>
      </rPr>
      <t>Gestión de Información en manejo integrado de zonas costeras</t>
    </r>
  </si>
  <si>
    <r>
      <t>a)</t>
    </r>
    <r>
      <rPr>
        <sz val="7"/>
        <color rgb="FF000000"/>
        <rFont val="Times New Roman"/>
        <family val="1"/>
      </rPr>
      <t xml:space="preserve">      </t>
    </r>
    <r>
      <rPr>
        <sz val="9"/>
        <color rgb="FF000000"/>
        <rFont val="Calibri"/>
        <family val="2"/>
      </rPr>
      <t>Monitoreo de la calidad ambiental en las zonas marinas y costeras</t>
    </r>
  </si>
  <si>
    <r>
      <t>b)</t>
    </r>
    <r>
      <rPr>
        <sz val="7"/>
        <color rgb="FF000000"/>
        <rFont val="Times New Roman"/>
        <family val="1"/>
      </rPr>
      <t xml:space="preserve">      </t>
    </r>
    <r>
      <rPr>
        <sz val="9"/>
        <color rgb="FF000000"/>
        <rFont val="Calibri"/>
        <family val="2"/>
      </rPr>
      <t>Fortalecimiento de los sistemas de información regional ambiental en el ámbito marino-costero</t>
    </r>
  </si>
  <si>
    <r>
      <t>c)</t>
    </r>
    <r>
      <rPr>
        <sz val="7"/>
        <color rgb="FF000000"/>
        <rFont val="Times New Roman"/>
        <family val="1"/>
      </rPr>
      <t xml:space="preserve">       </t>
    </r>
    <r>
      <rPr>
        <sz val="9"/>
        <color rgb="FF000000"/>
        <rFont val="Calibri"/>
        <family val="2"/>
      </rPr>
      <t>Monitoreo de ecosistemas y recursos acuáticos marinos y costeros</t>
    </r>
  </si>
  <si>
    <t>Cabe señalar que las acciones a ser realizadas por las Corporaciones deben corresponder a las competencias otorgadas por la normatividad y en el marco de sus funciones misionales.</t>
  </si>
  <si>
    <t>Porcentaje de ejecución de acciones relacionadas con el manejo integrado de zonas costeras</t>
  </si>
  <si>
    <t>Es el promedio ponderado de la ejecución de acciones relacionadas con el manejo integrado de las zonas costeras.</t>
  </si>
  <si>
    <r>
      <t xml:space="preserve">ETAMIZC </t>
    </r>
    <r>
      <rPr>
        <vertAlign val="subscript"/>
        <sz val="9"/>
        <color rgb="FF000000"/>
        <rFont val="Calibri"/>
        <family val="2"/>
      </rPr>
      <t>t</t>
    </r>
    <r>
      <rPr>
        <sz val="9"/>
        <color rgb="FF000000"/>
        <rFont val="Calibri"/>
        <family val="2"/>
      </rPr>
      <t xml:space="preserve"> = Porcentaje de ejecución total de acciones en manejo integrado de zonas costeras, en el tiempo t.</t>
    </r>
  </si>
  <si>
    <r>
      <t xml:space="preserve">EAMIZC </t>
    </r>
    <r>
      <rPr>
        <vertAlign val="subscript"/>
        <sz val="9"/>
        <color rgb="FF000000"/>
        <rFont val="Calibri"/>
        <family val="2"/>
      </rPr>
      <t>It</t>
    </r>
    <r>
      <rPr>
        <sz val="9"/>
        <color rgb="FF000000"/>
        <rFont val="Calibri"/>
        <family val="2"/>
      </rPr>
      <t xml:space="preserve"> = Porcentaje de ejecución de la acción </t>
    </r>
    <r>
      <rPr>
        <i/>
        <sz val="9"/>
        <color rgb="FF000000"/>
        <rFont val="Calibri"/>
        <family val="2"/>
      </rPr>
      <t>i</t>
    </r>
    <r>
      <rPr>
        <sz val="9"/>
        <color rgb="FF000000"/>
        <rFont val="Calibri"/>
        <family val="2"/>
      </rPr>
      <t xml:space="preserve"> relacionada con el manejo integrado de zonas costeras, en el tiempo t.</t>
    </r>
  </si>
  <si>
    <r>
      <t xml:space="preserve"> a </t>
    </r>
    <r>
      <rPr>
        <vertAlign val="subscript"/>
        <sz val="9"/>
        <color rgb="FF000000"/>
        <rFont val="Calibri"/>
        <family val="2"/>
      </rPr>
      <t>i</t>
    </r>
    <r>
      <rPr>
        <sz val="9"/>
        <color rgb="FF000000"/>
        <rFont val="Calibri"/>
        <family val="2"/>
      </rPr>
      <t xml:space="preserve"> = ponderador de la acción i de manejo integrado de zonas costeras</t>
    </r>
  </si>
  <si>
    <r>
      <t xml:space="preserve">Σ a </t>
    </r>
    <r>
      <rPr>
        <vertAlign val="subscript"/>
        <sz val="9"/>
        <color rgb="FF000000"/>
        <rFont val="Calibri"/>
        <family val="2"/>
      </rPr>
      <t>i</t>
    </r>
    <r>
      <rPr>
        <sz val="9"/>
        <color rgb="FF000000"/>
        <rFont val="Calibri"/>
        <family val="2"/>
      </rPr>
      <t xml:space="preserve"> = 1.</t>
    </r>
  </si>
  <si>
    <r>
      <t>Nota:</t>
    </r>
    <r>
      <rPr>
        <sz val="9"/>
        <color rgb="FF000000"/>
        <rFont val="Calibri"/>
        <family val="2"/>
      </rPr>
      <t xml:space="preserve"> los ponderadores de las acciones serán definidos por las CAR teniendo en cuenta el peso asignado para cada una de ellas.</t>
    </r>
  </si>
  <si>
    <t>Número total de Planes de Gestión Integral de Residuos Sólidos (PGIRS) de la jurisdicción de la Corporación:</t>
  </si>
  <si>
    <t>Número total de Planes de Gestión Integral de Residuos Sólidos (PGIRS) priorizados por la Corporación para hacer seguimiento, exclusivamente en lo relacionado con las metas de aprovechamiento, en el cuatrienio:</t>
  </si>
  <si>
    <t>Meta de Planes de Gestión Integral de Residuos Sólidos (PGIRS) con seguimiento a las metas de aprovechamiento MPGIRSCS</t>
  </si>
  <si>
    <t>Número de Planes de Gestión Integral de Residuos Sólidos con seguimiento a las metas de aprovechamiento (PPGIRSCS)</t>
  </si>
  <si>
    <t>Porcentaje de Planes de Gestión Integral de Residuos Sólidos con seguimiento exclusivamente en lo relacionado con las metas de aprovechamiento (PPGIRSCS)</t>
  </si>
  <si>
    <t>Cuanto más cercano a cien por ciento, mayor es el cumplimiento de las metas que la autoridad ambiental se ha propuesto alcanzar en relación con el seguimiento a los Planes de Gestión Integral de Residuos Sólidos (PGIRS)</t>
  </si>
  <si>
    <r>
      <t>Hoja Metodológica de referencia:</t>
    </r>
    <r>
      <rPr>
        <sz val="9"/>
        <color rgb="FF000000"/>
        <rFont val="Calibri"/>
        <family val="2"/>
      </rPr>
      <t xml:space="preserve"> MADS (2016). </t>
    </r>
    <r>
      <rPr>
        <i/>
        <sz val="9"/>
        <color rgb="FF000000"/>
        <rFont val="Calibri"/>
        <family val="2"/>
      </rPr>
      <t>Hoja metodológica de Porcentaje de Planes de Gestión Integral de Residuos Sólidos (PGIRS) con seguimiento (Versión 1.0).</t>
    </r>
    <r>
      <rPr>
        <sz val="9"/>
        <color rgb="FF000000"/>
        <rFont val="Calibri"/>
        <family val="2"/>
      </rPr>
      <t xml:space="preserve"> Ministerio de Ambiente y Desarrollo Sostenible, DGOAT-SINA y DAASU.</t>
    </r>
  </si>
  <si>
    <t>Es la relación entre el número de Planes de Gestión Integral de Residuos Sólidos (PGIRS) con seguimiento con respecto a la meta de seguimiento de dichos planes por parte de la autoridad ambiental, exclusivamente en lo relacionado con las metas de aprovechamiento.</t>
  </si>
  <si>
    <t>El indicador mide el cumplimiento de las metas que la autoridad ambiental se ha propuesto alcanzar en relación con el seguimiento a los Planes de Gestión Integral de Residuos Sólidos (PGIRS), exclusivamente en lo relacionado con las metas de aprovechamiento.</t>
  </si>
  <si>
    <t>Decreto 1076 de 2015, Decreto Único Reglamentario Sector Ambiente, Articulo 2.2.6.1.1.1 al 2.2.7.3.1.7.</t>
  </si>
  <si>
    <t>Decreto 1077 de 2015. Artículo 2.3.2.2.3.90. Programa de aprovechamiento.</t>
  </si>
  <si>
    <t>Resolución 754 de 2014</t>
  </si>
  <si>
    <t>Metodología para la formulación, implementación, evaluación, seguimiento, control y actualización de los Planes de Gestión Integral de Residuos Sólidos (PGIRS)</t>
  </si>
  <si>
    <t>El Decreto 1077 de 2015 define el Plan de Gestión Integral de Residuos Sólidos como el “instrumento de planeación municipal o regional que contiene un conjunto ordenado de objetivos, metas, programas, proyectos, actividades y recursos definidos por uno o más entes territoriales para el manejo de los residuos sólidos, basado en la política de gestión integral de los mismos, el cual se ejecutará durante un período determinado, basándose en un diagnóstico inicial, en su proyección hacia el futuro y en un plan financiero viable que permita garantizar el mejoramiento continuo del manejo de residuos y la prestación del servicio de aseo a nivel municipal o regional, evaluado a través de la medición de resultados. Corresponde a la entidad territorial la formulación, implementación, evaluación, seguimiento y control y actualización del PGIRS”.</t>
  </si>
  <si>
    <t>El parágrafo del artículo 2.3.2.2.3.90 del mencionado decreto determina que “a las autoridades ambientales competentes, les corresponde realizar el control y seguimiento de la ejecución del PGIRS, exclusivamente en lo relacionado con las metas de aprovechamiento y las autorizaciones ambientales que requiera el prestador del servicio de aseo, de conformidad con la normatividad ambiental vigente”.</t>
  </si>
  <si>
    <t>Por su parte, la Resolución 754 de 2014 adopta la metodología para la formulación, implementación, evaluación, seguimiento, control y actualización de los Planes de Gestión Integral de Residuos Sólidos (PGIRS).</t>
  </si>
  <si>
    <r>
      <t xml:space="preserve">PPGIRSCS </t>
    </r>
    <r>
      <rPr>
        <vertAlign val="subscript"/>
        <sz val="9"/>
        <color rgb="FF000000"/>
        <rFont val="Calibri"/>
        <family val="2"/>
      </rPr>
      <t>t</t>
    </r>
    <r>
      <rPr>
        <sz val="9"/>
        <color rgb="FF000000"/>
        <rFont val="Calibri"/>
        <family val="2"/>
      </rPr>
      <t xml:space="preserve"> = Porcentaje de Planes de Gestión Integral de Residuos Sólidos (PGIRS) con seguimiento, exclusivamente en lo relacionado con las metas de aprovechamiento en el tiempo t.</t>
    </r>
  </si>
  <si>
    <r>
      <t xml:space="preserve">PGIRSCS </t>
    </r>
    <r>
      <rPr>
        <vertAlign val="subscript"/>
        <sz val="9"/>
        <color rgb="FF000000"/>
        <rFont val="Calibri"/>
        <family val="2"/>
      </rPr>
      <t>t</t>
    </r>
    <r>
      <rPr>
        <sz val="9"/>
        <color rgb="FF000000"/>
        <rFont val="Calibri"/>
        <family val="2"/>
      </rPr>
      <t xml:space="preserve"> = Número de Planes de Gestión Integral de Residuos Sólidos con seguimiento a las metas de aprovechamiento, en el tiempo t.</t>
    </r>
  </si>
  <si>
    <r>
      <t xml:space="preserve">MPGIRSCS </t>
    </r>
    <r>
      <rPr>
        <vertAlign val="subscript"/>
        <sz val="9"/>
        <color rgb="FF000000"/>
        <rFont val="Calibri"/>
        <family val="2"/>
      </rPr>
      <t>t</t>
    </r>
    <r>
      <rPr>
        <sz val="9"/>
        <color rgb="FF000000"/>
        <rFont val="Calibri"/>
        <family val="2"/>
      </rPr>
      <t xml:space="preserve"> = Meta de Planes de Gestión Integral de Residuos Sólidos con seguimiento a las metas de aprovechamiento, en el tiempo t.</t>
    </r>
  </si>
  <si>
    <t>La meta de número de Planes de Gestión Integral de Residuos Sólidos sujetos a seguimiento es establecida en el Plan de Acción de la Corporación. (Exclusivamente en lo relacionado con las metas de aprovechamiento)</t>
  </si>
  <si>
    <t>Número de sectores priorizados para acompañamiento en la reconversión hacia sistemas sostenibles de producción (SPA)</t>
  </si>
  <si>
    <t>Sectores acompañados en la reconversión hacia sistemas sostenibles de producción (SA)</t>
  </si>
  <si>
    <t>Porcentaje de sectores con acompañamiento para la reconversión hacia sistemas sostenibles de producción (PSA = SA / SPA)</t>
  </si>
  <si>
    <t>Indicador Complementario:</t>
  </si>
  <si>
    <t>Ejecución presupuestal de acciones relacionadas con el acompañamiento para la reconversión hacia sistemas sostenibles de producción</t>
  </si>
  <si>
    <t>Sector(es)</t>
  </si>
  <si>
    <t>Ejecución Presupuestal (%)</t>
  </si>
  <si>
    <t>Ppto. Definitivo</t>
  </si>
  <si>
    <t>inicial</t>
  </si>
  <si>
    <t>Construcción de agendas sectoriales conjuntas</t>
  </si>
  <si>
    <t>Seguimiento al cumplimiento de las agendas sectoriales.</t>
  </si>
  <si>
    <t>Materiales y guías para el producción y consumo sostenible</t>
  </si>
  <si>
    <t>Eventos de capacitación</t>
  </si>
  <si>
    <t>Eventos de socialización</t>
  </si>
  <si>
    <t>Cálculo de la ejecución física y presupuestal de acciones relacionadas con el acompañamiento para la reconversión hacia sistemas sostenibles de producción</t>
  </si>
  <si>
    <t>Ponderador</t>
  </si>
  <si>
    <t>Ejecución Presupuestal</t>
  </si>
  <si>
    <t>Compromisos / Ppto. Definitivo</t>
  </si>
  <si>
    <t>Pagos /</t>
  </si>
  <si>
    <t>Cuanto más cercano a cien por ciento, mayor es el cumplimiento de las metas establecidas en relación con los sectores priorizados por la Corporación para hacerles acompañamiento en la reconversión hacia sistemas sostenibles de producción.</t>
  </si>
  <si>
    <r>
      <t>Hoja Metodológica de referencia:</t>
    </r>
    <r>
      <rPr>
        <sz val="9"/>
        <color rgb="FF000000"/>
        <rFont val="Calibri"/>
        <family val="2"/>
      </rPr>
      <t xml:space="preserve"> MADS (2016). </t>
    </r>
    <r>
      <rPr>
        <i/>
        <sz val="9"/>
        <color rgb="FF000000"/>
        <rFont val="Calibri"/>
        <family val="2"/>
      </rPr>
      <t>Hoja metodológica Porcentaje de sectores con acompañamiento para la reconversión hacia sistemas sostenibles de producción (Versión 1.0).</t>
    </r>
    <r>
      <rPr>
        <sz val="9"/>
        <color rgb="FF000000"/>
        <rFont val="Calibri"/>
        <family val="2"/>
      </rPr>
      <t xml:space="preserve"> Ministerio de Ambiente y Desarrollo Sostenible MADS, DGOAT-SINA y DAASU.</t>
    </r>
  </si>
  <si>
    <t>Es la relación entre el número de sectores acompañados por la Corporación Autónoma Regional en la reconversión hacia sistemas sostenibles de producción, y la meta de sectores priorizados por la autoridad ambiental para dicho acompañamiento.</t>
  </si>
  <si>
    <t>El indicador mide el cumplimiento de las metas establecidas en relación con los sectores priorizados por la Corporación para hacerles acompañamiento en la reconversión hacia sistemas sostenibles de producción. De esta manera, contribuye a la implementación de la Política de Producción y Consumo Sostenible y de la Estrategia de Crecimiento Verde del Plan Nacional de Desarrollo 2014-2018.</t>
  </si>
  <si>
    <t>Decreto 1076 de 2016.</t>
  </si>
  <si>
    <t>Ley 1753 de 2015, Plan Nacional de Desarrollo.</t>
  </si>
  <si>
    <t>Política de Producción y Consumo Sostenible (PPyCS)</t>
  </si>
  <si>
    <t>Plan Nacional de Desarrollo PND 2015-2018</t>
  </si>
  <si>
    <r>
      <t xml:space="preserve">El Ministerio de Ambiente formuló en 2010 la </t>
    </r>
    <r>
      <rPr>
        <b/>
        <sz val="9"/>
        <color rgb="FF000000"/>
        <rFont val="Calibri"/>
        <family val="2"/>
      </rPr>
      <t>Política Nacional de Producción y Consumo Sostenible (PPyCS)</t>
    </r>
    <r>
      <rPr>
        <sz val="9"/>
        <color rgb="FF000000"/>
        <rFont val="Calibri"/>
        <family val="2"/>
      </rPr>
      <t>, con el propósito de orientar el cambio de los patrones de producción y consumo de la economía colombiana hacia la sostenibilidad ambiental y consecuente con ello, contribuir al mejoramiento de la competitividad empresarial.</t>
    </r>
  </si>
  <si>
    <t>Los sectores prioritarios de la PPyCS son:</t>
  </si>
  <si>
    <r>
      <t xml:space="preserve">Sector </t>
    </r>
    <r>
      <rPr>
        <b/>
        <sz val="9"/>
        <color rgb="FF000000"/>
        <rFont val="Calibri"/>
        <family val="2"/>
      </rPr>
      <t xml:space="preserve">público </t>
    </r>
    <r>
      <rPr>
        <sz val="9"/>
        <color rgb="FF000000"/>
        <rFont val="Calibri"/>
        <family val="2"/>
      </rPr>
      <t>(obras de infraestructura, vivienda social, tecnologías, transporte público, generación de energía). (i) Con perspectivas de incidir en avances de sostenibilidad de obras y proyectos de gran impacto; (ii) Con potencial de que sea considerado como ejemplo en las prácticas de producción y consumo sostenible.</t>
    </r>
  </si>
  <si>
    <r>
      <t xml:space="preserve">Sector de la </t>
    </r>
    <r>
      <rPr>
        <b/>
        <sz val="9"/>
        <color rgb="FF000000"/>
        <rFont val="Calibri"/>
        <family val="2"/>
      </rPr>
      <t>construcción</t>
    </r>
    <r>
      <rPr>
        <sz val="9"/>
        <color rgb="FF000000"/>
        <rFont val="Calibri"/>
        <family val="2"/>
      </rPr>
      <t>. (i) Con perspectivas de incidir a través de su diseño, en el consumo de energía y agua y en el manejo de residuos en el sector doméstico. (ii) Gran escala y crecimiento. (iii) Con perspectivas de utilizar materiales sostenibles y estimular a los proveedores hacia procesos de producción más sostenibles.</t>
    </r>
  </si>
  <si>
    <r>
      <t xml:space="preserve">Sector </t>
    </r>
    <r>
      <rPr>
        <b/>
        <sz val="9"/>
        <color rgb="FF000000"/>
        <rFont val="Calibri"/>
        <family val="2"/>
      </rPr>
      <t>manufacturero</t>
    </r>
    <r>
      <rPr>
        <sz val="9"/>
        <color rgb="FF000000"/>
        <rFont val="Calibri"/>
        <family val="2"/>
      </rPr>
      <t xml:space="preserve"> (envases y empaques, alimentos, productos químicos, metalurgia). (i)Con perspectivas de optimizar en sus procesos productivos el uso eficiente de energía, agua y materias primas. (ii) Con potencial para la reducción y el aprovechamiento de los residuos. (iii) Con potencial de reducir su huella de carbono.</t>
    </r>
  </si>
  <si>
    <r>
      <t xml:space="preserve">Sector </t>
    </r>
    <r>
      <rPr>
        <b/>
        <sz val="9"/>
        <color rgb="FF000000"/>
        <rFont val="Calibri"/>
        <family val="2"/>
      </rPr>
      <t>agroindustrial</t>
    </r>
    <r>
      <rPr>
        <sz val="9"/>
        <color rgb="FF000000"/>
        <rFont val="Calibri"/>
        <family val="2"/>
      </rPr>
      <t xml:space="preserve"> (azúcar, flores, banano, biocombustibles). (i) Con alto potencial de exportación. (ii) Sector en crecimiento, especialmente en relación con los biocombustibles. (iii) Sector intensivo en el uso de recursos y con alto potencial de optimización.</t>
    </r>
  </si>
  <si>
    <r>
      <t xml:space="preserve">Sector </t>
    </r>
    <r>
      <rPr>
        <b/>
        <sz val="9"/>
        <color rgb="FF000000"/>
        <rFont val="Calibri"/>
        <family val="2"/>
      </rPr>
      <t>turismo</t>
    </r>
    <r>
      <rPr>
        <sz val="9"/>
        <color rgb="FF000000"/>
        <rFont val="Calibri"/>
        <family val="2"/>
      </rPr>
      <t>. (i) Sector estratégico dentro las políticas de competitividad nacional. (ii) Con potencial para hacer uso eficiente de energía y agua y manejo adecuado de residuos. (iii) Con potencial para ser ejemplo por el uso racional de los recursos.</t>
    </r>
  </si>
  <si>
    <r>
      <t xml:space="preserve">Sector de </t>
    </r>
    <r>
      <rPr>
        <b/>
        <sz val="9"/>
        <color rgb="FF000000"/>
        <rFont val="Calibri"/>
        <family val="2"/>
      </rPr>
      <t>alimentos ecológicos</t>
    </r>
    <r>
      <rPr>
        <sz val="9"/>
        <color rgb="FF000000"/>
        <rFont val="Calibri"/>
        <family val="2"/>
      </rPr>
      <t>. (i) Con potencial de crecimiento hacia la exportación. (ii) Con potencial de ser considerado como ejemplo para prácticas de producción y consumo sostenible. Sector de productos y servicios provenientes de la biodiversidad. (i) Con potencial de crecimiento hacia la exportación. (ii) Con potencial de ser considerado como ejemplo para prácticas de producción, consumo y aprovechamiento sostenible. Pymes proveedoras de grandes empresas. (i) Con potencial de difusión de prácticas entre grupos de empresas. (ii) Con potencial de generación y conservación de empleo (iii) Con potencial para implementar prácticas de producción y consumo sostenible.</t>
    </r>
  </si>
  <si>
    <r>
      <t xml:space="preserve">Por su parte, el Plan Nacional de Desarrollo 2014-2018 incluyó la </t>
    </r>
    <r>
      <rPr>
        <b/>
        <sz val="9"/>
        <color rgb="FF000000"/>
        <rFont val="Calibri"/>
        <family val="2"/>
      </rPr>
      <t>Estrategia Transversal y Envolvente de Crecimiento Verde</t>
    </r>
    <r>
      <rPr>
        <sz val="9"/>
        <color rgb="FF000000"/>
        <rFont val="Calibri"/>
        <family val="2"/>
      </rPr>
      <t xml:space="preserve"> con el fin de alcanzar una Colombia en paz y un desarrollo económico sostenible. El crecimiento verde propende por un desarrollo sostenible que garantice el bienestar económico y social de la población en el largo plazo, asegurando que la base de los recursos provea los bienes y servicios ecosistémicos que el país necesita y el ambiente natural sea capaz de recuperarse ante los impactos de las actividades productivas (DNP 2014)</t>
    </r>
  </si>
  <si>
    <t>La Estrategia Nacional de Crecimiento Verde cuenta con tres objetivos:</t>
  </si>
  <si>
    <r>
      <t>1.</t>
    </r>
    <r>
      <rPr>
        <sz val="7"/>
        <color rgb="FF000000"/>
        <rFont val="Times New Roman"/>
        <family val="1"/>
      </rPr>
      <t xml:space="preserve">       </t>
    </r>
    <r>
      <rPr>
        <sz val="9"/>
        <color rgb="FF000000"/>
        <rFont val="Calibri"/>
        <family val="2"/>
      </rPr>
      <t>Avanzar hacia un crecimiento sostenible y bajo en carbono</t>
    </r>
  </si>
  <si>
    <r>
      <t>2.</t>
    </r>
    <r>
      <rPr>
        <sz val="7"/>
        <color rgb="FF000000"/>
        <rFont val="Times New Roman"/>
        <family val="1"/>
      </rPr>
      <t xml:space="preserve">       </t>
    </r>
    <r>
      <rPr>
        <sz val="9"/>
        <color rgb="FF000000"/>
        <rFont val="Calibri"/>
        <family val="2"/>
      </rPr>
      <t>Proteger y asegurar el uso sostenible del capital natural y mejorar la calidad y gobernanza ambiental</t>
    </r>
  </si>
  <si>
    <r>
      <t>3.</t>
    </r>
    <r>
      <rPr>
        <sz val="7"/>
        <color rgb="FF000000"/>
        <rFont val="Times New Roman"/>
        <family val="1"/>
      </rPr>
      <t xml:space="preserve">       </t>
    </r>
    <r>
      <rPr>
        <sz val="9"/>
        <color rgb="FF000000"/>
        <rFont val="Calibri"/>
        <family val="2"/>
      </rPr>
      <t>lograr un crecimiento resiliente y reducir la vulnerabilidad frente a los riesgos de desastres y al cambio climático.</t>
    </r>
  </si>
  <si>
    <t>En particular, la Estrategia promueve la adopción de prácticas de generación de valor agregado por parte de todos los sectores productivos; así como la identificación y aprovechamiento de las oportunidades de aumento en la competitividad, productividad y eficiencia, que a su vez reduzcan las emisiones de GEI en los diferentes sectores de la economía nacional y promuevan la resiliencia a los efectos adversos del cambio climático.</t>
  </si>
  <si>
    <t>Ahora bien, el papel de las Corporaciones Autónomas Regionales en este campo es acompañar los sectores productivos hacia la reconversión a sistemas sostenibles de producción.</t>
  </si>
  <si>
    <t>Se entiende por acompañamiento a los sectores productivos contiene las siguientes acciones:</t>
  </si>
  <si>
    <r>
      <t>·</t>
    </r>
    <r>
      <rPr>
        <sz val="7"/>
        <color rgb="FF000000"/>
        <rFont val="Times New Roman"/>
        <family val="1"/>
      </rPr>
      <t xml:space="preserve">        </t>
    </r>
    <r>
      <rPr>
        <sz val="9"/>
        <color rgb="FF000000"/>
        <rFont val="Calibri"/>
        <family val="2"/>
      </rPr>
      <t>Reuniones de construcción de agendas conjuntas de trabajo y de actualización de los convenios sectoriales de producción más limpia firmados como espacios de concertación</t>
    </r>
  </si>
  <si>
    <r>
      <t>·</t>
    </r>
    <r>
      <rPr>
        <sz val="7"/>
        <color rgb="FF000000"/>
        <rFont val="Times New Roman"/>
        <family val="1"/>
      </rPr>
      <t xml:space="preserve">        </t>
    </r>
    <r>
      <rPr>
        <sz val="9"/>
        <color rgb="FF000000"/>
        <rFont val="Calibri"/>
        <family val="2"/>
      </rPr>
      <t>Informes de seguimiento al cumplimiento de las agendas sectoriales.</t>
    </r>
  </si>
  <si>
    <r>
      <t>·</t>
    </r>
    <r>
      <rPr>
        <sz val="7"/>
        <color rgb="FF000000"/>
        <rFont val="Times New Roman"/>
        <family val="1"/>
      </rPr>
      <t xml:space="preserve">        </t>
    </r>
    <r>
      <rPr>
        <sz val="9"/>
        <color rgb="FF000000"/>
        <rFont val="Calibri"/>
        <family val="2"/>
      </rPr>
      <t>Eventos de capacitación a los sectores sobre producción y consumo sostenible.</t>
    </r>
  </si>
  <si>
    <r>
      <t>·</t>
    </r>
    <r>
      <rPr>
        <sz val="7"/>
        <color rgb="FF000000"/>
        <rFont val="Times New Roman"/>
        <family val="1"/>
      </rPr>
      <t xml:space="preserve">        </t>
    </r>
    <r>
      <rPr>
        <sz val="9"/>
        <color rgb="FF000000"/>
        <rFont val="Calibri"/>
        <family val="2"/>
      </rPr>
      <t>Eventos de socialización de experiencias exitosas de sistemas productivos sostenibles.</t>
    </r>
  </si>
  <si>
    <t>Número de sectores con acompañamiento para la reconversión hacia sistemas sostenibles de producción</t>
  </si>
  <si>
    <r>
      <t>PSA</t>
    </r>
    <r>
      <rPr>
        <vertAlign val="subscript"/>
        <sz val="9"/>
        <color rgb="FF000000"/>
        <rFont val="Calibri"/>
        <family val="2"/>
      </rPr>
      <t xml:space="preserve"> t</t>
    </r>
    <r>
      <rPr>
        <sz val="9"/>
        <color rgb="FF000000"/>
        <rFont val="Calibri"/>
        <family val="2"/>
      </rPr>
      <t xml:space="preserve"> = Porcentaje de sectores con acompañamiento para la reconversión hacia sistemas sostenibles de producción (PSA)</t>
    </r>
  </si>
  <si>
    <r>
      <t xml:space="preserve">SA </t>
    </r>
    <r>
      <rPr>
        <vertAlign val="subscript"/>
        <sz val="9"/>
        <color rgb="FF000000"/>
        <rFont val="Calibri"/>
        <family val="2"/>
      </rPr>
      <t>it</t>
    </r>
    <r>
      <rPr>
        <sz val="9"/>
        <color rgb="FF000000"/>
        <rFont val="Calibri"/>
        <family val="2"/>
      </rPr>
      <t xml:space="preserve"> = Sectores acompañados en la reconversión hacia sistemas sostenibles de producción (SA)</t>
    </r>
  </si>
  <si>
    <r>
      <t xml:space="preserve">SPA </t>
    </r>
    <r>
      <rPr>
        <vertAlign val="subscript"/>
        <sz val="9"/>
        <color rgb="FF000000"/>
        <rFont val="Calibri"/>
        <family val="2"/>
      </rPr>
      <t>it</t>
    </r>
    <r>
      <rPr>
        <sz val="9"/>
        <color rgb="FF000000"/>
        <rFont val="Calibri"/>
        <family val="2"/>
      </rPr>
      <t xml:space="preserve"> = Número de sectores priorizados para acompañamiento en la reconversión hacia sistemas sostenibles de producción (SPA)</t>
    </r>
  </si>
  <si>
    <r>
      <t xml:space="preserve">EPAARSSP </t>
    </r>
    <r>
      <rPr>
        <vertAlign val="subscript"/>
        <sz val="9"/>
        <color rgb="FF000000"/>
        <rFont val="Calibri"/>
        <family val="2"/>
      </rPr>
      <t>t</t>
    </r>
    <r>
      <rPr>
        <sz val="9"/>
        <color rgb="FF000000"/>
        <rFont val="Calibri"/>
        <family val="2"/>
      </rPr>
      <t xml:space="preserve"> = Ejecución presupuestal de acciones relacionadas con el acompañamiento para la reconversión hacia sistemas sostenibles de producción, en el tiempo t</t>
    </r>
  </si>
  <si>
    <r>
      <t xml:space="preserve">CARSSP </t>
    </r>
    <r>
      <rPr>
        <vertAlign val="subscript"/>
        <sz val="9"/>
        <color rgb="FF000000"/>
        <rFont val="Calibri"/>
        <family val="2"/>
      </rPr>
      <t>it</t>
    </r>
    <r>
      <rPr>
        <sz val="9"/>
        <color rgb="FF000000"/>
        <rFont val="Calibri"/>
        <family val="2"/>
      </rPr>
      <t xml:space="preserve"> = Compromisos correspondientes a la acción i relacionada con el acompañamiento para la reconversión hacia sistemas sostenibles de producción, en el tiempo t.</t>
    </r>
  </si>
  <si>
    <r>
      <t xml:space="preserve">PDAARSSP </t>
    </r>
    <r>
      <rPr>
        <vertAlign val="subscript"/>
        <sz val="9"/>
        <color rgb="FF000000"/>
        <rFont val="Calibri"/>
        <family val="2"/>
      </rPr>
      <t>it</t>
    </r>
    <r>
      <rPr>
        <sz val="9"/>
        <color rgb="FF000000"/>
        <rFont val="Calibri"/>
        <family val="2"/>
      </rPr>
      <t xml:space="preserve"> = Presupuesto definitivo a la acción i relacionada con el acompañamiento para la reconversión hacia sistemas sostenibles de producción, en el tiempo t.</t>
    </r>
  </si>
  <si>
    <t>Porcentaje de ejecución de acciones relacionadas con la gestión ambiental urbana.</t>
  </si>
  <si>
    <t>Número de acciones relacionadas con gestión ambiental urbana</t>
  </si>
  <si>
    <t>Ejecución física de las acciones relacionadas con la gestión ambiental urbana</t>
  </si>
  <si>
    <t>Conocer e identificar la identificación de la base natural que soporta el territorio</t>
  </si>
  <si>
    <t>Planificación y ordenamiento ambiental en áreas urbanas</t>
  </si>
  <si>
    <t>Identificar, prevenir y mitigar amenazas y vulnerabilidades de origen natural, socio natural y antrópico</t>
  </si>
  <si>
    <t>Gestión ambiental del Espacio Público en áreas urbanas</t>
  </si>
  <si>
    <t>Conservar, preservar y recuperar elementos naturales del espacio público</t>
  </si>
  <si>
    <t xml:space="preserve">Prevención y Control de la Contaminación del Aire en áreas urbanas </t>
  </si>
  <si>
    <t>Implementar el programa de acreditación de laboratorios de medición de calidad del aire y ruido ambiental</t>
  </si>
  <si>
    <t>Gestión del Recurso Hídrico en áreas urbanas</t>
  </si>
  <si>
    <t>Operar el sistema de vigilancia de calidad del aire</t>
  </si>
  <si>
    <t>Gestión de Residuos sólidos en áreas urbanas</t>
  </si>
  <si>
    <t>Realizar el seguimiento de los Planes de saneamiento y manejo de vertimientos (PSMV)</t>
  </si>
  <si>
    <t>Índice de calidad ambiental urbana</t>
  </si>
  <si>
    <t>Gestión del recurso hídrico en áreas urbanas</t>
  </si>
  <si>
    <t>Ejecución presupuestal de acciones relacionadas con la gestión ambiental urbana (utilice tantas filas cuantas sean necesarias)</t>
  </si>
  <si>
    <t>Presupuesto inicial</t>
  </si>
  <si>
    <t>Compromisos / Ppto Def.</t>
  </si>
  <si>
    <t>Pagos / Compromisos</t>
  </si>
  <si>
    <t>Cuanto más cercano a cien por ciento, mayor es el cumplimiento de las metas que la autoridad ambiental se ha propuesto alcanzar en relación con la gestión ambiental urbana, en el marco del Plan de Acción de la Corporación.</t>
  </si>
  <si>
    <r>
      <t xml:space="preserve">Hoja Metodológica de referencia: MADS (2016). </t>
    </r>
    <r>
      <rPr>
        <i/>
        <sz val="9"/>
        <color rgb="FF000000"/>
        <rFont val="Calibri"/>
        <family val="2"/>
      </rPr>
      <t>Hoja metodológica Ejecución de Acciones en Gestión Ambiental Urbana (Versión 1.0).</t>
    </r>
    <r>
      <rPr>
        <sz val="9"/>
        <color rgb="FF000000"/>
        <rFont val="Calibri"/>
        <family val="2"/>
      </rPr>
      <t xml:space="preserve"> Ministerio de Ambiente y Desarrollo Sostenible MADS, DGOAT-SINA y DAASU.</t>
    </r>
  </si>
  <si>
    <t>Es el porcentaje de avance en la ejecución, por parte de la corporación autónoma regional, de las acciones relacionadas con la gestión ambiental urbana en el marco del Plan de Acción.</t>
  </si>
  <si>
    <t>El indicador mide el cumplimiento de las metas que la autoridad ambiental se ha propuesto alcanzar en relación con la gestión ambiental urbana, en el marco del Plan de Acción de la Corporación. De esta manera, contribuye a la ejecución, a nivel regional y local, de la Política de Gestión Ambiental Urbana (2008).</t>
  </si>
  <si>
    <t>Ley 1753 de 2015.</t>
  </si>
  <si>
    <t>Espacio público: Decreto 1077 de 2015.</t>
  </si>
  <si>
    <t>Estructura Ecológica Principal: Decreto 1077 de 2015.</t>
  </si>
  <si>
    <t>Política de Gestión Ambiental Urbana.</t>
  </si>
  <si>
    <t>Política para la Prevención y Control de la Contaminación del Aire.</t>
  </si>
  <si>
    <t>Política para la Gestión Integral de Residuos Sólidos.</t>
  </si>
  <si>
    <t>Política para la Gestión Integral de la Biodiversidad y sus servicios ecosistémicos.</t>
  </si>
  <si>
    <t>CONPES 3718 de 2012, Espacio público.</t>
  </si>
  <si>
    <t>CONPES 3819 de 2014</t>
  </si>
  <si>
    <t>Circular 8000-2-344415 de 2013, ICAU.</t>
  </si>
  <si>
    <t>La gestión ambiental urbana se refiere a la “gestión de los recursos naturales renovables y los problemas ambientales urbanos y sus efectos en la región o regiones vecinas. La gestión ambiental urbana es una acción conjunta entre el Estado y los actores sociales, que se articula con la gestión territorial, las políticas ambientales y las políticas o planes sectoriales que tienen relación o afectan el medio ambiente en el ámbito urbano regional. Esta gestión, demanda el uso selectivo y combinado de herramientas jurídicas, de planeación, técnicas, económicas, financieras y administrativas para lograr la protección y funcionamiento de los ecosistemas y el mejoramiento de la calidad de vida de la población, dentro de un marco de ciudad sostenible” (Política de Gestión Ambiental Urbana).</t>
  </si>
  <si>
    <t>La gestión ambiental urbana se centra en dos ejes principales:</t>
  </si>
  <si>
    <r>
      <t>1)</t>
    </r>
    <r>
      <rPr>
        <sz val="7"/>
        <color rgb="FF000000"/>
        <rFont val="Times New Roman"/>
        <family val="1"/>
      </rPr>
      <t xml:space="preserve">      </t>
    </r>
    <r>
      <rPr>
        <sz val="9"/>
        <color rgb="FF000000"/>
        <rFont val="Calibri"/>
        <family val="2"/>
      </rPr>
      <t>La gestión ambiental de los componentes constitutivos del medio ambiente, comúnmente denominados recursos naturales renovables: agua (en cualquier estado), atmósfera (troposfera y estratosfera), suelo y subsuelo, biodiversidad (ecosistemas, especies, recursos genéticos), fuentes primarias de energía no agotable y paisaje.</t>
    </r>
  </si>
  <si>
    <r>
      <t>2)</t>
    </r>
    <r>
      <rPr>
        <sz val="7"/>
        <color rgb="FF000000"/>
        <rFont val="Times New Roman"/>
        <family val="1"/>
      </rPr>
      <t xml:space="preserve">      </t>
    </r>
    <r>
      <rPr>
        <sz val="9"/>
        <color rgb="FF000000"/>
        <rFont val="Calibri"/>
        <family val="2"/>
      </rPr>
      <t>La gestión ambiental de los problemas ambientales, entendida como la gestión sobre los elementos o factores que interactúan e inciden sobre el ambiente en las áreas urbanas, entre los cuales se pueden mencionar: factores que ocasionan contaminación y deterioro de los recursos naturales renovables; factores que ocasionan pérdida o deterioro de la biodiversidad; factores que ocasionan pérdida o deterioro del espacio público y del paisaje; inadecuada gestión y disposición de residuos sólidos, líquidos y gaseosos; uso ineficiente de la energía y falta de uso de fuentes no convencionales de energía; riesgos de origen natural y antrópico; pasivos ambientales, patrones insostenibles de ocupación del territorio, patrones insostenibles de producción y consumo; baja o falta de conciencia y cultura ambiental de la población de las áreas urbanas; pérdida de valores socio - culturales de la población urbana, que puede llevar a la pérdida de su identidad cultural y en consecuencia de su sentido de pertenencia del entorno; e insuficiente respuesta institucional del SINA, en términos de escasos niveles de coordinación y baja capacidad técnica y operativa para atender la problemática urbana (PGAU)</t>
    </r>
  </si>
  <si>
    <t>Cabe aclarar que la gestión para el manejo de estos recursos, elementos y factores en las áreas urbanas involucra, de manera diferenciada, a las autoridades ambientales: (Corporaciones autónomas regionales y de desarrollo sostenible); Grandes Centros Urbanos a que se refiere el artículo 66 de la Ley 99 de 1993, a los establecimientos públicos de que trata del artículo 13 de la Ley 768 de 2003; el artículo 124 de la Ley 1617 de 2013; las áreas metropolitanas a que se refiere el literal J del artículo 7 de la Ley 1625 de 2013 y a los entes territoriales, dentro de su respectivo marco de competencias y jurisdicción.</t>
  </si>
  <si>
    <t>Dicha gestión se realiza en el marco de la Política de Gestión Ambiental Urbana. En tal sentido, las principales temáticas en gestión ambiental urbana en las que tienen competencia las Corporaciones Autónomas Regionales son:</t>
  </si>
  <si>
    <r>
      <t>1)</t>
    </r>
    <r>
      <rPr>
        <sz val="7"/>
        <color rgb="FF000000"/>
        <rFont val="Times New Roman"/>
        <family val="1"/>
      </rPr>
      <t xml:space="preserve">      </t>
    </r>
    <r>
      <rPr>
        <sz val="9"/>
        <color rgb="FF000000"/>
        <rFont val="Calibri"/>
        <family val="2"/>
      </rPr>
      <t>Planificación y ordenamiento ambiental en áreas urbanas</t>
    </r>
  </si>
  <si>
    <r>
      <t>2)</t>
    </r>
    <r>
      <rPr>
        <sz val="7"/>
        <color rgb="FF000000"/>
        <rFont val="Times New Roman"/>
        <family val="1"/>
      </rPr>
      <t xml:space="preserve">      </t>
    </r>
    <r>
      <rPr>
        <sz val="9"/>
        <color rgb="FF000000"/>
        <rFont val="Calibri"/>
        <family val="2"/>
      </rPr>
      <t>Gestión ambiental del Riesgo en áreas urbanas</t>
    </r>
  </si>
  <si>
    <r>
      <t>3)</t>
    </r>
    <r>
      <rPr>
        <sz val="7"/>
        <color rgb="FF000000"/>
        <rFont val="Times New Roman"/>
        <family val="1"/>
      </rPr>
      <t xml:space="preserve">      </t>
    </r>
    <r>
      <rPr>
        <sz val="9"/>
        <color rgb="FF000000"/>
        <rFont val="Calibri"/>
        <family val="2"/>
      </rPr>
      <t>Gestión ambiental del Espacio Público en áreas urbanas</t>
    </r>
  </si>
  <si>
    <r>
      <t>4)</t>
    </r>
    <r>
      <rPr>
        <sz val="7"/>
        <color rgb="FF000000"/>
        <rFont val="Times New Roman"/>
        <family val="1"/>
      </rPr>
      <t xml:space="preserve">      </t>
    </r>
    <r>
      <rPr>
        <sz val="9"/>
        <color rgb="FF000000"/>
        <rFont val="Calibri"/>
        <family val="2"/>
      </rPr>
      <t>Prevención y Control de la Contaminación del Aire en áreas urbanas (fenómeno de acumulación o concentración de contaminantes en el aire generado por diferentes tipos entre ellos contaminantes criterio, ruido y olores ofensivos)</t>
    </r>
  </si>
  <si>
    <r>
      <t>5)</t>
    </r>
    <r>
      <rPr>
        <sz val="7"/>
        <color rgb="FF000000"/>
        <rFont val="Times New Roman"/>
        <family val="1"/>
      </rPr>
      <t xml:space="preserve">      </t>
    </r>
    <r>
      <rPr>
        <sz val="9"/>
        <color rgb="FF000000"/>
        <rFont val="Calibri"/>
        <family val="2"/>
      </rPr>
      <t>Gestión del Recurso Hídrico en áreas urbanas</t>
    </r>
  </si>
  <si>
    <r>
      <t>6)</t>
    </r>
    <r>
      <rPr>
        <sz val="7"/>
        <color rgb="FF000000"/>
        <rFont val="Times New Roman"/>
        <family val="1"/>
      </rPr>
      <t xml:space="preserve">      </t>
    </r>
    <r>
      <rPr>
        <sz val="9"/>
        <color rgb="FF000000"/>
        <rFont val="Calibri"/>
        <family val="2"/>
      </rPr>
      <t>Gestión de Residuos sólidos en áreas urbanas</t>
    </r>
  </si>
  <si>
    <r>
      <t>7)</t>
    </r>
    <r>
      <rPr>
        <sz val="7"/>
        <color rgb="FF000000"/>
        <rFont val="Times New Roman"/>
        <family val="1"/>
      </rPr>
      <t xml:space="preserve">      </t>
    </r>
    <r>
      <rPr>
        <sz val="9"/>
        <color rgb="FF000000"/>
        <rFont val="Calibri"/>
        <family val="2"/>
      </rPr>
      <t>Índice de calidad ambiental urbana</t>
    </r>
  </si>
  <si>
    <r>
      <t>8)</t>
    </r>
    <r>
      <rPr>
        <sz val="7"/>
        <color rgb="FF000000"/>
        <rFont val="Times New Roman"/>
        <family val="1"/>
      </rPr>
      <t xml:space="preserve">      </t>
    </r>
    <r>
      <rPr>
        <sz val="9"/>
        <color rgb="FF000000"/>
        <rFont val="Calibri"/>
        <family val="2"/>
      </rPr>
      <t>Participación en gestión ambiental urbana</t>
    </r>
  </si>
  <si>
    <t>Las principales acciones relacionadas con la gestión ambiental urbana son las siguientes:</t>
  </si>
  <si>
    <r>
      <t>1)</t>
    </r>
    <r>
      <rPr>
        <sz val="7"/>
        <color rgb="FF000000"/>
        <rFont val="Times New Roman"/>
        <family val="1"/>
      </rPr>
      <t xml:space="preserve">      </t>
    </r>
    <r>
      <rPr>
        <sz val="9"/>
        <color rgb="FF000000"/>
        <rFont val="Calibri"/>
        <family val="2"/>
      </rPr>
      <t>Planificación y ordenamiento ambiental en áreas urbanas, que incluye:</t>
    </r>
  </si>
  <si>
    <r>
      <t>a)</t>
    </r>
    <r>
      <rPr>
        <sz val="7"/>
        <color rgb="FF000000"/>
        <rFont val="Times New Roman"/>
        <family val="1"/>
      </rPr>
      <t xml:space="preserve">      </t>
    </r>
    <r>
      <rPr>
        <sz val="9"/>
        <color rgb="FF000000"/>
        <rFont val="Calibri"/>
        <family val="2"/>
      </rPr>
      <t>Identificar y gestionar la estructura ecológica urbana</t>
    </r>
  </si>
  <si>
    <r>
      <t>b)</t>
    </r>
    <r>
      <rPr>
        <sz val="7"/>
        <color rgb="FF000000"/>
        <rFont val="Times New Roman"/>
        <family val="1"/>
      </rPr>
      <t xml:space="preserve">      </t>
    </r>
    <r>
      <rPr>
        <sz val="9"/>
        <color rgb="FF000000"/>
        <rFont val="Calibri"/>
        <family val="2"/>
      </rPr>
      <t>Asesorar a los entes territoriales en la inclusión del componente ambiental urbano en los procesos de planificación y ordenamiento territorial, incluyendo el establecimiento de determinantes ambientales urbanos.</t>
    </r>
  </si>
  <si>
    <r>
      <t>c)</t>
    </r>
    <r>
      <rPr>
        <sz val="7"/>
        <color rgb="FF000000"/>
        <rFont val="Times New Roman"/>
        <family val="1"/>
      </rPr>
      <t xml:space="preserve">       </t>
    </r>
    <r>
      <rPr>
        <sz val="9"/>
        <color rgb="FF000000"/>
        <rFont val="Calibri"/>
        <family val="2"/>
      </rPr>
      <t>Implementar estrategias de conservación y uso sostenible de los recursos naturales renovables que conforman la base natural.</t>
    </r>
  </si>
  <si>
    <r>
      <t>2)</t>
    </r>
    <r>
      <rPr>
        <sz val="7"/>
        <color rgb="FF000000"/>
        <rFont val="Times New Roman"/>
        <family val="1"/>
      </rPr>
      <t xml:space="preserve">      </t>
    </r>
    <r>
      <rPr>
        <sz val="9"/>
        <color rgb="FF000000"/>
        <rFont val="Calibri"/>
        <family val="2"/>
      </rPr>
      <t>Gestión ambiental del Espacio Público en áreas urbanas, sin perjuicio de las competencias de las entidades territoriales.</t>
    </r>
  </si>
  <si>
    <r>
      <t>a)</t>
    </r>
    <r>
      <rPr>
        <sz val="7"/>
        <color rgb="FF000000"/>
        <rFont val="Times New Roman"/>
        <family val="1"/>
      </rPr>
      <t xml:space="preserve">      </t>
    </r>
    <r>
      <rPr>
        <sz val="9"/>
        <color rgb="FF000000"/>
        <rFont val="Calibri"/>
        <family val="2"/>
      </rPr>
      <t>Conservar, manejar y restaurar elementos naturales del espacio público urbano.</t>
    </r>
  </si>
  <si>
    <r>
      <t>b)</t>
    </r>
    <r>
      <rPr>
        <sz val="7"/>
        <color rgb="FF000000"/>
        <rFont val="Times New Roman"/>
        <family val="1"/>
      </rPr>
      <t xml:space="preserve">      </t>
    </r>
    <r>
      <rPr>
        <sz val="9"/>
        <color rgb="FF000000"/>
        <rFont val="Calibri"/>
        <family val="2"/>
      </rPr>
      <t>Prevenir y controlar la afectación ambiental en el espacio público.</t>
    </r>
  </si>
  <si>
    <r>
      <t>c)</t>
    </r>
    <r>
      <rPr>
        <sz val="7"/>
        <color rgb="FF000000"/>
        <rFont val="Times New Roman"/>
        <family val="1"/>
      </rPr>
      <t xml:space="preserve">       </t>
    </r>
    <r>
      <rPr>
        <sz val="9"/>
        <color rgb="FF000000"/>
        <rFont val="Calibri"/>
        <family val="2"/>
      </rPr>
      <t>Promover, orientar y acompañar la gestión ambiental del espacio público por parte de las entidades territoriales.</t>
    </r>
  </si>
  <si>
    <r>
      <t>3)</t>
    </r>
    <r>
      <rPr>
        <sz val="7"/>
        <color rgb="FF000000"/>
        <rFont val="Times New Roman"/>
        <family val="1"/>
      </rPr>
      <t xml:space="preserve">      </t>
    </r>
    <r>
      <rPr>
        <sz val="9"/>
        <color rgb="FF000000"/>
        <rFont val="Calibri"/>
        <family val="2"/>
      </rPr>
      <t>Prevención y Control de la Contaminación del Aire en áreas urbanas.</t>
    </r>
  </si>
  <si>
    <r>
      <t>a)</t>
    </r>
    <r>
      <rPr>
        <sz val="7"/>
        <color rgb="FF000000"/>
        <rFont val="Times New Roman"/>
        <family val="1"/>
      </rPr>
      <t xml:space="preserve">      </t>
    </r>
    <r>
      <rPr>
        <sz val="9"/>
        <color rgb="FF000000"/>
        <rFont val="Calibri"/>
        <family val="2"/>
      </rPr>
      <t>Diseñar y ejecutar acciones integrales para la prevención y control de la contaminación del aire.</t>
    </r>
  </si>
  <si>
    <r>
      <t>b)</t>
    </r>
    <r>
      <rPr>
        <sz val="7"/>
        <color rgb="FF000000"/>
        <rFont val="Times New Roman"/>
        <family val="1"/>
      </rPr>
      <t xml:space="preserve">      </t>
    </r>
    <r>
      <rPr>
        <sz val="9"/>
        <color rgb="FF000000"/>
        <rFont val="Calibri"/>
        <family val="2"/>
      </rPr>
      <t>Fortalecer la capacidad institucional para el control y seguimiento de la contaminación del aire.</t>
    </r>
  </si>
  <si>
    <r>
      <t>c)</t>
    </r>
    <r>
      <rPr>
        <sz val="7"/>
        <color rgb="FF000000"/>
        <rFont val="Times New Roman"/>
        <family val="1"/>
      </rPr>
      <t xml:space="preserve">       </t>
    </r>
    <r>
      <rPr>
        <sz val="9"/>
        <color rgb="FF000000"/>
        <rFont val="Calibri"/>
        <family val="2"/>
      </rPr>
      <t>Establecer e implementar programas de reducción de la contaminación del aire, cuando se requiera.</t>
    </r>
  </si>
  <si>
    <r>
      <t>d)</t>
    </r>
    <r>
      <rPr>
        <sz val="7"/>
        <color rgb="FF000000"/>
        <rFont val="Times New Roman"/>
        <family val="1"/>
      </rPr>
      <t xml:space="preserve">      </t>
    </r>
    <r>
      <rPr>
        <sz val="9"/>
        <color rgb="FF000000"/>
        <rFont val="Calibri"/>
        <family val="2"/>
      </rPr>
      <t>Fortalecer las mesas regionales de calidad del aire donde se establezca la articulación entre las diferentes entidades relacionadas con la prevención y el control de la contaminación del aire.</t>
    </r>
  </si>
  <si>
    <r>
      <t>e)</t>
    </r>
    <r>
      <rPr>
        <sz val="7"/>
        <color rgb="FF000000"/>
        <rFont val="Times New Roman"/>
        <family val="1"/>
      </rPr>
      <t xml:space="preserve">      </t>
    </r>
    <r>
      <rPr>
        <sz val="9"/>
        <color rgb="FF000000"/>
        <rFont val="Calibri"/>
        <family val="2"/>
      </rPr>
      <t>Asesorar a los entes territoriales para el mejor cumplimiento de sus funciones de control y vigilancia de los fenómenos de contaminación del aire.</t>
    </r>
  </si>
  <si>
    <r>
      <t>4)</t>
    </r>
    <r>
      <rPr>
        <sz val="7"/>
        <color rgb="FF000000"/>
        <rFont val="Times New Roman"/>
        <family val="1"/>
      </rPr>
      <t xml:space="preserve">      </t>
    </r>
    <r>
      <rPr>
        <sz val="9"/>
        <color rgb="FF000000"/>
        <rFont val="Calibri"/>
        <family val="2"/>
      </rPr>
      <t>Gestión del Recurso Hídrico en áreas urbanas.</t>
    </r>
  </si>
  <si>
    <r>
      <t>a)</t>
    </r>
    <r>
      <rPr>
        <sz val="7"/>
        <color rgb="FF000000"/>
        <rFont val="Times New Roman"/>
        <family val="1"/>
      </rPr>
      <t xml:space="preserve">      </t>
    </r>
    <r>
      <rPr>
        <sz val="9"/>
        <color rgb="FF000000"/>
        <rFont val="Calibri"/>
        <family val="2"/>
      </rPr>
      <t>Promover el uso eficiente y ahorro de agua.</t>
    </r>
  </si>
  <si>
    <r>
      <t>5)</t>
    </r>
    <r>
      <rPr>
        <sz val="7"/>
        <color rgb="FF000000"/>
        <rFont val="Times New Roman"/>
        <family val="1"/>
      </rPr>
      <t xml:space="preserve">      </t>
    </r>
    <r>
      <rPr>
        <sz val="9"/>
        <color rgb="FF000000"/>
        <rFont val="Calibri"/>
        <family val="2"/>
      </rPr>
      <t>Gestión de Residuos sólidos en áreas urbanas.</t>
    </r>
  </si>
  <si>
    <r>
      <t>a)</t>
    </r>
    <r>
      <rPr>
        <sz val="7"/>
        <color rgb="FF000000"/>
        <rFont val="Times New Roman"/>
        <family val="1"/>
      </rPr>
      <t xml:space="preserve">      </t>
    </r>
    <r>
      <rPr>
        <sz val="9"/>
        <color rgb="FF000000"/>
        <rFont val="Calibri"/>
        <family val="2"/>
      </rPr>
      <t>Promover el aprovechamiento de residuos sólidos.</t>
    </r>
  </si>
  <si>
    <r>
      <t>6)</t>
    </r>
    <r>
      <rPr>
        <sz val="7"/>
        <color rgb="FF000000"/>
        <rFont val="Times New Roman"/>
        <family val="1"/>
      </rPr>
      <t xml:space="preserve">      </t>
    </r>
    <r>
      <rPr>
        <sz val="9"/>
        <color rgb="FF000000"/>
        <rFont val="Calibri"/>
        <family val="2"/>
      </rPr>
      <t>Compilar y reportar la información relacionada con los indicadores que conformar el Índice de Calidad Ambiental Urbana (ICAU)</t>
    </r>
  </si>
  <si>
    <r>
      <t>7)</t>
    </r>
    <r>
      <rPr>
        <sz val="7"/>
        <color rgb="FF000000"/>
        <rFont val="Times New Roman"/>
        <family val="1"/>
      </rPr>
      <t xml:space="preserve">      </t>
    </r>
    <r>
      <rPr>
        <sz val="9"/>
        <color rgb="FF000000"/>
        <rFont val="Calibri"/>
        <family val="2"/>
      </rPr>
      <t>Participación en gestión ambiental urbana</t>
    </r>
  </si>
  <si>
    <r>
      <t>a)</t>
    </r>
    <r>
      <rPr>
        <sz val="7"/>
        <color rgb="FF000000"/>
        <rFont val="Times New Roman"/>
        <family val="1"/>
      </rPr>
      <t xml:space="preserve">      </t>
    </r>
    <r>
      <rPr>
        <sz val="9"/>
        <color rgb="FF000000"/>
        <rFont val="Calibri"/>
        <family val="2"/>
      </rPr>
      <t xml:space="preserve">Promover y fortalecer los espacios de participación social en gestión ambiental urbana </t>
    </r>
  </si>
  <si>
    <r>
      <t xml:space="preserve">ETAGAU </t>
    </r>
    <r>
      <rPr>
        <vertAlign val="subscript"/>
        <sz val="9"/>
        <color rgb="FF000000"/>
        <rFont val="Calibri"/>
        <family val="2"/>
      </rPr>
      <t>t</t>
    </r>
    <r>
      <rPr>
        <sz val="9"/>
        <color rgb="FF000000"/>
        <rFont val="Calibri"/>
        <family val="2"/>
      </rPr>
      <t xml:space="preserve"> = Porcentaje de ejecución total de acciones en gestión ambiental urbana, en el tiempo t.</t>
    </r>
  </si>
  <si>
    <r>
      <t xml:space="preserve">EAGAU </t>
    </r>
    <r>
      <rPr>
        <vertAlign val="subscript"/>
        <sz val="9"/>
        <color rgb="FF000000"/>
        <rFont val="Calibri"/>
        <family val="2"/>
      </rPr>
      <t>t1t</t>
    </r>
    <r>
      <rPr>
        <sz val="9"/>
        <color rgb="FF000000"/>
        <rFont val="Calibri"/>
        <family val="2"/>
      </rPr>
      <t xml:space="preserve"> = Porcentaje de ejecución de la acción </t>
    </r>
    <r>
      <rPr>
        <i/>
        <sz val="9"/>
        <color rgb="FF000000"/>
        <rFont val="Calibri"/>
        <family val="2"/>
      </rPr>
      <t>1</t>
    </r>
    <r>
      <rPr>
        <sz val="9"/>
        <color rgb="FF000000"/>
        <rFont val="Calibri"/>
        <family val="2"/>
      </rPr>
      <t xml:space="preserve"> relacionada con la gestión ambiental urbana, en el tiempo t.</t>
    </r>
  </si>
  <si>
    <r>
      <t xml:space="preserve">EAGAU </t>
    </r>
    <r>
      <rPr>
        <vertAlign val="subscript"/>
        <sz val="9"/>
        <color rgb="FF000000"/>
        <rFont val="Calibri"/>
        <family val="2"/>
      </rPr>
      <t>2t</t>
    </r>
    <r>
      <rPr>
        <sz val="9"/>
        <color rgb="FF000000"/>
        <rFont val="Calibri"/>
        <family val="2"/>
      </rPr>
      <t xml:space="preserve"> = Porcentaje de ejecución de la acción </t>
    </r>
    <r>
      <rPr>
        <i/>
        <sz val="9"/>
        <color rgb="FF000000"/>
        <rFont val="Calibri"/>
        <family val="2"/>
      </rPr>
      <t>2</t>
    </r>
    <r>
      <rPr>
        <sz val="9"/>
        <color rgb="FF000000"/>
        <rFont val="Calibri"/>
        <family val="2"/>
      </rPr>
      <t xml:space="preserve"> relacionada con la gestión ambiental urbana, en el tiempo t.</t>
    </r>
  </si>
  <si>
    <r>
      <t xml:space="preserve">EAGAU </t>
    </r>
    <r>
      <rPr>
        <vertAlign val="subscript"/>
        <sz val="9"/>
        <color rgb="FF000000"/>
        <rFont val="Calibri"/>
        <family val="2"/>
      </rPr>
      <t>nt</t>
    </r>
    <r>
      <rPr>
        <sz val="9"/>
        <color rgb="FF000000"/>
        <rFont val="Calibri"/>
        <family val="2"/>
      </rPr>
      <t xml:space="preserve"> = Porcentaje de ejecución de la acción </t>
    </r>
    <r>
      <rPr>
        <i/>
        <sz val="9"/>
        <color rgb="FF000000"/>
        <rFont val="Calibri"/>
        <family val="2"/>
      </rPr>
      <t>n</t>
    </r>
    <r>
      <rPr>
        <sz val="9"/>
        <color rgb="FF000000"/>
        <rFont val="Calibri"/>
        <family val="2"/>
      </rPr>
      <t xml:space="preserve"> relacionada con la gestión ambiental urbana, en el tiempo t.</t>
    </r>
  </si>
  <si>
    <r>
      <t>a = ponderador de EAGAU</t>
    </r>
    <r>
      <rPr>
        <vertAlign val="subscript"/>
        <sz val="9"/>
        <color rgb="FF000000"/>
        <rFont val="Calibri"/>
        <family val="2"/>
      </rPr>
      <t>1</t>
    </r>
    <r>
      <rPr>
        <sz val="9"/>
        <color rgb="FF000000"/>
        <rFont val="Calibri"/>
        <family val="2"/>
      </rPr>
      <t>.</t>
    </r>
  </si>
  <si>
    <r>
      <t>b = ponderador de EAGAU</t>
    </r>
    <r>
      <rPr>
        <vertAlign val="subscript"/>
        <sz val="9"/>
        <color rgb="FF000000"/>
        <rFont val="Calibri"/>
        <family val="2"/>
      </rPr>
      <t>2</t>
    </r>
    <r>
      <rPr>
        <sz val="9"/>
        <color rgb="FF000000"/>
        <rFont val="Calibri"/>
        <family val="2"/>
      </rPr>
      <t>.</t>
    </r>
  </si>
  <si>
    <r>
      <t>z = ponderador de EAGAU</t>
    </r>
    <r>
      <rPr>
        <vertAlign val="subscript"/>
        <sz val="9"/>
        <color rgb="FF000000"/>
        <rFont val="Calibri"/>
        <family val="2"/>
      </rPr>
      <t>n</t>
    </r>
    <r>
      <rPr>
        <sz val="9"/>
        <color rgb="FF000000"/>
        <rFont val="Calibri"/>
        <family val="2"/>
      </rPr>
      <t>.</t>
    </r>
  </si>
  <si>
    <t>a + b + c+…+z = 1.</t>
  </si>
  <si>
    <t>Ejecución presupuestal de acciones relacionadas con la gestión ambiental urbana.</t>
  </si>
  <si>
    <r>
      <t xml:space="preserve">EPAGAU </t>
    </r>
    <r>
      <rPr>
        <vertAlign val="subscript"/>
        <sz val="9"/>
        <color rgb="FF000000"/>
        <rFont val="Calibri"/>
        <family val="2"/>
      </rPr>
      <t>t</t>
    </r>
    <r>
      <rPr>
        <sz val="9"/>
        <color rgb="FF000000"/>
        <rFont val="Calibri"/>
        <family val="2"/>
      </rPr>
      <t xml:space="preserve"> = Ejecución presupuestal de acciones en gestión ambiental urbana, en el año t.</t>
    </r>
  </si>
  <si>
    <r>
      <t xml:space="preserve">CGAU </t>
    </r>
    <r>
      <rPr>
        <vertAlign val="subscript"/>
        <sz val="9"/>
        <color rgb="FF000000"/>
        <rFont val="Calibri"/>
        <family val="2"/>
      </rPr>
      <t>it</t>
    </r>
    <r>
      <rPr>
        <sz val="9"/>
        <color rgb="FF000000"/>
        <rFont val="Calibri"/>
        <family val="2"/>
      </rPr>
      <t xml:space="preserve"> = Compromisos correspondientes a la acción i en gestión ambiental urbana, en el año t.</t>
    </r>
  </si>
  <si>
    <r>
      <t xml:space="preserve">PDAGAU </t>
    </r>
    <r>
      <rPr>
        <vertAlign val="subscript"/>
        <sz val="9"/>
        <color rgb="FF000000"/>
        <rFont val="Calibri"/>
        <family val="2"/>
      </rPr>
      <t>it</t>
    </r>
    <r>
      <rPr>
        <sz val="9"/>
        <color rgb="FF000000"/>
        <rFont val="Calibri"/>
        <family val="2"/>
      </rPr>
      <t xml:space="preserve"> = Presupuesto definitivo a la acción i en gestión ambiental urbana, en el año t.</t>
    </r>
  </si>
  <si>
    <t>Número de acciones relacionadas con la implementación del Programa Regional de Negocios Verdes por la autoridad ambiental</t>
  </si>
  <si>
    <t>Presupuesto definitivo</t>
  </si>
  <si>
    <t>Ejecución física y financiera de acciones relacionadas con la implementación del Programa Regional de Negocios Verdes por la autoridad ambiental</t>
  </si>
  <si>
    <t>Talleres de contrucción del plan regional</t>
  </si>
  <si>
    <t xml:space="preserve">Realización de talleres </t>
  </si>
  <si>
    <t>Protocolizar la creación de la ventanilla o nodo de negocios verdes y/o la suscripción de alianza, en la A.A</t>
  </si>
  <si>
    <t>Verificación de negocios verdes</t>
  </si>
  <si>
    <t>Verificar como mínimo dos negocios verdes por A.A.</t>
  </si>
  <si>
    <t>Seguimiento a los planes de acción de la A.A. y a los planes de mejora</t>
  </si>
  <si>
    <t>Participación en FIMA</t>
  </si>
  <si>
    <t>Participación en ferias</t>
  </si>
  <si>
    <t>(*) Nombre de la acción, actividad o proyecto en el Plan de Acción de la Corporación</t>
  </si>
  <si>
    <t>Cálculo de la ejecución física y financiera de acciones relacionadas con la implementación del Programa Regional de Negocios Verdes por la autoridad ambiental</t>
  </si>
  <si>
    <t>Avance Físico</t>
  </si>
  <si>
    <t>Ejecución Anual</t>
  </si>
  <si>
    <t>*</t>
  </si>
  <si>
    <t>El indicador hace seguimiento a la contribución de las CAR a la ejecución del Plan Nacional de Negocios Verdes y el Plan Regional de Negocios Verdes. Cuanto más cercano a cien por ciento, mayor es el cumplimiento de las metas, a cargo de la Autoridad Ambiental, en el marco del Plan Nacional de Negocios Verdes y el Plan Regional de Negocios Verdes.</t>
  </si>
  <si>
    <r>
      <t>Hoja Metodológica de referencia:</t>
    </r>
    <r>
      <rPr>
        <sz val="9"/>
        <color rgb="FF000000"/>
        <rFont val="Calibri"/>
        <family val="2"/>
      </rPr>
      <t xml:space="preserve"> MADS (2016). </t>
    </r>
    <r>
      <rPr>
        <i/>
        <sz val="9"/>
        <color rgb="FF000000"/>
        <rFont val="Calibri"/>
        <family val="2"/>
      </rPr>
      <t>Hoja metodológica Implementación del programa regional de negocios verdes por la autoridad ambiental (Versión 1.0).</t>
    </r>
    <r>
      <rPr>
        <sz val="9"/>
        <color rgb="FF000000"/>
        <rFont val="Calibri"/>
        <family val="2"/>
      </rPr>
      <t xml:space="preserve"> Ministerio de Ambiente y Desarrollo Sostenible MADS, DGOAT-SINA y ONV.</t>
    </r>
  </si>
  <si>
    <t>Es el porcentaje de avance en la implementación de las acciones a cargo de la Corporación en el marco del Programa Regional de Negocios Verdes</t>
  </si>
  <si>
    <t>El indicador mide el cumplimiento de las metas, a cargo de la Autoridad Ambiental, en el marco del Plan Nacional de Negocios Verdes y el Plan Regional de Negocios Verdes. De esta forma contribuye a la implementación del Plan Nacional de Negocios Verdes y de la Estrategia Crecimiento Verde del Plan Nacional de Desarrollo 2014-2018</t>
  </si>
  <si>
    <r>
      <t xml:space="preserve"> </t>
    </r>
    <r>
      <rPr>
        <b/>
        <sz val="9"/>
        <color rgb="FF000000"/>
        <rFont val="Calibri"/>
        <family val="2"/>
      </rPr>
      <t>Normatividad de soporte:</t>
    </r>
  </si>
  <si>
    <t>Decreto 1076 de 2016, Decreto Único Reglamentario.</t>
  </si>
  <si>
    <t>Ley 1753 de 2015, Plan Nacional de Desarrollo PND 2014-2018.</t>
  </si>
  <si>
    <t>Política Nacional de Producción y Consumo Sostenible.</t>
  </si>
  <si>
    <t>Plan Nacional de Negocios Verdes PNNV.</t>
  </si>
  <si>
    <t>Política Nacional para la Gestión Integral de la Biodiversidad y sus Servicios Ecosistémicos.</t>
  </si>
  <si>
    <t>Declaración de Crecimiento Verde de la Organización para la Cooperación y el Desarrollo Económico OCDE.</t>
  </si>
  <si>
    <t>Estrategia de Crecimiento Verde del Plan Nacional de Desarrollo.</t>
  </si>
  <si>
    <t>Metodología para la Implementación de los PRNV, elaborada y publicada con la Agencia de Cooperación Alemana- GIZ, en coordinación con el MADS.</t>
  </si>
  <si>
    <t>Programas Regionales de Negocios Verdes PRNV para las Regiones: Caribe, Pacifico, Central, Amazonia, y Orinoquia.</t>
  </si>
  <si>
    <t>Programa Nacional de Biocomercio Sostenible</t>
  </si>
  <si>
    <t>Guía de Verificación y Evaluación de Criterios de Negocios Verdes.</t>
  </si>
  <si>
    <t>https://www.minambiente.gov.co/index.php/ambientes-y-desarrollos-sostenibles/negocios-verdes-y-sostenibles</t>
  </si>
  <si>
    <t>Los Negocios Verdes y Sostenibles comprenden las actividades económicas en las que se ofrecen bienes o servicios que generan impactos ambientales positivos y que, además, incorporan buenas prácticas ambientales, sociales y económicas, con enfoque de ciclo de vida, contribuyendo a la conservación del ambiente como capital natural que soporta el desarrollo del territorio (Oficina de Negocios Verdes Sostenibles ONVS, 2014)</t>
  </si>
  <si>
    <t>El Objetivo 2 de la Estrategia Crecimiento Verde, incorporada en el PND 2014-2018, busca proteger y asegurar el uso sostenible del capital natural y mejorar la calidad y gobernanza ambiental. Para ello la Estrategia tiene como fin mejorar la calidad ambiental a partir del fortalecimiento del desempeño ambiental de los sectores productivos, buscando mejorar su competitividad; en la cual se inscribe la Meta Nacional Estratégica No. 13: Cinco (5) Programas Regionales de Negocios Verdes implementados para el aumento de la competitividad, a cargo de las CAR y la ONVS.</t>
  </si>
  <si>
    <r>
      <t xml:space="preserve">La implementación de los </t>
    </r>
    <r>
      <rPr>
        <b/>
        <sz val="9"/>
        <color rgb="FF000000"/>
        <rFont val="Calibri"/>
        <family val="2"/>
      </rPr>
      <t>Programas Regionales de Negocios Verdes</t>
    </r>
    <r>
      <rPr>
        <sz val="9"/>
        <color rgb="FF000000"/>
        <rFont val="Calibri"/>
        <family val="2"/>
      </rPr>
      <t>- PRNV se evaluará de acuerdo a tres (3) criterios:</t>
    </r>
  </si>
  <si>
    <t>1) Formulación de Planes de acción para la ejecución del PRNV en la jurisdicción de cada Autoridad Ambiental</t>
  </si>
  <si>
    <t>2) Conformación de la Ventanilla/Nodo de Negocios Verdes o realización de alianzas o acuerdos con otras instituciones.</t>
  </si>
  <si>
    <t>3) Contar con mínimo dos pilotos de Negocios Verdes verificados bajo los criterios descritos en el Plan Nacional de Negocios Verdes y PRNV</t>
  </si>
  <si>
    <t>Las principales acciones relacionadas con la ejecución Implementación del Programa Regional de Negocios Verdes por la autoridad ambiental son:</t>
  </si>
  <si>
    <r>
      <t>1)</t>
    </r>
    <r>
      <rPr>
        <sz val="7"/>
        <color rgb="FF000000"/>
        <rFont val="Times New Roman"/>
        <family val="1"/>
      </rPr>
      <t xml:space="preserve">      </t>
    </r>
    <r>
      <rPr>
        <sz val="9"/>
        <color rgb="FF000000"/>
        <rFont val="Calibri"/>
        <family val="2"/>
      </rPr>
      <t>Formulación de los Planes de Acción para la ejecución del Programa Regional de Negocios Verdes</t>
    </r>
  </si>
  <si>
    <r>
      <t>a)</t>
    </r>
    <r>
      <rPr>
        <sz val="7"/>
        <color rgb="FF000000"/>
        <rFont val="Times New Roman"/>
        <family val="1"/>
      </rPr>
      <t xml:space="preserve">      </t>
    </r>
    <r>
      <rPr>
        <sz val="9"/>
        <color rgb="FF000000"/>
        <rFont val="Calibri"/>
        <family val="2"/>
      </rPr>
      <t>Talleres de construcción del plan de trabajo, de la Corporación en el marco de la etapa de planeación.</t>
    </r>
  </si>
  <si>
    <r>
      <t>b)</t>
    </r>
    <r>
      <rPr>
        <sz val="7"/>
        <color rgb="FF000000"/>
        <rFont val="Times New Roman"/>
        <family val="1"/>
      </rPr>
      <t xml:space="preserve">      </t>
    </r>
    <r>
      <rPr>
        <sz val="9"/>
        <color rgb="FF000000"/>
        <rFont val="Calibri"/>
        <family val="2"/>
      </rPr>
      <t>Capacitación en criterios de Negocios Verdes</t>
    </r>
  </si>
  <si>
    <r>
      <t>c)</t>
    </r>
    <r>
      <rPr>
        <sz val="7"/>
        <color rgb="FF000000"/>
        <rFont val="Times New Roman"/>
        <family val="1"/>
      </rPr>
      <t xml:space="preserve">       </t>
    </r>
    <r>
      <rPr>
        <sz val="9"/>
        <color rgb="FF000000"/>
        <rFont val="Calibri"/>
        <family val="2"/>
      </rPr>
      <t>Levantamiento Línea Base de Negocios Verdes en la región</t>
    </r>
  </si>
  <si>
    <r>
      <t>2)</t>
    </r>
    <r>
      <rPr>
        <sz val="7"/>
        <color rgb="FF000000"/>
        <rFont val="Times New Roman"/>
        <family val="1"/>
      </rPr>
      <t xml:space="preserve">      </t>
    </r>
    <r>
      <rPr>
        <sz val="9"/>
        <color rgb="FF000000"/>
        <rFont val="Calibri"/>
        <family val="2"/>
      </rPr>
      <t>Conformación de la ventanilla o nodo de negocios verdes o realización de alianzas o acuerdos con otras instituciones para la implementación en la AA</t>
    </r>
  </si>
  <si>
    <r>
      <t>a)</t>
    </r>
    <r>
      <rPr>
        <sz val="7"/>
        <color rgb="FF000000"/>
        <rFont val="Times New Roman"/>
        <family val="1"/>
      </rPr>
      <t xml:space="preserve">      </t>
    </r>
    <r>
      <rPr>
        <sz val="9"/>
        <color rgb="FF000000"/>
        <rFont val="Calibri"/>
        <family val="2"/>
      </rPr>
      <t>Protocolización de la creación de la ventanilla o nodo de negocios verdes en la A.A.</t>
    </r>
  </si>
  <si>
    <r>
      <t>b)</t>
    </r>
    <r>
      <rPr>
        <sz val="7"/>
        <color rgb="FF000000"/>
        <rFont val="Times New Roman"/>
        <family val="1"/>
      </rPr>
      <t xml:space="preserve">      </t>
    </r>
    <r>
      <rPr>
        <sz val="9"/>
        <color rgb="FF000000"/>
        <rFont val="Calibri"/>
        <family val="2"/>
      </rPr>
      <t>Suscripción de alianzas o acuerdos publico privadas para la ejecución del PRNV (*)</t>
    </r>
  </si>
  <si>
    <r>
      <t>3)</t>
    </r>
    <r>
      <rPr>
        <sz val="7"/>
        <color rgb="FF000000"/>
        <rFont val="Times New Roman"/>
        <family val="1"/>
      </rPr>
      <t xml:space="preserve">      </t>
    </r>
    <r>
      <rPr>
        <sz val="9"/>
        <color rgb="FF000000"/>
        <rFont val="Calibri"/>
        <family val="2"/>
      </rPr>
      <t>Identificación de la línea base de negocios verdes verificados bajo la herramienta de negocios verdes (Guía de Verificación y Evaluación de Criterios de Negocios Verdes).</t>
    </r>
  </si>
  <si>
    <r>
      <t>a)</t>
    </r>
    <r>
      <rPr>
        <sz val="7"/>
        <color rgb="FF000000"/>
        <rFont val="Times New Roman"/>
        <family val="1"/>
      </rPr>
      <t xml:space="preserve">      </t>
    </r>
    <r>
      <rPr>
        <sz val="9"/>
        <color rgb="FF000000"/>
        <rFont val="Calibri"/>
        <family val="2"/>
      </rPr>
      <t>Al menos dos (2) pilotos verificados por la autoridad ambiental</t>
    </r>
  </si>
  <si>
    <r>
      <t>b)</t>
    </r>
    <r>
      <rPr>
        <sz val="7"/>
        <color rgb="FF000000"/>
        <rFont val="Times New Roman"/>
        <family val="1"/>
      </rPr>
      <t xml:space="preserve">      </t>
    </r>
    <r>
      <rPr>
        <sz val="9"/>
        <color rgb="FF000000"/>
        <rFont val="Calibri"/>
        <family val="2"/>
      </rPr>
      <t>Acompañamiento en la implementación de los planes de mejora</t>
    </r>
  </si>
  <si>
    <r>
      <t>4)</t>
    </r>
    <r>
      <rPr>
        <sz val="7"/>
        <color rgb="FF000000"/>
        <rFont val="Times New Roman"/>
        <family val="1"/>
      </rPr>
      <t xml:space="preserve">      </t>
    </r>
    <r>
      <rPr>
        <sz val="9"/>
        <color rgb="FF000000"/>
        <rFont val="Calibri"/>
        <family val="2"/>
      </rPr>
      <t>Comercialización:</t>
    </r>
  </si>
  <si>
    <r>
      <t>a)</t>
    </r>
    <r>
      <rPr>
        <sz val="7"/>
        <color rgb="FF000000"/>
        <rFont val="Times New Roman"/>
        <family val="1"/>
      </rPr>
      <t xml:space="preserve">      </t>
    </r>
    <r>
      <rPr>
        <sz val="9"/>
        <color rgb="FF000000"/>
        <rFont val="Calibri"/>
        <family val="2"/>
      </rPr>
      <t>Construcción de la estrategia regional de N.V. teniendo en cuenta la oferta y demanda regional.</t>
    </r>
  </si>
  <si>
    <r>
      <t>b)</t>
    </r>
    <r>
      <rPr>
        <sz val="7"/>
        <color rgb="FF000000"/>
        <rFont val="Times New Roman"/>
        <family val="1"/>
      </rPr>
      <t xml:space="preserve">      </t>
    </r>
    <r>
      <rPr>
        <sz val="9"/>
        <color rgb="FF000000"/>
        <rFont val="Calibri"/>
        <family val="2"/>
      </rPr>
      <t>Base de datos de N.V. verificados para alimentar el portafolio de bienes y servicios de negocios del MADS</t>
    </r>
  </si>
  <si>
    <r>
      <t>c)</t>
    </r>
    <r>
      <rPr>
        <sz val="7"/>
        <color rgb="FF000000"/>
        <rFont val="Times New Roman"/>
        <family val="1"/>
      </rPr>
      <t xml:space="preserve">       </t>
    </r>
    <r>
      <rPr>
        <sz val="9"/>
        <color rgb="FF000000"/>
        <rFont val="Calibri"/>
        <family val="2"/>
      </rPr>
      <t>Identificación, Participación y/o realización de ferias de promoción de los N.V.</t>
    </r>
  </si>
  <si>
    <t>* Nota: De manera consistente con el Indicador de Meta Nacional del Plan Nacional de Desarrollo "Programa Regional de Negocios Verdes". Este incluye en la "Metodología de Medición" la conformación de la ventanilla o nodo de negocios o la realización de alianzas o acuerdos con otras instituciones para la implementación del Programa Regional de Negocios Verdes en la autoridad ambiental. Adicionalmente, la publicación "Metodología para implementar el Programa Regional de Negocios Verdes" incluye el proceso de articulación de actores con el objetivo de iniciar el proceso con la autoridad ambiental y entes territoriales para la conformación de la Ventanilla/Nodo de NV o realización de alianzas o acuerdos con otras instituciones para la implementación del PRNV.</t>
  </si>
  <si>
    <t>El listado anterior es indicativo. Las acciones a ser realizadas por las Corporaciones deben corresponder a las acciones priorizadas en el respectivo PRNV.</t>
  </si>
  <si>
    <r>
      <t xml:space="preserve">IPRVAA </t>
    </r>
    <r>
      <rPr>
        <vertAlign val="subscript"/>
        <sz val="9"/>
        <color rgb="FF000000"/>
        <rFont val="Calibri"/>
        <family val="2"/>
      </rPr>
      <t>t</t>
    </r>
    <r>
      <rPr>
        <sz val="9"/>
        <color rgb="FF000000"/>
        <rFont val="Calibri"/>
        <family val="2"/>
      </rPr>
      <t xml:space="preserve"> = Implementación del Programa Regional de Negocios Verdes por la autoridad ambiental, en el tiempo t.</t>
    </r>
  </si>
  <si>
    <r>
      <t xml:space="preserve">EAPRNV </t>
    </r>
    <r>
      <rPr>
        <vertAlign val="subscript"/>
        <sz val="9"/>
        <color rgb="FF000000"/>
        <rFont val="Calibri"/>
        <family val="2"/>
      </rPr>
      <t>1t</t>
    </r>
    <r>
      <rPr>
        <sz val="9"/>
        <color rgb="FF000000"/>
        <rFont val="Calibri"/>
        <family val="2"/>
      </rPr>
      <t xml:space="preserve"> = Ejecución de acción 1 relacionada con el Programa Regional de Negocios Verdes, en el tiempo t.</t>
    </r>
  </si>
  <si>
    <r>
      <t xml:space="preserve">EAPRNV </t>
    </r>
    <r>
      <rPr>
        <vertAlign val="subscript"/>
        <sz val="9"/>
        <color rgb="FF000000"/>
        <rFont val="Calibri"/>
        <family val="2"/>
      </rPr>
      <t>2t</t>
    </r>
    <r>
      <rPr>
        <sz val="9"/>
        <color rgb="FF000000"/>
        <rFont val="Calibri"/>
        <family val="2"/>
      </rPr>
      <t xml:space="preserve"> = Ejecución de acción 2 relacionada con el Programa Regional de Negocios Verdes, en el tiempo t.</t>
    </r>
  </si>
  <si>
    <r>
      <t xml:space="preserve">EAPRNV </t>
    </r>
    <r>
      <rPr>
        <vertAlign val="subscript"/>
        <sz val="9"/>
        <color rgb="FF000000"/>
        <rFont val="Calibri"/>
        <family val="2"/>
      </rPr>
      <t>nt</t>
    </r>
    <r>
      <rPr>
        <sz val="9"/>
        <color rgb="FF000000"/>
        <rFont val="Calibri"/>
        <family val="2"/>
      </rPr>
      <t xml:space="preserve"> = Ejecución de acción N relacionada con el Programa Regional de Negocios Verdes, en el tiempo t.</t>
    </r>
  </si>
  <si>
    <r>
      <t>a = ponderador de EAPRNV</t>
    </r>
    <r>
      <rPr>
        <vertAlign val="subscript"/>
        <sz val="9"/>
        <color rgb="FF000000"/>
        <rFont val="Calibri"/>
        <family val="2"/>
      </rPr>
      <t>1</t>
    </r>
  </si>
  <si>
    <r>
      <t>b = ponderador de EAPRNV</t>
    </r>
    <r>
      <rPr>
        <vertAlign val="subscript"/>
        <sz val="9"/>
        <color rgb="FF000000"/>
        <rFont val="Calibri"/>
        <family val="2"/>
      </rPr>
      <t>2</t>
    </r>
  </si>
  <si>
    <r>
      <t>z = ponderador de EAPRNV</t>
    </r>
    <r>
      <rPr>
        <vertAlign val="subscript"/>
        <sz val="9"/>
        <color rgb="FF000000"/>
        <rFont val="Calibri"/>
        <family val="2"/>
      </rPr>
      <t>n</t>
    </r>
  </si>
  <si>
    <t>a + b + c+…+z = 1</t>
  </si>
  <si>
    <t>Ejecución presupuestal de las acciones relacionadas con la Implementación del Programa Regional de Negocios Verdes por la autoridad ambiental</t>
  </si>
  <si>
    <r>
      <t xml:space="preserve">EAPRNV </t>
    </r>
    <r>
      <rPr>
        <vertAlign val="subscript"/>
        <sz val="9"/>
        <color rgb="FF000000"/>
        <rFont val="Calibri"/>
        <family val="2"/>
      </rPr>
      <t>i</t>
    </r>
    <r>
      <rPr>
        <sz val="9"/>
        <color rgb="FF000000"/>
        <rFont val="Calibri"/>
        <family val="2"/>
      </rPr>
      <t xml:space="preserve"> = Ejecución presupuestal de la acción </t>
    </r>
    <r>
      <rPr>
        <i/>
        <sz val="9"/>
        <color rgb="FF000000"/>
        <rFont val="Calibri"/>
        <family val="2"/>
      </rPr>
      <t>i</t>
    </r>
    <r>
      <rPr>
        <sz val="9"/>
        <color rgb="FF000000"/>
        <rFont val="Calibri"/>
        <family val="2"/>
      </rPr>
      <t xml:space="preserve"> asociada al Programa Regional de Negocios Verdes por la autoridad ambiental, en el año t.</t>
    </r>
  </si>
  <si>
    <r>
      <t xml:space="preserve">CAPRNV </t>
    </r>
    <r>
      <rPr>
        <vertAlign val="subscript"/>
        <sz val="9"/>
        <color rgb="FF000000"/>
        <rFont val="Calibri"/>
        <family val="2"/>
      </rPr>
      <t>it</t>
    </r>
    <r>
      <rPr>
        <sz val="9"/>
        <color rgb="FF000000"/>
        <rFont val="Calibri"/>
        <family val="2"/>
      </rPr>
      <t xml:space="preserve"> = Compromisos correspondientes a la acción i en el marco del Programa Regional de Negocios Verdes, en el año t.</t>
    </r>
  </si>
  <si>
    <r>
      <t xml:space="preserve">PDAPRNV </t>
    </r>
    <r>
      <rPr>
        <vertAlign val="subscript"/>
        <sz val="9"/>
        <color rgb="FF000000"/>
        <rFont val="Calibri"/>
        <family val="2"/>
      </rPr>
      <t>it</t>
    </r>
    <r>
      <rPr>
        <sz val="9"/>
        <color rgb="FF000000"/>
        <rFont val="Calibri"/>
        <family val="2"/>
      </rPr>
      <t xml:space="preserve"> = Presupuesto definitivo a la acción i en el marco del Programa Regional de Negocios Verdes, en el año t.</t>
    </r>
  </si>
  <si>
    <t>Licencias ambientales</t>
  </si>
  <si>
    <t>TL.A. Tiempo efectivo de duración del trámite de otorgamiento de licencias ambientales (número de días)</t>
  </si>
  <si>
    <t xml:space="preserve">N L.A.: Número de solicitudes de licencia ambiental atendidos </t>
  </si>
  <si>
    <t>Tx L.A. Tiempo promedio efectivo de duración del trámite de licencias ambientales</t>
  </si>
  <si>
    <t>Concesiones de agua</t>
  </si>
  <si>
    <t xml:space="preserve">N C.A.S.: Número de solicitudes de concesión de agua recibidas en el periodo. </t>
  </si>
  <si>
    <t>Tx C.A.S. Tiempo promedio efectivo de duración del trámite de Concesiones de Agua.</t>
  </si>
  <si>
    <t>Permisos de vertimiento de agua</t>
  </si>
  <si>
    <t>TP.V. Tiempo efectivo de duración del trámite de otorgamiento de un permiso de vertimiento (número de días)</t>
  </si>
  <si>
    <t>N P.V.: Número de solicitudes de permisos de vertimiento recibidas en el periodo.</t>
  </si>
  <si>
    <t>Tx P.V. Tiempo promedio efectivo de duración del trámite de otorgamiento de un permiso de vertimiento.</t>
  </si>
  <si>
    <t>Permisos de aprovechamiento forestal</t>
  </si>
  <si>
    <t>TP.E. Tiempo efectivo de duración del trámite de otorgamiento de un permiso de emisión (número de días)</t>
  </si>
  <si>
    <t>N A.F. Número de solicitudes de permisos de aprovechamiento forestal recibidas en el periodo</t>
  </si>
  <si>
    <t xml:space="preserve">Tx A.F. Tiempo promedio efectivo de duración del trámite de otorgamiento de un permiso de aprovechamiento forestal </t>
  </si>
  <si>
    <t>Permisos de emisiones atmosféricas</t>
  </si>
  <si>
    <t xml:space="preserve">TP.E. Tiempo efectivo de duración del trámite de otorgamiento de un permiso de emisión (número de días) </t>
  </si>
  <si>
    <t>N P.E. Número de solicitudes de permisos de emisiones atmosféricas recibidas en el periodo</t>
  </si>
  <si>
    <t>Tx P.E. Tiempo promedio efectivo de duración del trámite de otorgamiento de un permiso de emisión</t>
  </si>
  <si>
    <t>Cálculo del indicador global</t>
  </si>
  <si>
    <t>Tiempo Promedio</t>
  </si>
  <si>
    <t>Meta anual</t>
  </si>
  <si>
    <t>% Meta alcanzada</t>
  </si>
  <si>
    <t>Porcentaje de autorizaciones ambientales con seguimiento (promedio simple)</t>
  </si>
  <si>
    <t>Cuanto menor sea el tiempo promedio, teniendo como referencia los tiempos establecidos en la normativa, mayor es el cumplimiento por parte de la autoridad ambiental en la eficiencia en la resolución de las solicitudes de autorizaciones ambientales (licencias ambientales, concesiones de agua, permisos de aprovechamiento forestal, permisos de emisiones atmosféricas y permisos de vertimiento de agua).</t>
  </si>
  <si>
    <r>
      <t>Hoja Metodológica de referencia:</t>
    </r>
    <r>
      <rPr>
        <sz val="9"/>
        <color rgb="FF000000"/>
        <rFont val="Calibri"/>
        <family val="2"/>
      </rPr>
      <t xml:space="preserve"> MADS (2016). </t>
    </r>
    <r>
      <rPr>
        <b/>
        <i/>
        <sz val="9"/>
        <color rgb="FF000000"/>
        <rFont val="Calibri"/>
        <family val="2"/>
      </rPr>
      <t>Tiempo promedio de trámite para la resolución de autorizaciones ambientales otorgadas por la corporación</t>
    </r>
    <r>
      <rPr>
        <i/>
        <sz val="9"/>
        <color rgb="FF000000"/>
        <rFont val="Calibri"/>
        <family val="2"/>
      </rPr>
      <t xml:space="preserve"> (Versión 1.0).</t>
    </r>
    <r>
      <rPr>
        <sz val="9"/>
        <color rgb="FF000000"/>
        <rFont val="Calibri"/>
        <family val="2"/>
      </rPr>
      <t xml:space="preserve"> Ministerio de Ambiente y Desarrollo Sostenible MADS, DGOAT-SINA.</t>
    </r>
  </si>
  <si>
    <t>El tiempo promedio de trámite o procedimiento para la resolución de autorizaciones ambientales otorgadas por las autoridades ambientales es el resultado de la suma de los tiempos de cada trámite (licencias ambientales, concesiones de agua, permisos de aprovechamiento forestal, permisos de emisiones atmosféricas y permisos de vertimiento de agua), dividido en el número de trámites resueltos por la autoridad ambiental.</t>
  </si>
  <si>
    <t xml:space="preserve">Se entiende por tiempo efectivo, el periodo de tiempo en días que dura el proceso en manos de la Corporación, que resulta de descontar del tiempo total desde la radicación de la solicitud hasta la manifestación final de la autoridad ambiental, descontado el tiempo utilizado por el peticionario para atender los actos de trámites expedidos en el proceso. </t>
  </si>
  <si>
    <t>El indicador mide los cambios en la eficiencia por parte de la autoridad ambiental en la resolución de las solicitudes de autorizaciones ambientales (licencias ambientales, concesiones de agua, permisos de aprovechamiento forestal, permisos de emisiones atmosféricas y permisos de vertimiento de agua).</t>
  </si>
  <si>
    <t>Resolución 2202 de 2006.</t>
  </si>
  <si>
    <t>Licencias ambientales: Decreto 1076 de 2015</t>
  </si>
  <si>
    <t>Concesiones de agua: Decreto Ley 2811 de 1974, Decreto 1076 de 2015</t>
  </si>
  <si>
    <t>Permisos de vertimiento de agua: Decreto Ley 2811 de 1974, Decreto 1076 de 2015.</t>
  </si>
  <si>
    <t>Permisos de emisión: Decreto Ley 2811 de 1974, Decreto 1076 de 2015, Resolución 619 de 1997 y sus modificaciones, Resolución 909 de 2008 y sus modificaciones.</t>
  </si>
  <si>
    <t>Permisos de aprovechamiento forestal: Decreto Ley 2811 de 1974, Decreto 1076 de 2015, entre otros.</t>
  </si>
  <si>
    <r>
      <t>Las autorizaciones administrativas son un acto administrativo cualquiera que sea su denominación específica, por el cual en uso de una potestad de intervención legalmente atribuida a la Administración, se permite a los particulares el ejercicio de una actividad privada, previa comprobación de su adecuación al ordenamiento jurídico y valoración del interés afectado</t>
    </r>
    <r>
      <rPr>
        <i/>
        <sz val="9"/>
        <color rgb="FF000000"/>
        <rFont val="Calibri"/>
        <family val="2"/>
      </rPr>
      <t xml:space="preserve">, </t>
    </r>
    <r>
      <rPr>
        <sz val="9"/>
        <color rgb="FF000000"/>
        <rFont val="Calibri"/>
        <family val="2"/>
      </rPr>
      <t>las cuales en el caso ambiental se traducen en permisos, concesiones, asociaciones y licencias ambientales que permiten el uso, utilización o aprovechamiento de los recursos naturales renovables o la ejecución de proyectos, obras o actividades que puedan producir deterioro grave a los recursos naturales renovables o al medio ambiente o introducir modificaciones considerables o notorias al paisaje.</t>
    </r>
  </si>
  <si>
    <t>A manera de ejemplo encontramos: concesiones de agua, permisos para la exploración y ocupación de cauces, playas y lechos, permisos de aprovechamiento forestal, permiso de emisiones atmosféricas y otros.</t>
  </si>
  <si>
    <t>La Ley 99 de 1993 en su artículo 70 establece como todo trámite ambiental requiere auto de iniciación para comenzar la evaluación hasta la fecha de emisión del acto administrativo definitivo que resuelve la solicitud.</t>
  </si>
  <si>
    <t>Sin embargo, cada autorización administrativa posee un procedimiento propio. El tiempo promedio de trámite para la evaluación de las licencias ambientales, permisos y autorizaciones otorgadas por las autoridades ambientales, se refiere al tiempo efectivo utilizado por la Corporación para manifestarse de manera positiva o negativa sobre la solicitud de licenciamiento o aprovechamiento de recursos, a partir de la fecha de radicación de la solicitud.</t>
  </si>
  <si>
    <t>Se debe entender como tiempo efectivo, el periodo de tiempo en días que dura el proceso en manos de la autoridad ambiental, que resulta de descontar del tiempo total desde la radicación de la solicitud hasta la manifestación final de la autoridad ambiental, descontado el tiempo utilizado por el peticionario para atender los actos de trámites expedidos en el proceso. En los casos de audiencias Públicas o consultas previas también se suspenden términos, los cuales se descuentan del tiempo efectivo de la evaluación.</t>
  </si>
  <si>
    <t xml:space="preserve">En el cálculo de las Solicitudes con vencimiento de términos dentro del periodo de reporte (Denominador del indicador), no se contabilizan las solicitudes que debieron ser resueltas en periodos de reporte anteriores, o que se resuelven antes de términos en los periodos anteriores del periodo de reporte. </t>
  </si>
  <si>
    <t>De igual forma, se aplicará la misma lógica para las solicitudes de concesiones de agua, permisos de aprovechamiento forestal, emisiones atmosféricas y permisos de vertimiento.</t>
  </si>
  <si>
    <t>Tx: Tiempo promedio efectivo de duración del trámite x.</t>
  </si>
  <si>
    <t>Ti: Tiempo de duración de cada trámite i en la categoría x.</t>
  </si>
  <si>
    <t>x = Licencias ambientales, concesiones de agua, permisos de aprovechamiento forestal, permisos de emisiones atmosféricas y permisos de vertimiento de agua.</t>
  </si>
  <si>
    <t>n: Número de trámites atendidos de cada una de las categorías analizadas (Licencia ambiental, concesión de agua, permiso de vertimiento de agua, aprovechamiento forestal, permiso de emisión).</t>
  </si>
  <si>
    <r>
      <t>Definición de las variables del indicador</t>
    </r>
    <r>
      <rPr>
        <sz val="9"/>
        <color rgb="FF000000"/>
        <rFont val="Calibri"/>
        <family val="2"/>
      </rPr>
      <t>: Los procesos a analizar corresponderán a los trámites más comunes que se adelantan ante la autoridad ambiental, determinando su tiempo de duración así:</t>
    </r>
  </si>
  <si>
    <t>TL.A. = Tiempo efectivo de duración del trámite de otorgamiento de licencias ambientales</t>
  </si>
  <si>
    <t>TC.A. = Tiempo efectivo de duración del trámite de otorgamiento de una concesión de agua</t>
  </si>
  <si>
    <t>T.P.V. = Tiempo efectivo de duración del trámite de otorgamiento de un permiso de vertimiento</t>
  </si>
  <si>
    <t>T.A.F. = Tiempo efectivo de duración del trámite de otorgamiento de un aprovechamiento Forestal</t>
  </si>
  <si>
    <t xml:space="preserve">T.P.E. = Tiempo efectivo de duración del trámite de otorgamiento de un permiso de emisión </t>
  </si>
  <si>
    <t>Seguimiento de licencias ambientales</t>
  </si>
  <si>
    <t>Número total de licencias ambientales vigentes y aprobadas por la Corporación a 31/12/2109:</t>
  </si>
  <si>
    <t>Número total de licencias ambientales priorizadas por la Corporación para hacer seguimiento en el cuatrienio:</t>
  </si>
  <si>
    <t>Meta de licencias ambientales con seguimiento (MLACS)</t>
  </si>
  <si>
    <t>Número de licencias ambientales con seguimiento (LACS)</t>
  </si>
  <si>
    <t>Porcentaje de licencias ambientales con seguimiento (PLACS)</t>
  </si>
  <si>
    <t>Detalle de seguimiento a licencias ambientales en la vigencia</t>
  </si>
  <si>
    <t>Sector</t>
  </si>
  <si>
    <t>Número de licencias por sector</t>
  </si>
  <si>
    <t>Número de expedientes activos</t>
  </si>
  <si>
    <t>Meta de seguimiento (número)</t>
  </si>
  <si>
    <t>Licencias con seguimiento</t>
  </si>
  <si>
    <t>(número)</t>
  </si>
  <si>
    <t>Minero</t>
  </si>
  <si>
    <t>Hidroeléctrico</t>
  </si>
  <si>
    <t>infraestructura</t>
  </si>
  <si>
    <t>S</t>
  </si>
  <si>
    <t>Seguimiento de concesiones de agua</t>
  </si>
  <si>
    <t>Valor</t>
  </si>
  <si>
    <t>Número de usuarios de agua a 31/12/2019</t>
  </si>
  <si>
    <t>Número de concesiones de agua otorgadas a 31/12/2019</t>
  </si>
  <si>
    <t>Número de captaciones de agua otorgadas a 31/12/2019</t>
  </si>
  <si>
    <t>Seguimiento de concesiones de agua (número)</t>
  </si>
  <si>
    <t>Meta de número de concesiones de agua con seguimiento (MCACS)</t>
  </si>
  <si>
    <t>Número de concesiones de agua con seguimiento (CACS)</t>
  </si>
  <si>
    <t>Porcentaje de concesiones de agua con seguimiento (PCACS)</t>
  </si>
  <si>
    <t>Seguimiento de concesiones de agua (metros cúbicos / segundo)</t>
  </si>
  <si>
    <t>Meta de concesiones de agua con seguimiento (MCACSMC)</t>
  </si>
  <si>
    <t>Concesiones de agua con seguimiento (CACSMC)</t>
  </si>
  <si>
    <t>Porcentaje de concesiones de agua con seguimiento (PCACSMC)</t>
  </si>
  <si>
    <t>Seguimiento de permisos de vertimiento de agua</t>
  </si>
  <si>
    <t>Número de usuarios de vertimientos de agua a 31/12/2019</t>
  </si>
  <si>
    <t>Número de permisos de vertimiento de agua otorgadas a 31/12/2019</t>
  </si>
  <si>
    <t>Número de puntos de vertimientos a 31/12/2019</t>
  </si>
  <si>
    <t>Seguimiento de permisos de vertimiento de agua (número)</t>
  </si>
  <si>
    <t>Meta de número de permisos de vertimiento de agua con seguimiento (MVACS)</t>
  </si>
  <si>
    <t>Número de permisos de vertimiento de agua con seguimiento (VACS)</t>
  </si>
  <si>
    <t>Porcentaje de permisos de vertimiento de agua con seguimiento (PVACS)</t>
  </si>
  <si>
    <t>Seguimiento de permisos de vertimiento de agua (metros cúbicos / segundo) y PSMV</t>
  </si>
  <si>
    <t>Meta de permisos de vertimiento de agua con seguimiento (MVACSMC)</t>
  </si>
  <si>
    <t>Permisos de vertimiento de agua con seguimiento (VACSMC)</t>
  </si>
  <si>
    <t>Porcentaje de permisos de vertimiento de agua con seguimiento (PVACSMC)</t>
  </si>
  <si>
    <t>Seguimiento de permisos de aprovechamiento forestal</t>
  </si>
  <si>
    <t>Número de usuarios de permisos de aprovechamiento forestal a 31/12/2019</t>
  </si>
  <si>
    <t>Número de permisos de aprovechamiento forestal vigentes a 31/12/2019</t>
  </si>
  <si>
    <t>Seguimiento de permisos de aprovechamiento forestal (número)</t>
  </si>
  <si>
    <t>Meta de número de permisos de aprovechamiento forestal con seguimiento (MPAFCS)</t>
  </si>
  <si>
    <t>Número de permisos de aprovechamiento forestal con seguimiento (PAFCS)</t>
  </si>
  <si>
    <t>Porcentaje de permisos de aprovechamiento forestal con seguimiento (PPAFCS)</t>
  </si>
  <si>
    <t>Seguimiento de permisos de aprovechamiento forestal (metros cúbicos)</t>
  </si>
  <si>
    <t>Meta de permisos de aprovechamiento forestal con seguimiento (MPACFSMC)</t>
  </si>
  <si>
    <t>Permisos de aprovechamiento forestal con seguimiento (PAFCSMC)</t>
  </si>
  <si>
    <t>Porcentaje de permisos de aprovechamiento forestal con seguimiento (PPAFCSMC)</t>
  </si>
  <si>
    <t>Seguimiento de permisos de emisiones atmosféricas</t>
  </si>
  <si>
    <t>Número de usuarios de permisos de emisiones atmosféricas a 31/12/2019</t>
  </si>
  <si>
    <t>Número de permisos de emisiones atmosféricas vigentes a 31/12/2019</t>
  </si>
  <si>
    <t>Seguimiento de permisos de emisiones atmosféricas (número)</t>
  </si>
  <si>
    <t>Meta de número de permisos de emisiones atmosféricas con seguimiento (MPEACS)</t>
  </si>
  <si>
    <t>Número de permisos de emisiones atmosféricas con seguimiento (EACS)</t>
  </si>
  <si>
    <t>Porcentaje de permisos de emisiones atmosféricas con seguimiento (PEACS)</t>
  </si>
  <si>
    <t>% Seguimiento</t>
  </si>
  <si>
    <t>Seguimiento ponderado</t>
  </si>
  <si>
    <t>Cuanto más cercano a cien por ciento, mayor es el cumplimiento de las metas que la autoridad ambiental se ha propuesto alcanzar en relación con el seguimiento a las autorizaciones ambientales (licencias ambientales, concesiones de agua, aprovechamiento forestal, emisiones atmosféricas y permisos de vertimiento).</t>
  </si>
  <si>
    <r>
      <t>Hoja Metodológica de referencia:</t>
    </r>
    <r>
      <rPr>
        <sz val="9"/>
        <color rgb="FF000000"/>
        <rFont val="Calibri"/>
        <family val="2"/>
      </rPr>
      <t xml:space="preserve"> MADS (2016). </t>
    </r>
    <r>
      <rPr>
        <i/>
        <sz val="9"/>
        <color rgb="FF000000"/>
        <rFont val="Calibri"/>
        <family val="2"/>
      </rPr>
      <t>Hoja metodológica de Porcentaje de autorizaciones ambientales con seguimiento (Versión 1.0).</t>
    </r>
    <r>
      <rPr>
        <sz val="9"/>
        <color rgb="FF000000"/>
        <rFont val="Calibri"/>
        <family val="2"/>
      </rPr>
      <t xml:space="preserve"> Ministerio de Ambiente y Desarrollo Sostenible, DGOAT-SINA.</t>
    </r>
  </si>
  <si>
    <t>Es la relación entre el número de Autorizaciones ambientales con seguimiento con respecto a la meta de seguimiento de dichas autorizaciones por parte de la autoridad ambiental.</t>
  </si>
  <si>
    <t>El indicador mide el cumplimiento de las metas que la autoridad ambiental se ha propuesto alcanzar en relación con el seguimiento a las autorizaciones ambientales (Licencias ambientales, concesiones de agua, permisos de aprovechamiento forestal, permisos de emisiones atmosféricas y permisos de vertimiento de agua).</t>
  </si>
  <si>
    <t>Resolución 619 de 1997 modificada por la Res 1377 de 2015 y Resolución 909 de 2008 y sus modificaciones.</t>
  </si>
  <si>
    <r>
      <t>Las autorizaciones administrativas son</t>
    </r>
    <r>
      <rPr>
        <i/>
        <sz val="9"/>
        <color rgb="FF000000"/>
        <rFont val="Calibri"/>
        <family val="2"/>
      </rPr>
      <t xml:space="preserve"> </t>
    </r>
    <r>
      <rPr>
        <sz val="9"/>
        <color rgb="FF000000"/>
        <rFont val="Calibri"/>
        <family val="2"/>
      </rPr>
      <t>un acto administrativo cualquiera que sea su denominación específica, por el cual en uso de una potestad de intervención legalmente atribuida a la Administración, se permite a los particulares el ejercicio de una actividad privada, previa comprobación de su adecuación al ordenamiento jurídico y valoración del interés afectado</t>
    </r>
    <r>
      <rPr>
        <i/>
        <sz val="9"/>
        <color rgb="FF000000"/>
        <rFont val="Calibri"/>
        <family val="2"/>
      </rPr>
      <t xml:space="preserve">, </t>
    </r>
    <r>
      <rPr>
        <sz val="9"/>
        <color rgb="FF000000"/>
        <rFont val="Calibri"/>
        <family val="2"/>
      </rPr>
      <t>las cuales en el caso ambiental se traducen en permisos, concesiones, asociaciones y licencias ambientales que permiten el uso, utilización o aprovechamiento de los recursos naturales renovables o la ejecución de proyectos, obras o actividades que puedan producir deterioro grave a los recursos naturales renovables o al medio ambiente o introducir modificaciones considerables o notorias al paisaje. A manera de ejemplo encontramos: concesiones de agua, permisos para la exploración y ocupación de cauces, playas y lechos, permisos de aprovechamiento forestal, permiso de emisiones atmosféricas y otros.</t>
    </r>
  </si>
  <si>
    <t>Una vez otorgadas las autorizaciones administrativas corresponde a la autoridad ambiental realizar su respectivo seguimiento. A manera de ejemplo en licencias ambientales la autoridad ambiental define una priorización de los sectores y/o de los proyectos, obras o actividades licenciados, durante su construcción, operación, desmantelamiento o abandono, que son objeto de control y seguimiento. Esto con el fin de: 1. Verificar la implementación del Plan de Manejo Ambiental, seguimiento y monitoreo, y de contingencia, así como la eficiencia y eficacia de las medidas de manejo implementadas; 2. Constatar y exigir el cumplimiento de todos los términos, obligaciones y condiciones que se deriven de la licencia ambiental o Plan de Manejo Ambiental; 3. Corroborar cómo es el comportamiento real del medio ambiente y de los recursos naturales frente al desarrollo del proyecto; y 4. Evaluar el desempeño ambiental considerando las medidas de manejo establecidas para controlar los impactos ambientales.</t>
  </si>
  <si>
    <t>En el desarrollo de dicha gestión, la autoridad ambiental puede realizar entre otras actividades, visitas al lugar donde se desarrolla el proyecto, hacer requerimientos de información, corroborar, técnicamente o a través de pruebas, los resultados de los monitoreos realizados por el beneficiario de la licencia.</t>
  </si>
  <si>
    <t>Así mismo, para las concesiones de agua, los permisos de aprovechamiento forestal, las emisiones atmosféricas y los permisos de vertimiento de agua, la Corporación una meta cuatrienal y para cada una de las vigencias.</t>
  </si>
  <si>
    <r>
      <t xml:space="preserve">PTAACS </t>
    </r>
    <r>
      <rPr>
        <vertAlign val="subscript"/>
        <sz val="9"/>
        <color rgb="FF000000"/>
        <rFont val="Calibri"/>
        <family val="2"/>
      </rPr>
      <t>t</t>
    </r>
    <r>
      <rPr>
        <sz val="9"/>
        <color rgb="FF000000"/>
        <rFont val="Calibri"/>
        <family val="2"/>
      </rPr>
      <t xml:space="preserve"> = Porcentaje total de autorizaciones ambientales con seguimiento, en el tiempo t.</t>
    </r>
  </si>
  <si>
    <r>
      <t xml:space="preserve">PAACS </t>
    </r>
    <r>
      <rPr>
        <vertAlign val="subscript"/>
        <sz val="9"/>
        <color rgb="FF000000"/>
        <rFont val="Calibri"/>
        <family val="2"/>
      </rPr>
      <t>i</t>
    </r>
    <r>
      <rPr>
        <sz val="9"/>
        <color rgb="FF000000"/>
        <rFont val="Calibri"/>
        <family val="2"/>
      </rPr>
      <t xml:space="preserve"> = Porcentaje de la autorización ambiental </t>
    </r>
    <r>
      <rPr>
        <i/>
        <sz val="9"/>
        <color rgb="FF000000"/>
        <rFont val="Calibri"/>
        <family val="2"/>
      </rPr>
      <t>i</t>
    </r>
    <r>
      <rPr>
        <sz val="9"/>
        <color rgb="FF000000"/>
        <rFont val="Calibri"/>
        <family val="2"/>
      </rPr>
      <t xml:space="preserve"> con seguimiento, en el tiempo t.</t>
    </r>
  </si>
  <si>
    <t>i = Licencias ambientales, concesiones de agua, permisos de aprovechamiento forestal, permisos de emisiones atmosféricas y permisos de vertimiento de agua.</t>
  </si>
  <si>
    <r>
      <t>a</t>
    </r>
    <r>
      <rPr>
        <vertAlign val="subscript"/>
        <sz val="9"/>
        <color rgb="FF000000"/>
        <rFont val="Calibri"/>
        <family val="2"/>
      </rPr>
      <t xml:space="preserve">i = </t>
    </r>
    <r>
      <rPr>
        <sz val="9"/>
        <color rgb="FF000000"/>
        <rFont val="Calibri"/>
        <family val="2"/>
      </rPr>
      <t>Ponderación correspondiente a cada autorización ambiental (licencias ambientales, las concesiones de agua, los permisos de aprovechamiento forestal, los permisos de emisiones atmosféricas y los permisos de vertimiento de agua y PSMV). La suma de los ponderadores es igual a 1.</t>
    </r>
  </si>
  <si>
    <t>Porcentaje de seguimiento de cada autorización ambiental</t>
  </si>
  <si>
    <r>
      <t xml:space="preserve">PAACS </t>
    </r>
    <r>
      <rPr>
        <vertAlign val="subscript"/>
        <sz val="9"/>
        <color rgb="FF000000"/>
        <rFont val="Calibri"/>
        <family val="2"/>
      </rPr>
      <t>it</t>
    </r>
    <r>
      <rPr>
        <sz val="9"/>
        <color rgb="FF000000"/>
        <rFont val="Calibri"/>
        <family val="2"/>
      </rPr>
      <t xml:space="preserve"> = Porcentaje de la autorización ambiental </t>
    </r>
    <r>
      <rPr>
        <i/>
        <sz val="9"/>
        <color rgb="FF000000"/>
        <rFont val="Calibri"/>
        <family val="2"/>
      </rPr>
      <t>i</t>
    </r>
    <r>
      <rPr>
        <sz val="9"/>
        <color rgb="FF000000"/>
        <rFont val="Calibri"/>
        <family val="2"/>
      </rPr>
      <t xml:space="preserve"> con seguimiento, en el tiempo t.</t>
    </r>
  </si>
  <si>
    <r>
      <t xml:space="preserve">AACS </t>
    </r>
    <r>
      <rPr>
        <vertAlign val="subscript"/>
        <sz val="9"/>
        <color rgb="FF000000"/>
        <rFont val="Calibri"/>
        <family val="2"/>
      </rPr>
      <t>it</t>
    </r>
    <r>
      <rPr>
        <sz val="9"/>
        <color rgb="FF000000"/>
        <rFont val="Calibri"/>
        <family val="2"/>
      </rPr>
      <t xml:space="preserve"> = Número de autorizaciones ambientales</t>
    </r>
    <r>
      <rPr>
        <i/>
        <sz val="9"/>
        <color rgb="FF000000"/>
        <rFont val="Calibri"/>
        <family val="2"/>
      </rPr>
      <t xml:space="preserve"> i</t>
    </r>
    <r>
      <rPr>
        <sz val="9"/>
        <color rgb="FF000000"/>
        <rFont val="Calibri"/>
        <family val="2"/>
      </rPr>
      <t xml:space="preserve"> con seguimiento, en el tiempo t.</t>
    </r>
  </si>
  <si>
    <r>
      <t xml:space="preserve">MAACS </t>
    </r>
    <r>
      <rPr>
        <vertAlign val="subscript"/>
        <sz val="9"/>
        <color rgb="FF000000"/>
        <rFont val="Calibri"/>
        <family val="2"/>
      </rPr>
      <t>it</t>
    </r>
    <r>
      <rPr>
        <sz val="9"/>
        <color rgb="FF000000"/>
        <rFont val="Calibri"/>
        <family val="2"/>
      </rPr>
      <t xml:space="preserve"> = Meta de autorizaciones ambientales </t>
    </r>
    <r>
      <rPr>
        <i/>
        <sz val="9"/>
        <color rgb="FF000000"/>
        <rFont val="Calibri"/>
        <family val="2"/>
      </rPr>
      <t>i</t>
    </r>
    <r>
      <rPr>
        <sz val="9"/>
        <color rgb="FF000000"/>
        <rFont val="Calibri"/>
        <family val="2"/>
      </rPr>
      <t xml:space="preserve"> con seguimiento, en el tiempo t.</t>
    </r>
  </si>
  <si>
    <t>La meta de número de autorizaciones ambientales sujetos a seguimiento es establecida por la Corporación tanto para el cuatrienio como para cada una de las vigencias.</t>
  </si>
  <si>
    <t>Número de actos administrativos de iniciación de procedimiento sancionatorio expedidos (AIPS)</t>
  </si>
  <si>
    <t>Número de actos administrativos de determinación de la responsabilidad expedidos en la vigencia (ADR)</t>
  </si>
  <si>
    <t>Número de actos administrativos de cesación de procedimiento expedidos en la vigencia (ACP)</t>
  </si>
  <si>
    <t>Porcentaje de Procesos Sancionatorios Resueltos (PPSR)</t>
  </si>
  <si>
    <t>Cuanto más cercano a cien por ciento, mayor es el cumplimiento por parte de la autoridad ambiental de su función de adelantar los procesos sancionatorios por la comisión de infracciones en materia ambiental.</t>
  </si>
  <si>
    <r>
      <t>Hoja Metodológica de referencia:</t>
    </r>
    <r>
      <rPr>
        <sz val="9"/>
        <color rgb="FF000000"/>
        <rFont val="Calibri"/>
        <family val="2"/>
      </rPr>
      <t xml:space="preserve"> MADS (2016). </t>
    </r>
    <r>
      <rPr>
        <i/>
        <sz val="9"/>
        <color rgb="FF000000"/>
        <rFont val="Calibri"/>
        <family val="2"/>
      </rPr>
      <t>Hoja metodológica de Porcentaje de Procesos Sancionatorios Resueltos (Versión 1.0).</t>
    </r>
    <r>
      <rPr>
        <sz val="9"/>
        <color rgb="FF000000"/>
        <rFont val="Calibri"/>
        <family val="2"/>
      </rPr>
      <t xml:space="preserve"> Ministerio de Ambiente y Desarrollo Sostenible, DGOAT-SINA.</t>
    </r>
  </si>
  <si>
    <t>Es la relación entre el número de actos administrativos de determinación de la responsabilidad o de cesación de procedimiento expedidos, con respecto al número de actos administrativos de iniciación de procedimiento sancionatorio expedidos por la autoridad ambiental.</t>
  </si>
  <si>
    <r>
      <t>E</t>
    </r>
    <r>
      <rPr>
        <sz val="9"/>
        <color rgb="FF000000"/>
        <rFont val="Calibri"/>
        <family val="2"/>
      </rPr>
      <t>l indicador mide el cumplimiento por parte de la autoridad ambiental en la gestión de los procesos sancionatorios abiertos, con relación a la ocurrencia de infracciones en materia ambiental en su jurisdicción.</t>
    </r>
  </si>
  <si>
    <t>Ley 99 de 1993, Ley Marco del Medio Ambiente</t>
  </si>
  <si>
    <t>Ley 1333 de 2009, Procedimiento sancionatorio ambiental</t>
  </si>
  <si>
    <t>La autoridad ambiental está en la obligación de establecer la ocurrencia o no de presuntas infracciones ambientales y de determinar la existencia o no de responsabilidad, y en caso afirmativo, sancionar a los responsables de manera oportuna, de tal manera que se garantice el cumplimiento de la normatividad ambiental vigente en las respectivas jurisdicciones de las autoridades ambientales.</t>
  </si>
  <si>
    <t>De conformidad con lo establecido en el artículo 5° de la Ley 1333 de 2009, se considera infracción en materia ambiental “toda acción u omisión que constituya violación de las normas contenidas en el Código de Recursos Naturales Renovables, Decreto-ley 2811 de 1974, en la Ley 99 de 1993, en la Ley 165 de 1994 y en las demás disposiciones ambientales vigentes en que las sustituyan o modifiquen y en los actos administrativos emanados de la autoridad ambiental competente. Será también constitutivo de infracción ambiental la comisión de un daño al medio ambiente, con las mismas condiciones que para configurar la responsabilidad civil extracontractual establece el Código Civil y la legislación complementaria, a saber: El daño, el hecho generador con culpa o dolo y el vínculo causal entre los dos. Cuando estos elementos se configuren darán lugar a una sanción administrativa ambiental, sin perjuicio de la responsabilidad que para terceros pueda generar el hecho en materia civil”.</t>
  </si>
  <si>
    <t>El acto administrativo de iniciación, es el acto mediante el cual se ordena el inicio del procedimiento sancionatorio para verificar los hechos u omisiones constitutivas de infracción a las normas ambientales, de conformidad con el art. 18 de la Ley 1333 de 2009.</t>
  </si>
  <si>
    <t>Cuando aparezca plenamente demostrada alguna de las causales de cesación del procedimiento, se expide un acto administrativo en tal sentido, de conformidad con el artículo 23 de la Ley 1333 de 2009.</t>
  </si>
  <si>
    <t>El acto administrativo de determinación de responsabilidad, es el acto mediante el cual se declara o no la responsabilidad del infractor por violación de la norma ambiental.</t>
  </si>
  <si>
    <r>
      <t xml:space="preserve">PPSR </t>
    </r>
    <r>
      <rPr>
        <vertAlign val="subscript"/>
        <sz val="9"/>
        <color rgb="FF000000"/>
        <rFont val="Calibri"/>
        <family val="2"/>
      </rPr>
      <t>t</t>
    </r>
    <r>
      <rPr>
        <sz val="9"/>
        <color rgb="FF000000"/>
        <rFont val="Calibri"/>
        <family val="2"/>
      </rPr>
      <t xml:space="preserve"> = Porcentaje de Procesos Sancionatorios Resueltos, en el tiempo t.</t>
    </r>
  </si>
  <si>
    <r>
      <t xml:space="preserve">ADR </t>
    </r>
    <r>
      <rPr>
        <vertAlign val="subscript"/>
        <sz val="9"/>
        <color rgb="FF000000"/>
        <rFont val="Calibri"/>
        <family val="2"/>
      </rPr>
      <t>t</t>
    </r>
    <r>
      <rPr>
        <sz val="9"/>
        <color rgb="FF000000"/>
        <rFont val="Calibri"/>
        <family val="2"/>
      </rPr>
      <t xml:space="preserve"> = Número de actos administrativos de determinación de la responsabilidad expedidos, en el tiempo t.</t>
    </r>
  </si>
  <si>
    <r>
      <t xml:space="preserve">ACP </t>
    </r>
    <r>
      <rPr>
        <vertAlign val="subscript"/>
        <sz val="9"/>
        <color rgb="FF000000"/>
        <rFont val="Calibri"/>
        <family val="2"/>
      </rPr>
      <t>t</t>
    </r>
    <r>
      <rPr>
        <sz val="9"/>
        <color rgb="FF000000"/>
        <rFont val="Calibri"/>
        <family val="2"/>
      </rPr>
      <t xml:space="preserve"> = Número de actos administrativos de cesación de procedimiento expedidos, en el tiempo t.</t>
    </r>
  </si>
  <si>
    <t>AIPS = Número de actos administrativos de iniciación de procedimiento sancionatorio expedidos.</t>
  </si>
  <si>
    <t>La variable AIPS comprende el total de los actos administrativos de iniciación de procedimiento sancionatorio expedidos en la vigencia respectiva, más los actos administrativos de iniciación de procedimiento cuyo proceso sancionatorio que se encuentre sin acto administrativo de determinación de la responsabilidad o de cesación de procedimiento expedido, a 31 de diciembre de la vigencia anterior.</t>
  </si>
  <si>
    <t>Meta de municipios a ser asesorados o asistidos en la inclusión del componente ambiental en los procesos de planificación y ordenamiento territorial, con énfasis en la incorporación de las determinantes ambientales para la revisión y ajuste de los POT (MMAPOT)</t>
  </si>
  <si>
    <t>Municipios asesorados o asistidos en la inclusión del componente ambiental en los procesos de planificación y ordenamiento territorial, con énfasis en la incorporación de las determinantes ambientales para la revisión y ajuste de los POT (MAPOT)</t>
  </si>
  <si>
    <t>Porcentaje de municipios asesorados o asistidos en la inclusión del componente ambiental en los procesos de planificación y ordenamiento territorial, con énfasis en la incorporación de las determinantes ambientales para la revisión y ajuste de los POT (PMAPOT) (C = B / A)</t>
  </si>
  <si>
    <t>Detalle de acciones de asesoría o asistencia a los municipios o distritos, realizadas en la vigencia (utilice tantas filas cuantas sean necesarias)</t>
  </si>
  <si>
    <t xml:space="preserve">Número de municipios </t>
  </si>
  <si>
    <t>Nombres de municipios</t>
  </si>
  <si>
    <t>Cuanto más cercano a cien por ciento, mayor es el cumplimiento de las metas establecidas en relación con la asesoría a los municipios en la incorporación de los determinantes ambientales para la revisión y ajuste de los POT.</t>
  </si>
  <si>
    <r>
      <t>Hoja Metodológica de referencia:</t>
    </r>
    <r>
      <rPr>
        <sz val="9"/>
        <color rgb="FF000000"/>
        <rFont val="Calibri"/>
        <family val="2"/>
      </rPr>
      <t xml:space="preserve"> MADS (2016). </t>
    </r>
    <r>
      <rPr>
        <i/>
        <sz val="9"/>
        <color rgb="FF000000"/>
        <rFont val="Calibri"/>
        <family val="2"/>
      </rPr>
      <t xml:space="preserve">Hoja metodológica de Porcentaje de municipios asesorados o asistidos en la inclusión del componente ambiental en los procesos de planificación y ordenamiento territorial, con énfasis en la incorporación de las determinantes ambientales para la revisión y ajuste de los POT (Versión 1.0). Ministerio de Ambiente y Desarrollo Sostenible </t>
    </r>
    <r>
      <rPr>
        <sz val="9"/>
        <color rgb="FF000000"/>
        <rFont val="Calibri"/>
        <family val="2"/>
      </rPr>
      <t>MADS, DGOAT-SINA.</t>
    </r>
  </si>
  <si>
    <t>Es la relación entre el número de municipios asesorados o asistidos en temas relacionados con la inclusión del componente ambiental en los procesos de planificación y ordenamiento territorial, con énfasis en la incorporación de las determinantes ambientales para la revisión y ajuste de los POT, con respecto a la meta de municipios a ser asesorados en dicha incorporación.</t>
  </si>
  <si>
    <t>El indicador mide el cumplimiento de las metas establecidas, por parte de la Corporación Autónoma Regional, en relación con la asesoría a los municipios en la inclusión del componente ambiental en los procesos de planificación y ordenamiento territorial, con énfasis en la incorporación de las determinantes ambientales en la actualización o revisión de los planes de ordenamiento territorial. (Incluye POT, PBOT, EOT)</t>
  </si>
  <si>
    <t>Ley 99 de 1993, Ley Marco del Medio Ambiente. artículo 31, Numerales 4) , 5) y 29) en cuanto a funciones de las CAR (Coordinar el proceso de preparación de los planes, programas y proyectos de desarrollo medioambiental que deban formular los diferentes organismos y entidades integrantes del Sistema Nacional Ambiental (SINA) en el área de su jurisdicción y en especial, asesorar a los Departamentos, Distritos y Municipios de su comprensión territorial en la definición de los planes de desarrollo ambiental y en sus programas y proyectos en materia de protección del medio ambiente y los recursos naturales renovables, de manera que se asegure la armonía y coherencia de las políticas y acciones adoptadas por las distintas entidades territoriales; Participar con los demás organismos y entes competentes en el ámbito de su jurisdicción, en los procesos de planificación y ordenamiento territorial a fin de que el factor ambiental sea tenido en cuenta en las decisiones que se adopten; y Apoyar a los concejos municipales, a las asambleas departamentales y a los consejos de las entidades territoriales indígenas en las funciones de planificación que les otorga la Constitución Nacional).</t>
  </si>
  <si>
    <t>Ley 388 de 1997, Planes de Ordenamiento Territorial. Artículo 10, numeral 1) Determinantes de los planes de ordenamiento territorial. En la elaboración y adopción de sus planes de ordenamiento territorial los municipios y distritos deberán tener en cuenta las siguientes determinantes, que constituyen normas de superior jerarquía, en sus propios ámbitos de competencia, de acuerdo con la Constitución y las leyes: 1.) Las relacionadas con la conservación y protección del medio ambiente, los recursos naturales la prevención de amenazas y riesgos naturales; Artículo 24) Instancias de concertación y consulta. El alcalde distrital o municipal, a través de las oficinas de planeación o de la dependencia que haga sus veces, será responsable de coordinar la formulación oportuna del proyecto del plan de Ordenamiento Territorial, y de someterlo a consideración del Consejo de Gobierno. En todo caso, antes de la presentación del proyecto de plan de ordenamiento territorial a consideración del concejo distrital o municipal, se surtirán los trámites de concertación interinstitucional y consulta ciudadana.</t>
  </si>
  <si>
    <t>Ley 507 de 1999, Artículo 1, parágrafo 6. Parágrafo 6. El Proyecto de Plan de Ordenamiento Territorial (POT) se someterá a consideración de la Corporación Autónoma Regional o autoridad ambiental competente a efectos de que conjuntamente con el municipio y/o distrito concerten lo concerniente a los asuntos exclusivamente ambientales, dentro del ámbito de su competencia de acuerdo con lo dispuesto en la Ley 99 de 1993, para lo cual dispondrán, de treinta (30) días. En relación con los temas sobre los cuales no se logre la concertación, el Ministerio del Medio Ambiente intervendrá con el fin de decidir sobre los puntos de desacuerdo para lo cual dispondrá de un término máximo de treinta (30) días contados a partir del vencimiento del plazo anteriormente señalado en este parágrafo.</t>
  </si>
  <si>
    <t>Ley 1753 de 2015, Plan Nacional de Desarrollo, bases PND estrategia Territorial A y E</t>
  </si>
  <si>
    <t>Decreto 1076 de 2015, Decreto Único Reglamentario del Ambiente.</t>
  </si>
  <si>
    <t>De acuerdo con la Ley 99 de 1993, el objeto de las Corporaciones Autónomas Regionales y las de Desarrollo Sostenible, es la ejecución de políticas, planes, programas y proyectos sobre medio ambiente y recursos naturales renovables en lo relacionado con su administración, manejo y aprovechamiento. Así, las corporaciones son las encargadas de administrar, dentro del área de su jurisdicción, el medio ambiente y los recursos naturales renovables y propender por su desarrollo sostenible, de conformidad con las disposiciones legales y las políticas del Ministerio del Medio Ambiente. Esto significa que las CAR tienen un rol preponderante en la incorporación de los temas ambientales en los ejercicios de planificación y ordenamiento territorial de los municipios y distritos, principalmente, en los modelos de ocupación territorial por ellos propuestos. Para lo anterior, las CAR en conjunto con los organismos nacionales adscritos y vinculados al MADS y con las entidades técnicas y científicas del SINA, deben adelantar estudios e investigaciones, enfocadas al análisis territorial que le permita tomar decisiones y emprender las acciones pertinentes para identificar las determinantes ambientales de su jurisdicción.</t>
  </si>
  <si>
    <t>El factor ambiental es fundamental para asegurar el desarrollo sostenible y la resiliencia territorial de los ejercicios de planificación territorial de los municipios y distritos. Complementario a lo anterior, la Ley 388 de 1997 fijó los objetivos, principios y fines del ordenamiento territorial que rigen las actuaciones de las autoridades municipales y distritales para alcanzar el objeto del ordenamiento del territorio municipal o distrital, esto es, complementar la planificación económica y social con la dimensión territorial, racionalizar las intervenciones sobre el territorio y orientar su desarrollo y aprovechamiento sostenible en los términos de los artículos 1 º, 2 º, 3 º y 6 º de la mencionada ley.</t>
  </si>
  <si>
    <t>La ley 388 de 1997 en su artículo 10º establece los Determinantes ambientales, los constituyen un conjunto de directrices, orientaciones, conceptos y normas que permiten el adecuado reconocimiento del Componente Ambiental en los Planes, Planes Básicos y Esquemas de Ordenamiento Territorial, y su articulación con otros instrumentos de planificación y uso del territorio.</t>
  </si>
  <si>
    <t>La mencionada Ley plantea que en la elaboración y adopción de los planes de ordenamiento territorial los municipios y distritos deberán tener en cuenta, entre otros determinantes, los relacionadas con la conservación y protección del medio ambiente, los recursos naturales la prevención de amenazas y riesgos naturales.</t>
  </si>
  <si>
    <t>Las autoridades ambientales juegan un papel central como asesores técnicos para procurar la inclusión del componente ambiental en los procesos de planificación y ordenamiento de las entidades territoriales, en especial en lo relacionado con la incorporación de las determinantes ambientales en los instrumentos de planificación territorial de los municipios. Una asistencia técnica de las CAR a los municipios y distritos en este sentido, permite a la autoridad ambiental incidir favorablemente en las decisiones sobre aprovechamiento racional de recursos naturales renovables y en su inclusión como elementos estructurantes y articuladores del territorio municipal o distrital, buscando de esta forma garantizar que los procesos de desarrollo territorial sean ambientalmente sostenibles.</t>
  </si>
  <si>
    <t>Por acciones de asesoría y asistencia por parte de la Corporación Autónoma Regional, se entienden las siguientes acciones:</t>
  </si>
  <si>
    <r>
      <t>·</t>
    </r>
    <r>
      <rPr>
        <sz val="7"/>
        <color rgb="FF000000"/>
        <rFont val="Times New Roman"/>
        <family val="1"/>
      </rPr>
      <t xml:space="preserve">        </t>
    </r>
    <r>
      <rPr>
        <sz val="9"/>
        <color rgb="FF000000"/>
        <rFont val="Calibri"/>
        <family val="2"/>
      </rPr>
      <t>Realizar eventos de socialización y capacitación a los municipios y distritos en la inclusión del componente ambiental en los procesos de planificación y ordenamiento territorial, con énfasis en la incorporación de las determinantes ambientales para el ordenamiento territorial municipal.</t>
    </r>
  </si>
  <si>
    <r>
      <t>·</t>
    </r>
    <r>
      <rPr>
        <sz val="7"/>
        <color rgb="FF000000"/>
        <rFont val="Times New Roman"/>
        <family val="1"/>
      </rPr>
      <t xml:space="preserve">        </t>
    </r>
    <r>
      <rPr>
        <sz val="9"/>
        <color rgb="FF000000"/>
        <rFont val="Calibri"/>
        <family val="2"/>
      </rPr>
      <t>Socializar con los municipios de su jurisdicción la información derivada de sus sistemas de información, relacionado con el conocimiento del estado del ambiente a nivel regional y local.</t>
    </r>
  </si>
  <si>
    <r>
      <t>·</t>
    </r>
    <r>
      <rPr>
        <sz val="7"/>
        <color rgb="FF000000"/>
        <rFont val="Times New Roman"/>
        <family val="1"/>
      </rPr>
      <t xml:space="preserve">        </t>
    </r>
    <r>
      <rPr>
        <sz val="9"/>
        <color rgb="FF000000"/>
        <rFont val="Calibri"/>
        <family val="2"/>
      </rPr>
      <t>Capacitar a los municipios y Distritos en lo relacionado con el proceso de Concertación de los asuntos exclusivamente ambientales de los POT</t>
    </r>
    <r>
      <rPr>
        <sz val="12"/>
        <color rgb="FF000000"/>
        <rFont val="Calibri"/>
        <family val="2"/>
      </rPr>
      <t>.</t>
    </r>
  </si>
  <si>
    <t>Porcentaje de municipios asesorados o asistidos en la incorporación de los determinantes ambientales para la revisión y ajuste de los POT</t>
  </si>
  <si>
    <r>
      <t xml:space="preserve">PMAPOT </t>
    </r>
    <r>
      <rPr>
        <vertAlign val="subscript"/>
        <sz val="9"/>
        <color rgb="FF000000"/>
        <rFont val="Calibri"/>
        <family val="2"/>
      </rPr>
      <t>t</t>
    </r>
    <r>
      <rPr>
        <sz val="9"/>
        <color rgb="FF000000"/>
        <rFont val="Calibri"/>
        <family val="2"/>
      </rPr>
      <t xml:space="preserve"> = Porcentaje de municipios asesorados o asistidos asesorados o asistidos en la inclusión del componente ambiental en los procesos de planificación y ordenamiento territorial, con énfasis en la incorporación de las determinantes ambientales para la revisión y ajuste de los POT, en el tiempo t.</t>
    </r>
  </si>
  <si>
    <r>
      <t xml:space="preserve">MAPOT </t>
    </r>
    <r>
      <rPr>
        <vertAlign val="subscript"/>
        <sz val="9"/>
        <color rgb="FF000000"/>
        <rFont val="Calibri"/>
        <family val="2"/>
      </rPr>
      <t>t</t>
    </r>
    <r>
      <rPr>
        <sz val="9"/>
        <color rgb="FF000000"/>
        <rFont val="Calibri"/>
        <family val="2"/>
      </rPr>
      <t xml:space="preserve"> = Número de municipios asesorados en la inclusión del componente ambiental en los procesos de planificación y ordenamiento territorial, con énfasis en la incorporación de las determinantes ambientales para la revisión y ajuste de los POT, en el tiempo t.</t>
    </r>
  </si>
  <si>
    <r>
      <t xml:space="preserve">MMAPOT </t>
    </r>
    <r>
      <rPr>
        <vertAlign val="subscript"/>
        <sz val="9"/>
        <color rgb="FF000000"/>
        <rFont val="Calibri"/>
        <family val="2"/>
      </rPr>
      <t>t</t>
    </r>
    <r>
      <rPr>
        <sz val="9"/>
        <color rgb="FF000000"/>
        <rFont val="Calibri"/>
        <family val="2"/>
      </rPr>
      <t xml:space="preserve"> = Meta de municipios a ser asesorados en la inclusión del componente ambiental en los procesos de planificación y ordenamiento territorial, con énfasis en la incorporación de las determinantes ambientales para la revisión y ajuste de los POT, en el tiempo t.</t>
    </r>
  </si>
  <si>
    <t>AGUA</t>
  </si>
  <si>
    <t>Información de estaciones hidrometeorológicas</t>
  </si>
  <si>
    <t>Tipo de estación</t>
  </si>
  <si>
    <t>Automáticas</t>
  </si>
  <si>
    <t>Manuales</t>
  </si>
  <si>
    <t>Instaladas</t>
  </si>
  <si>
    <t>En operación</t>
  </si>
  <si>
    <t>Estaciones hidrometeorológicas</t>
  </si>
  <si>
    <t>Número total de estaciones hidrometeorológicas instaladas:</t>
  </si>
  <si>
    <t>Número total de estaciones hidrometeorológicas en operación:</t>
  </si>
  <si>
    <t>Porcentaje de estaciones hidrometeorológicas en operación:</t>
  </si>
  <si>
    <t>AIRE</t>
  </si>
  <si>
    <t>MONITOREO DE PM10</t>
  </si>
  <si>
    <t>Número de Sistemas de Vigilancia de Calidad del Aire:</t>
  </si>
  <si>
    <t>Número de estaciones de monitoreo del aire instaladas:</t>
  </si>
  <si>
    <t>Número de Sistemas de Vigilancia de Calidad del Aire acreditados:</t>
  </si>
  <si>
    <t>Información de estaciones de monitoreo de aire</t>
  </si>
  <si>
    <t>Número de red</t>
  </si>
  <si>
    <t>Estación</t>
  </si>
  <si>
    <t>Localización</t>
  </si>
  <si>
    <t>Número de días con datos esperados al año</t>
  </si>
  <si>
    <t>Número de días con datos reportados al año</t>
  </si>
  <si>
    <t>Representatividad temporal igual o superior a 75%</t>
  </si>
  <si>
    <t>(E = D/ C). Si E≥75%, escriba 1; si no, escriba 0.</t>
  </si>
  <si>
    <t>Observaciones / comentarios</t>
  </si>
  <si>
    <t>Información de redes (Sistemas de Vigilancia de Calidad del Aire)</t>
  </si>
  <si>
    <t>Número / red</t>
  </si>
  <si>
    <t>BORRE O AGREGUE REDES</t>
  </si>
  <si>
    <t>Redes instaladas en la Corporación</t>
  </si>
  <si>
    <t>Número de estaciones en operación</t>
  </si>
  <si>
    <t xml:space="preserve">Número de estaciones con representatividad temporal igual o superior a 75%. </t>
  </si>
  <si>
    <t>J</t>
  </si>
  <si>
    <t>Redes con representatividad temporal a 75%</t>
  </si>
  <si>
    <t>J = I / H. Si J≥75%, escriba 1; si no, escriba 0.</t>
  </si>
  <si>
    <t>K</t>
  </si>
  <si>
    <t>Porcentaje de redes en operación (K = ΣJ / G)</t>
  </si>
  <si>
    <t>MONITOREO DE PM2,5</t>
  </si>
  <si>
    <t>(E = D/ C) Si E≥75%, escriba 1; si no, escriba 0.</t>
  </si>
  <si>
    <t>Red1</t>
  </si>
  <si>
    <t>Red2</t>
  </si>
  <si>
    <t>Red3</t>
  </si>
  <si>
    <t>Número de estaciones con representatividad temporal igual o superior a 75%</t>
  </si>
  <si>
    <t>SUBTOTAL RECURSO AIRE</t>
  </si>
  <si>
    <t>L</t>
  </si>
  <si>
    <t>Porcentaje de redes en operación PM 10</t>
  </si>
  <si>
    <t>M</t>
  </si>
  <si>
    <t>Porcentaje de redes en operación PM 2,5</t>
  </si>
  <si>
    <t>Subtotal monitoreo aire: Porcentaje de redes de monitoreo del recurso aire en operación (N = Promedio (M, N)</t>
  </si>
  <si>
    <t>CALCULO FINAL DEL INDICADOR</t>
  </si>
  <si>
    <t>Porcentaje</t>
  </si>
  <si>
    <t>Porcentaje de estaciones hidrometeorológicas en operación</t>
  </si>
  <si>
    <t>Porcentaje de redes de monitoreo del recurso aire en operación</t>
  </si>
  <si>
    <t>Cuanto más cercano a cien por ciento, mayor es el cumplimiento de las metas que la autoridad ambiental se ha propuesto alcanzar en relación con la operación de redes y estaciones de monitoreo, en el marco del Plan de Acción de la Corporación</t>
  </si>
  <si>
    <r>
      <t>Hoja Metodológica de referencia:</t>
    </r>
    <r>
      <rPr>
        <sz val="9"/>
        <color rgb="FF000000"/>
        <rFont val="Calibri"/>
        <family val="2"/>
      </rPr>
      <t xml:space="preserve"> MADS (2016). </t>
    </r>
    <r>
      <rPr>
        <i/>
        <sz val="9"/>
        <color rgb="FF000000"/>
        <rFont val="Calibri"/>
        <family val="2"/>
      </rPr>
      <t>Hoja metodológica de Porcentaje de Porcentaje de redes y estaciones de monitoreo en operación (Versión 1.0).</t>
    </r>
    <r>
      <rPr>
        <sz val="9"/>
        <color rgb="FF000000"/>
        <rFont val="Calibri"/>
        <family val="2"/>
      </rPr>
      <t xml:space="preserve"> Ministerio de Ambiente y Desarrollo Sostenible, DGOAT-SINA.</t>
    </r>
  </si>
  <si>
    <t>Es el número de redes y estaciones de monitoreo que están en operación y que cumplen con la representatividad de los datos en relación con el número de redes y estaciones de monitoreo instaladas de la Corporación.</t>
  </si>
  <si>
    <t>El indicador mide la gestión de la corporación para el mantenimiento de las redes de monitoreo, el cumplimiento de las metas que la autoridad ambiental se ha propuesto alcanzar en relación con la operación de redes y estaciones de monitoreo, que satisfacen la representatividad temporal de los datos y sigue los protocolos establecidos.</t>
  </si>
  <si>
    <t>SIRH: Decreto 1076 de 2015.</t>
  </si>
  <si>
    <t>SISAIRE: Resolución 601 de 2006, Resolución 650 de 2010, Resolución 651 de 2010, Resolución 760 de 2010, Resolución 2153 de 2010, Resolución 2154 de 2010.</t>
  </si>
  <si>
    <t>www.sisaire.gov.co</t>
  </si>
  <si>
    <t>www.sirh.ideam.gov.co</t>
  </si>
  <si>
    <t>La información sobre la cantidad y calidad de los recursos naturales y del ambiente es la herramienta necesaria para una planificación y administración adecuada de dichos recursos, que garantice su sostenibilidad ambiental.</t>
  </si>
  <si>
    <t>Por ello, el Decreto 1076 de 2015 crea el Sistema de Información del Recurso Hídrico - SIRH, como parte del Sistema de Información Ambiental para Colombia - SIAC, en lo relacionado con aguas superficiales, subterráneas, marinas y estuarinas. El Decreto 1076 determina como responsabilidad de las corporaciones autónomas regionales “realizar el monitoreo y seguimiento del recurso hídrico en el área de su jurisdicción, para lo cual deberán aplicar los protocolos y estándares establecidos en el SIRH”. Por su parte, los titulares de licencias, permisos y concesiones están obligados a recopilar y a suministrar sin costo alguno la información sobre la utilización del mismo a las autoridades ambientales competentes.</t>
  </si>
  <si>
    <t>Adicionalmente, el Decreto 1076 de 2015, establece que las autoridades ambientales deberán realizar el Registro de Usuarios del Recurso Hídrico de manera gradual en las cuencas hidrográficas priorizadas en su jurisdicción.</t>
  </si>
  <si>
    <t>Por otra parte, la Resolución 651 de 2010 crea el Subsistema de Información sobre Calidad del Aire – Sisaire, como parte del Sistema de Información Ambiental para Colombia, SIAC, en lo referente a la información para el diseño, evaluación y ajuste de la política y las estrategias para la prevención y control de la contaminación del aire. La resolución estipula que las corporaciones autónomas regionales que operen Sistemas de Vigilancia de la Calidad del Aire (SVCA) deben realizar el reporte de la información de calidad del aire a nivel de inmisión. Las autoridades ambientales tienen la obligación de reportar al Sisaire la información de calidad del aire, meteorológica y de ruido.</t>
  </si>
  <si>
    <r>
      <t xml:space="preserve">PREMO </t>
    </r>
    <r>
      <rPr>
        <vertAlign val="subscript"/>
        <sz val="9"/>
        <color rgb="FF000000"/>
        <rFont val="Calibri"/>
        <family val="2"/>
      </rPr>
      <t>t</t>
    </r>
    <r>
      <rPr>
        <sz val="9"/>
        <color rgb="FF000000"/>
        <rFont val="Calibri"/>
        <family val="2"/>
      </rPr>
      <t xml:space="preserve"> = Porcentaje de redes y estaciones de monitoreo en operación, en el tiempo t.</t>
    </r>
  </si>
  <si>
    <r>
      <t xml:space="preserve">PREMOAG </t>
    </r>
    <r>
      <rPr>
        <vertAlign val="subscript"/>
        <sz val="9"/>
        <color rgb="FF000000"/>
        <rFont val="Calibri"/>
        <family val="2"/>
      </rPr>
      <t>t</t>
    </r>
    <r>
      <rPr>
        <sz val="9"/>
        <color rgb="FF000000"/>
        <rFont val="Calibri"/>
        <family val="2"/>
      </rPr>
      <t xml:space="preserve"> = Porcentaje de estaciones de monitoreo de calidad del agua en operación, en el tiempo t.</t>
    </r>
  </si>
  <si>
    <r>
      <t xml:space="preserve">PREMOAR </t>
    </r>
    <r>
      <rPr>
        <vertAlign val="subscript"/>
        <sz val="9"/>
        <color rgb="FF000000"/>
        <rFont val="Calibri"/>
        <family val="2"/>
      </rPr>
      <t>t</t>
    </r>
    <r>
      <rPr>
        <sz val="9"/>
        <color rgb="FF000000"/>
        <rFont val="Calibri"/>
        <family val="2"/>
      </rPr>
      <t xml:space="preserve"> = Porcentaje de redes y estaciones de monitoreo de calidad del aire en operación, en el tiempo t.</t>
    </r>
  </si>
  <si>
    <r>
      <t xml:space="preserve">PREMOO </t>
    </r>
    <r>
      <rPr>
        <vertAlign val="subscript"/>
        <sz val="9"/>
        <color rgb="FF000000"/>
        <rFont val="Calibri"/>
        <family val="2"/>
      </rPr>
      <t>t</t>
    </r>
    <r>
      <rPr>
        <sz val="9"/>
        <color rgb="FF000000"/>
        <rFont val="Calibri"/>
        <family val="2"/>
      </rPr>
      <t xml:space="preserve"> = Porcentaje de otras redes y estaciones de monitoreo en operación, en el tiempo t.</t>
    </r>
  </si>
  <si>
    <r>
      <t xml:space="preserve">a = ponderador de PREMOAG </t>
    </r>
    <r>
      <rPr>
        <vertAlign val="subscript"/>
        <sz val="9"/>
        <color rgb="FF000000"/>
        <rFont val="Calibri"/>
        <family val="2"/>
      </rPr>
      <t>t</t>
    </r>
  </si>
  <si>
    <r>
      <t xml:space="preserve">b = ponderador de PREMOAR </t>
    </r>
    <r>
      <rPr>
        <vertAlign val="subscript"/>
        <sz val="9"/>
        <color rgb="FF000000"/>
        <rFont val="Calibri"/>
        <family val="2"/>
      </rPr>
      <t>t</t>
    </r>
  </si>
  <si>
    <r>
      <t xml:space="preserve">c = ponderador de PREMOO </t>
    </r>
    <r>
      <rPr>
        <vertAlign val="subscript"/>
        <sz val="9"/>
        <color rgb="FF000000"/>
        <rFont val="Calibri"/>
        <family val="2"/>
      </rPr>
      <t>t</t>
    </r>
  </si>
  <si>
    <t>Nota: los ponderadores serán definidos por cada CAR teniendo en cuenta la proporción de redes y estaciones de monitoreo a cargo de la autoridad ambiental regional.</t>
  </si>
  <si>
    <t>Porcentaje de actualización y reporte de la información al SIAC</t>
  </si>
  <si>
    <t>Información reportada por las CAR:</t>
  </si>
  <si>
    <t>Subsistema</t>
  </si>
  <si>
    <t>SIRH</t>
  </si>
  <si>
    <t>SISAIRE</t>
  </si>
  <si>
    <t>SNIF</t>
  </si>
  <si>
    <t>Número de registros reportados en el año (RRS)</t>
  </si>
  <si>
    <t>Número de registros esperados reportados en el año (RES)</t>
  </si>
  <si>
    <t>Porcentaje de actualización y reporte por subsistema (C = B / A) (PARS)</t>
  </si>
  <si>
    <t>Porcentaje de actualización y reporte de la información por cada subsistema (información validada)</t>
  </si>
  <si>
    <t>RESPEL</t>
  </si>
  <si>
    <t>SIUR (RUA)</t>
  </si>
  <si>
    <t>Número de registros validados al año (RVS)</t>
  </si>
  <si>
    <t>Número de registros totales a ser validados por la Corporación (RTVS)</t>
  </si>
  <si>
    <t>Porcentaje de información validada por la Corporación (PARSIV ) (C = B / A)</t>
  </si>
  <si>
    <t>Porcentaje de actualización y reporte de la información al SIAC (Promedio)</t>
  </si>
  <si>
    <t>Cuanto más cercano a cien por ciento, mayor es el cumplimiento de los requerimientos de reporte por parte de las Corporaciones Autónomas Regionales a los diferentes subsistemas del SIAC.</t>
  </si>
  <si>
    <t>Se pueden presentar situaciones de orden operativo, político y social que pueden afectar la ejecución de los presupuestos y el cumplimiento de los cronogramas definidos en el Plan de Acción de la Corporación. Pueden existir limitaciones de la información disponible para el cálculo de los indicadores.</t>
  </si>
  <si>
    <r>
      <t>Hoja Metodológica de referencia:</t>
    </r>
    <r>
      <rPr>
        <sz val="9"/>
        <color rgb="FF000000"/>
        <rFont val="Calibri"/>
        <family val="2"/>
      </rPr>
      <t xml:space="preserve"> MADS (2016). </t>
    </r>
    <r>
      <rPr>
        <i/>
        <sz val="9"/>
        <color rgb="FF000000"/>
        <rFont val="Calibri"/>
        <family val="2"/>
      </rPr>
      <t>Hoja metodológica de Porcentaje de actualización y reporte de la información en el SIAC (Versión 1.0).</t>
    </r>
    <r>
      <rPr>
        <sz val="9"/>
        <color rgb="FF000000"/>
        <rFont val="Calibri"/>
        <family val="2"/>
      </rPr>
      <t xml:space="preserve"> Ministerio de Ambiente y Desarrollo Sostenible, DGOAT-SINA.</t>
    </r>
  </si>
  <si>
    <t>Es la relación entre el número de registros que la Corporación migra a los diferentes subsistemas del SIAC y el número de registros esperados reportados en dichos subsistemas.</t>
  </si>
  <si>
    <t>El indicador mide el cumplimiento de los requerimientos de reporte por parte de las Corporaciones Autónomas Regionales a los diferentes subsistemas del SIAC.</t>
  </si>
  <si>
    <t>SIUR, RUA Manufacturero: Resolución 1023 de 2010.</t>
  </si>
  <si>
    <t>RESPEL: Resolución 1362 de 2007.</t>
  </si>
  <si>
    <t>Documentación de soporte:</t>
  </si>
  <si>
    <t>Protocolo para la utilización y reporte de información para las diferentes redes de monitoreo de calidad del aire en Colombia. Protocolo para el monitoreo y seguimiento del agua.</t>
  </si>
  <si>
    <t>100% de los registros esperados reportados en el SIAC</t>
  </si>
  <si>
    <t>El Sistema de Información Ambiental de Colombia SIAC se define como el “conjunto integrado de actores, políticas, procesos, y tecnologías involucrados en la gestión de información ambiental del país, para facilitar la generación de conocimiento, la toma de decisiones, la educación y la participación social para el desarrollo sostenible”.</t>
  </si>
  <si>
    <t>La información sobre la cantidad y calidad de los recursos naturales y del ambiente es la herramienta necesaria para una planificación y administración adecuada de dichos recursos, que garantice su sostenibilidad ambiental. En tal sentido, el SIAC ha desarrollado, entre otros subsistemas, el Sistema de Información del Recurso Hídrico – SIRH, el Sistema de información sobre Calidad de Aire – SISAIRE (IDEAM), el Sistema Nacional de Información Forestal – SNIF y el Sistema de Información sobre Uso de Recursos Naturales – SIUR. Como parte del SIUR, se dispone del Registro Único Ambiental RUA para diferentes sectores, entre otros, el manufacturero.</t>
  </si>
  <si>
    <t>En efecto, el Decreto 1076 de 2015 crea el Sistema de Información del Recurso Hídrico, SIRH, como parte del Sistema de Información Ambiental para Colombia, SIAC, en lo relacionado con aguas superficiales, subterráneas, marinas y estuarinas. El Artículo 2.2.3.5.1.9 de dicho Decreto determina como responsabilidad de las corporaciones autónomas regionales “realizar el monitoreo y seguimiento del recurso hídrico en el área de su jurisdicción, para lo cual deberán aplicar los protocolos y estándares establecidos en el SIRH”. Por su parte, los titulares de licencias, permisos y concesiones están obligados a recopilar y a suministrar sin costo alguno la información sobre la utilización del mismo a las autoridades ambientales competentes (Artículo 2.2.3.5.1.10).</t>
  </si>
  <si>
    <t>Adicionalmente, el Decreto 1076 de 2015, art. 2.2.3.4.1.1. establece que las autoridades ambientales deberán realizar el Registro de Usuarios del Recurso Hídrico de manera gradual en las cuencas hidrográficas priorizadas en su jurisdicción.</t>
  </si>
  <si>
    <t>El Sistema Nacional de Información Forestal- SNIF constituye la herramienta informática para el montaje y operación del Sistema de Información del Programa de Monitoreo de Bosques. Propende por la captura, análisis, procesamiento y difusión de la información sobre aprovechamientos de productos forestales, maderables y no maderables, movilizaciones de productos forestales maderables y no maderables, decomisos forestales, plantaciones forestales productoras y protectoras, remisiones de madera de plantaciones forestales e incendios de la cobertura vegetal.</t>
  </si>
  <si>
    <t>La Resolución 1362 de 2007 establecen los requisitos y el procedimiento para el Registro de Generadores de Residuos o Desechos Peligrosos, y la Directiva Ministerial 8000-2-25332 de 2015, por su parte, recuerda a las Corporaciones a reportar y mantener actualizada la información sobre residuos peligrosos en el marco del SIAC, en cumplimiento de la Política Ambiental para la Gestión Integral de Residuos Peligrosos.</t>
  </si>
  <si>
    <r>
      <t xml:space="preserve">PARSIAC </t>
    </r>
    <r>
      <rPr>
        <vertAlign val="subscript"/>
        <sz val="9"/>
        <color rgb="FF000000"/>
        <rFont val="Calibri"/>
        <family val="2"/>
      </rPr>
      <t>t</t>
    </r>
    <r>
      <rPr>
        <sz val="9"/>
        <color rgb="FF000000"/>
        <rFont val="Calibri"/>
        <family val="2"/>
      </rPr>
      <t xml:space="preserve"> = Porcentaje de actualización y reporte de la información al SIAC, en el tiempo t.</t>
    </r>
  </si>
  <si>
    <r>
      <t xml:space="preserve">PARS </t>
    </r>
    <r>
      <rPr>
        <vertAlign val="subscript"/>
        <sz val="9"/>
        <color rgb="FF000000"/>
        <rFont val="Calibri"/>
        <family val="2"/>
      </rPr>
      <t>i</t>
    </r>
    <r>
      <rPr>
        <sz val="9"/>
        <color rgb="FF000000"/>
        <rFont val="Calibri"/>
        <family val="2"/>
      </rPr>
      <t xml:space="preserve"> = Porcentaje de actualización y reporte de la información al Subsistema </t>
    </r>
    <r>
      <rPr>
        <i/>
        <sz val="9"/>
        <color rgb="FF000000"/>
        <rFont val="Calibri"/>
        <family val="2"/>
      </rPr>
      <t>i</t>
    </r>
    <r>
      <rPr>
        <sz val="9"/>
        <color rgb="FF000000"/>
        <rFont val="Calibri"/>
        <family val="2"/>
      </rPr>
      <t xml:space="preserve"> del SIAC, en el tiempo t</t>
    </r>
  </si>
  <si>
    <t>i = SIRH, SISAIRE, SNIF, RESPEL.</t>
  </si>
  <si>
    <r>
      <t>a</t>
    </r>
    <r>
      <rPr>
        <vertAlign val="subscript"/>
        <sz val="9"/>
        <color rgb="FF000000"/>
        <rFont val="Calibri"/>
        <family val="2"/>
      </rPr>
      <t xml:space="preserve">i = </t>
    </r>
    <r>
      <rPr>
        <sz val="9"/>
        <color rgb="FF000000"/>
        <rFont val="Calibri"/>
        <family val="2"/>
      </rPr>
      <t>Ponderación correspondiente a cada subsistema del SIAC (SIRH, SISAIRE, SNIF, RESPEL, SIUR). La suma de los ponderadores es igual a 1.</t>
    </r>
  </si>
  <si>
    <t>Nota: los ponderadores para cada subsistema son establecidos por cada Corporación con base en los registros esperados o estimados por cada subsistema.</t>
  </si>
  <si>
    <t>En términos generales, el porcentaje de actualización y reporte de la información por cada subsistema se calcula de la siguiente manera:</t>
  </si>
  <si>
    <t>Porcentaje de actualización y reporte de la información por cada subsistema</t>
  </si>
  <si>
    <r>
      <t xml:space="preserve">PARS </t>
    </r>
    <r>
      <rPr>
        <vertAlign val="subscript"/>
        <sz val="9"/>
        <color rgb="FF000000"/>
        <rFont val="Calibri"/>
        <family val="2"/>
      </rPr>
      <t>it</t>
    </r>
    <r>
      <rPr>
        <sz val="9"/>
        <color rgb="FF000000"/>
        <rFont val="Calibri"/>
        <family val="2"/>
      </rPr>
      <t xml:space="preserve"> = Porcentaje de actualización y reporte de la información al Subsistema </t>
    </r>
    <r>
      <rPr>
        <i/>
        <sz val="9"/>
        <color rgb="FF000000"/>
        <rFont val="Calibri"/>
        <family val="2"/>
      </rPr>
      <t>i</t>
    </r>
    <r>
      <rPr>
        <sz val="9"/>
        <color rgb="FF000000"/>
        <rFont val="Calibri"/>
        <family val="2"/>
      </rPr>
      <t xml:space="preserve"> del SIAC, en el tiempo t.</t>
    </r>
  </si>
  <si>
    <r>
      <t xml:space="preserve">RRS </t>
    </r>
    <r>
      <rPr>
        <vertAlign val="subscript"/>
        <sz val="9"/>
        <color rgb="FF000000"/>
        <rFont val="Calibri"/>
        <family val="2"/>
      </rPr>
      <t>it</t>
    </r>
    <r>
      <rPr>
        <sz val="9"/>
        <color rgb="FF000000"/>
        <rFont val="Calibri"/>
        <family val="2"/>
      </rPr>
      <t xml:space="preserve"> = Número de registros reportados en el subsistema </t>
    </r>
    <r>
      <rPr>
        <i/>
        <sz val="9"/>
        <color rgb="FF000000"/>
        <rFont val="Calibri"/>
        <family val="2"/>
      </rPr>
      <t>i</t>
    </r>
    <r>
      <rPr>
        <sz val="9"/>
        <color rgb="FF000000"/>
        <rFont val="Calibri"/>
        <family val="2"/>
      </rPr>
      <t xml:space="preserve"> del SIAC, en el tiempo t.</t>
    </r>
  </si>
  <si>
    <r>
      <t xml:space="preserve">RES </t>
    </r>
    <r>
      <rPr>
        <vertAlign val="subscript"/>
        <sz val="9"/>
        <color rgb="FF000000"/>
        <rFont val="Calibri"/>
        <family val="2"/>
      </rPr>
      <t>it</t>
    </r>
    <r>
      <rPr>
        <sz val="9"/>
        <color rgb="FF000000"/>
        <rFont val="Calibri"/>
        <family val="2"/>
      </rPr>
      <t xml:space="preserve"> = Número de registros esperados reportados en el subsistema </t>
    </r>
    <r>
      <rPr>
        <i/>
        <sz val="9"/>
        <color rgb="FF000000"/>
        <rFont val="Calibri"/>
        <family val="2"/>
      </rPr>
      <t>i</t>
    </r>
    <r>
      <rPr>
        <sz val="9"/>
        <color rgb="FF000000"/>
        <rFont val="Calibri"/>
        <family val="2"/>
      </rPr>
      <t xml:space="preserve"> del SIAC, en el tiempo t.</t>
    </r>
  </si>
  <si>
    <r>
      <t>i</t>
    </r>
    <r>
      <rPr>
        <sz val="9"/>
        <color rgb="FF000000"/>
        <rFont val="Calibri"/>
        <family val="2"/>
      </rPr>
      <t xml:space="preserve"> = SIRH, SISAIRE, SNIF</t>
    </r>
  </si>
  <si>
    <t>Para el caso de la información validada por parte de las corporaciones autónomas regionales, el porcentaje de actualización y reporte de la información por cada subsistema se calcula de la siguiente manera:</t>
  </si>
  <si>
    <r>
      <t xml:space="preserve">PARSIV </t>
    </r>
    <r>
      <rPr>
        <vertAlign val="subscript"/>
        <sz val="9"/>
        <color rgb="FF000000"/>
        <rFont val="Calibri"/>
        <family val="2"/>
      </rPr>
      <t>it</t>
    </r>
    <r>
      <rPr>
        <sz val="9"/>
        <color rgb="FF000000"/>
        <rFont val="Calibri"/>
        <family val="2"/>
      </rPr>
      <t xml:space="preserve"> = Porcentaje de actualización y reporte de la información por cada subsistema (información validada), en el tiempo t.</t>
    </r>
  </si>
  <si>
    <r>
      <t xml:space="preserve">RVS </t>
    </r>
    <r>
      <rPr>
        <vertAlign val="subscript"/>
        <sz val="9"/>
        <color rgb="FF000000"/>
        <rFont val="Calibri"/>
        <family val="2"/>
      </rPr>
      <t>it</t>
    </r>
    <r>
      <rPr>
        <sz val="9"/>
        <color rgb="FF000000"/>
        <rFont val="Calibri"/>
        <family val="2"/>
      </rPr>
      <t xml:space="preserve"> = Número de registros validados en el Subsistema </t>
    </r>
    <r>
      <rPr>
        <i/>
        <sz val="9"/>
        <color rgb="FF000000"/>
        <rFont val="Calibri"/>
        <family val="2"/>
      </rPr>
      <t>i</t>
    </r>
    <r>
      <rPr>
        <sz val="9"/>
        <color rgb="FF000000"/>
        <rFont val="Calibri"/>
        <family val="2"/>
      </rPr>
      <t xml:space="preserve"> del SIAC relacionados con las funciones en gestión de información de la Corporación, en el tiempo t.</t>
    </r>
  </si>
  <si>
    <r>
      <t xml:space="preserve">RTVS </t>
    </r>
    <r>
      <rPr>
        <vertAlign val="subscript"/>
        <sz val="9"/>
        <color rgb="FF000000"/>
        <rFont val="Calibri"/>
        <family val="2"/>
      </rPr>
      <t>it</t>
    </r>
    <r>
      <rPr>
        <sz val="9"/>
        <color rgb="FF000000"/>
        <rFont val="Calibri"/>
        <family val="2"/>
      </rPr>
      <t xml:space="preserve"> = Número de registros totales a ser validados por la Corporación en el Subsistema </t>
    </r>
    <r>
      <rPr>
        <i/>
        <sz val="9"/>
        <color rgb="FF000000"/>
        <rFont val="Calibri"/>
        <family val="2"/>
      </rPr>
      <t>i</t>
    </r>
    <r>
      <rPr>
        <sz val="9"/>
        <color rgb="FF000000"/>
        <rFont val="Calibri"/>
        <family val="2"/>
      </rPr>
      <t xml:space="preserve"> del SIAC, en el tiempo t.</t>
    </r>
  </si>
  <si>
    <t>i = SIRH, SISAIRE, SNIF, RESPEL, SIUR (RUA).</t>
  </si>
  <si>
    <t>Número de acciones relacionadas con Educación Ambiental</t>
  </si>
  <si>
    <t>Ejecución física y financiera de acciones relacionadas con la Educación Ambiental</t>
  </si>
  <si>
    <t>Cálculo de la ejecución física y financiera de acciones relacionadas con la Educación Ambiental</t>
  </si>
  <si>
    <t>Ejecución Anual (%)</t>
  </si>
  <si>
    <t>Cuanto más cercano a cien por ciento, mayor es el cumplimiento de las metas relacionadas con la Educación Ambiental, en el marco del Plan de Acción de la Corporación.</t>
  </si>
  <si>
    <r>
      <t>Hoja Metodológica de referencia:</t>
    </r>
    <r>
      <rPr>
        <sz val="9"/>
        <color rgb="FF000000"/>
        <rFont val="Calibri"/>
        <family val="2"/>
      </rPr>
      <t xml:space="preserve"> MADS (2016). </t>
    </r>
    <r>
      <rPr>
        <i/>
        <sz val="9"/>
        <color rgb="FF000000"/>
        <rFont val="Calibri"/>
        <family val="2"/>
      </rPr>
      <t>Hoja metodológica Ejecución de Acciones en Educación Ambiental (Versión 1.0).</t>
    </r>
    <r>
      <rPr>
        <sz val="9"/>
        <color rgb="FF000000"/>
        <rFont val="Calibri"/>
        <family val="2"/>
      </rPr>
      <t xml:space="preserve"> Ministerio de Ambiente y Desarrollo Sostenible MADS, DGOAT-SINA.</t>
    </r>
  </si>
  <si>
    <t>Es el porcentaje de avance en la implementación, por parte de la corporación autónoma regional, de las acciones relacionadas con la Educación Ambiental en el marco del Plan de Acción.</t>
  </si>
  <si>
    <t>El indicador mide el cumplimiento de las metas relacionadas con la educación ambiental, en el marco del Plan de Acción de la Corporación. De esta manera, contribuye a la implementación de Política de Educación Ambiental a nivel regional.</t>
  </si>
  <si>
    <t>Ley 1549 de 2012, Educación Ambiental</t>
  </si>
  <si>
    <t>Política Nacional de Educación Ambiental</t>
  </si>
  <si>
    <t>La Ley 1549 de 2012 define la Educación Ambiental como “un proceso dinámico y participativo, orientado a la formación de personas críticas y reflexivas, con capacidades para comprender las problemáticas ambientales de sus contextos (locales, regionales y nacionales)”.</t>
  </si>
  <si>
    <t>La mencionada Ley, en su artículo 5º., establece como una “responsabilidad de las entidades territoriales y de las Corporaciones Autónomas Regionales y de Desarrollo Sostenible: a) Desarrollar instrumentos técnico-políticos, que contextualicen la política y la adecúen a las necesidades de construcción de una cultura ambiental para el desarrollo sostenible; b) Promover la creación de estrategias económicas, fondos u otros mecanismos de cooperación, que permitan viabilizar la instalación efectiva del tema en el territorio, y c) Generar y apoyar mecanismos para el cumplimiento, seguimiento y control, de las acciones que se implementen en este marco político”.</t>
  </si>
  <si>
    <t>Adicionalmente, el artículo 9º. estipula que todos los sectores e instituciones que conforman el Sistema Nacional Ambiental (SINA), deben participar técnica y financieramente, en: a) el acompañamiento e implementación de los PRAE, de los Proyectos Ciudadanos y Comunitarios de Educación Ambiental (Proceda), y de los Comités Técnicos Interinstitucionales de Educación Ambiental (Cidea); estos últimos, concebidos como mecanismos de apoyo a la articulación e institucionalización del tema y de cualificación de la gestión ambiental del territorio, y b) En la puesta en marcha de las demás estrategias de esta política, en el marco de los propósitos de construcción de un proyecto de sociedad ambientalmente sostenible.</t>
  </si>
  <si>
    <t>El Artículo 2.2.8.6.1.3 del Decreto 1076 de 2015 establece que “las Corporaciones promoverán en los municipios y distritos, programas de educación ambiental y de planificación, acorde con la Constitución, la Ley 99 de 1993, la Ley 152 de 1994 y las normas que las complementen o adicione”.</t>
  </si>
  <si>
    <t>Las principales acciones relacionadas con la Educación Ambiental son las siguientes:</t>
  </si>
  <si>
    <r>
      <t>a)</t>
    </r>
    <r>
      <rPr>
        <sz val="7"/>
        <color rgb="FF000000"/>
        <rFont val="Times New Roman"/>
        <family val="1"/>
      </rPr>
      <t xml:space="preserve">      </t>
    </r>
    <r>
      <rPr>
        <sz val="9"/>
        <color rgb="FF000000"/>
        <rFont val="Calibri"/>
        <family val="2"/>
      </rPr>
      <t>Participación en los Comités Técnicos Interinstitucionales de Educación Ambiental (Cidea).</t>
    </r>
  </si>
  <si>
    <r>
      <t>b)</t>
    </r>
    <r>
      <rPr>
        <sz val="7"/>
        <color rgb="FF000000"/>
        <rFont val="Times New Roman"/>
        <family val="1"/>
      </rPr>
      <t xml:space="preserve">      </t>
    </r>
    <r>
      <rPr>
        <sz val="9"/>
        <color rgb="FF000000"/>
        <rFont val="Calibri"/>
        <family val="2"/>
      </rPr>
      <t>Suscripción de acuerdos o alianzas para la implementación de estrategias de educación ambiental.</t>
    </r>
  </si>
  <si>
    <r>
      <t>c)</t>
    </r>
    <r>
      <rPr>
        <sz val="7"/>
        <color rgb="FF000000"/>
        <rFont val="Times New Roman"/>
        <family val="1"/>
      </rPr>
      <t xml:space="preserve">       </t>
    </r>
    <r>
      <rPr>
        <sz val="9"/>
        <color rgb="FF000000"/>
        <rFont val="Calibri"/>
        <family val="2"/>
      </rPr>
      <t>Acompañamiento e implementación de los PRAE.</t>
    </r>
  </si>
  <si>
    <r>
      <t>d)</t>
    </r>
    <r>
      <rPr>
        <sz val="7"/>
        <color rgb="FF000000"/>
        <rFont val="Times New Roman"/>
        <family val="1"/>
      </rPr>
      <t xml:space="preserve">      </t>
    </r>
    <r>
      <rPr>
        <sz val="9"/>
        <color rgb="FF000000"/>
        <rFont val="Calibri"/>
        <family val="2"/>
      </rPr>
      <t>Acompañamiento de los Proyectos Ciudadanos y Comunitarios de Educación Ambiental (Proceda).</t>
    </r>
  </si>
  <si>
    <r>
      <t>e)</t>
    </r>
    <r>
      <rPr>
        <sz val="7"/>
        <color rgb="FF000000"/>
        <rFont val="Times New Roman"/>
        <family val="1"/>
      </rPr>
      <t xml:space="preserve">      </t>
    </r>
    <r>
      <rPr>
        <sz val="9"/>
        <color rgb="FF000000"/>
        <rFont val="Calibri"/>
        <family val="2"/>
      </rPr>
      <t>Acciones específicas de educación ambiental a cargo de las autoridades ambientales regionales.</t>
    </r>
  </si>
  <si>
    <t>El listado anterior es indicativo. Las acciones a ser realizadas por las Corporaciones deben corresponder a las competencias otorgadas por la normatividad y en el marco de sus funciones misionales.</t>
  </si>
  <si>
    <t>Ejecución de acciones relacionadas con la Educación Ambiental</t>
  </si>
  <si>
    <r>
      <t xml:space="preserve">ETAEA </t>
    </r>
    <r>
      <rPr>
        <vertAlign val="subscript"/>
        <sz val="9"/>
        <color rgb="FF000000"/>
        <rFont val="Calibri"/>
        <family val="2"/>
      </rPr>
      <t>t</t>
    </r>
    <r>
      <rPr>
        <sz val="9"/>
        <color rgb="FF000000"/>
        <rFont val="Calibri"/>
        <family val="2"/>
      </rPr>
      <t xml:space="preserve"> = Ejecución total de acciones en Educación Ambiental, en el tiempo t.</t>
    </r>
  </si>
  <si>
    <r>
      <t xml:space="preserve">EAEA </t>
    </r>
    <r>
      <rPr>
        <vertAlign val="subscript"/>
        <sz val="9"/>
        <color rgb="FF000000"/>
        <rFont val="Calibri"/>
        <family val="2"/>
      </rPr>
      <t>1t</t>
    </r>
    <r>
      <rPr>
        <sz val="9"/>
        <color rgb="FF000000"/>
        <rFont val="Calibri"/>
        <family val="2"/>
      </rPr>
      <t xml:space="preserve"> = Ejecución de acción </t>
    </r>
    <r>
      <rPr>
        <i/>
        <sz val="9"/>
        <color rgb="FF000000"/>
        <rFont val="Calibri"/>
        <family val="2"/>
      </rPr>
      <t>1</t>
    </r>
    <r>
      <rPr>
        <sz val="9"/>
        <color rgb="FF000000"/>
        <rFont val="Calibri"/>
        <family val="2"/>
      </rPr>
      <t xml:space="preserve"> relacionada con la Educación Ambiental, en el tiempo t.</t>
    </r>
  </si>
  <si>
    <r>
      <t xml:space="preserve">EAEA </t>
    </r>
    <r>
      <rPr>
        <vertAlign val="subscript"/>
        <sz val="9"/>
        <color rgb="FF000000"/>
        <rFont val="Calibri"/>
        <family val="2"/>
      </rPr>
      <t>2t</t>
    </r>
    <r>
      <rPr>
        <sz val="9"/>
        <color rgb="FF000000"/>
        <rFont val="Calibri"/>
        <family val="2"/>
      </rPr>
      <t xml:space="preserve"> = Ejecución de acción </t>
    </r>
    <r>
      <rPr>
        <i/>
        <sz val="9"/>
        <color rgb="FF000000"/>
        <rFont val="Calibri"/>
        <family val="2"/>
      </rPr>
      <t>2</t>
    </r>
    <r>
      <rPr>
        <sz val="9"/>
        <color rgb="FF000000"/>
        <rFont val="Calibri"/>
        <family val="2"/>
      </rPr>
      <t xml:space="preserve"> relacionada con la Educación Ambiental, en el tiempo t.</t>
    </r>
  </si>
  <si>
    <r>
      <t xml:space="preserve">EAEU </t>
    </r>
    <r>
      <rPr>
        <vertAlign val="subscript"/>
        <sz val="9"/>
        <color rgb="FF000000"/>
        <rFont val="Calibri"/>
        <family val="2"/>
      </rPr>
      <t>nt</t>
    </r>
    <r>
      <rPr>
        <sz val="9"/>
        <color rgb="FF000000"/>
        <rFont val="Calibri"/>
        <family val="2"/>
      </rPr>
      <t xml:space="preserve"> = Ejecución de acción </t>
    </r>
    <r>
      <rPr>
        <i/>
        <sz val="9"/>
        <color rgb="FF000000"/>
        <rFont val="Calibri"/>
        <family val="2"/>
      </rPr>
      <t>n</t>
    </r>
    <r>
      <rPr>
        <sz val="9"/>
        <color rgb="FF000000"/>
        <rFont val="Calibri"/>
        <family val="2"/>
      </rPr>
      <t xml:space="preserve"> relacionada con la Educación Ambiental, en el tiempo t.</t>
    </r>
  </si>
  <si>
    <r>
      <t>a = ponderador de EAEA</t>
    </r>
    <r>
      <rPr>
        <vertAlign val="subscript"/>
        <sz val="9"/>
        <color rgb="FF000000"/>
        <rFont val="Calibri"/>
        <family val="2"/>
      </rPr>
      <t>1</t>
    </r>
  </si>
  <si>
    <r>
      <t>b = ponderador de EAEA</t>
    </r>
    <r>
      <rPr>
        <vertAlign val="subscript"/>
        <sz val="9"/>
        <color rgb="FF000000"/>
        <rFont val="Calibri"/>
        <family val="2"/>
      </rPr>
      <t>2</t>
    </r>
  </si>
  <si>
    <r>
      <t>z = ponderador de EAEA</t>
    </r>
    <r>
      <rPr>
        <vertAlign val="subscript"/>
        <sz val="9"/>
        <color rgb="FF000000"/>
        <rFont val="Calibri"/>
        <family val="2"/>
      </rPr>
      <t>n</t>
    </r>
  </si>
  <si>
    <t>Ejecución presupuestal de acciones relacionadas con la Educación Ambiental</t>
  </si>
  <si>
    <r>
      <t xml:space="preserve">EPAEA </t>
    </r>
    <r>
      <rPr>
        <vertAlign val="subscript"/>
        <sz val="9"/>
        <color rgb="FF000000"/>
        <rFont val="Calibri"/>
        <family val="2"/>
      </rPr>
      <t>t</t>
    </r>
    <r>
      <rPr>
        <sz val="9"/>
        <color rgb="FF000000"/>
        <rFont val="Calibri"/>
        <family val="2"/>
      </rPr>
      <t xml:space="preserve"> = Ejecución presupuestal de acciones en Educación Ambiental, en el año t.</t>
    </r>
  </si>
  <si>
    <r>
      <t xml:space="preserve">CAEA </t>
    </r>
    <r>
      <rPr>
        <vertAlign val="subscript"/>
        <sz val="9"/>
        <color rgb="FF000000"/>
        <rFont val="Calibri"/>
        <family val="2"/>
      </rPr>
      <t>it</t>
    </r>
    <r>
      <rPr>
        <sz val="9"/>
        <color rgb="FF000000"/>
        <rFont val="Calibri"/>
        <family val="2"/>
      </rPr>
      <t xml:space="preserve"> = Compromisos correspondientes a la acción i en Educación Ambiental, en el año t.</t>
    </r>
  </si>
  <si>
    <r>
      <t xml:space="preserve">PDAEA </t>
    </r>
    <r>
      <rPr>
        <vertAlign val="subscript"/>
        <sz val="9"/>
        <color rgb="FF000000"/>
        <rFont val="Calibri"/>
        <family val="2"/>
      </rPr>
      <t>it</t>
    </r>
    <r>
      <rPr>
        <sz val="9"/>
        <color rgb="FF000000"/>
        <rFont val="Calibri"/>
        <family val="2"/>
      </rPr>
      <t xml:space="preserve"> = Presupuesto definitivo a la acción i en Educación Ambiental, en el año t.</t>
    </r>
  </si>
  <si>
    <t>Observaciones para la mejora de la aplicación de los indicadores</t>
  </si>
  <si>
    <t>No. Hoja</t>
  </si>
  <si>
    <t>Observación</t>
  </si>
  <si>
    <t>Hoja de fórmulas</t>
  </si>
  <si>
    <t>NO APLICA</t>
  </si>
  <si>
    <t>3.3.1.02.02 Plántulas de material forestal nativo producidas y entregadas para el fomento</t>
  </si>
  <si>
    <t xml:space="preserve">CORPORACIÓN AUTÓMA REGIONAL DEL TOLIMA  </t>
  </si>
  <si>
    <t>RECURSOS VIGENCIA :  2020</t>
  </si>
  <si>
    <t xml:space="preserve">Mayores ingresos por Excedentes financieros </t>
  </si>
  <si>
    <t>Mayores ingresos por Excedentes financieros sobretasa ambiental</t>
  </si>
  <si>
    <t>Mayores ingresos por Excedentes financieros Tasa uso de agua</t>
  </si>
  <si>
    <t>Mayores ingresos por Excedentes financieros Tasa retributiva</t>
  </si>
  <si>
    <t>Mayores ingresos por Excedentes financieros Tasa compensatoria</t>
  </si>
  <si>
    <t>Mayores ingresos por Excedentes financieros Transferencias sector electrico</t>
  </si>
  <si>
    <t>Menores Ejecuciones en Rentas Contractales</t>
  </si>
  <si>
    <t>Menores Ejecuciones en Rentas Contractales otras entidades</t>
  </si>
  <si>
    <t>FACTURACION cxc</t>
  </si>
  <si>
    <t>CAUSACIONES 2020</t>
  </si>
  <si>
    <t xml:space="preserve">FACTURACION cxc INTERESES </t>
  </si>
  <si>
    <t>No. de SZH</t>
  </si>
  <si>
    <t>Administración de la red hidrometeorológica, proyecto Ibagué- Calarcá, correspondiente a la Subzona hidrográfica del Río Coello.
Se esta realizando mantenimiento a las intalaciones que se encuentran instaladas.</t>
  </si>
  <si>
    <t>Se ejecutó a través de recursos provenientes de medidas compensatorias de Invías. Se está realizando mantenimiento y administración de 18 estaciones en el proyecto doble calza y Túnel de la línea Ibagué - Cajamarca -  de las cuaes 9 se encuentran instaladas en la cuenca del río Coello, a través del conveniointerinstitucional No. 046 del 2016 con Invías</t>
  </si>
  <si>
    <t>No. Documentos</t>
  </si>
  <si>
    <t>Se ha jecutado a través de un grupo de funcionarios de planta de la Corporación</t>
  </si>
  <si>
    <t>De los 135 muestreos fijos correspondientes se han realizado 63.
Renovacion del Contrato de Comodato del Laboratorio. Se Adelanto el estudio de Mercado de los costos de análisis de muestras de aguas establecidas en la Red de Monitoreo, Se realizó contratación de personal del apoyo para el seguimiento de las metas de descontaminación (Aforadores e Ingeniera Ambiental), se realizó programación y ejecucion de actividades de laboratorio sustentadas en el monitoreo de calidad de agua, se socializó a la dirección general y se trabajo en la elaboración del acto administrativo para el ajuste del factor regional, se establecieron oficios a los usuarios de tasa retributiva que tienen metas establecidas para informarles que a pesar de la emergencia sanitaria estaremos atentos ante la gestión en materia de vertimientos, y se ha realizado seguimiento a los reportes discriminados de los prestadores de servicios en materia del cumplimiento de la norma de vertimientos a la red de alcantarillado.</t>
  </si>
  <si>
    <t>No. De SZH</t>
  </si>
  <si>
    <t>Número acuíferos</t>
  </si>
  <si>
    <t>Meta para ejecutar en la vigencia 2023</t>
  </si>
  <si>
    <t>Durante el primer semestre se realizó la revisión de 73 expedientes con datos para actualizar el TUA-SIRH, quedando pendiente validaciòn ante el IDEAM</t>
  </si>
  <si>
    <t xml:space="preserve">Porcentaje </t>
  </si>
  <si>
    <t>Se evaluaron 16 PUEAA de 46 recibidos.
Se han asignado los expedeientes que contienen el documento del PUEAA para evaluación a los funcionarios responsables del proceso.
Se avanzó en la revisión documental de 12 expedientes los cuales son objeto de evalación de PUEAA y se verficó la base de datos del total de PUEAA entregados a la Subdirección de Calidad Ambiental para la evaluación de los mismos.</t>
  </si>
  <si>
    <t xml:space="preserve">No. PUEAA </t>
  </si>
  <si>
    <t>Se ha realizado seguimiento a 10 PUEAA.
Se han asignado los expedeientes que contienen el documento aprobado del PUEAA para el seguimiento a los funcionarios responsables del proceso.
Se continua con el seguimiento adminsitrativo y visitas a campo para verificar el cumplimiento de la información descrita y aprobada en los PUEAA con relación a los programas de cada quinquenio.</t>
  </si>
  <si>
    <t>Se ha ejecutado a través de un grupo de funcionarios de planta de la Corporación</t>
  </si>
  <si>
    <t>Nº de proyectos</t>
  </si>
  <si>
    <t>Se apoyó el proyecto "Construcción del Colector Las Quintas (Ibagué)". Avance del 70%
Se viene realizando el acompañamiento a las alcaldias municipales de Honda y Melgar para gestar las segundas fases de los proyectos construcción colector madroñala y el cierre y abondono definitivo de la PTAR Brasilia.</t>
  </si>
  <si>
    <t>No. POMCAS</t>
  </si>
  <si>
    <t>Meta para ejecutar en la vigencia 2021</t>
  </si>
  <si>
    <t>Meta para ejecutar en la vigencia 2023.</t>
  </si>
  <si>
    <t>No. De estudios</t>
  </si>
  <si>
    <t>No. PMAA</t>
  </si>
  <si>
    <t>No. De actividades</t>
  </si>
  <si>
    <t>PROGRAMA 2.2. Producción sostenible y consumo responsable para la adaptación y mitigación del cambio climático con el marco de economía circular.</t>
  </si>
  <si>
    <t xml:space="preserve">Se beneficiaron 208 usuarios en las siguientes acciones:
- Gestores y generadores de aceites: 34
- Gestores de posconsumo: 20
- Plan RAEE: 154
Se ha adelantado analisis precios unitarios, se identifacaron los proyectos en consumo responsable. </t>
  </si>
  <si>
    <t>Se apoyaron 80 negocios verdes.
Se realizó la identificación de los proyectos en negocios verdes. Se estan intalando los nodos de los negocios verdes. Se viene adelantado las acciones para realizar el festival de aves - turismo de naturaleza</t>
  </si>
  <si>
    <t xml:space="preserve">Nº de subsectores </t>
  </si>
  <si>
    <t xml:space="preserve">N.º de estudios </t>
  </si>
  <si>
    <t>Meta para ejecutarse en la vigencia 2022.</t>
  </si>
  <si>
    <t xml:space="preserve">No.  Municipios </t>
  </si>
  <si>
    <t>N.º de municipios</t>
  </si>
  <si>
    <t>N.º de acciones</t>
  </si>
  <si>
    <t>1) Se han realizado 115 visitas donde se han otorgado 90 permisos de tala y/o poda, para árboles que presentan amenaza o riesgo para la población. 
Reuniones con los consejos municipales de gestión del riesgo</t>
  </si>
  <si>
    <t>1) Revisión de puntos críticos de inundación y flujos torrenciales y realización de Dragado y contrucción de jarillones en el rió Loaní en Ortega.
2) Limpieza del cauce del canal de recolección del barrio la Vega en Ortega
3) Retiro de material de flujo torrencial en la quebrada Bella vista en Villarestrepo - Ibague.Se esta realizando la identificación de los puntos para hacer las obras de control de erosiones.
Se esta realizando el apoyo de acciones de mitigación por emergencia  con maquinaria y asistencia técnica.</t>
  </si>
  <si>
    <t>Durante el primer semestre, se realizó el seguimieno a 15 PGIRS, de 47 en total.
Se han asignado y realizado la gestión en el avance de 12 expedientes lo cuales fueron entregados a los funcionarios reponsables del seguimiento, para la respectiva  visita a campo y evlacuipon de documentación, las cuales se programarán durante el segunde semestre de 2020.</t>
  </si>
  <si>
    <t>Durante el primer semestre, se realizó el seguimieno a 11 PSMV, de 47 en total.  3 conceptos de seguimiento, se atendieron quejas por vertimientos en los diferentes municipios, acciones populares y sancionatorios. (Se aclara que a la fecha se encuentran vigentes 25). Se han asignado y realizado la gestión en el avance de 10 expedientes lo cuales fueron asignados a los funcionarios reponsables del proceso, para la respectiva evaluación y visita a campo, las cuales se programarán durante el segunde semestre de 2020.</t>
  </si>
  <si>
    <t>De acuerdo a la Resolución No. 910 de 2008, se deben realizar 6 operativos de monitoreo de calidad del aire al año A la fecha se han realizado 2.
Las estaciones de la Corporación ubicadas en la sede central y en el muncipio de Espinal, sigue en operación de manera permanente.
Se planificarán las actividades encaminadas al apoyo pedagógico para la medición de gases y ruido en la ciudad de Ibague.</t>
  </si>
  <si>
    <t xml:space="preserve">No. De Mapas de ruido </t>
  </si>
  <si>
    <t>No. De Planes</t>
  </si>
  <si>
    <t xml:space="preserve">Se han ejecutado las estrategias de la siguiente manera:
1. Cargue bimensual y registro en Ministerio de Salud y Secretaría de Salud Departamenta
2. Acercamiento a la comunidad: Visitas, socializaciones y/o capacitaciones (virtuales).
Se esta avanzando en la planificación para la toma de muestras de influenza aviar a las aves del CAV durante el segundo semestre.
Se continua con la planificación de las actividades a realizar durante el segundo semestre con relación al Caracol Africano (socializaciones y visitas a campo). </t>
  </si>
  <si>
    <t>Durante éste primer semestre se recibieron solicitudes de acompañamiento de 5 comunidades mineras (Coello (3), Rioblanco y San Antonio), de las cuales se acompañaron 3 del Municipio de Coello.
Se esta gestionando el proceso para la elaboracion de convenion interinstitucional con universidades para realizar el acompañamiento y apoyo a la comunidades de subsistencia.</t>
  </si>
  <si>
    <t>No. De instituciones y/u organizaciones</t>
  </si>
  <si>
    <t>Se apoyó la revisión de 55 PRAE y 47 CIDEA con asesoría y asistécnica en el diseño para su implementación, actividades que corresponden al 50% de la meta. 
Se esta realizando la revisión, evaluación y ajuste de las estrategias de educación ambiental para su proyección en metodologías a ejecutar.</t>
  </si>
  <si>
    <t>Apoyo tecnico en la estructuración y diseño de la estrategia</t>
  </si>
  <si>
    <t>N° de Redes</t>
  </si>
  <si>
    <t>No. de Proyectos</t>
  </si>
  <si>
    <t xml:space="preserve">El proyecto estratégico en ésta vigencia para relacionamiento comunitario es Plan de Manejo Ambiental para el Acuífero de Ibagué; actualmente se han realizado actividades para éste proyecto correspondientes al 25 % </t>
  </si>
  <si>
    <t>No. de acciones</t>
  </si>
  <si>
    <t>No. de documentos</t>
  </si>
  <si>
    <t>No. Páramos</t>
  </si>
  <si>
    <t>Se adoptó a zonificacion y régimen de usos del páramo de los Nevados</t>
  </si>
  <si>
    <t>Se ha ejecutado a través de un grupo de funcionarios de planta de la Corporación, destinados a las Direcciones territoriales</t>
  </si>
  <si>
    <t>No. Humedales</t>
  </si>
  <si>
    <t>No. Estudios</t>
  </si>
  <si>
    <t>Se viene avanzando en reuniones con la Universidad del Tolima, con el fin de revisar lineamientos para elaborar los estudios de Bosque no bosque, para determinar los índices de deforestación y sus causantes, así como el de palma de cera en relictos de los municipios del centro y sur del departamento</t>
  </si>
  <si>
    <t>No. Hectáreas</t>
  </si>
  <si>
    <t>Meta para ejecutar en la vigencia 2022</t>
  </si>
  <si>
    <t>No. Áreas protegidas</t>
  </si>
  <si>
    <t xml:space="preserve">No. De Sistemas </t>
  </si>
  <si>
    <t>No de hectáreas</t>
  </si>
  <si>
    <t>No. de plántulas</t>
  </si>
  <si>
    <t>Se realizó la producción material vegetal foresta (25650) en los vivieros de propiedad de la Corporacion.
Se viene realizando el ajuste de los diseños para la construcción de nuevos vivieros asi como la proyección de análisis de precios unitarios para los estudios previos.</t>
  </si>
  <si>
    <t>No. De predios</t>
  </si>
  <si>
    <t>Nº de hectareas</t>
  </si>
  <si>
    <t>Se recibieron 679 especímenes de fauna silvestre, los cuales fueron recibidos, valorados y dispuestos adecuadamente:
Rescate: 564
Incautados: 111
Entregados voluntariamente: 4</t>
  </si>
  <si>
    <t xml:space="preserve">No. C.A.V. </t>
  </si>
  <si>
    <t>Se realizaron 51 conceptos de los especímenes que ingresan por tráfico procedentes tanto de incautaciones como de entregas voluntarias.
Se realizaron Ciento cuarenta y cinco (145) tratamientos medico quirúrgicos.
Se adelanto el proceso se selección para la compra de microchips y elementos de manejo clínico y biológico para el CAV.</t>
  </si>
  <si>
    <t>Se actualizó el Banco de Proyectos de CORTOLIMA, mediante las siguientes acciones:
- Elaboración del manual de operación del Banco de proyectos
- Actualizacion de los formatos
- Desarrollo de aplicació virtual para la recepción y evaluación de los proyectos de inversión
- Se está en proceso de elaboración del Acto administrativo de actualización del Banco de Proyectos</t>
  </si>
  <si>
    <t>Se actualizó el Banco de Proyectos de CORTOLIMA, mediante las siguientes acciones:
- Elaboración del manual de operación del Banco de proyectos
- Actualizacion de los formatos
- Desarrollo de aplicació virtual para la recepción y evaluación de los proyectos de inversión
- Se está en proceso de elaboración del Acto administrativo de actualización del Banco de Proyectos.</t>
  </si>
  <si>
    <t>Dentro del marco de MIPG a través de la Dimensión de Gestión con valores para su resultado se está realizando el alistamiento a la implementación del Modelo Integrado de Planeación y Gestión MIPG, a través de la revisión y asesoría para la actualización de la caracterización del mapa de procesos de la Corporación, teniendo en cuenta el PAC y la emergencia Sanitaria del COVID 19, involucrando a los líderes de cada proceso en su revisión y mejora. Se avanza en la implementación de las políticas: 1) Gestión Presupuestal y eficiencia del gasto público,  2) Transparencia, acceso a la información pública y lucha contra la corrupción, 3) Defensa jurídica, 4) Fortalecimiento organizacional y simplificación de procesos, 5)Control Interno, y 6) Seguimiento y evaluación del desempeño institucional , dando como resultado un avance de 6 políticas de un total 18</t>
  </si>
  <si>
    <t xml:space="preserve">* Se realizó el apoyo para los municipios, con La nueva versión del software para que trabajara con la ley 1995 DE 2019 para que trabaje con el IPC.
*Se realizó la adquisición de 320 licencias de GDATA ENDPOINT PROTECTIÓN ENTERPRISE. (1 Protección Antivirus) </t>
  </si>
  <si>
    <t>No de Acciones</t>
  </si>
  <si>
    <t>Se desarrollaron diferentes actividades presenciales y virtuales de acercacmiento a la comunidad mediante la estrategia "CORTOLIMA te escucha",  participación y acompañamiento en comités municipales de gestión del riesgo y articulación con alcaldías e instituciones públicas y privadas para los diferentes trámites y servicios de la Corporqación, así:
Dirección Territorial Sur: 29 acciones. 
Dirección Territorial SurOriente: 30 acciones
Dirección Territorial Oriente: 12
Dirección Territorial Norte: 27 acciones</t>
  </si>
  <si>
    <t>No. de municipios</t>
  </si>
  <si>
    <t>Ortega, San Antonio, Planadas, Rioblanco, Ataco, Roncesvalles y Chaparral, Melgar, Carmen de Apicalá, Flandes, Suarez, Icononzo, Villarrica y Cunday. Así mismo, acompañamiento a los Comités Municipales para la Gestión del Riesgo en los municipios de Melgar y Carmen de Apicalá, Lérida, Líbano, Mariquita, Fresno, Herveo, Murillo, Casabianca, Ambalema, Falan, Armero Guayabal, Venadillo, Honda y Santa Isabel, Alpujarra, Dolores, Purificación, Guamo; Natagaima, Saldaña, Prado, Anzoategui.</t>
  </si>
  <si>
    <t>Se ha ejecutado mediante contrato de transporte externalizado de la vigencia 2019</t>
  </si>
  <si>
    <t>Meta para ejecutarse en la vigencia 2021.</t>
  </si>
  <si>
    <t>No. De estrategias</t>
  </si>
  <si>
    <t>Con corte al 30 de Junio. Se han recibido 1.101 PQR; a la fecha se han dado respuesta a 582.
De las solicitudes que ingresaron a la Corporaición, se ha realizado la gestión encaminada a dar respuesta preliminar a los peticionarios para programar las visitas durante el segundo semestre de 2020.</t>
  </si>
  <si>
    <t>Se han realizado 464 evaluaciones a expedientes de 1.046 solicitudes, en la sede central con el apoyo del grupo de Gestión sociambiental y las Direcciones Territoriales: DT: 85, DTO: 33, DTS: 68 y DTSO: 39. Así mismo se reporta la actuación de la OAJ, sede central.</t>
  </si>
  <si>
    <t>No. Seguimientos</t>
  </si>
  <si>
    <t xml:space="preserve">Se han realizado 959 seguimientos a expedientes permisionados, en la sede central con el apoyo del grupo de Gestión sociambiental y las Direcciones Territoriales: DT: 20, DTO: 58, DTS: 0 y DTSO: 30. Así mismo se reporta la actuación de la OAJ, sede central.
</t>
  </si>
  <si>
    <t>Se han decidido de fondo 33 expedientes de 2.985:</t>
  </si>
  <si>
    <t>Se realizaron un total de 50 operativos de los cuales control y vigilancia realizo 8 y las direcciones territoriales 42.</t>
  </si>
  <si>
    <t>Se realizaron 69 visitas a empresas forestales de las cuales control y vigilancia SCA realizo 45 y las Direcciones territoriales 24.</t>
  </si>
  <si>
    <t xml:space="preserve">GASTOS OPERTATIVOS DE INVERSIÓN </t>
  </si>
  <si>
    <t xml:space="preserve">Los Gastos Operativos de Inversióon se encuentran dentro de la ejecución presupuestal como Gastos de Inversión, pero se destinan a la operación y funicionamiento de la parte misional de la Corporación </t>
  </si>
  <si>
    <t>Tasa Compensatoria - PSA</t>
  </si>
  <si>
    <t>Tasa compensatoria - PSA (vigencia actual)</t>
  </si>
  <si>
    <t>Tasa compensatoria - PSA (vigencia anterior)</t>
  </si>
  <si>
    <t>(11)                          META FINANCIERA ANUAL ($)</t>
  </si>
  <si>
    <t>GASTOS DE INVERSIÓN</t>
  </si>
  <si>
    <t>GASTOS OPERATIVOS DE INVERSIÓN</t>
  </si>
  <si>
    <t>TOTAL PROYECTOS DE INVERSIÓN</t>
  </si>
  <si>
    <t>PROYECTOS DE INVERSIÓN PAC 2016-2019</t>
  </si>
  <si>
    <t>LÍNEA ESTRATÉGICA 1: AGUA PARA LA VIDA Y EL DESARROLLO</t>
  </si>
  <si>
    <t>PROGRAMA 1: GESTIÓN DEL RECURSO HÍDRICO</t>
  </si>
  <si>
    <t>Proyecto No. 1.1. Consolidación del conocimiento de la oferta y demanda del agua</t>
  </si>
  <si>
    <t>Proyecto No. 1.2. Apoyo a proyectos de saneamiento básico</t>
  </si>
  <si>
    <t xml:space="preserve">Proyecto No. 1.3  Apoyo a la construcción y optimización de sistemas de abastecimiento de recurso hídrico a las comunidades indígenas </t>
  </si>
  <si>
    <t>LÍNEA ESTRATÉGICA 2: ECOSISTEMAS ESTRATÉGICOS</t>
  </si>
  <si>
    <t>PROGRAMA No. 2  GESTIÓN DE ECOSISTEMAS ESTRATÉGICOS</t>
  </si>
  <si>
    <t>Proyecto No. 2.1 Consolidación del Sistema Departamental de Áreas Protegidas</t>
  </si>
  <si>
    <t>Proyecto No. 2.2 Seguimiento y control a fauna y flora</t>
  </si>
  <si>
    <t>Proyecto No. 2.3  Manejo de los ecosistemas estratégicos, áreas protegidas y bosques.</t>
  </si>
  <si>
    <t>Proyecto No. 2.4 Administración de los ecosistemas estratégicos, áreas protegidas, predios adquiridos.</t>
  </si>
  <si>
    <t xml:space="preserve">Proyecto No. 2.5 Sistematización de la información de contaminación y calidad de los recursos naturales y el ambiente </t>
  </si>
  <si>
    <t>Proyecto No. 2.6 Estrategia para la prevención y reducción del impacto por la actividad minera en el departamento</t>
  </si>
  <si>
    <t>Proyecto No. 2.7  Control y seguimiento de la contaminación y la calidad de los recursos naturales por actividades productivas</t>
  </si>
  <si>
    <t>LÍNEA ESTRATÉGICA 3: GESTIÓN DEL RIESGO</t>
  </si>
  <si>
    <t>PROGRAMA No. 3 CONOCIMIENTO Y ATENCIÓN DE RIESGO DE DESASTRES</t>
  </si>
  <si>
    <t>Proyecto No 3.2. Organización,  Planificación, Atención y Mitigación de las amenazas y riesgo de desastres</t>
  </si>
  <si>
    <t>LÍNEA ESTRATÉGICA 4: CAMBIO CLIMÁTICO</t>
  </si>
  <si>
    <t>PROGRAMA No. 4 ESTRATEGIA REGIONAL PARA ATENCIÓN AL CAMBIO CLIMÁTICO</t>
  </si>
  <si>
    <t>Proyecto No. 4.1.  Desarrollo de estrategias de adaptación y mitigación al cambio climático</t>
  </si>
  <si>
    <t>Proyecto No. 4.2 Establecimiento de convenios y/o agendas con sectores productivos con alto impacto ambiental</t>
  </si>
  <si>
    <t>Proyecto No 4.3 Apoyo a proyectos agroecológicos</t>
  </si>
  <si>
    <t>LÍNEA ESTRATÉGICA 5: PLANIFICACIÓN AMBIENTAL</t>
  </si>
  <si>
    <t>PROGRAMA No. 5: APOYO A INSTRUMENTOS DE PLANIFICACIÓN AMBIENTAL</t>
  </si>
  <si>
    <t>Proyecto No. 5.1  Apoyo a instrumentos de planificación ambiental territorial</t>
  </si>
  <si>
    <t>Proyecto No. 5.2. Ordenación y manejo del recurso hídrico</t>
  </si>
  <si>
    <t>Proyecto No. 5.4 Apoyo a instrumentos de planeación en saneamiento básico</t>
  </si>
  <si>
    <t>Proyecto No. 5.5 Diseño paisajístico del sistema de espacio publico (Consolidación del Plan de Silvicultura Urbana en municipios del Departamento)</t>
  </si>
  <si>
    <t>LÍNEA ESTRATÉGICA 6: EDUCACIÓN Y CULTURA AMBIENTAL</t>
  </si>
  <si>
    <t>PROGRAMA No. 6 GESTIÓN SOCIOAMBIENTAL Y CULTURAL</t>
  </si>
  <si>
    <t>Proyecto No. 6.1  Incorporación de la Dimensión Ambiental en el sector formal y no formal</t>
  </si>
  <si>
    <t>Proyecto 6.2 Estrategia de comunicación ambiental</t>
  </si>
  <si>
    <t>LÍNEA ESTRATÉGICA 7 : GESTIÓN INSTITUCIONAL</t>
  </si>
  <si>
    <t>PROGRAMA No. 7: FORTALECIMIENTO INSTITUCIONAL PARA UNA GESTIÓN EFICIENTE, TRANSPARENTE Y DE CALIDAD</t>
  </si>
  <si>
    <t xml:space="preserve">Proyecto No. 7.1 Sistematización y racionalización de tramites </t>
  </si>
  <si>
    <t>Proyecto No. 7.2  Implementación de herramientas para TICs y Consolidación de la Estrategia de Gobierno en línea</t>
  </si>
  <si>
    <t>Proyecto No. 7.3. Consolidación y  sostenimiento del Sistema de Gestión Integrado</t>
  </si>
  <si>
    <t>PROYECTOS DE INVERSIÓN (PAC 2020-2023)</t>
  </si>
  <si>
    <t>PROGRAMA 1.1. GESTIÓN INTEGRAL DEL RECURSO HÍDRICO EN EL DEPARTAMENTO DEL TOLIMA</t>
  </si>
  <si>
    <t>PROYECTO 1.1.1. CONOCIMIENTO, PLANIFICACIÓN, ADMINISTRACIÓN Y DEL RECURSO HÍDRICO</t>
  </si>
  <si>
    <t>LINEA 2. EN LA RUTA DULIMA PARA EL CAMBIO CLIMATICO</t>
  </si>
  <si>
    <t>PROGRAMA 2.1. ACOMPAÑAMIENTO A LA IMPLEMENTACIÓN DEL PIGCC, EN EL MARCO DE LAS COMPETENCIAS DE CORTOLIMA.</t>
  </si>
  <si>
    <t>PROYECTO 2.1.1. SEGUIMIENTO Y MONITOREO A LA IMPLEMENTACIÓN DEL PIGCC EN EL DEPARTAMENTO DEL TOLIMA</t>
  </si>
  <si>
    <t>PROGRAMA 2.2. PRODUCCIÓN SOSTENIBLE Y CONSUMO RESPONSABLE PARA LA ADAPTACIÓN Y MITIGACIÓN DEL CAMBIO CLIMÁTICO CON EL MARCO DE ECONOMÍA CIRCULAR.</t>
  </si>
  <si>
    <t>PROYECTO 2.2.1 DESARROLLO DE ESTRATEGIAS DE PRODUCCIÓN SOSTENIBLE Y CONSUMO RESPONSABLE PARA LA ADAPTACIÓN Y MITIGACIÓN DE LOS EFECTOS DEL CAMBIO CLIMÁTICO</t>
  </si>
  <si>
    <t>PROGRAMA 2.3. APOYO AL CONOCIMIENTO Y REDUCCIÓN DEL RIESGO DE DESASTRES EN EL DEPARTAMENTO DEL TOLIMA.</t>
  </si>
  <si>
    <t>PROYECTO 2.3.1. FORTALECIMIENTO EN EL CONOCIMIENTO Y REDUCCIÓN DEL RIESGO EN EL DEPARTAMENTO DEL TOLIMA</t>
  </si>
  <si>
    <t xml:space="preserve">LINEA 3. CONVIVENCIA SOSTENIBLE PARA LA  GESTION INTEGRAL DE LOS ECOSISTEMAS </t>
  </si>
  <si>
    <t>PROGRAMA 3.1. GESTIÓN AMBIENTAL URBANA Y RURAL SOSTENIBLE DEL TERRITORIO</t>
  </si>
  <si>
    <t>PROYECTO 3.1.1 ORDENAMIENTO Y GESTIÓN AMBIENTAL TERRITORIAL</t>
  </si>
  <si>
    <t>PROGRAMA 3.2. GESTIÓN SOCIOAMBIENTAL</t>
  </si>
  <si>
    <t>PROYECTO 3.2.1 EDUCACIÓN, PARTICIPACIÓN Y CULTURA AMBIENTAL</t>
  </si>
  <si>
    <t>PROGRAMA 3.3. CONSERVACIÓN DE LOS ECOSISTEMAS ESTRATÉGICOS Y LA BIODIVERSIDAD</t>
  </si>
  <si>
    <t>PROYECTO 3.3.1 GESTIÓN DE LA BIODIVERSIDAD, LOS ECOSISTEMAS Y LAS ÁREAS PROTEGIDAS DEL DEPARTAMENTO</t>
  </si>
  <si>
    <t>LINEA 4. GOBERNANZA INSTITUCIONAL Y AMBIENTAL</t>
  </si>
  <si>
    <t>PROGRAMA 4.1. FORTALECER LA CAPACIDAD INSTITUCIONAL DE LA CORPORACIÓN AUTÓNOMA REGIONAL DEL TOLIMA</t>
  </si>
  <si>
    <t>PROYECTO 4.1.1 FORTALECIMIENTO INSTITUCIONAL PARA LA EFICIENCIA Y LA EFICACIA</t>
  </si>
  <si>
    <t>PROGRAMA 4.2. CIENCIA TECNOLOGÍA E INNOVACIÓN (CTEI) PARA LA CONSERVACIÓN Y EL USO SOSTENIBLE DE LOS RECURSOS NATURALES</t>
  </si>
  <si>
    <t>PROYECTO 4.2.1 IMPLEMENTACIÓN DE ESTRATEGIAS DE CIENCIA, TECNOLOGÍA E INNOVACIÓN AMBIENTAL</t>
  </si>
  <si>
    <t>PROGRAMA 4.3. ALIANZAS ESTRATÉGICAS PARA EL FORTALECIMIENTO DE LA MISIÓN DE CORTOLIMA</t>
  </si>
  <si>
    <t>PROYECTO 4.3.1 GENERACIÓN DE ALIANZAS ESTRATÉGICAS PARA EL DESARROLLO SUSTENTABLE DEL DEPARTAMENTO DEL TOLIMA</t>
  </si>
  <si>
    <t>PROGRAMA 4.4. CONTROL, SEGUIMIENTO Y PERMISIBILIDAD PARA EL EJERCICIO DE LA AUTORIDAD AMBIENTAL</t>
  </si>
  <si>
    <t>PROYECTO 4.4.1 EJERCER LA AUTORIDAD PARA USO, APROVECHAMIENTO O MOVILIZACIÓN SOSTENIBLE DE LOS RECURSOS NATURALES</t>
  </si>
  <si>
    <t>La meta financiera anual, corresponde al valor armonizado del PAC 2020-2023</t>
  </si>
  <si>
    <t>(18) TOTAL METAS FISICAS Y FINANCIERAS PAC 2020 - 2023*</t>
  </si>
  <si>
    <t xml:space="preserve">(18) TOTAL </t>
  </si>
  <si>
    <t>2020-I</t>
  </si>
  <si>
    <t>2020-II</t>
  </si>
  <si>
    <t>CARLOS ENRIQUE QUIROGA</t>
  </si>
  <si>
    <t>SUBDIRECCIÓN DE PLANEACIÓN Y GESTIÓN TECNOLOGICA</t>
  </si>
  <si>
    <t xml:space="preserve">SBDIRECTOR </t>
  </si>
  <si>
    <t>carlos.quiroga@cortolima.gov.co</t>
  </si>
  <si>
    <t xml:space="preserve">(1)
PROGRAMAS - PROYECTOS  DEL PLAN DE ACCIÓN 2020-2023 
(inserte filas cuando sea necesario)
</t>
  </si>
  <si>
    <t>SEMESTRA A - 2020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</si>
</sst>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3" formatCode="_-* #,##0.00_-;\-* #,##0.00_-;_-* &quot;-&quot;??_-;_-@_-"/>
    <numFmt numFmtId="164" formatCode="#,##0.0"/>
    <numFmt numFmtId="165" formatCode="_(* #,##0_);_(* \(#,##0\);_(* &quot;-&quot;??_);_(@_)"/>
    <numFmt numFmtId="166" formatCode="_-* #,##0.00_-;\-* #,##0.00_-;_-* &quot;-&quot;??_-;_-@"/>
    <numFmt numFmtId="167" formatCode="_(* #,##0.00_);_(* \(#,##0.00\);_(* &quot;-&quot;??_);_(@_)"/>
    <numFmt numFmtId="168" formatCode="_-* #,##0_-;\-* #,##0_-;_-* &quot;-&quot;??_-;_-@"/>
    <numFmt numFmtId="169" formatCode="0.0"/>
    <numFmt numFmtId="170" formatCode="0.0%"/>
    <numFmt numFmtId="171" formatCode="0.000%"/>
    <numFmt numFmtId="172" formatCode="_-* #,##0_-;\-* #,##0_-;_-* &quot;-&quot;??_-;_-@_-"/>
  </numFmts>
  <fonts count="86">
    <font>
      <sz val="11"/>
      <color theme="1"/>
      <name val="Arial"/>
    </font>
    <font>
      <sz val="10"/>
      <color theme="1"/>
      <name val="Arial Narrow"/>
      <family val="2"/>
    </font>
    <font>
      <b/>
      <sz val="12"/>
      <color theme="1"/>
      <name val="Arial Narrow"/>
      <family val="2"/>
    </font>
    <font>
      <sz val="11"/>
      <name val="Arial"/>
      <family val="2"/>
    </font>
    <font>
      <sz val="11"/>
      <color theme="1"/>
      <name val="Calibri"/>
      <family val="2"/>
    </font>
    <font>
      <b/>
      <sz val="11"/>
      <color theme="1"/>
      <name val="Calibri"/>
      <family val="2"/>
    </font>
    <font>
      <sz val="11"/>
      <color theme="1"/>
      <name val="Calibri"/>
      <family val="2"/>
    </font>
    <font>
      <b/>
      <sz val="10"/>
      <color theme="1"/>
      <name val="Arial Narrow"/>
      <family val="2"/>
    </font>
    <font>
      <b/>
      <sz val="11"/>
      <color theme="1"/>
      <name val="Arial Narrow"/>
      <family val="2"/>
    </font>
    <font>
      <b/>
      <sz val="8"/>
      <color theme="1"/>
      <name val="Arial Narrow"/>
      <family val="2"/>
    </font>
    <font>
      <b/>
      <sz val="10"/>
      <color rgb="FF000000"/>
      <name val="Arial Narrow"/>
      <family val="2"/>
    </font>
    <font>
      <sz val="8"/>
      <color theme="1"/>
      <name val="Arial Narrow"/>
      <family val="2"/>
    </font>
    <font>
      <sz val="10"/>
      <color rgb="FF000000"/>
      <name val="Arial Narrow"/>
      <family val="2"/>
    </font>
    <font>
      <sz val="8"/>
      <name val="Arial Narrow"/>
      <family val="2"/>
    </font>
    <font>
      <b/>
      <sz val="10"/>
      <name val="Arial Narrow"/>
      <family val="2"/>
    </font>
    <font>
      <i/>
      <sz val="8"/>
      <name val="Arial Narrow"/>
      <family val="2"/>
    </font>
    <font>
      <b/>
      <sz val="10"/>
      <color rgb="FFFF0000"/>
      <name val="Arial Narrow"/>
      <family val="2"/>
    </font>
    <font>
      <u/>
      <sz val="10"/>
      <color rgb="FF0000FF"/>
      <name val="Arial Narrow"/>
      <family val="2"/>
    </font>
    <font>
      <b/>
      <sz val="9"/>
      <color theme="1"/>
      <name val="Arial Narrow"/>
      <family val="2"/>
    </font>
    <font>
      <sz val="10"/>
      <color theme="1"/>
      <name val="Arial"/>
      <family val="2"/>
    </font>
    <font>
      <b/>
      <sz val="7"/>
      <color theme="1"/>
      <name val="Arial Narrow"/>
      <family val="2"/>
    </font>
    <font>
      <sz val="7"/>
      <color theme="1"/>
      <name val="Arial Narrow"/>
      <family val="2"/>
    </font>
    <font>
      <b/>
      <sz val="10"/>
      <color theme="1"/>
      <name val="Arial"/>
      <family val="2"/>
    </font>
    <font>
      <b/>
      <sz val="9"/>
      <color theme="1"/>
      <name val="Verdana"/>
      <family val="2"/>
    </font>
    <font>
      <sz val="9"/>
      <color theme="1"/>
      <name val="Verdana"/>
      <family val="2"/>
    </font>
    <font>
      <b/>
      <sz val="11"/>
      <color rgb="FF000000"/>
      <name val="Calibri"/>
      <family val="2"/>
    </font>
    <font>
      <sz val="11"/>
      <color rgb="FF000000"/>
      <name val="Calibri"/>
      <family val="2"/>
    </font>
    <font>
      <sz val="9"/>
      <color theme="1"/>
      <name val="Calibri"/>
      <family val="2"/>
    </font>
    <font>
      <sz val="10"/>
      <color theme="1"/>
      <name val="Calibri"/>
      <family val="2"/>
    </font>
    <font>
      <u/>
      <sz val="10"/>
      <color theme="10"/>
      <name val="Arial"/>
      <family val="2"/>
    </font>
    <font>
      <sz val="9"/>
      <color rgb="FF000000"/>
      <name val="Calibri"/>
      <family val="2"/>
    </font>
    <font>
      <b/>
      <i/>
      <sz val="9"/>
      <color rgb="FF000000"/>
      <name val="Calibri"/>
      <family val="2"/>
    </font>
    <font>
      <i/>
      <sz val="9"/>
      <color rgb="FF000000"/>
      <name val="Calibri"/>
      <family val="2"/>
    </font>
    <font>
      <sz val="10"/>
      <color rgb="FF006100"/>
      <name val="Calibri"/>
      <family val="2"/>
    </font>
    <font>
      <sz val="11"/>
      <color rgb="FF006100"/>
      <name val="Calibri"/>
      <family val="2"/>
    </font>
    <font>
      <u/>
      <sz val="11"/>
      <color theme="10"/>
      <name val="Arial"/>
      <family val="2"/>
    </font>
    <font>
      <u/>
      <sz val="11"/>
      <color theme="10"/>
      <name val="Calibri"/>
      <family val="2"/>
    </font>
    <font>
      <sz val="8"/>
      <color rgb="FF000000"/>
      <name val="Calibri"/>
      <family val="2"/>
    </font>
    <font>
      <b/>
      <sz val="9"/>
      <color rgb="FF000000"/>
      <name val="Calibri"/>
      <family val="2"/>
    </font>
    <font>
      <sz val="10"/>
      <color rgb="FF000000"/>
      <name val="Calibri"/>
      <family val="2"/>
    </font>
    <font>
      <b/>
      <u/>
      <sz val="9"/>
      <color rgb="FF000000"/>
      <name val="Calibri"/>
      <family val="2"/>
    </font>
    <font>
      <b/>
      <u/>
      <sz val="9"/>
      <color rgb="FF000000"/>
      <name val="Calibri"/>
      <family val="2"/>
    </font>
    <font>
      <b/>
      <u/>
      <sz val="9"/>
      <color rgb="FF000000"/>
      <name val="Calibri"/>
      <family val="2"/>
    </font>
    <font>
      <b/>
      <u/>
      <sz val="9"/>
      <color rgb="FF000000"/>
      <name val="Calibri"/>
      <family val="2"/>
    </font>
    <font>
      <b/>
      <u/>
      <sz val="9"/>
      <color rgb="FF000000"/>
      <name val="Calibri"/>
      <family val="2"/>
    </font>
    <font>
      <b/>
      <u/>
      <sz val="9"/>
      <color rgb="FF000000"/>
      <name val="Calibri"/>
      <family val="2"/>
    </font>
    <font>
      <b/>
      <u/>
      <sz val="9"/>
      <color rgb="FF000000"/>
      <name val="Calibri"/>
      <family val="2"/>
    </font>
    <font>
      <b/>
      <u/>
      <sz val="9"/>
      <color rgb="FF000000"/>
      <name val="Calibri"/>
      <family val="2"/>
    </font>
    <font>
      <b/>
      <u/>
      <sz val="9"/>
      <color rgb="FF000000"/>
      <name val="Calibri"/>
      <family val="2"/>
    </font>
    <font>
      <b/>
      <u/>
      <sz val="9"/>
      <color rgb="FF000000"/>
      <name val="Calibri"/>
      <family val="2"/>
    </font>
    <font>
      <b/>
      <u/>
      <sz val="9"/>
      <color rgb="FF000000"/>
      <name val="Calibri"/>
      <family val="2"/>
    </font>
    <font>
      <u/>
      <sz val="9"/>
      <color rgb="FF000000"/>
      <name val="Calibri"/>
      <family val="2"/>
    </font>
    <font>
      <u/>
      <sz val="11"/>
      <color theme="10"/>
      <name val="Arial"/>
      <family val="2"/>
    </font>
    <font>
      <sz val="9"/>
      <color rgb="FF000000"/>
      <name val="Noto Sans Symbols"/>
    </font>
    <font>
      <sz val="9"/>
      <color rgb="FFFF0000"/>
      <name val="Calibri"/>
      <family val="2"/>
    </font>
    <font>
      <sz val="8"/>
      <color theme="1"/>
      <name val="Calibri"/>
      <family val="2"/>
    </font>
    <font>
      <b/>
      <u/>
      <sz val="9"/>
      <color rgb="FF000000"/>
      <name val="Calibri"/>
      <family val="2"/>
    </font>
    <font>
      <u/>
      <sz val="9"/>
      <color rgb="FF000000"/>
      <name val="Calibri"/>
      <family val="2"/>
    </font>
    <font>
      <b/>
      <u/>
      <sz val="9"/>
      <color rgb="FF000000"/>
      <name val="Calibri"/>
      <family val="2"/>
    </font>
    <font>
      <b/>
      <u/>
      <sz val="9"/>
      <color rgb="FF000000"/>
      <name val="Calibri"/>
      <family val="2"/>
    </font>
    <font>
      <b/>
      <sz val="8"/>
      <color rgb="FF000000"/>
      <name val="Calibri"/>
      <family val="2"/>
    </font>
    <font>
      <b/>
      <u/>
      <sz val="9"/>
      <color rgb="FF000000"/>
      <name val="Calibri"/>
      <family val="2"/>
    </font>
    <font>
      <sz val="7"/>
      <color rgb="FF000000"/>
      <name val="Calibri"/>
      <family val="2"/>
    </font>
    <font>
      <sz val="18"/>
      <color rgb="FF000000"/>
      <name val="Calibri"/>
      <family val="2"/>
    </font>
    <font>
      <u/>
      <sz val="11"/>
      <color theme="10"/>
      <name val="Arial"/>
      <family val="2"/>
    </font>
    <font>
      <u/>
      <sz val="7"/>
      <name val="Arial Narrow"/>
      <family val="2"/>
    </font>
    <font>
      <sz val="7"/>
      <name val="Arial Narrow"/>
      <family val="2"/>
    </font>
    <font>
      <sz val="7"/>
      <color rgb="FF000000"/>
      <name val="Times New Roman"/>
      <family val="1"/>
    </font>
    <font>
      <vertAlign val="subscript"/>
      <sz val="9"/>
      <color rgb="FF000000"/>
      <name val="Calibri"/>
      <family val="2"/>
    </font>
    <font>
      <i/>
      <sz val="7"/>
      <color rgb="FF000000"/>
      <name val="Times New Roman"/>
      <family val="1"/>
    </font>
    <font>
      <sz val="12"/>
      <color rgb="FF000000"/>
      <name val="Calibri"/>
      <family val="2"/>
    </font>
    <font>
      <sz val="11"/>
      <color theme="1"/>
      <name val="Arial"/>
      <family val="2"/>
    </font>
    <font>
      <sz val="9"/>
      <color theme="1"/>
      <name val="Verdana"/>
      <family val="2"/>
    </font>
    <font>
      <b/>
      <sz val="9"/>
      <color theme="1"/>
      <name val="Verdana"/>
      <family val="2"/>
    </font>
    <font>
      <sz val="11"/>
      <color theme="1"/>
      <name val="Arial"/>
      <family val="2"/>
    </font>
    <font>
      <sz val="9"/>
      <color theme="1"/>
      <name val="Arial Narrow"/>
      <family val="2"/>
    </font>
    <font>
      <b/>
      <sz val="9"/>
      <name val="Arial Narrow"/>
      <family val="2"/>
    </font>
    <font>
      <sz val="9"/>
      <color rgb="FF000000"/>
      <name val="Arial Narrow"/>
      <family val="2"/>
    </font>
    <font>
      <sz val="10"/>
      <name val="Arial Narrow"/>
      <family val="2"/>
    </font>
    <font>
      <b/>
      <sz val="11"/>
      <color rgb="FF000000"/>
      <name val="Arial Narrow"/>
      <family val="2"/>
    </font>
    <font>
      <sz val="11"/>
      <color theme="1"/>
      <name val="Arial Narrow"/>
      <family val="2"/>
    </font>
    <font>
      <b/>
      <sz val="11"/>
      <color theme="1"/>
      <name val="Arial"/>
      <family val="2"/>
    </font>
    <font>
      <b/>
      <sz val="14"/>
      <name val="Arial Narrow"/>
      <family val="2"/>
    </font>
    <font>
      <sz val="14"/>
      <name val="Arial Narrow"/>
      <family val="2"/>
    </font>
    <font>
      <sz val="14"/>
      <name val="Calibri"/>
      <family val="2"/>
    </font>
    <font>
      <sz val="14"/>
      <name val="Arial"/>
      <family val="2"/>
    </font>
  </fonts>
  <fills count="39">
    <fill>
      <patternFill patternType="none"/>
    </fill>
    <fill>
      <patternFill patternType="gray125"/>
    </fill>
    <fill>
      <patternFill patternType="solid">
        <fgColor rgb="FF2E75B5"/>
        <bgColor rgb="FF2E75B5"/>
      </patternFill>
    </fill>
    <fill>
      <patternFill patternType="solid">
        <fgColor rgb="FFCCFFFF"/>
        <bgColor rgb="FFCCFFFF"/>
      </patternFill>
    </fill>
    <fill>
      <patternFill patternType="solid">
        <fgColor rgb="FFCCFFCC"/>
        <bgColor rgb="FFCCFFCC"/>
      </patternFill>
    </fill>
    <fill>
      <patternFill patternType="solid">
        <fgColor rgb="FFFFCC99"/>
        <bgColor rgb="FFFFCC99"/>
      </patternFill>
    </fill>
    <fill>
      <patternFill patternType="solid">
        <fgColor rgb="FF00FF00"/>
        <bgColor rgb="FF00FF00"/>
      </patternFill>
    </fill>
    <fill>
      <patternFill patternType="solid">
        <fgColor rgb="FFFFFF99"/>
        <bgColor rgb="FFFFFF99"/>
      </patternFill>
    </fill>
    <fill>
      <patternFill patternType="solid">
        <fgColor rgb="FFFFFF00"/>
        <bgColor rgb="FFFFFF00"/>
      </patternFill>
    </fill>
    <fill>
      <patternFill patternType="solid">
        <fgColor rgb="FFFF99CC"/>
        <bgColor rgb="FFFF99CC"/>
      </patternFill>
    </fill>
    <fill>
      <patternFill patternType="solid">
        <fgColor rgb="FFFF00FF"/>
        <bgColor rgb="FFFF00FF"/>
      </patternFill>
    </fill>
    <fill>
      <patternFill patternType="solid">
        <fgColor rgb="FFA8D08D"/>
        <bgColor rgb="FFA8D08D"/>
      </patternFill>
    </fill>
    <fill>
      <patternFill patternType="solid">
        <fgColor rgb="FF9CC2E5"/>
        <bgColor rgb="FF9CC2E5"/>
      </patternFill>
    </fill>
    <fill>
      <patternFill patternType="solid">
        <fgColor rgb="FFBDD6EE"/>
        <bgColor rgb="FFBDD6EE"/>
      </patternFill>
    </fill>
    <fill>
      <patternFill patternType="solid">
        <fgColor theme="0"/>
        <bgColor theme="0"/>
      </patternFill>
    </fill>
    <fill>
      <patternFill patternType="solid">
        <fgColor rgb="FFDEEAF6"/>
        <bgColor rgb="FFDEEAF6"/>
      </patternFill>
    </fill>
    <fill>
      <patternFill patternType="solid">
        <fgColor rgb="FFD9E2F3"/>
        <bgColor rgb="FFD9E2F3"/>
      </patternFill>
    </fill>
    <fill>
      <patternFill patternType="solid">
        <fgColor rgb="FFE2EFD9"/>
        <bgColor rgb="FFE2EFD9"/>
      </patternFill>
    </fill>
    <fill>
      <patternFill patternType="solid">
        <fgColor rgb="FFC5E0B3"/>
        <bgColor rgb="FFC5E0B3"/>
      </patternFill>
    </fill>
    <fill>
      <patternFill patternType="solid">
        <fgColor rgb="FFD8D8D8"/>
        <bgColor rgb="FFD8D8D8"/>
      </patternFill>
    </fill>
    <fill>
      <patternFill patternType="solid">
        <fgColor rgb="FFF7CAAC"/>
        <bgColor rgb="FFF7CAAC"/>
      </patternFill>
    </fill>
    <fill>
      <patternFill patternType="solid">
        <fgColor rgb="FFD9D9D9"/>
        <bgColor rgb="FFD9D9D9"/>
      </patternFill>
    </fill>
    <fill>
      <patternFill patternType="solid">
        <fgColor rgb="FFFEF2CB"/>
        <bgColor rgb="FFFEF2CB"/>
      </patternFill>
    </fill>
    <fill>
      <patternFill patternType="solid">
        <fgColor rgb="FFC8C8C8"/>
        <bgColor rgb="FFC8C8C8"/>
      </patternFill>
    </fill>
    <fill>
      <patternFill patternType="solid">
        <fgColor theme="7" tint="0.79998168889431442"/>
        <bgColor indexed="64"/>
      </patternFill>
    </fill>
    <fill>
      <patternFill patternType="solid">
        <fgColor theme="0"/>
        <bgColor indexed="64"/>
      </patternFill>
    </fill>
    <fill>
      <patternFill patternType="solid">
        <fgColor theme="4" tint="0.39997558519241921"/>
        <bgColor rgb="FFBDD6EE"/>
      </patternFill>
    </fill>
    <fill>
      <patternFill patternType="solid">
        <fgColor rgb="FFFFFF00"/>
        <bgColor indexed="64"/>
      </patternFill>
    </fill>
    <fill>
      <patternFill patternType="solid">
        <fgColor theme="7" tint="0.39997558519241921"/>
        <bgColor indexed="64"/>
      </patternFill>
    </fill>
    <fill>
      <patternFill patternType="solid">
        <fgColor theme="7" tint="0.39997558519241921"/>
        <bgColor rgb="FFBDD6EE"/>
      </patternFill>
    </fill>
    <fill>
      <patternFill patternType="solid">
        <fgColor rgb="FFA4D48A"/>
        <bgColor rgb="FF92D050"/>
      </patternFill>
    </fill>
    <fill>
      <patternFill patternType="solid">
        <fgColor rgb="FFA4D48A"/>
        <bgColor indexed="64"/>
      </patternFill>
    </fill>
    <fill>
      <patternFill patternType="solid">
        <fgColor rgb="FFA4D48A"/>
        <bgColor rgb="FFA8D08D"/>
      </patternFill>
    </fill>
    <fill>
      <patternFill patternType="solid">
        <fgColor rgb="FFA8D08D"/>
        <bgColor indexed="64"/>
      </patternFill>
    </fill>
    <fill>
      <patternFill patternType="solid">
        <fgColor rgb="FFA8D08D"/>
        <bgColor rgb="FFE2EFD9"/>
      </patternFill>
    </fill>
    <fill>
      <patternFill patternType="solid">
        <fgColor rgb="FFC5E0B3"/>
        <bgColor rgb="FFA8D08D"/>
      </patternFill>
    </fill>
    <fill>
      <patternFill patternType="solid">
        <fgColor rgb="FFC5E0B3"/>
        <bgColor indexed="64"/>
      </patternFill>
    </fill>
    <fill>
      <patternFill patternType="solid">
        <fgColor rgb="FFA8D08D"/>
        <bgColor rgb="FF70AD47"/>
      </patternFill>
    </fill>
    <fill>
      <patternFill patternType="solid">
        <fgColor theme="7" tint="0.39997558519241921"/>
        <bgColor rgb="FFCCFFCC"/>
      </patternFill>
    </fill>
  </fills>
  <borders count="109">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medium">
        <color rgb="FF000000"/>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bottom/>
      <diagonal/>
    </border>
    <border>
      <left style="medium">
        <color rgb="FF000000"/>
      </left>
      <right/>
      <top/>
      <bottom style="thin">
        <color rgb="FF000000"/>
      </bottom>
      <diagonal/>
    </border>
    <border>
      <left/>
      <right/>
      <top style="medium">
        <color rgb="FF000000"/>
      </top>
      <bottom/>
      <diagonal/>
    </border>
    <border>
      <left style="medium">
        <color rgb="FF000000"/>
      </left>
      <right/>
      <top style="medium">
        <color rgb="FF000000"/>
      </top>
      <bottom/>
      <diagonal/>
    </border>
    <border>
      <left style="thin">
        <color rgb="FF000000"/>
      </left>
      <right style="thin">
        <color rgb="FF000000"/>
      </right>
      <top/>
      <bottom style="thin">
        <color rgb="FF000000"/>
      </bottom>
      <diagonal/>
    </border>
    <border>
      <left style="medium">
        <color rgb="FF000000"/>
      </left>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diagonal/>
    </border>
    <border>
      <left/>
      <right/>
      <top/>
      <bottom style="medium">
        <color rgb="FF000000"/>
      </bottom>
      <diagonal/>
    </border>
    <border>
      <left/>
      <right/>
      <top/>
      <bottom style="medium">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medium">
        <color rgb="FF000000"/>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top/>
      <bottom style="double">
        <color rgb="FF000000"/>
      </bottom>
      <diagonal/>
    </border>
    <border>
      <left/>
      <right style="double">
        <color rgb="FF000000"/>
      </right>
      <top/>
      <bottom style="double">
        <color rgb="FF000000"/>
      </bottom>
      <diagonal/>
    </border>
    <border>
      <left style="double">
        <color rgb="FF000000"/>
      </left>
      <right style="double">
        <color rgb="FF000000"/>
      </right>
      <top/>
      <bottom/>
      <diagonal/>
    </border>
    <border>
      <left style="double">
        <color rgb="FF000000"/>
      </left>
      <right/>
      <top/>
      <bottom style="double">
        <color rgb="FF000000"/>
      </bottom>
      <diagonal/>
    </border>
    <border>
      <left style="double">
        <color rgb="FF000000"/>
      </left>
      <right style="double">
        <color rgb="FF000000"/>
      </right>
      <top/>
      <bottom/>
      <diagonal/>
    </border>
    <border>
      <left style="double">
        <color rgb="FF000000"/>
      </left>
      <right style="double">
        <color rgb="FF000000"/>
      </right>
      <top style="double">
        <color rgb="FF000000"/>
      </top>
      <bottom/>
      <diagonal/>
    </border>
    <border>
      <left style="double">
        <color rgb="FF000000"/>
      </left>
      <right style="double">
        <color rgb="FF000000"/>
      </right>
      <top/>
      <bottom style="double">
        <color rgb="FF000000"/>
      </bottom>
      <diagonal/>
    </border>
    <border>
      <left style="double">
        <color rgb="FF000000"/>
      </left>
      <right style="double">
        <color rgb="FF000000"/>
      </right>
      <top style="double">
        <color rgb="FF000000"/>
      </top>
      <bottom style="double">
        <color rgb="FF000000"/>
      </bottom>
      <diagonal/>
    </border>
    <border>
      <left style="double">
        <color rgb="FF000000"/>
      </left>
      <right style="double">
        <color rgb="FF000000"/>
      </right>
      <top style="double">
        <color rgb="FF000000"/>
      </top>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right style="double">
        <color rgb="FF000000"/>
      </right>
      <top style="double">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top/>
      <bottom/>
      <diagonal/>
    </border>
    <border>
      <left/>
      <right/>
      <top/>
      <bottom/>
      <diagonal/>
    </border>
    <border>
      <left/>
      <right/>
      <top/>
      <bottom/>
      <diagonal/>
    </border>
    <border>
      <left style="medium">
        <color rgb="FF000000"/>
      </left>
      <right/>
      <top/>
      <bottom/>
      <diagonal/>
    </border>
    <border>
      <left/>
      <right/>
      <top/>
      <bottom/>
      <diagonal/>
    </border>
    <border>
      <left/>
      <right/>
      <top/>
      <bottom/>
      <diagonal/>
    </border>
    <border>
      <left style="medium">
        <color rgb="FF000000"/>
      </left>
      <right style="medium">
        <color rgb="FF000000"/>
      </right>
      <top style="double">
        <color rgb="FFFF8001"/>
      </top>
      <bottom/>
      <diagonal/>
    </border>
    <border>
      <left style="medium">
        <color rgb="FF000000"/>
      </left>
      <right style="medium">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medium">
        <color rgb="FF000000"/>
      </bottom>
      <diagonal/>
    </border>
    <border>
      <left style="medium">
        <color rgb="FF000000"/>
      </left>
      <right/>
      <top/>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medium">
        <color rgb="FF000000"/>
      </top>
      <bottom/>
      <diagonal/>
    </border>
    <border>
      <left/>
      <right style="medium">
        <color rgb="FF000000"/>
      </right>
      <top style="medium">
        <color rgb="FF000000"/>
      </top>
      <bottom/>
      <diagonal/>
    </border>
    <border>
      <left/>
      <right style="medium">
        <color rgb="FF000000"/>
      </right>
      <top/>
      <bottom/>
      <diagonal/>
    </border>
    <border>
      <left style="thin">
        <color rgb="FF000000"/>
      </left>
      <right style="thin">
        <color rgb="FF000000"/>
      </right>
      <top style="thin">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thin">
        <color rgb="FF000000"/>
      </bottom>
      <diagonal/>
    </border>
    <border>
      <left/>
      <right style="medium">
        <color indexed="64"/>
      </right>
      <top style="medium">
        <color indexed="64"/>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rgb="FF000000"/>
      </top>
      <bottom style="thin">
        <color rgb="FF000000"/>
      </bottom>
      <diagonal/>
    </border>
    <border>
      <left/>
      <right style="medium">
        <color indexed="64"/>
      </right>
      <top style="thin">
        <color rgb="FF000000"/>
      </top>
      <bottom style="thin">
        <color rgb="FF000000"/>
      </bottom>
      <diagonal/>
    </border>
    <border>
      <left style="thin">
        <color indexed="64"/>
      </left>
      <right style="thin">
        <color indexed="64"/>
      </right>
      <top style="thin">
        <color indexed="64"/>
      </top>
      <bottom/>
      <diagonal/>
    </border>
    <border>
      <left style="medium">
        <color rgb="FF000000"/>
      </left>
      <right/>
      <top style="thin">
        <color rgb="FF000000"/>
      </top>
      <bottom/>
      <diagonal/>
    </border>
    <border>
      <left style="medium">
        <color indexed="64"/>
      </left>
      <right style="medium">
        <color indexed="64"/>
      </right>
      <top style="thin">
        <color rgb="FF000000"/>
      </top>
      <bottom/>
      <diagonal/>
    </border>
    <border>
      <left/>
      <right style="medium">
        <color indexed="64"/>
      </right>
      <top style="thin">
        <color rgb="FF000000"/>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medium">
        <color rgb="FF000000"/>
      </left>
      <right style="medium">
        <color rgb="FF000000"/>
      </right>
      <top style="thin">
        <color rgb="FF000000"/>
      </top>
      <bottom/>
      <diagonal/>
    </border>
  </borders>
  <cellStyleXfs count="5">
    <xf numFmtId="0" fontId="0" fillId="0" borderId="0"/>
    <xf numFmtId="9" fontId="71" fillId="0" borderId="0" applyFont="0" applyFill="0" applyBorder="0" applyAlignment="0" applyProtection="0"/>
    <xf numFmtId="0" fontId="71" fillId="0" borderId="81"/>
    <xf numFmtId="0" fontId="35" fillId="0" borderId="0" applyNumberFormat="0" applyFill="0" applyBorder="0" applyAlignment="0" applyProtection="0"/>
    <xf numFmtId="43" fontId="74" fillId="0" borderId="0" applyFont="0" applyFill="0" applyBorder="0" applyAlignment="0" applyProtection="0"/>
  </cellStyleXfs>
  <cellXfs count="895">
    <xf numFmtId="0" fontId="0" fillId="0" borderId="0" xfId="0" applyFont="1" applyAlignment="1"/>
    <xf numFmtId="0" fontId="1" fillId="2" borderId="1" xfId="0" applyFont="1" applyFill="1" applyBorder="1" applyAlignment="1">
      <alignment vertical="center" wrapText="1"/>
    </xf>
    <xf numFmtId="0" fontId="1" fillId="2" borderId="2" xfId="0" applyFont="1" applyFill="1" applyBorder="1" applyAlignment="1">
      <alignment vertical="center" wrapText="1"/>
    </xf>
    <xf numFmtId="0" fontId="1" fillId="2" borderId="3" xfId="0" applyFont="1" applyFill="1" applyBorder="1" applyAlignment="1">
      <alignment vertical="center" wrapText="1"/>
    </xf>
    <xf numFmtId="0" fontId="1" fillId="0" borderId="0" xfId="0" applyFont="1" applyAlignment="1">
      <alignment vertical="center" wrapText="1"/>
    </xf>
    <xf numFmtId="0" fontId="1" fillId="0" borderId="0" xfId="0" applyFont="1" applyAlignment="1">
      <alignment vertical="center"/>
    </xf>
    <xf numFmtId="0" fontId="4" fillId="0" borderId="0" xfId="0" applyFont="1" applyAlignment="1">
      <alignment vertical="center"/>
    </xf>
    <xf numFmtId="0" fontId="5" fillId="0" borderId="7" xfId="0" applyFont="1" applyBorder="1" applyAlignment="1">
      <alignment vertical="center"/>
    </xf>
    <xf numFmtId="0" fontId="4" fillId="0" borderId="8" xfId="0" applyFont="1" applyBorder="1" applyAlignment="1">
      <alignment vertical="center"/>
    </xf>
    <xf numFmtId="0" fontId="5" fillId="0" borderId="9" xfId="0" applyFont="1" applyBorder="1" applyAlignment="1">
      <alignment vertical="center"/>
    </xf>
    <xf numFmtId="0" fontId="4" fillId="0" borderId="10" xfId="0" applyFont="1" applyBorder="1" applyAlignment="1">
      <alignment vertical="center"/>
    </xf>
    <xf numFmtId="0" fontId="5" fillId="0" borderId="11" xfId="0" applyFont="1" applyBorder="1" applyAlignment="1">
      <alignment vertical="center"/>
    </xf>
    <xf numFmtId="0" fontId="4" fillId="0" borderId="12" xfId="0" applyFont="1" applyBorder="1" applyAlignment="1">
      <alignment vertical="center"/>
    </xf>
    <xf numFmtId="0" fontId="6" fillId="0" borderId="0" xfId="0" applyFont="1"/>
    <xf numFmtId="0" fontId="2" fillId="3" borderId="2" xfId="0" applyFont="1" applyFill="1" applyBorder="1" applyAlignment="1">
      <alignment vertical="center" wrapText="1"/>
    </xf>
    <xf numFmtId="0" fontId="2" fillId="3" borderId="3" xfId="0" applyFont="1" applyFill="1" applyBorder="1" applyAlignment="1">
      <alignment vertical="center" wrapText="1"/>
    </xf>
    <xf numFmtId="0" fontId="1" fillId="0" borderId="0" xfId="0" applyFont="1"/>
    <xf numFmtId="0" fontId="17" fillId="0" borderId="30" xfId="0" applyFont="1" applyBorder="1" applyAlignment="1">
      <alignment horizontal="left" vertical="top"/>
    </xf>
    <xf numFmtId="0" fontId="19" fillId="0" borderId="0" xfId="0" applyFont="1" applyAlignment="1">
      <alignment vertical="center"/>
    </xf>
    <xf numFmtId="0" fontId="20" fillId="4" borderId="20" xfId="0" applyFont="1" applyFill="1" applyBorder="1" applyAlignment="1">
      <alignment horizontal="center" vertical="center" wrapText="1"/>
    </xf>
    <xf numFmtId="0" fontId="20" fillId="0" borderId="28" xfId="0" applyFont="1" applyBorder="1" applyAlignment="1">
      <alignment vertical="center" wrapText="1"/>
    </xf>
    <xf numFmtId="0" fontId="21" fillId="0" borderId="28" xfId="0" applyFont="1" applyBorder="1" applyAlignment="1">
      <alignment horizontal="left" vertical="center" wrapText="1"/>
    </xf>
    <xf numFmtId="0" fontId="20" fillId="0" borderId="34" xfId="0" applyFont="1" applyBorder="1" applyAlignment="1">
      <alignment vertical="center" wrapText="1"/>
    </xf>
    <xf numFmtId="0" fontId="21" fillId="0" borderId="34" xfId="0" applyFont="1" applyBorder="1" applyAlignment="1">
      <alignment horizontal="left" vertical="center" wrapText="1"/>
    </xf>
    <xf numFmtId="0" fontId="4" fillId="0" borderId="0" xfId="0" applyFont="1"/>
    <xf numFmtId="49" fontId="23" fillId="0" borderId="45" xfId="0" applyNumberFormat="1" applyFont="1" applyBorder="1" applyAlignment="1">
      <alignment vertical="center" wrapText="1"/>
    </xf>
    <xf numFmtId="49" fontId="23" fillId="0" borderId="45" xfId="0" quotePrefix="1" applyNumberFormat="1" applyFont="1" applyBorder="1" applyAlignment="1">
      <alignment vertical="center" wrapText="1"/>
    </xf>
    <xf numFmtId="0" fontId="23" fillId="0" borderId="45" xfId="0" applyFont="1" applyBorder="1" applyAlignment="1">
      <alignment vertical="center" wrapText="1"/>
    </xf>
    <xf numFmtId="49" fontId="23" fillId="0" borderId="47" xfId="0" applyNumberFormat="1" applyFont="1" applyBorder="1" applyAlignment="1">
      <alignment horizontal="center" vertical="center" wrapText="1"/>
    </xf>
    <xf numFmtId="49" fontId="23" fillId="14" borderId="47" xfId="0" applyNumberFormat="1" applyFont="1" applyFill="1" applyBorder="1" applyAlignment="1">
      <alignment horizontal="center" vertical="center" wrapText="1"/>
    </xf>
    <xf numFmtId="0" fontId="5" fillId="0" borderId="0" xfId="0" applyFont="1" applyAlignment="1">
      <alignment horizontal="center" wrapText="1"/>
    </xf>
    <xf numFmtId="49" fontId="23" fillId="12" borderId="47" xfId="0" applyNumberFormat="1" applyFont="1" applyFill="1" applyBorder="1" applyAlignment="1">
      <alignment horizontal="center" vertical="center"/>
    </xf>
    <xf numFmtId="49" fontId="24" fillId="12" borderId="47" xfId="0" applyNumberFormat="1" applyFont="1" applyFill="1" applyBorder="1" applyAlignment="1">
      <alignment horizontal="center" vertical="center"/>
    </xf>
    <xf numFmtId="0" fontId="24" fillId="12" borderId="47" xfId="0" applyFont="1" applyFill="1" applyBorder="1" applyAlignment="1">
      <alignment horizontal="left" vertical="center"/>
    </xf>
    <xf numFmtId="0" fontId="23" fillId="12" borderId="47" xfId="0" applyFont="1" applyFill="1" applyBorder="1" applyAlignment="1">
      <alignment horizontal="left" vertical="center"/>
    </xf>
    <xf numFmtId="165" fontId="23" fillId="12" borderId="47" xfId="0" applyNumberFormat="1" applyFont="1" applyFill="1" applyBorder="1" applyAlignment="1">
      <alignment horizontal="right" vertical="center"/>
    </xf>
    <xf numFmtId="10" fontId="23" fillId="12" borderId="47" xfId="0" applyNumberFormat="1" applyFont="1" applyFill="1" applyBorder="1" applyAlignment="1">
      <alignment horizontal="right" vertical="center"/>
    </xf>
    <xf numFmtId="49" fontId="23" fillId="0" borderId="0" xfId="0" applyNumberFormat="1" applyFont="1" applyAlignment="1">
      <alignment horizontal="center" vertical="center"/>
    </xf>
    <xf numFmtId="0" fontId="23" fillId="13" borderId="47" xfId="0" applyFont="1" applyFill="1" applyBorder="1" applyAlignment="1">
      <alignment horizontal="center" vertical="center"/>
    </xf>
    <xf numFmtId="49" fontId="23" fillId="13" borderId="47" xfId="0" applyNumberFormat="1" applyFont="1" applyFill="1" applyBorder="1" applyAlignment="1">
      <alignment horizontal="center" vertical="center"/>
    </xf>
    <xf numFmtId="49" fontId="24" fillId="13" borderId="47" xfId="0" applyNumberFormat="1" applyFont="1" applyFill="1" applyBorder="1" applyAlignment="1">
      <alignment horizontal="center" vertical="center"/>
    </xf>
    <xf numFmtId="0" fontId="23" fillId="13" borderId="47" xfId="0" applyFont="1" applyFill="1" applyBorder="1" applyAlignment="1">
      <alignment horizontal="left" vertical="center"/>
    </xf>
    <xf numFmtId="165" fontId="23" fillId="13" borderId="47" xfId="0" applyNumberFormat="1" applyFont="1" applyFill="1" applyBorder="1" applyAlignment="1">
      <alignment horizontal="right" vertical="center"/>
    </xf>
    <xf numFmtId="10" fontId="23" fillId="13" borderId="47" xfId="0" applyNumberFormat="1" applyFont="1" applyFill="1" applyBorder="1" applyAlignment="1">
      <alignment horizontal="right" vertical="center"/>
    </xf>
    <xf numFmtId="0" fontId="23" fillId="15" borderId="47" xfId="0" applyFont="1" applyFill="1" applyBorder="1" applyAlignment="1">
      <alignment horizontal="center" vertical="center"/>
    </xf>
    <xf numFmtId="49" fontId="23" fillId="15" borderId="47" xfId="0" applyNumberFormat="1" applyFont="1" applyFill="1" applyBorder="1" applyAlignment="1">
      <alignment horizontal="center" vertical="center"/>
    </xf>
    <xf numFmtId="49" fontId="24" fillId="15" borderId="47" xfId="0" applyNumberFormat="1" applyFont="1" applyFill="1" applyBorder="1" applyAlignment="1">
      <alignment horizontal="center" vertical="center"/>
    </xf>
    <xf numFmtId="0" fontId="23" fillId="15" borderId="47" xfId="0" applyFont="1" applyFill="1" applyBorder="1" applyAlignment="1">
      <alignment horizontal="left" vertical="center"/>
    </xf>
    <xf numFmtId="165" fontId="23" fillId="15" borderId="47" xfId="0" applyNumberFormat="1" applyFont="1" applyFill="1" applyBorder="1" applyAlignment="1">
      <alignment horizontal="right" vertical="center"/>
    </xf>
    <xf numFmtId="10" fontId="23" fillId="15" borderId="47" xfId="0" applyNumberFormat="1" applyFont="1" applyFill="1" applyBorder="1" applyAlignment="1">
      <alignment horizontal="right" vertical="center"/>
    </xf>
    <xf numFmtId="0" fontId="23" fillId="16" borderId="47" xfId="0" applyFont="1" applyFill="1" applyBorder="1" applyAlignment="1">
      <alignment horizontal="center" vertical="center"/>
    </xf>
    <xf numFmtId="49" fontId="23" fillId="16" borderId="47" xfId="0" applyNumberFormat="1" applyFont="1" applyFill="1" applyBorder="1" applyAlignment="1">
      <alignment horizontal="center" vertical="center"/>
    </xf>
    <xf numFmtId="49" fontId="24" fillId="16" borderId="47" xfId="0" applyNumberFormat="1" applyFont="1" applyFill="1" applyBorder="1" applyAlignment="1">
      <alignment horizontal="center" vertical="center"/>
    </xf>
    <xf numFmtId="0" fontId="23" fillId="16" borderId="47" xfId="0" applyFont="1" applyFill="1" applyBorder="1" applyAlignment="1">
      <alignment horizontal="left" vertical="center"/>
    </xf>
    <xf numFmtId="165" fontId="23" fillId="16" borderId="47" xfId="0" applyNumberFormat="1" applyFont="1" applyFill="1" applyBorder="1" applyAlignment="1">
      <alignment horizontal="right" vertical="center"/>
    </xf>
    <xf numFmtId="10" fontId="23" fillId="16" borderId="47" xfId="0" applyNumberFormat="1" applyFont="1" applyFill="1" applyBorder="1" applyAlignment="1">
      <alignment horizontal="right" vertical="center"/>
    </xf>
    <xf numFmtId="49" fontId="23" fillId="0" borderId="47" xfId="0" applyNumberFormat="1" applyFont="1" applyBorder="1" applyAlignment="1">
      <alignment horizontal="center" vertical="center"/>
    </xf>
    <xf numFmtId="49" fontId="24" fillId="0" borderId="47" xfId="0" applyNumberFormat="1" applyFont="1" applyBorder="1" applyAlignment="1">
      <alignment horizontal="center" vertical="center"/>
    </xf>
    <xf numFmtId="0" fontId="23" fillId="0" borderId="47" xfId="0" applyFont="1" applyBorder="1" applyAlignment="1">
      <alignment horizontal="left" vertical="center"/>
    </xf>
    <xf numFmtId="165" fontId="23" fillId="0" borderId="47" xfId="0" applyNumberFormat="1" applyFont="1" applyBorder="1" applyAlignment="1">
      <alignment horizontal="right" vertical="center"/>
    </xf>
    <xf numFmtId="10" fontId="23" fillId="0" borderId="47" xfId="0" applyNumberFormat="1" applyFont="1" applyBorder="1" applyAlignment="1">
      <alignment horizontal="right" vertical="center"/>
    </xf>
    <xf numFmtId="0" fontId="23" fillId="0" borderId="47" xfId="0" applyFont="1" applyBorder="1" applyAlignment="1">
      <alignment horizontal="center" vertical="center"/>
    </xf>
    <xf numFmtId="0" fontId="5" fillId="0" borderId="0" xfId="0" applyFont="1"/>
    <xf numFmtId="0" fontId="24" fillId="0" borderId="47" xfId="0" applyFont="1" applyBorder="1" applyAlignment="1">
      <alignment horizontal="left" vertical="center"/>
    </xf>
    <xf numFmtId="165" fontId="24" fillId="0" borderId="47" xfId="0" applyNumberFormat="1" applyFont="1" applyBorder="1" applyAlignment="1">
      <alignment horizontal="right" vertical="center"/>
    </xf>
    <xf numFmtId="10" fontId="24" fillId="0" borderId="47" xfId="0" applyNumberFormat="1" applyFont="1" applyBorder="1" applyAlignment="1">
      <alignment horizontal="right" vertical="center"/>
    </xf>
    <xf numFmtId="0" fontId="24" fillId="0" borderId="47" xfId="0" applyFont="1" applyBorder="1" applyAlignment="1">
      <alignment horizontal="center" vertical="center"/>
    </xf>
    <xf numFmtId="49" fontId="24" fillId="0" borderId="0" xfId="0" applyNumberFormat="1" applyFont="1" applyAlignment="1">
      <alignment horizontal="center" vertical="center"/>
    </xf>
    <xf numFmtId="166" fontId="23" fillId="16" borderId="47" xfId="0" applyNumberFormat="1" applyFont="1" applyFill="1" applyBorder="1" applyAlignment="1">
      <alignment horizontal="right" vertical="center"/>
    </xf>
    <xf numFmtId="166" fontId="23" fillId="0" borderId="47" xfId="0" applyNumberFormat="1" applyFont="1" applyBorder="1" applyAlignment="1">
      <alignment horizontal="right" vertical="center"/>
    </xf>
    <xf numFmtId="166" fontId="24" fillId="0" borderId="47" xfId="0" applyNumberFormat="1" applyFont="1" applyBorder="1" applyAlignment="1">
      <alignment horizontal="right" vertical="center"/>
    </xf>
    <xf numFmtId="0" fontId="23" fillId="14" borderId="47" xfId="0" applyFont="1" applyFill="1" applyBorder="1" applyAlignment="1">
      <alignment horizontal="left" vertical="center"/>
    </xf>
    <xf numFmtId="0" fontId="24" fillId="14" borderId="47" xfId="0" applyFont="1" applyFill="1" applyBorder="1" applyAlignment="1">
      <alignment horizontal="left" vertical="center"/>
    </xf>
    <xf numFmtId="166" fontId="23" fillId="15" borderId="47" xfId="0" applyNumberFormat="1" applyFont="1" applyFill="1" applyBorder="1" applyAlignment="1">
      <alignment horizontal="right" vertical="center"/>
    </xf>
    <xf numFmtId="49" fontId="23" fillId="14" borderId="47" xfId="0" applyNumberFormat="1" applyFont="1" applyFill="1" applyBorder="1" applyAlignment="1">
      <alignment horizontal="center" vertical="center"/>
    </xf>
    <xf numFmtId="49" fontId="24" fillId="14" borderId="47" xfId="0" applyNumberFormat="1" applyFont="1" applyFill="1" applyBorder="1" applyAlignment="1">
      <alignment horizontal="center" vertical="center"/>
    </xf>
    <xf numFmtId="166" fontId="23" fillId="0" borderId="47" xfId="0" applyNumberFormat="1" applyFont="1" applyBorder="1" applyAlignment="1">
      <alignment horizontal="left" vertical="center"/>
    </xf>
    <xf numFmtId="10" fontId="23" fillId="0" borderId="47" xfId="0" applyNumberFormat="1" applyFont="1" applyBorder="1" applyAlignment="1">
      <alignment horizontal="left" vertical="center"/>
    </xf>
    <xf numFmtId="166" fontId="24" fillId="0" borderId="47" xfId="0" applyNumberFormat="1" applyFont="1" applyBorder="1" applyAlignment="1">
      <alignment horizontal="left" vertical="center"/>
    </xf>
    <xf numFmtId="10" fontId="24" fillId="0" borderId="47" xfId="0" applyNumberFormat="1" applyFont="1" applyBorder="1" applyAlignment="1">
      <alignment horizontal="left" vertical="center"/>
    </xf>
    <xf numFmtId="166" fontId="23" fillId="16" borderId="47" xfId="0" applyNumberFormat="1" applyFont="1" applyFill="1" applyBorder="1" applyAlignment="1">
      <alignment horizontal="left" vertical="center"/>
    </xf>
    <xf numFmtId="10" fontId="23" fillId="16" borderId="47" xfId="0" applyNumberFormat="1" applyFont="1" applyFill="1" applyBorder="1" applyAlignment="1">
      <alignment horizontal="left" vertical="center"/>
    </xf>
    <xf numFmtId="49" fontId="23" fillId="15" borderId="47" xfId="0" applyNumberFormat="1" applyFont="1" applyFill="1" applyBorder="1" applyAlignment="1">
      <alignment horizontal="left" vertical="center"/>
    </xf>
    <xf numFmtId="166" fontId="23" fillId="15" borderId="47" xfId="0" applyNumberFormat="1" applyFont="1" applyFill="1" applyBorder="1" applyAlignment="1">
      <alignment horizontal="center" vertical="center"/>
    </xf>
    <xf numFmtId="10" fontId="23" fillId="15" borderId="47" xfId="0" applyNumberFormat="1" applyFont="1" applyFill="1" applyBorder="1" applyAlignment="1">
      <alignment horizontal="center" vertical="center"/>
    </xf>
    <xf numFmtId="166" fontId="23" fillId="15" borderId="47" xfId="0" applyNumberFormat="1" applyFont="1" applyFill="1" applyBorder="1" applyAlignment="1">
      <alignment horizontal="left" vertical="center"/>
    </xf>
    <xf numFmtId="10" fontId="23" fillId="15" borderId="47" xfId="0" applyNumberFormat="1" applyFont="1" applyFill="1" applyBorder="1" applyAlignment="1">
      <alignment horizontal="left" vertical="center"/>
    </xf>
    <xf numFmtId="0" fontId="23" fillId="0" borderId="0" xfId="0" applyFont="1" applyAlignment="1">
      <alignment horizontal="left" vertical="center"/>
    </xf>
    <xf numFmtId="0" fontId="1" fillId="0" borderId="0" xfId="0" applyFont="1" applyAlignment="1">
      <alignment horizontal="left" vertical="center"/>
    </xf>
    <xf numFmtId="0" fontId="7" fillId="4" borderId="19" xfId="0" applyFont="1" applyFill="1" applyBorder="1" applyAlignment="1">
      <alignment horizontal="center" vertical="center" wrapText="1"/>
    </xf>
    <xf numFmtId="49" fontId="7" fillId="0" borderId="46" xfId="0" quotePrefix="1" applyNumberFormat="1" applyFont="1" applyBorder="1" applyAlignment="1">
      <alignment horizontal="left" vertical="center" wrapText="1"/>
    </xf>
    <xf numFmtId="0" fontId="12" fillId="0" borderId="46" xfId="0" quotePrefix="1" applyFont="1" applyBorder="1" applyAlignment="1">
      <alignment horizontal="left" vertical="center" wrapText="1"/>
    </xf>
    <xf numFmtId="49" fontId="7" fillId="0" borderId="47" xfId="0" applyNumberFormat="1" applyFont="1" applyBorder="1" applyAlignment="1">
      <alignment horizontal="left" vertical="center" wrapText="1"/>
    </xf>
    <xf numFmtId="0" fontId="12" fillId="0" borderId="46" xfId="0" applyFont="1" applyBorder="1" applyAlignment="1">
      <alignment vertical="center" wrapText="1"/>
    </xf>
    <xf numFmtId="49" fontId="7" fillId="14" borderId="47" xfId="0" applyNumberFormat="1" applyFont="1" applyFill="1" applyBorder="1" applyAlignment="1">
      <alignment horizontal="left" vertical="center" wrapText="1"/>
    </xf>
    <xf numFmtId="49" fontId="7" fillId="14" borderId="48" xfId="0" applyNumberFormat="1" applyFont="1" applyFill="1" applyBorder="1" applyAlignment="1">
      <alignment horizontal="left" vertical="center" wrapText="1"/>
    </xf>
    <xf numFmtId="49" fontId="7" fillId="0" borderId="45" xfId="0" applyNumberFormat="1" applyFont="1" applyBorder="1" applyAlignment="1">
      <alignment horizontal="left" vertical="center" wrapText="1"/>
    </xf>
    <xf numFmtId="49" fontId="1" fillId="0" borderId="47" xfId="0" quotePrefix="1" applyNumberFormat="1" applyFont="1" applyBorder="1" applyAlignment="1">
      <alignment horizontal="left" vertical="center" wrapText="1"/>
    </xf>
    <xf numFmtId="167" fontId="4" fillId="0" borderId="0" xfId="0" applyNumberFormat="1" applyFont="1"/>
    <xf numFmtId="49" fontId="7" fillId="0" borderId="47" xfId="0" quotePrefix="1" applyNumberFormat="1" applyFont="1" applyBorder="1" applyAlignment="1">
      <alignment horizontal="left" vertical="center" wrapText="1"/>
    </xf>
    <xf numFmtId="0" fontId="4" fillId="0" borderId="30" xfId="0" applyFont="1" applyBorder="1" applyAlignment="1">
      <alignment vertical="center"/>
    </xf>
    <xf numFmtId="0" fontId="4" fillId="0" borderId="30" xfId="0" applyFont="1" applyBorder="1" applyAlignment="1">
      <alignment horizontal="center" vertical="center"/>
    </xf>
    <xf numFmtId="0" fontId="27" fillId="0" borderId="30" xfId="0" applyFont="1" applyBorder="1" applyAlignment="1">
      <alignment horizontal="center" vertical="center"/>
    </xf>
    <xf numFmtId="0" fontId="27" fillId="0" borderId="30" xfId="0" applyFont="1" applyBorder="1" applyAlignment="1">
      <alignment horizontal="center" vertical="center" wrapText="1"/>
    </xf>
    <xf numFmtId="0" fontId="27" fillId="0" borderId="52" xfId="0" applyFont="1" applyBorder="1" applyAlignment="1">
      <alignment horizontal="center" vertical="center"/>
    </xf>
    <xf numFmtId="0" fontId="27" fillId="0" borderId="29" xfId="0" applyFont="1" applyBorder="1" applyAlignment="1">
      <alignment horizontal="center" vertical="center"/>
    </xf>
    <xf numFmtId="0" fontId="27" fillId="0" borderId="53" xfId="0" applyFont="1" applyBorder="1" applyAlignment="1">
      <alignment horizontal="center" vertical="center"/>
    </xf>
    <xf numFmtId="0" fontId="28" fillId="0" borderId="30" xfId="0" applyFont="1" applyBorder="1" applyAlignment="1">
      <alignment horizontal="left" vertical="top"/>
    </xf>
    <xf numFmtId="0" fontId="29" fillId="0" borderId="30" xfId="0" applyFont="1" applyBorder="1" applyAlignment="1">
      <alignment horizontal="left" vertical="top" wrapText="1"/>
    </xf>
    <xf numFmtId="9" fontId="4" fillId="19" borderId="54" xfId="0" applyNumberFormat="1" applyFont="1" applyFill="1" applyBorder="1" applyAlignment="1">
      <alignment horizontal="center" vertical="top"/>
    </xf>
    <xf numFmtId="9" fontId="4" fillId="0" borderId="30" xfId="0" applyNumberFormat="1" applyFont="1" applyBorder="1" applyAlignment="1">
      <alignment horizontal="center" vertical="top"/>
    </xf>
    <xf numFmtId="0" fontId="4" fillId="0" borderId="30" xfId="0" applyFont="1" applyBorder="1" applyAlignment="1">
      <alignment horizontal="center" vertical="top"/>
    </xf>
    <xf numFmtId="0" fontId="4" fillId="19" borderId="30" xfId="0" applyFont="1" applyFill="1" applyBorder="1" applyAlignment="1">
      <alignment horizontal="left" vertical="top"/>
    </xf>
    <xf numFmtId="0" fontId="27" fillId="19" borderId="30" xfId="0" applyFont="1" applyFill="1" applyBorder="1" applyAlignment="1">
      <alignment horizontal="left" vertical="top" wrapText="1"/>
    </xf>
    <xf numFmtId="0" fontId="27" fillId="19" borderId="55" xfId="0" applyFont="1" applyFill="1" applyBorder="1" applyAlignment="1">
      <alignment horizontal="left" vertical="top" wrapText="1"/>
    </xf>
    <xf numFmtId="0" fontId="27" fillId="19" borderId="56" xfId="0" applyFont="1" applyFill="1" applyBorder="1" applyAlignment="1">
      <alignment horizontal="left" vertical="top"/>
    </xf>
    <xf numFmtId="0" fontId="27" fillId="19" borderId="57" xfId="0" applyFont="1" applyFill="1" applyBorder="1" applyAlignment="1">
      <alignment horizontal="left" vertical="top"/>
    </xf>
    <xf numFmtId="9" fontId="4" fillId="19" borderId="30" xfId="0" applyNumberFormat="1" applyFont="1" applyFill="1" applyBorder="1" applyAlignment="1">
      <alignment horizontal="center" vertical="top"/>
    </xf>
    <xf numFmtId="0" fontId="30" fillId="0" borderId="0" xfId="0" applyFont="1" applyAlignment="1">
      <alignment vertical="top"/>
    </xf>
    <xf numFmtId="0" fontId="30" fillId="0" borderId="0" xfId="0" applyFont="1" applyAlignment="1">
      <alignment horizontal="center" vertical="top"/>
    </xf>
    <xf numFmtId="0" fontId="4" fillId="0" borderId="0" xfId="0" applyFont="1" applyAlignment="1">
      <alignment vertical="top"/>
    </xf>
    <xf numFmtId="0" fontId="30" fillId="8" borderId="58" xfId="0" applyFont="1" applyFill="1" applyBorder="1" applyAlignment="1">
      <alignment vertical="top" wrapText="1"/>
    </xf>
    <xf numFmtId="0" fontId="31" fillId="0" borderId="0" xfId="0" applyFont="1" applyAlignment="1">
      <alignment vertical="top"/>
    </xf>
    <xf numFmtId="0" fontId="32" fillId="0" borderId="0" xfId="0" applyFont="1" applyAlignment="1">
      <alignment horizontal="center" vertical="top" wrapText="1"/>
    </xf>
    <xf numFmtId="0" fontId="4" fillId="20" borderId="30" xfId="0" applyFont="1" applyFill="1" applyBorder="1" applyAlignment="1">
      <alignment vertical="top"/>
    </xf>
    <xf numFmtId="0" fontId="27" fillId="0" borderId="0" xfId="0" applyFont="1" applyAlignment="1">
      <alignment horizontal="right" vertical="top"/>
    </xf>
    <xf numFmtId="0" fontId="33" fillId="19" borderId="55" xfId="0" applyFont="1" applyFill="1" applyBorder="1" applyAlignment="1">
      <alignment vertical="top"/>
    </xf>
    <xf numFmtId="9" fontId="4" fillId="19" borderId="19" xfId="0" applyNumberFormat="1" applyFont="1" applyFill="1" applyBorder="1" applyAlignment="1">
      <alignment horizontal="center" vertical="top"/>
    </xf>
    <xf numFmtId="0" fontId="34" fillId="19" borderId="57" xfId="0" applyFont="1" applyFill="1" applyBorder="1" applyAlignment="1">
      <alignment vertical="top"/>
    </xf>
    <xf numFmtId="0" fontId="35" fillId="0" borderId="0" xfId="0" applyFont="1"/>
    <xf numFmtId="0" fontId="27" fillId="0" borderId="0" xfId="0" applyFont="1" applyAlignment="1">
      <alignment horizontal="center" vertical="top"/>
    </xf>
    <xf numFmtId="0" fontId="30" fillId="0" borderId="0" xfId="0" applyFont="1" applyAlignment="1">
      <alignment horizontal="right" vertical="top" wrapText="1"/>
    </xf>
    <xf numFmtId="0" fontId="30" fillId="8" borderId="30" xfId="0" applyFont="1" applyFill="1" applyBorder="1" applyAlignment="1">
      <alignment horizontal="center" vertical="top" wrapText="1"/>
    </xf>
    <xf numFmtId="0" fontId="36" fillId="0" borderId="0" xfId="0" applyFont="1"/>
    <xf numFmtId="0" fontId="30" fillId="0" borderId="0" xfId="0" applyFont="1" applyAlignment="1">
      <alignment horizontal="right" vertical="top"/>
    </xf>
    <xf numFmtId="0" fontId="27" fillId="8" borderId="30" xfId="0" applyFont="1" applyFill="1" applyBorder="1" applyAlignment="1">
      <alignment horizontal="center" vertical="top"/>
    </xf>
    <xf numFmtId="0" fontId="37" fillId="0" borderId="25" xfId="0" applyFont="1" applyBorder="1" applyAlignment="1">
      <alignment horizontal="center" vertical="top" wrapText="1"/>
    </xf>
    <xf numFmtId="0" fontId="30" fillId="0" borderId="25" xfId="0" applyFont="1" applyBorder="1" applyAlignment="1">
      <alignment vertical="top" wrapText="1"/>
    </xf>
    <xf numFmtId="0" fontId="37" fillId="0" borderId="36" xfId="0" applyFont="1" applyBorder="1" applyAlignment="1">
      <alignment horizontal="center" vertical="top" wrapText="1"/>
    </xf>
    <xf numFmtId="0" fontId="30" fillId="0" borderId="6" xfId="0" applyFont="1" applyBorder="1" applyAlignment="1">
      <alignment vertical="top" wrapText="1"/>
    </xf>
    <xf numFmtId="0" fontId="30" fillId="8" borderId="3" xfId="0" applyFont="1" applyFill="1" applyBorder="1" applyAlignment="1">
      <alignment horizontal="center" vertical="top"/>
    </xf>
    <xf numFmtId="0" fontId="4" fillId="0" borderId="36" xfId="0" applyFont="1" applyBorder="1" applyAlignment="1">
      <alignment vertical="top"/>
    </xf>
    <xf numFmtId="0" fontId="30" fillId="0" borderId="39" xfId="0" applyFont="1" applyBorder="1" applyAlignment="1">
      <alignment vertical="top" wrapText="1"/>
    </xf>
    <xf numFmtId="0" fontId="37" fillId="0" borderId="60" xfId="0" applyFont="1" applyBorder="1" applyAlignment="1">
      <alignment vertical="top" wrapText="1"/>
    </xf>
    <xf numFmtId="0" fontId="37" fillId="0" borderId="22" xfId="0" applyFont="1" applyBorder="1" applyAlignment="1">
      <alignment horizontal="center" vertical="top" wrapText="1"/>
    </xf>
    <xf numFmtId="0" fontId="30" fillId="0" borderId="39" xfId="0" applyFont="1" applyBorder="1" applyAlignment="1">
      <alignment horizontal="center" vertical="top" wrapText="1"/>
    </xf>
    <xf numFmtId="0" fontId="30" fillId="0" borderId="6" xfId="0" applyFont="1" applyBorder="1" applyAlignment="1">
      <alignment horizontal="center" vertical="top" wrapText="1"/>
    </xf>
    <xf numFmtId="0" fontId="37" fillId="0" borderId="6" xfId="0" applyFont="1" applyBorder="1" applyAlignment="1">
      <alignment horizontal="center" vertical="top" wrapText="1"/>
    </xf>
    <xf numFmtId="0" fontId="30" fillId="8" borderId="62" xfId="0" applyFont="1" applyFill="1" applyBorder="1" applyAlignment="1">
      <alignment horizontal="left" vertical="top"/>
    </xf>
    <xf numFmtId="3" fontId="30" fillId="8" borderId="62" xfId="0" applyNumberFormat="1" applyFont="1" applyFill="1" applyBorder="1" applyAlignment="1">
      <alignment vertical="top" wrapText="1"/>
    </xf>
    <xf numFmtId="0" fontId="30" fillId="8" borderId="62" xfId="0" applyFont="1" applyFill="1" applyBorder="1" applyAlignment="1">
      <alignment vertical="top" wrapText="1"/>
    </xf>
    <xf numFmtId="9" fontId="30" fillId="8" borderId="62" xfId="0" applyNumberFormat="1" applyFont="1" applyFill="1" applyBorder="1" applyAlignment="1">
      <alignment horizontal="center" vertical="top" wrapText="1"/>
    </xf>
    <xf numFmtId="0" fontId="30" fillId="0" borderId="22" xfId="0" applyFont="1" applyBorder="1" applyAlignment="1">
      <alignment vertical="top" wrapText="1"/>
    </xf>
    <xf numFmtId="0" fontId="30" fillId="0" borderId="6" xfId="0" applyFont="1" applyBorder="1" applyAlignment="1">
      <alignment vertical="top"/>
    </xf>
    <xf numFmtId="0" fontId="30" fillId="0" borderId="6" xfId="0" applyFont="1" applyBorder="1" applyAlignment="1">
      <alignment horizontal="center" vertical="top"/>
    </xf>
    <xf numFmtId="0" fontId="4" fillId="0" borderId="21" xfId="0" applyFont="1" applyBorder="1" applyAlignment="1">
      <alignment vertical="top"/>
    </xf>
    <xf numFmtId="9" fontId="30" fillId="8" borderId="62" xfId="0" applyNumberFormat="1" applyFont="1" applyFill="1" applyBorder="1" applyAlignment="1">
      <alignment vertical="top"/>
    </xf>
    <xf numFmtId="0" fontId="4" fillId="0" borderId="60" xfId="0" applyFont="1" applyBorder="1" applyAlignment="1">
      <alignment vertical="top"/>
    </xf>
    <xf numFmtId="0" fontId="4" fillId="0" borderId="61" xfId="0" applyFont="1" applyBorder="1" applyAlignment="1">
      <alignment vertical="top"/>
    </xf>
    <xf numFmtId="0" fontId="30" fillId="19" borderId="62" xfId="0" applyFont="1" applyFill="1" applyBorder="1" applyAlignment="1">
      <alignment horizontal="left" vertical="top"/>
    </xf>
    <xf numFmtId="0" fontId="38" fillId="0" borderId="6" xfId="0" applyFont="1" applyBorder="1" applyAlignment="1">
      <alignment horizontal="center" vertical="top" wrapText="1"/>
    </xf>
    <xf numFmtId="0" fontId="38" fillId="0" borderId="6" xfId="0" applyFont="1" applyBorder="1" applyAlignment="1">
      <alignment vertical="top" wrapText="1"/>
    </xf>
    <xf numFmtId="0" fontId="38" fillId="0" borderId="6" xfId="0" applyFont="1" applyBorder="1" applyAlignment="1">
      <alignment vertical="top"/>
    </xf>
    <xf numFmtId="0" fontId="30" fillId="19" borderId="62" xfId="0" applyFont="1" applyFill="1" applyBorder="1" applyAlignment="1">
      <alignment vertical="top"/>
    </xf>
    <xf numFmtId="9" fontId="30" fillId="19" borderId="62" xfId="0" applyNumberFormat="1" applyFont="1" applyFill="1" applyBorder="1" applyAlignment="1">
      <alignment horizontal="center" vertical="top"/>
    </xf>
    <xf numFmtId="0" fontId="38" fillId="0" borderId="19" xfId="0" applyFont="1" applyBorder="1" applyAlignment="1">
      <alignment horizontal="center" vertical="top" wrapText="1"/>
    </xf>
    <xf numFmtId="0" fontId="30" fillId="0" borderId="61" xfId="0" applyFont="1" applyBorder="1" applyAlignment="1">
      <alignment horizontal="center" vertical="top" wrapText="1"/>
    </xf>
    <xf numFmtId="0" fontId="30" fillId="8" borderId="62" xfId="0" applyFont="1" applyFill="1" applyBorder="1" applyAlignment="1">
      <alignment vertical="top"/>
    </xf>
    <xf numFmtId="9" fontId="30" fillId="0" borderId="39" xfId="0" applyNumberFormat="1" applyFont="1" applyBorder="1" applyAlignment="1">
      <alignment vertical="top"/>
    </xf>
    <xf numFmtId="9" fontId="30" fillId="21" borderId="62" xfId="0" applyNumberFormat="1" applyFont="1" applyFill="1" applyBorder="1" applyAlignment="1">
      <alignment horizontal="center" vertical="top"/>
    </xf>
    <xf numFmtId="0" fontId="4" fillId="0" borderId="0" xfId="0" applyFont="1" applyAlignment="1">
      <alignment horizontal="center" vertical="top"/>
    </xf>
    <xf numFmtId="0" fontId="30" fillId="0" borderId="36" xfId="0" applyFont="1" applyBorder="1" applyAlignment="1">
      <alignment horizontal="center" vertical="top"/>
    </xf>
    <xf numFmtId="9" fontId="39" fillId="19" borderId="62" xfId="0" applyNumberFormat="1" applyFont="1" applyFill="1" applyBorder="1" applyAlignment="1">
      <alignment horizontal="center" vertical="top"/>
    </xf>
    <xf numFmtId="0" fontId="37" fillId="0" borderId="61" xfId="0" applyFont="1" applyBorder="1" applyAlignment="1">
      <alignment vertical="top" wrapText="1"/>
    </xf>
    <xf numFmtId="0" fontId="37" fillId="0" borderId="37" xfId="0" applyFont="1" applyBorder="1" applyAlignment="1">
      <alignment horizontal="center" vertical="top" wrapText="1"/>
    </xf>
    <xf numFmtId="0" fontId="30" fillId="0" borderId="37" xfId="0" applyFont="1" applyBorder="1" applyAlignment="1">
      <alignment vertical="top" wrapText="1"/>
    </xf>
    <xf numFmtId="0" fontId="30" fillId="0" borderId="38" xfId="0" applyFont="1" applyBorder="1" applyAlignment="1">
      <alignment vertical="top" wrapText="1"/>
    </xf>
    <xf numFmtId="0" fontId="30" fillId="0" borderId="4" xfId="0" applyFont="1" applyBorder="1" applyAlignment="1">
      <alignment vertical="top" wrapText="1"/>
    </xf>
    <xf numFmtId="0" fontId="40" fillId="0" borderId="4" xfId="0" applyFont="1" applyBorder="1" applyAlignment="1">
      <alignment vertical="top" wrapText="1"/>
    </xf>
    <xf numFmtId="0" fontId="30" fillId="0" borderId="21" xfId="0" applyFont="1" applyBorder="1" applyAlignment="1">
      <alignment vertical="top" wrapText="1"/>
    </xf>
    <xf numFmtId="0" fontId="30" fillId="0" borderId="36" xfId="0" applyFont="1" applyBorder="1" applyAlignment="1">
      <alignment horizontal="center" vertical="top" wrapText="1"/>
    </xf>
    <xf numFmtId="0" fontId="31" fillId="0" borderId="39" xfId="0" applyFont="1" applyBorder="1" applyAlignment="1">
      <alignment vertical="top" wrapText="1"/>
    </xf>
    <xf numFmtId="0" fontId="30" fillId="0" borderId="39" xfId="0" applyFont="1" applyBorder="1" applyAlignment="1">
      <alignment vertical="top"/>
    </xf>
    <xf numFmtId="0" fontId="30" fillId="20" borderId="62" xfId="0" applyFont="1" applyFill="1" applyBorder="1" applyAlignment="1">
      <alignment horizontal="left" vertical="top"/>
    </xf>
    <xf numFmtId="0" fontId="41" fillId="0" borderId="4" xfId="0" applyFont="1" applyBorder="1" applyAlignment="1">
      <alignment vertical="top"/>
    </xf>
    <xf numFmtId="0" fontId="42" fillId="0" borderId="5" xfId="0" applyFont="1" applyBorder="1" applyAlignment="1">
      <alignment vertical="top"/>
    </xf>
    <xf numFmtId="0" fontId="43" fillId="0" borderId="35" xfId="0" applyFont="1" applyBorder="1" applyAlignment="1">
      <alignment vertical="top"/>
    </xf>
    <xf numFmtId="0" fontId="30" fillId="0" borderId="61" xfId="0" applyFont="1" applyBorder="1" applyAlignment="1">
      <alignment vertical="top" wrapText="1"/>
    </xf>
    <xf numFmtId="0" fontId="30" fillId="0" borderId="19" xfId="0" applyFont="1" applyBorder="1" applyAlignment="1">
      <alignment vertical="top"/>
    </xf>
    <xf numFmtId="17" fontId="30" fillId="0" borderId="61" xfId="0" applyNumberFormat="1" applyFont="1" applyBorder="1" applyAlignment="1">
      <alignment vertical="top" wrapText="1"/>
    </xf>
    <xf numFmtId="0" fontId="38" fillId="0" borderId="39" xfId="0" applyFont="1" applyBorder="1" applyAlignment="1">
      <alignment vertical="top" wrapText="1"/>
    </xf>
    <xf numFmtId="0" fontId="38" fillId="0" borderId="0" xfId="0" applyFont="1" applyAlignment="1">
      <alignment vertical="top"/>
    </xf>
    <xf numFmtId="0" fontId="38" fillId="0" borderId="0" xfId="0" applyFont="1" applyAlignment="1">
      <alignment horizontal="center" vertical="top"/>
    </xf>
    <xf numFmtId="0" fontId="38" fillId="0" borderId="21" xfId="0" applyFont="1" applyBorder="1" applyAlignment="1">
      <alignment vertical="top" wrapText="1"/>
    </xf>
    <xf numFmtId="0" fontId="38" fillId="0" borderId="0" xfId="0" applyFont="1" applyAlignment="1">
      <alignment horizontal="center" vertical="top" wrapText="1"/>
    </xf>
    <xf numFmtId="0" fontId="27" fillId="0" borderId="0" xfId="0" applyFont="1" applyAlignment="1">
      <alignment vertical="top"/>
    </xf>
    <xf numFmtId="0" fontId="44" fillId="0" borderId="19" xfId="0" applyFont="1" applyBorder="1" applyAlignment="1">
      <alignment vertical="top"/>
    </xf>
    <xf numFmtId="0" fontId="45" fillId="0" borderId="0" xfId="0" applyFont="1" applyAlignment="1">
      <alignment horizontal="center" vertical="top" wrapText="1"/>
    </xf>
    <xf numFmtId="0" fontId="30" fillId="0" borderId="19" xfId="0" applyFont="1" applyBorder="1" applyAlignment="1">
      <alignment vertical="top" wrapText="1"/>
    </xf>
    <xf numFmtId="0" fontId="30" fillId="0" borderId="4" xfId="0" applyFont="1" applyBorder="1" applyAlignment="1">
      <alignment horizontal="center" vertical="top" wrapText="1"/>
    </xf>
    <xf numFmtId="0" fontId="30" fillId="0" borderId="25" xfId="0" applyFont="1" applyBorder="1" applyAlignment="1">
      <alignment horizontal="center" vertical="top" wrapText="1"/>
    </xf>
    <xf numFmtId="0" fontId="30" fillId="0" borderId="22" xfId="0" applyFont="1" applyBorder="1" applyAlignment="1">
      <alignment horizontal="center" vertical="top" wrapText="1"/>
    </xf>
    <xf numFmtId="0" fontId="30" fillId="0" borderId="37" xfId="0" applyFont="1" applyBorder="1" applyAlignment="1">
      <alignment horizontal="center" vertical="top" wrapText="1"/>
    </xf>
    <xf numFmtId="9" fontId="30" fillId="20" borderId="62" xfId="0" applyNumberFormat="1" applyFont="1" applyFill="1" applyBorder="1" applyAlignment="1">
      <alignment vertical="top" wrapText="1"/>
    </xf>
    <xf numFmtId="9" fontId="4" fillId="0" borderId="0" xfId="0" applyNumberFormat="1" applyFont="1" applyAlignment="1">
      <alignment vertical="top"/>
    </xf>
    <xf numFmtId="0" fontId="30" fillId="0" borderId="0" xfId="0" applyFont="1" applyAlignment="1">
      <alignment vertical="top" wrapText="1"/>
    </xf>
    <xf numFmtId="0" fontId="30" fillId="0" borderId="36" xfId="0" applyFont="1" applyBorder="1" applyAlignment="1">
      <alignment vertical="top" wrapText="1"/>
    </xf>
    <xf numFmtId="0" fontId="4" fillId="8" borderId="30" xfId="0" applyFont="1" applyFill="1" applyBorder="1" applyAlignment="1">
      <alignment vertical="top"/>
    </xf>
    <xf numFmtId="9" fontId="27" fillId="19" borderId="19" xfId="0" applyNumberFormat="1" applyFont="1" applyFill="1" applyBorder="1" applyAlignment="1">
      <alignment horizontal="center" vertical="top"/>
    </xf>
    <xf numFmtId="0" fontId="4" fillId="19" borderId="57" xfId="0" applyFont="1" applyFill="1" applyBorder="1" applyAlignment="1">
      <alignment vertical="top"/>
    </xf>
    <xf numFmtId="0" fontId="27" fillId="0" borderId="0" xfId="0" applyFont="1" applyAlignment="1">
      <alignment vertical="top" wrapText="1"/>
    </xf>
    <xf numFmtId="0" fontId="30" fillId="21" borderId="62" xfId="0" applyFont="1" applyFill="1" applyBorder="1" applyAlignment="1">
      <alignment vertical="top"/>
    </xf>
    <xf numFmtId="9" fontId="30" fillId="21" borderId="19" xfId="0" applyNumberFormat="1" applyFont="1" applyFill="1" applyBorder="1" applyAlignment="1">
      <alignment horizontal="center" vertical="top"/>
    </xf>
    <xf numFmtId="0" fontId="30" fillId="0" borderId="39" xfId="0" applyFont="1" applyBorder="1" applyAlignment="1">
      <alignment horizontal="left" vertical="top"/>
    </xf>
    <xf numFmtId="0" fontId="30" fillId="20" borderId="62" xfId="0" applyFont="1" applyFill="1" applyBorder="1" applyAlignment="1">
      <alignment vertical="top" wrapText="1"/>
    </xf>
    <xf numFmtId="0" fontId="46" fillId="0" borderId="6" xfId="0" applyFont="1" applyBorder="1" applyAlignment="1">
      <alignment vertical="top"/>
    </xf>
    <xf numFmtId="0" fontId="32" fillId="0" borderId="39" xfId="0" applyFont="1" applyBorder="1" applyAlignment="1">
      <alignment vertical="top" wrapText="1"/>
    </xf>
    <xf numFmtId="9" fontId="30" fillId="8" borderId="19" xfId="0" applyNumberFormat="1" applyFont="1" applyFill="1" applyBorder="1" applyAlignment="1">
      <alignment horizontal="center" vertical="top"/>
    </xf>
    <xf numFmtId="0" fontId="30" fillId="20" borderId="62" xfId="0" applyFont="1" applyFill="1" applyBorder="1" applyAlignment="1">
      <alignment vertical="top"/>
    </xf>
    <xf numFmtId="0" fontId="47" fillId="0" borderId="4" xfId="0" applyFont="1" applyBorder="1" applyAlignment="1">
      <alignment horizontal="center" vertical="top"/>
    </xf>
    <xf numFmtId="0" fontId="48" fillId="0" borderId="19" xfId="0" applyFont="1" applyBorder="1" applyAlignment="1">
      <alignment vertical="top" wrapText="1"/>
    </xf>
    <xf numFmtId="0" fontId="38" fillId="0" borderId="36" xfId="0" applyFont="1" applyBorder="1" applyAlignment="1">
      <alignment vertical="top" wrapText="1"/>
    </xf>
    <xf numFmtId="0" fontId="4" fillId="0" borderId="36" xfId="0" applyFont="1" applyBorder="1" applyAlignment="1">
      <alignment vertical="top" wrapText="1"/>
    </xf>
    <xf numFmtId="0" fontId="4" fillId="0" borderId="6" xfId="0" applyFont="1" applyBorder="1" applyAlignment="1">
      <alignment vertical="top"/>
    </xf>
    <xf numFmtId="0" fontId="49" fillId="0" borderId="5" xfId="0" applyFont="1" applyBorder="1" applyAlignment="1">
      <alignment vertical="top" wrapText="1"/>
    </xf>
    <xf numFmtId="0" fontId="50" fillId="0" borderId="6" xfId="0" applyFont="1" applyBorder="1" applyAlignment="1">
      <alignment vertical="top" wrapText="1"/>
    </xf>
    <xf numFmtId="0" fontId="31" fillId="0" borderId="4" xfId="0" applyFont="1" applyBorder="1" applyAlignment="1">
      <alignment vertical="top" wrapText="1"/>
    </xf>
    <xf numFmtId="0" fontId="4" fillId="0" borderId="35" xfId="0" applyFont="1" applyBorder="1" applyAlignment="1">
      <alignment vertical="top"/>
    </xf>
    <xf numFmtId="0" fontId="27" fillId="0" borderId="38" xfId="0" applyFont="1" applyBorder="1" applyAlignment="1">
      <alignment vertical="top" wrapText="1"/>
    </xf>
    <xf numFmtId="0" fontId="4" fillId="0" borderId="39" xfId="0" applyFont="1" applyBorder="1" applyAlignment="1">
      <alignment vertical="top"/>
    </xf>
    <xf numFmtId="0" fontId="31" fillId="0" borderId="4" xfId="0" applyFont="1" applyBorder="1" applyAlignment="1">
      <alignment vertical="top"/>
    </xf>
    <xf numFmtId="0" fontId="30" fillId="0" borderId="4" xfId="0" applyFont="1" applyBorder="1" applyAlignment="1">
      <alignment vertical="top"/>
    </xf>
    <xf numFmtId="0" fontId="30" fillId="0" borderId="38" xfId="0" applyFont="1" applyBorder="1" applyAlignment="1">
      <alignment horizontal="center" vertical="top" wrapText="1"/>
    </xf>
    <xf numFmtId="0" fontId="30" fillId="0" borderId="5" xfId="0" applyFont="1" applyBorder="1" applyAlignment="1">
      <alignment vertical="top" wrapText="1"/>
    </xf>
    <xf numFmtId="0" fontId="28" fillId="0" borderId="0" xfId="0" applyFont="1" applyAlignment="1">
      <alignment vertical="top" wrapText="1"/>
    </xf>
    <xf numFmtId="0" fontId="28" fillId="0" borderId="0" xfId="0" applyFont="1" applyAlignment="1">
      <alignment horizontal="center" vertical="top" wrapText="1"/>
    </xf>
    <xf numFmtId="0" fontId="38" fillId="0" borderId="19" xfId="0" applyFont="1" applyBorder="1" applyAlignment="1">
      <alignment vertical="top" wrapText="1"/>
    </xf>
    <xf numFmtId="0" fontId="30" fillId="14" borderId="62" xfId="0" applyFont="1" applyFill="1" applyBorder="1" applyAlignment="1">
      <alignment horizontal="center" vertical="top"/>
    </xf>
    <xf numFmtId="9" fontId="30" fillId="14" borderId="19" xfId="0" applyNumberFormat="1" applyFont="1" applyFill="1" applyBorder="1" applyAlignment="1">
      <alignment horizontal="center" vertical="top"/>
    </xf>
    <xf numFmtId="0" fontId="30" fillId="0" borderId="60" xfId="0" applyFont="1" applyBorder="1" applyAlignment="1">
      <alignment horizontal="left" vertical="top" wrapText="1"/>
    </xf>
    <xf numFmtId="0" fontId="30" fillId="0" borderId="0" xfId="0" applyFont="1" applyAlignment="1">
      <alignment horizontal="center" vertical="top" wrapText="1"/>
    </xf>
    <xf numFmtId="0" fontId="30" fillId="0" borderId="60" xfId="0" applyFont="1" applyBorder="1" applyAlignment="1">
      <alignment vertical="top" wrapText="1"/>
    </xf>
    <xf numFmtId="3" fontId="30" fillId="8" borderId="62" xfId="0" applyNumberFormat="1" applyFont="1" applyFill="1" applyBorder="1" applyAlignment="1">
      <alignment vertical="top"/>
    </xf>
    <xf numFmtId="3" fontId="30" fillId="21" borderId="76" xfId="0" applyNumberFormat="1" applyFont="1" applyFill="1" applyBorder="1" applyAlignment="1">
      <alignment horizontal="center" vertical="top"/>
    </xf>
    <xf numFmtId="0" fontId="51" fillId="0" borderId="36" xfId="0" applyFont="1" applyBorder="1" applyAlignment="1">
      <alignment vertical="top" wrapText="1"/>
    </xf>
    <xf numFmtId="0" fontId="30" fillId="14" borderId="3" xfId="0" applyFont="1" applyFill="1" applyBorder="1" applyAlignment="1">
      <alignment vertical="top"/>
    </xf>
    <xf numFmtId="0" fontId="30" fillId="0" borderId="39" xfId="0" applyFont="1" applyBorder="1" applyAlignment="1">
      <alignment horizontal="left" vertical="top" wrapText="1"/>
    </xf>
    <xf numFmtId="0" fontId="30" fillId="14" borderId="62" xfId="0" applyFont="1" applyFill="1" applyBorder="1" applyAlignment="1">
      <alignment vertical="top"/>
    </xf>
    <xf numFmtId="0" fontId="30" fillId="0" borderId="35" xfId="0" applyFont="1" applyBorder="1" applyAlignment="1">
      <alignment horizontal="center" vertical="top" wrapText="1"/>
    </xf>
    <xf numFmtId="0" fontId="30" fillId="0" borderId="21" xfId="0" applyFont="1" applyBorder="1" applyAlignment="1">
      <alignment horizontal="center" vertical="top" wrapText="1"/>
    </xf>
    <xf numFmtId="0" fontId="30" fillId="8" borderId="3" xfId="0" applyFont="1" applyFill="1" applyBorder="1" applyAlignment="1">
      <alignment horizontal="center" vertical="top" wrapText="1"/>
    </xf>
    <xf numFmtId="0" fontId="4" fillId="0" borderId="22" xfId="0" applyFont="1" applyBorder="1"/>
    <xf numFmtId="0" fontId="52" fillId="0" borderId="39" xfId="0" applyFont="1" applyBorder="1" applyAlignment="1">
      <alignment vertical="top" wrapText="1"/>
    </xf>
    <xf numFmtId="0" fontId="53" fillId="0" borderId="36" xfId="0" applyFont="1" applyBorder="1" applyAlignment="1">
      <alignment vertical="top" wrapText="1"/>
    </xf>
    <xf numFmtId="0" fontId="53" fillId="0" borderId="39" xfId="0" applyFont="1" applyBorder="1" applyAlignment="1">
      <alignment vertical="top" wrapText="1"/>
    </xf>
    <xf numFmtId="3" fontId="30" fillId="21" borderId="62" xfId="0" applyNumberFormat="1" applyFont="1" applyFill="1" applyBorder="1" applyAlignment="1">
      <alignment vertical="top"/>
    </xf>
    <xf numFmtId="0" fontId="4" fillId="0" borderId="61" xfId="0" applyFont="1" applyBorder="1"/>
    <xf numFmtId="0" fontId="25" fillId="0" borderId="0" xfId="0" applyFont="1" applyAlignment="1">
      <alignment vertical="top"/>
    </xf>
    <xf numFmtId="0" fontId="25" fillId="0" borderId="0" xfId="0" applyFont="1" applyAlignment="1">
      <alignment horizontal="center" vertical="top"/>
    </xf>
    <xf numFmtId="0" fontId="30" fillId="0" borderId="24" xfId="0" applyFont="1" applyBorder="1" applyAlignment="1">
      <alignment vertical="top" wrapText="1"/>
    </xf>
    <xf numFmtId="0" fontId="30" fillId="0" borderId="35" xfId="0" applyFont="1" applyBorder="1" applyAlignment="1">
      <alignment vertical="top" wrapText="1"/>
    </xf>
    <xf numFmtId="0" fontId="30" fillId="22" borderId="62" xfId="0" applyFont="1" applyFill="1" applyBorder="1" applyAlignment="1">
      <alignment vertical="top" wrapText="1"/>
    </xf>
    <xf numFmtId="3" fontId="30" fillId="21" borderId="62" xfId="0" applyNumberFormat="1" applyFont="1" applyFill="1" applyBorder="1" applyAlignment="1">
      <alignment horizontal="center" vertical="top"/>
    </xf>
    <xf numFmtId="0" fontId="38" fillId="0" borderId="22" xfId="0" applyFont="1" applyBorder="1" applyAlignment="1">
      <alignment vertical="top"/>
    </xf>
    <xf numFmtId="3" fontId="30" fillId="14" borderId="76" xfId="0" applyNumberFormat="1" applyFont="1" applyFill="1" applyBorder="1" applyAlignment="1">
      <alignment horizontal="right" vertical="top"/>
    </xf>
    <xf numFmtId="0" fontId="30" fillId="8" borderId="62" xfId="0" applyFont="1" applyFill="1" applyBorder="1" applyAlignment="1">
      <alignment horizontal="center" vertical="top"/>
    </xf>
    <xf numFmtId="3" fontId="30" fillId="14" borderId="76" xfId="0" applyNumberFormat="1" applyFont="1" applyFill="1" applyBorder="1" applyAlignment="1">
      <alignment horizontal="center" vertical="top"/>
    </xf>
    <xf numFmtId="0" fontId="30" fillId="8" borderId="62" xfId="0" applyFont="1" applyFill="1" applyBorder="1" applyAlignment="1">
      <alignment horizontal="center" vertical="top" wrapText="1"/>
    </xf>
    <xf numFmtId="0" fontId="30" fillId="0" borderId="7" xfId="0" applyFont="1" applyBorder="1" applyAlignment="1">
      <alignment vertical="top"/>
    </xf>
    <xf numFmtId="0" fontId="30" fillId="0" borderId="77" xfId="0" applyFont="1" applyBorder="1" applyAlignment="1">
      <alignment vertical="top"/>
    </xf>
    <xf numFmtId="0" fontId="30" fillId="0" borderId="8" xfId="0" applyFont="1" applyBorder="1" applyAlignment="1">
      <alignment vertical="top"/>
    </xf>
    <xf numFmtId="0" fontId="30" fillId="0" borderId="9" xfId="0" applyFont="1" applyBorder="1" applyAlignment="1">
      <alignment vertical="top"/>
    </xf>
    <xf numFmtId="3" fontId="30" fillId="19" borderId="30" xfId="0" applyNumberFormat="1" applyFont="1" applyFill="1" applyBorder="1" applyAlignment="1">
      <alignment horizontal="center" vertical="top"/>
    </xf>
    <xf numFmtId="3" fontId="30" fillId="19" borderId="10" xfId="0" applyNumberFormat="1" applyFont="1" applyFill="1" applyBorder="1" applyAlignment="1">
      <alignment horizontal="center" vertical="top"/>
    </xf>
    <xf numFmtId="0" fontId="30" fillId="0" borderId="9" xfId="0" applyFont="1" applyBorder="1" applyAlignment="1">
      <alignment vertical="top" wrapText="1"/>
    </xf>
    <xf numFmtId="9" fontId="30" fillId="19" borderId="78" xfId="0" applyNumberFormat="1" applyFont="1" applyFill="1" applyBorder="1" applyAlignment="1">
      <alignment horizontal="center" vertical="top"/>
    </xf>
    <xf numFmtId="0" fontId="4" fillId="0" borderId="25" xfId="0" applyFont="1" applyBorder="1" applyAlignment="1">
      <alignment vertical="top"/>
    </xf>
    <xf numFmtId="0" fontId="4" fillId="0" borderId="24" xfId="0" applyFont="1" applyBorder="1"/>
    <xf numFmtId="0" fontId="4" fillId="0" borderId="35" xfId="0" applyFont="1" applyBorder="1"/>
    <xf numFmtId="0" fontId="30" fillId="8" borderId="19" xfId="0" applyFont="1" applyFill="1" applyBorder="1" applyAlignment="1">
      <alignment vertical="top"/>
    </xf>
    <xf numFmtId="0" fontId="30" fillId="8" borderId="3" xfId="0" applyFont="1" applyFill="1" applyBorder="1" applyAlignment="1">
      <alignment vertical="top"/>
    </xf>
    <xf numFmtId="0" fontId="4" fillId="0" borderId="22" xfId="0" applyFont="1" applyBorder="1" applyAlignment="1">
      <alignment vertical="top"/>
    </xf>
    <xf numFmtId="0" fontId="4" fillId="0" borderId="36" xfId="0" applyFont="1" applyBorder="1"/>
    <xf numFmtId="0" fontId="4" fillId="0" borderId="37" xfId="0" applyFont="1" applyBorder="1" applyAlignment="1">
      <alignment vertical="top"/>
    </xf>
    <xf numFmtId="0" fontId="4" fillId="0" borderId="38" xfId="0" applyFont="1" applyBorder="1"/>
    <xf numFmtId="0" fontId="4" fillId="0" borderId="39" xfId="0" applyFont="1" applyBorder="1"/>
    <xf numFmtId="0" fontId="55" fillId="0" borderId="30" xfId="0" applyFont="1" applyBorder="1" applyAlignment="1">
      <alignment vertical="top"/>
    </xf>
    <xf numFmtId="9" fontId="4" fillId="0" borderId="0" xfId="0" applyNumberFormat="1" applyFont="1"/>
    <xf numFmtId="0" fontId="55" fillId="0" borderId="30" xfId="0" applyFont="1" applyBorder="1" applyAlignment="1">
      <alignment vertical="top" wrapText="1"/>
    </xf>
    <xf numFmtId="9" fontId="30" fillId="0" borderId="30" xfId="0" applyNumberFormat="1" applyFont="1" applyBorder="1" applyAlignment="1">
      <alignment horizontal="center" vertical="top"/>
    </xf>
    <xf numFmtId="3" fontId="30" fillId="19" borderId="76" xfId="0" applyNumberFormat="1" applyFont="1" applyFill="1" applyBorder="1" applyAlignment="1">
      <alignment horizontal="right" vertical="top"/>
    </xf>
    <xf numFmtId="3" fontId="30" fillId="0" borderId="39" xfId="0" applyNumberFormat="1" applyFont="1" applyBorder="1" applyAlignment="1">
      <alignment vertical="top"/>
    </xf>
    <xf numFmtId="9" fontId="30" fillId="8" borderId="30" xfId="0" applyNumberFormat="1" applyFont="1" applyFill="1" applyBorder="1" applyAlignment="1">
      <alignment horizontal="center" vertical="top"/>
    </xf>
    <xf numFmtId="3" fontId="30" fillId="21" borderId="30" xfId="0" applyNumberFormat="1" applyFont="1" applyFill="1" applyBorder="1" applyAlignment="1">
      <alignment horizontal="right" vertical="top"/>
    </xf>
    <xf numFmtId="3" fontId="30" fillId="21" borderId="76" xfId="0" applyNumberFormat="1" applyFont="1" applyFill="1" applyBorder="1" applyAlignment="1">
      <alignment horizontal="right" vertical="top"/>
    </xf>
    <xf numFmtId="9" fontId="30" fillId="21" borderId="30" xfId="0" applyNumberFormat="1" applyFont="1" applyFill="1" applyBorder="1" applyAlignment="1">
      <alignment horizontal="right" vertical="top"/>
    </xf>
    <xf numFmtId="3" fontId="30" fillId="8" borderId="30" xfId="0" applyNumberFormat="1" applyFont="1" applyFill="1" applyBorder="1" applyAlignment="1">
      <alignment vertical="top"/>
    </xf>
    <xf numFmtId="9" fontId="30" fillId="8" borderId="57" xfId="0" applyNumberFormat="1" applyFont="1" applyFill="1" applyBorder="1" applyAlignment="1">
      <alignment horizontal="right" vertical="top"/>
    </xf>
    <xf numFmtId="0" fontId="30" fillId="21" borderId="62" xfId="0" applyFont="1" applyFill="1" applyBorder="1" applyAlignment="1">
      <alignment horizontal="center" vertical="top"/>
    </xf>
    <xf numFmtId="0" fontId="37" fillId="0" borderId="35" xfId="0" applyFont="1" applyBorder="1" applyAlignment="1">
      <alignment vertical="top" wrapText="1"/>
    </xf>
    <xf numFmtId="0" fontId="37" fillId="0" borderId="39" xfId="0" applyFont="1" applyBorder="1" applyAlignment="1">
      <alignment vertical="top" wrapText="1"/>
    </xf>
    <xf numFmtId="0" fontId="30" fillId="0" borderId="39" xfId="0" applyFont="1" applyBorder="1" applyAlignment="1">
      <alignment horizontal="center" vertical="top"/>
    </xf>
    <xf numFmtId="0" fontId="28" fillId="0" borderId="39" xfId="0" applyFont="1" applyBorder="1" applyAlignment="1">
      <alignment horizontal="center" vertical="top"/>
    </xf>
    <xf numFmtId="0" fontId="28" fillId="0" borderId="39" xfId="0" applyFont="1" applyBorder="1" applyAlignment="1">
      <alignment vertical="top"/>
    </xf>
    <xf numFmtId="3" fontId="30" fillId="21" borderId="76" xfId="0" applyNumberFormat="1" applyFont="1" applyFill="1" applyBorder="1" applyAlignment="1">
      <alignment vertical="top"/>
    </xf>
    <xf numFmtId="0" fontId="38" fillId="8" borderId="85" xfId="0" applyFont="1" applyFill="1" applyBorder="1" applyAlignment="1">
      <alignment horizontal="left" vertical="top" wrapText="1"/>
    </xf>
    <xf numFmtId="0" fontId="38" fillId="8" borderId="86" xfId="0" applyFont="1" applyFill="1" applyBorder="1" applyAlignment="1">
      <alignment horizontal="left" vertical="top" wrapText="1"/>
    </xf>
    <xf numFmtId="0" fontId="38" fillId="8" borderId="87" xfId="0" applyFont="1" applyFill="1" applyBorder="1" applyAlignment="1">
      <alignment horizontal="left" vertical="top" wrapText="1"/>
    </xf>
    <xf numFmtId="0" fontId="30" fillId="0" borderId="39" xfId="0" applyFont="1" applyBorder="1" applyAlignment="1">
      <alignment horizontal="left" vertical="center" wrapText="1"/>
    </xf>
    <xf numFmtId="1" fontId="30" fillId="21" borderId="19" xfId="0" applyNumberFormat="1" applyFont="1" applyFill="1" applyBorder="1" applyAlignment="1">
      <alignment horizontal="center" vertical="top"/>
    </xf>
    <xf numFmtId="0" fontId="30" fillId="0" borderId="35" xfId="0" applyFont="1" applyBorder="1" applyAlignment="1">
      <alignment horizontal="center" vertical="center" wrapText="1"/>
    </xf>
    <xf numFmtId="0" fontId="30" fillId="0" borderId="39" xfId="0" applyFont="1" applyBorder="1" applyAlignment="1">
      <alignment horizontal="center" vertical="center" wrapText="1"/>
    </xf>
    <xf numFmtId="0" fontId="4" fillId="0" borderId="0" xfId="0" applyFont="1" applyAlignment="1">
      <alignment horizontal="left"/>
    </xf>
    <xf numFmtId="0" fontId="4" fillId="0" borderId="0" xfId="0" applyFont="1" applyAlignment="1">
      <alignment horizontal="left" vertical="top"/>
    </xf>
    <xf numFmtId="0" fontId="37" fillId="0" borderId="35" xfId="0" applyFont="1" applyBorder="1" applyAlignment="1">
      <alignment horizontal="center" vertical="center" wrapText="1"/>
    </xf>
    <xf numFmtId="0" fontId="37" fillId="0" borderId="39" xfId="0" applyFont="1" applyBorder="1" applyAlignment="1">
      <alignment horizontal="center" vertical="center" wrapText="1"/>
    </xf>
    <xf numFmtId="0" fontId="37" fillId="0" borderId="39" xfId="0" applyFont="1" applyBorder="1" applyAlignment="1">
      <alignment horizontal="center" vertical="top" wrapText="1"/>
    </xf>
    <xf numFmtId="0" fontId="4" fillId="0" borderId="0" xfId="0" applyFont="1" applyAlignment="1">
      <alignment horizontal="right" vertical="top"/>
    </xf>
    <xf numFmtId="0" fontId="37" fillId="0" borderId="6" xfId="0" applyFont="1" applyBorder="1" applyAlignment="1">
      <alignment vertical="top" wrapText="1"/>
    </xf>
    <xf numFmtId="0" fontId="37" fillId="0" borderId="19" xfId="0" applyFont="1" applyBorder="1" applyAlignment="1">
      <alignment vertical="top" wrapText="1"/>
    </xf>
    <xf numFmtId="0" fontId="37" fillId="0" borderId="0" xfId="0" applyFont="1" applyAlignment="1">
      <alignment vertical="top" wrapText="1"/>
    </xf>
    <xf numFmtId="3" fontId="30" fillId="8" borderId="76" xfId="0" applyNumberFormat="1" applyFont="1" applyFill="1" applyBorder="1" applyAlignment="1">
      <alignment vertical="top" wrapText="1"/>
    </xf>
    <xf numFmtId="3" fontId="30" fillId="21" borderId="62" xfId="0" applyNumberFormat="1" applyFont="1" applyFill="1" applyBorder="1" applyAlignment="1">
      <alignment vertical="top" wrapText="1"/>
    </xf>
    <xf numFmtId="9" fontId="30" fillId="21" borderId="19" xfId="0" applyNumberFormat="1" applyFont="1" applyFill="1" applyBorder="1" applyAlignment="1">
      <alignment vertical="top" wrapText="1"/>
    </xf>
    <xf numFmtId="0" fontId="37" fillId="8" borderId="62" xfId="0" applyFont="1" applyFill="1" applyBorder="1" applyAlignment="1">
      <alignment vertical="top"/>
    </xf>
    <xf numFmtId="0" fontId="30" fillId="8" borderId="62" xfId="0" applyFont="1" applyFill="1" applyBorder="1" applyAlignment="1">
      <alignment horizontal="left" vertical="top" wrapText="1"/>
    </xf>
    <xf numFmtId="0" fontId="30" fillId="8" borderId="19" xfId="0" applyFont="1" applyFill="1" applyBorder="1" applyAlignment="1">
      <alignment vertical="top" wrapText="1"/>
    </xf>
    <xf numFmtId="9" fontId="30" fillId="21" borderId="1" xfId="0" applyNumberFormat="1" applyFont="1" applyFill="1" applyBorder="1" applyAlignment="1">
      <alignment horizontal="right" vertical="top"/>
    </xf>
    <xf numFmtId="0" fontId="57" fillId="0" borderId="39" xfId="0" applyFont="1" applyBorder="1" applyAlignment="1">
      <alignment vertical="top" wrapText="1"/>
    </xf>
    <xf numFmtId="0" fontId="4" fillId="0" borderId="21" xfId="0" applyFont="1" applyBorder="1"/>
    <xf numFmtId="0" fontId="37" fillId="0" borderId="36" xfId="0" applyFont="1" applyBorder="1" applyAlignment="1">
      <alignment vertical="top" wrapText="1"/>
    </xf>
    <xf numFmtId="0" fontId="4" fillId="0" borderId="60" xfId="0" applyFont="1" applyBorder="1"/>
    <xf numFmtId="0" fontId="38" fillId="0" borderId="35" xfId="0" applyFont="1" applyBorder="1" applyAlignment="1">
      <alignment vertical="top" wrapText="1"/>
    </xf>
    <xf numFmtId="0" fontId="38" fillId="8" borderId="62" xfId="0" applyFont="1" applyFill="1" applyBorder="1" applyAlignment="1">
      <alignment vertical="top" wrapText="1"/>
    </xf>
    <xf numFmtId="9" fontId="30" fillId="8" borderId="62" xfId="0" applyNumberFormat="1" applyFont="1" applyFill="1" applyBorder="1" applyAlignment="1">
      <alignment horizontal="center" vertical="top"/>
    </xf>
    <xf numFmtId="9" fontId="30" fillId="21" borderId="62" xfId="0" applyNumberFormat="1" applyFont="1" applyFill="1" applyBorder="1" applyAlignment="1">
      <alignment vertical="top"/>
    </xf>
    <xf numFmtId="9" fontId="30" fillId="21" borderId="1" xfId="0" applyNumberFormat="1" applyFont="1" applyFill="1" applyBorder="1" applyAlignment="1">
      <alignment horizontal="center" vertical="top"/>
    </xf>
    <xf numFmtId="0" fontId="4" fillId="0" borderId="38" xfId="0" applyFont="1" applyBorder="1" applyAlignment="1">
      <alignment vertical="top"/>
    </xf>
    <xf numFmtId="9" fontId="27" fillId="8" borderId="30" xfId="0" applyNumberFormat="1" applyFont="1" applyFill="1" applyBorder="1" applyAlignment="1">
      <alignment horizontal="right" vertical="top"/>
    </xf>
    <xf numFmtId="9" fontId="30" fillId="21" borderId="19" xfId="0" applyNumberFormat="1" applyFont="1" applyFill="1" applyBorder="1" applyAlignment="1">
      <alignment horizontal="center" vertical="top" wrapText="1"/>
    </xf>
    <xf numFmtId="0" fontId="28" fillId="8" borderId="62" xfId="0" applyFont="1" applyFill="1" applyBorder="1" applyAlignment="1">
      <alignment horizontal="center" vertical="top"/>
    </xf>
    <xf numFmtId="3" fontId="27" fillId="8" borderId="30" xfId="0" applyNumberFormat="1" applyFont="1" applyFill="1" applyBorder="1" applyAlignment="1">
      <alignment horizontal="right" vertical="top"/>
    </xf>
    <xf numFmtId="168" fontId="27" fillId="8" borderId="30" xfId="0" applyNumberFormat="1" applyFont="1" applyFill="1" applyBorder="1" applyAlignment="1">
      <alignment horizontal="right" vertical="top"/>
    </xf>
    <xf numFmtId="9" fontId="30" fillId="21" borderId="62" xfId="0" applyNumberFormat="1" applyFont="1" applyFill="1" applyBorder="1" applyAlignment="1">
      <alignment vertical="top" wrapText="1"/>
    </xf>
    <xf numFmtId="0" fontId="30" fillId="0" borderId="61" xfId="0" applyFont="1" applyBorder="1" applyAlignment="1">
      <alignment vertical="top"/>
    </xf>
    <xf numFmtId="0" fontId="30" fillId="21" borderId="76" xfId="0" applyFont="1" applyFill="1" applyBorder="1" applyAlignment="1">
      <alignment horizontal="left" vertical="center" wrapText="1"/>
    </xf>
    <xf numFmtId="0" fontId="30" fillId="0" borderId="19" xfId="0" applyFont="1" applyBorder="1" applyAlignment="1">
      <alignment horizontal="center" vertical="top" wrapText="1"/>
    </xf>
    <xf numFmtId="0" fontId="30" fillId="0" borderId="4" xfId="0" applyFont="1" applyBorder="1" applyAlignment="1">
      <alignment horizontal="left" vertical="top"/>
    </xf>
    <xf numFmtId="0" fontId="30" fillId="20" borderId="62" xfId="0" applyFont="1" applyFill="1" applyBorder="1" applyAlignment="1">
      <alignment horizontal="left" vertical="top" wrapText="1"/>
    </xf>
    <xf numFmtId="0" fontId="59" fillId="0" borderId="36" xfId="0" applyFont="1" applyBorder="1" applyAlignment="1">
      <alignment vertical="top" wrapText="1"/>
    </xf>
    <xf numFmtId="0" fontId="30" fillId="0" borderId="5" xfId="0" applyFont="1" applyBorder="1" applyAlignment="1">
      <alignment vertical="top"/>
    </xf>
    <xf numFmtId="0" fontId="38" fillId="8" borderId="62" xfId="0" applyFont="1" applyFill="1" applyBorder="1" applyAlignment="1">
      <alignment horizontal="center" vertical="top" wrapText="1"/>
    </xf>
    <xf numFmtId="9" fontId="38" fillId="8" borderId="62" xfId="0" applyNumberFormat="1" applyFont="1" applyFill="1" applyBorder="1" applyAlignment="1">
      <alignment horizontal="center" vertical="top"/>
    </xf>
    <xf numFmtId="0" fontId="38" fillId="0" borderId="39" xfId="0" applyFont="1" applyBorder="1" applyAlignment="1">
      <alignment horizontal="center" vertical="top" wrapText="1"/>
    </xf>
    <xf numFmtId="0" fontId="60" fillId="0" borderId="21" xfId="0" applyFont="1" applyBorder="1" applyAlignment="1">
      <alignment vertical="top" wrapText="1"/>
    </xf>
    <xf numFmtId="169" fontId="30" fillId="21" borderId="62" xfId="0" applyNumberFormat="1" applyFont="1" applyFill="1" applyBorder="1" applyAlignment="1">
      <alignment horizontal="center" vertical="top"/>
    </xf>
    <xf numFmtId="0" fontId="30" fillId="0" borderId="19" xfId="0" applyFont="1" applyBorder="1" applyAlignment="1">
      <alignment horizontal="center" vertical="center" wrapText="1"/>
    </xf>
    <xf numFmtId="169" fontId="30" fillId="8" borderId="62" xfId="0" applyNumberFormat="1" applyFont="1" applyFill="1" applyBorder="1" applyAlignment="1">
      <alignment horizontal="center" vertical="top"/>
    </xf>
    <xf numFmtId="0" fontId="32" fillId="0" borderId="36" xfId="0" applyFont="1" applyBorder="1" applyAlignment="1">
      <alignment vertical="top" wrapText="1"/>
    </xf>
    <xf numFmtId="0" fontId="4" fillId="0" borderId="0" xfId="0" applyFont="1" applyAlignment="1">
      <alignment horizontal="center"/>
    </xf>
    <xf numFmtId="3" fontId="30" fillId="8" borderId="3" xfId="0" applyNumberFormat="1" applyFont="1" applyFill="1" applyBorder="1" applyAlignment="1">
      <alignment horizontal="right" vertical="top" wrapText="1"/>
    </xf>
    <xf numFmtId="0" fontId="4" fillId="0" borderId="36" xfId="0" applyFont="1" applyBorder="1" applyAlignment="1">
      <alignment horizontal="center" vertical="top"/>
    </xf>
    <xf numFmtId="3" fontId="30" fillId="21" borderId="62" xfId="0" applyNumberFormat="1" applyFont="1" applyFill="1" applyBorder="1" applyAlignment="1">
      <alignment horizontal="right" vertical="top"/>
    </xf>
    <xf numFmtId="3" fontId="30" fillId="21" borderId="62" xfId="0" applyNumberFormat="1" applyFont="1" applyFill="1" applyBorder="1" applyAlignment="1">
      <alignment horizontal="right" vertical="top" wrapText="1"/>
    </xf>
    <xf numFmtId="9" fontId="30" fillId="21" borderId="88" xfId="0" applyNumberFormat="1" applyFont="1" applyFill="1" applyBorder="1" applyAlignment="1">
      <alignment horizontal="center" vertical="top"/>
    </xf>
    <xf numFmtId="9" fontId="30" fillId="21" borderId="89" xfId="0" applyNumberFormat="1" applyFont="1" applyFill="1" applyBorder="1" applyAlignment="1">
      <alignment horizontal="center" vertical="top"/>
    </xf>
    <xf numFmtId="9" fontId="30" fillId="8" borderId="19" xfId="0" applyNumberFormat="1" applyFont="1" applyFill="1" applyBorder="1" applyAlignment="1">
      <alignment vertical="top"/>
    </xf>
    <xf numFmtId="9" fontId="30" fillId="21" borderId="19" xfId="0" applyNumberFormat="1" applyFont="1" applyFill="1" applyBorder="1" applyAlignment="1">
      <alignment horizontal="right" vertical="top"/>
    </xf>
    <xf numFmtId="0" fontId="61" fillId="0" borderId="4" xfId="0" applyFont="1" applyBorder="1" applyAlignment="1">
      <alignment horizontal="left" vertical="top"/>
    </xf>
    <xf numFmtId="9" fontId="30" fillId="21" borderId="62" xfId="0" applyNumberFormat="1" applyFont="1" applyFill="1" applyBorder="1" applyAlignment="1">
      <alignment horizontal="right" vertical="top"/>
    </xf>
    <xf numFmtId="9" fontId="4" fillId="23" borderId="19" xfId="0" applyNumberFormat="1" applyFont="1" applyFill="1" applyBorder="1" applyAlignment="1">
      <alignment horizontal="center" vertical="top"/>
    </xf>
    <xf numFmtId="0" fontId="4" fillId="20" borderId="57" xfId="0" applyFont="1" applyFill="1" applyBorder="1" applyAlignment="1">
      <alignment vertical="top"/>
    </xf>
    <xf numFmtId="0" fontId="30" fillId="8" borderId="2" xfId="0" applyFont="1" applyFill="1" applyBorder="1" applyAlignment="1">
      <alignment horizontal="center" vertical="top" wrapText="1"/>
    </xf>
    <xf numFmtId="9" fontId="30" fillId="21" borderId="19" xfId="0" applyNumberFormat="1" applyFont="1" applyFill="1" applyBorder="1" applyAlignment="1">
      <alignment horizontal="center" vertical="center"/>
    </xf>
    <xf numFmtId="9" fontId="30" fillId="21" borderId="1" xfId="0" applyNumberFormat="1" applyFont="1" applyFill="1" applyBorder="1" applyAlignment="1">
      <alignment horizontal="center" vertical="center"/>
    </xf>
    <xf numFmtId="0" fontId="62" fillId="0" borderId="61" xfId="0" applyFont="1" applyBorder="1" applyAlignment="1">
      <alignment vertical="top" wrapText="1"/>
    </xf>
    <xf numFmtId="0" fontId="62" fillId="0" borderId="37" xfId="0" applyFont="1" applyBorder="1" applyAlignment="1">
      <alignment horizontal="center" vertical="top" wrapText="1"/>
    </xf>
    <xf numFmtId="0" fontId="4" fillId="8" borderId="58" xfId="0" applyFont="1" applyFill="1" applyBorder="1" applyAlignment="1">
      <alignment vertical="top"/>
    </xf>
    <xf numFmtId="168" fontId="30" fillId="21" borderId="19" xfId="0" applyNumberFormat="1" applyFont="1" applyFill="1" applyBorder="1" applyAlignment="1">
      <alignment horizontal="center" vertical="top" wrapText="1"/>
    </xf>
    <xf numFmtId="0" fontId="30" fillId="0" borderId="30" xfId="0" applyFont="1" applyBorder="1" applyAlignment="1">
      <alignment vertical="top"/>
    </xf>
    <xf numFmtId="0" fontId="30" fillId="0" borderId="0" xfId="0" applyFont="1" applyAlignment="1">
      <alignment vertical="center" wrapText="1"/>
    </xf>
    <xf numFmtId="0" fontId="30" fillId="0" borderId="36" xfId="0" applyFont="1" applyBorder="1" applyAlignment="1">
      <alignment vertical="center" wrapText="1"/>
    </xf>
    <xf numFmtId="168" fontId="30" fillId="23" borderId="2" xfId="0" applyNumberFormat="1" applyFont="1" applyFill="1" applyBorder="1" applyAlignment="1">
      <alignment horizontal="center" wrapText="1"/>
    </xf>
    <xf numFmtId="0" fontId="4" fillId="8" borderId="30" xfId="0" applyFont="1" applyFill="1" applyBorder="1" applyAlignment="1">
      <alignment horizontal="center"/>
    </xf>
    <xf numFmtId="0" fontId="30" fillId="8" borderId="3" xfId="0" applyFont="1" applyFill="1" applyBorder="1" applyAlignment="1">
      <alignment horizontal="left" vertical="center"/>
    </xf>
    <xf numFmtId="0" fontId="30" fillId="8" borderId="90" xfId="0" applyFont="1" applyFill="1" applyBorder="1" applyAlignment="1">
      <alignment vertical="top"/>
    </xf>
    <xf numFmtId="0" fontId="30" fillId="8" borderId="90" xfId="0" applyFont="1" applyFill="1" applyBorder="1" applyAlignment="1">
      <alignment horizontal="left" vertical="center"/>
    </xf>
    <xf numFmtId="0" fontId="30" fillId="8" borderId="7" xfId="0" applyFont="1" applyFill="1" applyBorder="1" applyAlignment="1">
      <alignment vertical="top"/>
    </xf>
    <xf numFmtId="0" fontId="30" fillId="8" borderId="77" xfId="0" applyFont="1" applyFill="1" applyBorder="1" applyAlignment="1">
      <alignment vertical="top"/>
    </xf>
    <xf numFmtId="0" fontId="30" fillId="8" borderId="8" xfId="0" applyFont="1" applyFill="1" applyBorder="1" applyAlignment="1">
      <alignment vertical="top"/>
    </xf>
    <xf numFmtId="0" fontId="4" fillId="8" borderId="9" xfId="0" applyFont="1" applyFill="1" applyBorder="1" applyAlignment="1">
      <alignment horizontal="center" vertical="center"/>
    </xf>
    <xf numFmtId="0" fontId="4" fillId="8" borderId="30" xfId="0" applyFont="1" applyFill="1" applyBorder="1" applyAlignment="1">
      <alignment horizontal="center" vertical="center"/>
    </xf>
    <xf numFmtId="0" fontId="4" fillId="8" borderId="10" xfId="0" applyFont="1" applyFill="1" applyBorder="1" applyAlignment="1">
      <alignment horizontal="center" vertical="center"/>
    </xf>
    <xf numFmtId="0" fontId="4" fillId="8" borderId="11" xfId="0" applyFont="1" applyFill="1" applyBorder="1" applyAlignment="1">
      <alignment horizontal="center" vertical="center"/>
    </xf>
    <xf numFmtId="0" fontId="4" fillId="8" borderId="78" xfId="0" applyFont="1" applyFill="1" applyBorder="1" applyAlignment="1">
      <alignment horizontal="center" vertical="center"/>
    </xf>
    <xf numFmtId="0" fontId="4" fillId="8" borderId="12" xfId="0" applyFont="1" applyFill="1" applyBorder="1" applyAlignment="1">
      <alignment horizontal="center" vertical="center"/>
    </xf>
    <xf numFmtId="9" fontId="30" fillId="21" borderId="76" xfId="0" applyNumberFormat="1" applyFont="1" applyFill="1" applyBorder="1" applyAlignment="1">
      <alignment horizontal="center" vertical="top" wrapText="1"/>
    </xf>
    <xf numFmtId="0" fontId="30" fillId="21" borderId="19" xfId="0" applyFont="1" applyFill="1" applyBorder="1" applyAlignment="1">
      <alignment horizontal="center" vertical="top" wrapText="1"/>
    </xf>
    <xf numFmtId="0" fontId="5" fillId="0" borderId="0" xfId="0" applyFont="1" applyAlignment="1">
      <alignment vertical="top"/>
    </xf>
    <xf numFmtId="0" fontId="30" fillId="19" borderId="62" xfId="0" applyFont="1" applyFill="1" applyBorder="1" applyAlignment="1">
      <alignment horizontal="center" vertical="top" wrapText="1"/>
    </xf>
    <xf numFmtId="0" fontId="30" fillId="19" borderId="3" xfId="0" applyFont="1" applyFill="1" applyBorder="1" applyAlignment="1">
      <alignment horizontal="center" vertical="top" wrapText="1"/>
    </xf>
    <xf numFmtId="9" fontId="30" fillId="19" borderId="19" xfId="0" applyNumberFormat="1" applyFont="1" applyFill="1" applyBorder="1" applyAlignment="1">
      <alignment horizontal="center" vertical="top" wrapText="1"/>
    </xf>
    <xf numFmtId="9" fontId="39" fillId="19" borderId="62" xfId="0" applyNumberFormat="1" applyFont="1" applyFill="1" applyBorder="1" applyAlignment="1">
      <alignment horizontal="center" vertical="top" wrapText="1"/>
    </xf>
    <xf numFmtId="0" fontId="30" fillId="8" borderId="62" xfId="0" applyFont="1" applyFill="1" applyBorder="1" applyAlignment="1">
      <alignment horizontal="left" vertical="center"/>
    </xf>
    <xf numFmtId="9" fontId="30" fillId="19" borderId="62" xfId="0" applyNumberFormat="1" applyFont="1" applyFill="1" applyBorder="1" applyAlignment="1">
      <alignment horizontal="center" vertical="top" wrapText="1"/>
    </xf>
    <xf numFmtId="9" fontId="30" fillId="21" borderId="3" xfId="0" applyNumberFormat="1" applyFont="1" applyFill="1" applyBorder="1" applyAlignment="1">
      <alignment horizontal="center" vertical="top"/>
    </xf>
    <xf numFmtId="0" fontId="28" fillId="0" borderId="6" xfId="0" applyFont="1" applyBorder="1" applyAlignment="1">
      <alignment vertical="top"/>
    </xf>
    <xf numFmtId="9" fontId="37" fillId="21" borderId="1" xfId="0" applyNumberFormat="1" applyFont="1" applyFill="1" applyBorder="1" applyAlignment="1">
      <alignment horizontal="center" vertical="top"/>
    </xf>
    <xf numFmtId="9" fontId="63" fillId="21" borderId="62" xfId="0" applyNumberFormat="1" applyFont="1" applyFill="1" applyBorder="1" applyAlignment="1">
      <alignment vertical="top"/>
    </xf>
    <xf numFmtId="0" fontId="64" fillId="0" borderId="36" xfId="0" applyFont="1" applyBorder="1" applyAlignment="1">
      <alignment vertical="top" wrapText="1"/>
    </xf>
    <xf numFmtId="0" fontId="38" fillId="0" borderId="24" xfId="0" applyFont="1" applyBorder="1" applyAlignment="1">
      <alignment vertical="top" wrapText="1"/>
    </xf>
    <xf numFmtId="0" fontId="4" fillId="0" borderId="0" xfId="0" applyFont="1" applyAlignment="1">
      <alignment horizontal="left" vertical="top" wrapText="1"/>
    </xf>
    <xf numFmtId="0" fontId="4" fillId="0" borderId="30" xfId="0" applyFont="1" applyBorder="1"/>
    <xf numFmtId="0" fontId="4" fillId="8" borderId="30" xfId="0" applyFont="1" applyFill="1" applyBorder="1" applyAlignment="1">
      <alignment horizontal="left" vertical="top"/>
    </xf>
    <xf numFmtId="0" fontId="4" fillId="8" borderId="30" xfId="0" applyFont="1" applyFill="1" applyBorder="1" applyAlignment="1">
      <alignment horizontal="left" vertical="top" wrapText="1"/>
    </xf>
    <xf numFmtId="0" fontId="28" fillId="0" borderId="30" xfId="0" applyFont="1" applyBorder="1"/>
    <xf numFmtId="9" fontId="39" fillId="19" borderId="30" xfId="0" applyNumberFormat="1" applyFont="1" applyFill="1" applyBorder="1" applyAlignment="1">
      <alignment horizontal="right" vertical="top"/>
    </xf>
    <xf numFmtId="0" fontId="28" fillId="19" borderId="30" xfId="0" applyFont="1" applyFill="1" applyBorder="1" applyAlignment="1">
      <alignment horizontal="right"/>
    </xf>
    <xf numFmtId="0" fontId="28" fillId="19" borderId="91" xfId="0" applyFont="1" applyFill="1" applyBorder="1" applyAlignment="1">
      <alignment horizontal="right"/>
    </xf>
    <xf numFmtId="0" fontId="28" fillId="19" borderId="58" xfId="0" applyFont="1" applyFill="1" applyBorder="1" applyAlignment="1">
      <alignment horizontal="right"/>
    </xf>
    <xf numFmtId="9" fontId="39" fillId="19" borderId="30" xfId="0" applyNumberFormat="1" applyFont="1" applyFill="1" applyBorder="1" applyAlignment="1">
      <alignment horizontal="right" vertical="top" wrapText="1"/>
    </xf>
    <xf numFmtId="0" fontId="4" fillId="0" borderId="30" xfId="0" applyFont="1" applyBorder="1" applyAlignment="1">
      <alignment horizontal="center"/>
    </xf>
    <xf numFmtId="0" fontId="1" fillId="0" borderId="81" xfId="2" applyFont="1" applyAlignment="1">
      <alignment vertical="center" wrapText="1"/>
    </xf>
    <xf numFmtId="0" fontId="0" fillId="0" borderId="81" xfId="2" applyFont="1" applyAlignment="1"/>
    <xf numFmtId="0" fontId="1" fillId="0" borderId="81" xfId="2" applyFont="1" applyAlignment="1">
      <alignment vertical="center"/>
    </xf>
    <xf numFmtId="0" fontId="2" fillId="3" borderId="4" xfId="2" applyFont="1" applyFill="1" applyBorder="1" applyAlignment="1">
      <alignment vertical="center" wrapText="1"/>
    </xf>
    <xf numFmtId="0" fontId="2" fillId="3" borderId="15" xfId="2" applyFont="1" applyFill="1" applyBorder="1" applyAlignment="1">
      <alignment vertical="center" wrapText="1"/>
    </xf>
    <xf numFmtId="0" fontId="2" fillId="3" borderId="6" xfId="2" applyFont="1" applyFill="1" applyBorder="1" applyAlignment="1">
      <alignment vertical="center" wrapText="1"/>
    </xf>
    <xf numFmtId="0" fontId="7" fillId="11" borderId="23" xfId="2" applyFont="1" applyFill="1" applyBorder="1" applyAlignment="1">
      <alignment horizontal="left" vertical="center" wrapText="1"/>
    </xf>
    <xf numFmtId="0" fontId="7" fillId="8" borderId="27" xfId="2" applyFont="1" applyFill="1" applyBorder="1" applyAlignment="1">
      <alignment horizontal="left" vertical="center" wrapText="1"/>
    </xf>
    <xf numFmtId="0" fontId="1" fillId="12" borderId="9" xfId="2" applyFont="1" applyFill="1" applyBorder="1" applyAlignment="1">
      <alignment horizontal="left" vertical="center" wrapText="1"/>
    </xf>
    <xf numFmtId="0" fontId="1" fillId="13" borderId="31" xfId="2" applyFont="1" applyFill="1" applyBorder="1" applyAlignment="1">
      <alignment horizontal="left" vertical="center" wrapText="1"/>
    </xf>
    <xf numFmtId="0" fontId="12" fillId="0" borderId="30" xfId="2" applyFont="1" applyBorder="1" applyAlignment="1">
      <alignment horizontal="left" vertical="center" wrapText="1"/>
    </xf>
    <xf numFmtId="3" fontId="11" fillId="0" borderId="27" xfId="2" applyNumberFormat="1" applyFont="1" applyBorder="1" applyAlignment="1">
      <alignment vertical="center" wrapText="1"/>
    </xf>
    <xf numFmtId="164" fontId="11" fillId="0" borderId="27" xfId="2" applyNumberFormat="1" applyFont="1" applyBorder="1" applyAlignment="1">
      <alignment vertical="center" wrapText="1"/>
    </xf>
    <xf numFmtId="3" fontId="11" fillId="0" borderId="28" xfId="2" applyNumberFormat="1" applyFont="1" applyBorder="1" applyAlignment="1">
      <alignment vertical="center" wrapText="1"/>
    </xf>
    <xf numFmtId="3" fontId="9" fillId="0" borderId="56" xfId="2" applyNumberFormat="1" applyFont="1" applyBorder="1" applyAlignment="1">
      <alignment vertical="center" wrapText="1"/>
    </xf>
    <xf numFmtId="3" fontId="13" fillId="0" borderId="27" xfId="2" applyNumberFormat="1" applyFont="1" applyBorder="1" applyAlignment="1">
      <alignment vertical="center" wrapText="1"/>
    </xf>
    <xf numFmtId="4" fontId="13" fillId="0" borderId="27" xfId="2" applyNumberFormat="1" applyFont="1" applyBorder="1" applyAlignment="1">
      <alignment vertical="center" wrapText="1"/>
    </xf>
    <xf numFmtId="0" fontId="1" fillId="13" borderId="27" xfId="2" applyFont="1" applyFill="1" applyBorder="1" applyAlignment="1">
      <alignment horizontal="left" vertical="center" wrapText="1"/>
    </xf>
    <xf numFmtId="0" fontId="1" fillId="13" borderId="27" xfId="2" applyFont="1" applyFill="1" applyBorder="1" applyAlignment="1">
      <alignment vertical="center" wrapText="1"/>
    </xf>
    <xf numFmtId="0" fontId="7" fillId="11" borderId="27" xfId="2" applyFont="1" applyFill="1" applyBorder="1" applyAlignment="1">
      <alignment horizontal="left" vertical="center" wrapText="1"/>
    </xf>
    <xf numFmtId="0" fontId="14" fillId="12" borderId="27" xfId="2" applyFont="1" applyFill="1" applyBorder="1" applyAlignment="1">
      <alignment horizontal="left" vertical="center" wrapText="1"/>
    </xf>
    <xf numFmtId="0" fontId="1" fillId="0" borderId="9" xfId="2" applyFont="1" applyBorder="1" applyAlignment="1">
      <alignment horizontal="left" vertical="center" wrapText="1"/>
    </xf>
    <xf numFmtId="0" fontId="1" fillId="12" borderId="27" xfId="2" applyFont="1" applyFill="1" applyBorder="1" applyAlignment="1">
      <alignment horizontal="left" vertical="center" wrapText="1"/>
    </xf>
    <xf numFmtId="0" fontId="13" fillId="0" borderId="27" xfId="2" applyFont="1" applyBorder="1" applyAlignment="1">
      <alignment vertical="center" wrapText="1"/>
    </xf>
    <xf numFmtId="0" fontId="12" fillId="13" borderId="27" xfId="2" applyFont="1" applyFill="1" applyBorder="1" applyAlignment="1">
      <alignment horizontal="left" vertical="center" wrapText="1"/>
    </xf>
    <xf numFmtId="15" fontId="7" fillId="8" borderId="27" xfId="2" applyNumberFormat="1" applyFont="1" applyFill="1" applyBorder="1" applyAlignment="1">
      <alignment horizontal="left" vertical="center" wrapText="1"/>
    </xf>
    <xf numFmtId="4" fontId="11" fillId="0" borderId="27" xfId="2" applyNumberFormat="1" applyFont="1" applyBorder="1" applyAlignment="1">
      <alignment vertical="center" wrapText="1"/>
    </xf>
    <xf numFmtId="3" fontId="15" fillId="0" borderId="27" xfId="2" applyNumberFormat="1" applyFont="1" applyBorder="1" applyAlignment="1">
      <alignment vertical="center" wrapText="1"/>
    </xf>
    <xf numFmtId="0" fontId="1" fillId="0" borderId="30" xfId="2" applyFont="1" applyBorder="1" applyAlignment="1">
      <alignment horizontal="left" vertical="center" wrapText="1"/>
    </xf>
    <xf numFmtId="164" fontId="13" fillId="0" borderId="27" xfId="2" applyNumberFormat="1" applyFont="1" applyBorder="1" applyAlignment="1">
      <alignment vertical="center" wrapText="1"/>
    </xf>
    <xf numFmtId="0" fontId="7" fillId="0" borderId="81" xfId="2" applyFont="1" applyAlignment="1">
      <alignment horizontal="center" vertical="center" wrapText="1"/>
    </xf>
    <xf numFmtId="0" fontId="7" fillId="0" borderId="81" xfId="2" applyFont="1" applyAlignment="1">
      <alignment horizontal="left" vertical="center" wrapText="1"/>
    </xf>
    <xf numFmtId="165" fontId="4" fillId="0" borderId="0" xfId="0" applyNumberFormat="1" applyFont="1"/>
    <xf numFmtId="0" fontId="1" fillId="0" borderId="81" xfId="2" applyFont="1" applyAlignment="1">
      <alignment horizontal="center" vertical="center" wrapText="1"/>
    </xf>
    <xf numFmtId="165" fontId="1" fillId="0" borderId="0" xfId="0" applyNumberFormat="1" applyFont="1" applyAlignment="1">
      <alignment horizontal="left" vertical="center"/>
    </xf>
    <xf numFmtId="0" fontId="0" fillId="0" borderId="0" xfId="0" applyFont="1" applyAlignment="1"/>
    <xf numFmtId="0" fontId="23" fillId="24" borderId="47" xfId="0" applyFont="1" applyFill="1" applyBorder="1" applyAlignment="1">
      <alignment horizontal="left" vertical="center"/>
    </xf>
    <xf numFmtId="0" fontId="23" fillId="25" borderId="47" xfId="0" applyFont="1" applyFill="1" applyBorder="1" applyAlignment="1">
      <alignment horizontal="left" vertical="center"/>
    </xf>
    <xf numFmtId="0" fontId="72" fillId="0" borderId="47" xfId="0" applyFont="1" applyBorder="1" applyAlignment="1">
      <alignment horizontal="left" vertical="center"/>
    </xf>
    <xf numFmtId="166" fontId="72" fillId="0" borderId="47" xfId="0" applyNumberFormat="1" applyFont="1" applyBorder="1" applyAlignment="1">
      <alignment horizontal="right" vertical="center"/>
    </xf>
    <xf numFmtId="10" fontId="72" fillId="0" borderId="47" xfId="0" applyNumberFormat="1" applyFont="1" applyBorder="1" applyAlignment="1">
      <alignment horizontal="right" vertical="center"/>
    </xf>
    <xf numFmtId="0" fontId="73" fillId="0" borderId="47" xfId="0" applyFont="1" applyBorder="1" applyAlignment="1">
      <alignment horizontal="left" vertical="center"/>
    </xf>
    <xf numFmtId="165" fontId="73" fillId="0" borderId="47" xfId="0" applyNumberFormat="1" applyFont="1" applyBorder="1" applyAlignment="1">
      <alignment horizontal="right" vertical="center"/>
    </xf>
    <xf numFmtId="49" fontId="73" fillId="0" borderId="47" xfId="0" applyNumberFormat="1" applyFont="1" applyBorder="1" applyAlignment="1">
      <alignment horizontal="center" vertical="center"/>
    </xf>
    <xf numFmtId="0" fontId="72" fillId="0" borderId="47" xfId="0" applyFont="1" applyBorder="1" applyAlignment="1">
      <alignment horizontal="center" vertical="center"/>
    </xf>
    <xf numFmtId="49" fontId="72" fillId="0" borderId="47" xfId="0" applyNumberFormat="1" applyFont="1" applyBorder="1" applyAlignment="1">
      <alignment horizontal="center" vertical="center"/>
    </xf>
    <xf numFmtId="0" fontId="0" fillId="0" borderId="0" xfId="0" applyFont="1" applyAlignment="1"/>
    <xf numFmtId="165" fontId="23" fillId="0" borderId="47" xfId="0" applyNumberFormat="1" applyFont="1" applyFill="1" applyBorder="1" applyAlignment="1">
      <alignment horizontal="right" vertical="center"/>
    </xf>
    <xf numFmtId="165" fontId="24" fillId="0" borderId="47" xfId="0" applyNumberFormat="1" applyFont="1" applyFill="1" applyBorder="1" applyAlignment="1">
      <alignment horizontal="right" vertical="center"/>
    </xf>
    <xf numFmtId="166" fontId="24" fillId="0" borderId="47" xfId="0" applyNumberFormat="1" applyFont="1" applyFill="1" applyBorder="1" applyAlignment="1">
      <alignment horizontal="right" vertical="center"/>
    </xf>
    <xf numFmtId="165" fontId="24" fillId="0" borderId="47" xfId="0" applyNumberFormat="1" applyFont="1" applyBorder="1" applyAlignment="1">
      <alignment horizontal="center" vertical="center"/>
    </xf>
    <xf numFmtId="166" fontId="24" fillId="0" borderId="47" xfId="0" applyNumberFormat="1" applyFont="1" applyFill="1" applyBorder="1" applyAlignment="1">
      <alignment horizontal="left" vertical="center"/>
    </xf>
    <xf numFmtId="165" fontId="23" fillId="25" borderId="47" xfId="0" applyNumberFormat="1" applyFont="1" applyFill="1" applyBorder="1" applyAlignment="1">
      <alignment horizontal="right" vertical="center"/>
    </xf>
    <xf numFmtId="49" fontId="24" fillId="0" borderId="47" xfId="0" applyNumberFormat="1" applyFont="1" applyBorder="1" applyAlignment="1">
      <alignment horizontal="left" vertical="center"/>
    </xf>
    <xf numFmtId="166" fontId="24" fillId="25" borderId="47" xfId="0" applyNumberFormat="1" applyFont="1" applyFill="1" applyBorder="1" applyAlignment="1">
      <alignment horizontal="left" vertical="center"/>
    </xf>
    <xf numFmtId="0" fontId="0" fillId="0" borderId="0" xfId="0" applyFont="1" applyAlignment="1"/>
    <xf numFmtId="0" fontId="2" fillId="3" borderId="15" xfId="2" applyFont="1" applyFill="1" applyBorder="1" applyAlignment="1">
      <alignment horizontal="center" vertical="center" wrapText="1"/>
    </xf>
    <xf numFmtId="0" fontId="9" fillId="7" borderId="19" xfId="2" applyFont="1" applyFill="1" applyBorder="1" applyAlignment="1">
      <alignment horizontal="center" vertical="top" wrapText="1"/>
    </xf>
    <xf numFmtId="0" fontId="9" fillId="8" borderId="19" xfId="2" applyFont="1" applyFill="1" applyBorder="1" applyAlignment="1">
      <alignment horizontal="center" vertical="top" wrapText="1"/>
    </xf>
    <xf numFmtId="0" fontId="9" fillId="8" borderId="4" xfId="2" applyFont="1" applyFill="1" applyBorder="1" applyAlignment="1">
      <alignment horizontal="center" vertical="top" wrapText="1"/>
    </xf>
    <xf numFmtId="0" fontId="9" fillId="9" borderId="19" xfId="2" applyFont="1" applyFill="1" applyBorder="1" applyAlignment="1">
      <alignment horizontal="center" vertical="top" wrapText="1"/>
    </xf>
    <xf numFmtId="0" fontId="9" fillId="10" borderId="19" xfId="2" applyFont="1" applyFill="1" applyBorder="1" applyAlignment="1">
      <alignment horizontal="center" vertical="top" wrapText="1"/>
    </xf>
    <xf numFmtId="10" fontId="7" fillId="11" borderId="95" xfId="2" applyNumberFormat="1" applyFont="1" applyFill="1" applyBorder="1" applyAlignment="1">
      <alignment horizontal="center" vertical="center" wrapText="1"/>
    </xf>
    <xf numFmtId="0" fontId="7" fillId="11" borderId="23" xfId="2" applyFont="1" applyFill="1" applyBorder="1" applyAlignment="1">
      <alignment horizontal="center" vertical="center" wrapText="1"/>
    </xf>
    <xf numFmtId="4" fontId="7" fillId="11" borderId="95" xfId="2" applyNumberFormat="1" applyFont="1" applyFill="1" applyBorder="1" applyAlignment="1">
      <alignment horizontal="center" vertical="center" wrapText="1"/>
    </xf>
    <xf numFmtId="9" fontId="7" fillId="11" borderId="95" xfId="1" applyFont="1" applyFill="1" applyBorder="1" applyAlignment="1">
      <alignment horizontal="center" vertical="center" wrapText="1"/>
    </xf>
    <xf numFmtId="0" fontId="7" fillId="11" borderId="95" xfId="2" applyFont="1" applyFill="1" applyBorder="1" applyAlignment="1">
      <alignment horizontal="center" vertical="center" wrapText="1"/>
    </xf>
    <xf numFmtId="0" fontId="7" fillId="11" borderId="96" xfId="2" applyFont="1" applyFill="1" applyBorder="1" applyAlignment="1">
      <alignment horizontal="left" vertical="center" wrapText="1"/>
    </xf>
    <xf numFmtId="0" fontId="7" fillId="11" borderId="97" xfId="2" applyFont="1" applyFill="1" applyBorder="1" applyAlignment="1">
      <alignment horizontal="left" vertical="center" wrapText="1"/>
    </xf>
    <xf numFmtId="10" fontId="7" fillId="8" borderId="98" xfId="2" applyNumberFormat="1" applyFont="1" applyFill="1" applyBorder="1" applyAlignment="1">
      <alignment horizontal="center" vertical="center" wrapText="1"/>
    </xf>
    <xf numFmtId="0" fontId="7" fillId="8" borderId="27" xfId="2" applyFont="1" applyFill="1" applyBorder="1" applyAlignment="1">
      <alignment horizontal="center" vertical="center" wrapText="1"/>
    </xf>
    <xf numFmtId="4" fontId="7" fillId="8" borderId="98" xfId="2" applyNumberFormat="1" applyFont="1" applyFill="1" applyBorder="1" applyAlignment="1">
      <alignment horizontal="center" vertical="center" wrapText="1"/>
    </xf>
    <xf numFmtId="9" fontId="7" fillId="8" borderId="98" xfId="2" applyNumberFormat="1" applyFont="1" applyFill="1" applyBorder="1" applyAlignment="1">
      <alignment horizontal="center" vertical="center" wrapText="1"/>
    </xf>
    <xf numFmtId="0" fontId="7" fillId="8" borderId="98" xfId="2" applyFont="1" applyFill="1" applyBorder="1" applyAlignment="1">
      <alignment horizontal="center" vertical="center" wrapText="1"/>
    </xf>
    <xf numFmtId="0" fontId="7" fillId="8" borderId="99" xfId="2" applyFont="1" applyFill="1" applyBorder="1" applyAlignment="1">
      <alignment horizontal="left" vertical="center" wrapText="1"/>
    </xf>
    <xf numFmtId="0" fontId="7" fillId="8" borderId="100" xfId="2" applyFont="1" applyFill="1" applyBorder="1" applyAlignment="1">
      <alignment horizontal="left" vertical="center" wrapText="1"/>
    </xf>
    <xf numFmtId="10" fontId="1" fillId="12" borderId="98" xfId="2" applyNumberFormat="1" applyFont="1" applyFill="1" applyBorder="1" applyAlignment="1">
      <alignment horizontal="center" vertical="center" wrapText="1"/>
    </xf>
    <xf numFmtId="0" fontId="1" fillId="12" borderId="9" xfId="2" applyFont="1" applyFill="1" applyBorder="1" applyAlignment="1">
      <alignment horizontal="center" vertical="center" wrapText="1"/>
    </xf>
    <xf numFmtId="4" fontId="1" fillId="12" borderId="98" xfId="2" applyNumberFormat="1" applyFont="1" applyFill="1" applyBorder="1" applyAlignment="1">
      <alignment horizontal="center" vertical="center" wrapText="1"/>
    </xf>
    <xf numFmtId="9" fontId="1" fillId="12" borderId="98" xfId="2" applyNumberFormat="1" applyFont="1" applyFill="1" applyBorder="1" applyAlignment="1">
      <alignment horizontal="center" vertical="center" wrapText="1"/>
    </xf>
    <xf numFmtId="0" fontId="1" fillId="12" borderId="98" xfId="2" applyFont="1" applyFill="1" applyBorder="1" applyAlignment="1">
      <alignment horizontal="center" vertical="center" wrapText="1"/>
    </xf>
    <xf numFmtId="0" fontId="1" fillId="12" borderId="99" xfId="2" applyFont="1" applyFill="1" applyBorder="1" applyAlignment="1">
      <alignment horizontal="left" vertical="center" wrapText="1"/>
    </xf>
    <xf numFmtId="0" fontId="1" fillId="12" borderId="100" xfId="2" applyFont="1" applyFill="1" applyBorder="1" applyAlignment="1">
      <alignment horizontal="left" vertical="center" wrapText="1"/>
    </xf>
    <xf numFmtId="10" fontId="1" fillId="13" borderId="98" xfId="2" applyNumberFormat="1" applyFont="1" applyFill="1" applyBorder="1" applyAlignment="1">
      <alignment horizontal="center" vertical="center" wrapText="1"/>
    </xf>
    <xf numFmtId="0" fontId="1" fillId="13" borderId="31" xfId="2" applyFont="1" applyFill="1" applyBorder="1" applyAlignment="1">
      <alignment horizontal="center" vertical="center" wrapText="1"/>
    </xf>
    <xf numFmtId="0" fontId="1" fillId="13" borderId="102" xfId="2" applyFont="1" applyFill="1" applyBorder="1" applyAlignment="1">
      <alignment horizontal="left" vertical="center" wrapText="1"/>
    </xf>
    <xf numFmtId="0" fontId="1" fillId="13" borderId="103" xfId="2" applyFont="1" applyFill="1" applyBorder="1" applyAlignment="1">
      <alignment horizontal="left" vertical="center" wrapText="1"/>
    </xf>
    <xf numFmtId="0" fontId="1" fillId="13" borderId="104" xfId="2" applyFont="1" applyFill="1" applyBorder="1" applyAlignment="1">
      <alignment horizontal="left" vertical="center" wrapText="1"/>
    </xf>
    <xf numFmtId="9" fontId="75" fillId="0" borderId="98" xfId="1" applyNumberFormat="1" applyFont="1" applyBorder="1" applyAlignment="1">
      <alignment horizontal="center" vertical="center" wrapText="1"/>
    </xf>
    <xf numFmtId="9" fontId="11" fillId="0" borderId="27" xfId="1" applyFont="1" applyBorder="1" applyAlignment="1">
      <alignment horizontal="center" vertical="center" wrapText="1"/>
    </xf>
    <xf numFmtId="3" fontId="9" fillId="0" borderId="99" xfId="2" applyNumberFormat="1" applyFont="1" applyBorder="1" applyAlignment="1">
      <alignment vertical="center" wrapText="1"/>
    </xf>
    <xf numFmtId="3" fontId="9" fillId="0" borderId="100" xfId="2" applyNumberFormat="1" applyFont="1" applyBorder="1" applyAlignment="1">
      <alignment vertical="center" wrapText="1"/>
    </xf>
    <xf numFmtId="3" fontId="13" fillId="0" borderId="27" xfId="2" applyNumberFormat="1" applyFont="1" applyBorder="1" applyAlignment="1">
      <alignment horizontal="left" vertical="top" wrapText="1"/>
    </xf>
    <xf numFmtId="9" fontId="11" fillId="0" borderId="27" xfId="2" applyNumberFormat="1" applyFont="1" applyBorder="1" applyAlignment="1">
      <alignment horizontal="center" vertical="center" wrapText="1"/>
    </xf>
    <xf numFmtId="3" fontId="13" fillId="0" borderId="27" xfId="2" applyNumberFormat="1" applyFont="1" applyBorder="1" applyAlignment="1">
      <alignment horizontal="center" vertical="center" wrapText="1"/>
    </xf>
    <xf numFmtId="10" fontId="75" fillId="0" borderId="98" xfId="1" applyNumberFormat="1" applyFont="1" applyBorder="1" applyAlignment="1">
      <alignment horizontal="center" vertical="center" wrapText="1"/>
    </xf>
    <xf numFmtId="3" fontId="11" fillId="0" borderId="27" xfId="2" applyNumberFormat="1" applyFont="1" applyBorder="1" applyAlignment="1">
      <alignment horizontal="center" vertical="center" wrapText="1"/>
    </xf>
    <xf numFmtId="9" fontId="75" fillId="0" borderId="106" xfId="1" applyNumberFormat="1" applyFont="1" applyBorder="1" applyAlignment="1">
      <alignment horizontal="center" vertical="center" wrapText="1"/>
    </xf>
    <xf numFmtId="3" fontId="13" fillId="0" borderId="27" xfId="2" applyNumberFormat="1" applyFont="1" applyBorder="1" applyAlignment="1">
      <alignment vertical="top" wrapText="1"/>
    </xf>
    <xf numFmtId="10" fontId="75" fillId="13" borderId="98" xfId="2" applyNumberFormat="1" applyFont="1" applyFill="1" applyBorder="1" applyAlignment="1">
      <alignment horizontal="center" vertical="center" wrapText="1"/>
    </xf>
    <xf numFmtId="0" fontId="1" fillId="13" borderId="27" xfId="2" applyFont="1" applyFill="1" applyBorder="1" applyAlignment="1">
      <alignment horizontal="center" vertical="center" wrapText="1"/>
    </xf>
    <xf numFmtId="0" fontId="1" fillId="13" borderId="99" xfId="2" applyFont="1" applyFill="1" applyBorder="1" applyAlignment="1">
      <alignment horizontal="left" vertical="center" wrapText="1"/>
    </xf>
    <xf numFmtId="0" fontId="1" fillId="13" borderId="100" xfId="2" applyFont="1" applyFill="1" applyBorder="1" applyAlignment="1">
      <alignment horizontal="left" vertical="center" wrapText="1"/>
    </xf>
    <xf numFmtId="9" fontId="13" fillId="0" borderId="27" xfId="2" applyNumberFormat="1" applyFont="1" applyBorder="1" applyAlignment="1">
      <alignment horizontal="center" vertical="center" wrapText="1"/>
    </xf>
    <xf numFmtId="0" fontId="1" fillId="13" borderId="99" xfId="2" applyFont="1" applyFill="1" applyBorder="1" applyAlignment="1">
      <alignment vertical="center" wrapText="1"/>
    </xf>
    <xf numFmtId="0" fontId="1" fillId="13" borderId="100" xfId="2" applyFont="1" applyFill="1" applyBorder="1" applyAlignment="1">
      <alignment vertical="center" wrapText="1"/>
    </xf>
    <xf numFmtId="9" fontId="75" fillId="25" borderId="98" xfId="1" applyNumberFormat="1" applyFont="1" applyFill="1" applyBorder="1" applyAlignment="1">
      <alignment horizontal="center" vertical="center" wrapText="1"/>
    </xf>
    <xf numFmtId="9" fontId="13" fillId="0" borderId="27" xfId="1" applyFont="1" applyBorder="1" applyAlignment="1">
      <alignment horizontal="center" vertical="center" wrapText="1"/>
    </xf>
    <xf numFmtId="9" fontId="75" fillId="0" borderId="98" xfId="1" applyFont="1" applyBorder="1" applyAlignment="1">
      <alignment horizontal="center" vertical="center" wrapText="1"/>
    </xf>
    <xf numFmtId="3" fontId="13" fillId="0" borderId="27" xfId="2" applyNumberFormat="1" applyFont="1" applyFill="1" applyBorder="1" applyAlignment="1">
      <alignment vertical="center" wrapText="1"/>
    </xf>
    <xf numFmtId="10" fontId="18" fillId="11" borderId="98" xfId="2" applyNumberFormat="1" applyFont="1" applyFill="1" applyBorder="1" applyAlignment="1">
      <alignment horizontal="center" vertical="center" wrapText="1"/>
    </xf>
    <xf numFmtId="0" fontId="7" fillId="11" borderId="27" xfId="2" applyFont="1" applyFill="1" applyBorder="1" applyAlignment="1">
      <alignment horizontal="center" vertical="center" wrapText="1"/>
    </xf>
    <xf numFmtId="4" fontId="7" fillId="11" borderId="98" xfId="2" applyNumberFormat="1" applyFont="1" applyFill="1" applyBorder="1" applyAlignment="1">
      <alignment horizontal="center" vertical="center" wrapText="1"/>
    </xf>
    <xf numFmtId="9" fontId="7" fillId="11" borderId="98" xfId="1" applyFont="1" applyFill="1" applyBorder="1" applyAlignment="1">
      <alignment horizontal="center" vertical="center" wrapText="1"/>
    </xf>
    <xf numFmtId="10" fontId="7" fillId="11" borderId="98" xfId="1" applyNumberFormat="1" applyFont="1" applyFill="1" applyBorder="1" applyAlignment="1">
      <alignment horizontal="center" vertical="center" wrapText="1"/>
    </xf>
    <xf numFmtId="0" fontId="7" fillId="11" borderId="99" xfId="2" applyFont="1" applyFill="1" applyBorder="1" applyAlignment="1">
      <alignment horizontal="left" vertical="center" wrapText="1"/>
    </xf>
    <xf numFmtId="0" fontId="7" fillId="11" borderId="100" xfId="2" applyFont="1" applyFill="1" applyBorder="1" applyAlignment="1">
      <alignment horizontal="left" vertical="center" wrapText="1"/>
    </xf>
    <xf numFmtId="9" fontId="18" fillId="8" borderId="98" xfId="2" applyNumberFormat="1" applyFont="1" applyFill="1" applyBorder="1" applyAlignment="1">
      <alignment horizontal="center" vertical="center" wrapText="1"/>
    </xf>
    <xf numFmtId="10" fontId="7" fillId="8" borderId="98" xfId="1" applyNumberFormat="1" applyFont="1" applyFill="1" applyBorder="1" applyAlignment="1">
      <alignment horizontal="center" vertical="center" wrapText="1"/>
    </xf>
    <xf numFmtId="9" fontId="76" fillId="12" borderId="98" xfId="1" applyFont="1" applyFill="1" applyBorder="1" applyAlignment="1">
      <alignment horizontal="center" vertical="center" wrapText="1"/>
    </xf>
    <xf numFmtId="0" fontId="14" fillId="12" borderId="27" xfId="2" applyFont="1" applyFill="1" applyBorder="1" applyAlignment="1">
      <alignment horizontal="center" vertical="center" wrapText="1"/>
    </xf>
    <xf numFmtId="4" fontId="14" fillId="12" borderId="98" xfId="2" applyNumberFormat="1" applyFont="1" applyFill="1" applyBorder="1" applyAlignment="1">
      <alignment horizontal="center" vertical="center" wrapText="1"/>
    </xf>
    <xf numFmtId="9" fontId="14" fillId="12" borderId="98" xfId="2" applyNumberFormat="1" applyFont="1" applyFill="1" applyBorder="1" applyAlignment="1">
      <alignment horizontal="center" vertical="center" wrapText="1"/>
    </xf>
    <xf numFmtId="10" fontId="14" fillId="12" borderId="98" xfId="1" applyNumberFormat="1" applyFont="1" applyFill="1" applyBorder="1" applyAlignment="1">
      <alignment horizontal="center" vertical="center" wrapText="1"/>
    </xf>
    <xf numFmtId="0" fontId="14" fillId="12" borderId="99" xfId="2" applyFont="1" applyFill="1" applyBorder="1" applyAlignment="1">
      <alignment horizontal="left" vertical="center" wrapText="1"/>
    </xf>
    <xf numFmtId="0" fontId="14" fillId="12" borderId="100" xfId="2" applyFont="1" applyFill="1" applyBorder="1" applyAlignment="1">
      <alignment horizontal="left" vertical="center" wrapText="1"/>
    </xf>
    <xf numFmtId="10" fontId="75" fillId="13" borderId="98" xfId="1" applyNumberFormat="1" applyFont="1" applyFill="1" applyBorder="1" applyAlignment="1">
      <alignment horizontal="center" vertical="center" wrapText="1"/>
    </xf>
    <xf numFmtId="10" fontId="18" fillId="8" borderId="98" xfId="2" applyNumberFormat="1" applyFont="1" applyFill="1" applyBorder="1" applyAlignment="1">
      <alignment horizontal="center" vertical="center" wrapText="1"/>
    </xf>
    <xf numFmtId="10" fontId="75" fillId="12" borderId="98" xfId="2" applyNumberFormat="1" applyFont="1" applyFill="1" applyBorder="1" applyAlignment="1">
      <alignment horizontal="center" vertical="center" wrapText="1"/>
    </xf>
    <xf numFmtId="0" fontId="1" fillId="12" borderId="27" xfId="2" applyFont="1" applyFill="1" applyBorder="1" applyAlignment="1">
      <alignment horizontal="center" vertical="center" wrapText="1"/>
    </xf>
    <xf numFmtId="9" fontId="1" fillId="12" borderId="98" xfId="1" applyFont="1" applyFill="1" applyBorder="1" applyAlignment="1">
      <alignment horizontal="center" vertical="center" wrapText="1"/>
    </xf>
    <xf numFmtId="10" fontId="1" fillId="12" borderId="98" xfId="1" applyNumberFormat="1" applyFont="1" applyFill="1" applyBorder="1" applyAlignment="1">
      <alignment horizontal="center" vertical="center" wrapText="1"/>
    </xf>
    <xf numFmtId="9" fontId="7" fillId="8" borderId="98" xfId="1" applyFont="1" applyFill="1" applyBorder="1" applyAlignment="1">
      <alignment horizontal="center" vertical="center" wrapText="1"/>
    </xf>
    <xf numFmtId="9" fontId="7" fillId="11" borderId="98" xfId="2" applyNumberFormat="1" applyFont="1" applyFill="1" applyBorder="1" applyAlignment="1">
      <alignment horizontal="center" vertical="center" wrapText="1"/>
    </xf>
    <xf numFmtId="10" fontId="18" fillId="8" borderId="98" xfId="1" applyNumberFormat="1" applyFont="1" applyFill="1" applyBorder="1" applyAlignment="1">
      <alignment horizontal="center" vertical="center" wrapText="1"/>
    </xf>
    <xf numFmtId="9" fontId="75" fillId="27" borderId="98" xfId="1" applyNumberFormat="1" applyFont="1" applyFill="1" applyBorder="1" applyAlignment="1">
      <alignment horizontal="center" vertical="center" wrapText="1"/>
    </xf>
    <xf numFmtId="10" fontId="75" fillId="0" borderId="98" xfId="1" applyNumberFormat="1" applyFont="1" applyFill="1" applyBorder="1" applyAlignment="1">
      <alignment horizontal="center" vertical="center" wrapText="1"/>
    </xf>
    <xf numFmtId="9" fontId="11" fillId="0" borderId="27" xfId="1" applyFont="1" applyFill="1" applyBorder="1" applyAlignment="1">
      <alignment horizontal="center" vertical="center" wrapText="1"/>
    </xf>
    <xf numFmtId="10" fontId="77" fillId="13" borderId="98" xfId="2" applyNumberFormat="1" applyFont="1" applyFill="1" applyBorder="1" applyAlignment="1">
      <alignment horizontal="center" vertical="center" wrapText="1"/>
    </xf>
    <xf numFmtId="0" fontId="12" fillId="13" borderId="27" xfId="2" applyFont="1" applyFill="1" applyBorder="1" applyAlignment="1">
      <alignment horizontal="center" vertical="center" wrapText="1"/>
    </xf>
    <xf numFmtId="0" fontId="12" fillId="13" borderId="99" xfId="2" applyFont="1" applyFill="1" applyBorder="1" applyAlignment="1">
      <alignment horizontal="left" vertical="center" wrapText="1"/>
    </xf>
    <xf numFmtId="0" fontId="12" fillId="13" borderId="100" xfId="2" applyFont="1" applyFill="1" applyBorder="1" applyAlignment="1">
      <alignment horizontal="left" vertical="center" wrapText="1"/>
    </xf>
    <xf numFmtId="15" fontId="7" fillId="8" borderId="27" xfId="2" applyNumberFormat="1" applyFont="1" applyFill="1" applyBorder="1" applyAlignment="1">
      <alignment horizontal="center" vertical="center" wrapText="1"/>
    </xf>
    <xf numFmtId="15" fontId="7" fillId="8" borderId="98" xfId="2" applyNumberFormat="1" applyFont="1" applyFill="1" applyBorder="1" applyAlignment="1">
      <alignment horizontal="center" vertical="center" wrapText="1"/>
    </xf>
    <xf numFmtId="15" fontId="7" fillId="8" borderId="99" xfId="2" applyNumberFormat="1" applyFont="1" applyFill="1" applyBorder="1" applyAlignment="1">
      <alignment horizontal="left" vertical="center" wrapText="1"/>
    </xf>
    <xf numFmtId="15" fontId="7" fillId="8" borderId="100" xfId="2" applyNumberFormat="1" applyFont="1" applyFill="1" applyBorder="1" applyAlignment="1">
      <alignment horizontal="left" vertical="center" wrapText="1"/>
    </xf>
    <xf numFmtId="3" fontId="9" fillId="0" borderId="96" xfId="2" applyNumberFormat="1" applyFont="1" applyBorder="1" applyAlignment="1">
      <alignment vertical="center" wrapText="1"/>
    </xf>
    <xf numFmtId="3" fontId="9" fillId="0" borderId="97" xfId="2" applyNumberFormat="1" applyFont="1" applyBorder="1" applyAlignment="1">
      <alignment vertical="center" wrapText="1"/>
    </xf>
    <xf numFmtId="170" fontId="18" fillId="11" borderId="98" xfId="2" applyNumberFormat="1" applyFont="1" applyFill="1" applyBorder="1" applyAlignment="1">
      <alignment horizontal="center" vertical="center" wrapText="1"/>
    </xf>
    <xf numFmtId="171" fontId="75" fillId="13" borderId="98" xfId="2" applyNumberFormat="1" applyFont="1" applyFill="1" applyBorder="1" applyAlignment="1">
      <alignment horizontal="center" vertical="center" wrapText="1"/>
    </xf>
    <xf numFmtId="9" fontId="18" fillId="8" borderId="98" xfId="1" applyFont="1" applyFill="1" applyBorder="1" applyAlignment="1">
      <alignment horizontal="center" vertical="center" wrapText="1"/>
    </xf>
    <xf numFmtId="0" fontId="75" fillId="12" borderId="98" xfId="2" applyFont="1" applyFill="1" applyBorder="1" applyAlignment="1">
      <alignment horizontal="center" vertical="center" wrapText="1"/>
    </xf>
    <xf numFmtId="0" fontId="75" fillId="13" borderId="98" xfId="2" applyFont="1" applyFill="1" applyBorder="1" applyAlignment="1">
      <alignment horizontal="center" vertical="center" wrapText="1"/>
    </xf>
    <xf numFmtId="4" fontId="1" fillId="13" borderId="98" xfId="2" applyNumberFormat="1" applyFont="1" applyFill="1" applyBorder="1" applyAlignment="1">
      <alignment horizontal="center" vertical="center" wrapText="1"/>
    </xf>
    <xf numFmtId="9" fontId="1" fillId="13" borderId="98" xfId="1" applyFont="1" applyFill="1" applyBorder="1" applyAlignment="1">
      <alignment horizontal="center" vertical="center" wrapText="1"/>
    </xf>
    <xf numFmtId="10" fontId="1" fillId="13" borderId="98" xfId="1" applyNumberFormat="1" applyFont="1" applyFill="1" applyBorder="1" applyAlignment="1">
      <alignment horizontal="center" vertical="center" wrapText="1"/>
    </xf>
    <xf numFmtId="4" fontId="9" fillId="0" borderId="98" xfId="2" applyNumberFormat="1" applyFont="1" applyBorder="1" applyAlignment="1">
      <alignment horizontal="center" vertical="center" wrapText="1"/>
    </xf>
    <xf numFmtId="9" fontId="9" fillId="0" borderId="98" xfId="1" applyFont="1" applyBorder="1" applyAlignment="1">
      <alignment horizontal="center" vertical="center" wrapText="1"/>
    </xf>
    <xf numFmtId="3" fontId="9" fillId="0" borderId="98" xfId="2" applyNumberFormat="1" applyFont="1" applyBorder="1" applyAlignment="1">
      <alignment horizontal="center" vertical="center" wrapText="1"/>
    </xf>
    <xf numFmtId="10" fontId="9" fillId="0" borderId="98" xfId="1" applyNumberFormat="1" applyFont="1" applyBorder="1" applyAlignment="1">
      <alignment horizontal="center" vertical="center" wrapText="1"/>
    </xf>
    <xf numFmtId="9" fontId="75" fillId="12" borderId="98" xfId="2" applyNumberFormat="1" applyFont="1" applyFill="1" applyBorder="1" applyAlignment="1">
      <alignment horizontal="center" vertical="center" wrapText="1"/>
    </xf>
    <xf numFmtId="9" fontId="75" fillId="13" borderId="98" xfId="1" applyFont="1" applyFill="1" applyBorder="1" applyAlignment="1">
      <alignment horizontal="center" vertical="center" wrapText="1"/>
    </xf>
    <xf numFmtId="10" fontId="75" fillId="12" borderId="98" xfId="1" applyNumberFormat="1" applyFont="1" applyFill="1" applyBorder="1" applyAlignment="1">
      <alignment horizontal="center" vertical="center" wrapText="1"/>
    </xf>
    <xf numFmtId="164" fontId="11" fillId="0" borderId="28" xfId="2" applyNumberFormat="1" applyFont="1" applyBorder="1" applyAlignment="1">
      <alignment vertical="center" wrapText="1"/>
    </xf>
    <xf numFmtId="0" fontId="1" fillId="0" borderId="91" xfId="2" applyFont="1" applyBorder="1" applyAlignment="1">
      <alignment horizontal="left" vertical="center" wrapText="1"/>
    </xf>
    <xf numFmtId="3" fontId="13" fillId="0" borderId="102" xfId="2" applyNumberFormat="1" applyFont="1" applyBorder="1" applyAlignment="1">
      <alignment vertical="center" wrapText="1"/>
    </xf>
    <xf numFmtId="9" fontId="75" fillId="0" borderId="107" xfId="1" applyNumberFormat="1" applyFont="1" applyBorder="1" applyAlignment="1">
      <alignment horizontal="center" vertical="center" wrapText="1"/>
    </xf>
    <xf numFmtId="3" fontId="11" fillId="0" borderId="102" xfId="2" applyNumberFormat="1" applyFont="1" applyBorder="1" applyAlignment="1">
      <alignment vertical="center" wrapText="1"/>
    </xf>
    <xf numFmtId="3" fontId="11" fillId="0" borderId="102" xfId="2" applyNumberFormat="1" applyFont="1" applyBorder="1" applyAlignment="1">
      <alignment horizontal="center" vertical="center" wrapText="1"/>
    </xf>
    <xf numFmtId="3" fontId="11" fillId="0" borderId="108" xfId="2" applyNumberFormat="1" applyFont="1" applyBorder="1" applyAlignment="1">
      <alignment vertical="center" wrapText="1"/>
    </xf>
    <xf numFmtId="3" fontId="9" fillId="0" borderId="64" xfId="2" applyNumberFormat="1" applyFont="1" applyBorder="1" applyAlignment="1">
      <alignment vertical="center" wrapText="1"/>
    </xf>
    <xf numFmtId="3" fontId="9" fillId="0" borderId="103" xfId="2" applyNumberFormat="1" applyFont="1" applyBorder="1" applyAlignment="1">
      <alignment vertical="center" wrapText="1"/>
    </xf>
    <xf numFmtId="3" fontId="9" fillId="0" borderId="104" xfId="2" applyNumberFormat="1" applyFont="1" applyBorder="1" applyAlignment="1">
      <alignment vertical="center" wrapText="1"/>
    </xf>
    <xf numFmtId="0" fontId="7" fillId="28" borderId="98" xfId="2" applyFont="1" applyFill="1" applyBorder="1" applyAlignment="1">
      <alignment horizontal="left" vertical="center" wrapText="1"/>
    </xf>
    <xf numFmtId="3" fontId="13" fillId="28" borderId="98" xfId="2" applyNumberFormat="1" applyFont="1" applyFill="1" applyBorder="1" applyAlignment="1">
      <alignment vertical="center" wrapText="1"/>
    </xf>
    <xf numFmtId="9" fontId="75" fillId="28" borderId="98" xfId="1" applyNumberFormat="1" applyFont="1" applyFill="1" applyBorder="1" applyAlignment="1">
      <alignment horizontal="center" vertical="center" wrapText="1"/>
    </xf>
    <xf numFmtId="3" fontId="11" fillId="28" borderId="98" xfId="2" applyNumberFormat="1" applyFont="1" applyFill="1" applyBorder="1" applyAlignment="1">
      <alignment vertical="center" wrapText="1"/>
    </xf>
    <xf numFmtId="3" fontId="11" fillId="28" borderId="98" xfId="2" applyNumberFormat="1" applyFont="1" applyFill="1" applyBorder="1" applyAlignment="1">
      <alignment horizontal="center" vertical="center" wrapText="1"/>
    </xf>
    <xf numFmtId="10" fontId="1" fillId="29" borderId="98" xfId="1" applyNumberFormat="1" applyFont="1" applyFill="1" applyBorder="1" applyAlignment="1">
      <alignment horizontal="center" vertical="center" wrapText="1"/>
    </xf>
    <xf numFmtId="3" fontId="9" fillId="28" borderId="98" xfId="2" applyNumberFormat="1" applyFont="1" applyFill="1" applyBorder="1" applyAlignment="1">
      <alignment vertical="center" wrapText="1"/>
    </xf>
    <xf numFmtId="0" fontId="16" fillId="4" borderId="98" xfId="2" applyFont="1" applyFill="1" applyBorder="1" applyAlignment="1">
      <alignment horizontal="center" vertical="center" wrapText="1"/>
    </xf>
    <xf numFmtId="10" fontId="16" fillId="4" borderId="98" xfId="1" applyNumberFormat="1" applyFont="1" applyFill="1" applyBorder="1" applyAlignment="1">
      <alignment horizontal="center" vertical="center" wrapText="1"/>
    </xf>
    <xf numFmtId="4" fontId="9" fillId="4" borderId="98" xfId="2" applyNumberFormat="1" applyFont="1" applyFill="1" applyBorder="1" applyAlignment="1">
      <alignment vertical="center" wrapText="1"/>
    </xf>
    <xf numFmtId="3" fontId="9" fillId="4" borderId="98" xfId="2" applyNumberFormat="1" applyFont="1" applyFill="1" applyBorder="1" applyAlignment="1">
      <alignment vertical="center" wrapText="1"/>
    </xf>
    <xf numFmtId="0" fontId="1" fillId="0" borderId="81" xfId="2" applyFont="1" applyBorder="1" applyAlignment="1">
      <alignment horizontal="left" vertical="top" wrapText="1"/>
    </xf>
    <xf numFmtId="0" fontId="0" fillId="0" borderId="81" xfId="2" applyFont="1" applyAlignment="1">
      <alignment horizontal="center"/>
    </xf>
    <xf numFmtId="10" fontId="18" fillId="11" borderId="98" xfId="1" applyNumberFormat="1" applyFont="1" applyFill="1" applyBorder="1" applyAlignment="1">
      <alignment horizontal="center" vertical="center" wrapText="1"/>
    </xf>
    <xf numFmtId="10" fontId="76" fillId="12" borderId="98" xfId="2" applyNumberFormat="1" applyFont="1" applyFill="1" applyBorder="1" applyAlignment="1">
      <alignment horizontal="center" vertical="center" wrapText="1"/>
    </xf>
    <xf numFmtId="170" fontId="75" fillId="13" borderId="98" xfId="2" applyNumberFormat="1" applyFont="1" applyFill="1" applyBorder="1" applyAlignment="1">
      <alignment horizontal="center" vertical="center" wrapText="1"/>
    </xf>
    <xf numFmtId="170" fontId="18" fillId="8" borderId="98" xfId="2" applyNumberFormat="1" applyFont="1" applyFill="1" applyBorder="1" applyAlignment="1">
      <alignment horizontal="center" vertical="center" wrapText="1"/>
    </xf>
    <xf numFmtId="170" fontId="75" fillId="12" borderId="98" xfId="2" applyNumberFormat="1" applyFont="1" applyFill="1" applyBorder="1" applyAlignment="1">
      <alignment horizontal="center" vertical="center" wrapText="1"/>
    </xf>
    <xf numFmtId="10" fontId="75" fillId="0" borderId="98" xfId="2" applyNumberFormat="1" applyFont="1" applyBorder="1" applyAlignment="1">
      <alignment horizontal="center" vertical="center" wrapText="1"/>
    </xf>
    <xf numFmtId="10" fontId="75" fillId="0" borderId="101" xfId="2" applyNumberFormat="1" applyFont="1" applyBorder="1" applyAlignment="1">
      <alignment horizontal="center" vertical="center" wrapText="1"/>
    </xf>
    <xf numFmtId="10" fontId="75" fillId="28" borderId="98" xfId="2" applyNumberFormat="1" applyFont="1" applyFill="1" applyBorder="1" applyAlignment="1">
      <alignment horizontal="center" vertical="center" wrapText="1"/>
    </xf>
    <xf numFmtId="9" fontId="7" fillId="11" borderId="23" xfId="1" applyFont="1" applyFill="1" applyBorder="1" applyAlignment="1">
      <alignment horizontal="center" vertical="center" wrapText="1"/>
    </xf>
    <xf numFmtId="9" fontId="7" fillId="8" borderId="27" xfId="1" applyFont="1" applyFill="1" applyBorder="1" applyAlignment="1">
      <alignment horizontal="center" vertical="center" wrapText="1"/>
    </xf>
    <xf numFmtId="9" fontId="1" fillId="12" borderId="9" xfId="1" applyFont="1" applyFill="1" applyBorder="1" applyAlignment="1">
      <alignment horizontal="center" vertical="center" wrapText="1"/>
    </xf>
    <xf numFmtId="9" fontId="1" fillId="13" borderId="31" xfId="1" applyFont="1" applyFill="1" applyBorder="1" applyAlignment="1">
      <alignment horizontal="center" vertical="center" wrapText="1"/>
    </xf>
    <xf numFmtId="9" fontId="11" fillId="0" borderId="28" xfId="1" applyFont="1" applyBorder="1" applyAlignment="1">
      <alignment horizontal="center" vertical="center" wrapText="1"/>
    </xf>
    <xf numFmtId="9" fontId="1" fillId="13" borderId="27" xfId="1" applyFont="1" applyFill="1" applyBorder="1" applyAlignment="1">
      <alignment horizontal="center" vertical="center" wrapText="1"/>
    </xf>
    <xf numFmtId="9" fontId="7" fillId="11" borderId="27" xfId="1" applyFont="1" applyFill="1" applyBorder="1" applyAlignment="1">
      <alignment horizontal="center" vertical="center" wrapText="1"/>
    </xf>
    <xf numFmtId="9" fontId="14" fillId="12" borderId="27" xfId="1" applyFont="1" applyFill="1" applyBorder="1" applyAlignment="1">
      <alignment horizontal="center" vertical="center" wrapText="1"/>
    </xf>
    <xf numFmtId="9" fontId="1" fillId="12" borderId="27" xfId="1" applyFont="1" applyFill="1" applyBorder="1" applyAlignment="1">
      <alignment horizontal="center" vertical="center" wrapText="1"/>
    </xf>
    <xf numFmtId="9" fontId="12" fillId="13" borderId="27" xfId="1" applyFont="1" applyFill="1" applyBorder="1" applyAlignment="1">
      <alignment horizontal="center" vertical="center" wrapText="1"/>
    </xf>
    <xf numFmtId="9" fontId="11" fillId="0" borderId="108" xfId="1" applyFont="1" applyBorder="1" applyAlignment="1">
      <alignment horizontal="center" vertical="center" wrapText="1"/>
    </xf>
    <xf numFmtId="9" fontId="11" fillId="28" borderId="98" xfId="1" applyFont="1" applyFill="1" applyBorder="1" applyAlignment="1">
      <alignment horizontal="center" vertical="center" wrapText="1"/>
    </xf>
    <xf numFmtId="0" fontId="11" fillId="4" borderId="98" xfId="2" applyFont="1" applyFill="1" applyBorder="1" applyAlignment="1">
      <alignment horizontal="center" vertical="center" wrapText="1"/>
    </xf>
    <xf numFmtId="0" fontId="7" fillId="31" borderId="51" xfId="0" applyFont="1" applyFill="1" applyBorder="1" applyAlignment="1">
      <alignment horizontal="center" vertical="center" wrapText="1"/>
    </xf>
    <xf numFmtId="0" fontId="4" fillId="0" borderId="0" xfId="0" applyFont="1" applyFill="1" applyAlignment="1">
      <alignment horizontal="center"/>
    </xf>
    <xf numFmtId="0" fontId="0" fillId="0" borderId="0" xfId="0" applyFont="1" applyFill="1" applyAlignment="1">
      <alignment horizontal="center"/>
    </xf>
    <xf numFmtId="0" fontId="0" fillId="0" borderId="0" xfId="0" applyFont="1" applyAlignment="1">
      <alignment horizontal="center"/>
    </xf>
    <xf numFmtId="167" fontId="10" fillId="30" borderId="48" xfId="0" applyNumberFormat="1" applyFont="1" applyFill="1" applyBorder="1" applyAlignment="1">
      <alignment horizontal="center" vertical="center" wrapText="1"/>
    </xf>
    <xf numFmtId="49" fontId="10" fillId="30" borderId="48" xfId="0" applyNumberFormat="1" applyFont="1" applyFill="1" applyBorder="1" applyAlignment="1">
      <alignment horizontal="center" vertical="center" wrapText="1"/>
    </xf>
    <xf numFmtId="49" fontId="79" fillId="17" borderId="47" xfId="0" applyNumberFormat="1" applyFont="1" applyFill="1" applyBorder="1" applyAlignment="1">
      <alignment horizontal="center" vertical="center" wrapText="1"/>
    </xf>
    <xf numFmtId="0" fontId="8" fillId="17" borderId="47" xfId="0" applyFont="1" applyFill="1" applyBorder="1" applyAlignment="1">
      <alignment vertical="center" wrapText="1"/>
    </xf>
    <xf numFmtId="172" fontId="8" fillId="17" borderId="47" xfId="4" applyNumberFormat="1" applyFont="1" applyFill="1" applyBorder="1" applyAlignment="1">
      <alignment vertical="center" wrapText="1"/>
    </xf>
    <xf numFmtId="172" fontId="80" fillId="0" borderId="51" xfId="4" applyNumberFormat="1" applyFont="1" applyBorder="1" applyAlignment="1">
      <alignment vertical="center" wrapText="1"/>
    </xf>
    <xf numFmtId="0" fontId="4" fillId="0" borderId="0" xfId="0" applyFont="1" applyFill="1"/>
    <xf numFmtId="0" fontId="71" fillId="0" borderId="0" xfId="0" applyFont="1" applyFill="1" applyAlignment="1"/>
    <xf numFmtId="0" fontId="71" fillId="0" borderId="0" xfId="0" applyFont="1" applyAlignment="1"/>
    <xf numFmtId="49" fontId="10" fillId="11" borderId="47" xfId="0" applyNumberFormat="1" applyFont="1" applyFill="1" applyBorder="1" applyAlignment="1">
      <alignment horizontal="center" vertical="center" wrapText="1"/>
    </xf>
    <xf numFmtId="49" fontId="10" fillId="32" borderId="47" xfId="0" applyNumberFormat="1" applyFont="1" applyFill="1" applyBorder="1" applyAlignment="1">
      <alignment horizontal="center" vertical="center" wrapText="1"/>
    </xf>
    <xf numFmtId="0" fontId="7" fillId="11" borderId="47" xfId="0" applyFont="1" applyFill="1" applyBorder="1" applyAlignment="1">
      <alignment vertical="center" wrapText="1"/>
    </xf>
    <xf numFmtId="172" fontId="7" fillId="11" borderId="47" xfId="4" applyNumberFormat="1" applyFont="1" applyFill="1" applyBorder="1" applyAlignment="1">
      <alignment vertical="center" wrapText="1"/>
    </xf>
    <xf numFmtId="172" fontId="1" fillId="33" borderId="51" xfId="4" applyNumberFormat="1" applyFont="1" applyFill="1" applyBorder="1" applyAlignment="1">
      <alignment vertical="center" wrapText="1"/>
    </xf>
    <xf numFmtId="0" fontId="0" fillId="0" borderId="0" xfId="0" applyFont="1" applyFill="1" applyAlignment="1"/>
    <xf numFmtId="0" fontId="10" fillId="11" borderId="47" xfId="0" applyFont="1" applyFill="1" applyBorder="1" applyAlignment="1">
      <alignment horizontal="center" vertical="center" wrapText="1"/>
    </xf>
    <xf numFmtId="0" fontId="12" fillId="0" borderId="47" xfId="0" applyFont="1" applyBorder="1" applyAlignment="1">
      <alignment horizontal="center" vertical="center" wrapText="1"/>
    </xf>
    <xf numFmtId="49" fontId="12" fillId="0" borderId="47" xfId="0" applyNumberFormat="1" applyFont="1" applyBorder="1" applyAlignment="1">
      <alignment horizontal="center" vertical="center" wrapText="1"/>
    </xf>
    <xf numFmtId="49" fontId="10" fillId="0" borderId="47" xfId="0" applyNumberFormat="1" applyFont="1" applyBorder="1" applyAlignment="1">
      <alignment horizontal="center" vertical="center" wrapText="1"/>
    </xf>
    <xf numFmtId="0" fontId="1" fillId="0" borderId="47" xfId="0" applyFont="1" applyBorder="1" applyAlignment="1">
      <alignment vertical="center" wrapText="1"/>
    </xf>
    <xf numFmtId="172" fontId="1" fillId="0" borderId="47" xfId="4" applyNumberFormat="1" applyFont="1" applyBorder="1" applyAlignment="1">
      <alignment vertical="center" wrapText="1"/>
    </xf>
    <xf numFmtId="172" fontId="1" fillId="0" borderId="51" xfId="4" applyNumberFormat="1" applyFont="1" applyBorder="1" applyAlignment="1">
      <alignment vertical="center" wrapText="1"/>
    </xf>
    <xf numFmtId="0" fontId="25" fillId="0" borderId="0" xfId="0" applyFont="1" applyFill="1"/>
    <xf numFmtId="0" fontId="10" fillId="18" borderId="47" xfId="0" applyFont="1" applyFill="1" applyBorder="1" applyAlignment="1">
      <alignment horizontal="center" vertical="center" wrapText="1"/>
    </xf>
    <xf numFmtId="49" fontId="10" fillId="18" borderId="47" xfId="0" applyNumberFormat="1" applyFont="1" applyFill="1" applyBorder="1" applyAlignment="1">
      <alignment horizontal="center" vertical="center" wrapText="1"/>
    </xf>
    <xf numFmtId="0" fontId="7" fillId="18" borderId="47" xfId="0" applyFont="1" applyFill="1" applyBorder="1" applyAlignment="1">
      <alignment vertical="center" wrapText="1"/>
    </xf>
    <xf numFmtId="172" fontId="7" fillId="18" borderId="47" xfId="4" applyNumberFormat="1" applyFont="1" applyFill="1" applyBorder="1" applyAlignment="1">
      <alignment vertical="center" wrapText="1"/>
    </xf>
    <xf numFmtId="0" fontId="26" fillId="0" borderId="0" xfId="0" applyFont="1" applyFill="1"/>
    <xf numFmtId="172" fontId="7" fillId="33" borderId="51" xfId="4" applyNumberFormat="1" applyFont="1" applyFill="1" applyBorder="1" applyAlignment="1">
      <alignment vertical="center" wrapText="1"/>
    </xf>
    <xf numFmtId="0" fontId="5" fillId="0" borderId="0" xfId="0" applyFont="1" applyFill="1"/>
    <xf numFmtId="0" fontId="81" fillId="0" borderId="0" xfId="0" applyFont="1" applyFill="1" applyAlignment="1"/>
    <xf numFmtId="0" fontId="81" fillId="0" borderId="0" xfId="0" applyFont="1" applyAlignment="1"/>
    <xf numFmtId="0" fontId="10" fillId="0" borderId="47" xfId="0" applyFont="1" applyBorder="1" applyAlignment="1">
      <alignment horizontal="center" vertical="center" wrapText="1"/>
    </xf>
    <xf numFmtId="0" fontId="7" fillId="0" borderId="47" xfId="0" applyFont="1" applyBorder="1" applyAlignment="1">
      <alignment vertical="center" wrapText="1"/>
    </xf>
    <xf numFmtId="172" fontId="7" fillId="0" borderId="47" xfId="4" applyNumberFormat="1" applyFont="1" applyBorder="1" applyAlignment="1">
      <alignment vertical="center" wrapText="1"/>
    </xf>
    <xf numFmtId="172" fontId="7" fillId="0" borderId="51" xfId="4" applyNumberFormat="1" applyFont="1" applyBorder="1" applyAlignment="1">
      <alignment vertical="center" wrapText="1"/>
    </xf>
    <xf numFmtId="0" fontId="12" fillId="18" borderId="47" xfId="0" applyFont="1" applyFill="1" applyBorder="1" applyAlignment="1">
      <alignment horizontal="center" vertical="center" wrapText="1"/>
    </xf>
    <xf numFmtId="49" fontId="12" fillId="18" borderId="47" xfId="0" applyNumberFormat="1" applyFont="1" applyFill="1" applyBorder="1" applyAlignment="1">
      <alignment horizontal="center" vertical="center" wrapText="1"/>
    </xf>
    <xf numFmtId="172" fontId="1" fillId="18" borderId="47" xfId="4" applyNumberFormat="1" applyFont="1" applyFill="1" applyBorder="1" applyAlignment="1">
      <alignment vertical="center" wrapText="1"/>
    </xf>
    <xf numFmtId="172" fontId="1" fillId="33" borderId="47" xfId="4" applyNumberFormat="1" applyFont="1" applyFill="1" applyBorder="1" applyAlignment="1">
      <alignment vertical="center" wrapText="1"/>
    </xf>
    <xf numFmtId="49" fontId="79" fillId="34" borderId="47" xfId="0" applyNumberFormat="1" applyFont="1" applyFill="1" applyBorder="1" applyAlignment="1">
      <alignment horizontal="center" vertical="center" wrapText="1"/>
    </xf>
    <xf numFmtId="0" fontId="8" fillId="34" borderId="47" xfId="0" applyFont="1" applyFill="1" applyBorder="1" applyAlignment="1">
      <alignment vertical="center" wrapText="1"/>
    </xf>
    <xf numFmtId="172" fontId="8" fillId="34" borderId="47" xfId="4" applyNumberFormat="1" applyFont="1" applyFill="1" applyBorder="1" applyAlignment="1">
      <alignment vertical="center" wrapText="1"/>
    </xf>
    <xf numFmtId="172" fontId="8" fillId="33" borderId="47" xfId="4" applyNumberFormat="1" applyFont="1" applyFill="1" applyBorder="1" applyAlignment="1">
      <alignment vertical="center" wrapText="1"/>
    </xf>
    <xf numFmtId="172" fontId="8" fillId="33" borderId="51" xfId="4" applyNumberFormat="1" applyFont="1" applyFill="1" applyBorder="1" applyAlignment="1">
      <alignment vertical="center" wrapText="1"/>
    </xf>
    <xf numFmtId="0" fontId="81" fillId="33" borderId="0" xfId="0" applyFont="1" applyFill="1" applyAlignment="1"/>
    <xf numFmtId="49" fontId="10" fillId="35" borderId="47" xfId="0" applyNumberFormat="1" applyFont="1" applyFill="1" applyBorder="1" applyAlignment="1">
      <alignment horizontal="center" vertical="center" wrapText="1"/>
    </xf>
    <xf numFmtId="0" fontId="7" fillId="35" borderId="47" xfId="0" applyFont="1" applyFill="1" applyBorder="1" applyAlignment="1">
      <alignment vertical="center" wrapText="1"/>
    </xf>
    <xf numFmtId="172" fontId="7" fillId="35" borderId="47" xfId="4" applyNumberFormat="1" applyFont="1" applyFill="1" applyBorder="1" applyAlignment="1">
      <alignment vertical="center" wrapText="1"/>
    </xf>
    <xf numFmtId="172" fontId="7" fillId="36" borderId="47" xfId="4" applyNumberFormat="1" applyFont="1" applyFill="1" applyBorder="1" applyAlignment="1">
      <alignment vertical="center" wrapText="1"/>
    </xf>
    <xf numFmtId="172" fontId="7" fillId="33" borderId="47" xfId="4" applyNumberFormat="1" applyFont="1" applyFill="1" applyBorder="1" applyAlignment="1">
      <alignment vertical="center" wrapText="1"/>
    </xf>
    <xf numFmtId="172" fontId="7" fillId="36" borderId="51" xfId="4" applyNumberFormat="1" applyFont="1" applyFill="1" applyBorder="1" applyAlignment="1">
      <alignment vertical="center" wrapText="1"/>
    </xf>
    <xf numFmtId="0" fontId="81" fillId="36" borderId="0" xfId="0" applyFont="1" applyFill="1" applyAlignment="1"/>
    <xf numFmtId="0" fontId="10" fillId="35" borderId="47" xfId="0" applyFont="1" applyFill="1" applyBorder="1" applyAlignment="1">
      <alignment horizontal="center" vertical="center" wrapText="1"/>
    </xf>
    <xf numFmtId="172" fontId="1" fillId="36" borderId="47" xfId="4" applyNumberFormat="1" applyFont="1" applyFill="1" applyBorder="1" applyAlignment="1">
      <alignment vertical="center" wrapText="1"/>
    </xf>
    <xf numFmtId="172" fontId="1" fillId="36" borderId="51" xfId="4" applyNumberFormat="1" applyFont="1" applyFill="1" applyBorder="1" applyAlignment="1">
      <alignment vertical="center" wrapText="1"/>
    </xf>
    <xf numFmtId="0" fontId="0" fillId="36" borderId="0" xfId="0" applyFont="1" applyFill="1" applyAlignment="1"/>
    <xf numFmtId="43" fontId="78" fillId="0" borderId="47" xfId="4" applyNumberFormat="1" applyFont="1" applyFill="1" applyBorder="1" applyAlignment="1">
      <alignment vertical="center" wrapText="1"/>
    </xf>
    <xf numFmtId="0" fontId="79" fillId="33" borderId="47" xfId="0" applyFont="1" applyFill="1" applyBorder="1" applyAlignment="1">
      <alignment horizontal="center" vertical="center" wrapText="1"/>
    </xf>
    <xf numFmtId="49" fontId="79" fillId="33" borderId="47" xfId="0" applyNumberFormat="1" applyFont="1" applyFill="1" applyBorder="1" applyAlignment="1">
      <alignment horizontal="center" vertical="center" wrapText="1"/>
    </xf>
    <xf numFmtId="0" fontId="8" fillId="33" borderId="47" xfId="0" applyFont="1" applyFill="1" applyBorder="1" applyAlignment="1">
      <alignment vertical="center" wrapText="1"/>
    </xf>
    <xf numFmtId="0" fontId="79" fillId="33" borderId="47" xfId="0" applyNumberFormat="1" applyFont="1" applyFill="1" applyBorder="1" applyAlignment="1" applyProtection="1">
      <alignment horizontal="center" vertical="center" wrapText="1"/>
      <protection locked="0"/>
    </xf>
    <xf numFmtId="49" fontId="79" fillId="33" borderId="47" xfId="0" applyNumberFormat="1" applyFont="1" applyFill="1" applyBorder="1" applyAlignment="1" applyProtection="1">
      <alignment horizontal="center" vertical="center" wrapText="1"/>
      <protection locked="0"/>
    </xf>
    <xf numFmtId="49" fontId="14" fillId="36" borderId="47" xfId="0" applyNumberFormat="1" applyFont="1" applyFill="1" applyBorder="1" applyAlignment="1" applyProtection="1">
      <alignment horizontal="center" vertical="center" wrapText="1"/>
      <protection locked="0"/>
    </xf>
    <xf numFmtId="49" fontId="10" fillId="36" borderId="47" xfId="0" applyNumberFormat="1" applyFont="1" applyFill="1" applyBorder="1" applyAlignment="1" applyProtection="1">
      <alignment horizontal="center" vertical="center" wrapText="1"/>
      <protection locked="0"/>
    </xf>
    <xf numFmtId="0" fontId="7" fillId="36" borderId="47" xfId="0" applyFont="1" applyFill="1" applyBorder="1" applyAlignment="1">
      <alignment vertical="center" wrapText="1"/>
    </xf>
    <xf numFmtId="49" fontId="78" fillId="0" borderId="47" xfId="0" applyNumberFormat="1" applyFont="1" applyFill="1" applyBorder="1" applyAlignment="1" applyProtection="1">
      <alignment horizontal="center" vertical="center" wrapText="1"/>
      <protection locked="0"/>
    </xf>
    <xf numFmtId="49" fontId="12" fillId="0" borderId="47" xfId="0" applyNumberFormat="1" applyFont="1" applyFill="1" applyBorder="1" applyAlignment="1" applyProtection="1">
      <alignment horizontal="center" vertical="center" wrapText="1"/>
      <protection locked="0"/>
    </xf>
    <xf numFmtId="0" fontId="1" fillId="0" borderId="47" xfId="0" applyFont="1" applyFill="1" applyBorder="1" applyAlignment="1">
      <alignment vertical="center" wrapText="1"/>
    </xf>
    <xf numFmtId="172" fontId="1" fillId="0" borderId="47" xfId="4" applyNumberFormat="1" applyFont="1" applyFill="1" applyBorder="1" applyAlignment="1">
      <alignment vertical="center" wrapText="1"/>
    </xf>
    <xf numFmtId="172" fontId="1" fillId="0" borderId="51" xfId="4" applyNumberFormat="1" applyFont="1" applyFill="1" applyBorder="1" applyAlignment="1">
      <alignment vertical="center" wrapText="1"/>
    </xf>
    <xf numFmtId="0" fontId="10" fillId="36" borderId="47" xfId="0" applyFont="1" applyFill="1" applyBorder="1" applyAlignment="1" applyProtection="1">
      <alignment horizontal="center" vertical="center" wrapText="1"/>
      <protection locked="0"/>
    </xf>
    <xf numFmtId="0" fontId="12" fillId="0" borderId="47" xfId="0" applyFont="1" applyFill="1" applyBorder="1" applyAlignment="1" applyProtection="1">
      <alignment horizontal="center" vertical="center" wrapText="1"/>
      <protection locked="0"/>
    </xf>
    <xf numFmtId="0" fontId="1" fillId="0" borderId="47" xfId="0" quotePrefix="1" applyFont="1" applyFill="1" applyBorder="1" applyAlignment="1">
      <alignment vertical="center" wrapText="1"/>
    </xf>
    <xf numFmtId="49" fontId="14" fillId="31" borderId="47" xfId="0" applyNumberFormat="1" applyFont="1" applyFill="1" applyBorder="1" applyAlignment="1" applyProtection="1">
      <alignment horizontal="center" vertical="center" wrapText="1"/>
      <protection locked="0"/>
    </xf>
    <xf numFmtId="49" fontId="10" fillId="31" borderId="47" xfId="0" applyNumberFormat="1" applyFont="1" applyFill="1" applyBorder="1" applyAlignment="1" applyProtection="1">
      <alignment horizontal="center" vertical="center" wrapText="1"/>
      <protection locked="0"/>
    </xf>
    <xf numFmtId="0" fontId="10" fillId="31" borderId="47" xfId="0" applyFont="1" applyFill="1" applyBorder="1" applyAlignment="1" applyProtection="1">
      <alignment horizontal="center" vertical="center" wrapText="1"/>
      <protection locked="0"/>
    </xf>
    <xf numFmtId="0" fontId="7" fillId="31" borderId="47" xfId="0" quotePrefix="1" applyFont="1" applyFill="1" applyBorder="1" applyAlignment="1">
      <alignment vertical="center" wrapText="1"/>
    </xf>
    <xf numFmtId="172" fontId="7" fillId="31" borderId="47" xfId="4" applyNumberFormat="1" applyFont="1" applyFill="1" applyBorder="1" applyAlignment="1">
      <alignment vertical="center" wrapText="1"/>
    </xf>
    <xf numFmtId="172" fontId="7" fillId="31" borderId="51" xfId="4" applyNumberFormat="1" applyFont="1" applyFill="1" applyBorder="1" applyAlignment="1">
      <alignment vertical="center" wrapText="1"/>
    </xf>
    <xf numFmtId="0" fontId="7" fillId="36" borderId="47" xfId="0" quotePrefix="1" applyFont="1" applyFill="1" applyBorder="1" applyAlignment="1">
      <alignment vertical="center" wrapText="1"/>
    </xf>
    <xf numFmtId="49" fontId="14" fillId="33" borderId="47" xfId="0" applyNumberFormat="1" applyFont="1" applyFill="1" applyBorder="1" applyAlignment="1" applyProtection="1">
      <alignment horizontal="center" vertical="center" wrapText="1"/>
      <protection locked="0"/>
    </xf>
    <xf numFmtId="49" fontId="10" fillId="33" borderId="47" xfId="0" applyNumberFormat="1" applyFont="1" applyFill="1" applyBorder="1" applyAlignment="1" applyProtection="1">
      <alignment horizontal="center" vertical="center" wrapText="1"/>
      <protection locked="0"/>
    </xf>
    <xf numFmtId="0" fontId="10" fillId="33" borderId="47" xfId="0" applyFont="1" applyFill="1" applyBorder="1" applyAlignment="1" applyProtection="1">
      <alignment horizontal="center" vertical="center" wrapText="1"/>
      <protection locked="0"/>
    </xf>
    <xf numFmtId="0" fontId="7" fillId="33" borderId="47" xfId="0" quotePrefix="1" applyFont="1" applyFill="1" applyBorder="1" applyAlignment="1">
      <alignment vertical="center" wrapText="1"/>
    </xf>
    <xf numFmtId="49" fontId="82" fillId="37" borderId="47" xfId="0" applyNumberFormat="1" applyFont="1" applyFill="1" applyBorder="1" applyAlignment="1">
      <alignment horizontal="center" vertical="center" wrapText="1"/>
    </xf>
    <xf numFmtId="0" fontId="83" fillId="37" borderId="47" xfId="0" applyFont="1" applyFill="1" applyBorder="1" applyAlignment="1">
      <alignment horizontal="center" vertical="center" wrapText="1"/>
    </xf>
    <xf numFmtId="0" fontId="82" fillId="37" borderId="47" xfId="0" applyFont="1" applyFill="1" applyBorder="1" applyAlignment="1">
      <alignment vertical="center" wrapText="1"/>
    </xf>
    <xf numFmtId="172" fontId="82" fillId="37" borderId="47" xfId="4" applyNumberFormat="1" applyFont="1" applyFill="1" applyBorder="1" applyAlignment="1">
      <alignment vertical="center" wrapText="1"/>
    </xf>
    <xf numFmtId="172" fontId="83" fillId="33" borderId="51" xfId="4" applyNumberFormat="1" applyFont="1" applyFill="1" applyBorder="1" applyAlignment="1">
      <alignment vertical="center" wrapText="1"/>
    </xf>
    <xf numFmtId="0" fontId="84" fillId="0" borderId="0" xfId="0" applyFont="1" applyFill="1"/>
    <xf numFmtId="0" fontId="85" fillId="0" borderId="0" xfId="0" applyFont="1" applyFill="1" applyAlignment="1"/>
    <xf numFmtId="0" fontId="85" fillId="0" borderId="0" xfId="0" applyFont="1" applyAlignment="1"/>
    <xf numFmtId="43" fontId="4" fillId="0" borderId="0" xfId="4" applyFont="1"/>
    <xf numFmtId="43" fontId="4" fillId="0" borderId="0" xfId="0" applyNumberFormat="1" applyFont="1"/>
    <xf numFmtId="4" fontId="9" fillId="38" borderId="98" xfId="2" applyNumberFormat="1" applyFont="1" applyFill="1" applyBorder="1" applyAlignment="1">
      <alignment vertical="center" wrapText="1"/>
    </xf>
    <xf numFmtId="0" fontId="16" fillId="4" borderId="98" xfId="2" applyFont="1" applyFill="1" applyBorder="1" applyAlignment="1">
      <alignment horizontal="left" vertical="center" wrapText="1"/>
    </xf>
    <xf numFmtId="0" fontId="35" fillId="0" borderId="10" xfId="3" applyBorder="1" applyAlignment="1">
      <alignment vertical="center"/>
    </xf>
    <xf numFmtId="0" fontId="2" fillId="3" borderId="4" xfId="0" applyFont="1" applyFill="1" applyBorder="1" applyAlignment="1">
      <alignment horizontal="center" vertical="center" wrapText="1"/>
    </xf>
    <xf numFmtId="0" fontId="3" fillId="0" borderId="5" xfId="0" applyFont="1" applyBorder="1"/>
    <xf numFmtId="0" fontId="3" fillId="0" borderId="6" xfId="0" applyFont="1" applyBorder="1"/>
    <xf numFmtId="10" fontId="1" fillId="12" borderId="101" xfId="1" applyNumberFormat="1" applyFont="1" applyFill="1" applyBorder="1" applyAlignment="1">
      <alignment horizontal="center" vertical="center" wrapText="1"/>
    </xf>
    <xf numFmtId="10" fontId="1" fillId="12" borderId="105" xfId="1" applyNumberFormat="1" applyFont="1" applyFill="1" applyBorder="1" applyAlignment="1">
      <alignment horizontal="center" vertical="center" wrapText="1"/>
    </xf>
    <xf numFmtId="10" fontId="1" fillId="12" borderId="95" xfId="1" applyNumberFormat="1" applyFont="1" applyFill="1" applyBorder="1" applyAlignment="1">
      <alignment horizontal="center" vertical="center" wrapText="1"/>
    </xf>
    <xf numFmtId="0" fontId="1" fillId="2" borderId="4" xfId="2" applyFont="1" applyFill="1" applyBorder="1" applyAlignment="1">
      <alignment horizontal="center" vertical="center" wrapText="1"/>
    </xf>
    <xf numFmtId="0" fontId="3" fillId="0" borderId="15" xfId="2" applyFont="1" applyBorder="1"/>
    <xf numFmtId="0" fontId="3" fillId="0" borderId="6" xfId="2" applyFont="1" applyBorder="1"/>
    <xf numFmtId="0" fontId="2" fillId="3" borderId="25" xfId="2" applyFont="1" applyFill="1" applyBorder="1" applyAlignment="1">
      <alignment horizontal="center" vertical="center" wrapText="1"/>
    </xf>
    <xf numFmtId="0" fontId="3" fillId="0" borderId="88" xfId="2" applyFont="1" applyBorder="1"/>
    <xf numFmtId="0" fontId="3" fillId="0" borderId="89" xfId="2" applyFont="1" applyBorder="1"/>
    <xf numFmtId="0" fontId="2" fillId="3" borderId="37" xfId="2" applyFont="1" applyFill="1" applyBorder="1" applyAlignment="1">
      <alignment horizontal="center" vertical="center" wrapText="1"/>
    </xf>
    <xf numFmtId="0" fontId="3" fillId="0" borderId="38" xfId="2" applyFont="1" applyBorder="1"/>
    <xf numFmtId="0" fontId="3" fillId="0" borderId="62" xfId="2" applyFont="1" applyBorder="1"/>
    <xf numFmtId="0" fontId="7" fillId="4" borderId="25" xfId="2" applyFont="1" applyFill="1" applyBorder="1" applyAlignment="1">
      <alignment horizontal="center" vertical="center" wrapText="1"/>
    </xf>
    <xf numFmtId="0" fontId="3" fillId="0" borderId="37" xfId="2" applyFont="1" applyBorder="1"/>
    <xf numFmtId="0" fontId="8" fillId="4" borderId="25" xfId="2" applyFont="1" applyFill="1" applyBorder="1" applyAlignment="1">
      <alignment horizontal="center" vertical="top" wrapText="1"/>
    </xf>
    <xf numFmtId="0" fontId="2" fillId="5" borderId="4" xfId="2" applyFont="1" applyFill="1" applyBorder="1" applyAlignment="1">
      <alignment horizontal="center" vertical="top" wrapText="1"/>
    </xf>
    <xf numFmtId="0" fontId="9" fillId="4" borderId="25" xfId="2" applyFont="1" applyFill="1" applyBorder="1" applyAlignment="1">
      <alignment horizontal="center" vertical="top" wrapText="1"/>
    </xf>
    <xf numFmtId="0" fontId="10" fillId="6" borderId="16" xfId="2" applyFont="1" applyFill="1" applyBorder="1" applyAlignment="1">
      <alignment horizontal="center" vertical="center" wrapText="1"/>
    </xf>
    <xf numFmtId="0" fontId="3" fillId="0" borderId="92" xfId="2" applyFont="1" applyBorder="1"/>
    <xf numFmtId="0" fontId="10" fillId="6" borderId="17" xfId="2" applyFont="1" applyFill="1" applyBorder="1" applyAlignment="1">
      <alignment horizontal="center" vertical="center" wrapText="1"/>
    </xf>
    <xf numFmtId="0" fontId="3" fillId="0" borderId="93" xfId="2" applyFont="1" applyBorder="1"/>
    <xf numFmtId="0" fontId="10" fillId="6" borderId="18" xfId="2" applyFont="1" applyFill="1" applyBorder="1" applyAlignment="1">
      <alignment horizontal="center" vertical="center" wrapText="1"/>
    </xf>
    <xf numFmtId="0" fontId="3" fillId="0" borderId="94" xfId="2" applyFont="1" applyBorder="1"/>
    <xf numFmtId="0" fontId="2" fillId="3" borderId="15" xfId="2" applyFont="1" applyFill="1" applyBorder="1" applyAlignment="1">
      <alignment horizontal="center" vertical="center" wrapText="1"/>
    </xf>
    <xf numFmtId="4" fontId="1" fillId="12" borderId="101" xfId="2" applyNumberFormat="1" applyFont="1" applyFill="1" applyBorder="1" applyAlignment="1">
      <alignment horizontal="center" vertical="center" wrapText="1"/>
    </xf>
    <xf numFmtId="4" fontId="1" fillId="12" borderId="105" xfId="2" applyNumberFormat="1" applyFont="1" applyFill="1" applyBorder="1" applyAlignment="1">
      <alignment horizontal="center" vertical="center" wrapText="1"/>
    </xf>
    <xf numFmtId="4" fontId="1" fillId="12" borderId="95" xfId="2" applyNumberFormat="1" applyFont="1" applyFill="1" applyBorder="1" applyAlignment="1">
      <alignment horizontal="center" vertical="center" wrapText="1"/>
    </xf>
    <xf numFmtId="10" fontId="1" fillId="26" borderId="101" xfId="1" applyNumberFormat="1" applyFont="1" applyFill="1" applyBorder="1" applyAlignment="1">
      <alignment horizontal="center" vertical="center" wrapText="1"/>
    </xf>
    <xf numFmtId="10" fontId="1" fillId="26" borderId="105" xfId="1" applyNumberFormat="1" applyFont="1" applyFill="1" applyBorder="1" applyAlignment="1">
      <alignment horizontal="center" vertical="center" wrapText="1"/>
    </xf>
    <xf numFmtId="10" fontId="1" fillId="26" borderId="95" xfId="1" applyNumberFormat="1" applyFont="1" applyFill="1" applyBorder="1" applyAlignment="1">
      <alignment horizontal="center" vertical="center" wrapText="1"/>
    </xf>
    <xf numFmtId="4" fontId="1" fillId="26" borderId="101" xfId="2" applyNumberFormat="1" applyFont="1" applyFill="1" applyBorder="1" applyAlignment="1">
      <alignment horizontal="center" vertical="center" wrapText="1"/>
    </xf>
    <xf numFmtId="4" fontId="1" fillId="26" borderId="95" xfId="2" applyNumberFormat="1" applyFont="1" applyFill="1" applyBorder="1" applyAlignment="1">
      <alignment horizontal="center" vertical="center" wrapText="1"/>
    </xf>
    <xf numFmtId="4" fontId="1" fillId="26" borderId="105" xfId="2" applyNumberFormat="1" applyFont="1" applyFill="1" applyBorder="1" applyAlignment="1">
      <alignment horizontal="center" vertical="center" wrapText="1"/>
    </xf>
    <xf numFmtId="4" fontId="12" fillId="26" borderId="101" xfId="2" applyNumberFormat="1" applyFont="1" applyFill="1" applyBorder="1" applyAlignment="1">
      <alignment horizontal="center" vertical="center" wrapText="1"/>
    </xf>
    <xf numFmtId="4" fontId="12" fillId="26" borderId="105" xfId="2" applyNumberFormat="1" applyFont="1" applyFill="1" applyBorder="1" applyAlignment="1">
      <alignment horizontal="center" vertical="center" wrapText="1"/>
    </xf>
    <xf numFmtId="4" fontId="12" fillId="26" borderId="95" xfId="2" applyNumberFormat="1" applyFont="1" applyFill="1" applyBorder="1" applyAlignment="1">
      <alignment horizontal="center" vertical="center" wrapText="1"/>
    </xf>
    <xf numFmtId="10" fontId="12" fillId="26" borderId="101" xfId="1" applyNumberFormat="1" applyFont="1" applyFill="1" applyBorder="1" applyAlignment="1">
      <alignment horizontal="center" vertical="center" wrapText="1"/>
    </xf>
    <xf numFmtId="10" fontId="12" fillId="26" borderId="105" xfId="1" applyNumberFormat="1" applyFont="1" applyFill="1" applyBorder="1" applyAlignment="1">
      <alignment horizontal="center" vertical="center" wrapText="1"/>
    </xf>
    <xf numFmtId="10" fontId="12" fillId="26" borderId="95" xfId="1" applyNumberFormat="1" applyFont="1" applyFill="1" applyBorder="1" applyAlignment="1">
      <alignment horizontal="center" vertical="center" wrapText="1"/>
    </xf>
    <xf numFmtId="0" fontId="18" fillId="2" borderId="32" xfId="0" applyFont="1" applyFill="1" applyBorder="1" applyAlignment="1">
      <alignment horizontal="center" vertical="center"/>
    </xf>
    <xf numFmtId="0" fontId="3" fillId="0" borderId="33" xfId="0" applyFont="1" applyBorder="1"/>
    <xf numFmtId="0" fontId="18" fillId="4" borderId="13" xfId="0" applyFont="1" applyFill="1" applyBorder="1" applyAlignment="1">
      <alignment horizontal="center" vertical="center" wrapText="1"/>
    </xf>
    <xf numFmtId="0" fontId="3" fillId="0" borderId="14" xfId="0" applyFont="1" applyBorder="1"/>
    <xf numFmtId="0" fontId="18" fillId="4" borderId="4" xfId="0" applyFont="1" applyFill="1" applyBorder="1" applyAlignment="1">
      <alignment horizontal="center" vertical="center" wrapText="1"/>
    </xf>
    <xf numFmtId="49" fontId="23" fillId="0" borderId="42" xfId="0" applyNumberFormat="1" applyFont="1" applyBorder="1" applyAlignment="1">
      <alignment horizontal="center" vertical="center" wrapText="1"/>
    </xf>
    <xf numFmtId="0" fontId="3" fillId="0" borderId="46" xfId="0" applyFont="1" applyBorder="1"/>
    <xf numFmtId="49" fontId="23" fillId="0" borderId="45" xfId="0" applyNumberFormat="1" applyFont="1" applyBorder="1" applyAlignment="1">
      <alignment horizontal="center" vertical="center"/>
    </xf>
    <xf numFmtId="0" fontId="23" fillId="0" borderId="45" xfId="0" applyFont="1" applyBorder="1" applyAlignment="1">
      <alignment horizontal="center" vertical="center" wrapText="1"/>
    </xf>
    <xf numFmtId="0" fontId="19" fillId="2" borderId="4" xfId="0" applyFont="1" applyFill="1" applyBorder="1" applyAlignment="1">
      <alignment horizontal="center"/>
    </xf>
    <xf numFmtId="0" fontId="22" fillId="0" borderId="25" xfId="0" applyFont="1" applyBorder="1" applyAlignment="1">
      <alignment horizontal="center"/>
    </xf>
    <xf numFmtId="0" fontId="3" fillId="0" borderId="24" xfId="0" applyFont="1" applyBorder="1"/>
    <xf numFmtId="0" fontId="3" fillId="0" borderId="35" xfId="0" applyFont="1" applyBorder="1"/>
    <xf numFmtId="0" fontId="22" fillId="0" borderId="22" xfId="0" applyFont="1" applyBorder="1" applyAlignment="1">
      <alignment horizontal="center"/>
    </xf>
    <xf numFmtId="0" fontId="0" fillId="0" borderId="0" xfId="0" applyFont="1" applyAlignment="1"/>
    <xf numFmtId="0" fontId="3" fillId="0" borderId="36" xfId="0" applyFont="1" applyBorder="1"/>
    <xf numFmtId="0" fontId="22" fillId="0" borderId="37" xfId="0" applyFont="1" applyBorder="1" applyAlignment="1">
      <alignment horizontal="center"/>
    </xf>
    <xf numFmtId="0" fontId="3" fillId="0" borderId="38" xfId="0" applyFont="1" applyBorder="1"/>
    <xf numFmtId="0" fontId="3" fillId="0" borderId="39" xfId="0" applyFont="1" applyBorder="1"/>
    <xf numFmtId="0" fontId="8" fillId="0" borderId="40" xfId="0" applyFont="1" applyBorder="1" applyAlignment="1">
      <alignment horizontal="center" vertical="center" wrapText="1"/>
    </xf>
    <xf numFmtId="0" fontId="3" fillId="0" borderId="40" xfId="0" applyFont="1" applyBorder="1"/>
    <xf numFmtId="0" fontId="3" fillId="0" borderId="41" xfId="0" applyFont="1" applyBorder="1"/>
    <xf numFmtId="49" fontId="23" fillId="0" borderId="43" xfId="0" applyNumberFormat="1" applyFont="1" applyBorder="1" applyAlignment="1">
      <alignment horizontal="center" vertical="center" wrapText="1"/>
    </xf>
    <xf numFmtId="49" fontId="23" fillId="14" borderId="44" xfId="0" applyNumberFormat="1" applyFont="1" applyFill="1" applyBorder="1" applyAlignment="1">
      <alignment horizontal="center" vertical="center" wrapText="1"/>
    </xf>
    <xf numFmtId="0" fontId="3" fillId="25" borderId="46" xfId="0" applyFont="1" applyFill="1" applyBorder="1"/>
    <xf numFmtId="0" fontId="7" fillId="2" borderId="32" xfId="0" applyFont="1" applyFill="1" applyBorder="1" applyAlignment="1">
      <alignment horizontal="center" vertical="center"/>
    </xf>
    <xf numFmtId="0" fontId="7" fillId="4" borderId="13" xfId="0" applyFont="1" applyFill="1" applyBorder="1" applyAlignment="1">
      <alignment horizontal="center" vertical="center" wrapText="1"/>
    </xf>
    <xf numFmtId="0" fontId="7" fillId="4" borderId="4" xfId="0" applyFont="1" applyFill="1" applyBorder="1" applyAlignment="1">
      <alignment horizontal="center" vertical="center" wrapText="1"/>
    </xf>
    <xf numFmtId="49" fontId="10" fillId="30" borderId="48" xfId="0" applyNumberFormat="1" applyFont="1" applyFill="1" applyBorder="1" applyAlignment="1">
      <alignment horizontal="center" vertical="center" wrapText="1"/>
    </xf>
    <xf numFmtId="0" fontId="78" fillId="31" borderId="46" xfId="0" applyFont="1" applyFill="1" applyBorder="1" applyAlignment="1">
      <alignment horizontal="center" vertical="center" wrapText="1"/>
    </xf>
    <xf numFmtId="49" fontId="10" fillId="30" borderId="48" xfId="0" quotePrefix="1" applyNumberFormat="1" applyFont="1" applyFill="1" applyBorder="1" applyAlignment="1">
      <alignment horizontal="center" vertical="center" wrapText="1"/>
    </xf>
    <xf numFmtId="49" fontId="10" fillId="31" borderId="49" xfId="0" quotePrefix="1" applyNumberFormat="1" applyFont="1" applyFill="1" applyBorder="1" applyAlignment="1">
      <alignment horizontal="center" vertical="center" wrapText="1"/>
    </xf>
    <xf numFmtId="0" fontId="78" fillId="31" borderId="50" xfId="0" applyFont="1" applyFill="1" applyBorder="1" applyAlignment="1">
      <alignment horizontal="center" vertical="center" wrapText="1"/>
    </xf>
    <xf numFmtId="0" fontId="78" fillId="31" borderId="51" xfId="0" applyFont="1" applyFill="1" applyBorder="1" applyAlignment="1">
      <alignment horizontal="center" vertical="center" wrapText="1"/>
    </xf>
    <xf numFmtId="0" fontId="7" fillId="4" borderId="13" xfId="0" quotePrefix="1" applyFont="1" applyFill="1" applyBorder="1" applyAlignment="1">
      <alignment horizontal="center" vertical="center" wrapText="1"/>
    </xf>
    <xf numFmtId="0" fontId="1" fillId="2" borderId="4" xfId="0" applyFont="1" applyFill="1" applyBorder="1" applyAlignment="1">
      <alignment horizontal="center" vertical="center" wrapText="1"/>
    </xf>
    <xf numFmtId="0" fontId="2" fillId="3" borderId="4" xfId="0" applyFont="1" applyFill="1" applyBorder="1" applyAlignment="1">
      <alignment horizontal="left" vertical="center" wrapText="1"/>
    </xf>
    <xf numFmtId="0" fontId="3" fillId="0" borderId="15" xfId="0" applyFont="1" applyBorder="1"/>
    <xf numFmtId="0" fontId="30" fillId="0" borderId="22" xfId="0" applyFont="1" applyBorder="1" applyAlignment="1">
      <alignment vertical="top" wrapText="1"/>
    </xf>
    <xf numFmtId="0" fontId="38" fillId="0" borderId="22" xfId="0" applyFont="1" applyBorder="1" applyAlignment="1">
      <alignment vertical="top" wrapText="1"/>
    </xf>
    <xf numFmtId="0" fontId="30" fillId="0" borderId="21" xfId="0" applyFont="1" applyBorder="1" applyAlignment="1">
      <alignment vertical="top" wrapText="1"/>
    </xf>
    <xf numFmtId="0" fontId="3" fillId="0" borderId="60" xfId="0" applyFont="1" applyBorder="1"/>
    <xf numFmtId="0" fontId="3" fillId="0" borderId="61" xfId="0" applyFont="1" applyBorder="1"/>
    <xf numFmtId="0" fontId="38" fillId="8" borderId="63" xfId="0" applyFont="1" applyFill="1" applyBorder="1" applyAlignment="1">
      <alignment horizontal="center" vertical="top" wrapText="1"/>
    </xf>
    <xf numFmtId="0" fontId="3" fillId="0" borderId="64" xfId="0" applyFont="1" applyBorder="1"/>
    <xf numFmtId="0" fontId="3" fillId="0" borderId="65" xfId="0" applyFont="1" applyBorder="1"/>
    <xf numFmtId="0" fontId="3" fillId="0" borderId="66" xfId="0" applyFont="1" applyBorder="1"/>
    <xf numFmtId="0" fontId="3" fillId="0" borderId="67" xfId="0" applyFont="1" applyBorder="1"/>
    <xf numFmtId="0" fontId="3" fillId="0" borderId="68" xfId="0" applyFont="1" applyBorder="1"/>
    <xf numFmtId="0" fontId="30" fillId="0" borderId="4" xfId="0" applyFont="1" applyBorder="1" applyAlignment="1">
      <alignment vertical="top" wrapText="1"/>
    </xf>
    <xf numFmtId="0" fontId="38" fillId="0" borderId="25" xfId="0" applyFont="1" applyBorder="1" applyAlignment="1">
      <alignment vertical="top" wrapText="1"/>
    </xf>
    <xf numFmtId="0" fontId="32" fillId="0" borderId="37" xfId="0" applyFont="1" applyBorder="1" applyAlignment="1">
      <alignment vertical="top" wrapText="1"/>
    </xf>
    <xf numFmtId="0" fontId="38" fillId="0" borderId="37" xfId="0" applyFont="1" applyBorder="1" applyAlignment="1">
      <alignment vertical="top" wrapText="1"/>
    </xf>
    <xf numFmtId="0" fontId="30" fillId="0" borderId="25" xfId="0" applyFont="1" applyBorder="1" applyAlignment="1">
      <alignment vertical="top" wrapText="1"/>
    </xf>
    <xf numFmtId="0" fontId="4" fillId="0" borderId="22" xfId="0" applyFont="1" applyBorder="1" applyAlignment="1">
      <alignment vertical="top" wrapText="1"/>
    </xf>
    <xf numFmtId="0" fontId="30" fillId="0" borderId="37" xfId="0" applyFont="1" applyBorder="1" applyAlignment="1">
      <alignment vertical="top" wrapText="1"/>
    </xf>
    <xf numFmtId="9" fontId="38" fillId="0" borderId="25" xfId="0" applyNumberFormat="1" applyFont="1" applyBorder="1" applyAlignment="1">
      <alignment vertical="top" wrapText="1"/>
    </xf>
    <xf numFmtId="0" fontId="40" fillId="0" borderId="4" xfId="0" applyFont="1" applyBorder="1" applyAlignment="1">
      <alignment vertical="top" wrapText="1"/>
    </xf>
    <xf numFmtId="9" fontId="30" fillId="21" borderId="4" xfId="0" applyNumberFormat="1" applyFont="1" applyFill="1" applyBorder="1" applyAlignment="1">
      <alignment horizontal="right" vertical="top"/>
    </xf>
    <xf numFmtId="0" fontId="28" fillId="8" borderId="52" xfId="0" applyFont="1" applyFill="1" applyBorder="1" applyAlignment="1">
      <alignment horizontal="left" vertical="top" wrapText="1"/>
    </xf>
    <xf numFmtId="0" fontId="3" fillId="0" borderId="29" xfId="0" applyFont="1" applyBorder="1"/>
    <xf numFmtId="0" fontId="3" fillId="0" borderId="53" xfId="0" applyFont="1" applyBorder="1"/>
    <xf numFmtId="0" fontId="30" fillId="0" borderId="21" xfId="0" applyFont="1" applyBorder="1" applyAlignment="1">
      <alignment horizontal="left" vertical="top" wrapText="1"/>
    </xf>
    <xf numFmtId="0" fontId="30" fillId="0" borderId="0" xfId="0" applyFont="1" applyAlignment="1">
      <alignment horizontal="right" vertical="top" wrapText="1"/>
    </xf>
    <xf numFmtId="0" fontId="4" fillId="0" borderId="59" xfId="0" applyFont="1" applyBorder="1" applyAlignment="1">
      <alignment horizontal="left" vertical="top"/>
    </xf>
    <xf numFmtId="0" fontId="4" fillId="0" borderId="59" xfId="0" applyFont="1" applyBorder="1" applyAlignment="1">
      <alignment horizontal="left" vertical="top" wrapText="1"/>
    </xf>
    <xf numFmtId="0" fontId="28" fillId="0" borderId="0" xfId="0" applyFont="1" applyAlignment="1">
      <alignment horizontal="left" vertical="top" wrapText="1"/>
    </xf>
    <xf numFmtId="0" fontId="38" fillId="8" borderId="52" xfId="0" applyFont="1" applyFill="1" applyBorder="1" applyAlignment="1">
      <alignment horizontal="left" vertical="top" wrapText="1"/>
    </xf>
    <xf numFmtId="0" fontId="38" fillId="8" borderId="52" xfId="0" applyFont="1" applyFill="1" applyBorder="1" applyAlignment="1">
      <alignment horizontal="center" vertical="top" wrapText="1"/>
    </xf>
    <xf numFmtId="0" fontId="38" fillId="8" borderId="69" xfId="0" applyFont="1" applyFill="1" applyBorder="1" applyAlignment="1">
      <alignment horizontal="center" vertical="top" wrapText="1"/>
    </xf>
    <xf numFmtId="0" fontId="3" fillId="0" borderId="70" xfId="0" applyFont="1" applyBorder="1"/>
    <xf numFmtId="0" fontId="3" fillId="0" borderId="71" xfId="0" applyFont="1" applyBorder="1"/>
    <xf numFmtId="0" fontId="3" fillId="0" borderId="72" xfId="0" applyFont="1" applyBorder="1"/>
    <xf numFmtId="0" fontId="3" fillId="0" borderId="73" xfId="0" applyFont="1" applyBorder="1"/>
    <xf numFmtId="0" fontId="3" fillId="0" borderId="74" xfId="0" applyFont="1" applyBorder="1"/>
    <xf numFmtId="0" fontId="30" fillId="20" borderId="4" xfId="0" applyFont="1" applyFill="1" applyBorder="1" applyAlignment="1">
      <alignment vertical="top" wrapText="1"/>
    </xf>
    <xf numFmtId="17" fontId="30" fillId="0" borderId="4" xfId="0" applyNumberFormat="1" applyFont="1" applyBorder="1" applyAlignment="1">
      <alignment vertical="top" wrapText="1"/>
    </xf>
    <xf numFmtId="0" fontId="38" fillId="0" borderId="4" xfId="0" applyFont="1" applyBorder="1" applyAlignment="1">
      <alignment vertical="top" wrapText="1"/>
    </xf>
    <xf numFmtId="0" fontId="30" fillId="8" borderId="4" xfId="0" applyFont="1" applyFill="1" applyBorder="1" applyAlignment="1">
      <alignment vertical="top"/>
    </xf>
    <xf numFmtId="0" fontId="30" fillId="0" borderId="75" xfId="0" applyFont="1" applyBorder="1" applyAlignment="1">
      <alignment horizontal="left" vertical="top" wrapText="1"/>
    </xf>
    <xf numFmtId="0" fontId="30" fillId="0" borderId="21" xfId="0" applyFont="1" applyBorder="1" applyAlignment="1">
      <alignment horizontal="center" vertical="top" wrapText="1"/>
    </xf>
    <xf numFmtId="0" fontId="30" fillId="0" borderId="21" xfId="0" applyFont="1" applyBorder="1" applyAlignment="1">
      <alignment horizontal="center" vertical="top"/>
    </xf>
    <xf numFmtId="0" fontId="30" fillId="0" borderId="35" xfId="0" applyFont="1" applyBorder="1" applyAlignment="1">
      <alignment horizontal="center" vertical="top" wrapText="1"/>
    </xf>
    <xf numFmtId="0" fontId="54" fillId="0" borderId="22" xfId="0" applyFont="1" applyBorder="1" applyAlignment="1">
      <alignment vertical="top" wrapText="1"/>
    </xf>
    <xf numFmtId="0" fontId="37" fillId="0" borderId="21" xfId="0" applyFont="1" applyBorder="1" applyAlignment="1">
      <alignment horizontal="center" vertical="top" wrapText="1"/>
    </xf>
    <xf numFmtId="0" fontId="37" fillId="0" borderId="21" xfId="0" applyFont="1" applyBorder="1" applyAlignment="1">
      <alignment horizontal="center" vertical="top"/>
    </xf>
    <xf numFmtId="0" fontId="30" fillId="0" borderId="22" xfId="0" applyFont="1" applyBorder="1" applyAlignment="1">
      <alignment horizontal="left" vertical="top" wrapText="1"/>
    </xf>
    <xf numFmtId="0" fontId="30" fillId="8" borderId="69" xfId="0" applyFont="1" applyFill="1" applyBorder="1" applyAlignment="1">
      <alignment horizontal="left" vertical="top" wrapText="1"/>
    </xf>
    <xf numFmtId="0" fontId="30" fillId="8" borderId="79" xfId="0" applyFont="1" applyFill="1" applyBorder="1" applyAlignment="1">
      <alignment horizontal="left" vertical="top" wrapText="1"/>
    </xf>
    <xf numFmtId="0" fontId="3" fillId="0" borderId="80" xfId="0" applyFont="1" applyBorder="1"/>
    <xf numFmtId="0" fontId="3" fillId="0" borderId="81" xfId="0" applyFont="1" applyBorder="1"/>
    <xf numFmtId="0" fontId="30" fillId="0" borderId="35" xfId="0" applyFont="1" applyBorder="1" applyAlignment="1">
      <alignment vertical="top" wrapText="1"/>
    </xf>
    <xf numFmtId="0" fontId="30" fillId="0" borderId="75" xfId="0" applyFont="1" applyBorder="1" applyAlignment="1">
      <alignment vertical="top" wrapText="1"/>
    </xf>
    <xf numFmtId="0" fontId="37" fillId="0" borderId="82" xfId="0" applyFont="1" applyBorder="1" applyAlignment="1">
      <alignment horizontal="center" vertical="top" wrapText="1"/>
    </xf>
    <xf numFmtId="0" fontId="3" fillId="0" borderId="26" xfId="0" applyFont="1" applyBorder="1"/>
    <xf numFmtId="0" fontId="37" fillId="0" borderId="21" xfId="0" applyFont="1" applyBorder="1" applyAlignment="1">
      <alignment vertical="top" wrapText="1"/>
    </xf>
    <xf numFmtId="0" fontId="38" fillId="8" borderId="63" xfId="0" applyFont="1" applyFill="1" applyBorder="1" applyAlignment="1">
      <alignment horizontal="left" vertical="top" wrapText="1"/>
    </xf>
    <xf numFmtId="0" fontId="3" fillId="0" borderId="83" xfId="0" applyFont="1" applyBorder="1"/>
    <xf numFmtId="0" fontId="3" fillId="0" borderId="84" xfId="0" applyFont="1" applyBorder="1"/>
    <xf numFmtId="0" fontId="37" fillId="0" borderId="35" xfId="0" applyFont="1" applyBorder="1" applyAlignment="1">
      <alignment horizontal="center" vertical="top" wrapText="1"/>
    </xf>
    <xf numFmtId="0" fontId="30" fillId="0" borderId="75" xfId="0" applyFont="1" applyBorder="1" applyAlignment="1">
      <alignment horizontal="center" vertical="top" wrapText="1"/>
    </xf>
    <xf numFmtId="0" fontId="30" fillId="0" borderId="4" xfId="0" applyFont="1" applyBorder="1" applyAlignment="1">
      <alignment vertical="top"/>
    </xf>
    <xf numFmtId="0" fontId="30" fillId="0" borderId="4" xfId="0" applyFont="1" applyBorder="1" applyAlignment="1">
      <alignment horizontal="left" vertical="center"/>
    </xf>
    <xf numFmtId="0" fontId="30" fillId="0" borderId="21" xfId="0" applyFont="1" applyBorder="1" applyAlignment="1">
      <alignment horizontal="center" vertical="center" wrapText="1"/>
    </xf>
    <xf numFmtId="0" fontId="38" fillId="8" borderId="79" xfId="0" applyFont="1" applyFill="1" applyBorder="1" applyAlignment="1">
      <alignment horizontal="left" vertical="top" wrapText="1"/>
    </xf>
    <xf numFmtId="0" fontId="37" fillId="0" borderId="21" xfId="0" applyFont="1" applyBorder="1" applyAlignment="1">
      <alignment horizontal="center" vertical="center" wrapText="1"/>
    </xf>
    <xf numFmtId="0" fontId="30" fillId="8" borderId="63" xfId="0" applyFont="1" applyFill="1" applyBorder="1" applyAlignment="1">
      <alignment horizontal="left" vertical="top" wrapText="1"/>
    </xf>
    <xf numFmtId="0" fontId="38" fillId="8" borderId="25" xfId="0" applyFont="1" applyFill="1" applyBorder="1" applyAlignment="1">
      <alignment horizontal="center" vertical="top" wrapText="1"/>
    </xf>
    <xf numFmtId="0" fontId="3" fillId="0" borderId="37" xfId="0" applyFont="1" applyBorder="1"/>
    <xf numFmtId="0" fontId="56" fillId="0" borderId="22" xfId="0" applyFont="1" applyBorder="1" applyAlignment="1">
      <alignment vertical="top" wrapText="1"/>
    </xf>
    <xf numFmtId="0" fontId="38" fillId="0" borderId="35" xfId="0" applyFont="1" applyBorder="1" applyAlignment="1">
      <alignment vertical="top" wrapText="1"/>
    </xf>
    <xf numFmtId="0" fontId="38" fillId="0" borderId="21" xfId="0" applyFont="1" applyBorder="1" applyAlignment="1">
      <alignment vertical="top"/>
    </xf>
    <xf numFmtId="0" fontId="38" fillId="0" borderId="4" xfId="0" applyFont="1" applyBorder="1" applyAlignment="1">
      <alignment vertical="top"/>
    </xf>
    <xf numFmtId="0" fontId="58" fillId="0" borderId="37" xfId="0" applyFont="1" applyBorder="1" applyAlignment="1">
      <alignment vertical="top" wrapText="1"/>
    </xf>
    <xf numFmtId="0" fontId="37" fillId="0" borderId="4" xfId="0" applyFont="1" applyBorder="1" applyAlignment="1">
      <alignment vertical="top" wrapText="1"/>
    </xf>
    <xf numFmtId="0" fontId="30" fillId="0" borderId="4" xfId="0" applyFont="1" applyBorder="1" applyAlignment="1">
      <alignment horizontal="center" vertical="top" wrapText="1"/>
    </xf>
    <xf numFmtId="0" fontId="38" fillId="8" borderId="25" xfId="0" applyFont="1" applyFill="1" applyBorder="1" applyAlignment="1">
      <alignment horizontal="left" vertical="top" wrapText="1"/>
    </xf>
    <xf numFmtId="0" fontId="38" fillId="0" borderId="35" xfId="0" applyFont="1" applyBorder="1" applyAlignment="1">
      <alignment horizontal="center" vertical="top" wrapText="1"/>
    </xf>
    <xf numFmtId="0" fontId="38" fillId="0" borderId="21" xfId="0" applyFont="1" applyBorder="1" applyAlignment="1">
      <alignment vertical="top" wrapText="1"/>
    </xf>
    <xf numFmtId="0" fontId="38" fillId="8" borderId="4" xfId="0" applyFont="1" applyFill="1" applyBorder="1" applyAlignment="1">
      <alignment horizontal="left" vertical="top"/>
    </xf>
    <xf numFmtId="0" fontId="30" fillId="0" borderId="35" xfId="0" applyFont="1" applyBorder="1" applyAlignment="1">
      <alignment vertical="top"/>
    </xf>
    <xf numFmtId="0" fontId="30" fillId="0" borderId="21" xfId="0" applyFont="1" applyBorder="1" applyAlignment="1">
      <alignment horizontal="center" vertical="center"/>
    </xf>
  </cellXfs>
  <cellStyles count="5">
    <cellStyle name="Hipervínculo" xfId="3" builtinId="8"/>
    <cellStyle name="Millares" xfId="4" builtinId="3"/>
    <cellStyle name="Normal" xfId="0" builtinId="0"/>
    <cellStyle name="Normal 2" xfId="2"/>
    <cellStyle name="Porcentaje" xfId="1" builtinId="5"/>
  </cellStyles>
  <dxfs count="130">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0000"/>
          <bgColor rgb="FFFF0000"/>
        </patternFill>
      </fill>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FF00"/>
          <bgColor rgb="FFFFFF00"/>
        </patternFill>
      </fill>
      <border>
        <left style="thin">
          <color rgb="FF000000"/>
        </left>
        <right style="thin">
          <color rgb="FF000000"/>
        </right>
        <top style="thin">
          <color rgb="FF000000"/>
        </top>
        <bottom style="thin">
          <color rgb="FF000000"/>
        </bottom>
      </border>
    </dxf>
    <dxf>
      <fill>
        <patternFill patternType="solid">
          <fgColor rgb="FFFF0000"/>
          <bgColor rgb="FFFF0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1.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pn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9.pn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image" Target="../media/image32.png"/><Relationship Id="rId2" Type="http://schemas.openxmlformats.org/officeDocument/2006/relationships/image" Target="../media/image31.pn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3" Type="http://schemas.openxmlformats.org/officeDocument/2006/relationships/image" Target="../media/image39.png"/><Relationship Id="rId2" Type="http://schemas.openxmlformats.org/officeDocument/2006/relationships/image" Target="../media/image38.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1.png"/><Relationship Id="rId4" Type="http://schemas.openxmlformats.org/officeDocument/2006/relationships/image" Target="../media/image45.png"/></Relationships>
</file>

<file path=xl/drawings/_rels/drawing34.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 Id="rId4"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10058400" cy="1657350"/>
    <xdr:grpSp>
      <xdr:nvGrpSpPr>
        <xdr:cNvPr id="2" name="Shape 2">
          <a:extLst>
            <a:ext uri="{FF2B5EF4-FFF2-40B4-BE49-F238E27FC236}">
              <a16:creationId xmlns:a16="http://schemas.microsoft.com/office/drawing/2014/main" id="{00000000-0008-0000-0000-000002000000}"/>
            </a:ext>
          </a:extLst>
        </xdr:cNvPr>
        <xdr:cNvGrpSpPr/>
      </xdr:nvGrpSpPr>
      <xdr:grpSpPr>
        <a:xfrm>
          <a:off x="0" y="0"/>
          <a:ext cx="10058400" cy="1657350"/>
          <a:chOff x="316800" y="2951325"/>
          <a:chExt cx="10058400" cy="1657350"/>
        </a:xfrm>
      </xdr:grpSpPr>
      <xdr:grpSp>
        <xdr:nvGrpSpPr>
          <xdr:cNvPr id="3" name="Shape 3">
            <a:extLst>
              <a:ext uri="{FF2B5EF4-FFF2-40B4-BE49-F238E27FC236}">
                <a16:creationId xmlns:a16="http://schemas.microsoft.com/office/drawing/2014/main" id="{00000000-0008-0000-0000-000003000000}"/>
              </a:ext>
            </a:extLst>
          </xdr:cNvPr>
          <xdr:cNvGrpSpPr/>
        </xdr:nvGrpSpPr>
        <xdr:grpSpPr>
          <a:xfrm>
            <a:off x="316800" y="2951325"/>
            <a:ext cx="10058400" cy="1657350"/>
            <a:chOff x="57151" y="47625"/>
            <a:chExt cx="6181724" cy="1581150"/>
          </a:xfrm>
        </xdr:grpSpPr>
        <xdr:sp macro="" textlink="">
          <xdr:nvSpPr>
            <xdr:cNvPr id="4" name="Shape 4">
              <a:extLst>
                <a:ext uri="{FF2B5EF4-FFF2-40B4-BE49-F238E27FC236}">
                  <a16:creationId xmlns:a16="http://schemas.microsoft.com/office/drawing/2014/main" id="{00000000-0008-0000-0000-000004000000}"/>
                </a:ext>
              </a:extLst>
            </xdr:cNvPr>
            <xdr:cNvSpPr/>
          </xdr:nvSpPr>
          <xdr:spPr>
            <a:xfrm>
              <a:off x="57151" y="47625"/>
              <a:ext cx="6181700" cy="1581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 name="Shape 5" descr="ESCUDO-transp-lema-blanco.png">
              <a:extLst>
                <a:ext uri="{FF2B5EF4-FFF2-40B4-BE49-F238E27FC236}">
                  <a16:creationId xmlns:a16="http://schemas.microsoft.com/office/drawing/2014/main" id="{00000000-0008-0000-0000-000005000000}"/>
                </a:ext>
              </a:extLst>
            </xdr:cNvPr>
            <xdr:cNvPicPr preferRelativeResize="0"/>
          </xdr:nvPicPr>
          <xdr:blipFill rotWithShape="1">
            <a:blip xmlns:r="http://schemas.openxmlformats.org/officeDocument/2006/relationships" r:embed="rId1">
              <a:alphaModFix/>
            </a:blip>
            <a:srcRect/>
            <a:stretch/>
          </xdr:blipFill>
          <xdr:spPr>
            <a:xfrm>
              <a:off x="57151" y="47625"/>
              <a:ext cx="850209" cy="1581150"/>
            </a:xfrm>
            <a:prstGeom prst="rect">
              <a:avLst/>
            </a:prstGeom>
            <a:noFill/>
            <a:ln>
              <a:noFill/>
            </a:ln>
          </xdr:spPr>
        </xdr:pic>
        <xdr:sp macro="" textlink="">
          <xdr:nvSpPr>
            <xdr:cNvPr id="6" name="Shape 6">
              <a:extLst>
                <a:ext uri="{FF2B5EF4-FFF2-40B4-BE49-F238E27FC236}">
                  <a16:creationId xmlns:a16="http://schemas.microsoft.com/office/drawing/2014/main" id="{00000000-0008-0000-0000-000006000000}"/>
                </a:ext>
              </a:extLst>
            </xdr:cNvPr>
            <xdr:cNvSpPr txBox="1"/>
          </xdr:nvSpPr>
          <xdr:spPr>
            <a:xfrm>
              <a:off x="1426640" y="495300"/>
              <a:ext cx="4812235" cy="7715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b="1">
                  <a:solidFill>
                    <a:schemeClr val="lt1"/>
                  </a:solidFill>
                  <a:latin typeface="Arial Narrow"/>
                  <a:ea typeface="Arial Narrow"/>
                  <a:cs typeface="Arial Narrow"/>
                  <a:sym typeface="Arial Narrow"/>
                </a:rPr>
                <a:t>Ministerio de Ambiente y Desarrollo Sostenible</a:t>
              </a:r>
              <a:endParaRPr sz="1400"/>
            </a:p>
            <a:p>
              <a:pPr marL="0" lvl="0" indent="0" algn="l" rtl="0">
                <a:spcBef>
                  <a:spcPts val="0"/>
                </a:spcBef>
                <a:spcAft>
                  <a:spcPts val="0"/>
                </a:spcAft>
                <a:buNone/>
              </a:pPr>
              <a:r>
                <a:rPr lang="en-US" sz="1100">
                  <a:solidFill>
                    <a:schemeClr val="lt1"/>
                  </a:solidFill>
                  <a:latin typeface="Arial Narrow"/>
                  <a:ea typeface="Arial Narrow"/>
                  <a:cs typeface="Arial Narrow"/>
                  <a:sym typeface="Arial Narrow"/>
                </a:rPr>
                <a:t>Dirección de Ordenamiento Ambiental Territorial y del SINA</a:t>
              </a:r>
              <a:endParaRPr sz="1400"/>
            </a:p>
            <a:p>
              <a:pPr marL="0" lvl="0" indent="0" algn="l" rtl="0">
                <a:spcBef>
                  <a:spcPts val="0"/>
                </a:spcBef>
                <a:spcAft>
                  <a:spcPts val="0"/>
                </a:spcAft>
                <a:buNone/>
              </a:pPr>
              <a:r>
                <a:rPr lang="en-US" sz="1000">
                  <a:solidFill>
                    <a:schemeClr val="lt1"/>
                  </a:solidFill>
                  <a:latin typeface="Arial Narrow"/>
                  <a:ea typeface="Arial Narrow"/>
                  <a:cs typeface="Arial Narrow"/>
                  <a:sym typeface="Arial Narrow"/>
                </a:rPr>
                <a:t>República de Colombia</a:t>
              </a:r>
              <a:endParaRPr sz="1000">
                <a:solidFill>
                  <a:schemeClr val="lt1"/>
                </a:solidFill>
                <a:latin typeface="Arial Narrow"/>
                <a:ea typeface="Arial Narrow"/>
                <a:cs typeface="Arial Narrow"/>
                <a:sym typeface="Arial Narrow"/>
              </a:endParaRPr>
            </a:p>
          </xdr:txBody>
        </xdr:sp>
      </xdr:grpSp>
    </xdr:grp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0B00-000002000000}"/>
            </a:ext>
          </a:extLst>
        </xdr:cNvPr>
        <xdr:cNvGrpSpPr/>
      </xdr:nvGrpSpPr>
      <xdr:grpSpPr>
        <a:xfrm>
          <a:off x="0" y="0"/>
          <a:ext cx="5276850" cy="1276350"/>
          <a:chOff x="2707575" y="3141825"/>
          <a:chExt cx="5276850" cy="1276350"/>
        </a:xfrm>
      </xdr:grpSpPr>
      <xdr:grpSp>
        <xdr:nvGrpSpPr>
          <xdr:cNvPr id="23" name="Shape 23">
            <a:extLst>
              <a:ext uri="{FF2B5EF4-FFF2-40B4-BE49-F238E27FC236}">
                <a16:creationId xmlns:a16="http://schemas.microsoft.com/office/drawing/2014/main" id="{00000000-0008-0000-0B00-000017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0B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24" name="Shape 24" descr="ESCUDO-transp-lema-blanco.png">
              <a:extLst>
                <a:ext uri="{FF2B5EF4-FFF2-40B4-BE49-F238E27FC236}">
                  <a16:creationId xmlns:a16="http://schemas.microsoft.com/office/drawing/2014/main" id="{00000000-0008-0000-0B00-000018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25" name="Shape 25">
              <a:extLst>
                <a:ext uri="{FF2B5EF4-FFF2-40B4-BE49-F238E27FC236}">
                  <a16:creationId xmlns:a16="http://schemas.microsoft.com/office/drawing/2014/main" id="{00000000-0008-0000-0B00-000019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180975</xdr:colOff>
      <xdr:row>61</xdr:row>
      <xdr:rowOff>123825</xdr:rowOff>
    </xdr:from>
    <xdr:ext cx="1581150" cy="304800"/>
    <xdr:pic>
      <xdr:nvPicPr>
        <xdr:cNvPr id="3" name="image8.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0C00-000002000000}"/>
            </a:ext>
          </a:extLst>
        </xdr:cNvPr>
        <xdr:cNvGrpSpPr/>
      </xdr:nvGrpSpPr>
      <xdr:grpSpPr>
        <a:xfrm>
          <a:off x="0" y="0"/>
          <a:ext cx="5276850" cy="1276350"/>
          <a:chOff x="2707575" y="3141825"/>
          <a:chExt cx="5276850" cy="1276350"/>
        </a:xfrm>
      </xdr:grpSpPr>
      <xdr:grpSp>
        <xdr:nvGrpSpPr>
          <xdr:cNvPr id="26" name="Shape 26">
            <a:extLst>
              <a:ext uri="{FF2B5EF4-FFF2-40B4-BE49-F238E27FC236}">
                <a16:creationId xmlns:a16="http://schemas.microsoft.com/office/drawing/2014/main" id="{00000000-0008-0000-0C00-00001A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0C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27" name="Shape 27" descr="ESCUDO-transp-lema-blanco.png">
              <a:extLst>
                <a:ext uri="{FF2B5EF4-FFF2-40B4-BE49-F238E27FC236}">
                  <a16:creationId xmlns:a16="http://schemas.microsoft.com/office/drawing/2014/main" id="{00000000-0008-0000-0C00-00001B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28" name="Shape 28">
              <a:extLst>
                <a:ext uri="{FF2B5EF4-FFF2-40B4-BE49-F238E27FC236}">
                  <a16:creationId xmlns:a16="http://schemas.microsoft.com/office/drawing/2014/main" id="{00000000-0008-0000-0C00-00001C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542925</xdr:colOff>
      <xdr:row>62</xdr:row>
      <xdr:rowOff>152400</xdr:rowOff>
    </xdr:from>
    <xdr:ext cx="1162050" cy="304800"/>
    <xdr:pic>
      <xdr:nvPicPr>
        <xdr:cNvPr id="3" name="image10.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0D00-000002000000}"/>
            </a:ext>
          </a:extLst>
        </xdr:cNvPr>
        <xdr:cNvGrpSpPr/>
      </xdr:nvGrpSpPr>
      <xdr:grpSpPr>
        <a:xfrm>
          <a:off x="0" y="0"/>
          <a:ext cx="5276850" cy="1276350"/>
          <a:chOff x="2707575" y="3141825"/>
          <a:chExt cx="5276850" cy="1276350"/>
        </a:xfrm>
      </xdr:grpSpPr>
      <xdr:grpSp>
        <xdr:nvGrpSpPr>
          <xdr:cNvPr id="29" name="Shape 29">
            <a:extLst>
              <a:ext uri="{FF2B5EF4-FFF2-40B4-BE49-F238E27FC236}">
                <a16:creationId xmlns:a16="http://schemas.microsoft.com/office/drawing/2014/main" id="{00000000-0008-0000-0D00-00001D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0D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30" name="Shape 30" descr="ESCUDO-transp-lema-blanco.png">
              <a:extLst>
                <a:ext uri="{FF2B5EF4-FFF2-40B4-BE49-F238E27FC236}">
                  <a16:creationId xmlns:a16="http://schemas.microsoft.com/office/drawing/2014/main" id="{00000000-0008-0000-0D00-00001E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31" name="Shape 31">
              <a:extLst>
                <a:ext uri="{FF2B5EF4-FFF2-40B4-BE49-F238E27FC236}">
                  <a16:creationId xmlns:a16="http://schemas.microsoft.com/office/drawing/2014/main" id="{00000000-0008-0000-0D00-00001F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381000</xdr:colOff>
      <xdr:row>66</xdr:row>
      <xdr:rowOff>152400</xdr:rowOff>
    </xdr:from>
    <xdr:ext cx="1676400" cy="304800"/>
    <xdr:pic>
      <xdr:nvPicPr>
        <xdr:cNvPr id="3" name="image9.pn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0E00-000002000000}"/>
            </a:ext>
          </a:extLst>
        </xdr:cNvPr>
        <xdr:cNvGrpSpPr/>
      </xdr:nvGrpSpPr>
      <xdr:grpSpPr>
        <a:xfrm>
          <a:off x="0" y="0"/>
          <a:ext cx="5276850" cy="1276350"/>
          <a:chOff x="2707575" y="3141825"/>
          <a:chExt cx="5276850" cy="1276350"/>
        </a:xfrm>
      </xdr:grpSpPr>
      <xdr:grpSp>
        <xdr:nvGrpSpPr>
          <xdr:cNvPr id="32" name="Shape 32">
            <a:extLst>
              <a:ext uri="{FF2B5EF4-FFF2-40B4-BE49-F238E27FC236}">
                <a16:creationId xmlns:a16="http://schemas.microsoft.com/office/drawing/2014/main" id="{00000000-0008-0000-0E00-000020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0E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33" name="Shape 33" descr="ESCUDO-transp-lema-blanco.png">
              <a:extLst>
                <a:ext uri="{FF2B5EF4-FFF2-40B4-BE49-F238E27FC236}">
                  <a16:creationId xmlns:a16="http://schemas.microsoft.com/office/drawing/2014/main" id="{00000000-0008-0000-0E00-000021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34" name="Shape 34">
              <a:extLst>
                <a:ext uri="{FF2B5EF4-FFF2-40B4-BE49-F238E27FC236}">
                  <a16:creationId xmlns:a16="http://schemas.microsoft.com/office/drawing/2014/main" id="{00000000-0008-0000-0E00-000022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28575</xdr:colOff>
      <xdr:row>87</xdr:row>
      <xdr:rowOff>142875</xdr:rowOff>
    </xdr:from>
    <xdr:ext cx="2333625" cy="95250"/>
    <xdr:pic>
      <xdr:nvPicPr>
        <xdr:cNvPr id="3" name="image12.pn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409575</xdr:colOff>
      <xdr:row>98</xdr:row>
      <xdr:rowOff>0</xdr:rowOff>
    </xdr:from>
    <xdr:ext cx="1304925" cy="200025"/>
    <xdr:pic>
      <xdr:nvPicPr>
        <xdr:cNvPr id="5" name="image11.png">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619125</xdr:colOff>
      <xdr:row>104</xdr:row>
      <xdr:rowOff>9525</xdr:rowOff>
    </xdr:from>
    <xdr:ext cx="1028700" cy="200025"/>
    <xdr:pic>
      <xdr:nvPicPr>
        <xdr:cNvPr id="6" name="image13.png">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590550</xdr:colOff>
      <xdr:row>110</xdr:row>
      <xdr:rowOff>142875</xdr:rowOff>
    </xdr:from>
    <xdr:ext cx="1057275" cy="200025"/>
    <xdr:pic>
      <xdr:nvPicPr>
        <xdr:cNvPr id="7" name="image14.png">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2</xdr:col>
      <xdr:colOff>361950</xdr:colOff>
      <xdr:row>117</xdr:row>
      <xdr:rowOff>47625</xdr:rowOff>
    </xdr:from>
    <xdr:ext cx="1838325" cy="190500"/>
    <xdr:pic>
      <xdr:nvPicPr>
        <xdr:cNvPr id="8" name="image15.png">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0F00-000002000000}"/>
            </a:ext>
          </a:extLst>
        </xdr:cNvPr>
        <xdr:cNvGrpSpPr/>
      </xdr:nvGrpSpPr>
      <xdr:grpSpPr>
        <a:xfrm>
          <a:off x="0" y="0"/>
          <a:ext cx="5276850" cy="1276350"/>
          <a:chOff x="2707575" y="3141825"/>
          <a:chExt cx="5276850" cy="1276350"/>
        </a:xfrm>
      </xdr:grpSpPr>
      <xdr:grpSp>
        <xdr:nvGrpSpPr>
          <xdr:cNvPr id="35" name="Shape 35">
            <a:extLst>
              <a:ext uri="{FF2B5EF4-FFF2-40B4-BE49-F238E27FC236}">
                <a16:creationId xmlns:a16="http://schemas.microsoft.com/office/drawing/2014/main" id="{00000000-0008-0000-0F00-000023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0F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36" name="Shape 36" descr="ESCUDO-transp-lema-blanco.png">
              <a:extLst>
                <a:ext uri="{FF2B5EF4-FFF2-40B4-BE49-F238E27FC236}">
                  <a16:creationId xmlns:a16="http://schemas.microsoft.com/office/drawing/2014/main" id="{00000000-0008-0000-0F00-000024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37" name="Shape 37">
              <a:extLst>
                <a:ext uri="{FF2B5EF4-FFF2-40B4-BE49-F238E27FC236}">
                  <a16:creationId xmlns:a16="http://schemas.microsoft.com/office/drawing/2014/main" id="{00000000-0008-0000-0F00-000025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514350</xdr:colOff>
      <xdr:row>91</xdr:row>
      <xdr:rowOff>0</xdr:rowOff>
    </xdr:from>
    <xdr:ext cx="1400175" cy="276225"/>
    <xdr:pic>
      <xdr:nvPicPr>
        <xdr:cNvPr id="3" name="image18.png">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1000-000002000000}"/>
            </a:ext>
          </a:extLst>
        </xdr:cNvPr>
        <xdr:cNvGrpSpPr/>
      </xdr:nvGrpSpPr>
      <xdr:grpSpPr>
        <a:xfrm>
          <a:off x="0" y="0"/>
          <a:ext cx="5276850" cy="1276350"/>
          <a:chOff x="2707575" y="3141825"/>
          <a:chExt cx="5276850" cy="1276350"/>
        </a:xfrm>
      </xdr:grpSpPr>
      <xdr:grpSp>
        <xdr:nvGrpSpPr>
          <xdr:cNvPr id="38" name="Shape 38">
            <a:extLst>
              <a:ext uri="{FF2B5EF4-FFF2-40B4-BE49-F238E27FC236}">
                <a16:creationId xmlns:a16="http://schemas.microsoft.com/office/drawing/2014/main" id="{00000000-0008-0000-1000-000026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10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39" name="Shape 39" descr="ESCUDO-transp-lema-blanco.png">
              <a:extLst>
                <a:ext uri="{FF2B5EF4-FFF2-40B4-BE49-F238E27FC236}">
                  <a16:creationId xmlns:a16="http://schemas.microsoft.com/office/drawing/2014/main" id="{00000000-0008-0000-1000-000027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40" name="Shape 40">
              <a:extLst>
                <a:ext uri="{FF2B5EF4-FFF2-40B4-BE49-F238E27FC236}">
                  <a16:creationId xmlns:a16="http://schemas.microsoft.com/office/drawing/2014/main" id="{00000000-0008-0000-1000-000028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638175</xdr:colOff>
      <xdr:row>82</xdr:row>
      <xdr:rowOff>38100</xdr:rowOff>
    </xdr:from>
    <xdr:ext cx="1038225" cy="228600"/>
    <xdr:pic>
      <xdr:nvPicPr>
        <xdr:cNvPr id="3" name="image16.png">
          <a:extLst>
            <a:ext uri="{FF2B5EF4-FFF2-40B4-BE49-F238E27FC236}">
              <a16:creationId xmlns:a16="http://schemas.microsoft.com/office/drawing/2014/main" id="{00000000-0008-0000-1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647700</xdr:colOff>
      <xdr:row>89</xdr:row>
      <xdr:rowOff>419100</xdr:rowOff>
    </xdr:from>
    <xdr:ext cx="1104900" cy="142875"/>
    <xdr:pic>
      <xdr:nvPicPr>
        <xdr:cNvPr id="5" name="image17.png">
          <a:extLst>
            <a:ext uri="{FF2B5EF4-FFF2-40B4-BE49-F238E27FC236}">
              <a16:creationId xmlns:a16="http://schemas.microsoft.com/office/drawing/2014/main" id="{00000000-0008-0000-10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1100-000002000000}"/>
            </a:ext>
          </a:extLst>
        </xdr:cNvPr>
        <xdr:cNvGrpSpPr/>
      </xdr:nvGrpSpPr>
      <xdr:grpSpPr>
        <a:xfrm>
          <a:off x="0" y="0"/>
          <a:ext cx="5276850" cy="1276350"/>
          <a:chOff x="2707575" y="3141825"/>
          <a:chExt cx="5276850" cy="1276350"/>
        </a:xfrm>
      </xdr:grpSpPr>
      <xdr:grpSp>
        <xdr:nvGrpSpPr>
          <xdr:cNvPr id="41" name="Shape 41">
            <a:extLst>
              <a:ext uri="{FF2B5EF4-FFF2-40B4-BE49-F238E27FC236}">
                <a16:creationId xmlns:a16="http://schemas.microsoft.com/office/drawing/2014/main" id="{00000000-0008-0000-1100-000029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11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42" name="Shape 42" descr="ESCUDO-transp-lema-blanco.png">
              <a:extLst>
                <a:ext uri="{FF2B5EF4-FFF2-40B4-BE49-F238E27FC236}">
                  <a16:creationId xmlns:a16="http://schemas.microsoft.com/office/drawing/2014/main" id="{00000000-0008-0000-1100-00002A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43" name="Shape 43">
              <a:extLst>
                <a:ext uri="{FF2B5EF4-FFF2-40B4-BE49-F238E27FC236}">
                  <a16:creationId xmlns:a16="http://schemas.microsoft.com/office/drawing/2014/main" id="{00000000-0008-0000-1100-00002B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542925</xdr:colOff>
      <xdr:row>145</xdr:row>
      <xdr:rowOff>9525</xdr:rowOff>
    </xdr:from>
    <xdr:ext cx="1533525" cy="314325"/>
    <xdr:pic>
      <xdr:nvPicPr>
        <xdr:cNvPr id="3" name="image19.png">
          <a:extLst>
            <a:ext uri="{FF2B5EF4-FFF2-40B4-BE49-F238E27FC236}">
              <a16:creationId xmlns:a16="http://schemas.microsoft.com/office/drawing/2014/main" id="{00000000-0008-0000-1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1200-000002000000}"/>
            </a:ext>
          </a:extLst>
        </xdr:cNvPr>
        <xdr:cNvGrpSpPr/>
      </xdr:nvGrpSpPr>
      <xdr:grpSpPr>
        <a:xfrm>
          <a:off x="0" y="0"/>
          <a:ext cx="5276850" cy="1276350"/>
          <a:chOff x="2707575" y="3141825"/>
          <a:chExt cx="5276850" cy="1276350"/>
        </a:xfrm>
      </xdr:grpSpPr>
      <xdr:grpSp>
        <xdr:nvGrpSpPr>
          <xdr:cNvPr id="44" name="Shape 44">
            <a:extLst>
              <a:ext uri="{FF2B5EF4-FFF2-40B4-BE49-F238E27FC236}">
                <a16:creationId xmlns:a16="http://schemas.microsoft.com/office/drawing/2014/main" id="{00000000-0008-0000-1200-00002C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12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45" name="Shape 45" descr="ESCUDO-transp-lema-blanco.png">
              <a:extLst>
                <a:ext uri="{FF2B5EF4-FFF2-40B4-BE49-F238E27FC236}">
                  <a16:creationId xmlns:a16="http://schemas.microsoft.com/office/drawing/2014/main" id="{00000000-0008-0000-1200-00002D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46" name="Shape 46">
              <a:extLst>
                <a:ext uri="{FF2B5EF4-FFF2-40B4-BE49-F238E27FC236}">
                  <a16:creationId xmlns:a16="http://schemas.microsoft.com/office/drawing/2014/main" id="{00000000-0008-0000-1200-00002E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552450</xdr:colOff>
      <xdr:row>79</xdr:row>
      <xdr:rowOff>28575</xdr:rowOff>
    </xdr:from>
    <xdr:ext cx="1628775" cy="295275"/>
    <xdr:pic>
      <xdr:nvPicPr>
        <xdr:cNvPr id="3" name="image20.png">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1300-000002000000}"/>
            </a:ext>
          </a:extLst>
        </xdr:cNvPr>
        <xdr:cNvGrpSpPr/>
      </xdr:nvGrpSpPr>
      <xdr:grpSpPr>
        <a:xfrm>
          <a:off x="0" y="0"/>
          <a:ext cx="5276850" cy="1276350"/>
          <a:chOff x="2707575" y="3141825"/>
          <a:chExt cx="5276850" cy="1276350"/>
        </a:xfrm>
      </xdr:grpSpPr>
      <xdr:grpSp>
        <xdr:nvGrpSpPr>
          <xdr:cNvPr id="47" name="Shape 47">
            <a:extLst>
              <a:ext uri="{FF2B5EF4-FFF2-40B4-BE49-F238E27FC236}">
                <a16:creationId xmlns:a16="http://schemas.microsoft.com/office/drawing/2014/main" id="{00000000-0008-0000-1300-00002F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13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48" name="Shape 48" descr="ESCUDO-transp-lema-blanco.png">
              <a:extLst>
                <a:ext uri="{FF2B5EF4-FFF2-40B4-BE49-F238E27FC236}">
                  <a16:creationId xmlns:a16="http://schemas.microsoft.com/office/drawing/2014/main" id="{00000000-0008-0000-1300-000030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49" name="Shape 49">
              <a:extLst>
                <a:ext uri="{FF2B5EF4-FFF2-40B4-BE49-F238E27FC236}">
                  <a16:creationId xmlns:a16="http://schemas.microsoft.com/office/drawing/2014/main" id="{00000000-0008-0000-1300-000031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466725</xdr:colOff>
      <xdr:row>84</xdr:row>
      <xdr:rowOff>9525</xdr:rowOff>
    </xdr:from>
    <xdr:ext cx="1638300" cy="314325"/>
    <xdr:pic>
      <xdr:nvPicPr>
        <xdr:cNvPr id="3" name="image22.png">
          <a:extLst>
            <a:ext uri="{FF2B5EF4-FFF2-40B4-BE49-F238E27FC236}">
              <a16:creationId xmlns:a16="http://schemas.microsoft.com/office/drawing/2014/main" id="{00000000-0008-0000-1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1400-000002000000}"/>
            </a:ext>
          </a:extLst>
        </xdr:cNvPr>
        <xdr:cNvGrpSpPr/>
      </xdr:nvGrpSpPr>
      <xdr:grpSpPr>
        <a:xfrm>
          <a:off x="0" y="0"/>
          <a:ext cx="5276850" cy="1276350"/>
          <a:chOff x="2707575" y="3141825"/>
          <a:chExt cx="5276850" cy="1276350"/>
        </a:xfrm>
      </xdr:grpSpPr>
      <xdr:grpSp>
        <xdr:nvGrpSpPr>
          <xdr:cNvPr id="50" name="Shape 50">
            <a:extLst>
              <a:ext uri="{FF2B5EF4-FFF2-40B4-BE49-F238E27FC236}">
                <a16:creationId xmlns:a16="http://schemas.microsoft.com/office/drawing/2014/main" id="{00000000-0008-0000-1400-000032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14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1" name="Shape 51" descr="ESCUDO-transp-lema-blanco.png">
              <a:extLst>
                <a:ext uri="{FF2B5EF4-FFF2-40B4-BE49-F238E27FC236}">
                  <a16:creationId xmlns:a16="http://schemas.microsoft.com/office/drawing/2014/main" id="{00000000-0008-0000-1400-000033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52" name="Shape 52">
              <a:extLst>
                <a:ext uri="{FF2B5EF4-FFF2-40B4-BE49-F238E27FC236}">
                  <a16:creationId xmlns:a16="http://schemas.microsoft.com/office/drawing/2014/main" id="{00000000-0008-0000-1400-000034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647700</xdr:colOff>
      <xdr:row>81</xdr:row>
      <xdr:rowOff>66675</xdr:rowOff>
    </xdr:from>
    <xdr:ext cx="1257300" cy="333375"/>
    <xdr:pic>
      <xdr:nvPicPr>
        <xdr:cNvPr id="3" name="image21.png">
          <a:extLst>
            <a:ext uri="{FF2B5EF4-FFF2-40B4-BE49-F238E27FC236}">
              <a16:creationId xmlns:a16="http://schemas.microsoft.com/office/drawing/2014/main" id="{00000000-0008-0000-1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723900</xdr:colOff>
      <xdr:row>88</xdr:row>
      <xdr:rowOff>47625</xdr:rowOff>
    </xdr:from>
    <xdr:ext cx="1047750" cy="400050"/>
    <xdr:pic>
      <xdr:nvPicPr>
        <xdr:cNvPr id="5" name="image23.png">
          <a:extLst>
            <a:ext uri="{FF2B5EF4-FFF2-40B4-BE49-F238E27FC236}">
              <a16:creationId xmlns:a16="http://schemas.microsoft.com/office/drawing/2014/main" id="{00000000-0008-0000-14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7162800" cy="1581150"/>
    <xdr:grpSp>
      <xdr:nvGrpSpPr>
        <xdr:cNvPr id="7" name="Shape 2">
          <a:extLst>
            <a:ext uri="{FF2B5EF4-FFF2-40B4-BE49-F238E27FC236}">
              <a16:creationId xmlns:a16="http://schemas.microsoft.com/office/drawing/2014/main" id="{00000000-0008-0000-0200-000002000000}"/>
            </a:ext>
          </a:extLst>
        </xdr:cNvPr>
        <xdr:cNvGrpSpPr/>
      </xdr:nvGrpSpPr>
      <xdr:grpSpPr>
        <a:xfrm>
          <a:off x="0" y="0"/>
          <a:ext cx="7162800" cy="1581150"/>
          <a:chOff x="1764600" y="2989425"/>
          <a:chExt cx="7162800" cy="1581150"/>
        </a:xfrm>
      </xdr:grpSpPr>
      <xdr:grpSp>
        <xdr:nvGrpSpPr>
          <xdr:cNvPr id="8" name="Shape 7">
            <a:extLst>
              <a:ext uri="{FF2B5EF4-FFF2-40B4-BE49-F238E27FC236}">
                <a16:creationId xmlns:a16="http://schemas.microsoft.com/office/drawing/2014/main" id="{00000000-0008-0000-0200-000003000000}"/>
              </a:ext>
            </a:extLst>
          </xdr:cNvPr>
          <xdr:cNvGrpSpPr/>
        </xdr:nvGrpSpPr>
        <xdr:grpSpPr>
          <a:xfrm>
            <a:off x="1764600" y="2989425"/>
            <a:ext cx="7162800" cy="1581150"/>
            <a:chOff x="57150" y="47625"/>
            <a:chExt cx="6181725" cy="1581150"/>
          </a:xfrm>
        </xdr:grpSpPr>
        <xdr:sp macro="" textlink="">
          <xdr:nvSpPr>
            <xdr:cNvPr id="9" name="Shape 4">
              <a:extLst>
                <a:ext uri="{FF2B5EF4-FFF2-40B4-BE49-F238E27FC236}">
                  <a16:creationId xmlns:a16="http://schemas.microsoft.com/office/drawing/2014/main" id="{00000000-0008-0000-0200-000004000000}"/>
                </a:ext>
              </a:extLst>
            </xdr:cNvPr>
            <xdr:cNvSpPr/>
          </xdr:nvSpPr>
          <xdr:spPr>
            <a:xfrm>
              <a:off x="57150" y="47625"/>
              <a:ext cx="6181725" cy="1581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0" name="Shape 8" descr="ESCUDO-transp-lema-blanco.png">
              <a:extLst>
                <a:ext uri="{FF2B5EF4-FFF2-40B4-BE49-F238E27FC236}">
                  <a16:creationId xmlns:a16="http://schemas.microsoft.com/office/drawing/2014/main" id="{00000000-0008-0000-0200-000005000000}"/>
                </a:ext>
              </a:extLst>
            </xdr:cNvPr>
            <xdr:cNvPicPr preferRelativeResize="0"/>
          </xdr:nvPicPr>
          <xdr:blipFill rotWithShape="1">
            <a:blip xmlns:r="http://schemas.openxmlformats.org/officeDocument/2006/relationships" r:embed="rId1">
              <a:alphaModFix/>
            </a:blip>
            <a:srcRect/>
            <a:stretch/>
          </xdr:blipFill>
          <xdr:spPr>
            <a:xfrm>
              <a:off x="57150" y="47625"/>
              <a:ext cx="1209675" cy="1581150"/>
            </a:xfrm>
            <a:prstGeom prst="rect">
              <a:avLst/>
            </a:prstGeom>
            <a:noFill/>
            <a:ln>
              <a:noFill/>
            </a:ln>
          </xdr:spPr>
        </xdr:pic>
        <xdr:sp macro="" textlink="">
          <xdr:nvSpPr>
            <xdr:cNvPr id="11" name="Shape 9">
              <a:extLst>
                <a:ext uri="{FF2B5EF4-FFF2-40B4-BE49-F238E27FC236}">
                  <a16:creationId xmlns:a16="http://schemas.microsoft.com/office/drawing/2014/main" id="{00000000-0008-0000-0200-000006000000}"/>
                </a:ext>
              </a:extLst>
            </xdr:cNvPr>
            <xdr:cNvSpPr txBox="1"/>
          </xdr:nvSpPr>
          <xdr:spPr>
            <a:xfrm>
              <a:off x="1426640" y="495300"/>
              <a:ext cx="4812235" cy="7715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b="1">
                  <a:solidFill>
                    <a:schemeClr val="lt1"/>
                  </a:solidFill>
                  <a:latin typeface="Arial Narrow"/>
                  <a:ea typeface="Arial Narrow"/>
                  <a:cs typeface="Arial Narrow"/>
                  <a:sym typeface="Arial Narrow"/>
                </a:rPr>
                <a:t>Ministerio de Ambiente y Desarrollo Sostenible</a:t>
              </a:r>
              <a:endParaRPr sz="1400"/>
            </a:p>
            <a:p>
              <a:pPr marL="0" lvl="0" indent="0" algn="l" rtl="0">
                <a:spcBef>
                  <a:spcPts val="0"/>
                </a:spcBef>
                <a:spcAft>
                  <a:spcPts val="0"/>
                </a:spcAft>
                <a:buNone/>
              </a:pPr>
              <a:r>
                <a:rPr lang="en-US" sz="1100">
                  <a:solidFill>
                    <a:schemeClr val="lt1"/>
                  </a:solidFill>
                  <a:latin typeface="Arial Narrow"/>
                  <a:ea typeface="Arial Narrow"/>
                  <a:cs typeface="Arial Narrow"/>
                  <a:sym typeface="Arial Narrow"/>
                </a:rPr>
                <a:t>Dirección de Ordenamiento Ambiental Territorial y del SINA</a:t>
              </a:r>
              <a:endParaRPr sz="1400"/>
            </a:p>
            <a:p>
              <a:pPr marL="0" lvl="0" indent="0" algn="l" rtl="0">
                <a:spcBef>
                  <a:spcPts val="0"/>
                </a:spcBef>
                <a:spcAft>
                  <a:spcPts val="0"/>
                </a:spcAft>
                <a:buNone/>
              </a:pPr>
              <a:r>
                <a:rPr lang="en-US" sz="1000">
                  <a:solidFill>
                    <a:schemeClr val="lt1"/>
                  </a:solidFill>
                  <a:latin typeface="Arial Narrow"/>
                  <a:ea typeface="Arial Narrow"/>
                  <a:cs typeface="Arial Narrow"/>
                  <a:sym typeface="Arial Narrow"/>
                </a:rPr>
                <a:t>República de Colombia</a:t>
              </a:r>
              <a:endParaRPr sz="1000">
                <a:solidFill>
                  <a:schemeClr val="lt1"/>
                </a:solidFill>
                <a:latin typeface="Arial Narrow"/>
                <a:ea typeface="Arial Narrow"/>
                <a:cs typeface="Arial Narrow"/>
                <a:sym typeface="Arial Narrow"/>
              </a:endParaRPr>
            </a:p>
          </xdr:txBody>
        </xdr:sp>
      </xdr:grpSp>
    </xdr:grpSp>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0</xdr:colOff>
      <xdr:row>0</xdr:row>
      <xdr:rowOff>0</xdr:rowOff>
    </xdr:from>
    <xdr:ext cx="5143500" cy="1276350"/>
    <xdr:grpSp>
      <xdr:nvGrpSpPr>
        <xdr:cNvPr id="2" name="Shape 2">
          <a:extLst>
            <a:ext uri="{FF2B5EF4-FFF2-40B4-BE49-F238E27FC236}">
              <a16:creationId xmlns:a16="http://schemas.microsoft.com/office/drawing/2014/main" id="{00000000-0008-0000-1500-000002000000}"/>
            </a:ext>
          </a:extLst>
        </xdr:cNvPr>
        <xdr:cNvGrpSpPr/>
      </xdr:nvGrpSpPr>
      <xdr:grpSpPr>
        <a:xfrm>
          <a:off x="0" y="0"/>
          <a:ext cx="5143500" cy="1276350"/>
          <a:chOff x="2774250" y="3141825"/>
          <a:chExt cx="5143500" cy="1276350"/>
        </a:xfrm>
      </xdr:grpSpPr>
      <xdr:grpSp>
        <xdr:nvGrpSpPr>
          <xdr:cNvPr id="53" name="Shape 53">
            <a:extLst>
              <a:ext uri="{FF2B5EF4-FFF2-40B4-BE49-F238E27FC236}">
                <a16:creationId xmlns:a16="http://schemas.microsoft.com/office/drawing/2014/main" id="{00000000-0008-0000-1500-000035000000}"/>
              </a:ext>
            </a:extLst>
          </xdr:cNvPr>
          <xdr:cNvGrpSpPr/>
        </xdr:nvGrpSpPr>
        <xdr:grpSpPr>
          <a:xfrm>
            <a:off x="2774250" y="3141825"/>
            <a:ext cx="5143500" cy="1276350"/>
            <a:chOff x="57150" y="47625"/>
            <a:chExt cx="6316603" cy="1200288"/>
          </a:xfrm>
        </xdr:grpSpPr>
        <xdr:sp macro="" textlink="">
          <xdr:nvSpPr>
            <xdr:cNvPr id="4" name="Shape 4">
              <a:extLst>
                <a:ext uri="{FF2B5EF4-FFF2-40B4-BE49-F238E27FC236}">
                  <a16:creationId xmlns:a16="http://schemas.microsoft.com/office/drawing/2014/main" id="{00000000-0008-0000-15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4" name="Shape 54" descr="ESCUDO-transp-lema-blanco.png">
              <a:extLst>
                <a:ext uri="{FF2B5EF4-FFF2-40B4-BE49-F238E27FC236}">
                  <a16:creationId xmlns:a16="http://schemas.microsoft.com/office/drawing/2014/main" id="{00000000-0008-0000-1500-000036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55" name="Shape 55">
              <a:extLst>
                <a:ext uri="{FF2B5EF4-FFF2-40B4-BE49-F238E27FC236}">
                  <a16:creationId xmlns:a16="http://schemas.microsoft.com/office/drawing/2014/main" id="{00000000-0008-0000-1500-000037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762000</xdr:colOff>
      <xdr:row>90</xdr:row>
      <xdr:rowOff>104775</xdr:rowOff>
    </xdr:from>
    <xdr:ext cx="1219200" cy="247650"/>
    <xdr:pic>
      <xdr:nvPicPr>
        <xdr:cNvPr id="3" name="image24.png">
          <a:extLst>
            <a:ext uri="{FF2B5EF4-FFF2-40B4-BE49-F238E27FC236}">
              <a16:creationId xmlns:a16="http://schemas.microsoft.com/office/drawing/2014/main" id="{00000000-0008-0000-1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685800</xdr:colOff>
      <xdr:row>96</xdr:row>
      <xdr:rowOff>419100</xdr:rowOff>
    </xdr:from>
    <xdr:ext cx="1095375" cy="142875"/>
    <xdr:pic>
      <xdr:nvPicPr>
        <xdr:cNvPr id="5" name="image25.png">
          <a:extLst>
            <a:ext uri="{FF2B5EF4-FFF2-40B4-BE49-F238E27FC236}">
              <a16:creationId xmlns:a16="http://schemas.microsoft.com/office/drawing/2014/main" id="{00000000-0008-0000-15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1600-000002000000}"/>
            </a:ext>
          </a:extLst>
        </xdr:cNvPr>
        <xdr:cNvGrpSpPr/>
      </xdr:nvGrpSpPr>
      <xdr:grpSpPr>
        <a:xfrm>
          <a:off x="0" y="0"/>
          <a:ext cx="5276850" cy="1276350"/>
          <a:chOff x="2707575" y="3141825"/>
          <a:chExt cx="5276850" cy="1276350"/>
        </a:xfrm>
      </xdr:grpSpPr>
      <xdr:grpSp>
        <xdr:nvGrpSpPr>
          <xdr:cNvPr id="56" name="Shape 56">
            <a:extLst>
              <a:ext uri="{FF2B5EF4-FFF2-40B4-BE49-F238E27FC236}">
                <a16:creationId xmlns:a16="http://schemas.microsoft.com/office/drawing/2014/main" id="{00000000-0008-0000-1600-000038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16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7" name="Shape 57" descr="ESCUDO-transp-lema-blanco.png">
              <a:extLst>
                <a:ext uri="{FF2B5EF4-FFF2-40B4-BE49-F238E27FC236}">
                  <a16:creationId xmlns:a16="http://schemas.microsoft.com/office/drawing/2014/main" id="{00000000-0008-0000-1600-000039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58" name="Shape 58">
              <a:extLst>
                <a:ext uri="{FF2B5EF4-FFF2-40B4-BE49-F238E27FC236}">
                  <a16:creationId xmlns:a16="http://schemas.microsoft.com/office/drawing/2014/main" id="{00000000-0008-0000-1600-00003A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666750</xdr:colOff>
      <xdr:row>84</xdr:row>
      <xdr:rowOff>76200</xdr:rowOff>
    </xdr:from>
    <xdr:ext cx="1114425" cy="247650"/>
    <xdr:pic>
      <xdr:nvPicPr>
        <xdr:cNvPr id="3" name="image27.png">
          <a:extLst>
            <a:ext uri="{FF2B5EF4-FFF2-40B4-BE49-F238E27FC236}">
              <a16:creationId xmlns:a16="http://schemas.microsoft.com/office/drawing/2014/main" id="{00000000-0008-0000-1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685800</xdr:colOff>
      <xdr:row>92</xdr:row>
      <xdr:rowOff>0</xdr:rowOff>
    </xdr:from>
    <xdr:ext cx="990600" cy="400050"/>
    <xdr:pic>
      <xdr:nvPicPr>
        <xdr:cNvPr id="5" name="image26.png">
          <a:extLst>
            <a:ext uri="{FF2B5EF4-FFF2-40B4-BE49-F238E27FC236}">
              <a16:creationId xmlns:a16="http://schemas.microsoft.com/office/drawing/2014/main" id="{00000000-0008-0000-16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2.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1700-000002000000}"/>
            </a:ext>
          </a:extLst>
        </xdr:cNvPr>
        <xdr:cNvGrpSpPr/>
      </xdr:nvGrpSpPr>
      <xdr:grpSpPr>
        <a:xfrm>
          <a:off x="0" y="0"/>
          <a:ext cx="5276850" cy="1276350"/>
          <a:chOff x="2707575" y="3141825"/>
          <a:chExt cx="5276850" cy="1276350"/>
        </a:xfrm>
      </xdr:grpSpPr>
      <xdr:grpSp>
        <xdr:nvGrpSpPr>
          <xdr:cNvPr id="59" name="Shape 59">
            <a:extLst>
              <a:ext uri="{FF2B5EF4-FFF2-40B4-BE49-F238E27FC236}">
                <a16:creationId xmlns:a16="http://schemas.microsoft.com/office/drawing/2014/main" id="{00000000-0008-0000-1700-00003B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17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60" name="Shape 60" descr="ESCUDO-transp-lema-blanco.png">
              <a:extLst>
                <a:ext uri="{FF2B5EF4-FFF2-40B4-BE49-F238E27FC236}">
                  <a16:creationId xmlns:a16="http://schemas.microsoft.com/office/drawing/2014/main" id="{00000000-0008-0000-1700-00003C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61" name="Shape 61">
              <a:extLst>
                <a:ext uri="{FF2B5EF4-FFF2-40B4-BE49-F238E27FC236}">
                  <a16:creationId xmlns:a16="http://schemas.microsoft.com/office/drawing/2014/main" id="{00000000-0008-0000-1700-00003D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419100</xdr:colOff>
      <xdr:row>79</xdr:row>
      <xdr:rowOff>47625</xdr:rowOff>
    </xdr:from>
    <xdr:ext cx="1724025" cy="314325"/>
    <xdr:pic>
      <xdr:nvPicPr>
        <xdr:cNvPr id="3" name="image31.png">
          <a:extLst>
            <a:ext uri="{FF2B5EF4-FFF2-40B4-BE49-F238E27FC236}">
              <a16:creationId xmlns:a16="http://schemas.microsoft.com/office/drawing/2014/main" id="{00000000-0008-0000-1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714375</xdr:colOff>
      <xdr:row>88</xdr:row>
      <xdr:rowOff>0</xdr:rowOff>
    </xdr:from>
    <xdr:ext cx="1095375" cy="400050"/>
    <xdr:pic>
      <xdr:nvPicPr>
        <xdr:cNvPr id="5" name="image28.png">
          <a:extLst>
            <a:ext uri="{FF2B5EF4-FFF2-40B4-BE49-F238E27FC236}">
              <a16:creationId xmlns:a16="http://schemas.microsoft.com/office/drawing/2014/main" id="{00000000-0008-0000-17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3.xml><?xml version="1.0" encoding="utf-8"?>
<xdr:wsDr xmlns:xdr="http://schemas.openxmlformats.org/drawingml/2006/spreadsheetDrawing" xmlns:a="http://schemas.openxmlformats.org/drawingml/2006/main">
  <xdr:oneCellAnchor>
    <xdr:from>
      <xdr:col>0</xdr:col>
      <xdr:colOff>0</xdr:colOff>
      <xdr:row>0</xdr:row>
      <xdr:rowOff>0</xdr:rowOff>
    </xdr:from>
    <xdr:ext cx="5467350" cy="1276350"/>
    <xdr:grpSp>
      <xdr:nvGrpSpPr>
        <xdr:cNvPr id="2" name="Shape 2">
          <a:extLst>
            <a:ext uri="{FF2B5EF4-FFF2-40B4-BE49-F238E27FC236}">
              <a16:creationId xmlns:a16="http://schemas.microsoft.com/office/drawing/2014/main" id="{00000000-0008-0000-1800-000002000000}"/>
            </a:ext>
          </a:extLst>
        </xdr:cNvPr>
        <xdr:cNvGrpSpPr/>
      </xdr:nvGrpSpPr>
      <xdr:grpSpPr>
        <a:xfrm>
          <a:off x="0" y="0"/>
          <a:ext cx="5467350" cy="1276350"/>
          <a:chOff x="2612325" y="3141825"/>
          <a:chExt cx="5467350" cy="1276350"/>
        </a:xfrm>
      </xdr:grpSpPr>
      <xdr:grpSp>
        <xdr:nvGrpSpPr>
          <xdr:cNvPr id="62" name="Shape 62">
            <a:extLst>
              <a:ext uri="{FF2B5EF4-FFF2-40B4-BE49-F238E27FC236}">
                <a16:creationId xmlns:a16="http://schemas.microsoft.com/office/drawing/2014/main" id="{00000000-0008-0000-1800-00003E000000}"/>
              </a:ext>
            </a:extLst>
          </xdr:cNvPr>
          <xdr:cNvGrpSpPr/>
        </xdr:nvGrpSpPr>
        <xdr:grpSpPr>
          <a:xfrm>
            <a:off x="2612325" y="3141825"/>
            <a:ext cx="5467350" cy="1276350"/>
            <a:chOff x="57150" y="47625"/>
            <a:chExt cx="6316603" cy="1200288"/>
          </a:xfrm>
        </xdr:grpSpPr>
        <xdr:sp macro="" textlink="">
          <xdr:nvSpPr>
            <xdr:cNvPr id="4" name="Shape 4">
              <a:extLst>
                <a:ext uri="{FF2B5EF4-FFF2-40B4-BE49-F238E27FC236}">
                  <a16:creationId xmlns:a16="http://schemas.microsoft.com/office/drawing/2014/main" id="{00000000-0008-0000-18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63" name="Shape 63" descr="ESCUDO-transp-lema-blanco.png">
              <a:extLst>
                <a:ext uri="{FF2B5EF4-FFF2-40B4-BE49-F238E27FC236}">
                  <a16:creationId xmlns:a16="http://schemas.microsoft.com/office/drawing/2014/main" id="{00000000-0008-0000-1800-00003F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64" name="Shape 64">
              <a:extLst>
                <a:ext uri="{FF2B5EF4-FFF2-40B4-BE49-F238E27FC236}">
                  <a16:creationId xmlns:a16="http://schemas.microsoft.com/office/drawing/2014/main" id="{00000000-0008-0000-1800-000040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514350</xdr:colOff>
      <xdr:row>87</xdr:row>
      <xdr:rowOff>447675</xdr:rowOff>
    </xdr:from>
    <xdr:ext cx="1857375" cy="152400"/>
    <xdr:pic>
      <xdr:nvPicPr>
        <xdr:cNvPr id="3" name="image30.png">
          <a:extLst>
            <a:ext uri="{FF2B5EF4-FFF2-40B4-BE49-F238E27FC236}">
              <a16:creationId xmlns:a16="http://schemas.microsoft.com/office/drawing/2014/main" id="{00000000-0008-0000-1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4.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1900-000002000000}"/>
            </a:ext>
          </a:extLst>
        </xdr:cNvPr>
        <xdr:cNvGrpSpPr/>
      </xdr:nvGrpSpPr>
      <xdr:grpSpPr>
        <a:xfrm>
          <a:off x="0" y="0"/>
          <a:ext cx="5276850" cy="1276350"/>
          <a:chOff x="2707575" y="3141825"/>
          <a:chExt cx="5276850" cy="1276350"/>
        </a:xfrm>
      </xdr:grpSpPr>
      <xdr:grpSp>
        <xdr:nvGrpSpPr>
          <xdr:cNvPr id="65" name="Shape 65">
            <a:extLst>
              <a:ext uri="{FF2B5EF4-FFF2-40B4-BE49-F238E27FC236}">
                <a16:creationId xmlns:a16="http://schemas.microsoft.com/office/drawing/2014/main" id="{00000000-0008-0000-1900-000041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19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66" name="Shape 66" descr="ESCUDO-transp-lema-blanco.png">
              <a:extLst>
                <a:ext uri="{FF2B5EF4-FFF2-40B4-BE49-F238E27FC236}">
                  <a16:creationId xmlns:a16="http://schemas.microsoft.com/office/drawing/2014/main" id="{00000000-0008-0000-1900-000042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67" name="Shape 67">
              <a:extLst>
                <a:ext uri="{FF2B5EF4-FFF2-40B4-BE49-F238E27FC236}">
                  <a16:creationId xmlns:a16="http://schemas.microsoft.com/office/drawing/2014/main" id="{00000000-0008-0000-1900-000043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552450</xdr:colOff>
      <xdr:row>63</xdr:row>
      <xdr:rowOff>0</xdr:rowOff>
    </xdr:from>
    <xdr:ext cx="1524000" cy="276225"/>
    <xdr:pic>
      <xdr:nvPicPr>
        <xdr:cNvPr id="3" name="image29.png">
          <a:extLst>
            <a:ext uri="{FF2B5EF4-FFF2-40B4-BE49-F238E27FC236}">
              <a16:creationId xmlns:a16="http://schemas.microsoft.com/office/drawing/2014/main" id="{00000000-0008-0000-1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5.xml><?xml version="1.0" encoding="utf-8"?>
<xdr:wsDr xmlns:xdr="http://schemas.openxmlformats.org/drawingml/2006/spreadsheetDrawing" xmlns:a="http://schemas.openxmlformats.org/drawingml/2006/main">
  <xdr:oneCellAnchor>
    <xdr:from>
      <xdr:col>0</xdr:col>
      <xdr:colOff>0</xdr:colOff>
      <xdr:row>0</xdr:row>
      <xdr:rowOff>0</xdr:rowOff>
    </xdr:from>
    <xdr:ext cx="7086600" cy="1276350"/>
    <xdr:grpSp>
      <xdr:nvGrpSpPr>
        <xdr:cNvPr id="2" name="Shape 2">
          <a:extLst>
            <a:ext uri="{FF2B5EF4-FFF2-40B4-BE49-F238E27FC236}">
              <a16:creationId xmlns:a16="http://schemas.microsoft.com/office/drawing/2014/main" id="{00000000-0008-0000-1A00-000002000000}"/>
            </a:ext>
          </a:extLst>
        </xdr:cNvPr>
        <xdr:cNvGrpSpPr/>
      </xdr:nvGrpSpPr>
      <xdr:grpSpPr>
        <a:xfrm>
          <a:off x="0" y="0"/>
          <a:ext cx="7086600" cy="1276350"/>
          <a:chOff x="1802700" y="3141825"/>
          <a:chExt cx="7086600" cy="1276350"/>
        </a:xfrm>
      </xdr:grpSpPr>
      <xdr:grpSp>
        <xdr:nvGrpSpPr>
          <xdr:cNvPr id="68" name="Shape 68">
            <a:extLst>
              <a:ext uri="{FF2B5EF4-FFF2-40B4-BE49-F238E27FC236}">
                <a16:creationId xmlns:a16="http://schemas.microsoft.com/office/drawing/2014/main" id="{00000000-0008-0000-1A00-000044000000}"/>
              </a:ext>
            </a:extLst>
          </xdr:cNvPr>
          <xdr:cNvGrpSpPr/>
        </xdr:nvGrpSpPr>
        <xdr:grpSpPr>
          <a:xfrm>
            <a:off x="1802700" y="3141825"/>
            <a:ext cx="7086600" cy="1276350"/>
            <a:chOff x="57150" y="47625"/>
            <a:chExt cx="6316603" cy="1200288"/>
          </a:xfrm>
        </xdr:grpSpPr>
        <xdr:sp macro="" textlink="">
          <xdr:nvSpPr>
            <xdr:cNvPr id="4" name="Shape 4">
              <a:extLst>
                <a:ext uri="{FF2B5EF4-FFF2-40B4-BE49-F238E27FC236}">
                  <a16:creationId xmlns:a16="http://schemas.microsoft.com/office/drawing/2014/main" id="{00000000-0008-0000-1A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69" name="Shape 69" descr="ESCUDO-transp-lema-blanco.png">
              <a:extLst>
                <a:ext uri="{FF2B5EF4-FFF2-40B4-BE49-F238E27FC236}">
                  <a16:creationId xmlns:a16="http://schemas.microsoft.com/office/drawing/2014/main" id="{00000000-0008-0000-1A00-000045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70" name="Shape 70">
              <a:extLst>
                <a:ext uri="{FF2B5EF4-FFF2-40B4-BE49-F238E27FC236}">
                  <a16:creationId xmlns:a16="http://schemas.microsoft.com/office/drawing/2014/main" id="{00000000-0008-0000-1A00-000046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866775</xdr:colOff>
      <xdr:row>104</xdr:row>
      <xdr:rowOff>9525</xdr:rowOff>
    </xdr:from>
    <xdr:ext cx="933450" cy="314325"/>
    <xdr:pic>
      <xdr:nvPicPr>
        <xdr:cNvPr id="3" name="image33.png">
          <a:extLst>
            <a:ext uri="{FF2B5EF4-FFF2-40B4-BE49-F238E27FC236}">
              <a16:creationId xmlns:a16="http://schemas.microsoft.com/office/drawing/2014/main" id="{00000000-0008-0000-1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476250</xdr:colOff>
      <xdr:row>111</xdr:row>
      <xdr:rowOff>66675</xdr:rowOff>
    </xdr:from>
    <xdr:ext cx="866775" cy="333375"/>
    <xdr:pic>
      <xdr:nvPicPr>
        <xdr:cNvPr id="5" name="image32.png">
          <a:extLst>
            <a:ext uri="{FF2B5EF4-FFF2-40B4-BE49-F238E27FC236}">
              <a16:creationId xmlns:a16="http://schemas.microsoft.com/office/drawing/2014/main" id="{00000000-0008-0000-1A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6.xml><?xml version="1.0" encoding="utf-8"?>
<xdr:wsDr xmlns:xdr="http://schemas.openxmlformats.org/drawingml/2006/spreadsheetDrawing" xmlns:a="http://schemas.openxmlformats.org/drawingml/2006/main">
  <xdr:oneCellAnchor>
    <xdr:from>
      <xdr:col>0</xdr:col>
      <xdr:colOff>0</xdr:colOff>
      <xdr:row>0</xdr:row>
      <xdr:rowOff>0</xdr:rowOff>
    </xdr:from>
    <xdr:ext cx="6124575" cy="1276350"/>
    <xdr:grpSp>
      <xdr:nvGrpSpPr>
        <xdr:cNvPr id="2" name="Shape 2">
          <a:extLst>
            <a:ext uri="{FF2B5EF4-FFF2-40B4-BE49-F238E27FC236}">
              <a16:creationId xmlns:a16="http://schemas.microsoft.com/office/drawing/2014/main" id="{00000000-0008-0000-1B00-000002000000}"/>
            </a:ext>
          </a:extLst>
        </xdr:cNvPr>
        <xdr:cNvGrpSpPr/>
      </xdr:nvGrpSpPr>
      <xdr:grpSpPr>
        <a:xfrm>
          <a:off x="0" y="0"/>
          <a:ext cx="6124575" cy="1276350"/>
          <a:chOff x="2283713" y="3141825"/>
          <a:chExt cx="6124575" cy="1276350"/>
        </a:xfrm>
      </xdr:grpSpPr>
      <xdr:grpSp>
        <xdr:nvGrpSpPr>
          <xdr:cNvPr id="71" name="Shape 71">
            <a:extLst>
              <a:ext uri="{FF2B5EF4-FFF2-40B4-BE49-F238E27FC236}">
                <a16:creationId xmlns:a16="http://schemas.microsoft.com/office/drawing/2014/main" id="{00000000-0008-0000-1B00-000047000000}"/>
              </a:ext>
            </a:extLst>
          </xdr:cNvPr>
          <xdr:cNvGrpSpPr/>
        </xdr:nvGrpSpPr>
        <xdr:grpSpPr>
          <a:xfrm>
            <a:off x="2283713" y="3141825"/>
            <a:ext cx="6124575" cy="1276350"/>
            <a:chOff x="57150" y="47625"/>
            <a:chExt cx="6316603" cy="1200288"/>
          </a:xfrm>
        </xdr:grpSpPr>
        <xdr:sp macro="" textlink="">
          <xdr:nvSpPr>
            <xdr:cNvPr id="4" name="Shape 4">
              <a:extLst>
                <a:ext uri="{FF2B5EF4-FFF2-40B4-BE49-F238E27FC236}">
                  <a16:creationId xmlns:a16="http://schemas.microsoft.com/office/drawing/2014/main" id="{00000000-0008-0000-1B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72" name="Shape 72" descr="ESCUDO-transp-lema-blanco.png">
              <a:extLst>
                <a:ext uri="{FF2B5EF4-FFF2-40B4-BE49-F238E27FC236}">
                  <a16:creationId xmlns:a16="http://schemas.microsoft.com/office/drawing/2014/main" id="{00000000-0008-0000-1B00-000048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73" name="Shape 73">
              <a:extLst>
                <a:ext uri="{FF2B5EF4-FFF2-40B4-BE49-F238E27FC236}">
                  <a16:creationId xmlns:a16="http://schemas.microsoft.com/office/drawing/2014/main" id="{00000000-0008-0000-1B00-000049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180975</xdr:colOff>
      <xdr:row>126</xdr:row>
      <xdr:rowOff>142875</xdr:rowOff>
    </xdr:from>
    <xdr:ext cx="1257300" cy="133350"/>
    <xdr:pic>
      <xdr:nvPicPr>
        <xdr:cNvPr id="3" name="image36.png">
          <a:extLst>
            <a:ext uri="{FF2B5EF4-FFF2-40B4-BE49-F238E27FC236}">
              <a16:creationId xmlns:a16="http://schemas.microsoft.com/office/drawing/2014/main" id="{00000000-0008-0000-1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752475</xdr:colOff>
      <xdr:row>139</xdr:row>
      <xdr:rowOff>0</xdr:rowOff>
    </xdr:from>
    <xdr:ext cx="666750" cy="238125"/>
    <xdr:pic>
      <xdr:nvPicPr>
        <xdr:cNvPr id="5" name="image34.png">
          <a:extLst>
            <a:ext uri="{FF2B5EF4-FFF2-40B4-BE49-F238E27FC236}">
              <a16:creationId xmlns:a16="http://schemas.microsoft.com/office/drawing/2014/main" id="{00000000-0008-0000-1B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7.xml><?xml version="1.0" encoding="utf-8"?>
<xdr:wsDr xmlns:xdr="http://schemas.openxmlformats.org/drawingml/2006/spreadsheetDrawing" xmlns:a="http://schemas.openxmlformats.org/drawingml/2006/main">
  <xdr:oneCellAnchor>
    <xdr:from>
      <xdr:col>0</xdr:col>
      <xdr:colOff>0</xdr:colOff>
      <xdr:row>0</xdr:row>
      <xdr:rowOff>0</xdr:rowOff>
    </xdr:from>
    <xdr:ext cx="5543550" cy="1276350"/>
    <xdr:grpSp>
      <xdr:nvGrpSpPr>
        <xdr:cNvPr id="2" name="Shape 2">
          <a:extLst>
            <a:ext uri="{FF2B5EF4-FFF2-40B4-BE49-F238E27FC236}">
              <a16:creationId xmlns:a16="http://schemas.microsoft.com/office/drawing/2014/main" id="{00000000-0008-0000-1C00-000002000000}"/>
            </a:ext>
          </a:extLst>
        </xdr:cNvPr>
        <xdr:cNvGrpSpPr/>
      </xdr:nvGrpSpPr>
      <xdr:grpSpPr>
        <a:xfrm>
          <a:off x="0" y="0"/>
          <a:ext cx="5543550" cy="1276350"/>
          <a:chOff x="2574225" y="3141825"/>
          <a:chExt cx="5543550" cy="1276350"/>
        </a:xfrm>
      </xdr:grpSpPr>
      <xdr:grpSp>
        <xdr:nvGrpSpPr>
          <xdr:cNvPr id="74" name="Shape 74">
            <a:extLst>
              <a:ext uri="{FF2B5EF4-FFF2-40B4-BE49-F238E27FC236}">
                <a16:creationId xmlns:a16="http://schemas.microsoft.com/office/drawing/2014/main" id="{00000000-0008-0000-1C00-00004A000000}"/>
              </a:ext>
            </a:extLst>
          </xdr:cNvPr>
          <xdr:cNvGrpSpPr/>
        </xdr:nvGrpSpPr>
        <xdr:grpSpPr>
          <a:xfrm>
            <a:off x="2574225" y="3141825"/>
            <a:ext cx="5543550" cy="1276350"/>
            <a:chOff x="57150" y="47625"/>
            <a:chExt cx="6316603" cy="1200288"/>
          </a:xfrm>
        </xdr:grpSpPr>
        <xdr:sp macro="" textlink="">
          <xdr:nvSpPr>
            <xdr:cNvPr id="4" name="Shape 4">
              <a:extLst>
                <a:ext uri="{FF2B5EF4-FFF2-40B4-BE49-F238E27FC236}">
                  <a16:creationId xmlns:a16="http://schemas.microsoft.com/office/drawing/2014/main" id="{00000000-0008-0000-1C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75" name="Shape 75" descr="ESCUDO-transp-lema-blanco.png">
              <a:extLst>
                <a:ext uri="{FF2B5EF4-FFF2-40B4-BE49-F238E27FC236}">
                  <a16:creationId xmlns:a16="http://schemas.microsoft.com/office/drawing/2014/main" id="{00000000-0008-0000-1C00-00004B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76" name="Shape 76">
              <a:extLst>
                <a:ext uri="{FF2B5EF4-FFF2-40B4-BE49-F238E27FC236}">
                  <a16:creationId xmlns:a16="http://schemas.microsoft.com/office/drawing/2014/main" id="{00000000-0008-0000-1C00-00004C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180975</xdr:colOff>
      <xdr:row>113</xdr:row>
      <xdr:rowOff>85725</xdr:rowOff>
    </xdr:from>
    <xdr:ext cx="1143000" cy="133350"/>
    <xdr:pic>
      <xdr:nvPicPr>
        <xdr:cNvPr id="3" name="image37.png">
          <a:extLst>
            <a:ext uri="{FF2B5EF4-FFF2-40B4-BE49-F238E27FC236}">
              <a16:creationId xmlns:a16="http://schemas.microsoft.com/office/drawing/2014/main" id="{00000000-0008-0000-1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457200</xdr:colOff>
      <xdr:row>126</xdr:row>
      <xdr:rowOff>0</xdr:rowOff>
    </xdr:from>
    <xdr:ext cx="790575" cy="314325"/>
    <xdr:pic>
      <xdr:nvPicPr>
        <xdr:cNvPr id="5" name="image35.png">
          <a:extLst>
            <a:ext uri="{FF2B5EF4-FFF2-40B4-BE49-F238E27FC236}">
              <a16:creationId xmlns:a16="http://schemas.microsoft.com/office/drawing/2014/main" id="{00000000-0008-0000-1C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8.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1D00-000002000000}"/>
            </a:ext>
          </a:extLst>
        </xdr:cNvPr>
        <xdr:cNvGrpSpPr/>
      </xdr:nvGrpSpPr>
      <xdr:grpSpPr>
        <a:xfrm>
          <a:off x="0" y="0"/>
          <a:ext cx="5276850" cy="1276350"/>
          <a:chOff x="2707575" y="3141825"/>
          <a:chExt cx="5276850" cy="1276350"/>
        </a:xfrm>
      </xdr:grpSpPr>
      <xdr:grpSp>
        <xdr:nvGrpSpPr>
          <xdr:cNvPr id="77" name="Shape 77">
            <a:extLst>
              <a:ext uri="{FF2B5EF4-FFF2-40B4-BE49-F238E27FC236}">
                <a16:creationId xmlns:a16="http://schemas.microsoft.com/office/drawing/2014/main" id="{00000000-0008-0000-1D00-00004D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1D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78" name="Shape 78" descr="ESCUDO-transp-lema-blanco.png">
              <a:extLst>
                <a:ext uri="{FF2B5EF4-FFF2-40B4-BE49-F238E27FC236}">
                  <a16:creationId xmlns:a16="http://schemas.microsoft.com/office/drawing/2014/main" id="{00000000-0008-0000-1D00-00004E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79" name="Shape 79">
              <a:extLst>
                <a:ext uri="{FF2B5EF4-FFF2-40B4-BE49-F238E27FC236}">
                  <a16:creationId xmlns:a16="http://schemas.microsoft.com/office/drawing/2014/main" id="{00000000-0008-0000-1D00-00004F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781050</xdr:colOff>
      <xdr:row>107</xdr:row>
      <xdr:rowOff>47625</xdr:rowOff>
    </xdr:from>
    <xdr:ext cx="609600" cy="285750"/>
    <xdr:pic>
      <xdr:nvPicPr>
        <xdr:cNvPr id="3" name="image38.png">
          <a:extLst>
            <a:ext uri="{FF2B5EF4-FFF2-40B4-BE49-F238E27FC236}">
              <a16:creationId xmlns:a16="http://schemas.microsoft.com/office/drawing/2014/main" id="{00000000-0008-0000-1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9.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1E00-000002000000}"/>
            </a:ext>
          </a:extLst>
        </xdr:cNvPr>
        <xdr:cNvGrpSpPr/>
      </xdr:nvGrpSpPr>
      <xdr:grpSpPr>
        <a:xfrm>
          <a:off x="0" y="0"/>
          <a:ext cx="5276850" cy="1276350"/>
          <a:chOff x="2707575" y="3141825"/>
          <a:chExt cx="5276850" cy="1276350"/>
        </a:xfrm>
      </xdr:grpSpPr>
      <xdr:grpSp>
        <xdr:nvGrpSpPr>
          <xdr:cNvPr id="80" name="Shape 80">
            <a:extLst>
              <a:ext uri="{FF2B5EF4-FFF2-40B4-BE49-F238E27FC236}">
                <a16:creationId xmlns:a16="http://schemas.microsoft.com/office/drawing/2014/main" id="{00000000-0008-0000-1E00-000050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1E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81" name="Shape 81" descr="ESCUDO-transp-lema-blanco.png">
              <a:extLst>
                <a:ext uri="{FF2B5EF4-FFF2-40B4-BE49-F238E27FC236}">
                  <a16:creationId xmlns:a16="http://schemas.microsoft.com/office/drawing/2014/main" id="{00000000-0008-0000-1E00-000051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82" name="Shape 82">
              <a:extLst>
                <a:ext uri="{FF2B5EF4-FFF2-40B4-BE49-F238E27FC236}">
                  <a16:creationId xmlns:a16="http://schemas.microsoft.com/office/drawing/2014/main" id="{00000000-0008-0000-1E00-000052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542925</xdr:colOff>
      <xdr:row>162</xdr:row>
      <xdr:rowOff>9525</xdr:rowOff>
    </xdr:from>
    <xdr:ext cx="1676400" cy="400050"/>
    <xdr:pic>
      <xdr:nvPicPr>
        <xdr:cNvPr id="3" name="image40.png">
          <a:extLst>
            <a:ext uri="{FF2B5EF4-FFF2-40B4-BE49-F238E27FC236}">
              <a16:creationId xmlns:a16="http://schemas.microsoft.com/office/drawing/2014/main" id="{00000000-0008-0000-1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723900</xdr:colOff>
      <xdr:row>169</xdr:row>
      <xdr:rowOff>47625</xdr:rowOff>
    </xdr:from>
    <xdr:ext cx="1362075" cy="304800"/>
    <xdr:pic>
      <xdr:nvPicPr>
        <xdr:cNvPr id="5" name="image39.png">
          <a:extLst>
            <a:ext uri="{FF2B5EF4-FFF2-40B4-BE49-F238E27FC236}">
              <a16:creationId xmlns:a16="http://schemas.microsoft.com/office/drawing/2014/main" id="{00000000-0008-0000-1E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1257300</xdr:colOff>
      <xdr:row>0</xdr:row>
      <xdr:rowOff>419100</xdr:rowOff>
    </xdr:from>
    <xdr:ext cx="4819650" cy="771525"/>
    <xdr:sp macro="" textlink="">
      <xdr:nvSpPr>
        <xdr:cNvPr id="10" name="Shape 10">
          <a:extLst>
            <a:ext uri="{FF2B5EF4-FFF2-40B4-BE49-F238E27FC236}">
              <a16:creationId xmlns:a16="http://schemas.microsoft.com/office/drawing/2014/main" id="{00000000-0008-0000-0300-00000A000000}"/>
            </a:ext>
          </a:extLst>
        </xdr:cNvPr>
        <xdr:cNvSpPr txBox="1"/>
      </xdr:nvSpPr>
      <xdr:spPr>
        <a:xfrm>
          <a:off x="2936175" y="3394238"/>
          <a:ext cx="4819650" cy="7715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b="1">
              <a:solidFill>
                <a:schemeClr val="lt1"/>
              </a:solidFill>
              <a:latin typeface="Arial Narrow"/>
              <a:ea typeface="Arial Narrow"/>
              <a:cs typeface="Arial Narrow"/>
              <a:sym typeface="Arial Narrow"/>
            </a:rPr>
            <a:t>Ministerio de Ambiente y Desarrollo Sostenible</a:t>
          </a:r>
          <a:endParaRPr sz="1400"/>
        </a:p>
        <a:p>
          <a:pPr marL="0" lvl="0" indent="0" algn="l" rtl="0">
            <a:spcBef>
              <a:spcPts val="0"/>
            </a:spcBef>
            <a:spcAft>
              <a:spcPts val="0"/>
            </a:spcAft>
            <a:buNone/>
          </a:pPr>
          <a:r>
            <a:rPr lang="en-US" sz="1100">
              <a:solidFill>
                <a:schemeClr val="lt1"/>
              </a:solidFill>
              <a:latin typeface="Arial Narrow"/>
              <a:ea typeface="Arial Narrow"/>
              <a:cs typeface="Arial Narrow"/>
              <a:sym typeface="Arial Narrow"/>
            </a:rPr>
            <a:t>Dirección de Ordenamiento Ambiental Territorial y del SINA</a:t>
          </a:r>
          <a:endParaRPr sz="1400"/>
        </a:p>
        <a:p>
          <a:pPr marL="0" lvl="0" indent="0" algn="l" rtl="0">
            <a:spcBef>
              <a:spcPts val="0"/>
            </a:spcBef>
            <a:spcAft>
              <a:spcPts val="0"/>
            </a:spcAft>
            <a:buNone/>
          </a:pPr>
          <a:r>
            <a:rPr lang="en-US" sz="1000">
              <a:solidFill>
                <a:schemeClr val="lt1"/>
              </a:solidFill>
              <a:latin typeface="Arial Narrow"/>
              <a:ea typeface="Arial Narrow"/>
              <a:cs typeface="Arial Narrow"/>
              <a:sym typeface="Arial Narrow"/>
            </a:rPr>
            <a:t>República de Colombia</a:t>
          </a:r>
          <a:endParaRPr sz="1000">
            <a:solidFill>
              <a:schemeClr val="lt1"/>
            </a:solidFill>
            <a:latin typeface="Arial Narrow"/>
            <a:ea typeface="Arial Narrow"/>
            <a:cs typeface="Arial Narrow"/>
            <a:sym typeface="Arial Narrow"/>
          </a:endParaRPr>
        </a:p>
      </xdr:txBody>
    </xdr:sp>
    <xdr:clientData fLocksWithSheet="0"/>
  </xdr:oneCellAnchor>
  <xdr:oneCellAnchor>
    <xdr:from>
      <xdr:col>0</xdr:col>
      <xdr:colOff>0</xdr:colOff>
      <xdr:row>0</xdr:row>
      <xdr:rowOff>0</xdr:rowOff>
    </xdr:from>
    <xdr:ext cx="1266825" cy="1657350"/>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0.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1F00-000002000000}"/>
            </a:ext>
          </a:extLst>
        </xdr:cNvPr>
        <xdr:cNvGrpSpPr/>
      </xdr:nvGrpSpPr>
      <xdr:grpSpPr>
        <a:xfrm>
          <a:off x="0" y="0"/>
          <a:ext cx="5276850" cy="1276350"/>
          <a:chOff x="2707575" y="3141825"/>
          <a:chExt cx="5276850" cy="1276350"/>
        </a:xfrm>
      </xdr:grpSpPr>
      <xdr:grpSp>
        <xdr:nvGrpSpPr>
          <xdr:cNvPr id="83" name="Shape 83">
            <a:extLst>
              <a:ext uri="{FF2B5EF4-FFF2-40B4-BE49-F238E27FC236}">
                <a16:creationId xmlns:a16="http://schemas.microsoft.com/office/drawing/2014/main" id="{00000000-0008-0000-1F00-000053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1F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84" name="Shape 84" descr="ESCUDO-transp-lema-blanco.png">
              <a:extLst>
                <a:ext uri="{FF2B5EF4-FFF2-40B4-BE49-F238E27FC236}">
                  <a16:creationId xmlns:a16="http://schemas.microsoft.com/office/drawing/2014/main" id="{00000000-0008-0000-1F00-000054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85" name="Shape 85">
              <a:extLst>
                <a:ext uri="{FF2B5EF4-FFF2-40B4-BE49-F238E27FC236}">
                  <a16:creationId xmlns:a16="http://schemas.microsoft.com/office/drawing/2014/main" id="{00000000-0008-0000-1F00-000055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533400</xdr:colOff>
      <xdr:row>60</xdr:row>
      <xdr:rowOff>104775</xdr:rowOff>
    </xdr:from>
    <xdr:ext cx="1485900" cy="323850"/>
    <xdr:pic>
      <xdr:nvPicPr>
        <xdr:cNvPr id="3" name="image42.png">
          <a:extLst>
            <a:ext uri="{FF2B5EF4-FFF2-40B4-BE49-F238E27FC236}">
              <a16:creationId xmlns:a16="http://schemas.microsoft.com/office/drawing/2014/main" id="{00000000-0008-0000-1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1.xml><?xml version="1.0" encoding="utf-8"?>
<xdr:wsDr xmlns:xdr="http://schemas.openxmlformats.org/drawingml/2006/spreadsheetDrawing" xmlns:a="http://schemas.openxmlformats.org/drawingml/2006/main">
  <xdr:oneCellAnchor>
    <xdr:from>
      <xdr:col>0</xdr:col>
      <xdr:colOff>0</xdr:colOff>
      <xdr:row>0</xdr:row>
      <xdr:rowOff>0</xdr:rowOff>
    </xdr:from>
    <xdr:ext cx="5276850" cy="1276350"/>
    <xdr:grpSp>
      <xdr:nvGrpSpPr>
        <xdr:cNvPr id="2" name="Shape 2">
          <a:extLst>
            <a:ext uri="{FF2B5EF4-FFF2-40B4-BE49-F238E27FC236}">
              <a16:creationId xmlns:a16="http://schemas.microsoft.com/office/drawing/2014/main" id="{00000000-0008-0000-2000-000002000000}"/>
            </a:ext>
          </a:extLst>
        </xdr:cNvPr>
        <xdr:cNvGrpSpPr/>
      </xdr:nvGrpSpPr>
      <xdr:grpSpPr>
        <a:xfrm>
          <a:off x="0" y="0"/>
          <a:ext cx="5276850" cy="1276350"/>
          <a:chOff x="2707575" y="3141825"/>
          <a:chExt cx="5276850" cy="1276350"/>
        </a:xfrm>
      </xdr:grpSpPr>
      <xdr:grpSp>
        <xdr:nvGrpSpPr>
          <xdr:cNvPr id="86" name="Shape 86">
            <a:extLst>
              <a:ext uri="{FF2B5EF4-FFF2-40B4-BE49-F238E27FC236}">
                <a16:creationId xmlns:a16="http://schemas.microsoft.com/office/drawing/2014/main" id="{00000000-0008-0000-2000-000056000000}"/>
              </a:ext>
            </a:extLst>
          </xdr:cNvPr>
          <xdr:cNvGrpSpPr/>
        </xdr:nvGrpSpPr>
        <xdr:grpSpPr>
          <a:xfrm>
            <a:off x="2707575" y="3141825"/>
            <a:ext cx="5276850" cy="1276350"/>
            <a:chOff x="57150" y="47625"/>
            <a:chExt cx="6316603" cy="1200288"/>
          </a:xfrm>
        </xdr:grpSpPr>
        <xdr:sp macro="" textlink="">
          <xdr:nvSpPr>
            <xdr:cNvPr id="4" name="Shape 4">
              <a:extLst>
                <a:ext uri="{FF2B5EF4-FFF2-40B4-BE49-F238E27FC236}">
                  <a16:creationId xmlns:a16="http://schemas.microsoft.com/office/drawing/2014/main" id="{00000000-0008-0000-20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87" name="Shape 87" descr="ESCUDO-transp-lema-blanco.png">
              <a:extLst>
                <a:ext uri="{FF2B5EF4-FFF2-40B4-BE49-F238E27FC236}">
                  <a16:creationId xmlns:a16="http://schemas.microsoft.com/office/drawing/2014/main" id="{00000000-0008-0000-2000-000057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88" name="Shape 88">
              <a:extLst>
                <a:ext uri="{FF2B5EF4-FFF2-40B4-BE49-F238E27FC236}">
                  <a16:creationId xmlns:a16="http://schemas.microsoft.com/office/drawing/2014/main" id="{00000000-0008-0000-2000-000058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609600</xdr:colOff>
      <xdr:row>80</xdr:row>
      <xdr:rowOff>85725</xdr:rowOff>
    </xdr:from>
    <xdr:ext cx="1476375" cy="276225"/>
    <xdr:pic>
      <xdr:nvPicPr>
        <xdr:cNvPr id="3" name="image46.png">
          <a:extLst>
            <a:ext uri="{FF2B5EF4-FFF2-40B4-BE49-F238E27FC236}">
              <a16:creationId xmlns:a16="http://schemas.microsoft.com/office/drawing/2014/main" id="{00000000-0008-0000-2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2.xml><?xml version="1.0" encoding="utf-8"?>
<xdr:wsDr xmlns:xdr="http://schemas.openxmlformats.org/drawingml/2006/spreadsheetDrawing" xmlns:a="http://schemas.openxmlformats.org/drawingml/2006/main">
  <xdr:oneCellAnchor>
    <xdr:from>
      <xdr:col>0</xdr:col>
      <xdr:colOff>0</xdr:colOff>
      <xdr:row>0</xdr:row>
      <xdr:rowOff>0</xdr:rowOff>
    </xdr:from>
    <xdr:ext cx="5124450" cy="1276350"/>
    <xdr:grpSp>
      <xdr:nvGrpSpPr>
        <xdr:cNvPr id="2" name="Shape 2">
          <a:extLst>
            <a:ext uri="{FF2B5EF4-FFF2-40B4-BE49-F238E27FC236}">
              <a16:creationId xmlns:a16="http://schemas.microsoft.com/office/drawing/2014/main" id="{00000000-0008-0000-2100-000002000000}"/>
            </a:ext>
          </a:extLst>
        </xdr:cNvPr>
        <xdr:cNvGrpSpPr/>
      </xdr:nvGrpSpPr>
      <xdr:grpSpPr>
        <a:xfrm>
          <a:off x="0" y="0"/>
          <a:ext cx="5124450" cy="1276350"/>
          <a:chOff x="2783775" y="3141825"/>
          <a:chExt cx="5124450" cy="1276350"/>
        </a:xfrm>
      </xdr:grpSpPr>
      <xdr:grpSp>
        <xdr:nvGrpSpPr>
          <xdr:cNvPr id="89" name="Shape 89">
            <a:extLst>
              <a:ext uri="{FF2B5EF4-FFF2-40B4-BE49-F238E27FC236}">
                <a16:creationId xmlns:a16="http://schemas.microsoft.com/office/drawing/2014/main" id="{00000000-0008-0000-2100-000059000000}"/>
              </a:ext>
            </a:extLst>
          </xdr:cNvPr>
          <xdr:cNvGrpSpPr/>
        </xdr:nvGrpSpPr>
        <xdr:grpSpPr>
          <a:xfrm>
            <a:off x="2783775" y="3141825"/>
            <a:ext cx="5124450" cy="1276350"/>
            <a:chOff x="57150" y="47625"/>
            <a:chExt cx="6316603" cy="1200288"/>
          </a:xfrm>
        </xdr:grpSpPr>
        <xdr:sp macro="" textlink="">
          <xdr:nvSpPr>
            <xdr:cNvPr id="4" name="Shape 4">
              <a:extLst>
                <a:ext uri="{FF2B5EF4-FFF2-40B4-BE49-F238E27FC236}">
                  <a16:creationId xmlns:a16="http://schemas.microsoft.com/office/drawing/2014/main" id="{00000000-0008-0000-21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90" name="Shape 90" descr="ESCUDO-transp-lema-blanco.png">
              <a:extLst>
                <a:ext uri="{FF2B5EF4-FFF2-40B4-BE49-F238E27FC236}">
                  <a16:creationId xmlns:a16="http://schemas.microsoft.com/office/drawing/2014/main" id="{00000000-0008-0000-2100-00005A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91" name="Shape 91">
              <a:extLst>
                <a:ext uri="{FF2B5EF4-FFF2-40B4-BE49-F238E27FC236}">
                  <a16:creationId xmlns:a16="http://schemas.microsoft.com/office/drawing/2014/main" id="{00000000-0008-0000-2100-00005B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133350</xdr:colOff>
      <xdr:row>121</xdr:row>
      <xdr:rowOff>0</xdr:rowOff>
    </xdr:from>
    <xdr:ext cx="2076450" cy="95250"/>
    <xdr:pic>
      <xdr:nvPicPr>
        <xdr:cNvPr id="3" name="image41.png">
          <a:extLst>
            <a:ext uri="{FF2B5EF4-FFF2-40B4-BE49-F238E27FC236}">
              <a16:creationId xmlns:a16="http://schemas.microsoft.com/office/drawing/2014/main" id="{00000000-0008-0000-2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3.xml><?xml version="1.0" encoding="utf-8"?>
<xdr:wsDr xmlns:xdr="http://schemas.openxmlformats.org/drawingml/2006/spreadsheetDrawing" xmlns:a="http://schemas.openxmlformats.org/drawingml/2006/main">
  <xdr:oneCellAnchor>
    <xdr:from>
      <xdr:col>0</xdr:col>
      <xdr:colOff>0</xdr:colOff>
      <xdr:row>0</xdr:row>
      <xdr:rowOff>0</xdr:rowOff>
    </xdr:from>
    <xdr:ext cx="5286375" cy="1276350"/>
    <xdr:grpSp>
      <xdr:nvGrpSpPr>
        <xdr:cNvPr id="2" name="Shape 2">
          <a:extLst>
            <a:ext uri="{FF2B5EF4-FFF2-40B4-BE49-F238E27FC236}">
              <a16:creationId xmlns:a16="http://schemas.microsoft.com/office/drawing/2014/main" id="{00000000-0008-0000-2200-000002000000}"/>
            </a:ext>
          </a:extLst>
        </xdr:cNvPr>
        <xdr:cNvGrpSpPr/>
      </xdr:nvGrpSpPr>
      <xdr:grpSpPr>
        <a:xfrm>
          <a:off x="0" y="0"/>
          <a:ext cx="5286375" cy="1276350"/>
          <a:chOff x="2702813" y="3141825"/>
          <a:chExt cx="5286375" cy="1276350"/>
        </a:xfrm>
      </xdr:grpSpPr>
      <xdr:grpSp>
        <xdr:nvGrpSpPr>
          <xdr:cNvPr id="92" name="Shape 92">
            <a:extLst>
              <a:ext uri="{FF2B5EF4-FFF2-40B4-BE49-F238E27FC236}">
                <a16:creationId xmlns:a16="http://schemas.microsoft.com/office/drawing/2014/main" id="{00000000-0008-0000-2200-00005C000000}"/>
              </a:ext>
            </a:extLst>
          </xdr:cNvPr>
          <xdr:cNvGrpSpPr/>
        </xdr:nvGrpSpPr>
        <xdr:grpSpPr>
          <a:xfrm>
            <a:off x="2702813" y="3141825"/>
            <a:ext cx="5286375" cy="1276350"/>
            <a:chOff x="57150" y="47625"/>
            <a:chExt cx="6316603" cy="1200288"/>
          </a:xfrm>
        </xdr:grpSpPr>
        <xdr:sp macro="" textlink="">
          <xdr:nvSpPr>
            <xdr:cNvPr id="4" name="Shape 4">
              <a:extLst>
                <a:ext uri="{FF2B5EF4-FFF2-40B4-BE49-F238E27FC236}">
                  <a16:creationId xmlns:a16="http://schemas.microsoft.com/office/drawing/2014/main" id="{00000000-0008-0000-22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93" name="Shape 93" descr="ESCUDO-transp-lema-blanco.png">
              <a:extLst>
                <a:ext uri="{FF2B5EF4-FFF2-40B4-BE49-F238E27FC236}">
                  <a16:creationId xmlns:a16="http://schemas.microsoft.com/office/drawing/2014/main" id="{00000000-0008-0000-2200-00005D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94" name="Shape 94">
              <a:extLst>
                <a:ext uri="{FF2B5EF4-FFF2-40B4-BE49-F238E27FC236}">
                  <a16:creationId xmlns:a16="http://schemas.microsoft.com/office/drawing/2014/main" id="{00000000-0008-0000-2200-00005E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0</xdr:colOff>
      <xdr:row>80</xdr:row>
      <xdr:rowOff>0</xdr:rowOff>
    </xdr:from>
    <xdr:ext cx="2743200" cy="400050"/>
    <xdr:pic>
      <xdr:nvPicPr>
        <xdr:cNvPr id="3" name="image45.png">
          <a:extLst>
            <a:ext uri="{FF2B5EF4-FFF2-40B4-BE49-F238E27FC236}">
              <a16:creationId xmlns:a16="http://schemas.microsoft.com/office/drawing/2014/main" id="{00000000-0008-0000-2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0</xdr:colOff>
      <xdr:row>89</xdr:row>
      <xdr:rowOff>0</xdr:rowOff>
    </xdr:from>
    <xdr:ext cx="771525" cy="304800"/>
    <xdr:pic>
      <xdr:nvPicPr>
        <xdr:cNvPr id="5" name="image44.png">
          <a:extLst>
            <a:ext uri="{FF2B5EF4-FFF2-40B4-BE49-F238E27FC236}">
              <a16:creationId xmlns:a16="http://schemas.microsoft.com/office/drawing/2014/main" id="{00000000-0008-0000-22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409575</xdr:colOff>
      <xdr:row>97</xdr:row>
      <xdr:rowOff>0</xdr:rowOff>
    </xdr:from>
    <xdr:ext cx="1533525" cy="295275"/>
    <xdr:pic>
      <xdr:nvPicPr>
        <xdr:cNvPr id="6" name="image43.png">
          <a:extLst>
            <a:ext uri="{FF2B5EF4-FFF2-40B4-BE49-F238E27FC236}">
              <a16:creationId xmlns:a16="http://schemas.microsoft.com/office/drawing/2014/main" id="{00000000-0008-0000-2200-000006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34.xml><?xml version="1.0" encoding="utf-8"?>
<xdr:wsDr xmlns:xdr="http://schemas.openxmlformats.org/drawingml/2006/spreadsheetDrawing" xmlns:a="http://schemas.openxmlformats.org/drawingml/2006/main">
  <xdr:oneCellAnchor>
    <xdr:from>
      <xdr:col>0</xdr:col>
      <xdr:colOff>0</xdr:colOff>
      <xdr:row>0</xdr:row>
      <xdr:rowOff>0</xdr:rowOff>
    </xdr:from>
    <xdr:ext cx="5162550" cy="1276350"/>
    <xdr:grpSp>
      <xdr:nvGrpSpPr>
        <xdr:cNvPr id="2" name="Shape 2">
          <a:extLst>
            <a:ext uri="{FF2B5EF4-FFF2-40B4-BE49-F238E27FC236}">
              <a16:creationId xmlns:a16="http://schemas.microsoft.com/office/drawing/2014/main" id="{00000000-0008-0000-2300-000002000000}"/>
            </a:ext>
          </a:extLst>
        </xdr:cNvPr>
        <xdr:cNvGrpSpPr/>
      </xdr:nvGrpSpPr>
      <xdr:grpSpPr>
        <a:xfrm>
          <a:off x="0" y="0"/>
          <a:ext cx="5162550" cy="1276350"/>
          <a:chOff x="2764725" y="3141825"/>
          <a:chExt cx="5162550" cy="1276350"/>
        </a:xfrm>
      </xdr:grpSpPr>
      <xdr:grpSp>
        <xdr:nvGrpSpPr>
          <xdr:cNvPr id="95" name="Shape 95">
            <a:extLst>
              <a:ext uri="{FF2B5EF4-FFF2-40B4-BE49-F238E27FC236}">
                <a16:creationId xmlns:a16="http://schemas.microsoft.com/office/drawing/2014/main" id="{00000000-0008-0000-2300-00005F000000}"/>
              </a:ext>
            </a:extLst>
          </xdr:cNvPr>
          <xdr:cNvGrpSpPr/>
        </xdr:nvGrpSpPr>
        <xdr:grpSpPr>
          <a:xfrm>
            <a:off x="2764725" y="3141825"/>
            <a:ext cx="5162550" cy="1276350"/>
            <a:chOff x="57150" y="47625"/>
            <a:chExt cx="6316603" cy="1200288"/>
          </a:xfrm>
        </xdr:grpSpPr>
        <xdr:sp macro="" textlink="">
          <xdr:nvSpPr>
            <xdr:cNvPr id="4" name="Shape 4">
              <a:extLst>
                <a:ext uri="{FF2B5EF4-FFF2-40B4-BE49-F238E27FC236}">
                  <a16:creationId xmlns:a16="http://schemas.microsoft.com/office/drawing/2014/main" id="{00000000-0008-0000-23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96" name="Shape 96" descr="ESCUDO-transp-lema-blanco.png">
              <a:extLst>
                <a:ext uri="{FF2B5EF4-FFF2-40B4-BE49-F238E27FC236}">
                  <a16:creationId xmlns:a16="http://schemas.microsoft.com/office/drawing/2014/main" id="{00000000-0008-0000-2300-000060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97" name="Shape 97">
              <a:extLst>
                <a:ext uri="{FF2B5EF4-FFF2-40B4-BE49-F238E27FC236}">
                  <a16:creationId xmlns:a16="http://schemas.microsoft.com/office/drawing/2014/main" id="{00000000-0008-0000-2300-000061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2</xdr:col>
      <xdr:colOff>152400</xdr:colOff>
      <xdr:row>91</xdr:row>
      <xdr:rowOff>38100</xdr:rowOff>
    </xdr:from>
    <xdr:ext cx="1857375" cy="95250"/>
    <xdr:pic>
      <xdr:nvPicPr>
        <xdr:cNvPr id="3" name="image47.png">
          <a:extLst>
            <a:ext uri="{FF2B5EF4-FFF2-40B4-BE49-F238E27FC236}">
              <a16:creationId xmlns:a16="http://schemas.microsoft.com/office/drawing/2014/main" id="{00000000-0008-0000-2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561975</xdr:colOff>
      <xdr:row>104</xdr:row>
      <xdr:rowOff>57150</xdr:rowOff>
    </xdr:from>
    <xdr:ext cx="542925" cy="314325"/>
    <xdr:pic>
      <xdr:nvPicPr>
        <xdr:cNvPr id="5" name="image48.png">
          <a:extLst>
            <a:ext uri="{FF2B5EF4-FFF2-40B4-BE49-F238E27FC236}">
              <a16:creationId xmlns:a16="http://schemas.microsoft.com/office/drawing/2014/main" id="{00000000-0008-0000-23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638175</xdr:colOff>
      <xdr:row>0</xdr:row>
      <xdr:rowOff>371475</xdr:rowOff>
    </xdr:from>
    <xdr:ext cx="2428875" cy="1066800"/>
    <xdr:sp macro="" textlink="">
      <xdr:nvSpPr>
        <xdr:cNvPr id="11" name="Shape 11">
          <a:extLst>
            <a:ext uri="{FF2B5EF4-FFF2-40B4-BE49-F238E27FC236}">
              <a16:creationId xmlns:a16="http://schemas.microsoft.com/office/drawing/2014/main" id="{00000000-0008-0000-0400-00000B000000}"/>
            </a:ext>
          </a:extLst>
        </xdr:cNvPr>
        <xdr:cNvSpPr txBox="1"/>
      </xdr:nvSpPr>
      <xdr:spPr>
        <a:xfrm>
          <a:off x="4136325" y="3251363"/>
          <a:ext cx="2419350" cy="10572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b="1">
              <a:solidFill>
                <a:schemeClr val="lt1"/>
              </a:solidFill>
              <a:latin typeface="Arial Narrow"/>
              <a:ea typeface="Arial Narrow"/>
              <a:cs typeface="Arial Narrow"/>
              <a:sym typeface="Arial Narrow"/>
            </a:rPr>
            <a:t>Ministerio de Ambiente y Desarrollo Sostenible</a:t>
          </a:r>
          <a:endParaRPr sz="1400"/>
        </a:p>
        <a:p>
          <a:pPr marL="0" lvl="0" indent="0" algn="l" rtl="0">
            <a:spcBef>
              <a:spcPts val="0"/>
            </a:spcBef>
            <a:spcAft>
              <a:spcPts val="0"/>
            </a:spcAft>
            <a:buNone/>
          </a:pPr>
          <a:r>
            <a:rPr lang="en-US" sz="1100">
              <a:solidFill>
                <a:schemeClr val="lt1"/>
              </a:solidFill>
              <a:latin typeface="Arial Narrow"/>
              <a:ea typeface="Arial Narrow"/>
              <a:cs typeface="Arial Narrow"/>
              <a:sym typeface="Arial Narrow"/>
            </a:rPr>
            <a:t>Dirección de Ordenamiento Ambiental Territorial y del SINA</a:t>
          </a:r>
          <a:endParaRPr sz="1400"/>
        </a:p>
        <a:p>
          <a:pPr marL="0" lvl="0" indent="0" algn="l" rtl="0">
            <a:spcBef>
              <a:spcPts val="0"/>
            </a:spcBef>
            <a:spcAft>
              <a:spcPts val="0"/>
            </a:spcAft>
            <a:buNone/>
          </a:pPr>
          <a:r>
            <a:rPr lang="en-US" sz="1000">
              <a:solidFill>
                <a:schemeClr val="lt1"/>
              </a:solidFill>
              <a:latin typeface="Arial Narrow"/>
              <a:ea typeface="Arial Narrow"/>
              <a:cs typeface="Arial Narrow"/>
              <a:sym typeface="Arial Narrow"/>
            </a:rPr>
            <a:t>República de Colombia</a:t>
          </a:r>
          <a:endParaRPr sz="1000">
            <a:solidFill>
              <a:schemeClr val="lt1"/>
            </a:solidFill>
            <a:latin typeface="Arial Narrow"/>
            <a:ea typeface="Arial Narrow"/>
            <a:cs typeface="Arial Narrow"/>
            <a:sym typeface="Arial Narrow"/>
          </a:endParaRPr>
        </a:p>
      </xdr:txBody>
    </xdr:sp>
    <xdr:clientData fLocksWithSheet="0"/>
  </xdr:oneCellAnchor>
  <xdr:oneCellAnchor>
    <xdr:from>
      <xdr:col>0</xdr:col>
      <xdr:colOff>114300</xdr:colOff>
      <xdr:row>0</xdr:row>
      <xdr:rowOff>104775</xdr:rowOff>
    </xdr:from>
    <xdr:ext cx="1114425" cy="1638300"/>
    <xdr:pic>
      <xdr:nvPicPr>
        <xdr:cNvPr id="2" name="image1.png" descr="ESCUDO-transp-lema-blanco.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1266825</xdr:colOff>
      <xdr:row>0</xdr:row>
      <xdr:rowOff>276225</xdr:rowOff>
    </xdr:from>
    <xdr:ext cx="4619625" cy="38100"/>
    <xdr:sp macro="" textlink="">
      <xdr:nvSpPr>
        <xdr:cNvPr id="12" name="Shape 12">
          <a:extLst>
            <a:ext uri="{FF2B5EF4-FFF2-40B4-BE49-F238E27FC236}">
              <a16:creationId xmlns:a16="http://schemas.microsoft.com/office/drawing/2014/main" id="{00000000-0008-0000-0500-00000C000000}"/>
            </a:ext>
          </a:extLst>
        </xdr:cNvPr>
        <xdr:cNvSpPr txBox="1"/>
      </xdr:nvSpPr>
      <xdr:spPr>
        <a:xfrm rot="10800000" flipH="1">
          <a:off x="3036188" y="3646650"/>
          <a:ext cx="4619625"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b="1">
              <a:solidFill>
                <a:schemeClr val="lt1"/>
              </a:solidFill>
              <a:latin typeface="Arial Narrow"/>
              <a:ea typeface="Arial Narrow"/>
              <a:cs typeface="Arial Narrow"/>
              <a:sym typeface="Arial Narrow"/>
            </a:rPr>
            <a:t>Ministerio de Ambiente y Desarrollo Sostenible</a:t>
          </a:r>
          <a:endParaRPr sz="1400"/>
        </a:p>
        <a:p>
          <a:pPr marL="0" lvl="0" indent="0" algn="l" rtl="0">
            <a:spcBef>
              <a:spcPts val="0"/>
            </a:spcBef>
            <a:spcAft>
              <a:spcPts val="0"/>
            </a:spcAft>
            <a:buNone/>
          </a:pPr>
          <a:r>
            <a:rPr lang="en-US" sz="1100">
              <a:solidFill>
                <a:schemeClr val="lt1"/>
              </a:solidFill>
              <a:latin typeface="Arial Narrow"/>
              <a:ea typeface="Arial Narrow"/>
              <a:cs typeface="Arial Narrow"/>
              <a:sym typeface="Arial Narrow"/>
            </a:rPr>
            <a:t>Dirección General de Ordenamiento Ambiental Territorial y Coordinación del SINA</a:t>
          </a:r>
          <a:endParaRPr sz="1400"/>
        </a:p>
        <a:p>
          <a:pPr marL="0" lvl="0" indent="0" algn="l" rtl="0">
            <a:spcBef>
              <a:spcPts val="0"/>
            </a:spcBef>
            <a:spcAft>
              <a:spcPts val="0"/>
            </a:spcAft>
            <a:buNone/>
          </a:pPr>
          <a:r>
            <a:rPr lang="en-US" sz="1000">
              <a:solidFill>
                <a:schemeClr val="lt1"/>
              </a:solidFill>
              <a:latin typeface="Arial Narrow"/>
              <a:ea typeface="Arial Narrow"/>
              <a:cs typeface="Arial Narrow"/>
              <a:sym typeface="Arial Narrow"/>
            </a:rPr>
            <a:t>República de Colombia</a:t>
          </a:r>
          <a:endParaRPr sz="1000">
            <a:solidFill>
              <a:schemeClr val="lt1"/>
            </a:solidFill>
            <a:latin typeface="Arial Narrow"/>
            <a:ea typeface="Arial Narrow"/>
            <a:cs typeface="Arial Narrow"/>
            <a:sym typeface="Arial Narrow"/>
          </a:endParaRPr>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1266825</xdr:colOff>
      <xdr:row>0</xdr:row>
      <xdr:rowOff>295275</xdr:rowOff>
    </xdr:from>
    <xdr:ext cx="5695950" cy="38100"/>
    <xdr:sp macro="" textlink="">
      <xdr:nvSpPr>
        <xdr:cNvPr id="13" name="Shape 13">
          <a:extLst>
            <a:ext uri="{FF2B5EF4-FFF2-40B4-BE49-F238E27FC236}">
              <a16:creationId xmlns:a16="http://schemas.microsoft.com/office/drawing/2014/main" id="{00000000-0008-0000-0700-00000D000000}"/>
            </a:ext>
          </a:extLst>
        </xdr:cNvPr>
        <xdr:cNvSpPr txBox="1"/>
      </xdr:nvSpPr>
      <xdr:spPr>
        <a:xfrm rot="10800000" flipH="1">
          <a:off x="2498025" y="3665700"/>
          <a:ext cx="5695950" cy="2286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b="1">
              <a:solidFill>
                <a:schemeClr val="lt1"/>
              </a:solidFill>
              <a:latin typeface="Arial Narrow"/>
              <a:ea typeface="Arial Narrow"/>
              <a:cs typeface="Arial Narrow"/>
              <a:sym typeface="Arial Narrow"/>
            </a:rPr>
            <a:t>Ministerio de Ambiente y Desarrollo Sostenible</a:t>
          </a:r>
          <a:endParaRPr sz="1400"/>
        </a:p>
        <a:p>
          <a:pPr marL="0" lvl="0" indent="0" algn="l" rtl="0">
            <a:spcBef>
              <a:spcPts val="0"/>
            </a:spcBef>
            <a:spcAft>
              <a:spcPts val="0"/>
            </a:spcAft>
            <a:buNone/>
          </a:pPr>
          <a:r>
            <a:rPr lang="en-US" sz="1100">
              <a:solidFill>
                <a:schemeClr val="lt1"/>
              </a:solidFill>
              <a:latin typeface="Arial Narrow"/>
              <a:ea typeface="Arial Narrow"/>
              <a:cs typeface="Arial Narrow"/>
              <a:sym typeface="Arial Narrow"/>
            </a:rPr>
            <a:t>Dirección General de Ordenamiento Ambiental Territorial y Coordinación del SINA</a:t>
          </a:r>
          <a:endParaRPr sz="1400"/>
        </a:p>
        <a:p>
          <a:pPr marL="0" lvl="0" indent="0" algn="l" rtl="0">
            <a:spcBef>
              <a:spcPts val="0"/>
            </a:spcBef>
            <a:spcAft>
              <a:spcPts val="0"/>
            </a:spcAft>
            <a:buNone/>
          </a:pPr>
          <a:r>
            <a:rPr lang="en-US" sz="1000">
              <a:solidFill>
                <a:schemeClr val="lt1"/>
              </a:solidFill>
              <a:latin typeface="Arial Narrow"/>
              <a:ea typeface="Arial Narrow"/>
              <a:cs typeface="Arial Narrow"/>
              <a:sym typeface="Arial Narrow"/>
            </a:rPr>
            <a:t>República de Colombia</a:t>
          </a:r>
          <a:endParaRPr sz="1000">
            <a:solidFill>
              <a:schemeClr val="lt1"/>
            </a:solidFill>
            <a:latin typeface="Arial Narrow"/>
            <a:ea typeface="Arial Narrow"/>
            <a:cs typeface="Arial Narrow"/>
            <a:sym typeface="Arial Narrow"/>
          </a:endParaRPr>
        </a:p>
      </xdr:txBody>
    </xdr:sp>
    <xdr:clientData fLocksWithSheet="0"/>
  </xdr:oneCellAnchor>
  <xdr:oneCellAnchor>
    <xdr:from>
      <xdr:col>0</xdr:col>
      <xdr:colOff>0</xdr:colOff>
      <xdr:row>0</xdr:row>
      <xdr:rowOff>0</xdr:rowOff>
    </xdr:from>
    <xdr:ext cx="1209675" cy="1581150"/>
    <xdr:pic>
      <xdr:nvPicPr>
        <xdr:cNvPr id="2" name="image3.png" descr="ESCUDO-transp-lema-blanco.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6705600" cy="1657350"/>
    <xdr:grpSp>
      <xdr:nvGrpSpPr>
        <xdr:cNvPr id="2" name="Shape 2">
          <a:extLst>
            <a:ext uri="{FF2B5EF4-FFF2-40B4-BE49-F238E27FC236}">
              <a16:creationId xmlns:a16="http://schemas.microsoft.com/office/drawing/2014/main" id="{00000000-0008-0000-0800-000002000000}"/>
            </a:ext>
          </a:extLst>
        </xdr:cNvPr>
        <xdr:cNvGrpSpPr/>
      </xdr:nvGrpSpPr>
      <xdr:grpSpPr>
        <a:xfrm>
          <a:off x="0" y="0"/>
          <a:ext cx="6705600" cy="1657350"/>
          <a:chOff x="1993200" y="2951325"/>
          <a:chExt cx="6705600" cy="1657350"/>
        </a:xfrm>
      </xdr:grpSpPr>
      <xdr:grpSp>
        <xdr:nvGrpSpPr>
          <xdr:cNvPr id="14" name="Shape 14">
            <a:extLst>
              <a:ext uri="{FF2B5EF4-FFF2-40B4-BE49-F238E27FC236}">
                <a16:creationId xmlns:a16="http://schemas.microsoft.com/office/drawing/2014/main" id="{00000000-0008-0000-0800-00000E000000}"/>
              </a:ext>
            </a:extLst>
          </xdr:cNvPr>
          <xdr:cNvGrpSpPr/>
        </xdr:nvGrpSpPr>
        <xdr:grpSpPr>
          <a:xfrm>
            <a:off x="1993200" y="2951325"/>
            <a:ext cx="6705600" cy="1657350"/>
            <a:chOff x="57150" y="47625"/>
            <a:chExt cx="6181725" cy="1581150"/>
          </a:xfrm>
        </xdr:grpSpPr>
        <xdr:sp macro="" textlink="">
          <xdr:nvSpPr>
            <xdr:cNvPr id="4" name="Shape 4">
              <a:extLst>
                <a:ext uri="{FF2B5EF4-FFF2-40B4-BE49-F238E27FC236}">
                  <a16:creationId xmlns:a16="http://schemas.microsoft.com/office/drawing/2014/main" id="{00000000-0008-0000-0800-000004000000}"/>
                </a:ext>
              </a:extLst>
            </xdr:cNvPr>
            <xdr:cNvSpPr/>
          </xdr:nvSpPr>
          <xdr:spPr>
            <a:xfrm>
              <a:off x="57150" y="47625"/>
              <a:ext cx="6181725" cy="15811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5" name="Shape 15" descr="ESCUDO-transp-lema-blanco.png">
              <a:extLst>
                <a:ext uri="{FF2B5EF4-FFF2-40B4-BE49-F238E27FC236}">
                  <a16:creationId xmlns:a16="http://schemas.microsoft.com/office/drawing/2014/main" id="{00000000-0008-0000-0800-00000F000000}"/>
                </a:ext>
              </a:extLst>
            </xdr:cNvPr>
            <xdr:cNvPicPr preferRelativeResize="0"/>
          </xdr:nvPicPr>
          <xdr:blipFill rotWithShape="1">
            <a:blip xmlns:r="http://schemas.openxmlformats.org/officeDocument/2006/relationships" r:embed="rId1">
              <a:alphaModFix/>
            </a:blip>
            <a:srcRect/>
            <a:stretch/>
          </xdr:blipFill>
          <xdr:spPr>
            <a:xfrm>
              <a:off x="57150" y="47625"/>
              <a:ext cx="1209675" cy="1581150"/>
            </a:xfrm>
            <a:prstGeom prst="rect">
              <a:avLst/>
            </a:prstGeom>
            <a:noFill/>
            <a:ln>
              <a:noFill/>
            </a:ln>
          </xdr:spPr>
        </xdr:pic>
        <xdr:sp macro="" textlink="">
          <xdr:nvSpPr>
            <xdr:cNvPr id="16" name="Shape 16">
              <a:extLst>
                <a:ext uri="{FF2B5EF4-FFF2-40B4-BE49-F238E27FC236}">
                  <a16:creationId xmlns:a16="http://schemas.microsoft.com/office/drawing/2014/main" id="{00000000-0008-0000-0800-000010000000}"/>
                </a:ext>
              </a:extLst>
            </xdr:cNvPr>
            <xdr:cNvSpPr txBox="1"/>
          </xdr:nvSpPr>
          <xdr:spPr>
            <a:xfrm>
              <a:off x="1426640" y="495300"/>
              <a:ext cx="4812235"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5467350" cy="1257300"/>
    <xdr:grpSp>
      <xdr:nvGrpSpPr>
        <xdr:cNvPr id="2" name="Shape 2">
          <a:extLst>
            <a:ext uri="{FF2B5EF4-FFF2-40B4-BE49-F238E27FC236}">
              <a16:creationId xmlns:a16="http://schemas.microsoft.com/office/drawing/2014/main" id="{00000000-0008-0000-0900-000002000000}"/>
            </a:ext>
          </a:extLst>
        </xdr:cNvPr>
        <xdr:cNvGrpSpPr/>
      </xdr:nvGrpSpPr>
      <xdr:grpSpPr>
        <a:xfrm>
          <a:off x="0" y="0"/>
          <a:ext cx="5467350" cy="1257300"/>
          <a:chOff x="2612325" y="3151350"/>
          <a:chExt cx="5467350" cy="1257300"/>
        </a:xfrm>
      </xdr:grpSpPr>
      <xdr:grpSp>
        <xdr:nvGrpSpPr>
          <xdr:cNvPr id="17" name="Shape 17">
            <a:extLst>
              <a:ext uri="{FF2B5EF4-FFF2-40B4-BE49-F238E27FC236}">
                <a16:creationId xmlns:a16="http://schemas.microsoft.com/office/drawing/2014/main" id="{00000000-0008-0000-0900-000011000000}"/>
              </a:ext>
            </a:extLst>
          </xdr:cNvPr>
          <xdr:cNvGrpSpPr/>
        </xdr:nvGrpSpPr>
        <xdr:grpSpPr>
          <a:xfrm>
            <a:off x="2612325" y="3151350"/>
            <a:ext cx="5467350" cy="1257300"/>
            <a:chOff x="57150" y="47625"/>
            <a:chExt cx="6316603" cy="1200288"/>
          </a:xfrm>
        </xdr:grpSpPr>
        <xdr:sp macro="" textlink="">
          <xdr:nvSpPr>
            <xdr:cNvPr id="4" name="Shape 4">
              <a:extLst>
                <a:ext uri="{FF2B5EF4-FFF2-40B4-BE49-F238E27FC236}">
                  <a16:creationId xmlns:a16="http://schemas.microsoft.com/office/drawing/2014/main" id="{00000000-0008-0000-09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18" name="Shape 18" descr="ESCUDO-transp-lema-blanco.png">
              <a:extLst>
                <a:ext uri="{FF2B5EF4-FFF2-40B4-BE49-F238E27FC236}">
                  <a16:creationId xmlns:a16="http://schemas.microsoft.com/office/drawing/2014/main" id="{00000000-0008-0000-0900-000012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19" name="Shape 19">
              <a:extLst>
                <a:ext uri="{FF2B5EF4-FFF2-40B4-BE49-F238E27FC236}">
                  <a16:creationId xmlns:a16="http://schemas.microsoft.com/office/drawing/2014/main" id="{00000000-0008-0000-0900-000013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r>
                <a:rPr lang="en-US" sz="1400" b="1">
                  <a:solidFill>
                    <a:schemeClr val="lt1"/>
                  </a:solidFill>
                  <a:latin typeface="Arial Narrow"/>
                  <a:ea typeface="Arial Narrow"/>
                  <a:cs typeface="Arial Narrow"/>
                  <a:sym typeface="Arial Narrow"/>
                </a:rPr>
                <a:t>Ministerio de Ambiente y Desarrollo Sostenible</a:t>
              </a:r>
              <a:endParaRPr sz="1400"/>
            </a:p>
            <a:p>
              <a:pPr marL="0" lvl="0" indent="0" algn="l" rtl="0">
                <a:spcBef>
                  <a:spcPts val="0"/>
                </a:spcBef>
                <a:spcAft>
                  <a:spcPts val="0"/>
                </a:spcAft>
                <a:buNone/>
              </a:pPr>
              <a:r>
                <a:rPr lang="en-US" sz="1100">
                  <a:solidFill>
                    <a:schemeClr val="lt1"/>
                  </a:solidFill>
                  <a:latin typeface="Arial Narrow"/>
                  <a:ea typeface="Arial Narrow"/>
                  <a:cs typeface="Arial Narrow"/>
                  <a:sym typeface="Arial Narrow"/>
                </a:rPr>
                <a:t>Dirección de Ordenamiento Ambiental Territorial y del SINA</a:t>
              </a:r>
              <a:endParaRPr sz="1400"/>
            </a:p>
            <a:p>
              <a:pPr marL="0" lvl="0" indent="0" algn="l" rtl="0">
                <a:spcBef>
                  <a:spcPts val="0"/>
                </a:spcBef>
                <a:spcAft>
                  <a:spcPts val="0"/>
                </a:spcAft>
                <a:buNone/>
              </a:pPr>
              <a:r>
                <a:rPr lang="en-US" sz="1000">
                  <a:solidFill>
                    <a:schemeClr val="lt1"/>
                  </a:solidFill>
                  <a:latin typeface="Arial Narrow"/>
                  <a:ea typeface="Arial Narrow"/>
                  <a:cs typeface="Arial Narrow"/>
                  <a:sym typeface="Arial Narrow"/>
                </a:rPr>
                <a:t>República de Colombia</a:t>
              </a:r>
              <a:endParaRPr sz="1000">
                <a:solidFill>
                  <a:schemeClr val="lt1"/>
                </a:solidFill>
                <a:latin typeface="Arial Narrow"/>
                <a:ea typeface="Arial Narrow"/>
                <a:cs typeface="Arial Narrow"/>
                <a:sym typeface="Arial Narrow"/>
              </a:endParaRPr>
            </a:p>
          </xdr:txBody>
        </xdr:sp>
      </xdr:grpSp>
    </xdr:grpSp>
    <xdr:clientData fLocksWithSheet="0"/>
  </xdr:oneCellAnchor>
  <xdr:oneCellAnchor>
    <xdr:from>
      <xdr:col>3</xdr:col>
      <xdr:colOff>0</xdr:colOff>
      <xdr:row>167</xdr:row>
      <xdr:rowOff>161925</xdr:rowOff>
    </xdr:from>
    <xdr:ext cx="3209925" cy="161925"/>
    <xdr:pic>
      <xdr:nvPicPr>
        <xdr:cNvPr id="3" name="image5.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133350</xdr:colOff>
      <xdr:row>210</xdr:row>
      <xdr:rowOff>38100</xdr:rowOff>
    </xdr:from>
    <xdr:ext cx="1552575" cy="295275"/>
    <xdr:pic>
      <xdr:nvPicPr>
        <xdr:cNvPr id="5" name="image4.png">
          <a:extLst>
            <a:ext uri="{FF2B5EF4-FFF2-40B4-BE49-F238E27FC236}">
              <a16:creationId xmlns:a16="http://schemas.microsoft.com/office/drawing/2014/main" id="{00000000-0008-0000-0900-000005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228600</xdr:colOff>
      <xdr:row>102</xdr:row>
      <xdr:rowOff>47625</xdr:rowOff>
    </xdr:from>
    <xdr:ext cx="3209925" cy="133350"/>
    <xdr:pic>
      <xdr:nvPicPr>
        <xdr:cNvPr id="6" name="image5.png">
          <a:extLst>
            <a:ext uri="{FF2B5EF4-FFF2-40B4-BE49-F238E27FC236}">
              <a16:creationId xmlns:a16="http://schemas.microsoft.com/office/drawing/2014/main" id="{00000000-0008-0000-09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3</xdr:col>
      <xdr:colOff>0</xdr:colOff>
      <xdr:row>202</xdr:row>
      <xdr:rowOff>0</xdr:rowOff>
    </xdr:from>
    <xdr:ext cx="828675" cy="200025"/>
    <xdr:pic>
      <xdr:nvPicPr>
        <xdr:cNvPr id="7" name="image6.png">
          <a:extLst>
            <a:ext uri="{FF2B5EF4-FFF2-40B4-BE49-F238E27FC236}">
              <a16:creationId xmlns:a16="http://schemas.microsoft.com/office/drawing/2014/main" id="{00000000-0008-0000-0900-000007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5353050" cy="1276350"/>
    <xdr:grpSp>
      <xdr:nvGrpSpPr>
        <xdr:cNvPr id="2" name="Shape 2">
          <a:extLst>
            <a:ext uri="{FF2B5EF4-FFF2-40B4-BE49-F238E27FC236}">
              <a16:creationId xmlns:a16="http://schemas.microsoft.com/office/drawing/2014/main" id="{00000000-0008-0000-0A00-000002000000}"/>
            </a:ext>
          </a:extLst>
        </xdr:cNvPr>
        <xdr:cNvGrpSpPr/>
      </xdr:nvGrpSpPr>
      <xdr:grpSpPr>
        <a:xfrm>
          <a:off x="0" y="0"/>
          <a:ext cx="5353050" cy="1276350"/>
          <a:chOff x="2669475" y="3141825"/>
          <a:chExt cx="5353050" cy="1276350"/>
        </a:xfrm>
      </xdr:grpSpPr>
      <xdr:grpSp>
        <xdr:nvGrpSpPr>
          <xdr:cNvPr id="20" name="Shape 20">
            <a:extLst>
              <a:ext uri="{FF2B5EF4-FFF2-40B4-BE49-F238E27FC236}">
                <a16:creationId xmlns:a16="http://schemas.microsoft.com/office/drawing/2014/main" id="{00000000-0008-0000-0A00-000014000000}"/>
              </a:ext>
            </a:extLst>
          </xdr:cNvPr>
          <xdr:cNvGrpSpPr/>
        </xdr:nvGrpSpPr>
        <xdr:grpSpPr>
          <a:xfrm>
            <a:off x="2669475" y="3141825"/>
            <a:ext cx="5353050" cy="1276350"/>
            <a:chOff x="57150" y="47625"/>
            <a:chExt cx="6316603" cy="1200288"/>
          </a:xfrm>
        </xdr:grpSpPr>
        <xdr:sp macro="" textlink="">
          <xdr:nvSpPr>
            <xdr:cNvPr id="4" name="Shape 4">
              <a:extLst>
                <a:ext uri="{FF2B5EF4-FFF2-40B4-BE49-F238E27FC236}">
                  <a16:creationId xmlns:a16="http://schemas.microsoft.com/office/drawing/2014/main" id="{00000000-0008-0000-0A00-000004000000}"/>
                </a:ext>
              </a:extLst>
            </xdr:cNvPr>
            <xdr:cNvSpPr/>
          </xdr:nvSpPr>
          <xdr:spPr>
            <a:xfrm>
              <a:off x="57150" y="47625"/>
              <a:ext cx="6316600" cy="120027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21" name="Shape 21" descr="ESCUDO-transp-lema-blanco.png">
              <a:extLst>
                <a:ext uri="{FF2B5EF4-FFF2-40B4-BE49-F238E27FC236}">
                  <a16:creationId xmlns:a16="http://schemas.microsoft.com/office/drawing/2014/main" id="{00000000-0008-0000-0A00-000015000000}"/>
                </a:ext>
              </a:extLst>
            </xdr:cNvPr>
            <xdr:cNvPicPr preferRelativeResize="0"/>
          </xdr:nvPicPr>
          <xdr:blipFill rotWithShape="1">
            <a:blip xmlns:r="http://schemas.openxmlformats.org/officeDocument/2006/relationships" r:embed="rId1">
              <a:alphaModFix/>
            </a:blip>
            <a:srcRect/>
            <a:stretch/>
          </xdr:blipFill>
          <xdr:spPr>
            <a:xfrm>
              <a:off x="57150" y="47625"/>
              <a:ext cx="1168907" cy="1200288"/>
            </a:xfrm>
            <a:prstGeom prst="rect">
              <a:avLst/>
            </a:prstGeom>
            <a:noFill/>
            <a:ln>
              <a:noFill/>
            </a:ln>
          </xdr:spPr>
        </xdr:pic>
        <xdr:sp macro="" textlink="">
          <xdr:nvSpPr>
            <xdr:cNvPr id="22" name="Shape 22">
              <a:extLst>
                <a:ext uri="{FF2B5EF4-FFF2-40B4-BE49-F238E27FC236}">
                  <a16:creationId xmlns:a16="http://schemas.microsoft.com/office/drawing/2014/main" id="{00000000-0008-0000-0A00-000016000000}"/>
                </a:ext>
              </a:extLst>
            </xdr:cNvPr>
            <xdr:cNvSpPr txBox="1"/>
          </xdr:nvSpPr>
          <xdr:spPr>
            <a:xfrm>
              <a:off x="1561515" y="199413"/>
              <a:ext cx="4812238" cy="771525"/>
            </a:xfrm>
            <a:prstGeom prst="rect">
              <a:avLst/>
            </a:prstGeom>
            <a:noFill/>
            <a:ln>
              <a:noFill/>
            </a:ln>
          </xdr:spPr>
          <xdr:txBody>
            <a:bodyPr spcFirstLastPara="1" wrap="square" lIns="91425" tIns="45700" rIns="91425" bIns="45700" anchor="t" anchorCtr="0">
              <a:noAutofit/>
            </a:bodyPr>
            <a:lstStyle/>
            <a:p>
              <a:pPr marL="0" marR="0" lvl="0" indent="0" algn="l" rtl="0">
                <a:lnSpc>
                  <a:spcPct val="100000"/>
                </a:lnSpc>
                <a:spcBef>
                  <a:spcPts val="0"/>
                </a:spcBef>
                <a:spcAft>
                  <a:spcPts val="0"/>
                </a:spcAft>
                <a:buClr>
                  <a:srgbClr val="FFFFFF"/>
                </a:buClr>
                <a:buSzPts val="1400"/>
                <a:buFont typeface="Arial Narrow"/>
                <a:buNone/>
              </a:pPr>
              <a:r>
                <a:rPr lang="en-US" sz="1400" b="1" i="0" u="none" strike="noStrike" cap="none">
                  <a:solidFill>
                    <a:srgbClr val="FFFFFF"/>
                  </a:solidFill>
                  <a:latin typeface="Arial Narrow"/>
                  <a:ea typeface="Arial Narrow"/>
                  <a:cs typeface="Arial Narrow"/>
                  <a:sym typeface="Arial Narrow"/>
                </a:rPr>
                <a:t>Ministerio de Ambiente y Desarrollo Sostenible</a:t>
              </a:r>
              <a:endParaRPr sz="1400"/>
            </a:p>
            <a:p>
              <a:pPr marL="0" marR="0" lvl="0" indent="0" algn="l" rtl="0">
                <a:lnSpc>
                  <a:spcPct val="100000"/>
                </a:lnSpc>
                <a:spcBef>
                  <a:spcPts val="0"/>
                </a:spcBef>
                <a:spcAft>
                  <a:spcPts val="0"/>
                </a:spcAft>
                <a:buClr>
                  <a:srgbClr val="FFFFFF"/>
                </a:buClr>
                <a:buSzPts val="1100"/>
                <a:buFont typeface="Arial Narrow"/>
                <a:buNone/>
              </a:pPr>
              <a:r>
                <a:rPr lang="en-US" sz="1100" b="0" i="0" u="none" strike="noStrike" cap="none">
                  <a:solidFill>
                    <a:srgbClr val="FFFFFF"/>
                  </a:solidFill>
                  <a:latin typeface="Arial Narrow"/>
                  <a:ea typeface="Arial Narrow"/>
                  <a:cs typeface="Arial Narrow"/>
                  <a:sym typeface="Arial Narrow"/>
                </a:rPr>
                <a:t>Dirección de Ordenamiento Ambiental Territorial y del SINA</a:t>
              </a:r>
              <a:endParaRPr sz="1400"/>
            </a:p>
            <a:p>
              <a:pPr marL="0" marR="0" lvl="0" indent="0" algn="l" rtl="0">
                <a:lnSpc>
                  <a:spcPct val="100000"/>
                </a:lnSpc>
                <a:spcBef>
                  <a:spcPts val="0"/>
                </a:spcBef>
                <a:spcAft>
                  <a:spcPts val="0"/>
                </a:spcAft>
                <a:buClr>
                  <a:srgbClr val="FFFFFF"/>
                </a:buClr>
                <a:buSzPts val="1000"/>
                <a:buFont typeface="Arial Narrow"/>
                <a:buNone/>
              </a:pPr>
              <a:r>
                <a:rPr lang="en-US" sz="1000" b="0" i="0" u="none" strike="noStrike" cap="none">
                  <a:solidFill>
                    <a:srgbClr val="FFFFFF"/>
                  </a:solidFill>
                  <a:latin typeface="Arial Narrow"/>
                  <a:ea typeface="Arial Narrow"/>
                  <a:cs typeface="Arial Narrow"/>
                  <a:sym typeface="Arial Narrow"/>
                </a:rPr>
                <a:t>República de Colombia</a:t>
              </a:r>
              <a:endParaRPr sz="1400"/>
            </a:p>
          </xdr:txBody>
        </xdr:sp>
      </xdr:grpSp>
    </xdr:grpSp>
    <xdr:clientData fLocksWithSheet="0"/>
  </xdr:oneCellAnchor>
  <xdr:oneCellAnchor>
    <xdr:from>
      <xdr:col>3</xdr:col>
      <xdr:colOff>0</xdr:colOff>
      <xdr:row>69</xdr:row>
      <xdr:rowOff>0</xdr:rowOff>
    </xdr:from>
    <xdr:ext cx="1095375" cy="200025"/>
    <xdr:pic>
      <xdr:nvPicPr>
        <xdr:cNvPr id="3" name="image7.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wnloads/Formatos%20SINA%20-%20PAI%202020-2023%20seguimiento%20PAC%20ajustados%20(1)%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Generales"/>
      <sheetName val="Hoja1"/>
      <sheetName val="Anexo 1 Matriz Inf Gestión"/>
      <sheetName val="Anexo 2 Protocolo Inf Gestión"/>
      <sheetName val="Informe Ingresos"/>
      <sheetName val="PROTOCOLO INGRESOS"/>
      <sheetName val="informe Gastos"/>
      <sheetName val="PROTOCOLO GASTOS"/>
      <sheetName val="Anexo 3 Matriz IMG"/>
      <sheetName val="1POMCAS"/>
      <sheetName val="2PORH"/>
      <sheetName val="3PSMV"/>
      <sheetName val="4UsoAguas"/>
      <sheetName val="5PUEAA"/>
      <sheetName val="6POMCASejec"/>
      <sheetName val="7Clima"/>
      <sheetName val="8Suelo"/>
      <sheetName val="9RUNAP"/>
      <sheetName val="10Paramos"/>
      <sheetName val="11Forest"/>
      <sheetName val="12PlanesAP"/>
      <sheetName val="13Amenaz"/>
      <sheetName val="14Invasor"/>
      <sheetName val="15Restaura"/>
      <sheetName val="16MIZC"/>
      <sheetName val="17PGIRS"/>
      <sheetName val="18Sector"/>
      <sheetName val="19GAU"/>
      <sheetName val="20Negoc"/>
      <sheetName val="21TiempoT"/>
      <sheetName val="22Autor"/>
      <sheetName val="23Sanc"/>
      <sheetName val="24POT"/>
      <sheetName val="25Redes"/>
      <sheetName val="26SIAC"/>
      <sheetName val="27Educa"/>
      <sheetName val="Observa"/>
      <sheetName val="Formulas"/>
    </sheetNames>
    <sheetDataSet>
      <sheetData sheetId="0">
        <row r="5">
          <cell r="C5" t="str">
            <v>Corporación Autónoma Regional del Tolima – CORTOLIMA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arlos.quiroga@cortolima.gov.co"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6.bin"/><Relationship Id="rId1" Type="http://schemas.openxmlformats.org/officeDocument/2006/relationships/hyperlink" Target="http://cambioclimatico.minambiente.gov.co/"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9.bin"/><Relationship Id="rId1" Type="http://schemas.openxmlformats.org/officeDocument/2006/relationships/hyperlink" Target="https://www.minambiente.gov.co/index.php/ambientes-y-desarrollos-sostenibles/negocios-verdes-y-sostenible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hyperlink" Target="http://www.sirh.ideam.gov.co/" TargetMode="External"/><Relationship Id="rId1" Type="http://schemas.openxmlformats.org/officeDocument/2006/relationships/hyperlink" Target="http://www.sisaire.gov.co/" TargetMode="External"/><Relationship Id="rId4"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hyperlink" Target="http://www.sirh.ideam.gov.co/" TargetMode="External"/><Relationship Id="rId1" Type="http://schemas.openxmlformats.org/officeDocument/2006/relationships/hyperlink" Target="http://www.sisaire.gov.co/" TargetMode="External"/><Relationship Id="rId4" Type="http://schemas.openxmlformats.org/officeDocument/2006/relationships/drawing" Target="../drawings/drawing33.xm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activeCell="C11" sqref="C11"/>
    </sheetView>
  </sheetViews>
  <sheetFormatPr baseColWidth="10" defaultColWidth="12.625" defaultRowHeight="15" customHeight="1"/>
  <cols>
    <col min="1" max="1" width="5.125" customWidth="1"/>
    <col min="2" max="2" width="38.75" customWidth="1"/>
    <col min="3" max="3" width="60" customWidth="1"/>
    <col min="4" max="7" width="9.375" customWidth="1"/>
    <col min="8" max="8" width="10" hidden="1" customWidth="1"/>
    <col min="9" max="26" width="9.375" customWidth="1"/>
  </cols>
  <sheetData>
    <row r="1" spans="1:26" ht="130.5" customHeight="1">
      <c r="A1" s="1"/>
      <c r="B1" s="2"/>
      <c r="C1" s="3"/>
      <c r="S1" s="4"/>
      <c r="T1" s="4"/>
      <c r="U1" s="4"/>
      <c r="V1" s="4"/>
      <c r="W1" s="4"/>
      <c r="X1" s="4"/>
      <c r="Y1" s="4"/>
      <c r="Z1" s="4"/>
    </row>
    <row r="2" spans="1:26" ht="39.75" customHeight="1">
      <c r="A2" s="731" t="s">
        <v>0</v>
      </c>
      <c r="B2" s="732"/>
      <c r="C2" s="733"/>
      <c r="S2" s="5"/>
      <c r="T2" s="5"/>
      <c r="U2" s="5"/>
      <c r="V2" s="5"/>
      <c r="W2" s="5"/>
      <c r="X2" s="5"/>
      <c r="Y2" s="5"/>
      <c r="Z2" s="5"/>
    </row>
    <row r="5" spans="1:26" ht="23.25" customHeight="1">
      <c r="A5" s="6"/>
      <c r="B5" s="7" t="s">
        <v>1</v>
      </c>
      <c r="C5" s="8" t="s">
        <v>2</v>
      </c>
      <c r="D5" s="6"/>
      <c r="E5" s="6"/>
      <c r="F5" s="6"/>
      <c r="G5" s="6"/>
      <c r="H5" s="6" t="s">
        <v>3</v>
      </c>
      <c r="I5" s="6"/>
      <c r="J5" s="6"/>
      <c r="K5" s="6"/>
      <c r="L5" s="6"/>
      <c r="M5" s="6"/>
      <c r="N5" s="6"/>
      <c r="O5" s="6"/>
      <c r="P5" s="6"/>
      <c r="Q5" s="6"/>
      <c r="R5" s="6"/>
      <c r="S5" s="6"/>
      <c r="T5" s="6"/>
      <c r="U5" s="6"/>
      <c r="V5" s="6"/>
      <c r="W5" s="6"/>
      <c r="X5" s="6"/>
      <c r="Y5" s="6"/>
      <c r="Z5" s="6"/>
    </row>
    <row r="6" spans="1:26" ht="23.25" customHeight="1">
      <c r="A6" s="6"/>
      <c r="B6" s="9" t="s">
        <v>4</v>
      </c>
      <c r="C6" s="10" t="s">
        <v>2295</v>
      </c>
      <c r="D6" s="6"/>
      <c r="E6" s="6"/>
      <c r="F6" s="6"/>
      <c r="G6" s="6"/>
      <c r="H6" s="6" t="s">
        <v>5</v>
      </c>
      <c r="I6" s="6"/>
      <c r="J6" s="6"/>
      <c r="K6" s="6"/>
      <c r="L6" s="6"/>
      <c r="M6" s="6"/>
      <c r="N6" s="6"/>
      <c r="O6" s="6"/>
      <c r="P6" s="6"/>
      <c r="Q6" s="6"/>
      <c r="R6" s="6"/>
      <c r="S6" s="6"/>
      <c r="T6" s="6"/>
      <c r="U6" s="6"/>
      <c r="V6" s="6"/>
      <c r="W6" s="6"/>
      <c r="X6" s="6"/>
      <c r="Y6" s="6"/>
      <c r="Z6" s="6"/>
    </row>
    <row r="7" spans="1:26" ht="23.25" customHeight="1">
      <c r="A7" s="6"/>
      <c r="B7" s="9" t="s">
        <v>6</v>
      </c>
      <c r="C7" s="10" t="s">
        <v>2297</v>
      </c>
      <c r="D7" s="6"/>
      <c r="E7" s="6"/>
      <c r="F7" s="6"/>
      <c r="G7" s="6"/>
      <c r="H7" s="6" t="s">
        <v>7</v>
      </c>
      <c r="I7" s="6"/>
      <c r="J7" s="6"/>
      <c r="K7" s="6"/>
      <c r="L7" s="6"/>
      <c r="M7" s="6"/>
      <c r="N7" s="6"/>
      <c r="O7" s="6"/>
      <c r="P7" s="6"/>
      <c r="Q7" s="6"/>
      <c r="R7" s="6"/>
      <c r="S7" s="6"/>
      <c r="T7" s="6"/>
      <c r="U7" s="6"/>
      <c r="V7" s="6"/>
      <c r="W7" s="6"/>
      <c r="X7" s="6"/>
      <c r="Y7" s="6"/>
      <c r="Z7" s="6"/>
    </row>
    <row r="8" spans="1:26" ht="23.25" customHeight="1">
      <c r="A8" s="6"/>
      <c r="B8" s="9" t="s">
        <v>8</v>
      </c>
      <c r="C8" s="10" t="s">
        <v>2298</v>
      </c>
      <c r="D8" s="6"/>
      <c r="E8" s="6"/>
      <c r="F8" s="6"/>
      <c r="G8" s="6"/>
      <c r="H8" s="6" t="s">
        <v>9</v>
      </c>
      <c r="I8" s="6"/>
      <c r="J8" s="6"/>
      <c r="K8" s="6"/>
      <c r="L8" s="6"/>
      <c r="M8" s="6"/>
      <c r="N8" s="6"/>
      <c r="O8" s="6"/>
      <c r="P8" s="6"/>
      <c r="Q8" s="6"/>
      <c r="R8" s="6"/>
      <c r="S8" s="6"/>
      <c r="T8" s="6"/>
      <c r="U8" s="6"/>
      <c r="V8" s="6"/>
      <c r="W8" s="6"/>
      <c r="X8" s="6"/>
      <c r="Y8" s="6"/>
      <c r="Z8" s="6"/>
    </row>
    <row r="9" spans="1:26" ht="23.25" customHeight="1">
      <c r="A9" s="6"/>
      <c r="B9" s="9" t="s">
        <v>10</v>
      </c>
      <c r="C9" s="10" t="s">
        <v>2299</v>
      </c>
      <c r="D9" s="6"/>
      <c r="E9" s="6"/>
      <c r="F9" s="6"/>
      <c r="G9" s="6"/>
      <c r="H9" s="6" t="s">
        <v>11</v>
      </c>
      <c r="I9" s="6"/>
      <c r="J9" s="6"/>
      <c r="K9" s="6"/>
      <c r="L9" s="6"/>
      <c r="M9" s="6"/>
      <c r="N9" s="6"/>
      <c r="O9" s="6"/>
      <c r="P9" s="6"/>
      <c r="Q9" s="6"/>
      <c r="R9" s="6"/>
      <c r="S9" s="6"/>
      <c r="T9" s="6"/>
      <c r="U9" s="6"/>
      <c r="V9" s="6"/>
      <c r="W9" s="6"/>
      <c r="X9" s="6"/>
      <c r="Y9" s="6"/>
      <c r="Z9" s="6"/>
    </row>
    <row r="10" spans="1:26" ht="23.25" customHeight="1">
      <c r="A10" s="6"/>
      <c r="B10" s="9" t="s">
        <v>12</v>
      </c>
      <c r="C10" s="730" t="s">
        <v>2300</v>
      </c>
      <c r="D10" s="6"/>
      <c r="E10" s="6"/>
      <c r="F10" s="6"/>
      <c r="G10" s="6"/>
      <c r="H10" s="6" t="s">
        <v>13</v>
      </c>
      <c r="I10" s="6"/>
      <c r="J10" s="6"/>
      <c r="K10" s="6"/>
      <c r="L10" s="6"/>
      <c r="M10" s="6"/>
      <c r="N10" s="6"/>
      <c r="O10" s="6"/>
      <c r="P10" s="6"/>
      <c r="Q10" s="6"/>
      <c r="R10" s="6"/>
      <c r="S10" s="6"/>
      <c r="T10" s="6"/>
      <c r="U10" s="6"/>
      <c r="V10" s="6"/>
      <c r="W10" s="6"/>
      <c r="X10" s="6"/>
      <c r="Y10" s="6"/>
      <c r="Z10" s="6"/>
    </row>
    <row r="11" spans="1:26" ht="23.25" customHeight="1">
      <c r="A11" s="6"/>
      <c r="B11" s="11" t="s">
        <v>14</v>
      </c>
      <c r="C11" s="12">
        <v>3108035473</v>
      </c>
      <c r="D11" s="6"/>
      <c r="E11" s="6"/>
      <c r="F11" s="6"/>
      <c r="G11" s="6"/>
      <c r="H11" s="6" t="s">
        <v>15</v>
      </c>
      <c r="I11" s="6"/>
      <c r="J11" s="6"/>
      <c r="K11" s="6"/>
      <c r="L11" s="6"/>
      <c r="M11" s="6"/>
      <c r="N11" s="6"/>
      <c r="O11" s="6"/>
      <c r="P11" s="6"/>
      <c r="Q11" s="6"/>
      <c r="R11" s="6"/>
      <c r="S11" s="6"/>
      <c r="T11" s="6"/>
      <c r="U11" s="6"/>
      <c r="V11" s="6"/>
      <c r="W11" s="6"/>
      <c r="X11" s="6"/>
      <c r="Y11" s="6"/>
      <c r="Z11" s="6"/>
    </row>
    <row r="12" spans="1:26">
      <c r="H12" s="13" t="s">
        <v>16</v>
      </c>
    </row>
    <row r="13" spans="1:26">
      <c r="H13" s="13" t="s">
        <v>17</v>
      </c>
    </row>
    <row r="14" spans="1:26">
      <c r="H14" s="13" t="s">
        <v>18</v>
      </c>
    </row>
    <row r="15" spans="1:26">
      <c r="H15" s="13" t="s">
        <v>19</v>
      </c>
    </row>
    <row r="16" spans="1:26">
      <c r="H16" s="13" t="s">
        <v>20</v>
      </c>
    </row>
    <row r="17" spans="8:8">
      <c r="H17" s="13" t="s">
        <v>21</v>
      </c>
    </row>
    <row r="18" spans="8:8">
      <c r="H18" s="13" t="s">
        <v>22</v>
      </c>
    </row>
    <row r="19" spans="8:8">
      <c r="H19" s="13" t="s">
        <v>23</v>
      </c>
    </row>
    <row r="20" spans="8:8">
      <c r="H20" s="13" t="s">
        <v>24</v>
      </c>
    </row>
    <row r="21" spans="8:8" ht="15.75" customHeight="1">
      <c r="H21" s="13" t="s">
        <v>25</v>
      </c>
    </row>
    <row r="22" spans="8:8" ht="15.75" customHeight="1">
      <c r="H22" s="13" t="s">
        <v>26</v>
      </c>
    </row>
    <row r="23" spans="8:8" ht="15.75" customHeight="1">
      <c r="H23" s="13" t="s">
        <v>27</v>
      </c>
    </row>
    <row r="24" spans="8:8" ht="15.75" customHeight="1">
      <c r="H24" s="13" t="s">
        <v>28</v>
      </c>
    </row>
    <row r="25" spans="8:8" ht="15.75" customHeight="1">
      <c r="H25" s="13" t="s">
        <v>29</v>
      </c>
    </row>
    <row r="26" spans="8:8" ht="15.75" customHeight="1">
      <c r="H26" s="13" t="s">
        <v>30</v>
      </c>
    </row>
    <row r="27" spans="8:8" ht="15.75" customHeight="1">
      <c r="H27" s="13" t="s">
        <v>31</v>
      </c>
    </row>
    <row r="28" spans="8:8" ht="15.75" customHeight="1">
      <c r="H28" s="13" t="s">
        <v>32</v>
      </c>
    </row>
    <row r="29" spans="8:8" ht="15.75" customHeight="1">
      <c r="H29" s="13" t="s">
        <v>33</v>
      </c>
    </row>
    <row r="30" spans="8:8" ht="15.75" customHeight="1">
      <c r="H30" s="13" t="s">
        <v>2</v>
      </c>
    </row>
    <row r="31" spans="8:8" ht="15.75" customHeight="1">
      <c r="H31" s="13" t="s">
        <v>34</v>
      </c>
    </row>
    <row r="32" spans="8:8" ht="15.75" customHeight="1">
      <c r="H32" s="13" t="s">
        <v>35</v>
      </c>
    </row>
    <row r="33" spans="8:8" ht="15.75" customHeight="1">
      <c r="H33" s="13" t="s">
        <v>36</v>
      </c>
    </row>
    <row r="34" spans="8:8" ht="15.75" customHeight="1">
      <c r="H34" s="13" t="s">
        <v>37</v>
      </c>
    </row>
    <row r="35" spans="8:8" ht="15.75" customHeight="1">
      <c r="H35" s="13" t="s">
        <v>38</v>
      </c>
    </row>
    <row r="36" spans="8:8" ht="15.75" customHeight="1">
      <c r="H36" s="13" t="s">
        <v>39</v>
      </c>
    </row>
    <row r="37" spans="8:8" ht="15.75" customHeight="1"/>
    <row r="38" spans="8:8" ht="15.75" customHeight="1">
      <c r="H38" s="13" t="s">
        <v>40</v>
      </c>
    </row>
    <row r="39" spans="8:8" ht="15.75" customHeight="1">
      <c r="H39" s="13" t="s">
        <v>41</v>
      </c>
    </row>
    <row r="40" spans="8:8" ht="15.75" customHeight="1">
      <c r="H40" s="13" t="s">
        <v>42</v>
      </c>
    </row>
    <row r="41" spans="8:8" ht="15.75" customHeight="1">
      <c r="H41" s="13" t="s">
        <v>43</v>
      </c>
    </row>
    <row r="42" spans="8:8" ht="15.75" customHeight="1">
      <c r="H42" s="13" t="s">
        <v>44</v>
      </c>
    </row>
    <row r="43" spans="8:8" ht="15.75" customHeight="1">
      <c r="H43" s="13" t="s">
        <v>45</v>
      </c>
    </row>
    <row r="44" spans="8:8" ht="15.75" customHeight="1">
      <c r="H44" s="13" t="s">
        <v>46</v>
      </c>
    </row>
    <row r="45" spans="8:8" ht="15.75" customHeight="1">
      <c r="H45" s="13" t="s">
        <v>47</v>
      </c>
    </row>
    <row r="46" spans="8:8" ht="15.75" customHeight="1">
      <c r="H46" s="24" t="s">
        <v>2295</v>
      </c>
    </row>
    <row r="47" spans="8:8" ht="15.75" customHeight="1">
      <c r="H47" s="24" t="s">
        <v>2296</v>
      </c>
    </row>
    <row r="48" spans="8: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2:C2"/>
  </mergeCells>
  <dataValidations count="2">
    <dataValidation type="list" allowBlank="1" showInputMessage="1" showErrorMessage="1" prompt="Seleccione el perido a reportar" sqref="C6">
      <formula1>Vigencias</formula1>
    </dataValidation>
    <dataValidation type="list" allowBlank="1" showInputMessage="1" showErrorMessage="1" prompt="Seleccione la CAR de la cual incorporara la información" sqref="C5">
      <formula1>Lista_CAR</formula1>
    </dataValidation>
  </dataValidations>
  <hyperlinks>
    <hyperlink ref="C10" r:id="rId1"/>
  </hyperlinks>
  <pageMargins left="0.7" right="0.7" top="0.75" bottom="0.75" header="0" footer="0"/>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opLeftCell="A94" workbookViewId="0">
      <selection sqref="A1:P1"/>
    </sheetView>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6" width="11.875" customWidth="1"/>
    <col min="7" max="26" width="10.125" customWidth="1"/>
  </cols>
  <sheetData>
    <row r="1" spans="1:26" ht="100.5" customHeight="1">
      <c r="A1" s="808"/>
      <c r="B1" s="732"/>
      <c r="C1" s="732"/>
      <c r="D1" s="732"/>
      <c r="E1" s="732"/>
      <c r="F1" s="732"/>
      <c r="G1" s="732"/>
      <c r="H1" s="732"/>
      <c r="I1" s="732"/>
      <c r="J1" s="732"/>
      <c r="K1" s="732"/>
      <c r="L1" s="732"/>
      <c r="M1" s="732"/>
      <c r="N1" s="732"/>
      <c r="O1" s="732"/>
      <c r="P1" s="733"/>
      <c r="Q1" s="24"/>
      <c r="R1" s="24"/>
      <c r="S1" s="4"/>
      <c r="T1" s="4"/>
      <c r="U1" s="4"/>
      <c r="V1" s="4"/>
      <c r="W1" s="4"/>
      <c r="X1" s="4"/>
      <c r="Y1" s="4"/>
      <c r="Z1" s="4"/>
    </row>
    <row r="2" spans="1:26">
      <c r="A2" s="731" t="str">
        <f>'Datos Generales'!C5</f>
        <v>Corporación Autónoma Regional del Tolima – CORTOLIMA</v>
      </c>
      <c r="B2" s="732"/>
      <c r="C2" s="732"/>
      <c r="D2" s="732"/>
      <c r="E2" s="732"/>
      <c r="F2" s="732"/>
      <c r="G2" s="732"/>
      <c r="H2" s="732"/>
      <c r="I2" s="732"/>
      <c r="J2" s="732"/>
      <c r="K2" s="732"/>
      <c r="L2" s="732"/>
      <c r="M2" s="732"/>
      <c r="N2" s="732"/>
      <c r="O2" s="732"/>
      <c r="P2" s="733"/>
      <c r="Q2" s="24"/>
      <c r="R2" s="24"/>
      <c r="S2" s="5"/>
      <c r="T2" s="5"/>
      <c r="U2" s="5"/>
      <c r="V2" s="5"/>
      <c r="W2" s="5"/>
      <c r="X2" s="5"/>
      <c r="Y2" s="5"/>
      <c r="Z2" s="5"/>
    </row>
    <row r="3" spans="1:26">
      <c r="A3" s="809" t="s">
        <v>845</v>
      </c>
      <c r="B3" s="732"/>
      <c r="C3" s="732"/>
      <c r="D3" s="732"/>
      <c r="E3" s="732"/>
      <c r="F3" s="732"/>
      <c r="G3" s="732"/>
      <c r="H3" s="732"/>
      <c r="I3" s="732"/>
      <c r="J3" s="732"/>
      <c r="K3" s="732"/>
      <c r="L3" s="732"/>
      <c r="M3" s="732"/>
      <c r="N3" s="732"/>
      <c r="O3" s="732"/>
      <c r="P3" s="733"/>
      <c r="Q3" s="24"/>
      <c r="R3" s="24"/>
      <c r="S3" s="5"/>
      <c r="T3" s="5"/>
      <c r="U3" s="5"/>
      <c r="V3" s="5"/>
      <c r="W3" s="5"/>
      <c r="X3" s="5"/>
      <c r="Y3" s="5"/>
      <c r="Z3" s="5"/>
    </row>
    <row r="4" spans="1:26" ht="15.75">
      <c r="A4" s="809" t="s">
        <v>49</v>
      </c>
      <c r="B4" s="732"/>
      <c r="C4" s="732"/>
      <c r="D4" s="810"/>
      <c r="E4" s="14" t="str">
        <f>'Datos Generales'!C6</f>
        <v>2020-I</v>
      </c>
      <c r="F4" s="14"/>
      <c r="G4" s="14"/>
      <c r="H4" s="14"/>
      <c r="I4" s="14"/>
      <c r="J4" s="14"/>
      <c r="K4" s="14"/>
      <c r="L4" s="14"/>
      <c r="M4" s="14"/>
      <c r="N4" s="14"/>
      <c r="O4" s="14"/>
      <c r="P4" s="15"/>
      <c r="Q4" s="24"/>
      <c r="R4" s="24"/>
      <c r="S4" s="5"/>
      <c r="T4" s="5"/>
      <c r="U4" s="5"/>
      <c r="V4" s="5"/>
      <c r="W4" s="5"/>
      <c r="X4" s="5"/>
      <c r="Y4" s="5"/>
      <c r="Z4" s="5"/>
    </row>
    <row r="5" spans="1:26" ht="16.5" customHeight="1">
      <c r="A5" s="809" t="s">
        <v>881</v>
      </c>
      <c r="B5" s="732"/>
      <c r="C5" s="732"/>
      <c r="D5" s="732"/>
      <c r="E5" s="732"/>
      <c r="F5" s="732"/>
      <c r="G5" s="732"/>
      <c r="H5" s="732"/>
      <c r="I5" s="732"/>
      <c r="J5" s="732"/>
      <c r="K5" s="732"/>
      <c r="L5" s="732"/>
      <c r="M5" s="732"/>
      <c r="N5" s="732"/>
      <c r="O5" s="732"/>
      <c r="P5" s="733"/>
      <c r="Q5" s="24"/>
      <c r="R5" s="24"/>
      <c r="S5" s="24"/>
      <c r="T5" s="24"/>
      <c r="U5" s="24"/>
      <c r="V5" s="24"/>
      <c r="W5" s="24"/>
      <c r="X5" s="24"/>
      <c r="Y5" s="24"/>
      <c r="Z5" s="24"/>
    </row>
    <row r="6" spans="1:26">
      <c r="A6" s="24"/>
      <c r="B6" s="118" t="s">
        <v>882</v>
      </c>
      <c r="C6" s="119"/>
      <c r="D6" s="120"/>
      <c r="E6" s="121"/>
      <c r="F6" s="120" t="s">
        <v>883</v>
      </c>
      <c r="G6" s="120"/>
      <c r="H6" s="120"/>
      <c r="I6" s="120"/>
      <c r="J6" s="120"/>
      <c r="K6" s="120"/>
      <c r="L6" s="120"/>
      <c r="M6" s="24"/>
      <c r="N6" s="24"/>
      <c r="O6" s="24"/>
      <c r="P6" s="24"/>
      <c r="Q6" s="24"/>
      <c r="R6" s="24"/>
      <c r="S6" s="24"/>
      <c r="T6" s="24"/>
      <c r="U6" s="24"/>
      <c r="V6" s="24"/>
      <c r="W6" s="24"/>
      <c r="X6" s="24"/>
      <c r="Y6" s="24"/>
      <c r="Z6" s="24"/>
    </row>
    <row r="7" spans="1:26">
      <c r="A7" s="24"/>
      <c r="B7" s="122"/>
      <c r="C7" s="123"/>
      <c r="D7" s="120"/>
      <c r="E7" s="124"/>
      <c r="F7" s="120" t="s">
        <v>884</v>
      </c>
      <c r="G7" s="120"/>
      <c r="H7" s="120"/>
      <c r="I7" s="120"/>
      <c r="J7" s="120"/>
      <c r="K7" s="120"/>
      <c r="L7" s="120"/>
      <c r="M7" s="24"/>
      <c r="N7" s="24"/>
      <c r="O7" s="24"/>
      <c r="P7" s="24"/>
      <c r="Q7" s="24"/>
      <c r="R7" s="24"/>
      <c r="S7" s="24"/>
      <c r="T7" s="24"/>
      <c r="U7" s="24"/>
      <c r="V7" s="24"/>
      <c r="W7" s="24"/>
      <c r="X7" s="24"/>
      <c r="Y7" s="24"/>
      <c r="Z7" s="24"/>
    </row>
    <row r="8" spans="1:26">
      <c r="A8" s="24"/>
      <c r="B8" s="125" t="s">
        <v>885</v>
      </c>
      <c r="C8" s="126">
        <v>2020</v>
      </c>
      <c r="D8" s="127" t="str">
        <f>IF(E10="NO APLICA","NO APLICA",IF(E11="NO SE REPORTA","SIN INFORMACION",+G100))</f>
        <v>SIN INFORMACION</v>
      </c>
      <c r="E8" s="128"/>
      <c r="F8" s="120" t="s">
        <v>886</v>
      </c>
      <c r="G8" s="120"/>
      <c r="H8" s="120"/>
      <c r="I8" s="120"/>
      <c r="J8" s="120"/>
      <c r="K8" s="120"/>
      <c r="L8" s="24"/>
      <c r="M8" s="24"/>
      <c r="N8" s="24"/>
      <c r="O8" s="24"/>
      <c r="P8" s="24"/>
      <c r="Q8" s="24"/>
      <c r="R8" s="24"/>
      <c r="S8" s="24"/>
      <c r="T8" s="24"/>
      <c r="U8" s="24"/>
      <c r="V8" s="24"/>
      <c r="W8" s="24"/>
      <c r="X8" s="24"/>
      <c r="Y8" s="24"/>
      <c r="Z8" s="24"/>
    </row>
    <row r="9" spans="1:26">
      <c r="A9" s="24"/>
      <c r="B9" s="129" t="s">
        <v>887</v>
      </c>
      <c r="C9" s="130"/>
      <c r="D9" s="120"/>
      <c r="E9" s="120"/>
      <c r="F9" s="120"/>
      <c r="G9" s="120"/>
      <c r="H9" s="120"/>
      <c r="I9" s="120"/>
      <c r="J9" s="120"/>
      <c r="K9" s="120"/>
      <c r="L9" s="24"/>
      <c r="M9" s="24"/>
      <c r="N9" s="24"/>
      <c r="O9" s="24"/>
      <c r="P9" s="24"/>
      <c r="Q9" s="24"/>
      <c r="R9" s="24"/>
      <c r="S9" s="24"/>
      <c r="T9" s="24"/>
      <c r="U9" s="24"/>
      <c r="V9" s="24"/>
      <c r="W9" s="24"/>
      <c r="X9" s="24"/>
      <c r="Y9" s="24"/>
      <c r="Z9" s="24"/>
    </row>
    <row r="10" spans="1:26">
      <c r="A10" s="24"/>
      <c r="B10" s="836" t="s">
        <v>888</v>
      </c>
      <c r="C10" s="787"/>
      <c r="D10" s="787"/>
      <c r="E10" s="132" t="s">
        <v>889</v>
      </c>
      <c r="F10" s="83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xml:space="preserve">      ESCRIBA EL NÚMERO DEL ACUERDO DEL CONSEJO DIRECTIVO EN LA CUAL SE APRUEBA LA AGENDA DE IMPLEMENTACION DEL INDICADOR</v>
      </c>
      <c r="G10" s="787"/>
      <c r="H10" s="787"/>
      <c r="I10" s="787"/>
      <c r="J10" s="787"/>
      <c r="K10" s="787"/>
      <c r="L10" s="787"/>
      <c r="M10" s="787"/>
      <c r="N10" s="787"/>
      <c r="O10" s="787"/>
      <c r="P10" s="787"/>
      <c r="Q10" s="787"/>
      <c r="R10" s="787"/>
      <c r="S10" s="787"/>
      <c r="T10" s="120"/>
      <c r="U10" s="120"/>
      <c r="V10" s="24"/>
      <c r="W10" s="24"/>
      <c r="X10" s="24"/>
      <c r="Y10" s="24"/>
      <c r="Z10" s="24"/>
    </row>
    <row r="11" spans="1:26" ht="14.25" customHeight="1">
      <c r="A11" s="24"/>
      <c r="B11" s="133"/>
      <c r="C11" s="130"/>
      <c r="D11" s="134" t="str">
        <f>IF(E10="SI APLICA","¿El indicador no se reporta por limitaciones de información disponible? ","")</f>
        <v xml:space="preserve">¿El indicador no se reporta por limitaciones de información disponible? </v>
      </c>
      <c r="E11" s="135" t="s">
        <v>890</v>
      </c>
      <c r="F11" s="838"/>
      <c r="G11" s="787"/>
      <c r="H11" s="787"/>
      <c r="I11" s="787"/>
      <c r="J11" s="787"/>
      <c r="K11" s="787"/>
      <c r="L11" s="787"/>
      <c r="M11" s="787"/>
      <c r="N11" s="787"/>
      <c r="O11" s="787"/>
      <c r="P11" s="787"/>
      <c r="Q11" s="787"/>
      <c r="R11" s="787"/>
      <c r="S11" s="787"/>
      <c r="T11" s="24"/>
      <c r="U11" s="24"/>
      <c r="V11" s="24"/>
      <c r="W11" s="24"/>
      <c r="X11" s="24"/>
      <c r="Y11" s="24"/>
      <c r="Z11" s="24"/>
    </row>
    <row r="12" spans="1:26" ht="23.25" customHeight="1">
      <c r="A12" s="24"/>
      <c r="B12" s="133"/>
      <c r="C12" s="130"/>
      <c r="D12" s="131" t="str">
        <f>IF(E11="SI SE REPORTA","¿Qué programas o proyectos del Plan de Acción están asociados al indicador? ","")</f>
        <v/>
      </c>
      <c r="E12" s="839"/>
      <c r="F12" s="787"/>
      <c r="G12" s="787"/>
      <c r="H12" s="787"/>
      <c r="I12" s="787"/>
      <c r="J12" s="787"/>
      <c r="K12" s="787"/>
      <c r="L12" s="787"/>
      <c r="M12" s="787"/>
      <c r="N12" s="787"/>
      <c r="O12" s="787"/>
      <c r="P12" s="787"/>
      <c r="Q12" s="787"/>
      <c r="R12" s="787"/>
      <c r="S12" s="24"/>
      <c r="T12" s="24"/>
      <c r="U12" s="24"/>
      <c r="V12" s="24"/>
      <c r="W12" s="24"/>
      <c r="X12" s="24"/>
      <c r="Y12" s="24"/>
      <c r="Z12" s="24"/>
    </row>
    <row r="13" spans="1:26" ht="21.75" customHeight="1">
      <c r="A13" s="24"/>
      <c r="B13" s="133"/>
      <c r="C13" s="130"/>
      <c r="D13" s="134" t="s">
        <v>891</v>
      </c>
      <c r="E13" s="832"/>
      <c r="F13" s="833"/>
      <c r="G13" s="833"/>
      <c r="H13" s="833"/>
      <c r="I13" s="833"/>
      <c r="J13" s="833"/>
      <c r="K13" s="833"/>
      <c r="L13" s="833"/>
      <c r="M13" s="833"/>
      <c r="N13" s="833"/>
      <c r="O13" s="833"/>
      <c r="P13" s="833"/>
      <c r="Q13" s="833"/>
      <c r="R13" s="834"/>
      <c r="S13" s="24"/>
      <c r="T13" s="24"/>
      <c r="U13" s="24"/>
      <c r="V13" s="24"/>
      <c r="W13" s="24"/>
      <c r="X13" s="24"/>
      <c r="Y13" s="24"/>
      <c r="Z13" s="24"/>
    </row>
    <row r="14" spans="1:26" ht="6.75" customHeight="1">
      <c r="A14" s="24"/>
      <c r="B14" s="133"/>
      <c r="C14" s="130"/>
      <c r="D14" s="120"/>
      <c r="E14" s="120"/>
      <c r="F14" s="120"/>
      <c r="G14" s="120"/>
      <c r="H14" s="120"/>
      <c r="I14" s="120"/>
      <c r="J14" s="120"/>
      <c r="K14" s="120"/>
      <c r="L14" s="24"/>
      <c r="M14" s="24"/>
      <c r="N14" s="24"/>
      <c r="O14" s="24"/>
      <c r="P14" s="24"/>
      <c r="Q14" s="24"/>
      <c r="R14" s="24"/>
      <c r="S14" s="24"/>
      <c r="T14" s="24"/>
      <c r="U14" s="24"/>
      <c r="V14" s="24"/>
      <c r="W14" s="24"/>
      <c r="X14" s="24"/>
      <c r="Y14" s="24"/>
      <c r="Z14" s="24"/>
    </row>
    <row r="15" spans="1:26" ht="15" customHeight="1">
      <c r="A15" s="24"/>
      <c r="B15" s="835" t="s">
        <v>892</v>
      </c>
      <c r="C15" s="136"/>
      <c r="D15" s="826" t="s">
        <v>893</v>
      </c>
      <c r="E15" s="784"/>
      <c r="F15" s="784"/>
      <c r="G15" s="784"/>
      <c r="H15" s="784"/>
      <c r="I15" s="784"/>
      <c r="J15" s="784"/>
      <c r="K15" s="785"/>
      <c r="L15" s="24"/>
      <c r="M15" s="24"/>
      <c r="N15" s="24"/>
      <c r="O15" s="24"/>
      <c r="P15" s="24"/>
      <c r="Q15" s="24"/>
      <c r="R15" s="24"/>
      <c r="S15" s="24"/>
      <c r="T15" s="24"/>
      <c r="U15" s="24"/>
      <c r="V15" s="24"/>
      <c r="W15" s="24"/>
      <c r="X15" s="24"/>
      <c r="Y15" s="24"/>
      <c r="Z15" s="24"/>
    </row>
    <row r="16" spans="1:26" ht="36">
      <c r="A16" s="24"/>
      <c r="B16" s="814"/>
      <c r="C16" s="138"/>
      <c r="D16" s="139" t="s">
        <v>894</v>
      </c>
      <c r="E16" s="140"/>
      <c r="F16" s="120"/>
      <c r="G16" s="120"/>
      <c r="H16" s="120"/>
      <c r="I16" s="120"/>
      <c r="J16" s="120"/>
      <c r="K16" s="141"/>
      <c r="L16" s="24"/>
      <c r="M16" s="24"/>
      <c r="N16" s="24"/>
      <c r="O16" s="24"/>
      <c r="P16" s="24"/>
      <c r="Q16" s="24"/>
      <c r="R16" s="24"/>
      <c r="S16" s="24"/>
      <c r="T16" s="24"/>
      <c r="U16" s="24"/>
      <c r="V16" s="24"/>
      <c r="W16" s="24"/>
      <c r="X16" s="24"/>
      <c r="Y16" s="24"/>
      <c r="Z16" s="24"/>
    </row>
    <row r="17" spans="1:26" ht="36">
      <c r="A17" s="24"/>
      <c r="B17" s="814"/>
      <c r="C17" s="138"/>
      <c r="D17" s="142" t="s">
        <v>895</v>
      </c>
      <c r="E17" s="140"/>
      <c r="F17" s="120"/>
      <c r="G17" s="120"/>
      <c r="H17" s="120"/>
      <c r="I17" s="120"/>
      <c r="J17" s="120"/>
      <c r="K17" s="141"/>
      <c r="L17" s="24"/>
      <c r="M17" s="24"/>
      <c r="N17" s="24"/>
      <c r="O17" s="24"/>
      <c r="P17" s="24"/>
      <c r="Q17" s="24"/>
      <c r="R17" s="24"/>
      <c r="S17" s="24"/>
      <c r="T17" s="24"/>
      <c r="U17" s="24"/>
      <c r="V17" s="24"/>
      <c r="W17" s="24"/>
      <c r="X17" s="24"/>
      <c r="Y17" s="24"/>
      <c r="Z17" s="24"/>
    </row>
    <row r="18" spans="1:26" ht="48">
      <c r="A18" s="24"/>
      <c r="B18" s="814"/>
      <c r="C18" s="138"/>
      <c r="D18" s="142" t="s">
        <v>896</v>
      </c>
      <c r="E18" s="140"/>
      <c r="F18" s="120"/>
      <c r="G18" s="120"/>
      <c r="H18" s="120"/>
      <c r="I18" s="120"/>
      <c r="J18" s="120"/>
      <c r="K18" s="141"/>
      <c r="L18" s="24"/>
      <c r="M18" s="24"/>
      <c r="N18" s="24"/>
      <c r="O18" s="24"/>
      <c r="P18" s="24"/>
      <c r="Q18" s="24"/>
      <c r="R18" s="24"/>
      <c r="S18" s="24"/>
      <c r="T18" s="24"/>
      <c r="U18" s="24"/>
      <c r="V18" s="24"/>
      <c r="W18" s="24"/>
      <c r="X18" s="24"/>
      <c r="Y18" s="24"/>
      <c r="Z18" s="24"/>
    </row>
    <row r="19" spans="1:26" ht="24">
      <c r="A19" s="24"/>
      <c r="B19" s="814"/>
      <c r="C19" s="138"/>
      <c r="D19" s="142" t="s">
        <v>897</v>
      </c>
      <c r="E19" s="140"/>
      <c r="F19" s="120"/>
      <c r="G19" s="120"/>
      <c r="H19" s="120"/>
      <c r="I19" s="120"/>
      <c r="J19" s="120"/>
      <c r="K19" s="141"/>
      <c r="L19" s="24"/>
      <c r="M19" s="24"/>
      <c r="N19" s="24"/>
      <c r="O19" s="24"/>
      <c r="P19" s="24"/>
      <c r="Q19" s="24"/>
      <c r="R19" s="24"/>
      <c r="S19" s="24"/>
      <c r="T19" s="24"/>
      <c r="U19" s="24"/>
      <c r="V19" s="24"/>
      <c r="W19" s="24"/>
      <c r="X19" s="24"/>
      <c r="Y19" s="24"/>
      <c r="Z19" s="24"/>
    </row>
    <row r="20" spans="1:26" ht="24">
      <c r="A20" s="24"/>
      <c r="B20" s="814"/>
      <c r="C20" s="138"/>
      <c r="D20" s="142" t="s">
        <v>898</v>
      </c>
      <c r="E20" s="140"/>
      <c r="F20" s="120"/>
      <c r="G20" s="120"/>
      <c r="H20" s="120"/>
      <c r="I20" s="120"/>
      <c r="J20" s="120"/>
      <c r="K20" s="141"/>
      <c r="L20" s="24"/>
      <c r="M20" s="24"/>
      <c r="N20" s="24"/>
      <c r="O20" s="24"/>
      <c r="P20" s="24"/>
      <c r="Q20" s="24"/>
      <c r="R20" s="24"/>
      <c r="S20" s="24"/>
      <c r="T20" s="24"/>
      <c r="U20" s="24"/>
      <c r="V20" s="24"/>
      <c r="W20" s="24"/>
      <c r="X20" s="24"/>
      <c r="Y20" s="24"/>
      <c r="Z20" s="24"/>
    </row>
    <row r="21" spans="1:26" ht="15.75" customHeight="1">
      <c r="A21" s="24"/>
      <c r="B21" s="815"/>
      <c r="C21" s="138"/>
      <c r="D21" s="142" t="s">
        <v>899</v>
      </c>
      <c r="E21" s="140"/>
      <c r="F21" s="120"/>
      <c r="G21" s="120"/>
      <c r="H21" s="120"/>
      <c r="I21" s="120"/>
      <c r="J21" s="120"/>
      <c r="K21" s="141"/>
      <c r="L21" s="24"/>
      <c r="M21" s="24"/>
      <c r="N21" s="24"/>
      <c r="O21" s="24"/>
      <c r="P21" s="24"/>
      <c r="Q21" s="24"/>
      <c r="R21" s="24"/>
      <c r="S21" s="24"/>
      <c r="T21" s="24"/>
      <c r="U21" s="24"/>
      <c r="V21" s="24"/>
      <c r="W21" s="24"/>
      <c r="X21" s="24"/>
      <c r="Y21" s="24"/>
      <c r="Z21" s="24"/>
    </row>
    <row r="22" spans="1:26" ht="13.5" customHeight="1">
      <c r="A22" s="24"/>
      <c r="B22" s="143"/>
      <c r="C22" s="144"/>
      <c r="D22" s="812" t="s">
        <v>900</v>
      </c>
      <c r="E22" s="787"/>
      <c r="F22" s="787"/>
      <c r="G22" s="787"/>
      <c r="H22" s="787"/>
      <c r="I22" s="787"/>
      <c r="J22" s="787"/>
      <c r="K22" s="788"/>
      <c r="L22" s="24"/>
      <c r="M22" s="24"/>
      <c r="N22" s="24"/>
      <c r="O22" s="24"/>
      <c r="P22" s="24"/>
      <c r="Q22" s="24"/>
      <c r="R22" s="24"/>
      <c r="S22" s="24"/>
      <c r="T22" s="24"/>
      <c r="U22" s="24"/>
      <c r="V22" s="24"/>
      <c r="W22" s="24"/>
      <c r="X22" s="24"/>
      <c r="Y22" s="24"/>
      <c r="Z22" s="24"/>
    </row>
    <row r="23" spans="1:26" ht="13.5" customHeight="1">
      <c r="A23" s="24"/>
      <c r="B23" s="143"/>
      <c r="C23" s="144"/>
      <c r="D23" s="812" t="s">
        <v>901</v>
      </c>
      <c r="E23" s="787"/>
      <c r="F23" s="787"/>
      <c r="G23" s="787"/>
      <c r="H23" s="787"/>
      <c r="I23" s="787"/>
      <c r="J23" s="787"/>
      <c r="K23" s="788"/>
      <c r="L23" s="24"/>
      <c r="M23" s="24"/>
      <c r="N23" s="24"/>
      <c r="O23" s="24"/>
      <c r="P23" s="24"/>
      <c r="Q23" s="24"/>
      <c r="R23" s="24"/>
      <c r="S23" s="24"/>
      <c r="T23" s="24"/>
      <c r="U23" s="24"/>
      <c r="V23" s="24"/>
      <c r="W23" s="24"/>
      <c r="X23" s="24"/>
      <c r="Y23" s="24"/>
      <c r="Z23" s="24"/>
    </row>
    <row r="24" spans="1:26" ht="54" customHeight="1">
      <c r="A24" s="24"/>
      <c r="B24" s="143"/>
      <c r="C24" s="145"/>
      <c r="D24" s="146" t="s">
        <v>902</v>
      </c>
      <c r="E24" s="146" t="s">
        <v>903</v>
      </c>
      <c r="F24" s="146" t="s">
        <v>904</v>
      </c>
      <c r="G24" s="146" t="s">
        <v>905</v>
      </c>
      <c r="H24" s="147" t="s">
        <v>906</v>
      </c>
      <c r="I24" s="147" t="s">
        <v>907</v>
      </c>
      <c r="J24" s="120"/>
      <c r="K24" s="141"/>
      <c r="L24" s="24"/>
      <c r="M24" s="24"/>
      <c r="N24" s="24"/>
      <c r="O24" s="24"/>
      <c r="P24" s="24"/>
      <c r="Q24" s="24"/>
      <c r="R24" s="24"/>
      <c r="S24" s="24"/>
      <c r="T24" s="24"/>
      <c r="U24" s="24"/>
      <c r="V24" s="24"/>
      <c r="W24" s="24"/>
      <c r="X24" s="24"/>
      <c r="Y24" s="24"/>
      <c r="Z24" s="24"/>
    </row>
    <row r="25" spans="1:26" ht="13.5" customHeight="1">
      <c r="A25" s="24"/>
      <c r="B25" s="143"/>
      <c r="C25" s="145">
        <v>1</v>
      </c>
      <c r="D25" s="148" t="s">
        <v>908</v>
      </c>
      <c r="E25" s="148"/>
      <c r="F25" s="148"/>
      <c r="G25" s="149"/>
      <c r="H25" s="150"/>
      <c r="I25" s="151"/>
      <c r="J25" s="120"/>
      <c r="K25" s="141"/>
      <c r="L25" s="24"/>
      <c r="M25" s="24"/>
      <c r="N25" s="24"/>
      <c r="O25" s="24"/>
      <c r="P25" s="24"/>
      <c r="Q25" s="24"/>
      <c r="R25" s="24"/>
      <c r="S25" s="24"/>
      <c r="T25" s="24"/>
      <c r="U25" s="24"/>
      <c r="V25" s="24"/>
      <c r="W25" s="24"/>
      <c r="X25" s="24"/>
      <c r="Y25" s="24"/>
      <c r="Z25" s="24"/>
    </row>
    <row r="26" spans="1:26" ht="13.5" customHeight="1">
      <c r="A26" s="24"/>
      <c r="B26" s="143"/>
      <c r="C26" s="145">
        <v>2</v>
      </c>
      <c r="D26" s="148" t="s">
        <v>908</v>
      </c>
      <c r="E26" s="148"/>
      <c r="F26" s="148"/>
      <c r="G26" s="149"/>
      <c r="H26" s="150"/>
      <c r="I26" s="151"/>
      <c r="J26" s="120"/>
      <c r="K26" s="141"/>
      <c r="L26" s="24"/>
      <c r="M26" s="24"/>
      <c r="N26" s="24"/>
      <c r="O26" s="24"/>
      <c r="P26" s="24"/>
      <c r="Q26" s="24"/>
      <c r="R26" s="24"/>
      <c r="S26" s="24"/>
      <c r="T26" s="24"/>
      <c r="U26" s="24"/>
      <c r="V26" s="24"/>
      <c r="W26" s="24"/>
      <c r="X26" s="24"/>
      <c r="Y26" s="24"/>
      <c r="Z26" s="24"/>
    </row>
    <row r="27" spans="1:26" ht="13.5" customHeight="1">
      <c r="A27" s="24"/>
      <c r="B27" s="143"/>
      <c r="C27" s="145">
        <v>3</v>
      </c>
      <c r="D27" s="148" t="s">
        <v>908</v>
      </c>
      <c r="E27" s="148"/>
      <c r="F27" s="148"/>
      <c r="G27" s="149"/>
      <c r="H27" s="150"/>
      <c r="I27" s="151"/>
      <c r="J27" s="120"/>
      <c r="K27" s="141"/>
      <c r="L27" s="24"/>
      <c r="M27" s="24"/>
      <c r="N27" s="24"/>
      <c r="O27" s="24"/>
      <c r="P27" s="24"/>
      <c r="Q27" s="24"/>
      <c r="R27" s="24"/>
      <c r="S27" s="24"/>
      <c r="T27" s="24"/>
      <c r="U27" s="24"/>
      <c r="V27" s="24"/>
      <c r="W27" s="24"/>
      <c r="X27" s="24"/>
      <c r="Y27" s="24"/>
      <c r="Z27" s="24"/>
    </row>
    <row r="28" spans="1:26" ht="13.5" customHeight="1">
      <c r="A28" s="24"/>
      <c r="B28" s="143"/>
      <c r="C28" s="145">
        <v>4</v>
      </c>
      <c r="D28" s="148" t="s">
        <v>908</v>
      </c>
      <c r="E28" s="148"/>
      <c r="F28" s="148"/>
      <c r="G28" s="149"/>
      <c r="H28" s="150"/>
      <c r="I28" s="151"/>
      <c r="J28" s="120"/>
      <c r="K28" s="141"/>
      <c r="L28" s="24"/>
      <c r="M28" s="24"/>
      <c r="N28" s="24"/>
      <c r="O28" s="24"/>
      <c r="P28" s="24"/>
      <c r="Q28" s="24"/>
      <c r="R28" s="24"/>
      <c r="S28" s="24"/>
      <c r="T28" s="24"/>
      <c r="U28" s="24"/>
      <c r="V28" s="24"/>
      <c r="W28" s="24"/>
      <c r="X28" s="24"/>
      <c r="Y28" s="24"/>
      <c r="Z28" s="24"/>
    </row>
    <row r="29" spans="1:26" ht="13.5" customHeight="1">
      <c r="A29" s="24"/>
      <c r="B29" s="143"/>
      <c r="C29" s="145">
        <v>5</v>
      </c>
      <c r="D29" s="148" t="s">
        <v>909</v>
      </c>
      <c r="E29" s="148"/>
      <c r="F29" s="148"/>
      <c r="G29" s="149"/>
      <c r="H29" s="150"/>
      <c r="I29" s="151"/>
      <c r="J29" s="120"/>
      <c r="K29" s="141"/>
      <c r="L29" s="24"/>
      <c r="M29" s="24"/>
      <c r="N29" s="24"/>
      <c r="O29" s="24"/>
      <c r="P29" s="24"/>
      <c r="Q29" s="24"/>
      <c r="R29" s="24"/>
      <c r="S29" s="24"/>
      <c r="T29" s="24"/>
      <c r="U29" s="24"/>
      <c r="V29" s="24"/>
      <c r="W29" s="24"/>
      <c r="X29" s="24"/>
      <c r="Y29" s="24"/>
      <c r="Z29" s="24"/>
    </row>
    <row r="30" spans="1:26" ht="13.5" customHeight="1">
      <c r="A30" s="24"/>
      <c r="B30" s="143"/>
      <c r="C30" s="145">
        <v>6</v>
      </c>
      <c r="D30" s="148" t="s">
        <v>908</v>
      </c>
      <c r="E30" s="148"/>
      <c r="F30" s="148"/>
      <c r="G30" s="149"/>
      <c r="H30" s="150"/>
      <c r="I30" s="151"/>
      <c r="J30" s="120"/>
      <c r="K30" s="141"/>
      <c r="L30" s="24"/>
      <c r="M30" s="24"/>
      <c r="N30" s="24"/>
      <c r="O30" s="24"/>
      <c r="P30" s="24"/>
      <c r="Q30" s="24"/>
      <c r="R30" s="24"/>
      <c r="S30" s="24"/>
      <c r="T30" s="24"/>
      <c r="U30" s="24"/>
      <c r="V30" s="24"/>
      <c r="W30" s="24"/>
      <c r="X30" s="24"/>
      <c r="Y30" s="24"/>
      <c r="Z30" s="24"/>
    </row>
    <row r="31" spans="1:26" ht="13.5" customHeight="1">
      <c r="A31" s="24"/>
      <c r="B31" s="143"/>
      <c r="C31" s="145">
        <v>7</v>
      </c>
      <c r="D31" s="148" t="s">
        <v>908</v>
      </c>
      <c r="E31" s="148"/>
      <c r="F31" s="148"/>
      <c r="G31" s="149"/>
      <c r="H31" s="150"/>
      <c r="I31" s="151"/>
      <c r="J31" s="120"/>
      <c r="K31" s="141"/>
      <c r="L31" s="24"/>
      <c r="M31" s="24"/>
      <c r="N31" s="24"/>
      <c r="O31" s="24"/>
      <c r="P31" s="24"/>
      <c r="Q31" s="24"/>
      <c r="R31" s="24"/>
      <c r="S31" s="24"/>
      <c r="T31" s="24"/>
      <c r="U31" s="24"/>
      <c r="V31" s="24"/>
      <c r="W31" s="24"/>
      <c r="X31" s="24"/>
      <c r="Y31" s="24"/>
      <c r="Z31" s="24"/>
    </row>
    <row r="32" spans="1:26" ht="13.5" customHeight="1">
      <c r="A32" s="24"/>
      <c r="B32" s="143"/>
      <c r="C32" s="145">
        <v>8</v>
      </c>
      <c r="D32" s="148" t="s">
        <v>909</v>
      </c>
      <c r="E32" s="148"/>
      <c r="F32" s="148"/>
      <c r="G32" s="149"/>
      <c r="H32" s="150"/>
      <c r="I32" s="151"/>
      <c r="J32" s="120"/>
      <c r="K32" s="141"/>
      <c r="L32" s="24"/>
      <c r="M32" s="24"/>
      <c r="N32" s="24"/>
      <c r="O32" s="24"/>
      <c r="P32" s="24"/>
      <c r="Q32" s="24"/>
      <c r="R32" s="24"/>
      <c r="S32" s="24"/>
      <c r="T32" s="24"/>
      <c r="U32" s="24"/>
      <c r="V32" s="24"/>
      <c r="W32" s="24"/>
      <c r="X32" s="24"/>
      <c r="Y32" s="24"/>
      <c r="Z32" s="24"/>
    </row>
    <row r="33" spans="1:26" ht="13.5" customHeight="1">
      <c r="A33" s="24"/>
      <c r="B33" s="143"/>
      <c r="C33" s="145">
        <v>9</v>
      </c>
      <c r="D33" s="148" t="s">
        <v>908</v>
      </c>
      <c r="E33" s="148"/>
      <c r="F33" s="148"/>
      <c r="G33" s="149"/>
      <c r="H33" s="150"/>
      <c r="I33" s="151"/>
      <c r="J33" s="120"/>
      <c r="K33" s="141"/>
      <c r="L33" s="24"/>
      <c r="M33" s="24"/>
      <c r="N33" s="24"/>
      <c r="O33" s="24"/>
      <c r="P33" s="24"/>
      <c r="Q33" s="24"/>
      <c r="R33" s="24"/>
      <c r="S33" s="24"/>
      <c r="T33" s="24"/>
      <c r="U33" s="24"/>
      <c r="V33" s="24"/>
      <c r="W33" s="24"/>
      <c r="X33" s="24"/>
      <c r="Y33" s="24"/>
      <c r="Z33" s="24"/>
    </row>
    <row r="34" spans="1:26" ht="13.5" customHeight="1">
      <c r="A34" s="24"/>
      <c r="B34" s="143"/>
      <c r="C34" s="145">
        <v>10</v>
      </c>
      <c r="D34" s="148" t="s">
        <v>908</v>
      </c>
      <c r="E34" s="148"/>
      <c r="F34" s="148"/>
      <c r="G34" s="149"/>
      <c r="H34" s="150"/>
      <c r="I34" s="151"/>
      <c r="J34" s="120"/>
      <c r="K34" s="141"/>
      <c r="L34" s="24"/>
      <c r="M34" s="24"/>
      <c r="N34" s="24"/>
      <c r="O34" s="24"/>
      <c r="P34" s="24"/>
      <c r="Q34" s="24"/>
      <c r="R34" s="24"/>
      <c r="S34" s="24"/>
      <c r="T34" s="24"/>
      <c r="U34" s="24"/>
      <c r="V34" s="24"/>
      <c r="W34" s="24"/>
      <c r="X34" s="24"/>
      <c r="Y34" s="24"/>
      <c r="Z34" s="24"/>
    </row>
    <row r="35" spans="1:26" ht="13.5" customHeight="1">
      <c r="A35" s="24"/>
      <c r="B35" s="143"/>
      <c r="C35" s="145">
        <v>11</v>
      </c>
      <c r="D35" s="148" t="s">
        <v>909</v>
      </c>
      <c r="E35" s="148"/>
      <c r="F35" s="148"/>
      <c r="G35" s="149"/>
      <c r="H35" s="150"/>
      <c r="I35" s="151"/>
      <c r="J35" s="120"/>
      <c r="K35" s="141"/>
      <c r="L35" s="24"/>
      <c r="M35" s="24"/>
      <c r="N35" s="24"/>
      <c r="O35" s="24"/>
      <c r="P35" s="24"/>
      <c r="Q35" s="24"/>
      <c r="R35" s="24"/>
      <c r="S35" s="24"/>
      <c r="T35" s="24"/>
      <c r="U35" s="24"/>
      <c r="V35" s="24"/>
      <c r="W35" s="24"/>
      <c r="X35" s="24"/>
      <c r="Y35" s="24"/>
      <c r="Z35" s="24"/>
    </row>
    <row r="36" spans="1:26" ht="13.5" customHeight="1">
      <c r="A36" s="24"/>
      <c r="B36" s="143"/>
      <c r="C36" s="145">
        <v>12</v>
      </c>
      <c r="D36" s="148" t="s">
        <v>909</v>
      </c>
      <c r="E36" s="148"/>
      <c r="F36" s="148"/>
      <c r="G36" s="149"/>
      <c r="H36" s="150"/>
      <c r="I36" s="151"/>
      <c r="J36" s="120"/>
      <c r="K36" s="141"/>
      <c r="L36" s="24"/>
      <c r="M36" s="24"/>
      <c r="N36" s="24"/>
      <c r="O36" s="24"/>
      <c r="P36" s="24"/>
      <c r="Q36" s="24"/>
      <c r="R36" s="24"/>
      <c r="S36" s="24"/>
      <c r="T36" s="24"/>
      <c r="U36" s="24"/>
      <c r="V36" s="24"/>
      <c r="W36" s="24"/>
      <c r="X36" s="24"/>
      <c r="Y36" s="24"/>
      <c r="Z36" s="24"/>
    </row>
    <row r="37" spans="1:26" ht="13.5" customHeight="1">
      <c r="A37" s="24"/>
      <c r="B37" s="143"/>
      <c r="C37" s="145">
        <v>13</v>
      </c>
      <c r="D37" s="148" t="s">
        <v>910</v>
      </c>
      <c r="E37" s="148"/>
      <c r="F37" s="148"/>
      <c r="G37" s="149"/>
      <c r="H37" s="150"/>
      <c r="I37" s="151"/>
      <c r="J37" s="120"/>
      <c r="K37" s="141"/>
      <c r="L37" s="24"/>
      <c r="M37" s="24"/>
      <c r="N37" s="24"/>
      <c r="O37" s="24"/>
      <c r="P37" s="24"/>
      <c r="Q37" s="24"/>
      <c r="R37" s="24"/>
      <c r="S37" s="24"/>
      <c r="T37" s="24"/>
      <c r="U37" s="24"/>
      <c r="V37" s="24"/>
      <c r="W37" s="24"/>
      <c r="X37" s="24"/>
      <c r="Y37" s="24"/>
      <c r="Z37" s="24"/>
    </row>
    <row r="38" spans="1:26" ht="13.5" customHeight="1">
      <c r="A38" s="24"/>
      <c r="B38" s="143"/>
      <c r="C38" s="145">
        <v>14</v>
      </c>
      <c r="D38" s="148" t="s">
        <v>910</v>
      </c>
      <c r="E38" s="148"/>
      <c r="F38" s="148"/>
      <c r="G38" s="149"/>
      <c r="H38" s="150"/>
      <c r="I38" s="151"/>
      <c r="J38" s="120"/>
      <c r="K38" s="141"/>
      <c r="L38" s="24"/>
      <c r="M38" s="24"/>
      <c r="N38" s="24"/>
      <c r="O38" s="24"/>
      <c r="P38" s="24"/>
      <c r="Q38" s="24"/>
      <c r="R38" s="24"/>
      <c r="S38" s="24"/>
      <c r="T38" s="24"/>
      <c r="U38" s="24"/>
      <c r="V38" s="24"/>
      <c r="W38" s="24"/>
      <c r="X38" s="24"/>
      <c r="Y38" s="24"/>
      <c r="Z38" s="24"/>
    </row>
    <row r="39" spans="1:26" ht="13.5" customHeight="1">
      <c r="A39" s="24"/>
      <c r="B39" s="143"/>
      <c r="C39" s="144"/>
      <c r="D39" s="811" t="s">
        <v>911</v>
      </c>
      <c r="E39" s="787"/>
      <c r="F39" s="787"/>
      <c r="G39" s="787"/>
      <c r="H39" s="787"/>
      <c r="I39" s="787"/>
      <c r="J39" s="787"/>
      <c r="K39" s="788"/>
      <c r="L39" s="24"/>
      <c r="M39" s="24"/>
      <c r="N39" s="24"/>
      <c r="O39" s="24"/>
      <c r="P39" s="24"/>
      <c r="Q39" s="24"/>
      <c r="R39" s="24"/>
      <c r="S39" s="24"/>
      <c r="T39" s="24"/>
      <c r="U39" s="24"/>
      <c r="V39" s="24"/>
      <c r="W39" s="24"/>
      <c r="X39" s="24"/>
      <c r="Y39" s="24"/>
      <c r="Z39" s="24"/>
    </row>
    <row r="40" spans="1:26" ht="13.5" customHeight="1">
      <c r="A40" s="24"/>
      <c r="B40" s="143"/>
      <c r="C40" s="144"/>
      <c r="D40" s="811" t="s">
        <v>912</v>
      </c>
      <c r="E40" s="787"/>
      <c r="F40" s="787"/>
      <c r="G40" s="787"/>
      <c r="H40" s="787"/>
      <c r="I40" s="787"/>
      <c r="J40" s="787"/>
      <c r="K40" s="788"/>
      <c r="L40" s="24"/>
      <c r="M40" s="24"/>
      <c r="N40" s="24"/>
      <c r="O40" s="24"/>
      <c r="P40" s="24"/>
      <c r="Q40" s="24"/>
      <c r="R40" s="24"/>
      <c r="S40" s="24"/>
      <c r="T40" s="24"/>
      <c r="U40" s="24"/>
      <c r="V40" s="24"/>
      <c r="W40" s="24"/>
      <c r="X40" s="24"/>
      <c r="Y40" s="24"/>
      <c r="Z40" s="24"/>
    </row>
    <row r="41" spans="1:26" ht="13.5" customHeight="1">
      <c r="A41" s="24"/>
      <c r="B41" s="143"/>
      <c r="C41" s="144"/>
      <c r="D41" s="811" t="s">
        <v>913</v>
      </c>
      <c r="E41" s="787"/>
      <c r="F41" s="787"/>
      <c r="G41" s="787"/>
      <c r="H41" s="787"/>
      <c r="I41" s="787"/>
      <c r="J41" s="787"/>
      <c r="K41" s="788"/>
      <c r="L41" s="24"/>
      <c r="M41" s="24"/>
      <c r="N41" s="24"/>
      <c r="O41" s="24"/>
      <c r="P41" s="24"/>
      <c r="Q41" s="24"/>
      <c r="R41" s="24"/>
      <c r="S41" s="24"/>
      <c r="T41" s="24"/>
      <c r="U41" s="24"/>
      <c r="V41" s="24"/>
      <c r="W41" s="24"/>
      <c r="X41" s="24"/>
      <c r="Y41" s="24"/>
      <c r="Z41" s="24"/>
    </row>
    <row r="42" spans="1:26" ht="13.5" customHeight="1">
      <c r="A42" s="24"/>
      <c r="B42" s="143"/>
      <c r="C42" s="144"/>
      <c r="D42" s="811" t="s">
        <v>914</v>
      </c>
      <c r="E42" s="787"/>
      <c r="F42" s="787"/>
      <c r="G42" s="787"/>
      <c r="H42" s="787"/>
      <c r="I42" s="787"/>
      <c r="J42" s="787"/>
      <c r="K42" s="788"/>
      <c r="L42" s="24"/>
      <c r="M42" s="24"/>
      <c r="N42" s="24"/>
      <c r="O42" s="24"/>
      <c r="P42" s="24"/>
      <c r="Q42" s="24"/>
      <c r="R42" s="24"/>
      <c r="S42" s="24"/>
      <c r="T42" s="24"/>
      <c r="U42" s="24"/>
      <c r="V42" s="24"/>
      <c r="W42" s="24"/>
      <c r="X42" s="24"/>
      <c r="Y42" s="24"/>
      <c r="Z42" s="24"/>
    </row>
    <row r="43" spans="1:26" ht="13.5" customHeight="1">
      <c r="A43" s="24"/>
      <c r="B43" s="143"/>
      <c r="C43" s="144"/>
      <c r="D43" s="825" t="s">
        <v>915</v>
      </c>
      <c r="E43" s="790"/>
      <c r="F43" s="790"/>
      <c r="G43" s="790"/>
      <c r="H43" s="790"/>
      <c r="I43" s="790"/>
      <c r="J43" s="790"/>
      <c r="K43" s="791"/>
      <c r="L43" s="24"/>
      <c r="M43" s="24"/>
      <c r="N43" s="24"/>
      <c r="O43" s="24"/>
      <c r="P43" s="24"/>
      <c r="Q43" s="24"/>
      <c r="R43" s="24"/>
      <c r="S43" s="24"/>
      <c r="T43" s="24"/>
      <c r="U43" s="24"/>
      <c r="V43" s="24"/>
      <c r="W43" s="24"/>
      <c r="X43" s="24"/>
      <c r="Y43" s="24"/>
      <c r="Z43" s="24"/>
    </row>
    <row r="44" spans="1:26" ht="13.5" customHeight="1">
      <c r="A44" s="24"/>
      <c r="B44" s="143"/>
      <c r="C44" s="146" t="s">
        <v>846</v>
      </c>
      <c r="D44" s="139" t="s">
        <v>902</v>
      </c>
      <c r="E44" s="139" t="s">
        <v>903</v>
      </c>
      <c r="F44" s="153" t="s">
        <v>904</v>
      </c>
      <c r="G44" s="154" t="s">
        <v>916</v>
      </c>
      <c r="H44" s="154" t="s">
        <v>917</v>
      </c>
      <c r="I44" s="154" t="s">
        <v>918</v>
      </c>
      <c r="J44" s="154" t="s">
        <v>919</v>
      </c>
      <c r="K44" s="155"/>
      <c r="L44" s="24"/>
      <c r="M44" s="24"/>
      <c r="N44" s="24"/>
      <c r="O44" s="24"/>
      <c r="P44" s="24"/>
      <c r="Q44" s="24"/>
      <c r="R44" s="24"/>
      <c r="S44" s="24"/>
      <c r="T44" s="24"/>
      <c r="U44" s="24"/>
      <c r="V44" s="24"/>
      <c r="W44" s="24"/>
      <c r="X44" s="24"/>
      <c r="Y44" s="24"/>
      <c r="Z44" s="24"/>
    </row>
    <row r="45" spans="1:26" ht="13.5" customHeight="1">
      <c r="A45" s="24"/>
      <c r="B45" s="143"/>
      <c r="C45" s="145">
        <v>1</v>
      </c>
      <c r="D45" s="148" t="s">
        <v>908</v>
      </c>
      <c r="E45" s="148"/>
      <c r="F45" s="148"/>
      <c r="G45" s="156"/>
      <c r="H45" s="156"/>
      <c r="I45" s="156"/>
      <c r="J45" s="156"/>
      <c r="K45" s="157"/>
      <c r="L45" s="24"/>
      <c r="M45" s="24"/>
      <c r="N45" s="24"/>
      <c r="O45" s="24"/>
      <c r="P45" s="24"/>
      <c r="Q45" s="24"/>
      <c r="R45" s="24"/>
      <c r="S45" s="24"/>
      <c r="T45" s="24"/>
      <c r="U45" s="24"/>
      <c r="V45" s="24"/>
      <c r="W45" s="24"/>
      <c r="X45" s="24"/>
      <c r="Y45" s="24"/>
      <c r="Z45" s="24"/>
    </row>
    <row r="46" spans="1:26" ht="13.5" customHeight="1">
      <c r="A46" s="24"/>
      <c r="B46" s="143"/>
      <c r="C46" s="145">
        <v>2</v>
      </c>
      <c r="D46" s="148" t="s">
        <v>908</v>
      </c>
      <c r="E46" s="148"/>
      <c r="F46" s="148"/>
      <c r="G46" s="156"/>
      <c r="H46" s="156"/>
      <c r="I46" s="156"/>
      <c r="J46" s="156"/>
      <c r="K46" s="157"/>
      <c r="L46" s="24"/>
      <c r="M46" s="24"/>
      <c r="N46" s="24"/>
      <c r="O46" s="24"/>
      <c r="P46" s="24"/>
      <c r="Q46" s="24"/>
      <c r="R46" s="24"/>
      <c r="S46" s="24"/>
      <c r="T46" s="24"/>
      <c r="U46" s="24"/>
      <c r="V46" s="24"/>
      <c r="W46" s="24"/>
      <c r="X46" s="24"/>
      <c r="Y46" s="24"/>
      <c r="Z46" s="24"/>
    </row>
    <row r="47" spans="1:26" ht="13.5" customHeight="1">
      <c r="A47" s="24"/>
      <c r="B47" s="143"/>
      <c r="C47" s="145">
        <v>3</v>
      </c>
      <c r="D47" s="148" t="s">
        <v>908</v>
      </c>
      <c r="E47" s="148"/>
      <c r="F47" s="148"/>
      <c r="G47" s="156"/>
      <c r="H47" s="156"/>
      <c r="I47" s="156"/>
      <c r="J47" s="156"/>
      <c r="K47" s="157"/>
      <c r="L47" s="24"/>
      <c r="M47" s="24"/>
      <c r="N47" s="24"/>
      <c r="O47" s="24"/>
      <c r="P47" s="24"/>
      <c r="Q47" s="24"/>
      <c r="R47" s="24"/>
      <c r="S47" s="24"/>
      <c r="T47" s="24"/>
      <c r="U47" s="24"/>
      <c r="V47" s="24"/>
      <c r="W47" s="24"/>
      <c r="X47" s="24"/>
      <c r="Y47" s="24"/>
      <c r="Z47" s="24"/>
    </row>
    <row r="48" spans="1:26" ht="13.5" customHeight="1">
      <c r="A48" s="24"/>
      <c r="B48" s="143"/>
      <c r="C48" s="145">
        <v>4</v>
      </c>
      <c r="D48" s="148" t="s">
        <v>909</v>
      </c>
      <c r="E48" s="148"/>
      <c r="F48" s="148"/>
      <c r="G48" s="156"/>
      <c r="H48" s="156"/>
      <c r="I48" s="156"/>
      <c r="J48" s="156"/>
      <c r="K48" s="157"/>
      <c r="L48" s="24"/>
      <c r="M48" s="24"/>
      <c r="N48" s="24"/>
      <c r="O48" s="24"/>
      <c r="P48" s="24"/>
      <c r="Q48" s="24"/>
      <c r="R48" s="24"/>
      <c r="S48" s="24"/>
      <c r="T48" s="24"/>
      <c r="U48" s="24"/>
      <c r="V48" s="24"/>
      <c r="W48" s="24"/>
      <c r="X48" s="24"/>
      <c r="Y48" s="24"/>
      <c r="Z48" s="24"/>
    </row>
    <row r="49" spans="1:26" ht="13.5" customHeight="1">
      <c r="A49" s="24"/>
      <c r="B49" s="143"/>
      <c r="C49" s="145">
        <v>5</v>
      </c>
      <c r="D49" s="148" t="s">
        <v>909</v>
      </c>
      <c r="E49" s="148"/>
      <c r="F49" s="148"/>
      <c r="G49" s="156"/>
      <c r="H49" s="156"/>
      <c r="I49" s="156"/>
      <c r="J49" s="156"/>
      <c r="K49" s="157"/>
      <c r="L49" s="24"/>
      <c r="M49" s="24"/>
      <c r="N49" s="24"/>
      <c r="O49" s="24"/>
      <c r="P49" s="24"/>
      <c r="Q49" s="24"/>
      <c r="R49" s="24"/>
      <c r="S49" s="24"/>
      <c r="T49" s="24"/>
      <c r="U49" s="24"/>
      <c r="V49" s="24"/>
      <c r="W49" s="24"/>
      <c r="X49" s="24"/>
      <c r="Y49" s="24"/>
      <c r="Z49" s="24"/>
    </row>
    <row r="50" spans="1:26" ht="13.5" customHeight="1">
      <c r="A50" s="24"/>
      <c r="B50" s="143"/>
      <c r="C50" s="145">
        <v>6</v>
      </c>
      <c r="D50" s="148" t="s">
        <v>908</v>
      </c>
      <c r="E50" s="148"/>
      <c r="F50" s="148"/>
      <c r="G50" s="156"/>
      <c r="H50" s="156"/>
      <c r="I50" s="156"/>
      <c r="J50" s="156"/>
      <c r="K50" s="157"/>
      <c r="L50" s="24"/>
      <c r="M50" s="24"/>
      <c r="N50" s="24"/>
      <c r="O50" s="24"/>
      <c r="P50" s="24"/>
      <c r="Q50" s="24"/>
      <c r="R50" s="24"/>
      <c r="S50" s="24"/>
      <c r="T50" s="24"/>
      <c r="U50" s="24"/>
      <c r="V50" s="24"/>
      <c r="W50" s="24"/>
      <c r="X50" s="24"/>
      <c r="Y50" s="24"/>
      <c r="Z50" s="24"/>
    </row>
    <row r="51" spans="1:26" ht="13.5" customHeight="1">
      <c r="A51" s="24"/>
      <c r="B51" s="143"/>
      <c r="C51" s="145">
        <v>7</v>
      </c>
      <c r="D51" s="148" t="s">
        <v>908</v>
      </c>
      <c r="E51" s="148"/>
      <c r="F51" s="148"/>
      <c r="G51" s="156"/>
      <c r="H51" s="156"/>
      <c r="I51" s="156"/>
      <c r="J51" s="156"/>
      <c r="K51" s="157"/>
      <c r="L51" s="24"/>
      <c r="M51" s="24"/>
      <c r="N51" s="24"/>
      <c r="O51" s="24"/>
      <c r="P51" s="24"/>
      <c r="Q51" s="24"/>
      <c r="R51" s="24"/>
      <c r="S51" s="24"/>
      <c r="T51" s="24"/>
      <c r="U51" s="24"/>
      <c r="V51" s="24"/>
      <c r="W51" s="24"/>
      <c r="X51" s="24"/>
      <c r="Y51" s="24"/>
      <c r="Z51" s="24"/>
    </row>
    <row r="52" spans="1:26" ht="13.5" customHeight="1">
      <c r="A52" s="24"/>
      <c r="B52" s="143"/>
      <c r="C52" s="145">
        <v>8</v>
      </c>
      <c r="D52" s="148" t="s">
        <v>909</v>
      </c>
      <c r="E52" s="148"/>
      <c r="F52" s="148"/>
      <c r="G52" s="156"/>
      <c r="H52" s="156"/>
      <c r="I52" s="156"/>
      <c r="J52" s="156"/>
      <c r="K52" s="157"/>
      <c r="L52" s="24"/>
      <c r="M52" s="24"/>
      <c r="N52" s="24"/>
      <c r="O52" s="24"/>
      <c r="P52" s="24"/>
      <c r="Q52" s="24"/>
      <c r="R52" s="24"/>
      <c r="S52" s="24"/>
      <c r="T52" s="24"/>
      <c r="U52" s="24"/>
      <c r="V52" s="24"/>
      <c r="W52" s="24"/>
      <c r="X52" s="24"/>
      <c r="Y52" s="24"/>
      <c r="Z52" s="24"/>
    </row>
    <row r="53" spans="1:26" ht="13.5" customHeight="1">
      <c r="A53" s="24"/>
      <c r="B53" s="143"/>
      <c r="C53" s="145">
        <v>9</v>
      </c>
      <c r="D53" s="148" t="s">
        <v>909</v>
      </c>
      <c r="E53" s="148"/>
      <c r="F53" s="148"/>
      <c r="G53" s="156"/>
      <c r="H53" s="156"/>
      <c r="I53" s="156"/>
      <c r="J53" s="156"/>
      <c r="K53" s="157"/>
      <c r="L53" s="24"/>
      <c r="M53" s="24"/>
      <c r="N53" s="24"/>
      <c r="O53" s="24"/>
      <c r="P53" s="24"/>
      <c r="Q53" s="24"/>
      <c r="R53" s="24"/>
      <c r="S53" s="24"/>
      <c r="T53" s="24"/>
      <c r="U53" s="24"/>
      <c r="V53" s="24"/>
      <c r="W53" s="24"/>
      <c r="X53" s="24"/>
      <c r="Y53" s="24"/>
      <c r="Z53" s="24"/>
    </row>
    <row r="54" spans="1:26" ht="13.5" customHeight="1">
      <c r="A54" s="24"/>
      <c r="B54" s="143"/>
      <c r="C54" s="145">
        <v>10</v>
      </c>
      <c r="D54" s="148" t="s">
        <v>908</v>
      </c>
      <c r="E54" s="148"/>
      <c r="F54" s="148"/>
      <c r="G54" s="156"/>
      <c r="H54" s="156"/>
      <c r="I54" s="156"/>
      <c r="J54" s="156"/>
      <c r="K54" s="157"/>
      <c r="L54" s="24"/>
      <c r="M54" s="24"/>
      <c r="N54" s="24"/>
      <c r="O54" s="24"/>
      <c r="P54" s="24"/>
      <c r="Q54" s="24"/>
      <c r="R54" s="24"/>
      <c r="S54" s="24"/>
      <c r="T54" s="24"/>
      <c r="U54" s="24"/>
      <c r="V54" s="24"/>
      <c r="W54" s="24"/>
      <c r="X54" s="24"/>
      <c r="Y54" s="24"/>
      <c r="Z54" s="24"/>
    </row>
    <row r="55" spans="1:26" ht="13.5" customHeight="1">
      <c r="A55" s="24"/>
      <c r="B55" s="143"/>
      <c r="C55" s="145">
        <v>11</v>
      </c>
      <c r="D55" s="148" t="s">
        <v>908</v>
      </c>
      <c r="E55" s="148"/>
      <c r="F55" s="148"/>
      <c r="G55" s="156"/>
      <c r="H55" s="156"/>
      <c r="I55" s="156"/>
      <c r="J55" s="156"/>
      <c r="K55" s="157"/>
      <c r="L55" s="24"/>
      <c r="M55" s="24"/>
      <c r="N55" s="24"/>
      <c r="O55" s="24"/>
      <c r="P55" s="24"/>
      <c r="Q55" s="24"/>
      <c r="R55" s="24"/>
      <c r="S55" s="24"/>
      <c r="T55" s="24"/>
      <c r="U55" s="24"/>
      <c r="V55" s="24"/>
      <c r="W55" s="24"/>
      <c r="X55" s="24"/>
      <c r="Y55" s="24"/>
      <c r="Z55" s="24"/>
    </row>
    <row r="56" spans="1:26" ht="13.5" customHeight="1">
      <c r="A56" s="24"/>
      <c r="B56" s="143"/>
      <c r="C56" s="145">
        <v>12</v>
      </c>
      <c r="D56" s="148" t="s">
        <v>909</v>
      </c>
      <c r="E56" s="148"/>
      <c r="F56" s="148"/>
      <c r="G56" s="156"/>
      <c r="H56" s="156"/>
      <c r="I56" s="156"/>
      <c r="J56" s="156"/>
      <c r="K56" s="157"/>
      <c r="L56" s="24"/>
      <c r="M56" s="24"/>
      <c r="N56" s="24"/>
      <c r="O56" s="24"/>
      <c r="P56" s="24"/>
      <c r="Q56" s="24"/>
      <c r="R56" s="24"/>
      <c r="S56" s="24"/>
      <c r="T56" s="24"/>
      <c r="U56" s="24"/>
      <c r="V56" s="24"/>
      <c r="W56" s="24"/>
      <c r="X56" s="24"/>
      <c r="Y56" s="24"/>
      <c r="Z56" s="24"/>
    </row>
    <row r="57" spans="1:26" ht="13.5" customHeight="1">
      <c r="A57" s="24"/>
      <c r="B57" s="143"/>
      <c r="C57" s="145">
        <v>13</v>
      </c>
      <c r="D57" s="148" t="s">
        <v>909</v>
      </c>
      <c r="E57" s="148"/>
      <c r="F57" s="148"/>
      <c r="G57" s="156"/>
      <c r="H57" s="156"/>
      <c r="I57" s="156"/>
      <c r="J57" s="156"/>
      <c r="K57" s="157"/>
      <c r="L57" s="24"/>
      <c r="M57" s="24"/>
      <c r="N57" s="24"/>
      <c r="O57" s="24"/>
      <c r="P57" s="24"/>
      <c r="Q57" s="24"/>
      <c r="R57" s="24"/>
      <c r="S57" s="24"/>
      <c r="T57" s="24"/>
      <c r="U57" s="24"/>
      <c r="V57" s="24"/>
      <c r="W57" s="24"/>
      <c r="X57" s="24"/>
      <c r="Y57" s="24"/>
      <c r="Z57" s="24"/>
    </row>
    <row r="58" spans="1:26" ht="13.5" customHeight="1">
      <c r="A58" s="24"/>
      <c r="B58" s="143"/>
      <c r="C58" s="145">
        <v>14</v>
      </c>
      <c r="D58" s="148" t="s">
        <v>910</v>
      </c>
      <c r="E58" s="148"/>
      <c r="F58" s="148"/>
      <c r="G58" s="156"/>
      <c r="H58" s="156"/>
      <c r="I58" s="156"/>
      <c r="J58" s="156"/>
      <c r="K58" s="158"/>
      <c r="L58" s="24"/>
      <c r="M58" s="24"/>
      <c r="N58" s="24"/>
      <c r="O58" s="24"/>
      <c r="P58" s="24"/>
      <c r="Q58" s="24"/>
      <c r="R58" s="24"/>
      <c r="S58" s="24"/>
      <c r="T58" s="24"/>
      <c r="U58" s="24"/>
      <c r="V58" s="24"/>
      <c r="W58" s="24"/>
      <c r="X58" s="24"/>
      <c r="Y58" s="24"/>
      <c r="Z58" s="24"/>
    </row>
    <row r="59" spans="1:26" ht="13.5" customHeight="1">
      <c r="A59" s="24"/>
      <c r="B59" s="143"/>
      <c r="C59" s="144"/>
      <c r="D59" s="826" t="s">
        <v>920</v>
      </c>
      <c r="E59" s="784"/>
      <c r="F59" s="784"/>
      <c r="G59" s="784"/>
      <c r="H59" s="784"/>
      <c r="I59" s="784"/>
      <c r="J59" s="784"/>
      <c r="K59" s="785"/>
      <c r="L59" s="24"/>
      <c r="M59" s="24"/>
      <c r="N59" s="24"/>
      <c r="O59" s="24"/>
      <c r="P59" s="24"/>
      <c r="Q59" s="24"/>
      <c r="R59" s="24"/>
      <c r="S59" s="24"/>
      <c r="T59" s="24"/>
      <c r="U59" s="24"/>
      <c r="V59" s="24"/>
      <c r="W59" s="24"/>
      <c r="X59" s="24"/>
      <c r="Y59" s="24"/>
      <c r="Z59" s="24"/>
    </row>
    <row r="60" spans="1:26" ht="13.5" customHeight="1">
      <c r="A60" s="24"/>
      <c r="B60" s="143"/>
      <c r="C60" s="144"/>
      <c r="D60" s="825" t="s">
        <v>921</v>
      </c>
      <c r="E60" s="790"/>
      <c r="F60" s="790"/>
      <c r="G60" s="790"/>
      <c r="H60" s="790"/>
      <c r="I60" s="790"/>
      <c r="J60" s="790"/>
      <c r="K60" s="791"/>
      <c r="L60" s="24"/>
      <c r="M60" s="24"/>
      <c r="N60" s="24"/>
      <c r="O60" s="24"/>
      <c r="P60" s="24"/>
      <c r="Q60" s="24"/>
      <c r="R60" s="24"/>
      <c r="S60" s="24"/>
      <c r="T60" s="24"/>
      <c r="U60" s="24"/>
      <c r="V60" s="24"/>
      <c r="W60" s="24"/>
      <c r="X60" s="24"/>
      <c r="Y60" s="24"/>
      <c r="Z60" s="24"/>
    </row>
    <row r="61" spans="1:26" ht="13.5" customHeight="1">
      <c r="A61" s="24"/>
      <c r="B61" s="143"/>
      <c r="C61" s="146" t="s">
        <v>846</v>
      </c>
      <c r="D61" s="139" t="s">
        <v>902</v>
      </c>
      <c r="E61" s="139" t="s">
        <v>922</v>
      </c>
      <c r="F61" s="153" t="s">
        <v>904</v>
      </c>
      <c r="G61" s="154" t="s">
        <v>916</v>
      </c>
      <c r="H61" s="154" t="s">
        <v>917</v>
      </c>
      <c r="I61" s="154" t="s">
        <v>918</v>
      </c>
      <c r="J61" s="154" t="s">
        <v>919</v>
      </c>
      <c r="K61" s="155"/>
      <c r="L61" s="24"/>
      <c r="M61" s="24"/>
      <c r="N61" s="24"/>
      <c r="O61" s="24"/>
      <c r="P61" s="24"/>
      <c r="Q61" s="24"/>
      <c r="R61" s="24"/>
      <c r="S61" s="24"/>
      <c r="T61" s="24"/>
      <c r="U61" s="24"/>
      <c r="V61" s="24"/>
      <c r="W61" s="24"/>
      <c r="X61" s="24"/>
      <c r="Y61" s="24"/>
      <c r="Z61" s="24"/>
    </row>
    <row r="62" spans="1:26" ht="13.5" customHeight="1">
      <c r="A62" s="24"/>
      <c r="B62" s="143"/>
      <c r="C62" s="145">
        <v>1</v>
      </c>
      <c r="D62" s="159" t="str">
        <f t="shared" ref="D62:F62" si="0">IF(ISBLANK(D45),"",D45)</f>
        <v>POMCA</v>
      </c>
      <c r="E62" s="159" t="str">
        <f t="shared" si="0"/>
        <v/>
      </c>
      <c r="F62" s="159" t="str">
        <f t="shared" si="0"/>
        <v/>
      </c>
      <c r="G62" s="156"/>
      <c r="H62" s="156"/>
      <c r="I62" s="156"/>
      <c r="J62" s="156"/>
      <c r="K62" s="157"/>
      <c r="L62" s="24"/>
      <c r="M62" s="24"/>
      <c r="N62" s="24"/>
      <c r="O62" s="24"/>
      <c r="P62" s="24"/>
      <c r="Q62" s="24"/>
      <c r="R62" s="24"/>
      <c r="S62" s="24"/>
      <c r="T62" s="24"/>
      <c r="U62" s="24"/>
      <c r="V62" s="24"/>
      <c r="W62" s="24"/>
      <c r="X62" s="24"/>
      <c r="Y62" s="24"/>
      <c r="Z62" s="24"/>
    </row>
    <row r="63" spans="1:26" ht="13.5" customHeight="1">
      <c r="A63" s="24"/>
      <c r="B63" s="143"/>
      <c r="C63" s="145">
        <v>2</v>
      </c>
      <c r="D63" s="159" t="str">
        <f t="shared" ref="D63:F63" si="1">IF(ISBLANK(D46),"",D46)</f>
        <v>POMCA</v>
      </c>
      <c r="E63" s="159" t="str">
        <f t="shared" si="1"/>
        <v/>
      </c>
      <c r="F63" s="159" t="str">
        <f t="shared" si="1"/>
        <v/>
      </c>
      <c r="G63" s="156"/>
      <c r="H63" s="156"/>
      <c r="I63" s="156"/>
      <c r="J63" s="156"/>
      <c r="K63" s="157"/>
      <c r="L63" s="24"/>
      <c r="M63" s="24"/>
      <c r="N63" s="24"/>
      <c r="O63" s="24"/>
      <c r="P63" s="24"/>
      <c r="Q63" s="24"/>
      <c r="R63" s="24"/>
      <c r="S63" s="24"/>
      <c r="T63" s="24"/>
      <c r="U63" s="24"/>
      <c r="V63" s="24"/>
      <c r="W63" s="24"/>
      <c r="X63" s="24"/>
      <c r="Y63" s="24"/>
      <c r="Z63" s="24"/>
    </row>
    <row r="64" spans="1:26" ht="13.5" customHeight="1">
      <c r="A64" s="24"/>
      <c r="B64" s="143"/>
      <c r="C64" s="145">
        <v>3</v>
      </c>
      <c r="D64" s="159" t="str">
        <f t="shared" ref="D64:F64" si="2">IF(ISBLANK(D47),"",D47)</f>
        <v>POMCA</v>
      </c>
      <c r="E64" s="159" t="str">
        <f t="shared" si="2"/>
        <v/>
      </c>
      <c r="F64" s="159" t="str">
        <f t="shared" si="2"/>
        <v/>
      </c>
      <c r="G64" s="156"/>
      <c r="H64" s="156"/>
      <c r="I64" s="156"/>
      <c r="J64" s="156"/>
      <c r="K64" s="157"/>
      <c r="L64" s="24"/>
      <c r="M64" s="24"/>
      <c r="N64" s="24"/>
      <c r="O64" s="24"/>
      <c r="P64" s="24"/>
      <c r="Q64" s="24"/>
      <c r="R64" s="24"/>
      <c r="S64" s="24"/>
      <c r="T64" s="24"/>
      <c r="U64" s="24"/>
      <c r="V64" s="24"/>
      <c r="W64" s="24"/>
      <c r="X64" s="24"/>
      <c r="Y64" s="24"/>
      <c r="Z64" s="24"/>
    </row>
    <row r="65" spans="1:26" ht="13.5" customHeight="1">
      <c r="A65" s="24"/>
      <c r="B65" s="143"/>
      <c r="C65" s="145">
        <v>4</v>
      </c>
      <c r="D65" s="159" t="str">
        <f t="shared" ref="D65:F65" si="3">IF(ISBLANK(D48),"",D48)</f>
        <v>PMA</v>
      </c>
      <c r="E65" s="159" t="str">
        <f t="shared" si="3"/>
        <v/>
      </c>
      <c r="F65" s="159" t="str">
        <f t="shared" si="3"/>
        <v/>
      </c>
      <c r="G65" s="156"/>
      <c r="H65" s="156"/>
      <c r="I65" s="156"/>
      <c r="J65" s="156"/>
      <c r="K65" s="157"/>
      <c r="L65" s="24"/>
      <c r="M65" s="24"/>
      <c r="N65" s="24"/>
      <c r="O65" s="24"/>
      <c r="P65" s="24"/>
      <c r="Q65" s="24"/>
      <c r="R65" s="24"/>
      <c r="S65" s="24"/>
      <c r="T65" s="24"/>
      <c r="U65" s="24"/>
      <c r="V65" s="24"/>
      <c r="W65" s="24"/>
      <c r="X65" s="24"/>
      <c r="Y65" s="24"/>
      <c r="Z65" s="24"/>
    </row>
    <row r="66" spans="1:26" ht="13.5" customHeight="1">
      <c r="A66" s="24"/>
      <c r="B66" s="143"/>
      <c r="C66" s="145">
        <v>5</v>
      </c>
      <c r="D66" s="159" t="str">
        <f t="shared" ref="D66:F66" si="4">IF(ISBLANK(D49),"",D49)</f>
        <v>PMA</v>
      </c>
      <c r="E66" s="159" t="str">
        <f t="shared" si="4"/>
        <v/>
      </c>
      <c r="F66" s="159" t="str">
        <f t="shared" si="4"/>
        <v/>
      </c>
      <c r="G66" s="156"/>
      <c r="H66" s="156"/>
      <c r="I66" s="156"/>
      <c r="J66" s="156"/>
      <c r="K66" s="157"/>
      <c r="L66" s="24"/>
      <c r="M66" s="24"/>
      <c r="N66" s="24"/>
      <c r="O66" s="24"/>
      <c r="P66" s="24"/>
      <c r="Q66" s="24"/>
      <c r="R66" s="24"/>
      <c r="S66" s="24"/>
      <c r="T66" s="24"/>
      <c r="U66" s="24"/>
      <c r="V66" s="24"/>
      <c r="W66" s="24"/>
      <c r="X66" s="24"/>
      <c r="Y66" s="24"/>
      <c r="Z66" s="24"/>
    </row>
    <row r="67" spans="1:26" ht="13.5" customHeight="1">
      <c r="A67" s="24"/>
      <c r="B67" s="143"/>
      <c r="C67" s="145">
        <v>6</v>
      </c>
      <c r="D67" s="159" t="str">
        <f t="shared" ref="D67:F67" si="5">IF(ISBLANK(D50),"",D50)</f>
        <v>POMCA</v>
      </c>
      <c r="E67" s="159" t="str">
        <f t="shared" si="5"/>
        <v/>
      </c>
      <c r="F67" s="159" t="str">
        <f t="shared" si="5"/>
        <v/>
      </c>
      <c r="G67" s="156"/>
      <c r="H67" s="156"/>
      <c r="I67" s="156"/>
      <c r="J67" s="156"/>
      <c r="K67" s="157"/>
      <c r="L67" s="24"/>
      <c r="M67" s="24"/>
      <c r="N67" s="24"/>
      <c r="O67" s="24"/>
      <c r="P67" s="24"/>
      <c r="Q67" s="24"/>
      <c r="R67" s="24"/>
      <c r="S67" s="24"/>
      <c r="T67" s="24"/>
      <c r="U67" s="24"/>
      <c r="V67" s="24"/>
      <c r="W67" s="24"/>
      <c r="X67" s="24"/>
      <c r="Y67" s="24"/>
      <c r="Z67" s="24"/>
    </row>
    <row r="68" spans="1:26" ht="13.5" customHeight="1">
      <c r="A68" s="24"/>
      <c r="B68" s="143"/>
      <c r="C68" s="145">
        <v>7</v>
      </c>
      <c r="D68" s="159" t="str">
        <f t="shared" ref="D68:F68" si="6">IF(ISBLANK(D51),"",D51)</f>
        <v>POMCA</v>
      </c>
      <c r="E68" s="159" t="str">
        <f t="shared" si="6"/>
        <v/>
      </c>
      <c r="F68" s="159" t="str">
        <f t="shared" si="6"/>
        <v/>
      </c>
      <c r="G68" s="156"/>
      <c r="H68" s="156"/>
      <c r="I68" s="156"/>
      <c r="J68" s="156"/>
      <c r="K68" s="157"/>
      <c r="L68" s="24"/>
      <c r="M68" s="24"/>
      <c r="N68" s="24"/>
      <c r="O68" s="24"/>
      <c r="P68" s="24"/>
      <c r="Q68" s="24"/>
      <c r="R68" s="24"/>
      <c r="S68" s="24"/>
      <c r="T68" s="24"/>
      <c r="U68" s="24"/>
      <c r="V68" s="24"/>
      <c r="W68" s="24"/>
      <c r="X68" s="24"/>
      <c r="Y68" s="24"/>
      <c r="Z68" s="24"/>
    </row>
    <row r="69" spans="1:26" ht="13.5" customHeight="1">
      <c r="A69" s="24"/>
      <c r="B69" s="143"/>
      <c r="C69" s="145">
        <v>8</v>
      </c>
      <c r="D69" s="159" t="str">
        <f t="shared" ref="D69:F69" si="7">IF(ISBLANK(D52),"",D52)</f>
        <v>PMA</v>
      </c>
      <c r="E69" s="159" t="str">
        <f t="shared" si="7"/>
        <v/>
      </c>
      <c r="F69" s="159" t="str">
        <f t="shared" si="7"/>
        <v/>
      </c>
      <c r="G69" s="156"/>
      <c r="H69" s="156"/>
      <c r="I69" s="156"/>
      <c r="J69" s="156"/>
      <c r="K69" s="157"/>
      <c r="L69" s="24"/>
      <c r="M69" s="24"/>
      <c r="N69" s="24"/>
      <c r="O69" s="24"/>
      <c r="P69" s="24"/>
      <c r="Q69" s="24"/>
      <c r="R69" s="24"/>
      <c r="S69" s="24"/>
      <c r="T69" s="24"/>
      <c r="U69" s="24"/>
      <c r="V69" s="24"/>
      <c r="W69" s="24"/>
      <c r="X69" s="24"/>
      <c r="Y69" s="24"/>
      <c r="Z69" s="24"/>
    </row>
    <row r="70" spans="1:26" ht="13.5" customHeight="1">
      <c r="A70" s="24"/>
      <c r="B70" s="143"/>
      <c r="C70" s="145">
        <v>9</v>
      </c>
      <c r="D70" s="159" t="str">
        <f t="shared" ref="D70:F70" si="8">IF(ISBLANK(D53),"",D53)</f>
        <v>PMA</v>
      </c>
      <c r="E70" s="159" t="str">
        <f t="shared" si="8"/>
        <v/>
      </c>
      <c r="F70" s="159" t="str">
        <f t="shared" si="8"/>
        <v/>
      </c>
      <c r="G70" s="156"/>
      <c r="H70" s="156"/>
      <c r="I70" s="156"/>
      <c r="J70" s="156"/>
      <c r="K70" s="157"/>
      <c r="L70" s="24"/>
      <c r="M70" s="24"/>
      <c r="N70" s="24"/>
      <c r="O70" s="24"/>
      <c r="P70" s="24"/>
      <c r="Q70" s="24"/>
      <c r="R70" s="24"/>
      <c r="S70" s="24"/>
      <c r="T70" s="24"/>
      <c r="U70" s="24"/>
      <c r="V70" s="24"/>
      <c r="W70" s="24"/>
      <c r="X70" s="24"/>
      <c r="Y70" s="24"/>
      <c r="Z70" s="24"/>
    </row>
    <row r="71" spans="1:26" ht="13.5" customHeight="1">
      <c r="A71" s="24"/>
      <c r="B71" s="143"/>
      <c r="C71" s="145">
        <v>10</v>
      </c>
      <c r="D71" s="159" t="str">
        <f t="shared" ref="D71:F71" si="9">IF(ISBLANK(D54),"",D54)</f>
        <v>POMCA</v>
      </c>
      <c r="E71" s="159" t="str">
        <f t="shared" si="9"/>
        <v/>
      </c>
      <c r="F71" s="159" t="str">
        <f t="shared" si="9"/>
        <v/>
      </c>
      <c r="G71" s="156"/>
      <c r="H71" s="156"/>
      <c r="I71" s="156"/>
      <c r="J71" s="156"/>
      <c r="K71" s="157"/>
      <c r="L71" s="24"/>
      <c r="M71" s="24"/>
      <c r="N71" s="24"/>
      <c r="O71" s="24"/>
      <c r="P71" s="24"/>
      <c r="Q71" s="24"/>
      <c r="R71" s="24"/>
      <c r="S71" s="24"/>
      <c r="T71" s="24"/>
      <c r="U71" s="24"/>
      <c r="V71" s="24"/>
      <c r="W71" s="24"/>
      <c r="X71" s="24"/>
      <c r="Y71" s="24"/>
      <c r="Z71" s="24"/>
    </row>
    <row r="72" spans="1:26" ht="13.5" customHeight="1">
      <c r="A72" s="24"/>
      <c r="B72" s="143"/>
      <c r="C72" s="145">
        <v>11</v>
      </c>
      <c r="D72" s="159" t="str">
        <f t="shared" ref="D72:F72" si="10">IF(ISBLANK(D55),"",D55)</f>
        <v>POMCA</v>
      </c>
      <c r="E72" s="159" t="str">
        <f t="shared" si="10"/>
        <v/>
      </c>
      <c r="F72" s="159" t="str">
        <f t="shared" si="10"/>
        <v/>
      </c>
      <c r="G72" s="156"/>
      <c r="H72" s="156"/>
      <c r="I72" s="156"/>
      <c r="J72" s="156"/>
      <c r="K72" s="157"/>
      <c r="L72" s="24"/>
      <c r="M72" s="24"/>
      <c r="N72" s="24"/>
      <c r="O72" s="24"/>
      <c r="P72" s="24"/>
      <c r="Q72" s="24"/>
      <c r="R72" s="24"/>
      <c r="S72" s="24"/>
      <c r="T72" s="24"/>
      <c r="U72" s="24"/>
      <c r="V72" s="24"/>
      <c r="W72" s="24"/>
      <c r="X72" s="24"/>
      <c r="Y72" s="24"/>
      <c r="Z72" s="24"/>
    </row>
    <row r="73" spans="1:26" ht="13.5" customHeight="1">
      <c r="A73" s="24"/>
      <c r="B73" s="143"/>
      <c r="C73" s="145">
        <v>12</v>
      </c>
      <c r="D73" s="159" t="str">
        <f t="shared" ref="D73:F73" si="11">IF(ISBLANK(D56),"",D56)</f>
        <v>PMA</v>
      </c>
      <c r="E73" s="159" t="str">
        <f t="shared" si="11"/>
        <v/>
      </c>
      <c r="F73" s="159" t="str">
        <f t="shared" si="11"/>
        <v/>
      </c>
      <c r="G73" s="156"/>
      <c r="H73" s="156"/>
      <c r="I73" s="156"/>
      <c r="J73" s="156"/>
      <c r="K73" s="157"/>
      <c r="L73" s="24"/>
      <c r="M73" s="24"/>
      <c r="N73" s="24"/>
      <c r="O73" s="24"/>
      <c r="P73" s="24"/>
      <c r="Q73" s="24"/>
      <c r="R73" s="24"/>
      <c r="S73" s="24"/>
      <c r="T73" s="24"/>
      <c r="U73" s="24"/>
      <c r="V73" s="24"/>
      <c r="W73" s="24"/>
      <c r="X73" s="24"/>
      <c r="Y73" s="24"/>
      <c r="Z73" s="24"/>
    </row>
    <row r="74" spans="1:26" ht="13.5" customHeight="1">
      <c r="A74" s="24"/>
      <c r="B74" s="143"/>
      <c r="C74" s="145">
        <v>13</v>
      </c>
      <c r="D74" s="159" t="str">
        <f t="shared" ref="D74:F74" si="12">IF(ISBLANK(D57),"",D57)</f>
        <v>PMA</v>
      </c>
      <c r="E74" s="159" t="str">
        <f t="shared" si="12"/>
        <v/>
      </c>
      <c r="F74" s="159" t="str">
        <f t="shared" si="12"/>
        <v/>
      </c>
      <c r="G74" s="156"/>
      <c r="H74" s="156"/>
      <c r="I74" s="156"/>
      <c r="J74" s="156"/>
      <c r="K74" s="157"/>
      <c r="L74" s="24"/>
      <c r="M74" s="24"/>
      <c r="N74" s="24"/>
      <c r="O74" s="24"/>
      <c r="P74" s="24"/>
      <c r="Q74" s="24"/>
      <c r="R74" s="24"/>
      <c r="S74" s="24"/>
      <c r="T74" s="24"/>
      <c r="U74" s="24"/>
      <c r="V74" s="24"/>
      <c r="W74" s="24"/>
      <c r="X74" s="24"/>
      <c r="Y74" s="24"/>
      <c r="Z74" s="24"/>
    </row>
    <row r="75" spans="1:26" ht="13.5" customHeight="1">
      <c r="A75" s="24"/>
      <c r="B75" s="143"/>
      <c r="C75" s="145">
        <v>14</v>
      </c>
      <c r="D75" s="159" t="str">
        <f t="shared" ref="D75:F75" si="13">IF(ISBLANK(D58),"",D58)</f>
        <v>PMM</v>
      </c>
      <c r="E75" s="159" t="str">
        <f t="shared" si="13"/>
        <v/>
      </c>
      <c r="F75" s="159" t="str">
        <f t="shared" si="13"/>
        <v/>
      </c>
      <c r="G75" s="156"/>
      <c r="H75" s="156"/>
      <c r="I75" s="156"/>
      <c r="J75" s="156"/>
      <c r="K75" s="157"/>
      <c r="L75" s="24"/>
      <c r="M75" s="24"/>
      <c r="N75" s="24"/>
      <c r="O75" s="24"/>
      <c r="P75" s="24"/>
      <c r="Q75" s="24"/>
      <c r="R75" s="24"/>
      <c r="S75" s="24"/>
      <c r="T75" s="24"/>
      <c r="U75" s="24"/>
      <c r="V75" s="24"/>
      <c r="W75" s="24"/>
      <c r="X75" s="24"/>
      <c r="Y75" s="24"/>
      <c r="Z75" s="24"/>
    </row>
    <row r="76" spans="1:26" ht="13.5" customHeight="1">
      <c r="A76" s="24"/>
      <c r="B76" s="143"/>
      <c r="C76" s="144"/>
      <c r="D76" s="826" t="s">
        <v>911</v>
      </c>
      <c r="E76" s="784"/>
      <c r="F76" s="784"/>
      <c r="G76" s="784"/>
      <c r="H76" s="784"/>
      <c r="I76" s="784"/>
      <c r="J76" s="784"/>
      <c r="K76" s="785"/>
      <c r="L76" s="24"/>
      <c r="M76" s="24"/>
      <c r="N76" s="24"/>
      <c r="O76" s="24"/>
      <c r="P76" s="24"/>
      <c r="Q76" s="24"/>
      <c r="R76" s="24"/>
      <c r="S76" s="24"/>
      <c r="T76" s="24"/>
      <c r="U76" s="24"/>
      <c r="V76" s="24"/>
      <c r="W76" s="24"/>
      <c r="X76" s="24"/>
      <c r="Y76" s="24"/>
      <c r="Z76" s="24"/>
    </row>
    <row r="77" spans="1:26" ht="13.5" customHeight="1">
      <c r="A77" s="24"/>
      <c r="B77" s="143"/>
      <c r="C77" s="144"/>
      <c r="D77" s="811" t="s">
        <v>923</v>
      </c>
      <c r="E77" s="787"/>
      <c r="F77" s="787"/>
      <c r="G77" s="787"/>
      <c r="H77" s="787"/>
      <c r="I77" s="787"/>
      <c r="J77" s="787"/>
      <c r="K77" s="788"/>
      <c r="L77" s="24"/>
      <c r="M77" s="24"/>
      <c r="N77" s="24"/>
      <c r="O77" s="24"/>
      <c r="P77" s="24"/>
      <c r="Q77" s="24"/>
      <c r="R77" s="24"/>
      <c r="S77" s="24"/>
      <c r="T77" s="24"/>
      <c r="U77" s="24"/>
      <c r="V77" s="24"/>
      <c r="W77" s="24"/>
      <c r="X77" s="24"/>
      <c r="Y77" s="24"/>
      <c r="Z77" s="24"/>
    </row>
    <row r="78" spans="1:26" ht="13.5" customHeight="1">
      <c r="A78" s="24"/>
      <c r="B78" s="143"/>
      <c r="C78" s="144"/>
      <c r="D78" s="825" t="s">
        <v>924</v>
      </c>
      <c r="E78" s="790"/>
      <c r="F78" s="790"/>
      <c r="G78" s="790"/>
      <c r="H78" s="790"/>
      <c r="I78" s="790"/>
      <c r="J78" s="790"/>
      <c r="K78" s="791"/>
      <c r="L78" s="24"/>
      <c r="M78" s="24"/>
      <c r="N78" s="24"/>
      <c r="O78" s="24"/>
      <c r="P78" s="24"/>
      <c r="Q78" s="24"/>
      <c r="R78" s="24"/>
      <c r="S78" s="24"/>
      <c r="T78" s="24"/>
      <c r="U78" s="24"/>
      <c r="V78" s="24"/>
      <c r="W78" s="24"/>
      <c r="X78" s="24"/>
      <c r="Y78" s="24"/>
      <c r="Z78" s="24"/>
    </row>
    <row r="79" spans="1:26" ht="13.5" customHeight="1">
      <c r="A79" s="24"/>
      <c r="B79" s="143"/>
      <c r="C79" s="160" t="s">
        <v>846</v>
      </c>
      <c r="D79" s="161" t="s">
        <v>902</v>
      </c>
      <c r="E79" s="161" t="s">
        <v>922</v>
      </c>
      <c r="F79" s="162" t="s">
        <v>904</v>
      </c>
      <c r="G79" s="162" t="s">
        <v>916</v>
      </c>
      <c r="H79" s="162" t="s">
        <v>917</v>
      </c>
      <c r="I79" s="162" t="s">
        <v>918</v>
      </c>
      <c r="J79" s="162" t="s">
        <v>919</v>
      </c>
      <c r="K79" s="155"/>
      <c r="L79" s="24"/>
      <c r="M79" s="24"/>
      <c r="N79" s="24"/>
      <c r="O79" s="24"/>
      <c r="P79" s="24"/>
      <c r="Q79" s="24"/>
      <c r="R79" s="24"/>
      <c r="S79" s="24"/>
      <c r="T79" s="24"/>
      <c r="U79" s="24"/>
      <c r="V79" s="24"/>
      <c r="W79" s="24"/>
      <c r="X79" s="24"/>
      <c r="Y79" s="24"/>
      <c r="Z79" s="24"/>
    </row>
    <row r="80" spans="1:26" ht="13.5" customHeight="1">
      <c r="A80" s="24"/>
      <c r="B80" s="143"/>
      <c r="C80" s="145">
        <v>1</v>
      </c>
      <c r="D80" s="163" t="str">
        <f t="shared" ref="D80:F80" si="14">IF(ISBLANK(D62),"",D62)</f>
        <v>POMCA</v>
      </c>
      <c r="E80" s="163" t="str">
        <f t="shared" si="14"/>
        <v/>
      </c>
      <c r="F80" s="163" t="str">
        <f t="shared" si="14"/>
        <v/>
      </c>
      <c r="G80" s="164" t="str">
        <f t="shared" ref="G80:J80" si="15">IFERROR(G62/G45,"N.A.")</f>
        <v>N.A.</v>
      </c>
      <c r="H80" s="164" t="str">
        <f t="shared" si="15"/>
        <v>N.A.</v>
      </c>
      <c r="I80" s="164" t="str">
        <f t="shared" si="15"/>
        <v>N.A.</v>
      </c>
      <c r="J80" s="164" t="str">
        <f t="shared" si="15"/>
        <v>N.A.</v>
      </c>
      <c r="K80" s="157"/>
      <c r="L80" s="24"/>
      <c r="M80" s="24"/>
      <c r="N80" s="24"/>
      <c r="O80" s="24"/>
      <c r="P80" s="24"/>
      <c r="Q80" s="24"/>
      <c r="R80" s="24"/>
      <c r="S80" s="24"/>
      <c r="T80" s="24"/>
      <c r="U80" s="24"/>
      <c r="V80" s="24"/>
      <c r="W80" s="24"/>
      <c r="X80" s="24"/>
      <c r="Y80" s="24"/>
      <c r="Z80" s="24"/>
    </row>
    <row r="81" spans="1:26" ht="13.5" customHeight="1">
      <c r="A81" s="24"/>
      <c r="B81" s="143"/>
      <c r="C81" s="145">
        <v>2</v>
      </c>
      <c r="D81" s="163" t="str">
        <f t="shared" ref="D81:F81" si="16">IF(ISBLANK(D63),"",D63)</f>
        <v>POMCA</v>
      </c>
      <c r="E81" s="163" t="str">
        <f t="shared" si="16"/>
        <v/>
      </c>
      <c r="F81" s="163" t="str">
        <f t="shared" si="16"/>
        <v/>
      </c>
      <c r="G81" s="164" t="str">
        <f t="shared" ref="G81:J81" si="17">IFERROR(G63/G46,"N.A.")</f>
        <v>N.A.</v>
      </c>
      <c r="H81" s="164" t="str">
        <f t="shared" si="17"/>
        <v>N.A.</v>
      </c>
      <c r="I81" s="164" t="str">
        <f t="shared" si="17"/>
        <v>N.A.</v>
      </c>
      <c r="J81" s="164" t="str">
        <f t="shared" si="17"/>
        <v>N.A.</v>
      </c>
      <c r="K81" s="157"/>
      <c r="L81" s="24"/>
      <c r="M81" s="24"/>
      <c r="N81" s="24"/>
      <c r="O81" s="24"/>
      <c r="P81" s="24"/>
      <c r="Q81" s="24"/>
      <c r="R81" s="24"/>
      <c r="S81" s="24"/>
      <c r="T81" s="24"/>
      <c r="U81" s="24"/>
      <c r="V81" s="24"/>
      <c r="W81" s="24"/>
      <c r="X81" s="24"/>
      <c r="Y81" s="24"/>
      <c r="Z81" s="24"/>
    </row>
    <row r="82" spans="1:26" ht="13.5" customHeight="1">
      <c r="A82" s="24"/>
      <c r="B82" s="143"/>
      <c r="C82" s="145">
        <v>3</v>
      </c>
      <c r="D82" s="163" t="str">
        <f t="shared" ref="D82:F82" si="18">IF(ISBLANK(D64),"",D64)</f>
        <v>POMCA</v>
      </c>
      <c r="E82" s="163" t="str">
        <f t="shared" si="18"/>
        <v/>
      </c>
      <c r="F82" s="163" t="str">
        <f t="shared" si="18"/>
        <v/>
      </c>
      <c r="G82" s="164" t="str">
        <f t="shared" ref="G82:J82" si="19">IFERROR(G64/G47,"N.A.")</f>
        <v>N.A.</v>
      </c>
      <c r="H82" s="164" t="str">
        <f t="shared" si="19"/>
        <v>N.A.</v>
      </c>
      <c r="I82" s="164" t="str">
        <f t="shared" si="19"/>
        <v>N.A.</v>
      </c>
      <c r="J82" s="164" t="str">
        <f t="shared" si="19"/>
        <v>N.A.</v>
      </c>
      <c r="K82" s="157"/>
      <c r="L82" s="24"/>
      <c r="M82" s="24"/>
      <c r="N82" s="24"/>
      <c r="O82" s="24"/>
      <c r="P82" s="24"/>
      <c r="Q82" s="24"/>
      <c r="R82" s="24"/>
      <c r="S82" s="24"/>
      <c r="T82" s="24"/>
      <c r="U82" s="24"/>
      <c r="V82" s="24"/>
      <c r="W82" s="24"/>
      <c r="X82" s="24"/>
      <c r="Y82" s="24"/>
      <c r="Z82" s="24"/>
    </row>
    <row r="83" spans="1:26" ht="13.5" customHeight="1">
      <c r="A83" s="24"/>
      <c r="B83" s="143"/>
      <c r="C83" s="145">
        <v>4</v>
      </c>
      <c r="D83" s="163" t="str">
        <f t="shared" ref="D83:F83" si="20">IF(ISBLANK(D65),"",D65)</f>
        <v>PMA</v>
      </c>
      <c r="E83" s="163" t="str">
        <f t="shared" si="20"/>
        <v/>
      </c>
      <c r="F83" s="163" t="str">
        <f t="shared" si="20"/>
        <v/>
      </c>
      <c r="G83" s="164" t="str">
        <f t="shared" ref="G83:J83" si="21">IFERROR(G65/G48,"N.A.")</f>
        <v>N.A.</v>
      </c>
      <c r="H83" s="164" t="str">
        <f t="shared" si="21"/>
        <v>N.A.</v>
      </c>
      <c r="I83" s="164" t="str">
        <f t="shared" si="21"/>
        <v>N.A.</v>
      </c>
      <c r="J83" s="164" t="str">
        <f t="shared" si="21"/>
        <v>N.A.</v>
      </c>
      <c r="K83" s="157"/>
      <c r="L83" s="24"/>
      <c r="M83" s="24"/>
      <c r="N83" s="24"/>
      <c r="O83" s="24"/>
      <c r="P83" s="24"/>
      <c r="Q83" s="24"/>
      <c r="R83" s="24"/>
      <c r="S83" s="24"/>
      <c r="T83" s="24"/>
      <c r="U83" s="24"/>
      <c r="V83" s="24"/>
      <c r="W83" s="24"/>
      <c r="X83" s="24"/>
      <c r="Y83" s="24"/>
      <c r="Z83" s="24"/>
    </row>
    <row r="84" spans="1:26" ht="13.5" customHeight="1">
      <c r="A84" s="24"/>
      <c r="B84" s="143"/>
      <c r="C84" s="145">
        <v>5</v>
      </c>
      <c r="D84" s="163" t="str">
        <f t="shared" ref="D84:F84" si="22">IF(ISBLANK(D66),"",D66)</f>
        <v>PMA</v>
      </c>
      <c r="E84" s="163" t="str">
        <f t="shared" si="22"/>
        <v/>
      </c>
      <c r="F84" s="163" t="str">
        <f t="shared" si="22"/>
        <v/>
      </c>
      <c r="G84" s="164" t="str">
        <f t="shared" ref="G84:J84" si="23">IFERROR(G66/G49,"N.A.")</f>
        <v>N.A.</v>
      </c>
      <c r="H84" s="164" t="str">
        <f t="shared" si="23"/>
        <v>N.A.</v>
      </c>
      <c r="I84" s="164" t="str">
        <f t="shared" si="23"/>
        <v>N.A.</v>
      </c>
      <c r="J84" s="164" t="str">
        <f t="shared" si="23"/>
        <v>N.A.</v>
      </c>
      <c r="K84" s="157"/>
      <c r="L84" s="24"/>
      <c r="M84" s="24"/>
      <c r="N84" s="24"/>
      <c r="O84" s="24"/>
      <c r="P84" s="24"/>
      <c r="Q84" s="24"/>
      <c r="R84" s="24"/>
      <c r="S84" s="24"/>
      <c r="T84" s="24"/>
      <c r="U84" s="24"/>
      <c r="V84" s="24"/>
      <c r="W84" s="24"/>
      <c r="X84" s="24"/>
      <c r="Y84" s="24"/>
      <c r="Z84" s="24"/>
    </row>
    <row r="85" spans="1:26" ht="13.5" customHeight="1">
      <c r="A85" s="24"/>
      <c r="B85" s="143"/>
      <c r="C85" s="145">
        <v>6</v>
      </c>
      <c r="D85" s="163" t="str">
        <f t="shared" ref="D85:F85" si="24">IF(ISBLANK(D67),"",D67)</f>
        <v>POMCA</v>
      </c>
      <c r="E85" s="163" t="str">
        <f t="shared" si="24"/>
        <v/>
      </c>
      <c r="F85" s="163" t="str">
        <f t="shared" si="24"/>
        <v/>
      </c>
      <c r="G85" s="164" t="str">
        <f t="shared" ref="G85:J85" si="25">IFERROR(G67/G50,"N.A.")</f>
        <v>N.A.</v>
      </c>
      <c r="H85" s="164" t="str">
        <f t="shared" si="25"/>
        <v>N.A.</v>
      </c>
      <c r="I85" s="164" t="str">
        <f t="shared" si="25"/>
        <v>N.A.</v>
      </c>
      <c r="J85" s="164" t="str">
        <f t="shared" si="25"/>
        <v>N.A.</v>
      </c>
      <c r="K85" s="158"/>
      <c r="L85" s="24"/>
      <c r="M85" s="24"/>
      <c r="N85" s="24"/>
      <c r="O85" s="24"/>
      <c r="P85" s="24"/>
      <c r="Q85" s="24"/>
      <c r="R85" s="24"/>
      <c r="S85" s="24"/>
      <c r="T85" s="24"/>
      <c r="U85" s="24"/>
      <c r="V85" s="24"/>
      <c r="W85" s="24"/>
      <c r="X85" s="24"/>
      <c r="Y85" s="24"/>
      <c r="Z85" s="24"/>
    </row>
    <row r="86" spans="1:26" ht="13.5" customHeight="1">
      <c r="A86" s="24"/>
      <c r="B86" s="143"/>
      <c r="C86" s="145">
        <v>7</v>
      </c>
      <c r="D86" s="163" t="str">
        <f t="shared" ref="D86:F86" si="26">IF(ISBLANK(D68),"",D68)</f>
        <v>POMCA</v>
      </c>
      <c r="E86" s="163" t="str">
        <f t="shared" si="26"/>
        <v/>
      </c>
      <c r="F86" s="163" t="str">
        <f t="shared" si="26"/>
        <v/>
      </c>
      <c r="G86" s="164" t="str">
        <f t="shared" ref="G86:J86" si="27">IFERROR(G68/G51,"N.A.")</f>
        <v>N.A.</v>
      </c>
      <c r="H86" s="164" t="str">
        <f t="shared" si="27"/>
        <v>N.A.</v>
      </c>
      <c r="I86" s="164" t="str">
        <f t="shared" si="27"/>
        <v>N.A.</v>
      </c>
      <c r="J86" s="164" t="str">
        <f t="shared" si="27"/>
        <v>N.A.</v>
      </c>
      <c r="K86" s="157"/>
      <c r="L86" s="24"/>
      <c r="M86" s="24"/>
      <c r="N86" s="24"/>
      <c r="O86" s="24"/>
      <c r="P86" s="24"/>
      <c r="Q86" s="24"/>
      <c r="R86" s="24"/>
      <c r="S86" s="24"/>
      <c r="T86" s="24"/>
      <c r="U86" s="24"/>
      <c r="V86" s="24"/>
      <c r="W86" s="24"/>
      <c r="X86" s="24"/>
      <c r="Y86" s="24"/>
      <c r="Z86" s="24"/>
    </row>
    <row r="87" spans="1:26" ht="13.5" customHeight="1">
      <c r="A87" s="24"/>
      <c r="B87" s="143"/>
      <c r="C87" s="145">
        <v>8</v>
      </c>
      <c r="D87" s="163" t="str">
        <f t="shared" ref="D87:F87" si="28">IF(ISBLANK(D69),"",D69)</f>
        <v>PMA</v>
      </c>
      <c r="E87" s="163" t="str">
        <f t="shared" si="28"/>
        <v/>
      </c>
      <c r="F87" s="163" t="str">
        <f t="shared" si="28"/>
        <v/>
      </c>
      <c r="G87" s="164" t="str">
        <f t="shared" ref="G87:J87" si="29">IFERROR(G69/G52,"N.A.")</f>
        <v>N.A.</v>
      </c>
      <c r="H87" s="164" t="str">
        <f t="shared" si="29"/>
        <v>N.A.</v>
      </c>
      <c r="I87" s="164" t="str">
        <f t="shared" si="29"/>
        <v>N.A.</v>
      </c>
      <c r="J87" s="164" t="str">
        <f t="shared" si="29"/>
        <v>N.A.</v>
      </c>
      <c r="K87" s="157"/>
      <c r="L87" s="24"/>
      <c r="M87" s="24"/>
      <c r="N87" s="24"/>
      <c r="O87" s="24"/>
      <c r="P87" s="24"/>
      <c r="Q87" s="24"/>
      <c r="R87" s="24"/>
      <c r="S87" s="24"/>
      <c r="T87" s="24"/>
      <c r="U87" s="24"/>
      <c r="V87" s="24"/>
      <c r="W87" s="24"/>
      <c r="X87" s="24"/>
      <c r="Y87" s="24"/>
      <c r="Z87" s="24"/>
    </row>
    <row r="88" spans="1:26" ht="13.5" customHeight="1">
      <c r="A88" s="24"/>
      <c r="B88" s="143"/>
      <c r="C88" s="145">
        <v>9</v>
      </c>
      <c r="D88" s="163" t="str">
        <f t="shared" ref="D88:F88" si="30">IF(ISBLANK(D70),"",D70)</f>
        <v>PMA</v>
      </c>
      <c r="E88" s="163" t="str">
        <f t="shared" si="30"/>
        <v/>
      </c>
      <c r="F88" s="163" t="str">
        <f t="shared" si="30"/>
        <v/>
      </c>
      <c r="G88" s="164" t="str">
        <f t="shared" ref="G88:J88" si="31">IFERROR(G70/G53,"N.A.")</f>
        <v>N.A.</v>
      </c>
      <c r="H88" s="164" t="str">
        <f t="shared" si="31"/>
        <v>N.A.</v>
      </c>
      <c r="I88" s="164" t="str">
        <f t="shared" si="31"/>
        <v>N.A.</v>
      </c>
      <c r="J88" s="164" t="str">
        <f t="shared" si="31"/>
        <v>N.A.</v>
      </c>
      <c r="K88" s="157"/>
      <c r="L88" s="24"/>
      <c r="M88" s="24"/>
      <c r="N88" s="24"/>
      <c r="O88" s="24"/>
      <c r="P88" s="24"/>
      <c r="Q88" s="24"/>
      <c r="R88" s="24"/>
      <c r="S88" s="24"/>
      <c r="T88" s="24"/>
      <c r="U88" s="24"/>
      <c r="V88" s="24"/>
      <c r="W88" s="24"/>
      <c r="X88" s="24"/>
      <c r="Y88" s="24"/>
      <c r="Z88" s="24"/>
    </row>
    <row r="89" spans="1:26" ht="13.5" customHeight="1">
      <c r="A89" s="24"/>
      <c r="B89" s="143"/>
      <c r="C89" s="145">
        <v>10</v>
      </c>
      <c r="D89" s="163" t="str">
        <f t="shared" ref="D89:F89" si="32">IF(ISBLANK(D71),"",D71)</f>
        <v>POMCA</v>
      </c>
      <c r="E89" s="163" t="str">
        <f t="shared" si="32"/>
        <v/>
      </c>
      <c r="F89" s="163" t="str">
        <f t="shared" si="32"/>
        <v/>
      </c>
      <c r="G89" s="164" t="str">
        <f t="shared" ref="G89:J89" si="33">IFERROR(G71/G54,"N.A.")</f>
        <v>N.A.</v>
      </c>
      <c r="H89" s="164" t="str">
        <f t="shared" si="33"/>
        <v>N.A.</v>
      </c>
      <c r="I89" s="164" t="str">
        <f t="shared" si="33"/>
        <v>N.A.</v>
      </c>
      <c r="J89" s="164" t="str">
        <f t="shared" si="33"/>
        <v>N.A.</v>
      </c>
      <c r="K89" s="158"/>
      <c r="L89" s="24"/>
      <c r="M89" s="24"/>
      <c r="N89" s="24"/>
      <c r="O89" s="24"/>
      <c r="P89" s="24"/>
      <c r="Q89" s="24"/>
      <c r="R89" s="24"/>
      <c r="S89" s="24"/>
      <c r="T89" s="24"/>
      <c r="U89" s="24"/>
      <c r="V89" s="24"/>
      <c r="W89" s="24"/>
      <c r="X89" s="24"/>
      <c r="Y89" s="24"/>
      <c r="Z89" s="24"/>
    </row>
    <row r="90" spans="1:26" ht="13.5" customHeight="1">
      <c r="A90" s="24"/>
      <c r="B90" s="143"/>
      <c r="C90" s="145">
        <v>11</v>
      </c>
      <c r="D90" s="163" t="str">
        <f t="shared" ref="D90:F90" si="34">IF(ISBLANK(D72),"",D72)</f>
        <v>POMCA</v>
      </c>
      <c r="E90" s="163" t="str">
        <f t="shared" si="34"/>
        <v/>
      </c>
      <c r="F90" s="163" t="str">
        <f t="shared" si="34"/>
        <v/>
      </c>
      <c r="G90" s="164" t="str">
        <f t="shared" ref="G90:J90" si="35">IFERROR(G72/G55,"N.A.")</f>
        <v>N.A.</v>
      </c>
      <c r="H90" s="164" t="str">
        <f t="shared" si="35"/>
        <v>N.A.</v>
      </c>
      <c r="I90" s="164" t="str">
        <f t="shared" si="35"/>
        <v>N.A.</v>
      </c>
      <c r="J90" s="164" t="str">
        <f t="shared" si="35"/>
        <v>N.A.</v>
      </c>
      <c r="K90" s="157"/>
      <c r="L90" s="24"/>
      <c r="M90" s="24"/>
      <c r="N90" s="24"/>
      <c r="O90" s="24"/>
      <c r="P90" s="24"/>
      <c r="Q90" s="24"/>
      <c r="R90" s="24"/>
      <c r="S90" s="24"/>
      <c r="T90" s="24"/>
      <c r="U90" s="24"/>
      <c r="V90" s="24"/>
      <c r="W90" s="24"/>
      <c r="X90" s="24"/>
      <c r="Y90" s="24"/>
      <c r="Z90" s="24"/>
    </row>
    <row r="91" spans="1:26" ht="13.5" customHeight="1">
      <c r="A91" s="24"/>
      <c r="B91" s="143"/>
      <c r="C91" s="145">
        <v>12</v>
      </c>
      <c r="D91" s="163" t="str">
        <f t="shared" ref="D91:F91" si="36">IF(ISBLANK(D73),"",D73)</f>
        <v>PMA</v>
      </c>
      <c r="E91" s="163" t="str">
        <f t="shared" si="36"/>
        <v/>
      </c>
      <c r="F91" s="163" t="str">
        <f t="shared" si="36"/>
        <v/>
      </c>
      <c r="G91" s="164" t="str">
        <f t="shared" ref="G91:J91" si="37">IFERROR(G73/G56,"N.A.")</f>
        <v>N.A.</v>
      </c>
      <c r="H91" s="164" t="str">
        <f t="shared" si="37"/>
        <v>N.A.</v>
      </c>
      <c r="I91" s="164" t="str">
        <f t="shared" si="37"/>
        <v>N.A.</v>
      </c>
      <c r="J91" s="164" t="str">
        <f t="shared" si="37"/>
        <v>N.A.</v>
      </c>
      <c r="K91" s="157"/>
      <c r="L91" s="24"/>
      <c r="M91" s="24"/>
      <c r="N91" s="24"/>
      <c r="O91" s="24"/>
      <c r="P91" s="24"/>
      <c r="Q91" s="24"/>
      <c r="R91" s="24"/>
      <c r="S91" s="24"/>
      <c r="T91" s="24"/>
      <c r="U91" s="24"/>
      <c r="V91" s="24"/>
      <c r="W91" s="24"/>
      <c r="X91" s="24"/>
      <c r="Y91" s="24"/>
      <c r="Z91" s="24"/>
    </row>
    <row r="92" spans="1:26" ht="13.5" customHeight="1">
      <c r="A92" s="24"/>
      <c r="B92" s="143"/>
      <c r="C92" s="145">
        <v>13</v>
      </c>
      <c r="D92" s="163" t="str">
        <f t="shared" ref="D92:F92" si="38">IF(ISBLANK(D74),"",D74)</f>
        <v>PMA</v>
      </c>
      <c r="E92" s="163" t="str">
        <f t="shared" si="38"/>
        <v/>
      </c>
      <c r="F92" s="163" t="str">
        <f t="shared" si="38"/>
        <v/>
      </c>
      <c r="G92" s="164" t="str">
        <f t="shared" ref="G92:J92" si="39">IFERROR(G74/G57,"N.A.")</f>
        <v>N.A.</v>
      </c>
      <c r="H92" s="164" t="str">
        <f t="shared" si="39"/>
        <v>N.A.</v>
      </c>
      <c r="I92" s="164" t="str">
        <f t="shared" si="39"/>
        <v>N.A.</v>
      </c>
      <c r="J92" s="164" t="str">
        <f t="shared" si="39"/>
        <v>N.A.</v>
      </c>
      <c r="K92" s="157"/>
      <c r="L92" s="24"/>
      <c r="M92" s="24"/>
      <c r="N92" s="24"/>
      <c r="O92" s="24"/>
      <c r="P92" s="24"/>
      <c r="Q92" s="24"/>
      <c r="R92" s="24"/>
      <c r="S92" s="24"/>
      <c r="T92" s="24"/>
      <c r="U92" s="24"/>
      <c r="V92" s="24"/>
      <c r="W92" s="24"/>
      <c r="X92" s="24"/>
      <c r="Y92" s="24"/>
      <c r="Z92" s="24"/>
    </row>
    <row r="93" spans="1:26" ht="13.5" customHeight="1">
      <c r="A93" s="24"/>
      <c r="B93" s="143"/>
      <c r="C93" s="145">
        <v>14</v>
      </c>
      <c r="D93" s="163" t="str">
        <f t="shared" ref="D93:F93" si="40">IF(ISBLANK(D75),"",D75)</f>
        <v>PMM</v>
      </c>
      <c r="E93" s="163" t="str">
        <f t="shared" si="40"/>
        <v/>
      </c>
      <c r="F93" s="163" t="str">
        <f t="shared" si="40"/>
        <v/>
      </c>
      <c r="G93" s="164" t="str">
        <f t="shared" ref="G93:J93" si="41">IFERROR(G75/G58,"N.A.")</f>
        <v>N.A.</v>
      </c>
      <c r="H93" s="164" t="str">
        <f t="shared" si="41"/>
        <v>N.A.</v>
      </c>
      <c r="I93" s="164" t="str">
        <f t="shared" si="41"/>
        <v>N.A.</v>
      </c>
      <c r="J93" s="164" t="str">
        <f t="shared" si="41"/>
        <v>N.A.</v>
      </c>
      <c r="K93" s="158"/>
      <c r="L93" s="24"/>
      <c r="M93" s="24"/>
      <c r="N93" s="24"/>
      <c r="O93" s="24"/>
      <c r="P93" s="24"/>
      <c r="Q93" s="24"/>
      <c r="R93" s="24"/>
      <c r="S93" s="24"/>
      <c r="T93" s="24"/>
      <c r="U93" s="24"/>
      <c r="V93" s="24"/>
      <c r="W93" s="24"/>
      <c r="X93" s="24"/>
      <c r="Y93" s="24"/>
      <c r="Z93" s="24"/>
    </row>
    <row r="94" spans="1:26" ht="13.5" customHeight="1">
      <c r="A94" s="24"/>
      <c r="B94" s="143"/>
      <c r="C94" s="144"/>
      <c r="D94" s="823"/>
      <c r="E94" s="784"/>
      <c r="F94" s="784"/>
      <c r="G94" s="784"/>
      <c r="H94" s="784"/>
      <c r="I94" s="784"/>
      <c r="J94" s="784"/>
      <c r="K94" s="785"/>
      <c r="L94" s="24"/>
      <c r="M94" s="24"/>
      <c r="N94" s="24"/>
      <c r="O94" s="24"/>
      <c r="P94" s="24"/>
      <c r="Q94" s="24"/>
      <c r="R94" s="24"/>
      <c r="S94" s="24"/>
      <c r="T94" s="24"/>
      <c r="U94" s="24"/>
      <c r="V94" s="24"/>
      <c r="W94" s="24"/>
      <c r="X94" s="24"/>
      <c r="Y94" s="24"/>
      <c r="Z94" s="24"/>
    </row>
    <row r="95" spans="1:26" ht="13.5" customHeight="1">
      <c r="A95" s="24"/>
      <c r="B95" s="143"/>
      <c r="C95" s="144"/>
      <c r="D95" s="825" t="s">
        <v>925</v>
      </c>
      <c r="E95" s="790"/>
      <c r="F95" s="790"/>
      <c r="G95" s="790"/>
      <c r="H95" s="790"/>
      <c r="I95" s="790"/>
      <c r="J95" s="790"/>
      <c r="K95" s="791"/>
      <c r="L95" s="24"/>
      <c r="M95" s="24"/>
      <c r="N95" s="24"/>
      <c r="O95" s="24"/>
      <c r="P95" s="24"/>
      <c r="Q95" s="24"/>
      <c r="R95" s="24"/>
      <c r="S95" s="24"/>
      <c r="T95" s="24"/>
      <c r="U95" s="24"/>
      <c r="V95" s="24"/>
      <c r="W95" s="24"/>
      <c r="X95" s="24"/>
      <c r="Y95" s="24"/>
      <c r="Z95" s="24"/>
    </row>
    <row r="96" spans="1:26" ht="13.5" customHeight="1">
      <c r="A96" s="24"/>
      <c r="B96" s="143"/>
      <c r="C96" s="165" t="s">
        <v>846</v>
      </c>
      <c r="D96" s="162" t="s">
        <v>926</v>
      </c>
      <c r="E96" s="162" t="s">
        <v>927</v>
      </c>
      <c r="F96" s="162"/>
      <c r="G96" s="162" t="s">
        <v>916</v>
      </c>
      <c r="H96" s="162" t="s">
        <v>917</v>
      </c>
      <c r="I96" s="162" t="s">
        <v>918</v>
      </c>
      <c r="J96" s="162" t="s">
        <v>919</v>
      </c>
      <c r="K96" s="155"/>
      <c r="L96" s="24"/>
      <c r="M96" s="24"/>
      <c r="N96" s="24"/>
      <c r="O96" s="24"/>
      <c r="P96" s="24"/>
      <c r="Q96" s="24"/>
      <c r="R96" s="24"/>
      <c r="S96" s="24"/>
      <c r="T96" s="24"/>
      <c r="U96" s="24"/>
      <c r="V96" s="24"/>
      <c r="W96" s="24"/>
      <c r="X96" s="24"/>
      <c r="Y96" s="24"/>
      <c r="Z96" s="24"/>
    </row>
    <row r="97" spans="1:26" ht="13.5" customHeight="1">
      <c r="A97" s="24"/>
      <c r="B97" s="143"/>
      <c r="C97" s="166">
        <v>1</v>
      </c>
      <c r="D97" s="167" t="s">
        <v>928</v>
      </c>
      <c r="E97" s="156"/>
      <c r="F97" s="168"/>
      <c r="G97" s="169">
        <f t="shared" ref="G97:J97" ca="1" si="42">IFERROR(AVERAGEIF($D$80:$J$93,"POMCA",G$80:G$93),0)</f>
        <v>0</v>
      </c>
      <c r="H97" s="169">
        <f t="shared" ca="1" si="42"/>
        <v>0</v>
      </c>
      <c r="I97" s="169">
        <f t="shared" ca="1" si="42"/>
        <v>0</v>
      </c>
      <c r="J97" s="169">
        <f t="shared" ca="1" si="42"/>
        <v>0</v>
      </c>
      <c r="K97" s="157"/>
      <c r="L97" s="24"/>
      <c r="M97" s="24"/>
      <c r="N97" s="24"/>
      <c r="O97" s="24"/>
      <c r="P97" s="24"/>
      <c r="Q97" s="24"/>
      <c r="R97" s="24"/>
      <c r="S97" s="24"/>
      <c r="T97" s="24"/>
      <c r="U97" s="24"/>
      <c r="V97" s="24"/>
      <c r="W97" s="24"/>
      <c r="X97" s="24"/>
      <c r="Y97" s="24"/>
      <c r="Z97" s="24"/>
    </row>
    <row r="98" spans="1:26" ht="13.5" customHeight="1">
      <c r="A98" s="24"/>
      <c r="B98" s="143"/>
      <c r="C98" s="166">
        <v>2</v>
      </c>
      <c r="D98" s="167" t="s">
        <v>909</v>
      </c>
      <c r="E98" s="156"/>
      <c r="F98" s="168"/>
      <c r="G98" s="169">
        <f t="shared" ref="G98:J98" ca="1" si="43">IFERROR(AVERAGEIF($D$80:$J$93,"PMA",G$80:G$93),0)</f>
        <v>0</v>
      </c>
      <c r="H98" s="169">
        <f t="shared" ca="1" si="43"/>
        <v>0</v>
      </c>
      <c r="I98" s="169">
        <f t="shared" ca="1" si="43"/>
        <v>0</v>
      </c>
      <c r="J98" s="169">
        <f t="shared" ca="1" si="43"/>
        <v>0</v>
      </c>
      <c r="K98" s="157"/>
      <c r="L98" s="24"/>
      <c r="M98" s="24"/>
      <c r="N98" s="24"/>
      <c r="O98" s="24"/>
      <c r="P98" s="24"/>
      <c r="Q98" s="24"/>
      <c r="R98" s="24"/>
      <c r="S98" s="24"/>
      <c r="T98" s="24"/>
      <c r="U98" s="24"/>
      <c r="V98" s="24"/>
      <c r="W98" s="24"/>
      <c r="X98" s="24"/>
      <c r="Y98" s="24"/>
      <c r="Z98" s="24"/>
    </row>
    <row r="99" spans="1:26" ht="13.5" customHeight="1">
      <c r="A99" s="24"/>
      <c r="B99" s="143"/>
      <c r="C99" s="166">
        <v>3</v>
      </c>
      <c r="D99" s="167" t="s">
        <v>910</v>
      </c>
      <c r="E99" s="156"/>
      <c r="F99" s="168"/>
      <c r="G99" s="169">
        <f t="shared" ref="G99:J99" ca="1" si="44">IFERROR(AVERAGEIF($D$80:$J$93,"PMM",G$80:G$93),0)</f>
        <v>0</v>
      </c>
      <c r="H99" s="169">
        <f t="shared" ca="1" si="44"/>
        <v>0</v>
      </c>
      <c r="I99" s="169">
        <f t="shared" ca="1" si="44"/>
        <v>0</v>
      </c>
      <c r="J99" s="169">
        <f t="shared" ca="1" si="44"/>
        <v>0</v>
      </c>
      <c r="K99" s="157"/>
      <c r="L99" s="24"/>
      <c r="M99" s="24"/>
      <c r="N99" s="24"/>
      <c r="O99" s="24"/>
      <c r="P99" s="24"/>
      <c r="Q99" s="24"/>
      <c r="R99" s="24"/>
      <c r="S99" s="24"/>
      <c r="T99" s="24"/>
      <c r="U99" s="24"/>
      <c r="V99" s="24"/>
      <c r="W99" s="24"/>
      <c r="X99" s="24"/>
      <c r="Y99" s="24"/>
      <c r="Z99" s="24"/>
    </row>
    <row r="100" spans="1:26" ht="13.5" customHeight="1">
      <c r="A100" s="24"/>
      <c r="B100" s="143"/>
      <c r="C100" s="170"/>
      <c r="D100" s="831" t="str">
        <f>Formulas!$D$5</f>
        <v>ERROR: LA SUMA DE LA COLUMNA DEBE SER 100%</v>
      </c>
      <c r="E100" s="733"/>
      <c r="F100" s="171" t="s">
        <v>929</v>
      </c>
      <c r="G100" s="172" t="str">
        <f ca="1">Formulas!E5</f>
        <v>N.A.</v>
      </c>
      <c r="H100" s="172" t="str">
        <f ca="1">Formulas!F5</f>
        <v>N.A.</v>
      </c>
      <c r="I100" s="172" t="str">
        <f ca="1">Formulas!G5</f>
        <v>N.A.</v>
      </c>
      <c r="J100" s="172" t="str">
        <f ca="1">Formulas!H5</f>
        <v>N.A.</v>
      </c>
      <c r="K100" s="158"/>
      <c r="L100" s="24"/>
      <c r="M100" s="24"/>
      <c r="N100" s="24"/>
      <c r="O100" s="24"/>
      <c r="P100" s="24"/>
      <c r="Q100" s="24"/>
      <c r="R100" s="24"/>
      <c r="S100" s="24"/>
      <c r="T100" s="24"/>
      <c r="U100" s="24"/>
      <c r="V100" s="24"/>
      <c r="W100" s="24"/>
      <c r="X100" s="24"/>
      <c r="Y100" s="24"/>
      <c r="Z100" s="24"/>
    </row>
    <row r="101" spans="1:26" ht="13.5" customHeight="1">
      <c r="A101" s="24"/>
      <c r="B101" s="143"/>
      <c r="C101" s="144"/>
      <c r="D101" s="829"/>
      <c r="E101" s="784"/>
      <c r="F101" s="784"/>
      <c r="G101" s="784"/>
      <c r="H101" s="784"/>
      <c r="I101" s="784"/>
      <c r="J101" s="784"/>
      <c r="K101" s="785"/>
      <c r="L101" s="24"/>
      <c r="M101" s="24"/>
      <c r="N101" s="24"/>
      <c r="O101" s="24"/>
      <c r="P101" s="24"/>
      <c r="Q101" s="24"/>
      <c r="R101" s="24"/>
      <c r="S101" s="24"/>
      <c r="T101" s="24"/>
      <c r="U101" s="24"/>
      <c r="V101" s="24"/>
      <c r="W101" s="24"/>
      <c r="X101" s="24"/>
      <c r="Y101" s="24"/>
      <c r="Z101" s="24"/>
    </row>
    <row r="102" spans="1:26" ht="13.5" customHeight="1">
      <c r="A102" s="24"/>
      <c r="B102" s="143"/>
      <c r="C102" s="144"/>
      <c r="D102" s="811" t="s">
        <v>930</v>
      </c>
      <c r="E102" s="787"/>
      <c r="F102" s="787"/>
      <c r="G102" s="787"/>
      <c r="H102" s="787"/>
      <c r="I102" s="787"/>
      <c r="J102" s="787"/>
      <c r="K102" s="788"/>
      <c r="L102" s="24"/>
      <c r="M102" s="24"/>
      <c r="N102" s="24"/>
      <c r="O102" s="24"/>
      <c r="P102" s="24"/>
      <c r="Q102" s="24"/>
      <c r="R102" s="24"/>
      <c r="S102" s="24"/>
      <c r="T102" s="24"/>
      <c r="U102" s="24"/>
      <c r="V102" s="24"/>
      <c r="W102" s="24"/>
      <c r="X102" s="24"/>
      <c r="Y102" s="24"/>
      <c r="Z102" s="24"/>
    </row>
    <row r="103" spans="1:26" ht="13.5" customHeight="1">
      <c r="A103" s="24"/>
      <c r="B103" s="173"/>
      <c r="C103" s="174"/>
      <c r="D103" s="175"/>
      <c r="E103" s="176"/>
      <c r="F103" s="176"/>
      <c r="G103" s="176"/>
      <c r="H103" s="176"/>
      <c r="I103" s="176"/>
      <c r="J103" s="176"/>
      <c r="K103" s="142"/>
      <c r="L103" s="24"/>
      <c r="M103" s="24"/>
      <c r="N103" s="24"/>
      <c r="O103" s="24"/>
      <c r="P103" s="24"/>
      <c r="Q103" s="24"/>
      <c r="R103" s="24"/>
      <c r="S103" s="24"/>
      <c r="T103" s="24"/>
      <c r="U103" s="24"/>
      <c r="V103" s="24"/>
      <c r="W103" s="24"/>
      <c r="X103" s="24"/>
      <c r="Y103" s="24"/>
      <c r="Z103" s="24"/>
    </row>
    <row r="104" spans="1:26" ht="13.5" customHeight="1">
      <c r="A104" s="24"/>
      <c r="B104" s="173" t="s">
        <v>931</v>
      </c>
      <c r="C104" s="174"/>
      <c r="D104" s="822" t="s">
        <v>932</v>
      </c>
      <c r="E104" s="732"/>
      <c r="F104" s="732"/>
      <c r="G104" s="732"/>
      <c r="H104" s="732"/>
      <c r="I104" s="732"/>
      <c r="J104" s="732"/>
      <c r="K104" s="733"/>
      <c r="L104" s="24"/>
      <c r="M104" s="24"/>
      <c r="N104" s="24"/>
      <c r="O104" s="24"/>
      <c r="P104" s="24"/>
      <c r="Q104" s="24"/>
      <c r="R104" s="24"/>
      <c r="S104" s="24"/>
      <c r="T104" s="24"/>
      <c r="U104" s="24"/>
      <c r="V104" s="24"/>
      <c r="W104" s="24"/>
      <c r="X104" s="24"/>
      <c r="Y104" s="24"/>
      <c r="Z104" s="24"/>
    </row>
    <row r="105" spans="1:26" ht="39" customHeight="1">
      <c r="A105" s="24"/>
      <c r="B105" s="173" t="s">
        <v>933</v>
      </c>
      <c r="C105" s="174"/>
      <c r="D105" s="822" t="s">
        <v>934</v>
      </c>
      <c r="E105" s="732"/>
      <c r="F105" s="732"/>
      <c r="G105" s="732"/>
      <c r="H105" s="732"/>
      <c r="I105" s="732"/>
      <c r="J105" s="732"/>
      <c r="K105" s="733"/>
      <c r="L105" s="24"/>
      <c r="M105" s="24"/>
      <c r="N105" s="24"/>
      <c r="O105" s="24"/>
      <c r="P105" s="24"/>
      <c r="Q105" s="24"/>
      <c r="R105" s="24"/>
      <c r="S105" s="24"/>
      <c r="T105" s="24"/>
      <c r="U105" s="24"/>
      <c r="V105" s="24"/>
      <c r="W105" s="24"/>
      <c r="X105" s="24"/>
      <c r="Y105" s="24"/>
      <c r="Z105" s="24"/>
    </row>
    <row r="106" spans="1:26" ht="15.75" customHeight="1">
      <c r="A106" s="24"/>
      <c r="B106" s="118"/>
      <c r="C106" s="119"/>
      <c r="D106" s="120"/>
      <c r="E106" s="120"/>
      <c r="F106" s="120"/>
      <c r="G106" s="120"/>
      <c r="H106" s="120"/>
      <c r="I106" s="120"/>
      <c r="J106" s="120"/>
      <c r="K106" s="120"/>
      <c r="L106" s="24"/>
      <c r="M106" s="24"/>
      <c r="N106" s="24"/>
      <c r="O106" s="24"/>
      <c r="P106" s="24"/>
      <c r="Q106" s="24"/>
      <c r="R106" s="24"/>
      <c r="S106" s="24"/>
      <c r="T106" s="24"/>
      <c r="U106" s="24"/>
      <c r="V106" s="24"/>
      <c r="W106" s="24"/>
      <c r="X106" s="24"/>
      <c r="Y106" s="24"/>
      <c r="Z106" s="24"/>
    </row>
    <row r="107" spans="1:26" ht="24" customHeight="1">
      <c r="A107" s="24"/>
      <c r="B107" s="830" t="s">
        <v>935</v>
      </c>
      <c r="C107" s="732"/>
      <c r="D107" s="732"/>
      <c r="E107" s="733"/>
      <c r="F107" s="120"/>
      <c r="G107" s="120"/>
      <c r="H107" s="120"/>
      <c r="I107" s="120"/>
      <c r="J107" s="120"/>
      <c r="K107" s="120"/>
      <c r="L107" s="24"/>
      <c r="M107" s="24"/>
      <c r="N107" s="24"/>
      <c r="O107" s="24"/>
      <c r="P107" s="24"/>
      <c r="Q107" s="24"/>
      <c r="R107" s="24"/>
      <c r="S107" s="24"/>
      <c r="T107" s="24"/>
      <c r="U107" s="24"/>
      <c r="V107" s="24"/>
      <c r="W107" s="24"/>
      <c r="X107" s="24"/>
      <c r="Y107" s="24"/>
      <c r="Z107" s="24"/>
    </row>
    <row r="108" spans="1:26" ht="15.75" customHeight="1">
      <c r="A108" s="24"/>
      <c r="B108" s="813">
        <v>1</v>
      </c>
      <c r="C108" s="180"/>
      <c r="D108" s="181" t="s">
        <v>936</v>
      </c>
      <c r="E108" s="148"/>
      <c r="F108" s="120"/>
      <c r="G108" s="120"/>
      <c r="H108" s="120"/>
      <c r="I108" s="120"/>
      <c r="J108" s="120"/>
      <c r="K108" s="120"/>
      <c r="L108" s="24"/>
      <c r="M108" s="24"/>
      <c r="N108" s="24"/>
      <c r="O108" s="24"/>
      <c r="P108" s="24"/>
      <c r="Q108" s="24"/>
      <c r="R108" s="24"/>
      <c r="S108" s="24"/>
      <c r="T108" s="24"/>
      <c r="U108" s="24"/>
      <c r="V108" s="24"/>
      <c r="W108" s="24"/>
      <c r="X108" s="24"/>
      <c r="Y108" s="24"/>
      <c r="Z108" s="24"/>
    </row>
    <row r="109" spans="1:26" ht="15.75" customHeight="1">
      <c r="A109" s="24"/>
      <c r="B109" s="814"/>
      <c r="C109" s="180"/>
      <c r="D109" s="142" t="s">
        <v>8</v>
      </c>
      <c r="E109" s="148"/>
      <c r="F109" s="120"/>
      <c r="G109" s="120"/>
      <c r="H109" s="120"/>
      <c r="I109" s="120"/>
      <c r="J109" s="120"/>
      <c r="K109" s="120"/>
      <c r="L109" s="24"/>
      <c r="M109" s="24"/>
      <c r="N109" s="24"/>
      <c r="O109" s="24"/>
      <c r="P109" s="24"/>
      <c r="Q109" s="24"/>
      <c r="R109" s="24"/>
      <c r="S109" s="24"/>
      <c r="T109" s="24"/>
      <c r="U109" s="24"/>
      <c r="V109" s="24"/>
      <c r="W109" s="24"/>
      <c r="X109" s="24"/>
      <c r="Y109" s="24"/>
      <c r="Z109" s="24"/>
    </row>
    <row r="110" spans="1:26" ht="15.75" customHeight="1">
      <c r="A110" s="24"/>
      <c r="B110" s="814"/>
      <c r="C110" s="180"/>
      <c r="D110" s="142" t="s">
        <v>937</v>
      </c>
      <c r="E110" s="148"/>
      <c r="F110" s="120"/>
      <c r="G110" s="120"/>
      <c r="H110" s="120"/>
      <c r="I110" s="120"/>
      <c r="J110" s="120"/>
      <c r="K110" s="120"/>
      <c r="L110" s="24"/>
      <c r="M110" s="24"/>
      <c r="N110" s="24"/>
      <c r="O110" s="24"/>
      <c r="P110" s="24"/>
      <c r="Q110" s="24"/>
      <c r="R110" s="24"/>
      <c r="S110" s="24"/>
      <c r="T110" s="24"/>
      <c r="U110" s="24"/>
      <c r="V110" s="24"/>
      <c r="W110" s="24"/>
      <c r="X110" s="24"/>
      <c r="Y110" s="24"/>
      <c r="Z110" s="24"/>
    </row>
    <row r="111" spans="1:26" ht="15.75" customHeight="1">
      <c r="A111" s="24"/>
      <c r="B111" s="814"/>
      <c r="C111" s="180"/>
      <c r="D111" s="142" t="s">
        <v>10</v>
      </c>
      <c r="E111" s="148"/>
      <c r="F111" s="120"/>
      <c r="G111" s="120"/>
      <c r="H111" s="120"/>
      <c r="I111" s="120"/>
      <c r="J111" s="120"/>
      <c r="K111" s="120"/>
      <c r="L111" s="24"/>
      <c r="M111" s="24"/>
      <c r="N111" s="24"/>
      <c r="O111" s="24"/>
      <c r="P111" s="24"/>
      <c r="Q111" s="24"/>
      <c r="R111" s="24"/>
      <c r="S111" s="24"/>
      <c r="T111" s="24"/>
      <c r="U111" s="24"/>
      <c r="V111" s="24"/>
      <c r="W111" s="24"/>
      <c r="X111" s="24"/>
      <c r="Y111" s="24"/>
      <c r="Z111" s="24"/>
    </row>
    <row r="112" spans="1:26" ht="15.75" customHeight="1">
      <c r="A112" s="24"/>
      <c r="B112" s="814"/>
      <c r="C112" s="180"/>
      <c r="D112" s="142" t="s">
        <v>12</v>
      </c>
      <c r="E112" s="148"/>
      <c r="F112" s="120"/>
      <c r="G112" s="120"/>
      <c r="H112" s="120"/>
      <c r="I112" s="120"/>
      <c r="J112" s="120"/>
      <c r="K112" s="120"/>
      <c r="L112" s="24"/>
      <c r="M112" s="24"/>
      <c r="N112" s="24"/>
      <c r="O112" s="24"/>
      <c r="P112" s="24"/>
      <c r="Q112" s="24"/>
      <c r="R112" s="24"/>
      <c r="S112" s="24"/>
      <c r="T112" s="24"/>
      <c r="U112" s="24"/>
      <c r="V112" s="24"/>
      <c r="W112" s="24"/>
      <c r="X112" s="24"/>
      <c r="Y112" s="24"/>
      <c r="Z112" s="24"/>
    </row>
    <row r="113" spans="1:26" ht="15.75" customHeight="1">
      <c r="A113" s="24"/>
      <c r="B113" s="814"/>
      <c r="C113" s="180"/>
      <c r="D113" s="142" t="s">
        <v>14</v>
      </c>
      <c r="E113" s="148"/>
      <c r="F113" s="120"/>
      <c r="G113" s="120"/>
      <c r="H113" s="120"/>
      <c r="I113" s="120"/>
      <c r="J113" s="120"/>
      <c r="K113" s="120"/>
      <c r="L113" s="24"/>
      <c r="M113" s="24"/>
      <c r="N113" s="24"/>
      <c r="O113" s="24"/>
      <c r="P113" s="24"/>
      <c r="Q113" s="24"/>
      <c r="R113" s="24"/>
      <c r="S113" s="24"/>
      <c r="T113" s="24"/>
      <c r="U113" s="24"/>
      <c r="V113" s="24"/>
      <c r="W113" s="24"/>
      <c r="X113" s="24"/>
      <c r="Y113" s="24"/>
      <c r="Z113" s="24"/>
    </row>
    <row r="114" spans="1:26" ht="15.75" customHeight="1">
      <c r="A114" s="24"/>
      <c r="B114" s="815"/>
      <c r="C114" s="145"/>
      <c r="D114" s="142" t="s">
        <v>938</v>
      </c>
      <c r="E114" s="148"/>
      <c r="F114" s="120"/>
      <c r="G114" s="120"/>
      <c r="H114" s="120"/>
      <c r="I114" s="120"/>
      <c r="J114" s="120"/>
      <c r="K114" s="120"/>
      <c r="L114" s="24"/>
      <c r="M114" s="24"/>
      <c r="N114" s="24"/>
      <c r="O114" s="24"/>
      <c r="P114" s="24"/>
      <c r="Q114" s="24"/>
      <c r="R114" s="24"/>
      <c r="S114" s="24"/>
      <c r="T114" s="24"/>
      <c r="U114" s="24"/>
      <c r="V114" s="24"/>
      <c r="W114" s="24"/>
      <c r="X114" s="24"/>
      <c r="Y114" s="24"/>
      <c r="Z114" s="24"/>
    </row>
    <row r="115" spans="1:26" ht="15.75" customHeight="1">
      <c r="A115" s="24"/>
      <c r="B115" s="118"/>
      <c r="C115" s="119"/>
      <c r="D115" s="120"/>
      <c r="E115" s="120"/>
      <c r="F115" s="120"/>
      <c r="G115" s="120"/>
      <c r="H115" s="120"/>
      <c r="I115" s="120"/>
      <c r="J115" s="120"/>
      <c r="K115" s="120"/>
      <c r="L115" s="24"/>
      <c r="M115" s="24"/>
      <c r="N115" s="24"/>
      <c r="O115" s="24"/>
      <c r="P115" s="24"/>
      <c r="Q115" s="24"/>
      <c r="R115" s="24"/>
      <c r="S115" s="24"/>
      <c r="T115" s="24"/>
      <c r="U115" s="24"/>
      <c r="V115" s="24"/>
      <c r="W115" s="24"/>
      <c r="X115" s="24"/>
      <c r="Y115" s="24"/>
      <c r="Z115" s="24"/>
    </row>
    <row r="116" spans="1:26" ht="15" customHeight="1">
      <c r="A116" s="24"/>
      <c r="B116" s="830" t="s">
        <v>939</v>
      </c>
      <c r="C116" s="732"/>
      <c r="D116" s="732"/>
      <c r="E116" s="733"/>
      <c r="F116" s="120"/>
      <c r="G116" s="120"/>
      <c r="H116" s="120"/>
      <c r="I116" s="120"/>
      <c r="J116" s="120"/>
      <c r="K116" s="120"/>
      <c r="L116" s="24"/>
      <c r="M116" s="24"/>
      <c r="N116" s="24"/>
      <c r="O116" s="24"/>
      <c r="P116" s="24"/>
      <c r="Q116" s="24"/>
      <c r="R116" s="24"/>
      <c r="S116" s="24"/>
      <c r="T116" s="24"/>
      <c r="U116" s="24"/>
      <c r="V116" s="24"/>
      <c r="W116" s="24"/>
      <c r="X116" s="24"/>
      <c r="Y116" s="24"/>
      <c r="Z116" s="24"/>
    </row>
    <row r="117" spans="1:26" ht="15.75" customHeight="1">
      <c r="A117" s="24"/>
      <c r="B117" s="813">
        <v>1</v>
      </c>
      <c r="C117" s="180"/>
      <c r="D117" s="181" t="s">
        <v>936</v>
      </c>
      <c r="E117" s="182" t="s">
        <v>940</v>
      </c>
      <c r="F117" s="120"/>
      <c r="G117" s="120"/>
      <c r="H117" s="120"/>
      <c r="I117" s="120"/>
      <c r="J117" s="120"/>
      <c r="K117" s="120"/>
      <c r="L117" s="24"/>
      <c r="M117" s="24"/>
      <c r="N117" s="24"/>
      <c r="O117" s="24"/>
      <c r="P117" s="24"/>
      <c r="Q117" s="24"/>
      <c r="R117" s="24"/>
      <c r="S117" s="24"/>
      <c r="T117" s="24"/>
      <c r="U117" s="24"/>
      <c r="V117" s="24"/>
      <c r="W117" s="24"/>
      <c r="X117" s="24"/>
      <c r="Y117" s="24"/>
      <c r="Z117" s="24"/>
    </row>
    <row r="118" spans="1:26" ht="15.75" customHeight="1">
      <c r="A118" s="24"/>
      <c r="B118" s="814"/>
      <c r="C118" s="180"/>
      <c r="D118" s="142" t="s">
        <v>8</v>
      </c>
      <c r="E118" s="182" t="s">
        <v>941</v>
      </c>
      <c r="F118" s="120"/>
      <c r="G118" s="120"/>
      <c r="H118" s="120"/>
      <c r="I118" s="120"/>
      <c r="J118" s="120"/>
      <c r="K118" s="120"/>
      <c r="L118" s="24"/>
      <c r="M118" s="24"/>
      <c r="N118" s="24"/>
      <c r="O118" s="24"/>
      <c r="P118" s="24"/>
      <c r="Q118" s="24"/>
      <c r="R118" s="24"/>
      <c r="S118" s="24"/>
      <c r="T118" s="24"/>
      <c r="U118" s="24"/>
      <c r="V118" s="24"/>
      <c r="W118" s="24"/>
      <c r="X118" s="24"/>
      <c r="Y118" s="24"/>
      <c r="Z118" s="24"/>
    </row>
    <row r="119" spans="1:26" ht="15.75" customHeight="1">
      <c r="A119" s="24"/>
      <c r="B119" s="814"/>
      <c r="C119" s="180"/>
      <c r="D119" s="142" t="s">
        <v>937</v>
      </c>
      <c r="E119" s="183"/>
      <c r="F119" s="120"/>
      <c r="G119" s="120"/>
      <c r="H119" s="120"/>
      <c r="I119" s="120"/>
      <c r="J119" s="120"/>
      <c r="K119" s="120"/>
      <c r="L119" s="24"/>
      <c r="M119" s="24"/>
      <c r="N119" s="24"/>
      <c r="O119" s="24"/>
      <c r="P119" s="24"/>
      <c r="Q119" s="24"/>
      <c r="R119" s="24"/>
      <c r="S119" s="24"/>
      <c r="T119" s="24"/>
      <c r="U119" s="24"/>
      <c r="V119" s="24"/>
      <c r="W119" s="24"/>
      <c r="X119" s="24"/>
      <c r="Y119" s="24"/>
      <c r="Z119" s="24"/>
    </row>
    <row r="120" spans="1:26" ht="15.75" customHeight="1">
      <c r="A120" s="24"/>
      <c r="B120" s="814"/>
      <c r="C120" s="180"/>
      <c r="D120" s="142" t="s">
        <v>10</v>
      </c>
      <c r="E120" s="183"/>
      <c r="F120" s="120"/>
      <c r="G120" s="120"/>
      <c r="H120" s="120"/>
      <c r="I120" s="120"/>
      <c r="J120" s="120"/>
      <c r="K120" s="120"/>
      <c r="L120" s="24"/>
      <c r="M120" s="24"/>
      <c r="N120" s="24"/>
      <c r="O120" s="24"/>
      <c r="P120" s="24"/>
      <c r="Q120" s="24"/>
      <c r="R120" s="24"/>
      <c r="S120" s="24"/>
      <c r="T120" s="24"/>
      <c r="U120" s="24"/>
      <c r="V120" s="24"/>
      <c r="W120" s="24"/>
      <c r="X120" s="24"/>
      <c r="Y120" s="24"/>
      <c r="Z120" s="24"/>
    </row>
    <row r="121" spans="1:26" ht="15.75" customHeight="1">
      <c r="A121" s="24"/>
      <c r="B121" s="814"/>
      <c r="C121" s="180"/>
      <c r="D121" s="142" t="s">
        <v>12</v>
      </c>
      <c r="E121" s="183"/>
      <c r="F121" s="120"/>
      <c r="G121" s="120"/>
      <c r="H121" s="120"/>
      <c r="I121" s="120"/>
      <c r="J121" s="120"/>
      <c r="K121" s="120"/>
      <c r="L121" s="24"/>
      <c r="M121" s="24"/>
      <c r="N121" s="24"/>
      <c r="O121" s="24"/>
      <c r="P121" s="24"/>
      <c r="Q121" s="24"/>
      <c r="R121" s="24"/>
      <c r="S121" s="24"/>
      <c r="T121" s="24"/>
      <c r="U121" s="24"/>
      <c r="V121" s="24"/>
      <c r="W121" s="24"/>
      <c r="X121" s="24"/>
      <c r="Y121" s="24"/>
      <c r="Z121" s="24"/>
    </row>
    <row r="122" spans="1:26" ht="15.75" customHeight="1">
      <c r="A122" s="24"/>
      <c r="B122" s="814"/>
      <c r="C122" s="180"/>
      <c r="D122" s="142" t="s">
        <v>14</v>
      </c>
      <c r="E122" s="183"/>
      <c r="F122" s="120"/>
      <c r="G122" s="120"/>
      <c r="H122" s="120"/>
      <c r="I122" s="120"/>
      <c r="J122" s="120"/>
      <c r="K122" s="120"/>
      <c r="L122" s="24"/>
      <c r="M122" s="24"/>
      <c r="N122" s="24"/>
      <c r="O122" s="24"/>
      <c r="P122" s="24"/>
      <c r="Q122" s="24"/>
      <c r="R122" s="24"/>
      <c r="S122" s="24"/>
      <c r="T122" s="24"/>
      <c r="U122" s="24"/>
      <c r="V122" s="24"/>
      <c r="W122" s="24"/>
      <c r="X122" s="24"/>
      <c r="Y122" s="24"/>
      <c r="Z122" s="24"/>
    </row>
    <row r="123" spans="1:26" ht="15.75" customHeight="1">
      <c r="A123" s="24"/>
      <c r="B123" s="815"/>
      <c r="C123" s="145"/>
      <c r="D123" s="142" t="s">
        <v>938</v>
      </c>
      <c r="E123" s="183"/>
      <c r="F123" s="120"/>
      <c r="G123" s="120"/>
      <c r="H123" s="120"/>
      <c r="I123" s="120"/>
      <c r="J123" s="120"/>
      <c r="K123" s="120"/>
      <c r="L123" s="24"/>
      <c r="M123" s="24"/>
      <c r="N123" s="24"/>
      <c r="O123" s="24"/>
      <c r="P123" s="24"/>
      <c r="Q123" s="24"/>
      <c r="R123" s="24"/>
      <c r="S123" s="24"/>
      <c r="T123" s="24"/>
      <c r="U123" s="24"/>
      <c r="V123" s="24"/>
      <c r="W123" s="24"/>
      <c r="X123" s="24"/>
      <c r="Y123" s="24"/>
      <c r="Z123" s="24"/>
    </row>
    <row r="124" spans="1:26" ht="15.75" customHeight="1">
      <c r="A124" s="24"/>
      <c r="B124" s="118"/>
      <c r="C124" s="119"/>
      <c r="D124" s="120"/>
      <c r="E124" s="120"/>
      <c r="F124" s="120"/>
      <c r="G124" s="120"/>
      <c r="H124" s="120"/>
      <c r="I124" s="120"/>
      <c r="J124" s="120"/>
      <c r="K124" s="120"/>
      <c r="L124" s="24"/>
      <c r="M124" s="24"/>
      <c r="N124" s="24"/>
      <c r="O124" s="24"/>
      <c r="P124" s="24"/>
      <c r="Q124" s="24"/>
      <c r="R124" s="24"/>
      <c r="S124" s="24"/>
      <c r="T124" s="24"/>
      <c r="U124" s="24"/>
      <c r="V124" s="24"/>
      <c r="W124" s="24"/>
      <c r="X124" s="24"/>
      <c r="Y124" s="24"/>
      <c r="Z124" s="24"/>
    </row>
    <row r="125" spans="1:26" ht="15" customHeight="1">
      <c r="A125" s="24"/>
      <c r="B125" s="184" t="s">
        <v>942</v>
      </c>
      <c r="C125" s="185"/>
      <c r="D125" s="185"/>
      <c r="E125" s="186"/>
      <c r="F125" s="24"/>
      <c r="G125" s="120"/>
      <c r="H125" s="120"/>
      <c r="I125" s="120"/>
      <c r="J125" s="120"/>
      <c r="K125" s="120"/>
      <c r="L125" s="24"/>
      <c r="M125" s="24"/>
      <c r="N125" s="24"/>
      <c r="O125" s="24"/>
      <c r="P125" s="24"/>
      <c r="Q125" s="24"/>
      <c r="R125" s="24"/>
      <c r="S125" s="24"/>
      <c r="T125" s="24"/>
      <c r="U125" s="24"/>
      <c r="V125" s="24"/>
      <c r="W125" s="24"/>
      <c r="X125" s="24"/>
      <c r="Y125" s="24"/>
      <c r="Z125" s="24"/>
    </row>
    <row r="126" spans="1:26" ht="15.75" customHeight="1">
      <c r="A126" s="24"/>
      <c r="B126" s="187" t="s">
        <v>943</v>
      </c>
      <c r="C126" s="142" t="s">
        <v>944</v>
      </c>
      <c r="D126" s="176" t="s">
        <v>945</v>
      </c>
      <c r="E126" s="188" t="s">
        <v>946</v>
      </c>
      <c r="F126" s="120"/>
      <c r="G126" s="120"/>
      <c r="H126" s="120"/>
      <c r="I126" s="120"/>
      <c r="J126" s="120"/>
      <c r="K126" s="24"/>
      <c r="L126" s="24"/>
      <c r="M126" s="24"/>
      <c r="N126" s="24"/>
      <c r="O126" s="24"/>
      <c r="P126" s="24"/>
      <c r="Q126" s="24"/>
      <c r="R126" s="24"/>
      <c r="S126" s="24"/>
      <c r="T126" s="24"/>
      <c r="U126" s="24"/>
      <c r="V126" s="24"/>
      <c r="W126" s="24"/>
      <c r="X126" s="24"/>
      <c r="Y126" s="24"/>
      <c r="Z126" s="24"/>
    </row>
    <row r="127" spans="1:26" ht="15.75" customHeight="1">
      <c r="A127" s="24"/>
      <c r="B127" s="189">
        <v>42401</v>
      </c>
      <c r="C127" s="142">
        <v>1</v>
      </c>
      <c r="D127" s="190" t="s">
        <v>947</v>
      </c>
      <c r="E127" s="142"/>
      <c r="F127" s="120"/>
      <c r="G127" s="120"/>
      <c r="H127" s="120"/>
      <c r="I127" s="120"/>
      <c r="J127" s="120"/>
      <c r="K127" s="24"/>
      <c r="L127" s="24"/>
      <c r="M127" s="24"/>
      <c r="N127" s="24"/>
      <c r="O127" s="24"/>
      <c r="P127" s="24"/>
      <c r="Q127" s="24"/>
      <c r="R127" s="24"/>
      <c r="S127" s="24"/>
      <c r="T127" s="24"/>
      <c r="U127" s="24"/>
      <c r="V127" s="24"/>
      <c r="W127" s="24"/>
      <c r="X127" s="24"/>
      <c r="Y127" s="24"/>
      <c r="Z127" s="24"/>
    </row>
    <row r="128" spans="1:26" ht="15.75" customHeight="1">
      <c r="A128" s="24"/>
      <c r="B128" s="191"/>
      <c r="C128" s="192"/>
      <c r="D128" s="120"/>
      <c r="E128" s="120"/>
      <c r="F128" s="120"/>
      <c r="G128" s="120"/>
      <c r="H128" s="120"/>
      <c r="I128" s="120"/>
      <c r="J128" s="120"/>
      <c r="K128" s="120"/>
      <c r="L128" s="24"/>
      <c r="M128" s="24"/>
      <c r="N128" s="24"/>
      <c r="O128" s="24"/>
      <c r="P128" s="24"/>
      <c r="Q128" s="24"/>
      <c r="R128" s="24"/>
      <c r="S128" s="24"/>
      <c r="T128" s="24"/>
      <c r="U128" s="24"/>
      <c r="V128" s="24"/>
      <c r="W128" s="24"/>
      <c r="X128" s="24"/>
      <c r="Y128" s="24"/>
      <c r="Z128" s="24"/>
    </row>
    <row r="129" spans="1:26" ht="15.75" customHeight="1">
      <c r="A129" s="24"/>
      <c r="B129" s="193" t="s">
        <v>850</v>
      </c>
      <c r="C129" s="194"/>
      <c r="D129" s="120"/>
      <c r="E129" s="120"/>
      <c r="F129" s="120"/>
      <c r="G129" s="120"/>
      <c r="H129" s="120"/>
      <c r="I129" s="120"/>
      <c r="J129" s="120"/>
      <c r="K129" s="120"/>
      <c r="L129" s="24"/>
      <c r="M129" s="24"/>
      <c r="N129" s="24"/>
      <c r="O129" s="24"/>
      <c r="P129" s="24"/>
      <c r="Q129" s="24"/>
      <c r="R129" s="24"/>
      <c r="S129" s="24"/>
      <c r="T129" s="24"/>
      <c r="U129" s="24"/>
      <c r="V129" s="24"/>
      <c r="W129" s="24"/>
      <c r="X129" s="24"/>
      <c r="Y129" s="24"/>
      <c r="Z129" s="24"/>
    </row>
    <row r="130" spans="1:26" ht="15.75" customHeight="1">
      <c r="A130" s="24"/>
      <c r="B130" s="816"/>
      <c r="C130" s="817"/>
      <c r="D130" s="817"/>
      <c r="E130" s="817"/>
      <c r="F130" s="818"/>
      <c r="G130" s="120"/>
      <c r="H130" s="120"/>
      <c r="I130" s="120"/>
      <c r="J130" s="120"/>
      <c r="K130" s="120"/>
      <c r="L130" s="24"/>
      <c r="M130" s="24"/>
      <c r="N130" s="24"/>
      <c r="O130" s="24"/>
      <c r="P130" s="24"/>
      <c r="Q130" s="24"/>
      <c r="R130" s="24"/>
      <c r="S130" s="24"/>
      <c r="T130" s="24"/>
      <c r="U130" s="24"/>
      <c r="V130" s="24"/>
      <c r="W130" s="24"/>
      <c r="X130" s="24"/>
      <c r="Y130" s="24"/>
      <c r="Z130" s="24"/>
    </row>
    <row r="131" spans="1:26" ht="43.5" customHeight="1">
      <c r="A131" s="24"/>
      <c r="B131" s="819"/>
      <c r="C131" s="820"/>
      <c r="D131" s="820"/>
      <c r="E131" s="820"/>
      <c r="F131" s="821"/>
      <c r="G131" s="120"/>
      <c r="H131" s="120"/>
      <c r="I131" s="120"/>
      <c r="J131" s="120"/>
      <c r="K131" s="120"/>
      <c r="L131" s="24"/>
      <c r="M131" s="24"/>
      <c r="N131" s="24"/>
      <c r="O131" s="24"/>
      <c r="P131" s="24"/>
      <c r="Q131" s="24"/>
      <c r="R131" s="24"/>
      <c r="S131" s="24"/>
      <c r="T131" s="24"/>
      <c r="U131" s="24"/>
      <c r="V131" s="24"/>
      <c r="W131" s="24"/>
      <c r="X131" s="24"/>
      <c r="Y131" s="24"/>
      <c r="Z131" s="24"/>
    </row>
    <row r="132" spans="1:26" ht="15.75" customHeight="1">
      <c r="A132" s="24"/>
      <c r="B132" s="118"/>
      <c r="C132" s="119"/>
      <c r="D132" s="120"/>
      <c r="E132" s="120"/>
      <c r="F132" s="120"/>
      <c r="G132" s="120"/>
      <c r="H132" s="120"/>
      <c r="I132" s="120"/>
      <c r="J132" s="120"/>
      <c r="K132" s="120"/>
      <c r="L132" s="24"/>
      <c r="M132" s="24"/>
      <c r="N132" s="24"/>
      <c r="O132" s="24"/>
      <c r="P132" s="24"/>
      <c r="Q132" s="24"/>
      <c r="R132" s="24"/>
      <c r="S132" s="24"/>
      <c r="T132" s="24"/>
      <c r="U132" s="24"/>
      <c r="V132" s="24"/>
      <c r="W132" s="24"/>
      <c r="X132" s="24"/>
      <c r="Y132" s="24"/>
      <c r="Z132" s="24"/>
    </row>
    <row r="133" spans="1:26" ht="15.75" customHeight="1">
      <c r="A133" s="24"/>
      <c r="B133" s="195"/>
      <c r="C133" s="130"/>
      <c r="D133" s="120"/>
      <c r="E133" s="120"/>
      <c r="F133" s="120"/>
      <c r="G133" s="120"/>
      <c r="H133" s="120"/>
      <c r="I133" s="120"/>
      <c r="J133" s="120"/>
      <c r="K133" s="120"/>
      <c r="L133" s="24"/>
      <c r="M133" s="24"/>
      <c r="N133" s="24"/>
      <c r="O133" s="24"/>
      <c r="P133" s="24"/>
      <c r="Q133" s="24"/>
      <c r="R133" s="24"/>
      <c r="S133" s="24"/>
      <c r="T133" s="24"/>
      <c r="U133" s="24"/>
      <c r="V133" s="24"/>
      <c r="W133" s="24"/>
      <c r="X133" s="24"/>
      <c r="Y133" s="24"/>
      <c r="Z133" s="24"/>
    </row>
    <row r="134" spans="1:26" ht="15.75" customHeight="1">
      <c r="A134" s="24"/>
      <c r="B134" s="196" t="s">
        <v>948</v>
      </c>
      <c r="C134" s="197"/>
      <c r="D134" s="120"/>
      <c r="E134" s="120"/>
      <c r="F134" s="120"/>
      <c r="G134" s="120"/>
      <c r="H134" s="120"/>
      <c r="I134" s="120"/>
      <c r="J134" s="120"/>
      <c r="K134" s="120"/>
      <c r="L134" s="24"/>
      <c r="M134" s="24"/>
      <c r="N134" s="24"/>
      <c r="O134" s="24"/>
      <c r="P134" s="24"/>
      <c r="Q134" s="24"/>
      <c r="R134" s="24"/>
      <c r="S134" s="24"/>
      <c r="T134" s="24"/>
      <c r="U134" s="24"/>
      <c r="V134" s="24"/>
      <c r="W134" s="24"/>
      <c r="X134" s="24"/>
      <c r="Y134" s="24"/>
      <c r="Z134" s="24"/>
    </row>
    <row r="135" spans="1:26" ht="15.75" customHeight="1">
      <c r="A135" s="24"/>
      <c r="B135" s="195"/>
      <c r="C135" s="130"/>
      <c r="D135" s="120"/>
      <c r="E135" s="120"/>
      <c r="F135" s="120"/>
      <c r="G135" s="120"/>
      <c r="H135" s="120"/>
      <c r="I135" s="120"/>
      <c r="J135" s="120"/>
      <c r="K135" s="120"/>
      <c r="L135" s="24"/>
      <c r="M135" s="24"/>
      <c r="N135" s="24"/>
      <c r="O135" s="24"/>
      <c r="P135" s="24"/>
      <c r="Q135" s="24"/>
      <c r="R135" s="24"/>
      <c r="S135" s="24"/>
      <c r="T135" s="24"/>
      <c r="U135" s="24"/>
      <c r="V135" s="24"/>
      <c r="W135" s="24"/>
      <c r="X135" s="24"/>
      <c r="Y135" s="24"/>
      <c r="Z135" s="24"/>
    </row>
    <row r="136" spans="1:26" ht="15.75" customHeight="1">
      <c r="A136" s="24"/>
      <c r="B136" s="198" t="s">
        <v>949</v>
      </c>
      <c r="C136" s="199"/>
      <c r="D136" s="822" t="s">
        <v>950</v>
      </c>
      <c r="E136" s="732"/>
      <c r="F136" s="733"/>
      <c r="G136" s="120"/>
      <c r="H136" s="120"/>
      <c r="I136" s="120"/>
      <c r="J136" s="120"/>
      <c r="K136" s="120"/>
      <c r="L136" s="24"/>
      <c r="M136" s="24"/>
      <c r="N136" s="24"/>
      <c r="O136" s="24"/>
      <c r="P136" s="24"/>
      <c r="Q136" s="24"/>
      <c r="R136" s="24"/>
      <c r="S136" s="24"/>
      <c r="T136" s="24"/>
      <c r="U136" s="24"/>
      <c r="V136" s="24"/>
      <c r="W136" s="24"/>
      <c r="X136" s="24"/>
      <c r="Y136" s="24"/>
      <c r="Z136" s="24"/>
    </row>
    <row r="137" spans="1:26" ht="15.75" customHeight="1">
      <c r="A137" s="24"/>
      <c r="B137" s="813" t="s">
        <v>951</v>
      </c>
      <c r="C137" s="200"/>
      <c r="D137" s="823" t="s">
        <v>952</v>
      </c>
      <c r="E137" s="784"/>
      <c r="F137" s="785"/>
      <c r="G137" s="120"/>
      <c r="H137" s="120"/>
      <c r="I137" s="120"/>
      <c r="J137" s="120"/>
      <c r="K137" s="120"/>
      <c r="L137" s="24"/>
      <c r="M137" s="24"/>
      <c r="N137" s="24"/>
      <c r="O137" s="24"/>
      <c r="P137" s="24"/>
      <c r="Q137" s="24"/>
      <c r="R137" s="24"/>
      <c r="S137" s="24"/>
      <c r="T137" s="24"/>
      <c r="U137" s="24"/>
      <c r="V137" s="24"/>
      <c r="W137" s="24"/>
      <c r="X137" s="24"/>
      <c r="Y137" s="24"/>
      <c r="Z137" s="24"/>
    </row>
    <row r="138" spans="1:26" ht="15.75" customHeight="1">
      <c r="A138" s="24"/>
      <c r="B138" s="814"/>
      <c r="C138" s="201"/>
      <c r="D138" s="811" t="s">
        <v>953</v>
      </c>
      <c r="E138" s="787"/>
      <c r="F138" s="788"/>
      <c r="G138" s="120"/>
      <c r="H138" s="120"/>
      <c r="I138" s="120"/>
      <c r="J138" s="120"/>
      <c r="K138" s="120"/>
      <c r="L138" s="24"/>
      <c r="M138" s="24"/>
      <c r="N138" s="24"/>
      <c r="O138" s="24"/>
      <c r="P138" s="24"/>
      <c r="Q138" s="24"/>
      <c r="R138" s="24"/>
      <c r="S138" s="24"/>
      <c r="T138" s="24"/>
      <c r="U138" s="24"/>
      <c r="V138" s="24"/>
      <c r="W138" s="24"/>
      <c r="X138" s="24"/>
      <c r="Y138" s="24"/>
      <c r="Z138" s="24"/>
    </row>
    <row r="139" spans="1:26" ht="15.75" customHeight="1">
      <c r="A139" s="24"/>
      <c r="B139" s="814"/>
      <c r="C139" s="201"/>
      <c r="D139" s="811" t="s">
        <v>954</v>
      </c>
      <c r="E139" s="787"/>
      <c r="F139" s="788"/>
      <c r="G139" s="120"/>
      <c r="H139" s="120"/>
      <c r="I139" s="120"/>
      <c r="J139" s="120"/>
      <c r="K139" s="120"/>
      <c r="L139" s="24"/>
      <c r="M139" s="24"/>
      <c r="N139" s="24"/>
      <c r="O139" s="24"/>
      <c r="P139" s="24"/>
      <c r="Q139" s="24"/>
      <c r="R139" s="24"/>
      <c r="S139" s="24"/>
      <c r="T139" s="24"/>
      <c r="U139" s="24"/>
      <c r="V139" s="24"/>
      <c r="W139" s="24"/>
      <c r="X139" s="24"/>
      <c r="Y139" s="24"/>
      <c r="Z139" s="24"/>
    </row>
    <row r="140" spans="1:26" ht="15.75" customHeight="1">
      <c r="A140" s="24"/>
      <c r="B140" s="814"/>
      <c r="C140" s="201"/>
      <c r="D140" s="812" t="s">
        <v>955</v>
      </c>
      <c r="E140" s="787"/>
      <c r="F140" s="788"/>
      <c r="G140" s="120"/>
      <c r="H140" s="120"/>
      <c r="I140" s="120"/>
      <c r="J140" s="120"/>
      <c r="K140" s="120"/>
      <c r="L140" s="24"/>
      <c r="M140" s="24"/>
      <c r="N140" s="24"/>
      <c r="O140" s="24"/>
      <c r="P140" s="24"/>
      <c r="Q140" s="24"/>
      <c r="R140" s="24"/>
      <c r="S140" s="24"/>
      <c r="T140" s="24"/>
      <c r="U140" s="24"/>
      <c r="V140" s="24"/>
      <c r="W140" s="24"/>
      <c r="X140" s="24"/>
      <c r="Y140" s="24"/>
      <c r="Z140" s="24"/>
    </row>
    <row r="141" spans="1:26" ht="15.75" customHeight="1">
      <c r="A141" s="24"/>
      <c r="B141" s="814"/>
      <c r="C141" s="201"/>
      <c r="D141" s="811" t="s">
        <v>956</v>
      </c>
      <c r="E141" s="787"/>
      <c r="F141" s="788"/>
      <c r="G141" s="120"/>
      <c r="H141" s="120"/>
      <c r="I141" s="120"/>
      <c r="J141" s="120"/>
      <c r="K141" s="120"/>
      <c r="L141" s="24"/>
      <c r="M141" s="24"/>
      <c r="N141" s="24"/>
      <c r="O141" s="24"/>
      <c r="P141" s="24"/>
      <c r="Q141" s="24"/>
      <c r="R141" s="24"/>
      <c r="S141" s="24"/>
      <c r="T141" s="24"/>
      <c r="U141" s="24"/>
      <c r="V141" s="24"/>
      <c r="W141" s="24"/>
      <c r="X141" s="24"/>
      <c r="Y141" s="24"/>
      <c r="Z141" s="24"/>
    </row>
    <row r="142" spans="1:26" ht="15.75" customHeight="1">
      <c r="A142" s="24"/>
      <c r="B142" s="814"/>
      <c r="C142" s="201"/>
      <c r="D142" s="811" t="s">
        <v>957</v>
      </c>
      <c r="E142" s="787"/>
      <c r="F142" s="788"/>
      <c r="G142" s="120"/>
      <c r="H142" s="120"/>
      <c r="I142" s="120"/>
      <c r="J142" s="120"/>
      <c r="K142" s="120"/>
      <c r="L142" s="24"/>
      <c r="M142" s="24"/>
      <c r="N142" s="24"/>
      <c r="O142" s="24"/>
      <c r="P142" s="24"/>
      <c r="Q142" s="24"/>
      <c r="R142" s="24"/>
      <c r="S142" s="24"/>
      <c r="T142" s="24"/>
      <c r="U142" s="24"/>
      <c r="V142" s="24"/>
      <c r="W142" s="24"/>
      <c r="X142" s="24"/>
      <c r="Y142" s="24"/>
      <c r="Z142" s="24"/>
    </row>
    <row r="143" spans="1:26" ht="15.75" customHeight="1">
      <c r="A143" s="24"/>
      <c r="B143" s="814"/>
      <c r="C143" s="201"/>
      <c r="D143" s="811" t="s">
        <v>958</v>
      </c>
      <c r="E143" s="787"/>
      <c r="F143" s="788"/>
      <c r="G143" s="120"/>
      <c r="H143" s="120"/>
      <c r="I143" s="120"/>
      <c r="J143" s="120"/>
      <c r="K143" s="120"/>
      <c r="L143" s="24"/>
      <c r="M143" s="24"/>
      <c r="N143" s="24"/>
      <c r="O143" s="24"/>
      <c r="P143" s="24"/>
      <c r="Q143" s="24"/>
      <c r="R143" s="24"/>
      <c r="S143" s="24"/>
      <c r="T143" s="24"/>
      <c r="U143" s="24"/>
      <c r="V143" s="24"/>
      <c r="W143" s="24"/>
      <c r="X143" s="24"/>
      <c r="Y143" s="24"/>
      <c r="Z143" s="24"/>
    </row>
    <row r="144" spans="1:26" ht="15.75" customHeight="1">
      <c r="A144" s="24"/>
      <c r="B144" s="814"/>
      <c r="C144" s="201"/>
      <c r="D144" s="811" t="s">
        <v>959</v>
      </c>
      <c r="E144" s="787"/>
      <c r="F144" s="788"/>
      <c r="G144" s="120"/>
      <c r="H144" s="120"/>
      <c r="I144" s="120"/>
      <c r="J144" s="120"/>
      <c r="K144" s="120"/>
      <c r="L144" s="24"/>
      <c r="M144" s="24"/>
      <c r="N144" s="24"/>
      <c r="O144" s="24"/>
      <c r="P144" s="24"/>
      <c r="Q144" s="24"/>
      <c r="R144" s="24"/>
      <c r="S144" s="24"/>
      <c r="T144" s="24"/>
      <c r="U144" s="24"/>
      <c r="V144" s="24"/>
      <c r="W144" s="24"/>
      <c r="X144" s="24"/>
      <c r="Y144" s="24"/>
      <c r="Z144" s="24"/>
    </row>
    <row r="145" spans="1:26" ht="15.75" customHeight="1">
      <c r="A145" s="24"/>
      <c r="B145" s="814"/>
      <c r="C145" s="201"/>
      <c r="D145" s="812" t="s">
        <v>960</v>
      </c>
      <c r="E145" s="787"/>
      <c r="F145" s="788"/>
      <c r="G145" s="120"/>
      <c r="H145" s="120"/>
      <c r="I145" s="120"/>
      <c r="J145" s="120"/>
      <c r="K145" s="120"/>
      <c r="L145" s="24"/>
      <c r="M145" s="24"/>
      <c r="N145" s="24"/>
      <c r="O145" s="24"/>
      <c r="P145" s="24"/>
      <c r="Q145" s="24"/>
      <c r="R145" s="24"/>
      <c r="S145" s="24"/>
      <c r="T145" s="24"/>
      <c r="U145" s="24"/>
      <c r="V145" s="24"/>
      <c r="W145" s="24"/>
      <c r="X145" s="24"/>
      <c r="Y145" s="24"/>
      <c r="Z145" s="24"/>
    </row>
    <row r="146" spans="1:26" ht="15.75" customHeight="1">
      <c r="A146" s="24"/>
      <c r="B146" s="814"/>
      <c r="C146" s="201"/>
      <c r="D146" s="811" t="s">
        <v>961</v>
      </c>
      <c r="E146" s="787"/>
      <c r="F146" s="788"/>
      <c r="G146" s="120"/>
      <c r="H146" s="120"/>
      <c r="I146" s="120"/>
      <c r="J146" s="120"/>
      <c r="K146" s="120"/>
      <c r="L146" s="24"/>
      <c r="M146" s="24"/>
      <c r="N146" s="24"/>
      <c r="O146" s="24"/>
      <c r="P146" s="24"/>
      <c r="Q146" s="24"/>
      <c r="R146" s="24"/>
      <c r="S146" s="24"/>
      <c r="T146" s="24"/>
      <c r="U146" s="24"/>
      <c r="V146" s="24"/>
      <c r="W146" s="24"/>
      <c r="X146" s="24"/>
      <c r="Y146" s="24"/>
      <c r="Z146" s="24"/>
    </row>
    <row r="147" spans="1:26" ht="15.75" customHeight="1">
      <c r="A147" s="24"/>
      <c r="B147" s="814"/>
      <c r="C147" s="201"/>
      <c r="D147" s="811" t="s">
        <v>962</v>
      </c>
      <c r="E147" s="787"/>
      <c r="F147" s="788"/>
      <c r="G147" s="120"/>
      <c r="H147" s="120"/>
      <c r="I147" s="120"/>
      <c r="J147" s="120"/>
      <c r="K147" s="120"/>
      <c r="L147" s="24"/>
      <c r="M147" s="24"/>
      <c r="N147" s="24"/>
      <c r="O147" s="24"/>
      <c r="P147" s="24"/>
      <c r="Q147" s="24"/>
      <c r="R147" s="24"/>
      <c r="S147" s="24"/>
      <c r="T147" s="24"/>
      <c r="U147" s="24"/>
      <c r="V147" s="24"/>
      <c r="W147" s="24"/>
      <c r="X147" s="24"/>
      <c r="Y147" s="24"/>
      <c r="Z147" s="24"/>
    </row>
    <row r="148" spans="1:26" ht="15.75" customHeight="1">
      <c r="A148" s="24"/>
      <c r="B148" s="815"/>
      <c r="C148" s="202"/>
      <c r="D148" s="828" t="s">
        <v>963</v>
      </c>
      <c r="E148" s="790"/>
      <c r="F148" s="791"/>
      <c r="G148" s="120"/>
      <c r="H148" s="120"/>
      <c r="I148" s="120"/>
      <c r="J148" s="120"/>
      <c r="K148" s="120"/>
      <c r="L148" s="24"/>
      <c r="M148" s="24"/>
      <c r="N148" s="24"/>
      <c r="O148" s="24"/>
      <c r="P148" s="24"/>
      <c r="Q148" s="24"/>
      <c r="R148" s="24"/>
      <c r="S148" s="24"/>
      <c r="T148" s="24"/>
      <c r="U148" s="24"/>
      <c r="V148" s="24"/>
      <c r="W148" s="24"/>
      <c r="X148" s="24"/>
      <c r="Y148" s="24"/>
      <c r="Z148" s="24"/>
    </row>
    <row r="149" spans="1:26" ht="15.75" customHeight="1">
      <c r="A149" s="24"/>
      <c r="B149" s="187" t="s">
        <v>964</v>
      </c>
      <c r="C149" s="202"/>
      <c r="D149" s="822"/>
      <c r="E149" s="732"/>
      <c r="F149" s="733"/>
      <c r="G149" s="120"/>
      <c r="H149" s="120"/>
      <c r="I149" s="120"/>
      <c r="J149" s="120"/>
      <c r="K149" s="120"/>
      <c r="L149" s="24"/>
      <c r="M149" s="24"/>
      <c r="N149" s="24"/>
      <c r="O149" s="24"/>
      <c r="P149" s="24"/>
      <c r="Q149" s="24"/>
      <c r="R149" s="24"/>
      <c r="S149" s="24"/>
      <c r="T149" s="24"/>
      <c r="U149" s="24"/>
      <c r="V149" s="24"/>
      <c r="W149" s="24"/>
      <c r="X149" s="24"/>
      <c r="Y149" s="24"/>
      <c r="Z149" s="24"/>
    </row>
    <row r="150" spans="1:26" ht="15.75" customHeight="1">
      <c r="A150" s="24"/>
      <c r="B150" s="813" t="s">
        <v>965</v>
      </c>
      <c r="C150" s="200"/>
      <c r="D150" s="826" t="s">
        <v>966</v>
      </c>
      <c r="E150" s="784"/>
      <c r="F150" s="785"/>
      <c r="G150" s="120"/>
      <c r="H150" s="120"/>
      <c r="I150" s="120"/>
      <c r="J150" s="120"/>
      <c r="K150" s="120"/>
      <c r="L150" s="24"/>
      <c r="M150" s="24"/>
      <c r="N150" s="24"/>
      <c r="O150" s="24"/>
      <c r="P150" s="24"/>
      <c r="Q150" s="24"/>
      <c r="R150" s="24"/>
      <c r="S150" s="24"/>
      <c r="T150" s="24"/>
      <c r="U150" s="24"/>
      <c r="V150" s="24"/>
      <c r="W150" s="24"/>
      <c r="X150" s="24"/>
      <c r="Y150" s="24"/>
      <c r="Z150" s="24"/>
    </row>
    <row r="151" spans="1:26" ht="15.75" customHeight="1">
      <c r="A151" s="24"/>
      <c r="B151" s="814"/>
      <c r="C151" s="201"/>
      <c r="D151" s="812" t="s">
        <v>967</v>
      </c>
      <c r="E151" s="787"/>
      <c r="F151" s="788"/>
      <c r="G151" s="120"/>
      <c r="H151" s="120"/>
      <c r="I151" s="120"/>
      <c r="J151" s="120"/>
      <c r="K151" s="120"/>
      <c r="L151" s="24"/>
      <c r="M151" s="24"/>
      <c r="N151" s="24"/>
      <c r="O151" s="24"/>
      <c r="P151" s="24"/>
      <c r="Q151" s="24"/>
      <c r="R151" s="24"/>
      <c r="S151" s="24"/>
      <c r="T151" s="24"/>
      <c r="U151" s="24"/>
      <c r="V151" s="24"/>
      <c r="W151" s="24"/>
      <c r="X151" s="24"/>
      <c r="Y151" s="24"/>
      <c r="Z151" s="24"/>
    </row>
    <row r="152" spans="1:26" ht="15.75" customHeight="1">
      <c r="A152" s="24"/>
      <c r="B152" s="814"/>
      <c r="C152" s="201"/>
      <c r="D152" s="811" t="s">
        <v>968</v>
      </c>
      <c r="E152" s="787"/>
      <c r="F152" s="788"/>
      <c r="G152" s="120"/>
      <c r="H152" s="120"/>
      <c r="I152" s="120"/>
      <c r="J152" s="120"/>
      <c r="K152" s="120"/>
      <c r="L152" s="24"/>
      <c r="M152" s="24"/>
      <c r="N152" s="24"/>
      <c r="O152" s="24"/>
      <c r="P152" s="24"/>
      <c r="Q152" s="24"/>
      <c r="R152" s="24"/>
      <c r="S152" s="24"/>
      <c r="T152" s="24"/>
      <c r="U152" s="24"/>
      <c r="V152" s="24"/>
      <c r="W152" s="24"/>
      <c r="X152" s="24"/>
      <c r="Y152" s="24"/>
      <c r="Z152" s="24"/>
    </row>
    <row r="153" spans="1:26" ht="15.75" customHeight="1">
      <c r="A153" s="24"/>
      <c r="B153" s="814"/>
      <c r="C153" s="201"/>
      <c r="D153" s="811" t="s">
        <v>969</v>
      </c>
      <c r="E153" s="787"/>
      <c r="F153" s="788"/>
      <c r="G153" s="120"/>
      <c r="H153" s="120"/>
      <c r="I153" s="120"/>
      <c r="J153" s="120"/>
      <c r="K153" s="120"/>
      <c r="L153" s="24"/>
      <c r="M153" s="24"/>
      <c r="N153" s="24"/>
      <c r="O153" s="24"/>
      <c r="P153" s="24"/>
      <c r="Q153" s="24"/>
      <c r="R153" s="24"/>
      <c r="S153" s="24"/>
      <c r="T153" s="24"/>
      <c r="U153" s="24"/>
      <c r="V153" s="24"/>
      <c r="W153" s="24"/>
      <c r="X153" s="24"/>
      <c r="Y153" s="24"/>
      <c r="Z153" s="24"/>
    </row>
    <row r="154" spans="1:26" ht="15.75" customHeight="1">
      <c r="A154" s="24"/>
      <c r="B154" s="814"/>
      <c r="C154" s="201"/>
      <c r="D154" s="811" t="s">
        <v>970</v>
      </c>
      <c r="E154" s="787"/>
      <c r="F154" s="788"/>
      <c r="G154" s="120"/>
      <c r="H154" s="120"/>
      <c r="I154" s="120"/>
      <c r="J154" s="120"/>
      <c r="K154" s="120"/>
      <c r="L154" s="24"/>
      <c r="M154" s="24"/>
      <c r="N154" s="24"/>
      <c r="O154" s="24"/>
      <c r="P154" s="24"/>
      <c r="Q154" s="24"/>
      <c r="R154" s="24"/>
      <c r="S154" s="24"/>
      <c r="T154" s="24"/>
      <c r="U154" s="24"/>
      <c r="V154" s="24"/>
      <c r="W154" s="24"/>
      <c r="X154" s="24"/>
      <c r="Y154" s="24"/>
      <c r="Z154" s="24"/>
    </row>
    <row r="155" spans="1:26" ht="15.75" customHeight="1">
      <c r="A155" s="24"/>
      <c r="B155" s="814"/>
      <c r="C155" s="201"/>
      <c r="D155" s="811" t="s">
        <v>971</v>
      </c>
      <c r="E155" s="787"/>
      <c r="F155" s="788"/>
      <c r="G155" s="120"/>
      <c r="H155" s="120"/>
      <c r="I155" s="120"/>
      <c r="J155" s="120"/>
      <c r="K155" s="120"/>
      <c r="L155" s="24"/>
      <c r="M155" s="24"/>
      <c r="N155" s="24"/>
      <c r="O155" s="24"/>
      <c r="P155" s="24"/>
      <c r="Q155" s="24"/>
      <c r="R155" s="24"/>
      <c r="S155" s="24"/>
      <c r="T155" s="24"/>
      <c r="U155" s="24"/>
      <c r="V155" s="24"/>
      <c r="W155" s="24"/>
      <c r="X155" s="24"/>
      <c r="Y155" s="24"/>
      <c r="Z155" s="24"/>
    </row>
    <row r="156" spans="1:26" ht="15.75" customHeight="1">
      <c r="A156" s="24"/>
      <c r="B156" s="814"/>
      <c r="C156" s="201"/>
      <c r="D156" s="811" t="s">
        <v>972</v>
      </c>
      <c r="E156" s="787"/>
      <c r="F156" s="788"/>
      <c r="G156" s="120"/>
      <c r="H156" s="120"/>
      <c r="I156" s="120"/>
      <c r="J156" s="120"/>
      <c r="K156" s="120"/>
      <c r="L156" s="24"/>
      <c r="M156" s="24"/>
      <c r="N156" s="24"/>
      <c r="O156" s="24"/>
      <c r="P156" s="24"/>
      <c r="Q156" s="24"/>
      <c r="R156" s="24"/>
      <c r="S156" s="24"/>
      <c r="T156" s="24"/>
      <c r="U156" s="24"/>
      <c r="V156" s="24"/>
      <c r="W156" s="24"/>
      <c r="X156" s="24"/>
      <c r="Y156" s="24"/>
      <c r="Z156" s="24"/>
    </row>
    <row r="157" spans="1:26" ht="15.75" customHeight="1">
      <c r="A157" s="24"/>
      <c r="B157" s="814"/>
      <c r="C157" s="201"/>
      <c r="D157" s="811" t="s">
        <v>973</v>
      </c>
      <c r="E157" s="787"/>
      <c r="F157" s="788"/>
      <c r="G157" s="120"/>
      <c r="H157" s="120"/>
      <c r="I157" s="120"/>
      <c r="J157" s="120"/>
      <c r="K157" s="120"/>
      <c r="L157" s="24"/>
      <c r="M157" s="24"/>
      <c r="N157" s="24"/>
      <c r="O157" s="24"/>
      <c r="P157" s="24"/>
      <c r="Q157" s="24"/>
      <c r="R157" s="24"/>
      <c r="S157" s="24"/>
      <c r="T157" s="24"/>
      <c r="U157" s="24"/>
      <c r="V157" s="24"/>
      <c r="W157" s="24"/>
      <c r="X157" s="24"/>
      <c r="Y157" s="24"/>
      <c r="Z157" s="24"/>
    </row>
    <row r="158" spans="1:26" ht="15.75" customHeight="1">
      <c r="A158" s="24"/>
      <c r="B158" s="814"/>
      <c r="C158" s="201"/>
      <c r="D158" s="812" t="s">
        <v>974</v>
      </c>
      <c r="E158" s="787"/>
      <c r="F158" s="788"/>
      <c r="G158" s="120"/>
      <c r="H158" s="120"/>
      <c r="I158" s="120"/>
      <c r="J158" s="120"/>
      <c r="K158" s="120"/>
      <c r="L158" s="24"/>
      <c r="M158" s="24"/>
      <c r="N158" s="24"/>
      <c r="O158" s="24"/>
      <c r="P158" s="24"/>
      <c r="Q158" s="24"/>
      <c r="R158" s="24"/>
      <c r="S158" s="24"/>
      <c r="T158" s="24"/>
      <c r="U158" s="24"/>
      <c r="V158" s="24"/>
      <c r="W158" s="24"/>
      <c r="X158" s="24"/>
      <c r="Y158" s="24"/>
      <c r="Z158" s="24"/>
    </row>
    <row r="159" spans="1:26" ht="15.75" customHeight="1">
      <c r="A159" s="24"/>
      <c r="B159" s="814"/>
      <c r="C159" s="201"/>
      <c r="D159" s="811" t="s">
        <v>975</v>
      </c>
      <c r="E159" s="787"/>
      <c r="F159" s="788"/>
      <c r="G159" s="120"/>
      <c r="H159" s="120"/>
      <c r="I159" s="120"/>
      <c r="J159" s="120"/>
      <c r="K159" s="120"/>
      <c r="L159" s="24"/>
      <c r="M159" s="24"/>
      <c r="N159" s="24"/>
      <c r="O159" s="24"/>
      <c r="P159" s="24"/>
      <c r="Q159" s="24"/>
      <c r="R159" s="24"/>
      <c r="S159" s="24"/>
      <c r="T159" s="24"/>
      <c r="U159" s="24"/>
      <c r="V159" s="24"/>
      <c r="W159" s="24"/>
      <c r="X159" s="24"/>
      <c r="Y159" s="24"/>
      <c r="Z159" s="24"/>
    </row>
    <row r="160" spans="1:26" ht="15.75" customHeight="1">
      <c r="A160" s="24"/>
      <c r="B160" s="814"/>
      <c r="C160" s="201"/>
      <c r="D160" s="811" t="s">
        <v>976</v>
      </c>
      <c r="E160" s="787"/>
      <c r="F160" s="788"/>
      <c r="G160" s="120"/>
      <c r="H160" s="120"/>
      <c r="I160" s="120"/>
      <c r="J160" s="120"/>
      <c r="K160" s="120"/>
      <c r="L160" s="24"/>
      <c r="M160" s="24"/>
      <c r="N160" s="24"/>
      <c r="O160" s="24"/>
      <c r="P160" s="24"/>
      <c r="Q160" s="24"/>
      <c r="R160" s="24"/>
      <c r="S160" s="24"/>
      <c r="T160" s="24"/>
      <c r="U160" s="24"/>
      <c r="V160" s="24"/>
      <c r="W160" s="24"/>
      <c r="X160" s="24"/>
      <c r="Y160" s="24"/>
      <c r="Z160" s="24"/>
    </row>
    <row r="161" spans="1:26" ht="15.75" customHeight="1">
      <c r="A161" s="24"/>
      <c r="B161" s="814"/>
      <c r="C161" s="201"/>
      <c r="D161" s="811" t="s">
        <v>977</v>
      </c>
      <c r="E161" s="787"/>
      <c r="F161" s="788"/>
      <c r="G161" s="120"/>
      <c r="H161" s="120"/>
      <c r="I161" s="120"/>
      <c r="J161" s="120"/>
      <c r="K161" s="120"/>
      <c r="L161" s="24"/>
      <c r="M161" s="24"/>
      <c r="N161" s="24"/>
      <c r="O161" s="24"/>
      <c r="P161" s="24"/>
      <c r="Q161" s="24"/>
      <c r="R161" s="24"/>
      <c r="S161" s="24"/>
      <c r="T161" s="24"/>
      <c r="U161" s="24"/>
      <c r="V161" s="24"/>
      <c r="W161" s="24"/>
      <c r="X161" s="24"/>
      <c r="Y161" s="24"/>
      <c r="Z161" s="24"/>
    </row>
    <row r="162" spans="1:26" ht="15.75" customHeight="1">
      <c r="A162" s="24"/>
      <c r="B162" s="814"/>
      <c r="C162" s="201"/>
      <c r="D162" s="811" t="s">
        <v>978</v>
      </c>
      <c r="E162" s="787"/>
      <c r="F162" s="788"/>
      <c r="G162" s="120"/>
      <c r="H162" s="120"/>
      <c r="I162" s="120"/>
      <c r="J162" s="120"/>
      <c r="K162" s="120"/>
      <c r="L162" s="24"/>
      <c r="M162" s="24"/>
      <c r="N162" s="24"/>
      <c r="O162" s="24"/>
      <c r="P162" s="24"/>
      <c r="Q162" s="24"/>
      <c r="R162" s="24"/>
      <c r="S162" s="24"/>
      <c r="T162" s="24"/>
      <c r="U162" s="24"/>
      <c r="V162" s="24"/>
      <c r="W162" s="24"/>
      <c r="X162" s="24"/>
      <c r="Y162" s="24"/>
      <c r="Z162" s="24"/>
    </row>
    <row r="163" spans="1:26" ht="15.75" customHeight="1">
      <c r="A163" s="24"/>
      <c r="B163" s="814"/>
      <c r="C163" s="201"/>
      <c r="D163" s="812" t="s">
        <v>979</v>
      </c>
      <c r="E163" s="787"/>
      <c r="F163" s="788"/>
      <c r="G163" s="120"/>
      <c r="H163" s="120"/>
      <c r="I163" s="120"/>
      <c r="J163" s="120"/>
      <c r="K163" s="120"/>
      <c r="L163" s="24"/>
      <c r="M163" s="24"/>
      <c r="N163" s="24"/>
      <c r="O163" s="24"/>
      <c r="P163" s="24"/>
      <c r="Q163" s="24"/>
      <c r="R163" s="24"/>
      <c r="S163" s="24"/>
      <c r="T163" s="24"/>
      <c r="U163" s="24"/>
      <c r="V163" s="24"/>
      <c r="W163" s="24"/>
      <c r="X163" s="24"/>
      <c r="Y163" s="24"/>
      <c r="Z163" s="24"/>
    </row>
    <row r="164" spans="1:26" ht="15.75" customHeight="1">
      <c r="A164" s="24"/>
      <c r="B164" s="814"/>
      <c r="C164" s="201"/>
      <c r="D164" s="811" t="s">
        <v>980</v>
      </c>
      <c r="E164" s="787"/>
      <c r="F164" s="788"/>
      <c r="G164" s="120"/>
      <c r="H164" s="120"/>
      <c r="I164" s="120"/>
      <c r="J164" s="120"/>
      <c r="K164" s="120"/>
      <c r="L164" s="24"/>
      <c r="M164" s="24"/>
      <c r="N164" s="24"/>
      <c r="O164" s="24"/>
      <c r="P164" s="24"/>
      <c r="Q164" s="24"/>
      <c r="R164" s="24"/>
      <c r="S164" s="24"/>
      <c r="T164" s="24"/>
      <c r="U164" s="24"/>
      <c r="V164" s="24"/>
      <c r="W164" s="24"/>
      <c r="X164" s="24"/>
      <c r="Y164" s="24"/>
      <c r="Z164" s="24"/>
    </row>
    <row r="165" spans="1:26" ht="15.75" customHeight="1">
      <c r="A165" s="24"/>
      <c r="B165" s="814"/>
      <c r="C165" s="201"/>
      <c r="D165" s="811" t="s">
        <v>976</v>
      </c>
      <c r="E165" s="787"/>
      <c r="F165" s="788"/>
      <c r="G165" s="120"/>
      <c r="H165" s="120"/>
      <c r="I165" s="120"/>
      <c r="J165" s="120"/>
      <c r="K165" s="120"/>
      <c r="L165" s="24"/>
      <c r="M165" s="24"/>
      <c r="N165" s="24"/>
      <c r="O165" s="24"/>
      <c r="P165" s="24"/>
      <c r="Q165" s="24"/>
      <c r="R165" s="24"/>
      <c r="S165" s="24"/>
      <c r="T165" s="24"/>
      <c r="U165" s="24"/>
      <c r="V165" s="24"/>
      <c r="W165" s="24"/>
      <c r="X165" s="24"/>
      <c r="Y165" s="24"/>
      <c r="Z165" s="24"/>
    </row>
    <row r="166" spans="1:26" ht="15.75" customHeight="1">
      <c r="A166" s="24"/>
      <c r="B166" s="814"/>
      <c r="C166" s="201"/>
      <c r="D166" s="811" t="s">
        <v>977</v>
      </c>
      <c r="E166" s="787"/>
      <c r="F166" s="788"/>
      <c r="G166" s="120"/>
      <c r="H166" s="120"/>
      <c r="I166" s="120"/>
      <c r="J166" s="120"/>
      <c r="K166" s="120"/>
      <c r="L166" s="24"/>
      <c r="M166" s="24"/>
      <c r="N166" s="24"/>
      <c r="O166" s="24"/>
      <c r="P166" s="24"/>
      <c r="Q166" s="24"/>
      <c r="R166" s="24"/>
      <c r="S166" s="24"/>
      <c r="T166" s="24"/>
      <c r="U166" s="24"/>
      <c r="V166" s="24"/>
      <c r="W166" s="24"/>
      <c r="X166" s="24"/>
      <c r="Y166" s="24"/>
      <c r="Z166" s="24"/>
    </row>
    <row r="167" spans="1:26" ht="15.75" customHeight="1">
      <c r="A167" s="24"/>
      <c r="B167" s="815"/>
      <c r="C167" s="202"/>
      <c r="D167" s="824" t="s">
        <v>981</v>
      </c>
      <c r="E167" s="790"/>
      <c r="F167" s="791"/>
      <c r="G167" s="120"/>
      <c r="H167" s="120"/>
      <c r="I167" s="120"/>
      <c r="J167" s="120"/>
      <c r="K167" s="120"/>
      <c r="L167" s="24"/>
      <c r="M167" s="24"/>
      <c r="N167" s="24"/>
      <c r="O167" s="24"/>
      <c r="P167" s="24"/>
      <c r="Q167" s="24"/>
      <c r="R167" s="24"/>
      <c r="S167" s="24"/>
      <c r="T167" s="24"/>
      <c r="U167" s="24"/>
      <c r="V167" s="24"/>
      <c r="W167" s="24"/>
      <c r="X167" s="24"/>
      <c r="Y167" s="24"/>
      <c r="Z167" s="24"/>
    </row>
    <row r="168" spans="1:26" ht="15.75" customHeight="1">
      <c r="A168" s="24"/>
      <c r="B168" s="813" t="s">
        <v>982</v>
      </c>
      <c r="C168" s="200"/>
      <c r="D168" s="826"/>
      <c r="E168" s="784"/>
      <c r="F168" s="785"/>
      <c r="G168" s="120"/>
      <c r="H168" s="120"/>
      <c r="I168" s="120"/>
      <c r="J168" s="120"/>
      <c r="K168" s="120"/>
      <c r="L168" s="24"/>
      <c r="M168" s="24"/>
      <c r="N168" s="24"/>
      <c r="O168" s="24"/>
      <c r="P168" s="24"/>
      <c r="Q168" s="24"/>
      <c r="R168" s="24"/>
      <c r="S168" s="24"/>
      <c r="T168" s="24"/>
      <c r="U168" s="24"/>
      <c r="V168" s="24"/>
      <c r="W168" s="24"/>
      <c r="X168" s="24"/>
      <c r="Y168" s="24"/>
      <c r="Z168" s="24"/>
    </row>
    <row r="169" spans="1:26" ht="15.75" customHeight="1">
      <c r="A169" s="24"/>
      <c r="B169" s="814"/>
      <c r="C169" s="201"/>
      <c r="D169" s="827"/>
      <c r="E169" s="787"/>
      <c r="F169" s="788"/>
      <c r="G169" s="120"/>
      <c r="H169" s="120"/>
      <c r="I169" s="120"/>
      <c r="J169" s="120"/>
      <c r="K169" s="120"/>
      <c r="L169" s="24"/>
      <c r="M169" s="24"/>
      <c r="N169" s="24"/>
      <c r="O169" s="24"/>
      <c r="P169" s="24"/>
      <c r="Q169" s="24"/>
      <c r="R169" s="24"/>
      <c r="S169" s="24"/>
      <c r="T169" s="24"/>
      <c r="U169" s="24"/>
      <c r="V169" s="24"/>
      <c r="W169" s="24"/>
      <c r="X169" s="24"/>
      <c r="Y169" s="24"/>
      <c r="Z169" s="24"/>
    </row>
    <row r="170" spans="1:26" ht="15.75" customHeight="1">
      <c r="A170" s="24"/>
      <c r="B170" s="814"/>
      <c r="C170" s="201"/>
      <c r="D170" s="811" t="s">
        <v>983</v>
      </c>
      <c r="E170" s="787"/>
      <c r="F170" s="788"/>
      <c r="G170" s="120"/>
      <c r="H170" s="120"/>
      <c r="I170" s="120"/>
      <c r="J170" s="120"/>
      <c r="K170" s="120"/>
      <c r="L170" s="24"/>
      <c r="M170" s="24"/>
      <c r="N170" s="24"/>
      <c r="O170" s="24"/>
      <c r="P170" s="24"/>
      <c r="Q170" s="24"/>
      <c r="R170" s="24"/>
      <c r="S170" s="24"/>
      <c r="T170" s="24"/>
      <c r="U170" s="24"/>
      <c r="V170" s="24"/>
      <c r="W170" s="24"/>
      <c r="X170" s="24"/>
      <c r="Y170" s="24"/>
      <c r="Z170" s="24"/>
    </row>
    <row r="171" spans="1:26" ht="15.75" customHeight="1">
      <c r="A171" s="24"/>
      <c r="B171" s="814"/>
      <c r="C171" s="201"/>
      <c r="D171" s="811" t="s">
        <v>984</v>
      </c>
      <c r="E171" s="787"/>
      <c r="F171" s="788"/>
      <c r="G171" s="120"/>
      <c r="H171" s="120"/>
      <c r="I171" s="120"/>
      <c r="J171" s="120"/>
      <c r="K171" s="120"/>
      <c r="L171" s="24"/>
      <c r="M171" s="24"/>
      <c r="N171" s="24"/>
      <c r="O171" s="24"/>
      <c r="P171" s="24"/>
      <c r="Q171" s="24"/>
      <c r="R171" s="24"/>
      <c r="S171" s="24"/>
      <c r="T171" s="24"/>
      <c r="U171" s="24"/>
      <c r="V171" s="24"/>
      <c r="W171" s="24"/>
      <c r="X171" s="24"/>
      <c r="Y171" s="24"/>
      <c r="Z171" s="24"/>
    </row>
    <row r="172" spans="1:26" ht="15.75" customHeight="1">
      <c r="A172" s="24"/>
      <c r="B172" s="814"/>
      <c r="C172" s="201"/>
      <c r="D172" s="811" t="s">
        <v>985</v>
      </c>
      <c r="E172" s="787"/>
      <c r="F172" s="788"/>
      <c r="G172" s="120"/>
      <c r="H172" s="120"/>
      <c r="I172" s="120"/>
      <c r="J172" s="120"/>
      <c r="K172" s="120"/>
      <c r="L172" s="24"/>
      <c r="M172" s="24"/>
      <c r="N172" s="24"/>
      <c r="O172" s="24"/>
      <c r="P172" s="24"/>
      <c r="Q172" s="24"/>
      <c r="R172" s="24"/>
      <c r="S172" s="24"/>
      <c r="T172" s="24"/>
      <c r="U172" s="24"/>
      <c r="V172" s="24"/>
      <c r="W172" s="24"/>
      <c r="X172" s="24"/>
      <c r="Y172" s="24"/>
      <c r="Z172" s="24"/>
    </row>
    <row r="173" spans="1:26" ht="15.75" customHeight="1">
      <c r="A173" s="24"/>
      <c r="B173" s="814"/>
      <c r="C173" s="201"/>
      <c r="D173" s="811" t="s">
        <v>986</v>
      </c>
      <c r="E173" s="787"/>
      <c r="F173" s="788"/>
      <c r="G173" s="120"/>
      <c r="H173" s="120"/>
      <c r="I173" s="120"/>
      <c r="J173" s="120"/>
      <c r="K173" s="120"/>
      <c r="L173" s="24"/>
      <c r="M173" s="24"/>
      <c r="N173" s="24"/>
      <c r="O173" s="24"/>
      <c r="P173" s="24"/>
      <c r="Q173" s="24"/>
      <c r="R173" s="24"/>
      <c r="S173" s="24"/>
      <c r="T173" s="24"/>
      <c r="U173" s="24"/>
      <c r="V173" s="24"/>
      <c r="W173" s="24"/>
      <c r="X173" s="24"/>
      <c r="Y173" s="24"/>
      <c r="Z173" s="24"/>
    </row>
    <row r="174" spans="1:26" ht="15.75" customHeight="1">
      <c r="A174" s="24"/>
      <c r="B174" s="814"/>
      <c r="C174" s="201"/>
      <c r="D174" s="811" t="s">
        <v>987</v>
      </c>
      <c r="E174" s="787"/>
      <c r="F174" s="788"/>
      <c r="G174" s="120"/>
      <c r="H174" s="120"/>
      <c r="I174" s="120"/>
      <c r="J174" s="120"/>
      <c r="K174" s="120"/>
      <c r="L174" s="24"/>
      <c r="M174" s="24"/>
      <c r="N174" s="24"/>
      <c r="O174" s="24"/>
      <c r="P174" s="24"/>
      <c r="Q174" s="24"/>
      <c r="R174" s="24"/>
      <c r="S174" s="24"/>
      <c r="T174" s="24"/>
      <c r="U174" s="24"/>
      <c r="V174" s="24"/>
      <c r="W174" s="24"/>
      <c r="X174" s="24"/>
      <c r="Y174" s="24"/>
      <c r="Z174" s="24"/>
    </row>
    <row r="175" spans="1:26" ht="15.75" customHeight="1">
      <c r="A175" s="24"/>
      <c r="B175" s="814"/>
      <c r="C175" s="201"/>
      <c r="D175" s="811" t="s">
        <v>988</v>
      </c>
      <c r="E175" s="787"/>
      <c r="F175" s="788"/>
      <c r="G175" s="120"/>
      <c r="H175" s="120"/>
      <c r="I175" s="120"/>
      <c r="J175" s="120"/>
      <c r="K175" s="120"/>
      <c r="L175" s="24"/>
      <c r="M175" s="24"/>
      <c r="N175" s="24"/>
      <c r="O175" s="24"/>
      <c r="P175" s="24"/>
      <c r="Q175" s="24"/>
      <c r="R175" s="24"/>
      <c r="S175" s="24"/>
      <c r="T175" s="24"/>
      <c r="U175" s="24"/>
      <c r="V175" s="24"/>
      <c r="W175" s="24"/>
      <c r="X175" s="24"/>
      <c r="Y175" s="24"/>
      <c r="Z175" s="24"/>
    </row>
    <row r="176" spans="1:26" ht="15.75" customHeight="1">
      <c r="A176" s="24"/>
      <c r="B176" s="814"/>
      <c r="C176" s="201"/>
      <c r="D176" s="811" t="s">
        <v>989</v>
      </c>
      <c r="E176" s="787"/>
      <c r="F176" s="788"/>
      <c r="G176" s="120"/>
      <c r="H176" s="120"/>
      <c r="I176" s="120"/>
      <c r="J176" s="120"/>
      <c r="K176" s="120"/>
      <c r="L176" s="24"/>
      <c r="M176" s="24"/>
      <c r="N176" s="24"/>
      <c r="O176" s="24"/>
      <c r="P176" s="24"/>
      <c r="Q176" s="24"/>
      <c r="R176" s="24"/>
      <c r="S176" s="24"/>
      <c r="T176" s="24"/>
      <c r="U176" s="24"/>
      <c r="V176" s="24"/>
      <c r="W176" s="24"/>
      <c r="X176" s="24"/>
      <c r="Y176" s="24"/>
      <c r="Z176" s="24"/>
    </row>
    <row r="177" spans="1:26" ht="15.75" customHeight="1">
      <c r="A177" s="24"/>
      <c r="B177" s="814"/>
      <c r="C177" s="201"/>
      <c r="D177" s="811" t="s">
        <v>990</v>
      </c>
      <c r="E177" s="787"/>
      <c r="F177" s="788"/>
      <c r="G177" s="120"/>
      <c r="H177" s="120"/>
      <c r="I177" s="120"/>
      <c r="J177" s="120"/>
      <c r="K177" s="120"/>
      <c r="L177" s="24"/>
      <c r="M177" s="24"/>
      <c r="N177" s="24"/>
      <c r="O177" s="24"/>
      <c r="P177" s="24"/>
      <c r="Q177" s="24"/>
      <c r="R177" s="24"/>
      <c r="S177" s="24"/>
      <c r="T177" s="24"/>
      <c r="U177" s="24"/>
      <c r="V177" s="24"/>
      <c r="W177" s="24"/>
      <c r="X177" s="24"/>
      <c r="Y177" s="24"/>
      <c r="Z177" s="24"/>
    </row>
    <row r="178" spans="1:26" ht="15.75" customHeight="1">
      <c r="A178" s="24"/>
      <c r="B178" s="814"/>
      <c r="C178" s="201"/>
      <c r="D178" s="811" t="s">
        <v>991</v>
      </c>
      <c r="E178" s="787"/>
      <c r="F178" s="788"/>
      <c r="G178" s="120"/>
      <c r="H178" s="120"/>
      <c r="I178" s="120"/>
      <c r="J178" s="120"/>
      <c r="K178" s="120"/>
      <c r="L178" s="24"/>
      <c r="M178" s="24"/>
      <c r="N178" s="24"/>
      <c r="O178" s="24"/>
      <c r="P178" s="24"/>
      <c r="Q178" s="24"/>
      <c r="R178" s="24"/>
      <c r="S178" s="24"/>
      <c r="T178" s="24"/>
      <c r="U178" s="24"/>
      <c r="V178" s="24"/>
      <c r="W178" s="24"/>
      <c r="X178" s="24"/>
      <c r="Y178" s="24"/>
      <c r="Z178" s="24"/>
    </row>
    <row r="179" spans="1:26" ht="15.75" customHeight="1">
      <c r="A179" s="24"/>
      <c r="B179" s="814"/>
      <c r="C179" s="201"/>
      <c r="D179" s="811" t="s">
        <v>992</v>
      </c>
      <c r="E179" s="787"/>
      <c r="F179" s="788"/>
      <c r="G179" s="120"/>
      <c r="H179" s="120"/>
      <c r="I179" s="120"/>
      <c r="J179" s="120"/>
      <c r="K179" s="120"/>
      <c r="L179" s="24"/>
      <c r="M179" s="24"/>
      <c r="N179" s="24"/>
      <c r="O179" s="24"/>
      <c r="P179" s="24"/>
      <c r="Q179" s="24"/>
      <c r="R179" s="24"/>
      <c r="S179" s="24"/>
      <c r="T179" s="24"/>
      <c r="U179" s="24"/>
      <c r="V179" s="24"/>
      <c r="W179" s="24"/>
      <c r="X179" s="24"/>
      <c r="Y179" s="24"/>
      <c r="Z179" s="24"/>
    </row>
    <row r="180" spans="1:26" ht="15.75" customHeight="1">
      <c r="A180" s="24"/>
      <c r="B180" s="814"/>
      <c r="C180" s="201"/>
      <c r="D180" s="811" t="s">
        <v>993</v>
      </c>
      <c r="E180" s="787"/>
      <c r="F180" s="788"/>
      <c r="G180" s="120"/>
      <c r="H180" s="120"/>
      <c r="I180" s="120"/>
      <c r="J180" s="120"/>
      <c r="K180" s="120"/>
      <c r="L180" s="24"/>
      <c r="M180" s="24"/>
      <c r="N180" s="24"/>
      <c r="O180" s="24"/>
      <c r="P180" s="24"/>
      <c r="Q180" s="24"/>
      <c r="R180" s="24"/>
      <c r="S180" s="24"/>
      <c r="T180" s="24"/>
      <c r="U180" s="24"/>
      <c r="V180" s="24"/>
      <c r="W180" s="24"/>
      <c r="X180" s="24"/>
      <c r="Y180" s="24"/>
      <c r="Z180" s="24"/>
    </row>
    <row r="181" spans="1:26" ht="15.75" customHeight="1">
      <c r="A181" s="24"/>
      <c r="B181" s="814"/>
      <c r="C181" s="201"/>
      <c r="D181" s="825" t="s">
        <v>994</v>
      </c>
      <c r="E181" s="790"/>
      <c r="F181" s="791"/>
      <c r="G181" s="120"/>
      <c r="H181" s="120"/>
      <c r="I181" s="120"/>
      <c r="J181" s="120"/>
      <c r="K181" s="120"/>
      <c r="L181" s="24"/>
      <c r="M181" s="24"/>
      <c r="N181" s="24"/>
      <c r="O181" s="24"/>
      <c r="P181" s="24"/>
      <c r="Q181" s="24"/>
      <c r="R181" s="24"/>
      <c r="S181" s="24"/>
      <c r="T181" s="24"/>
      <c r="U181" s="24"/>
      <c r="V181" s="24"/>
      <c r="W181" s="24"/>
      <c r="X181" s="24"/>
      <c r="Y181" s="24"/>
      <c r="Z181" s="24"/>
    </row>
    <row r="182" spans="1:26" ht="15.75" customHeight="1">
      <c r="A182" s="24"/>
      <c r="B182" s="814"/>
      <c r="C182" s="180"/>
      <c r="D182" s="139" t="s">
        <v>995</v>
      </c>
      <c r="E182" s="139" t="s">
        <v>996</v>
      </c>
      <c r="F182" s="139" t="s">
        <v>997</v>
      </c>
      <c r="G182" s="120"/>
      <c r="H182" s="120"/>
      <c r="I182" s="120"/>
      <c r="J182" s="120"/>
      <c r="K182" s="120"/>
      <c r="L182" s="24"/>
      <c r="M182" s="24"/>
      <c r="N182" s="24"/>
      <c r="O182" s="24"/>
      <c r="P182" s="24"/>
      <c r="Q182" s="24"/>
      <c r="R182" s="24"/>
      <c r="S182" s="24"/>
      <c r="T182" s="24"/>
      <c r="U182" s="24"/>
      <c r="V182" s="24"/>
      <c r="W182" s="24"/>
      <c r="X182" s="24"/>
      <c r="Y182" s="24"/>
      <c r="Z182" s="24"/>
    </row>
    <row r="183" spans="1:26" ht="15.75" customHeight="1">
      <c r="A183" s="24"/>
      <c r="B183" s="814"/>
      <c r="C183" s="180"/>
      <c r="D183" s="142" t="s">
        <v>998</v>
      </c>
      <c r="E183" s="203">
        <v>0.15</v>
      </c>
      <c r="F183" s="203">
        <v>0.15</v>
      </c>
      <c r="G183" s="120"/>
      <c r="H183" s="120"/>
      <c r="I183" s="120"/>
      <c r="J183" s="120"/>
      <c r="K183" s="120"/>
      <c r="L183" s="24"/>
      <c r="M183" s="24"/>
      <c r="N183" s="24"/>
      <c r="O183" s="24"/>
      <c r="P183" s="24"/>
      <c r="Q183" s="24"/>
      <c r="R183" s="24"/>
      <c r="S183" s="24"/>
      <c r="T183" s="24"/>
      <c r="U183" s="24"/>
      <c r="V183" s="24"/>
      <c r="W183" s="24"/>
      <c r="X183" s="24"/>
      <c r="Y183" s="24"/>
      <c r="Z183" s="24"/>
    </row>
    <row r="184" spans="1:26" ht="15.75" customHeight="1">
      <c r="A184" s="24"/>
      <c r="B184" s="814"/>
      <c r="C184" s="180"/>
      <c r="D184" s="142" t="s">
        <v>999</v>
      </c>
      <c r="E184" s="203">
        <v>0.18</v>
      </c>
      <c r="F184" s="203">
        <v>0.33</v>
      </c>
      <c r="G184" s="120"/>
      <c r="H184" s="204"/>
      <c r="I184" s="120"/>
      <c r="J184" s="120"/>
      <c r="K184" s="120"/>
      <c r="L184" s="24"/>
      <c r="M184" s="24"/>
      <c r="N184" s="24"/>
      <c r="O184" s="24"/>
      <c r="P184" s="24"/>
      <c r="Q184" s="24"/>
      <c r="R184" s="24"/>
      <c r="S184" s="24"/>
      <c r="T184" s="24"/>
      <c r="U184" s="24"/>
      <c r="V184" s="24"/>
      <c r="W184" s="24"/>
      <c r="X184" s="24"/>
      <c r="Y184" s="24"/>
      <c r="Z184" s="24"/>
    </row>
    <row r="185" spans="1:26" ht="15.75" customHeight="1">
      <c r="A185" s="24"/>
      <c r="B185" s="814"/>
      <c r="C185" s="180"/>
      <c r="D185" s="142" t="s">
        <v>1000</v>
      </c>
      <c r="E185" s="203">
        <v>0.33</v>
      </c>
      <c r="F185" s="203">
        <v>0.66</v>
      </c>
      <c r="G185" s="120"/>
      <c r="H185" s="204"/>
      <c r="I185" s="120"/>
      <c r="J185" s="120"/>
      <c r="K185" s="120"/>
      <c r="L185" s="24"/>
      <c r="M185" s="24"/>
      <c r="N185" s="24"/>
      <c r="O185" s="24"/>
      <c r="P185" s="24"/>
      <c r="Q185" s="24"/>
      <c r="R185" s="24"/>
      <c r="S185" s="24"/>
      <c r="T185" s="24"/>
      <c r="U185" s="24"/>
      <c r="V185" s="24"/>
      <c r="W185" s="24"/>
      <c r="X185" s="24"/>
      <c r="Y185" s="24"/>
      <c r="Z185" s="24"/>
    </row>
    <row r="186" spans="1:26" ht="15.75" customHeight="1">
      <c r="A186" s="24"/>
      <c r="B186" s="814"/>
      <c r="C186" s="180"/>
      <c r="D186" s="142" t="s">
        <v>1001</v>
      </c>
      <c r="E186" s="203">
        <v>0.16</v>
      </c>
      <c r="F186" s="203">
        <v>0.82</v>
      </c>
      <c r="G186" s="120"/>
      <c r="H186" s="204"/>
      <c r="I186" s="120"/>
      <c r="J186" s="120"/>
      <c r="K186" s="120"/>
      <c r="L186" s="24"/>
      <c r="M186" s="24"/>
      <c r="N186" s="24"/>
      <c r="O186" s="24"/>
      <c r="P186" s="24"/>
      <c r="Q186" s="24"/>
      <c r="R186" s="24"/>
      <c r="S186" s="24"/>
      <c r="T186" s="24"/>
      <c r="U186" s="24"/>
      <c r="V186" s="24"/>
      <c r="W186" s="24"/>
      <c r="X186" s="24"/>
      <c r="Y186" s="24"/>
      <c r="Z186" s="24"/>
    </row>
    <row r="187" spans="1:26" ht="15.75" customHeight="1">
      <c r="A187" s="24"/>
      <c r="B187" s="814"/>
      <c r="C187" s="180"/>
      <c r="D187" s="142" t="s">
        <v>1002</v>
      </c>
      <c r="E187" s="203">
        <v>0.18</v>
      </c>
      <c r="F187" s="203">
        <v>1</v>
      </c>
      <c r="G187" s="120"/>
      <c r="H187" s="204"/>
      <c r="I187" s="120"/>
      <c r="J187" s="120"/>
      <c r="K187" s="120"/>
      <c r="L187" s="24"/>
      <c r="M187" s="24"/>
      <c r="N187" s="24"/>
      <c r="O187" s="24"/>
      <c r="P187" s="24"/>
      <c r="Q187" s="24"/>
      <c r="R187" s="24"/>
      <c r="S187" s="24"/>
      <c r="T187" s="24"/>
      <c r="U187" s="24"/>
      <c r="V187" s="24"/>
      <c r="W187" s="24"/>
      <c r="X187" s="24"/>
      <c r="Y187" s="24"/>
      <c r="Z187" s="24"/>
    </row>
    <row r="188" spans="1:26" ht="15.75" customHeight="1">
      <c r="A188" s="24"/>
      <c r="B188" s="814"/>
      <c r="C188" s="201"/>
      <c r="D188" s="823"/>
      <c r="E188" s="784"/>
      <c r="F188" s="785"/>
      <c r="G188" s="120"/>
      <c r="H188" s="120"/>
      <c r="I188" s="120"/>
      <c r="J188" s="120"/>
      <c r="K188" s="120"/>
      <c r="L188" s="24"/>
      <c r="M188" s="24"/>
      <c r="N188" s="24"/>
      <c r="O188" s="24"/>
      <c r="P188" s="24"/>
      <c r="Q188" s="24"/>
      <c r="R188" s="24"/>
      <c r="S188" s="24"/>
      <c r="T188" s="24"/>
      <c r="U188" s="24"/>
      <c r="V188" s="24"/>
      <c r="W188" s="24"/>
      <c r="X188" s="24"/>
      <c r="Y188" s="24"/>
      <c r="Z188" s="24"/>
    </row>
    <row r="189" spans="1:26" ht="15.75" customHeight="1">
      <c r="A189" s="24"/>
      <c r="B189" s="814"/>
      <c r="C189" s="201"/>
      <c r="D189" s="825" t="s">
        <v>974</v>
      </c>
      <c r="E189" s="790"/>
      <c r="F189" s="791"/>
      <c r="G189" s="120"/>
      <c r="H189" s="120"/>
      <c r="I189" s="120"/>
      <c r="J189" s="120"/>
      <c r="K189" s="120"/>
      <c r="L189" s="24"/>
      <c r="M189" s="24"/>
      <c r="N189" s="24"/>
      <c r="O189" s="24"/>
      <c r="P189" s="24"/>
      <c r="Q189" s="24"/>
      <c r="R189" s="24"/>
      <c r="S189" s="24"/>
      <c r="T189" s="24"/>
      <c r="U189" s="24"/>
      <c r="V189" s="24"/>
      <c r="W189" s="24"/>
      <c r="X189" s="24"/>
      <c r="Y189" s="24"/>
      <c r="Z189" s="24"/>
    </row>
    <row r="190" spans="1:26" ht="15.75" customHeight="1">
      <c r="A190" s="24"/>
      <c r="B190" s="814"/>
      <c r="C190" s="180"/>
      <c r="D190" s="139" t="s">
        <v>995</v>
      </c>
      <c r="E190" s="139" t="s">
        <v>996</v>
      </c>
      <c r="F190" s="139" t="s">
        <v>997</v>
      </c>
      <c r="G190" s="120"/>
      <c r="H190" s="120"/>
      <c r="I190" s="120"/>
      <c r="J190" s="120"/>
      <c r="K190" s="120"/>
      <c r="L190" s="24"/>
      <c r="M190" s="24"/>
      <c r="N190" s="24"/>
      <c r="O190" s="24"/>
      <c r="P190" s="24"/>
      <c r="Q190" s="24"/>
      <c r="R190" s="24"/>
      <c r="S190" s="24"/>
      <c r="T190" s="24"/>
      <c r="U190" s="24"/>
      <c r="V190" s="24"/>
      <c r="W190" s="24"/>
      <c r="X190" s="24"/>
      <c r="Y190" s="24"/>
      <c r="Z190" s="24"/>
    </row>
    <row r="191" spans="1:26" ht="15.75" customHeight="1">
      <c r="A191" s="24"/>
      <c r="B191" s="814"/>
      <c r="C191" s="180"/>
      <c r="D191" s="142" t="s">
        <v>1003</v>
      </c>
      <c r="E191" s="203">
        <v>0.2</v>
      </c>
      <c r="F191" s="203">
        <v>0.2</v>
      </c>
      <c r="G191" s="120"/>
      <c r="H191" s="120"/>
      <c r="I191" s="120"/>
      <c r="J191" s="120"/>
      <c r="K191" s="120"/>
      <c r="L191" s="24"/>
      <c r="M191" s="24"/>
      <c r="N191" s="24"/>
      <c r="O191" s="24"/>
      <c r="P191" s="24"/>
      <c r="Q191" s="24"/>
      <c r="R191" s="24"/>
      <c r="S191" s="24"/>
      <c r="T191" s="24"/>
      <c r="U191" s="24"/>
      <c r="V191" s="24"/>
      <c r="W191" s="24"/>
      <c r="X191" s="24"/>
      <c r="Y191" s="24"/>
      <c r="Z191" s="24"/>
    </row>
    <row r="192" spans="1:26" ht="15.75" customHeight="1">
      <c r="A192" s="24"/>
      <c r="B192" s="814"/>
      <c r="C192" s="180"/>
      <c r="D192" s="142" t="s">
        <v>1004</v>
      </c>
      <c r="E192" s="203">
        <v>0.5</v>
      </c>
      <c r="F192" s="203">
        <v>0.7</v>
      </c>
      <c r="G192" s="120"/>
      <c r="H192" s="204"/>
      <c r="I192" s="120"/>
      <c r="J192" s="120"/>
      <c r="K192" s="120"/>
      <c r="L192" s="24"/>
      <c r="M192" s="24"/>
      <c r="N192" s="24"/>
      <c r="O192" s="24"/>
      <c r="P192" s="24"/>
      <c r="Q192" s="24"/>
      <c r="R192" s="24"/>
      <c r="S192" s="24"/>
      <c r="T192" s="24"/>
      <c r="U192" s="24"/>
      <c r="V192" s="24"/>
      <c r="W192" s="24"/>
      <c r="X192" s="24"/>
      <c r="Y192" s="24"/>
      <c r="Z192" s="24"/>
    </row>
    <row r="193" spans="1:26" ht="15.75" customHeight="1">
      <c r="A193" s="24"/>
      <c r="B193" s="814"/>
      <c r="C193" s="180"/>
      <c r="D193" s="142" t="s">
        <v>1005</v>
      </c>
      <c r="E193" s="203">
        <v>0.3</v>
      </c>
      <c r="F193" s="203">
        <v>1</v>
      </c>
      <c r="G193" s="120"/>
      <c r="H193" s="204"/>
      <c r="I193" s="120"/>
      <c r="J193" s="120"/>
      <c r="K193" s="120"/>
      <c r="L193" s="24"/>
      <c r="M193" s="24"/>
      <c r="N193" s="24"/>
      <c r="O193" s="24"/>
      <c r="P193" s="24"/>
      <c r="Q193" s="24"/>
      <c r="R193" s="24"/>
      <c r="S193" s="24"/>
      <c r="T193" s="24"/>
      <c r="U193" s="24"/>
      <c r="V193" s="24"/>
      <c r="W193" s="24"/>
      <c r="X193" s="24"/>
      <c r="Y193" s="24"/>
      <c r="Z193" s="24"/>
    </row>
    <row r="194" spans="1:26" ht="15.75" customHeight="1">
      <c r="A194" s="24"/>
      <c r="B194" s="814"/>
      <c r="C194" s="201"/>
      <c r="D194" s="826"/>
      <c r="E194" s="784"/>
      <c r="F194" s="785"/>
      <c r="G194" s="120"/>
      <c r="H194" s="204"/>
      <c r="I194" s="120"/>
      <c r="J194" s="120"/>
      <c r="K194" s="120"/>
      <c r="L194" s="24"/>
      <c r="M194" s="24"/>
      <c r="N194" s="24"/>
      <c r="O194" s="24"/>
      <c r="P194" s="24"/>
      <c r="Q194" s="24"/>
      <c r="R194" s="24"/>
      <c r="S194" s="24"/>
      <c r="T194" s="24"/>
      <c r="U194" s="24"/>
      <c r="V194" s="24"/>
      <c r="W194" s="24"/>
      <c r="X194" s="24"/>
      <c r="Y194" s="24"/>
      <c r="Z194" s="24"/>
    </row>
    <row r="195" spans="1:26" ht="15.75" customHeight="1">
      <c r="A195" s="24"/>
      <c r="B195" s="814"/>
      <c r="C195" s="201"/>
      <c r="D195" s="825" t="s">
        <v>1006</v>
      </c>
      <c r="E195" s="790"/>
      <c r="F195" s="791"/>
      <c r="G195" s="120"/>
      <c r="H195" s="204"/>
      <c r="I195" s="120"/>
      <c r="J195" s="120"/>
      <c r="K195" s="120"/>
      <c r="L195" s="24"/>
      <c r="M195" s="24"/>
      <c r="N195" s="24"/>
      <c r="O195" s="24"/>
      <c r="P195" s="24"/>
      <c r="Q195" s="24"/>
      <c r="R195" s="24"/>
      <c r="S195" s="24"/>
      <c r="T195" s="24"/>
      <c r="U195" s="24"/>
      <c r="V195" s="24"/>
      <c r="W195" s="24"/>
      <c r="X195" s="24"/>
      <c r="Y195" s="24"/>
      <c r="Z195" s="24"/>
    </row>
    <row r="196" spans="1:26" ht="15.75" customHeight="1">
      <c r="A196" s="24"/>
      <c r="B196" s="814"/>
      <c r="C196" s="180"/>
      <c r="D196" s="139" t="s">
        <v>995</v>
      </c>
      <c r="E196" s="139" t="s">
        <v>996</v>
      </c>
      <c r="F196" s="139" t="s">
        <v>997</v>
      </c>
      <c r="G196" s="120"/>
      <c r="H196" s="120"/>
      <c r="I196" s="120"/>
      <c r="J196" s="120"/>
      <c r="K196" s="120"/>
      <c r="L196" s="24"/>
      <c r="M196" s="24"/>
      <c r="N196" s="24"/>
      <c r="O196" s="24"/>
      <c r="P196" s="24"/>
      <c r="Q196" s="24"/>
      <c r="R196" s="24"/>
      <c r="S196" s="24"/>
      <c r="T196" s="24"/>
      <c r="U196" s="24"/>
      <c r="V196" s="24"/>
      <c r="W196" s="24"/>
      <c r="X196" s="24"/>
      <c r="Y196" s="24"/>
      <c r="Z196" s="24"/>
    </row>
    <row r="197" spans="1:26" ht="15.75" customHeight="1">
      <c r="A197" s="24"/>
      <c r="B197" s="814"/>
      <c r="C197" s="180"/>
      <c r="D197" s="142" t="s">
        <v>1007</v>
      </c>
      <c r="E197" s="203">
        <v>0.2</v>
      </c>
      <c r="F197" s="203">
        <v>0.2</v>
      </c>
      <c r="G197" s="120"/>
      <c r="H197" s="204"/>
      <c r="I197" s="120"/>
      <c r="J197" s="120"/>
      <c r="K197" s="120"/>
      <c r="L197" s="24"/>
      <c r="M197" s="24"/>
      <c r="N197" s="24"/>
      <c r="O197" s="24"/>
      <c r="P197" s="24"/>
      <c r="Q197" s="24"/>
      <c r="R197" s="24"/>
      <c r="S197" s="24"/>
      <c r="T197" s="24"/>
      <c r="U197" s="24"/>
      <c r="V197" s="24"/>
      <c r="W197" s="24"/>
      <c r="X197" s="24"/>
      <c r="Y197" s="24"/>
      <c r="Z197" s="24"/>
    </row>
    <row r="198" spans="1:26" ht="15.75" customHeight="1">
      <c r="A198" s="24"/>
      <c r="B198" s="814"/>
      <c r="C198" s="180"/>
      <c r="D198" s="142" t="s">
        <v>1004</v>
      </c>
      <c r="E198" s="203">
        <v>0.5</v>
      </c>
      <c r="F198" s="203">
        <v>0.7</v>
      </c>
      <c r="G198" s="120"/>
      <c r="H198" s="204"/>
      <c r="I198" s="120"/>
      <c r="J198" s="120"/>
      <c r="K198" s="120"/>
      <c r="L198" s="24"/>
      <c r="M198" s="24"/>
      <c r="N198" s="24"/>
      <c r="O198" s="24"/>
      <c r="P198" s="24"/>
      <c r="Q198" s="24"/>
      <c r="R198" s="24"/>
      <c r="S198" s="24"/>
      <c r="T198" s="24"/>
      <c r="U198" s="24"/>
      <c r="V198" s="24"/>
      <c r="W198" s="24"/>
      <c r="X198" s="24"/>
      <c r="Y198" s="24"/>
      <c r="Z198" s="24"/>
    </row>
    <row r="199" spans="1:26" ht="15.75" customHeight="1">
      <c r="A199" s="24"/>
      <c r="B199" s="814"/>
      <c r="C199" s="180"/>
      <c r="D199" s="142" t="s">
        <v>1005</v>
      </c>
      <c r="E199" s="203">
        <v>0.3</v>
      </c>
      <c r="F199" s="203">
        <v>1</v>
      </c>
      <c r="G199" s="120"/>
      <c r="H199" s="204"/>
      <c r="I199" s="120"/>
      <c r="J199" s="120"/>
      <c r="K199" s="120"/>
      <c r="L199" s="24"/>
      <c r="M199" s="24"/>
      <c r="N199" s="24"/>
      <c r="O199" s="24"/>
      <c r="P199" s="24"/>
      <c r="Q199" s="24"/>
      <c r="R199" s="24"/>
      <c r="S199" s="24"/>
      <c r="T199" s="24"/>
      <c r="U199" s="24"/>
      <c r="V199" s="24"/>
      <c r="W199" s="24"/>
      <c r="X199" s="24"/>
      <c r="Y199" s="24"/>
      <c r="Z199" s="24"/>
    </row>
    <row r="200" spans="1:26" ht="15.75" customHeight="1">
      <c r="A200" s="24"/>
      <c r="B200" s="814"/>
      <c r="C200" s="201"/>
      <c r="D200" s="826"/>
      <c r="E200" s="784"/>
      <c r="F200" s="785"/>
      <c r="G200" s="120"/>
      <c r="H200" s="120"/>
      <c r="I200" s="120"/>
      <c r="J200" s="120"/>
      <c r="K200" s="120"/>
      <c r="L200" s="24"/>
      <c r="M200" s="24"/>
      <c r="N200" s="24"/>
      <c r="O200" s="24"/>
      <c r="P200" s="24"/>
      <c r="Q200" s="24"/>
      <c r="R200" s="24"/>
      <c r="S200" s="24"/>
      <c r="T200" s="24"/>
      <c r="U200" s="24"/>
      <c r="V200" s="24"/>
      <c r="W200" s="24"/>
      <c r="X200" s="24"/>
      <c r="Y200" s="24"/>
      <c r="Z200" s="24"/>
    </row>
    <row r="201" spans="1:26" ht="15.75" customHeight="1">
      <c r="A201" s="24"/>
      <c r="B201" s="814"/>
      <c r="C201" s="201"/>
      <c r="D201" s="812" t="s">
        <v>1008</v>
      </c>
      <c r="E201" s="787"/>
      <c r="F201" s="788"/>
      <c r="G201" s="120"/>
      <c r="H201" s="120"/>
      <c r="I201" s="120"/>
      <c r="J201" s="120"/>
      <c r="K201" s="120"/>
      <c r="L201" s="24"/>
      <c r="M201" s="24"/>
      <c r="N201" s="24"/>
      <c r="O201" s="24"/>
      <c r="P201" s="24"/>
      <c r="Q201" s="24"/>
      <c r="R201" s="24"/>
      <c r="S201" s="24"/>
      <c r="T201" s="24"/>
      <c r="U201" s="24"/>
      <c r="V201" s="24"/>
      <c r="W201" s="24"/>
      <c r="X201" s="24"/>
      <c r="Y201" s="24"/>
      <c r="Z201" s="24"/>
    </row>
    <row r="202" spans="1:26" ht="15.75" customHeight="1">
      <c r="A202" s="24"/>
      <c r="B202" s="814"/>
      <c r="C202" s="201"/>
      <c r="D202" s="811" t="s">
        <v>1009</v>
      </c>
      <c r="E202" s="787"/>
      <c r="F202" s="788"/>
      <c r="G202" s="120"/>
      <c r="H202" s="120"/>
      <c r="I202" s="120"/>
      <c r="J202" s="120"/>
      <c r="K202" s="120"/>
      <c r="L202" s="24"/>
      <c r="M202" s="24"/>
      <c r="N202" s="24"/>
      <c r="O202" s="24"/>
      <c r="P202" s="24"/>
      <c r="Q202" s="24"/>
      <c r="R202" s="24"/>
      <c r="S202" s="24"/>
      <c r="T202" s="24"/>
      <c r="U202" s="24"/>
      <c r="V202" s="24"/>
      <c r="W202" s="24"/>
      <c r="X202" s="24"/>
      <c r="Y202" s="24"/>
      <c r="Z202" s="24"/>
    </row>
    <row r="203" spans="1:26" ht="15.75" customHeight="1">
      <c r="A203" s="24"/>
      <c r="B203" s="814"/>
      <c r="C203" s="201"/>
      <c r="D203" s="152"/>
      <c r="E203" s="205"/>
      <c r="F203" s="206"/>
      <c r="G203" s="120"/>
      <c r="H203" s="120"/>
      <c r="I203" s="120"/>
      <c r="J203" s="120"/>
      <c r="K203" s="120"/>
      <c r="L203" s="24"/>
      <c r="M203" s="24"/>
      <c r="N203" s="24"/>
      <c r="O203" s="24"/>
      <c r="P203" s="24"/>
      <c r="Q203" s="24"/>
      <c r="R203" s="24"/>
      <c r="S203" s="24"/>
      <c r="T203" s="24"/>
      <c r="U203" s="24"/>
      <c r="V203" s="24"/>
      <c r="W203" s="24"/>
      <c r="X203" s="24"/>
      <c r="Y203" s="24"/>
      <c r="Z203" s="24"/>
    </row>
    <row r="204" spans="1:26" ht="15.75" customHeight="1">
      <c r="A204" s="24"/>
      <c r="B204" s="814"/>
      <c r="C204" s="201"/>
      <c r="D204" s="811" t="s">
        <v>1010</v>
      </c>
      <c r="E204" s="787"/>
      <c r="F204" s="788"/>
      <c r="G204" s="120"/>
      <c r="H204" s="120"/>
      <c r="I204" s="120"/>
      <c r="J204" s="120"/>
      <c r="K204" s="120"/>
      <c r="L204" s="24"/>
      <c r="M204" s="24"/>
      <c r="N204" s="24"/>
      <c r="O204" s="24"/>
      <c r="P204" s="24"/>
      <c r="Q204" s="24"/>
      <c r="R204" s="24"/>
      <c r="S204" s="24"/>
      <c r="T204" s="24"/>
      <c r="U204" s="24"/>
      <c r="V204" s="24"/>
      <c r="W204" s="24"/>
      <c r="X204" s="24"/>
      <c r="Y204" s="24"/>
      <c r="Z204" s="24"/>
    </row>
    <row r="205" spans="1:26" ht="15.75" customHeight="1">
      <c r="A205" s="24"/>
      <c r="B205" s="814"/>
      <c r="C205" s="201"/>
      <c r="D205" s="811" t="s">
        <v>1011</v>
      </c>
      <c r="E205" s="787"/>
      <c r="F205" s="788"/>
      <c r="G205" s="120"/>
      <c r="H205" s="120"/>
      <c r="I205" s="120"/>
      <c r="J205" s="120"/>
      <c r="K205" s="120"/>
      <c r="L205" s="24"/>
      <c r="M205" s="24"/>
      <c r="N205" s="24"/>
      <c r="O205" s="24"/>
      <c r="P205" s="24"/>
      <c r="Q205" s="24"/>
      <c r="R205" s="24"/>
      <c r="S205" s="24"/>
      <c r="T205" s="24"/>
      <c r="U205" s="24"/>
      <c r="V205" s="24"/>
      <c r="W205" s="24"/>
      <c r="X205" s="24"/>
      <c r="Y205" s="24"/>
      <c r="Z205" s="24"/>
    </row>
    <row r="206" spans="1:26" ht="15.75" customHeight="1">
      <c r="A206" s="24"/>
      <c r="B206" s="814"/>
      <c r="C206" s="201"/>
      <c r="D206" s="811" t="s">
        <v>1012</v>
      </c>
      <c r="E206" s="787"/>
      <c r="F206" s="788"/>
      <c r="G206" s="120"/>
      <c r="H206" s="120"/>
      <c r="I206" s="120"/>
      <c r="J206" s="120"/>
      <c r="K206" s="120"/>
      <c r="L206" s="24"/>
      <c r="M206" s="24"/>
      <c r="N206" s="24"/>
      <c r="O206" s="24"/>
      <c r="P206" s="24"/>
      <c r="Q206" s="24"/>
      <c r="R206" s="24"/>
      <c r="S206" s="24"/>
      <c r="T206" s="24"/>
      <c r="U206" s="24"/>
      <c r="V206" s="24"/>
      <c r="W206" s="24"/>
      <c r="X206" s="24"/>
      <c r="Y206" s="24"/>
      <c r="Z206" s="24"/>
    </row>
    <row r="207" spans="1:26" ht="15.75" customHeight="1">
      <c r="A207" s="24"/>
      <c r="B207" s="814"/>
      <c r="C207" s="201"/>
      <c r="D207" s="811" t="s">
        <v>1013</v>
      </c>
      <c r="E207" s="787"/>
      <c r="F207" s="788"/>
      <c r="G207" s="120"/>
      <c r="H207" s="120"/>
      <c r="I207" s="120"/>
      <c r="J207" s="120"/>
      <c r="K207" s="120"/>
      <c r="L207" s="24"/>
      <c r="M207" s="24"/>
      <c r="N207" s="24"/>
      <c r="O207" s="24"/>
      <c r="P207" s="24"/>
      <c r="Q207" s="24"/>
      <c r="R207" s="24"/>
      <c r="S207" s="24"/>
      <c r="T207" s="24"/>
      <c r="U207" s="24"/>
      <c r="V207" s="24"/>
      <c r="W207" s="24"/>
      <c r="X207" s="24"/>
      <c r="Y207" s="24"/>
      <c r="Z207" s="24"/>
    </row>
    <row r="208" spans="1:26" ht="15.75" customHeight="1">
      <c r="A208" s="24"/>
      <c r="B208" s="814"/>
      <c r="C208" s="201"/>
      <c r="D208" s="152"/>
      <c r="E208" s="205"/>
      <c r="F208" s="206"/>
      <c r="G208" s="120"/>
      <c r="H208" s="120"/>
      <c r="I208" s="120"/>
      <c r="J208" s="120"/>
      <c r="K208" s="120"/>
      <c r="L208" s="24"/>
      <c r="M208" s="24"/>
      <c r="N208" s="24"/>
      <c r="O208" s="24"/>
      <c r="P208" s="24"/>
      <c r="Q208" s="24"/>
      <c r="R208" s="24"/>
      <c r="S208" s="24"/>
      <c r="T208" s="24"/>
      <c r="U208" s="24"/>
      <c r="V208" s="24"/>
      <c r="W208" s="24"/>
      <c r="X208" s="24"/>
      <c r="Y208" s="24"/>
      <c r="Z208" s="24"/>
    </row>
    <row r="209" spans="1:26" ht="15.75" customHeight="1">
      <c r="A209" s="24"/>
      <c r="B209" s="814"/>
      <c r="C209" s="201"/>
      <c r="D209" s="812" t="s">
        <v>1014</v>
      </c>
      <c r="E209" s="787"/>
      <c r="F209" s="788"/>
      <c r="G209" s="120"/>
      <c r="H209" s="120"/>
      <c r="I209" s="120"/>
      <c r="J209" s="120"/>
      <c r="K209" s="120"/>
      <c r="L209" s="24"/>
      <c r="M209" s="24"/>
      <c r="N209" s="24"/>
      <c r="O209" s="24"/>
      <c r="P209" s="24"/>
      <c r="Q209" s="24"/>
      <c r="R209" s="24"/>
      <c r="S209" s="24"/>
      <c r="T209" s="24"/>
      <c r="U209" s="24"/>
      <c r="V209" s="24"/>
      <c r="W209" s="24"/>
      <c r="X209" s="24"/>
      <c r="Y209" s="24"/>
      <c r="Z209" s="24"/>
    </row>
    <row r="210" spans="1:26" ht="15.75" customHeight="1">
      <c r="A210" s="24"/>
      <c r="B210" s="814"/>
      <c r="C210" s="201"/>
      <c r="D210" s="811" t="s">
        <v>1015</v>
      </c>
      <c r="E210" s="787"/>
      <c r="F210" s="788"/>
      <c r="G210" s="120"/>
      <c r="H210" s="120"/>
      <c r="I210" s="120"/>
      <c r="J210" s="120"/>
      <c r="K210" s="120"/>
      <c r="L210" s="24"/>
      <c r="M210" s="24"/>
      <c r="N210" s="24"/>
      <c r="O210" s="24"/>
      <c r="P210" s="24"/>
      <c r="Q210" s="24"/>
      <c r="R210" s="24"/>
      <c r="S210" s="24"/>
      <c r="T210" s="24"/>
      <c r="U210" s="24"/>
      <c r="V210" s="24"/>
      <c r="W210" s="24"/>
      <c r="X210" s="24"/>
      <c r="Y210" s="24"/>
      <c r="Z210" s="24"/>
    </row>
    <row r="211" spans="1:26" ht="31.5" customHeight="1">
      <c r="A211" s="24"/>
      <c r="B211" s="814"/>
      <c r="C211" s="201"/>
      <c r="D211" s="827"/>
      <c r="E211" s="787"/>
      <c r="F211" s="788"/>
      <c r="G211" s="120"/>
      <c r="H211" s="120"/>
      <c r="I211" s="120"/>
      <c r="J211" s="120"/>
      <c r="K211" s="120"/>
      <c r="L211" s="24"/>
      <c r="M211" s="24"/>
      <c r="N211" s="24"/>
      <c r="O211" s="24"/>
      <c r="P211" s="24"/>
      <c r="Q211" s="24"/>
      <c r="R211" s="24"/>
      <c r="S211" s="24"/>
      <c r="T211" s="24"/>
      <c r="U211" s="24"/>
      <c r="V211" s="24"/>
      <c r="W211" s="24"/>
      <c r="X211" s="24"/>
      <c r="Y211" s="24"/>
      <c r="Z211" s="24"/>
    </row>
    <row r="212" spans="1:26" ht="15.75" customHeight="1">
      <c r="A212" s="24"/>
      <c r="B212" s="814"/>
      <c r="C212" s="201"/>
      <c r="D212" s="811" t="s">
        <v>1016</v>
      </c>
      <c r="E212" s="787"/>
      <c r="F212" s="788"/>
      <c r="G212" s="120"/>
      <c r="H212" s="120"/>
      <c r="I212" s="120"/>
      <c r="J212" s="120"/>
      <c r="K212" s="120"/>
      <c r="L212" s="24"/>
      <c r="M212" s="24"/>
      <c r="N212" s="24"/>
      <c r="O212" s="24"/>
      <c r="P212" s="24"/>
      <c r="Q212" s="24"/>
      <c r="R212" s="24"/>
      <c r="S212" s="24"/>
      <c r="T212" s="24"/>
      <c r="U212" s="24"/>
      <c r="V212" s="24"/>
      <c r="W212" s="24"/>
      <c r="X212" s="24"/>
      <c r="Y212" s="24"/>
      <c r="Z212" s="24"/>
    </row>
    <row r="213" spans="1:26" ht="15.75" customHeight="1">
      <c r="A213" s="24"/>
      <c r="B213" s="814"/>
      <c r="C213" s="201"/>
      <c r="D213" s="811" t="s">
        <v>1017</v>
      </c>
      <c r="E213" s="787"/>
      <c r="F213" s="788"/>
      <c r="G213" s="120"/>
      <c r="H213" s="120"/>
      <c r="I213" s="120"/>
      <c r="J213" s="120"/>
      <c r="K213" s="120"/>
      <c r="L213" s="24"/>
      <c r="M213" s="24"/>
      <c r="N213" s="24"/>
      <c r="O213" s="24"/>
      <c r="P213" s="24"/>
      <c r="Q213" s="24"/>
      <c r="R213" s="24"/>
      <c r="S213" s="24"/>
      <c r="T213" s="24"/>
      <c r="U213" s="24"/>
      <c r="V213" s="24"/>
      <c r="W213" s="24"/>
      <c r="X213" s="24"/>
      <c r="Y213" s="24"/>
      <c r="Z213" s="24"/>
    </row>
    <row r="214" spans="1:26" ht="15.75" customHeight="1">
      <c r="A214" s="24"/>
      <c r="B214" s="814"/>
      <c r="C214" s="201"/>
      <c r="D214" s="811" t="s">
        <v>1018</v>
      </c>
      <c r="E214" s="787"/>
      <c r="F214" s="788"/>
      <c r="G214" s="120"/>
      <c r="H214" s="120"/>
      <c r="I214" s="120"/>
      <c r="J214" s="120"/>
      <c r="K214" s="120"/>
      <c r="L214" s="24"/>
      <c r="M214" s="24"/>
      <c r="N214" s="24"/>
      <c r="O214" s="24"/>
      <c r="P214" s="24"/>
      <c r="Q214" s="24"/>
      <c r="R214" s="24"/>
      <c r="S214" s="24"/>
      <c r="T214" s="24"/>
      <c r="U214" s="24"/>
      <c r="V214" s="24"/>
      <c r="W214" s="24"/>
      <c r="X214" s="24"/>
      <c r="Y214" s="24"/>
      <c r="Z214" s="24"/>
    </row>
    <row r="215" spans="1:26" ht="15.75" customHeight="1">
      <c r="A215" s="24"/>
      <c r="B215" s="815"/>
      <c r="C215" s="202"/>
      <c r="D215" s="824" t="s">
        <v>1019</v>
      </c>
      <c r="E215" s="790"/>
      <c r="F215" s="791"/>
      <c r="G215" s="120"/>
      <c r="H215" s="120"/>
      <c r="I215" s="120"/>
      <c r="J215" s="120"/>
      <c r="K215" s="120"/>
      <c r="L215" s="24"/>
      <c r="M215" s="24"/>
      <c r="N215" s="24"/>
      <c r="O215" s="24"/>
      <c r="P215" s="24"/>
      <c r="Q215" s="24"/>
      <c r="R215" s="24"/>
      <c r="S215" s="24"/>
      <c r="T215" s="24"/>
      <c r="U215" s="24"/>
      <c r="V215" s="24"/>
      <c r="W215" s="24"/>
      <c r="X215" s="24"/>
      <c r="Y215" s="24"/>
      <c r="Z215" s="24"/>
    </row>
    <row r="216" spans="1:26" ht="15.75" customHeight="1">
      <c r="A216" s="24"/>
      <c r="B216" s="120"/>
      <c r="C216" s="170"/>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5.75" customHeight="1">
      <c r="A217" s="24"/>
      <c r="B217" s="120"/>
      <c r="C217" s="170"/>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5.75" customHeight="1">
      <c r="A218" s="24"/>
      <c r="B218" s="120"/>
      <c r="C218" s="170"/>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5.75" customHeight="1">
      <c r="A219" s="24"/>
      <c r="B219" s="120"/>
      <c r="C219" s="170"/>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5.75" customHeight="1">
      <c r="A220" s="24"/>
      <c r="B220" s="120"/>
      <c r="C220" s="170"/>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5.75" customHeight="1">
      <c r="A221" s="24"/>
      <c r="B221" s="120"/>
      <c r="C221" s="170"/>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5.75" customHeight="1">
      <c r="A222" s="24"/>
      <c r="B222" s="120"/>
      <c r="C222" s="170"/>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5.75" customHeight="1">
      <c r="A223" s="24"/>
      <c r="B223" s="120"/>
      <c r="C223" s="170"/>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5.75" customHeight="1">
      <c r="A224" s="24"/>
      <c r="B224" s="120"/>
      <c r="C224" s="170"/>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5.75" customHeight="1">
      <c r="A225" s="24"/>
      <c r="B225" s="120"/>
      <c r="C225" s="170"/>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5.75" customHeight="1">
      <c r="A226" s="24"/>
      <c r="B226" s="120"/>
      <c r="C226" s="170"/>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5.75" customHeight="1">
      <c r="A227" s="24"/>
      <c r="B227" s="120"/>
      <c r="C227" s="170"/>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5.75" customHeight="1">
      <c r="A228" s="24"/>
      <c r="B228" s="120"/>
      <c r="C228" s="170"/>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5.75" customHeight="1">
      <c r="A229" s="24"/>
      <c r="B229" s="120"/>
      <c r="C229" s="170"/>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5.75" customHeight="1">
      <c r="A230" s="24"/>
      <c r="B230" s="120"/>
      <c r="C230" s="170"/>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5.75" customHeight="1">
      <c r="A231" s="24"/>
      <c r="B231" s="120"/>
      <c r="C231" s="170"/>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5.75" customHeight="1">
      <c r="A232" s="24"/>
      <c r="B232" s="120"/>
      <c r="C232" s="170"/>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5.75" customHeight="1">
      <c r="A233" s="24"/>
      <c r="B233" s="120"/>
      <c r="C233" s="170"/>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5.75" customHeight="1">
      <c r="A234" s="24"/>
      <c r="B234" s="120"/>
      <c r="C234" s="170"/>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5.75" customHeight="1">
      <c r="A235" s="24"/>
      <c r="B235" s="120"/>
      <c r="C235" s="170"/>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5.75" customHeight="1">
      <c r="A236" s="24"/>
      <c r="B236" s="120"/>
      <c r="C236" s="170"/>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5.75" customHeight="1">
      <c r="A237" s="24"/>
      <c r="B237" s="120"/>
      <c r="C237" s="170"/>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5.75" customHeight="1">
      <c r="A238" s="24"/>
      <c r="B238" s="120"/>
      <c r="C238" s="170"/>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5.75" customHeight="1">
      <c r="A239" s="24"/>
      <c r="B239" s="120"/>
      <c r="C239" s="170"/>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5.75" customHeight="1">
      <c r="A240" s="24"/>
      <c r="B240" s="120"/>
      <c r="C240" s="170"/>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5.75" customHeight="1">
      <c r="A241" s="24"/>
      <c r="B241" s="120"/>
      <c r="C241" s="170"/>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5.75" customHeight="1">
      <c r="A242" s="24"/>
      <c r="B242" s="120"/>
      <c r="C242" s="170"/>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5.75" customHeight="1">
      <c r="A243" s="24"/>
      <c r="B243" s="120"/>
      <c r="C243" s="170"/>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5.75" customHeight="1">
      <c r="A244" s="24"/>
      <c r="B244" s="120"/>
      <c r="C244" s="170"/>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5.75" customHeight="1">
      <c r="A245" s="24"/>
      <c r="B245" s="120"/>
      <c r="C245" s="170"/>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5.75" customHeight="1">
      <c r="A246" s="24"/>
      <c r="B246" s="120"/>
      <c r="C246" s="170"/>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5.75" customHeight="1">
      <c r="A247" s="24"/>
      <c r="B247" s="120"/>
      <c r="C247" s="170"/>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5.75" customHeight="1">
      <c r="A248" s="24"/>
      <c r="B248" s="120"/>
      <c r="C248" s="170"/>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5.75" customHeight="1">
      <c r="A249" s="24"/>
      <c r="B249" s="120"/>
      <c r="C249" s="170"/>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5.75" customHeight="1">
      <c r="A250" s="24"/>
      <c r="B250" s="120"/>
      <c r="C250" s="170"/>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5.75" customHeight="1">
      <c r="A251" s="24"/>
      <c r="B251" s="120"/>
      <c r="C251" s="170"/>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5.75" customHeight="1">
      <c r="A252" s="24"/>
      <c r="B252" s="120"/>
      <c r="C252" s="170"/>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5.75" customHeight="1">
      <c r="A253" s="24"/>
      <c r="B253" s="120"/>
      <c r="C253" s="170"/>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5.75" customHeight="1">
      <c r="A254" s="24"/>
      <c r="B254" s="120"/>
      <c r="C254" s="170"/>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5.75" customHeight="1">
      <c r="A255" s="24"/>
      <c r="B255" s="120"/>
      <c r="C255" s="170"/>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5.75" customHeight="1">
      <c r="A256" s="24"/>
      <c r="B256" s="120"/>
      <c r="C256" s="170"/>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5.75" customHeight="1">
      <c r="A257" s="24"/>
      <c r="B257" s="120"/>
      <c r="C257" s="170"/>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5.75" customHeight="1">
      <c r="A258" s="24"/>
      <c r="B258" s="120"/>
      <c r="C258" s="170"/>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5.75" customHeight="1">
      <c r="A259" s="24"/>
      <c r="B259" s="120"/>
      <c r="C259" s="170"/>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5.75" customHeight="1">
      <c r="A260" s="24"/>
      <c r="B260" s="120"/>
      <c r="C260" s="170"/>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5.75" customHeight="1">
      <c r="A261" s="24"/>
      <c r="B261" s="120"/>
      <c r="C261" s="170"/>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5.75" customHeight="1">
      <c r="A262" s="24"/>
      <c r="B262" s="120"/>
      <c r="C262" s="170"/>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5.75" customHeight="1">
      <c r="A263" s="24"/>
      <c r="B263" s="120"/>
      <c r="C263" s="170"/>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5.75" customHeight="1">
      <c r="A264" s="24"/>
      <c r="B264" s="120"/>
      <c r="C264" s="170"/>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5.75" customHeight="1">
      <c r="A265" s="24"/>
      <c r="B265" s="120"/>
      <c r="C265" s="170"/>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5.75" customHeight="1">
      <c r="A266" s="24"/>
      <c r="B266" s="120"/>
      <c r="C266" s="170"/>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5.75" customHeight="1">
      <c r="A267" s="24"/>
      <c r="B267" s="120"/>
      <c r="C267" s="170"/>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5.75" customHeight="1">
      <c r="A268" s="24"/>
      <c r="B268" s="120"/>
      <c r="C268" s="170"/>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5.75" customHeight="1">
      <c r="A269" s="24"/>
      <c r="B269" s="120"/>
      <c r="C269" s="170"/>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5.75" customHeight="1">
      <c r="A270" s="24"/>
      <c r="B270" s="120"/>
      <c r="C270" s="170"/>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5.75" customHeight="1">
      <c r="A271" s="24"/>
      <c r="B271" s="120"/>
      <c r="C271" s="170"/>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5.75" customHeight="1">
      <c r="A272" s="24"/>
      <c r="B272" s="120"/>
      <c r="C272" s="170"/>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5.75" customHeight="1">
      <c r="A273" s="24"/>
      <c r="B273" s="120"/>
      <c r="C273" s="170"/>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5.75" customHeight="1">
      <c r="A274" s="24"/>
      <c r="B274" s="120"/>
      <c r="C274" s="170"/>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5.75" customHeight="1">
      <c r="A275" s="24"/>
      <c r="B275" s="120"/>
      <c r="C275" s="170"/>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5.75" customHeight="1">
      <c r="A276" s="24"/>
      <c r="B276" s="120"/>
      <c r="C276" s="170"/>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5.75" customHeight="1">
      <c r="A277" s="24"/>
      <c r="B277" s="120"/>
      <c r="C277" s="170"/>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5.75" customHeight="1">
      <c r="A278" s="24"/>
      <c r="B278" s="120"/>
      <c r="C278" s="170"/>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5.75" customHeight="1">
      <c r="A279" s="24"/>
      <c r="B279" s="120"/>
      <c r="C279" s="170"/>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5.75" customHeight="1">
      <c r="A280" s="24"/>
      <c r="B280" s="120"/>
      <c r="C280" s="170"/>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5.75" customHeight="1">
      <c r="A281" s="24"/>
      <c r="B281" s="120"/>
      <c r="C281" s="170"/>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5.75" customHeight="1">
      <c r="A282" s="24"/>
      <c r="B282" s="120"/>
      <c r="C282" s="170"/>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5.75" customHeight="1">
      <c r="A283" s="24"/>
      <c r="B283" s="120"/>
      <c r="C283" s="170"/>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5.75" customHeight="1">
      <c r="A284" s="24"/>
      <c r="B284" s="120"/>
      <c r="C284" s="170"/>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5.75" customHeight="1">
      <c r="A285" s="24"/>
      <c r="B285" s="120"/>
      <c r="C285" s="170"/>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5.75" customHeight="1">
      <c r="A286" s="24"/>
      <c r="B286" s="120"/>
      <c r="C286" s="170"/>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5.75" customHeight="1">
      <c r="A287" s="24"/>
      <c r="B287" s="120"/>
      <c r="C287" s="170"/>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5.75" customHeight="1">
      <c r="A288" s="24"/>
      <c r="B288" s="120"/>
      <c r="C288" s="170"/>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5.75" customHeight="1">
      <c r="A289" s="24"/>
      <c r="B289" s="120"/>
      <c r="C289" s="170"/>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5.75" customHeight="1">
      <c r="A290" s="24"/>
      <c r="B290" s="120"/>
      <c r="C290" s="170"/>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5.75" customHeight="1">
      <c r="A291" s="24"/>
      <c r="B291" s="120"/>
      <c r="C291" s="170"/>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5.75" customHeight="1">
      <c r="A292" s="24"/>
      <c r="B292" s="120"/>
      <c r="C292" s="170"/>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5.75" customHeight="1">
      <c r="A293" s="24"/>
      <c r="B293" s="120"/>
      <c r="C293" s="170"/>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5.75" customHeight="1">
      <c r="A294" s="24"/>
      <c r="B294" s="120"/>
      <c r="C294" s="170"/>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5.75" customHeight="1">
      <c r="A295" s="24"/>
      <c r="B295" s="120"/>
      <c r="C295" s="170"/>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5.75" customHeight="1">
      <c r="A296" s="24"/>
      <c r="B296" s="120"/>
      <c r="C296" s="170"/>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5.75" customHeight="1">
      <c r="A297" s="24"/>
      <c r="B297" s="120"/>
      <c r="C297" s="170"/>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5.75" customHeight="1">
      <c r="A298" s="24"/>
      <c r="B298" s="120"/>
      <c r="C298" s="170"/>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5.75" customHeight="1">
      <c r="A299" s="24"/>
      <c r="B299" s="120"/>
      <c r="C299" s="170"/>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5.75" customHeight="1">
      <c r="A300" s="24"/>
      <c r="B300" s="120"/>
      <c r="C300" s="170"/>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5.75" customHeight="1">
      <c r="A301" s="24"/>
      <c r="B301" s="120"/>
      <c r="C301" s="170"/>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5.75" customHeight="1">
      <c r="A302" s="24"/>
      <c r="B302" s="120"/>
      <c r="C302" s="170"/>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5.75" customHeight="1">
      <c r="A303" s="24"/>
      <c r="B303" s="120"/>
      <c r="C303" s="170"/>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5.75" customHeight="1">
      <c r="A304" s="24"/>
      <c r="B304" s="120"/>
      <c r="C304" s="170"/>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5.75" customHeight="1">
      <c r="A305" s="24"/>
      <c r="B305" s="120"/>
      <c r="C305" s="170"/>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5.75" customHeight="1">
      <c r="A306" s="24"/>
      <c r="B306" s="120"/>
      <c r="C306" s="170"/>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5.75" customHeight="1">
      <c r="A307" s="24"/>
      <c r="B307" s="120"/>
      <c r="C307" s="170"/>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5.75" customHeight="1">
      <c r="A308" s="24"/>
      <c r="B308" s="120"/>
      <c r="C308" s="170"/>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5.75" customHeight="1">
      <c r="A309" s="24"/>
      <c r="B309" s="120"/>
      <c r="C309" s="170"/>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5.75" customHeight="1">
      <c r="A310" s="24"/>
      <c r="B310" s="120"/>
      <c r="C310" s="170"/>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5.75" customHeight="1">
      <c r="A311" s="24"/>
      <c r="B311" s="120"/>
      <c r="C311" s="170"/>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5.75" customHeight="1">
      <c r="A312" s="24"/>
      <c r="B312" s="120"/>
      <c r="C312" s="170"/>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5.75" customHeight="1">
      <c r="A313" s="24"/>
      <c r="B313" s="120"/>
      <c r="C313" s="170"/>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5.75" customHeight="1">
      <c r="A314" s="24"/>
      <c r="B314" s="120"/>
      <c r="C314" s="170"/>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5.75" customHeight="1">
      <c r="A315" s="24"/>
      <c r="B315" s="120"/>
      <c r="C315" s="170"/>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5.75" customHeight="1">
      <c r="A316" s="24"/>
      <c r="B316" s="120"/>
      <c r="C316" s="170"/>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5.75" customHeight="1">
      <c r="A317" s="24"/>
      <c r="B317" s="120"/>
      <c r="C317" s="170"/>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5.75" customHeight="1">
      <c r="A318" s="24"/>
      <c r="B318" s="120"/>
      <c r="C318" s="170"/>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5.75" customHeight="1">
      <c r="A319" s="24"/>
      <c r="B319" s="120"/>
      <c r="C319" s="170"/>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5.75" customHeight="1">
      <c r="A320" s="24"/>
      <c r="B320" s="120"/>
      <c r="C320" s="170"/>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5.75" customHeight="1">
      <c r="A321" s="24"/>
      <c r="B321" s="120"/>
      <c r="C321" s="170"/>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5.75" customHeight="1">
      <c r="A322" s="24"/>
      <c r="B322" s="120"/>
      <c r="C322" s="170"/>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5.75" customHeight="1">
      <c r="A323" s="24"/>
      <c r="B323" s="120"/>
      <c r="C323" s="170"/>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5.75" customHeight="1">
      <c r="A324" s="24"/>
      <c r="B324" s="120"/>
      <c r="C324" s="170"/>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5.75" customHeight="1">
      <c r="A325" s="24"/>
      <c r="B325" s="120"/>
      <c r="C325" s="170"/>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5.75" customHeight="1">
      <c r="A326" s="24"/>
      <c r="B326" s="120"/>
      <c r="C326" s="170"/>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5.75" customHeight="1">
      <c r="A327" s="24"/>
      <c r="B327" s="120"/>
      <c r="C327" s="170"/>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5.75" customHeight="1">
      <c r="A328" s="24"/>
      <c r="B328" s="120"/>
      <c r="C328" s="170"/>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5.75" customHeight="1">
      <c r="A329" s="24"/>
      <c r="B329" s="120"/>
      <c r="C329" s="170"/>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5.75" customHeight="1">
      <c r="A330" s="24"/>
      <c r="B330" s="120"/>
      <c r="C330" s="170"/>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5.75" customHeight="1">
      <c r="A331" s="24"/>
      <c r="B331" s="120"/>
      <c r="C331" s="170"/>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5.75" customHeight="1">
      <c r="A332" s="24"/>
      <c r="B332" s="120"/>
      <c r="C332" s="170"/>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5.75" customHeight="1">
      <c r="A333" s="24"/>
      <c r="B333" s="120"/>
      <c r="C333" s="170"/>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5.75" customHeight="1">
      <c r="A334" s="24"/>
      <c r="B334" s="120"/>
      <c r="C334" s="170"/>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5.75" customHeight="1">
      <c r="A335" s="24"/>
      <c r="B335" s="120"/>
      <c r="C335" s="170"/>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5.75" customHeight="1">
      <c r="A336" s="24"/>
      <c r="B336" s="120"/>
      <c r="C336" s="170"/>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5.75" customHeight="1">
      <c r="A337" s="24"/>
      <c r="B337" s="120"/>
      <c r="C337" s="170"/>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5.75" customHeight="1">
      <c r="A338" s="24"/>
      <c r="B338" s="120"/>
      <c r="C338" s="170"/>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5.75" customHeight="1">
      <c r="A339" s="24"/>
      <c r="B339" s="120"/>
      <c r="C339" s="170"/>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5.75" customHeight="1">
      <c r="A340" s="24"/>
      <c r="B340" s="120"/>
      <c r="C340" s="170"/>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5.75" customHeight="1">
      <c r="A341" s="24"/>
      <c r="B341" s="120"/>
      <c r="C341" s="170"/>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5.75" customHeight="1">
      <c r="A342" s="24"/>
      <c r="B342" s="120"/>
      <c r="C342" s="170"/>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5.75" customHeight="1">
      <c r="A343" s="24"/>
      <c r="B343" s="120"/>
      <c r="C343" s="170"/>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5.75" customHeight="1">
      <c r="A344" s="24"/>
      <c r="B344" s="120"/>
      <c r="C344" s="170"/>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5.75" customHeight="1">
      <c r="A345" s="24"/>
      <c r="B345" s="120"/>
      <c r="C345" s="170"/>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5.75" customHeight="1">
      <c r="A346" s="24"/>
      <c r="B346" s="120"/>
      <c r="C346" s="170"/>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5.75" customHeight="1">
      <c r="A347" s="24"/>
      <c r="B347" s="120"/>
      <c r="C347" s="170"/>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5.75" customHeight="1">
      <c r="A348" s="24"/>
      <c r="B348" s="120"/>
      <c r="C348" s="170"/>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5.75" customHeight="1">
      <c r="A349" s="24"/>
      <c r="B349" s="120"/>
      <c r="C349" s="170"/>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5.75" customHeight="1">
      <c r="A350" s="24"/>
      <c r="B350" s="120"/>
      <c r="C350" s="170"/>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5.75" customHeight="1">
      <c r="A351" s="24"/>
      <c r="B351" s="120"/>
      <c r="C351" s="170"/>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5.75" customHeight="1">
      <c r="A352" s="24"/>
      <c r="B352" s="120"/>
      <c r="C352" s="170"/>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5.75" customHeight="1">
      <c r="A353" s="24"/>
      <c r="B353" s="120"/>
      <c r="C353" s="170"/>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5.75" customHeight="1">
      <c r="A354" s="24"/>
      <c r="B354" s="120"/>
      <c r="C354" s="170"/>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5.75" customHeight="1">
      <c r="A355" s="24"/>
      <c r="B355" s="120"/>
      <c r="C355" s="170"/>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5.75" customHeight="1">
      <c r="A356" s="24"/>
      <c r="B356" s="120"/>
      <c r="C356" s="170"/>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5.75" customHeight="1">
      <c r="A357" s="24"/>
      <c r="B357" s="120"/>
      <c r="C357" s="170"/>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5.75" customHeight="1">
      <c r="A358" s="24"/>
      <c r="B358" s="120"/>
      <c r="C358" s="170"/>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5.75" customHeight="1">
      <c r="A359" s="24"/>
      <c r="B359" s="120"/>
      <c r="C359" s="170"/>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5.75" customHeight="1">
      <c r="A360" s="24"/>
      <c r="B360" s="120"/>
      <c r="C360" s="170"/>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5.75" customHeight="1">
      <c r="A361" s="24"/>
      <c r="B361" s="120"/>
      <c r="C361" s="170"/>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5.75" customHeight="1">
      <c r="A362" s="24"/>
      <c r="B362" s="120"/>
      <c r="C362" s="170"/>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5.75" customHeight="1">
      <c r="A363" s="24"/>
      <c r="B363" s="120"/>
      <c r="C363" s="170"/>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5.75" customHeight="1">
      <c r="A364" s="24"/>
      <c r="B364" s="120"/>
      <c r="C364" s="170"/>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5.75" customHeight="1">
      <c r="A365" s="24"/>
      <c r="B365" s="120"/>
      <c r="C365" s="170"/>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5.75" customHeight="1">
      <c r="A366" s="24"/>
      <c r="B366" s="120"/>
      <c r="C366" s="170"/>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5.75" customHeight="1">
      <c r="A367" s="24"/>
      <c r="B367" s="120"/>
      <c r="C367" s="170"/>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5.75" customHeight="1">
      <c r="A368" s="24"/>
      <c r="B368" s="120"/>
      <c r="C368" s="170"/>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5.75" customHeight="1">
      <c r="A369" s="24"/>
      <c r="B369" s="120"/>
      <c r="C369" s="170"/>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5.75" customHeight="1">
      <c r="A370" s="24"/>
      <c r="B370" s="120"/>
      <c r="C370" s="170"/>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5.75" customHeight="1">
      <c r="A371" s="24"/>
      <c r="B371" s="120"/>
      <c r="C371" s="170"/>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5.75" customHeight="1">
      <c r="A372" s="24"/>
      <c r="B372" s="120"/>
      <c r="C372" s="170"/>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5.75" customHeight="1">
      <c r="A373" s="24"/>
      <c r="B373" s="120"/>
      <c r="C373" s="170"/>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5.75" customHeight="1">
      <c r="A374" s="24"/>
      <c r="B374" s="120"/>
      <c r="C374" s="170"/>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5.75" customHeight="1">
      <c r="A375" s="24"/>
      <c r="B375" s="120"/>
      <c r="C375" s="170"/>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5.75" customHeight="1">
      <c r="A376" s="24"/>
      <c r="B376" s="120"/>
      <c r="C376" s="170"/>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5.75" customHeight="1">
      <c r="A377" s="24"/>
      <c r="B377" s="120"/>
      <c r="C377" s="170"/>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5.75" customHeight="1">
      <c r="A378" s="24"/>
      <c r="B378" s="120"/>
      <c r="C378" s="170"/>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5.75" customHeight="1">
      <c r="A379" s="24"/>
      <c r="B379" s="120"/>
      <c r="C379" s="170"/>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5.75" customHeight="1">
      <c r="A380" s="24"/>
      <c r="B380" s="120"/>
      <c r="C380" s="170"/>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5.75" customHeight="1">
      <c r="A381" s="24"/>
      <c r="B381" s="120"/>
      <c r="C381" s="170"/>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5.75" customHeight="1">
      <c r="A382" s="24"/>
      <c r="B382" s="120"/>
      <c r="C382" s="170"/>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5.75" customHeight="1">
      <c r="A383" s="24"/>
      <c r="B383" s="120"/>
      <c r="C383" s="170"/>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5.75" customHeight="1">
      <c r="A384" s="24"/>
      <c r="B384" s="120"/>
      <c r="C384" s="170"/>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5.75" customHeight="1">
      <c r="A385" s="24"/>
      <c r="B385" s="120"/>
      <c r="C385" s="170"/>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5.75" customHeight="1">
      <c r="A386" s="24"/>
      <c r="B386" s="120"/>
      <c r="C386" s="170"/>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5.75" customHeight="1">
      <c r="A387" s="24"/>
      <c r="B387" s="120"/>
      <c r="C387" s="170"/>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5.75" customHeight="1">
      <c r="A388" s="24"/>
      <c r="B388" s="120"/>
      <c r="C388" s="170"/>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5.75" customHeight="1">
      <c r="A389" s="24"/>
      <c r="B389" s="120"/>
      <c r="C389" s="170"/>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5.75" customHeight="1">
      <c r="A390" s="24"/>
      <c r="B390" s="120"/>
      <c r="C390" s="170"/>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5.75" customHeight="1">
      <c r="A391" s="24"/>
      <c r="B391" s="120"/>
      <c r="C391" s="170"/>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5.75" customHeight="1">
      <c r="A392" s="24"/>
      <c r="B392" s="120"/>
      <c r="C392" s="170"/>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5.75" customHeight="1">
      <c r="A393" s="24"/>
      <c r="B393" s="120"/>
      <c r="C393" s="170"/>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5.75" customHeight="1">
      <c r="A394" s="24"/>
      <c r="B394" s="120"/>
      <c r="C394" s="170"/>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5.75" customHeight="1">
      <c r="A395" s="24"/>
      <c r="B395" s="120"/>
      <c r="C395" s="170"/>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5.75" customHeight="1">
      <c r="A396" s="24"/>
      <c r="B396" s="120"/>
      <c r="C396" s="170"/>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5.75" customHeight="1">
      <c r="A397" s="24"/>
      <c r="B397" s="120"/>
      <c r="C397" s="170"/>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5.75" customHeight="1">
      <c r="A398" s="24"/>
      <c r="B398" s="120"/>
      <c r="C398" s="170"/>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5.75" customHeight="1">
      <c r="A399" s="24"/>
      <c r="B399" s="120"/>
      <c r="C399" s="170"/>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5.75" customHeight="1">
      <c r="A400" s="24"/>
      <c r="B400" s="120"/>
      <c r="C400" s="170"/>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5.75" customHeight="1">
      <c r="A401" s="24"/>
      <c r="B401" s="120"/>
      <c r="C401" s="170"/>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5.75" customHeight="1">
      <c r="A402" s="24"/>
      <c r="B402" s="120"/>
      <c r="C402" s="170"/>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5.75" customHeight="1">
      <c r="A403" s="24"/>
      <c r="B403" s="120"/>
      <c r="C403" s="170"/>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5.75" customHeight="1">
      <c r="A404" s="24"/>
      <c r="B404" s="120"/>
      <c r="C404" s="170"/>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5.75" customHeight="1">
      <c r="A405" s="24"/>
      <c r="B405" s="120"/>
      <c r="C405" s="170"/>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5.75" customHeight="1">
      <c r="A406" s="24"/>
      <c r="B406" s="120"/>
      <c r="C406" s="170"/>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5.75" customHeight="1">
      <c r="A407" s="24"/>
      <c r="B407" s="120"/>
      <c r="C407" s="170"/>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5.75" customHeight="1">
      <c r="A408" s="24"/>
      <c r="B408" s="120"/>
      <c r="C408" s="170"/>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5.75" customHeight="1">
      <c r="A409" s="24"/>
      <c r="B409" s="120"/>
      <c r="C409" s="170"/>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5.75" customHeight="1">
      <c r="A410" s="24"/>
      <c r="B410" s="120"/>
      <c r="C410" s="170"/>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5.75" customHeight="1">
      <c r="A411" s="24"/>
      <c r="B411" s="120"/>
      <c r="C411" s="170"/>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5.75" customHeight="1">
      <c r="A412" s="24"/>
      <c r="B412" s="120"/>
      <c r="C412" s="170"/>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5.75" customHeight="1">
      <c r="A413" s="24"/>
      <c r="B413" s="120"/>
      <c r="C413" s="170"/>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5.75" customHeight="1">
      <c r="A414" s="24"/>
      <c r="B414" s="120"/>
      <c r="C414" s="170"/>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5.75" customHeight="1">
      <c r="A415" s="24"/>
      <c r="B415" s="120"/>
      <c r="C415" s="170"/>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5.75" customHeight="1">
      <c r="A416" s="24"/>
      <c r="B416" s="120"/>
      <c r="C416" s="170"/>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5.75" customHeight="1">
      <c r="A417" s="24"/>
      <c r="B417" s="120"/>
      <c r="C417" s="170"/>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5.75" customHeight="1">
      <c r="A418" s="24"/>
      <c r="B418" s="120"/>
      <c r="C418" s="170"/>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5.75" customHeight="1">
      <c r="A419" s="24"/>
      <c r="B419" s="120"/>
      <c r="C419" s="170"/>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5.75" customHeight="1">
      <c r="A420" s="24"/>
      <c r="B420" s="120"/>
      <c r="C420" s="170"/>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5.75" customHeight="1">
      <c r="A421" s="24"/>
      <c r="B421" s="120"/>
      <c r="C421" s="170"/>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5.75" customHeight="1">
      <c r="A422" s="24"/>
      <c r="B422" s="120"/>
      <c r="C422" s="170"/>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5.75" customHeight="1">
      <c r="A423" s="24"/>
      <c r="B423" s="120"/>
      <c r="C423" s="170"/>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5.75" customHeight="1">
      <c r="A424" s="24"/>
      <c r="B424" s="120"/>
      <c r="C424" s="170"/>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5.75" customHeight="1">
      <c r="A425" s="24"/>
      <c r="B425" s="120"/>
      <c r="C425" s="170"/>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5.75" customHeight="1">
      <c r="A426" s="24"/>
      <c r="B426" s="120"/>
      <c r="C426" s="170"/>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5.75" customHeight="1">
      <c r="A427" s="24"/>
      <c r="B427" s="120"/>
      <c r="C427" s="170"/>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5.75" customHeight="1">
      <c r="A428" s="24"/>
      <c r="B428" s="120"/>
      <c r="C428" s="170"/>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5.75" customHeight="1">
      <c r="A429" s="24"/>
      <c r="B429" s="120"/>
      <c r="C429" s="170"/>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5.75" customHeight="1">
      <c r="A430" s="24"/>
      <c r="B430" s="120"/>
      <c r="C430" s="170"/>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5.75" customHeight="1">
      <c r="A431" s="24"/>
      <c r="B431" s="120"/>
      <c r="C431" s="170"/>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5.75" customHeight="1">
      <c r="A432" s="24"/>
      <c r="B432" s="120"/>
      <c r="C432" s="170"/>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5.75" customHeight="1">
      <c r="A433" s="24"/>
      <c r="B433" s="120"/>
      <c r="C433" s="170"/>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5.75" customHeight="1">
      <c r="A434" s="24"/>
      <c r="B434" s="120"/>
      <c r="C434" s="170"/>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5.75" customHeight="1">
      <c r="A435" s="24"/>
      <c r="B435" s="120"/>
      <c r="C435" s="170"/>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5.75" customHeight="1">
      <c r="A436" s="24"/>
      <c r="B436" s="120"/>
      <c r="C436" s="170"/>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5.75" customHeight="1">
      <c r="A437" s="24"/>
      <c r="B437" s="120"/>
      <c r="C437" s="170"/>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5.75" customHeight="1">
      <c r="A438" s="24"/>
      <c r="B438" s="120"/>
      <c r="C438" s="170"/>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5.75" customHeight="1">
      <c r="A439" s="24"/>
      <c r="B439" s="120"/>
      <c r="C439" s="170"/>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5.75" customHeight="1">
      <c r="A440" s="24"/>
      <c r="B440" s="120"/>
      <c r="C440" s="170"/>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5.75" customHeight="1">
      <c r="A441" s="24"/>
      <c r="B441" s="120"/>
      <c r="C441" s="170"/>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5.75" customHeight="1">
      <c r="A442" s="24"/>
      <c r="B442" s="120"/>
      <c r="C442" s="170"/>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5.75" customHeight="1">
      <c r="A443" s="24"/>
      <c r="B443" s="120"/>
      <c r="C443" s="170"/>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5.75" customHeight="1">
      <c r="A444" s="24"/>
      <c r="B444" s="120"/>
      <c r="C444" s="170"/>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5.75" customHeight="1">
      <c r="A445" s="24"/>
      <c r="B445" s="120"/>
      <c r="C445" s="170"/>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5.75" customHeight="1">
      <c r="A446" s="24"/>
      <c r="B446" s="120"/>
      <c r="C446" s="170"/>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5.75" customHeight="1">
      <c r="A447" s="24"/>
      <c r="B447" s="120"/>
      <c r="C447" s="170"/>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5.75" customHeight="1">
      <c r="A448" s="24"/>
      <c r="B448" s="120"/>
      <c r="C448" s="170"/>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5.75" customHeight="1">
      <c r="A449" s="24"/>
      <c r="B449" s="120"/>
      <c r="C449" s="170"/>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5.75" customHeight="1">
      <c r="A450" s="24"/>
      <c r="B450" s="120"/>
      <c r="C450" s="170"/>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5.75" customHeight="1">
      <c r="A451" s="24"/>
      <c r="B451" s="120"/>
      <c r="C451" s="170"/>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5.75" customHeight="1">
      <c r="A452" s="24"/>
      <c r="B452" s="120"/>
      <c r="C452" s="170"/>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5.75" customHeight="1">
      <c r="A453" s="24"/>
      <c r="B453" s="120"/>
      <c r="C453" s="170"/>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5.75" customHeight="1">
      <c r="A454" s="24"/>
      <c r="B454" s="120"/>
      <c r="C454" s="170"/>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5.75" customHeight="1">
      <c r="A455" s="24"/>
      <c r="B455" s="120"/>
      <c r="C455" s="170"/>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5.75" customHeight="1">
      <c r="A456" s="24"/>
      <c r="B456" s="120"/>
      <c r="C456" s="170"/>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5.75" customHeight="1">
      <c r="A457" s="24"/>
      <c r="B457" s="120"/>
      <c r="C457" s="170"/>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5.75" customHeight="1">
      <c r="A458" s="24"/>
      <c r="B458" s="120"/>
      <c r="C458" s="170"/>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5.75" customHeight="1">
      <c r="A459" s="24"/>
      <c r="B459" s="120"/>
      <c r="C459" s="170"/>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5.75" customHeight="1">
      <c r="A460" s="24"/>
      <c r="B460" s="120"/>
      <c r="C460" s="170"/>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5.75" customHeight="1">
      <c r="A461" s="24"/>
      <c r="B461" s="120"/>
      <c r="C461" s="170"/>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5.75" customHeight="1">
      <c r="A462" s="24"/>
      <c r="B462" s="120"/>
      <c r="C462" s="170"/>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5.75" customHeight="1">
      <c r="A463" s="24"/>
      <c r="B463" s="120"/>
      <c r="C463" s="170"/>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5.75" customHeight="1">
      <c r="A464" s="24"/>
      <c r="B464" s="120"/>
      <c r="C464" s="170"/>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5.75" customHeight="1">
      <c r="A465" s="24"/>
      <c r="B465" s="120"/>
      <c r="C465" s="170"/>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5.75" customHeight="1">
      <c r="A466" s="24"/>
      <c r="B466" s="120"/>
      <c r="C466" s="170"/>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5.75" customHeight="1">
      <c r="A467" s="24"/>
      <c r="B467" s="120"/>
      <c r="C467" s="170"/>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5.75" customHeight="1">
      <c r="A468" s="24"/>
      <c r="B468" s="120"/>
      <c r="C468" s="170"/>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5.75" customHeight="1">
      <c r="A469" s="24"/>
      <c r="B469" s="120"/>
      <c r="C469" s="170"/>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5.75" customHeight="1">
      <c r="A470" s="24"/>
      <c r="B470" s="120"/>
      <c r="C470" s="170"/>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5.75" customHeight="1">
      <c r="A471" s="24"/>
      <c r="B471" s="120"/>
      <c r="C471" s="170"/>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5.75" customHeight="1">
      <c r="A472" s="24"/>
      <c r="B472" s="120"/>
      <c r="C472" s="170"/>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5.75" customHeight="1">
      <c r="A473" s="24"/>
      <c r="B473" s="120"/>
      <c r="C473" s="170"/>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5.75" customHeight="1">
      <c r="A474" s="24"/>
      <c r="B474" s="120"/>
      <c r="C474" s="170"/>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5.75" customHeight="1">
      <c r="A475" s="24"/>
      <c r="B475" s="120"/>
      <c r="C475" s="170"/>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5.75" customHeight="1">
      <c r="A476" s="24"/>
      <c r="B476" s="120"/>
      <c r="C476" s="170"/>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5.75" customHeight="1">
      <c r="A477" s="24"/>
      <c r="B477" s="120"/>
      <c r="C477" s="170"/>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5.75" customHeight="1">
      <c r="A478" s="24"/>
      <c r="B478" s="120"/>
      <c r="C478" s="170"/>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5.75" customHeight="1">
      <c r="A479" s="24"/>
      <c r="B479" s="120"/>
      <c r="C479" s="170"/>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5.75" customHeight="1">
      <c r="A480" s="24"/>
      <c r="B480" s="120"/>
      <c r="C480" s="170"/>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5.75" customHeight="1">
      <c r="A481" s="24"/>
      <c r="B481" s="120"/>
      <c r="C481" s="170"/>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5.75" customHeight="1">
      <c r="A482" s="24"/>
      <c r="B482" s="120"/>
      <c r="C482" s="170"/>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5.75" customHeight="1">
      <c r="A483" s="24"/>
      <c r="B483" s="120"/>
      <c r="C483" s="170"/>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5.75" customHeight="1">
      <c r="A484" s="24"/>
      <c r="B484" s="120"/>
      <c r="C484" s="170"/>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5.75" customHeight="1">
      <c r="A485" s="24"/>
      <c r="B485" s="120"/>
      <c r="C485" s="170"/>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5.75" customHeight="1">
      <c r="A486" s="24"/>
      <c r="B486" s="120"/>
      <c r="C486" s="170"/>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5.75" customHeight="1">
      <c r="A487" s="24"/>
      <c r="B487" s="120"/>
      <c r="C487" s="170"/>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5.75" customHeight="1">
      <c r="A488" s="24"/>
      <c r="B488" s="120"/>
      <c r="C488" s="170"/>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5.75" customHeight="1">
      <c r="A489" s="24"/>
      <c r="B489" s="120"/>
      <c r="C489" s="170"/>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5.75" customHeight="1">
      <c r="A490" s="24"/>
      <c r="B490" s="120"/>
      <c r="C490" s="170"/>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5.75" customHeight="1">
      <c r="A491" s="24"/>
      <c r="B491" s="120"/>
      <c r="C491" s="170"/>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5.75" customHeight="1">
      <c r="A492" s="24"/>
      <c r="B492" s="120"/>
      <c r="C492" s="170"/>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5.75" customHeight="1">
      <c r="A493" s="24"/>
      <c r="B493" s="120"/>
      <c r="C493" s="170"/>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5.75" customHeight="1">
      <c r="A494" s="24"/>
      <c r="B494" s="120"/>
      <c r="C494" s="170"/>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5.75" customHeight="1">
      <c r="A495" s="24"/>
      <c r="B495" s="120"/>
      <c r="C495" s="170"/>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5.75" customHeight="1">
      <c r="A496" s="24"/>
      <c r="B496" s="120"/>
      <c r="C496" s="170"/>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5.75" customHeight="1">
      <c r="A497" s="24"/>
      <c r="B497" s="120"/>
      <c r="C497" s="170"/>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5.75" customHeight="1">
      <c r="A498" s="24"/>
      <c r="B498" s="120"/>
      <c r="C498" s="170"/>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5.75" customHeight="1">
      <c r="A499" s="24"/>
      <c r="B499" s="120"/>
      <c r="C499" s="170"/>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5.75" customHeight="1">
      <c r="A500" s="24"/>
      <c r="B500" s="120"/>
      <c r="C500" s="170"/>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5.75" customHeight="1">
      <c r="A501" s="24"/>
      <c r="B501" s="120"/>
      <c r="C501" s="170"/>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5.75" customHeight="1">
      <c r="A502" s="24"/>
      <c r="B502" s="120"/>
      <c r="C502" s="170"/>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5.75" customHeight="1">
      <c r="A503" s="24"/>
      <c r="B503" s="120"/>
      <c r="C503" s="170"/>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5.75" customHeight="1">
      <c r="A504" s="24"/>
      <c r="B504" s="120"/>
      <c r="C504" s="170"/>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5.75" customHeight="1">
      <c r="A505" s="24"/>
      <c r="B505" s="120"/>
      <c r="C505" s="170"/>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5.75" customHeight="1">
      <c r="A506" s="24"/>
      <c r="B506" s="120"/>
      <c r="C506" s="170"/>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5.75" customHeight="1">
      <c r="A507" s="24"/>
      <c r="B507" s="120"/>
      <c r="C507" s="170"/>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5.75" customHeight="1">
      <c r="A508" s="24"/>
      <c r="B508" s="120"/>
      <c r="C508" s="170"/>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5.75" customHeight="1">
      <c r="A509" s="24"/>
      <c r="B509" s="120"/>
      <c r="C509" s="170"/>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5.75" customHeight="1">
      <c r="A510" s="24"/>
      <c r="B510" s="120"/>
      <c r="C510" s="170"/>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5.75" customHeight="1">
      <c r="A511" s="24"/>
      <c r="B511" s="120"/>
      <c r="C511" s="170"/>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5.75" customHeight="1">
      <c r="A512" s="24"/>
      <c r="B512" s="120"/>
      <c r="C512" s="170"/>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5.75" customHeight="1">
      <c r="A513" s="24"/>
      <c r="B513" s="120"/>
      <c r="C513" s="170"/>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5.75" customHeight="1">
      <c r="A514" s="24"/>
      <c r="B514" s="120"/>
      <c r="C514" s="170"/>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5.75" customHeight="1">
      <c r="A515" s="24"/>
      <c r="B515" s="120"/>
      <c r="C515" s="170"/>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5.75" customHeight="1">
      <c r="A516" s="24"/>
      <c r="B516" s="120"/>
      <c r="C516" s="170"/>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5.75" customHeight="1">
      <c r="A517" s="24"/>
      <c r="B517" s="120"/>
      <c r="C517" s="170"/>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5.75" customHeight="1">
      <c r="A518" s="24"/>
      <c r="B518" s="120"/>
      <c r="C518" s="170"/>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5.75" customHeight="1">
      <c r="A519" s="24"/>
      <c r="B519" s="120"/>
      <c r="C519" s="170"/>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5.75" customHeight="1">
      <c r="A520" s="24"/>
      <c r="B520" s="120"/>
      <c r="C520" s="170"/>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5.75" customHeight="1">
      <c r="A521" s="24"/>
      <c r="B521" s="120"/>
      <c r="C521" s="170"/>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5.75" customHeight="1">
      <c r="A522" s="24"/>
      <c r="B522" s="120"/>
      <c r="C522" s="170"/>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5.75" customHeight="1">
      <c r="A523" s="24"/>
      <c r="B523" s="120"/>
      <c r="C523" s="170"/>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5.75" customHeight="1">
      <c r="A524" s="24"/>
      <c r="B524" s="120"/>
      <c r="C524" s="170"/>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5.75" customHeight="1">
      <c r="A525" s="24"/>
      <c r="B525" s="120"/>
      <c r="C525" s="170"/>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5.75" customHeight="1">
      <c r="A526" s="24"/>
      <c r="B526" s="120"/>
      <c r="C526" s="170"/>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5.75" customHeight="1">
      <c r="A527" s="24"/>
      <c r="B527" s="120"/>
      <c r="C527" s="170"/>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5.75" customHeight="1">
      <c r="A528" s="24"/>
      <c r="B528" s="120"/>
      <c r="C528" s="170"/>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5.75" customHeight="1">
      <c r="A529" s="24"/>
      <c r="B529" s="120"/>
      <c r="C529" s="170"/>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5.75" customHeight="1">
      <c r="A530" s="24"/>
      <c r="B530" s="120"/>
      <c r="C530" s="170"/>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5.75" customHeight="1">
      <c r="A531" s="24"/>
      <c r="B531" s="120"/>
      <c r="C531" s="170"/>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5.75" customHeight="1">
      <c r="A532" s="24"/>
      <c r="B532" s="120"/>
      <c r="C532" s="170"/>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5.75" customHeight="1">
      <c r="A533" s="24"/>
      <c r="B533" s="120"/>
      <c r="C533" s="170"/>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5.75" customHeight="1">
      <c r="A534" s="24"/>
      <c r="B534" s="120"/>
      <c r="C534" s="170"/>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5.75" customHeight="1">
      <c r="A535" s="24"/>
      <c r="B535" s="120"/>
      <c r="C535" s="170"/>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5.75" customHeight="1">
      <c r="A536" s="24"/>
      <c r="B536" s="120"/>
      <c r="C536" s="170"/>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5.75" customHeight="1">
      <c r="A537" s="24"/>
      <c r="B537" s="120"/>
      <c r="C537" s="170"/>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5.75" customHeight="1">
      <c r="A538" s="24"/>
      <c r="B538" s="120"/>
      <c r="C538" s="170"/>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5.75" customHeight="1">
      <c r="A539" s="24"/>
      <c r="B539" s="120"/>
      <c r="C539" s="170"/>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5.75" customHeight="1">
      <c r="A540" s="24"/>
      <c r="B540" s="120"/>
      <c r="C540" s="170"/>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5.75" customHeight="1">
      <c r="A541" s="24"/>
      <c r="B541" s="120"/>
      <c r="C541" s="170"/>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5.75" customHeight="1">
      <c r="A542" s="24"/>
      <c r="B542" s="120"/>
      <c r="C542" s="170"/>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5.75" customHeight="1">
      <c r="A543" s="24"/>
      <c r="B543" s="120"/>
      <c r="C543" s="170"/>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5.75" customHeight="1">
      <c r="A544" s="24"/>
      <c r="B544" s="120"/>
      <c r="C544" s="170"/>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5.75" customHeight="1">
      <c r="A545" s="24"/>
      <c r="B545" s="120"/>
      <c r="C545" s="170"/>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5.75" customHeight="1">
      <c r="A546" s="24"/>
      <c r="B546" s="120"/>
      <c r="C546" s="170"/>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5.75" customHeight="1">
      <c r="A547" s="24"/>
      <c r="B547" s="120"/>
      <c r="C547" s="170"/>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5.75" customHeight="1">
      <c r="A548" s="24"/>
      <c r="B548" s="120"/>
      <c r="C548" s="170"/>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5.75" customHeight="1">
      <c r="A549" s="24"/>
      <c r="B549" s="120"/>
      <c r="C549" s="170"/>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5.75" customHeight="1">
      <c r="A550" s="24"/>
      <c r="B550" s="120"/>
      <c r="C550" s="170"/>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5.75" customHeight="1">
      <c r="A551" s="24"/>
      <c r="B551" s="120"/>
      <c r="C551" s="170"/>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5.75" customHeight="1">
      <c r="A552" s="24"/>
      <c r="B552" s="120"/>
      <c r="C552" s="170"/>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5.75" customHeight="1">
      <c r="A553" s="24"/>
      <c r="B553" s="120"/>
      <c r="C553" s="170"/>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5.75" customHeight="1">
      <c r="A554" s="24"/>
      <c r="B554" s="120"/>
      <c r="C554" s="170"/>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5.75" customHeight="1">
      <c r="A555" s="24"/>
      <c r="B555" s="120"/>
      <c r="C555" s="170"/>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5.75" customHeight="1">
      <c r="A556" s="24"/>
      <c r="B556" s="120"/>
      <c r="C556" s="170"/>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5.75" customHeight="1">
      <c r="A557" s="24"/>
      <c r="B557" s="120"/>
      <c r="C557" s="170"/>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5.75" customHeight="1">
      <c r="A558" s="24"/>
      <c r="B558" s="120"/>
      <c r="C558" s="170"/>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5.75" customHeight="1">
      <c r="A559" s="24"/>
      <c r="B559" s="120"/>
      <c r="C559" s="170"/>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5.75" customHeight="1">
      <c r="A560" s="24"/>
      <c r="B560" s="120"/>
      <c r="C560" s="170"/>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5.75" customHeight="1">
      <c r="A561" s="24"/>
      <c r="B561" s="120"/>
      <c r="C561" s="170"/>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5.75" customHeight="1">
      <c r="A562" s="24"/>
      <c r="B562" s="120"/>
      <c r="C562" s="170"/>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5.75" customHeight="1">
      <c r="A563" s="24"/>
      <c r="B563" s="120"/>
      <c r="C563" s="170"/>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5.75" customHeight="1">
      <c r="A564" s="24"/>
      <c r="B564" s="120"/>
      <c r="C564" s="170"/>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5.75" customHeight="1">
      <c r="A565" s="24"/>
      <c r="B565" s="120"/>
      <c r="C565" s="170"/>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5.75" customHeight="1">
      <c r="A566" s="24"/>
      <c r="B566" s="120"/>
      <c r="C566" s="170"/>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5.75" customHeight="1">
      <c r="A567" s="24"/>
      <c r="B567" s="120"/>
      <c r="C567" s="170"/>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5.75" customHeight="1">
      <c r="A568" s="24"/>
      <c r="B568" s="120"/>
      <c r="C568" s="170"/>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5.75" customHeight="1">
      <c r="A569" s="24"/>
      <c r="B569" s="120"/>
      <c r="C569" s="170"/>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5.75" customHeight="1">
      <c r="A570" s="24"/>
      <c r="B570" s="120"/>
      <c r="C570" s="170"/>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5.75" customHeight="1">
      <c r="A571" s="24"/>
      <c r="B571" s="120"/>
      <c r="C571" s="170"/>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5.75" customHeight="1">
      <c r="A572" s="24"/>
      <c r="B572" s="120"/>
      <c r="C572" s="170"/>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5.75" customHeight="1">
      <c r="A573" s="24"/>
      <c r="B573" s="120"/>
      <c r="C573" s="170"/>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5.75" customHeight="1">
      <c r="A574" s="24"/>
      <c r="B574" s="120"/>
      <c r="C574" s="170"/>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5.75" customHeight="1">
      <c r="A575" s="24"/>
      <c r="B575" s="120"/>
      <c r="C575" s="170"/>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5.75" customHeight="1">
      <c r="A576" s="24"/>
      <c r="B576" s="120"/>
      <c r="C576" s="170"/>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5.75" customHeight="1">
      <c r="A577" s="24"/>
      <c r="B577" s="120"/>
      <c r="C577" s="170"/>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5.75" customHeight="1">
      <c r="A578" s="24"/>
      <c r="B578" s="120"/>
      <c r="C578" s="170"/>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5.75" customHeight="1">
      <c r="A579" s="24"/>
      <c r="B579" s="120"/>
      <c r="C579" s="170"/>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5.75" customHeight="1">
      <c r="A580" s="24"/>
      <c r="B580" s="120"/>
      <c r="C580" s="170"/>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5.75" customHeight="1">
      <c r="A581" s="24"/>
      <c r="B581" s="120"/>
      <c r="C581" s="170"/>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5.75" customHeight="1">
      <c r="A582" s="24"/>
      <c r="B582" s="120"/>
      <c r="C582" s="170"/>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5.75" customHeight="1">
      <c r="A583" s="24"/>
      <c r="B583" s="120"/>
      <c r="C583" s="170"/>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5.75" customHeight="1">
      <c r="A584" s="24"/>
      <c r="B584" s="120"/>
      <c r="C584" s="170"/>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5.75" customHeight="1">
      <c r="A585" s="24"/>
      <c r="B585" s="120"/>
      <c r="C585" s="170"/>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5.75" customHeight="1">
      <c r="A586" s="24"/>
      <c r="B586" s="120"/>
      <c r="C586" s="170"/>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5.75" customHeight="1">
      <c r="A587" s="24"/>
      <c r="B587" s="120"/>
      <c r="C587" s="170"/>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5.75" customHeight="1">
      <c r="A588" s="24"/>
      <c r="B588" s="120"/>
      <c r="C588" s="170"/>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5.75" customHeight="1">
      <c r="A589" s="24"/>
      <c r="B589" s="120"/>
      <c r="C589" s="170"/>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5.75" customHeight="1">
      <c r="A590" s="24"/>
      <c r="B590" s="120"/>
      <c r="C590" s="170"/>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5.75" customHeight="1">
      <c r="A591" s="24"/>
      <c r="B591" s="120"/>
      <c r="C591" s="170"/>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5.75" customHeight="1">
      <c r="A592" s="24"/>
      <c r="B592" s="120"/>
      <c r="C592" s="170"/>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5.75" customHeight="1">
      <c r="A593" s="24"/>
      <c r="B593" s="120"/>
      <c r="C593" s="170"/>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5.75" customHeight="1">
      <c r="A594" s="24"/>
      <c r="B594" s="120"/>
      <c r="C594" s="170"/>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5.75" customHeight="1">
      <c r="A595" s="24"/>
      <c r="B595" s="120"/>
      <c r="C595" s="170"/>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5.75" customHeight="1">
      <c r="A596" s="24"/>
      <c r="B596" s="120"/>
      <c r="C596" s="170"/>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5.75" customHeight="1">
      <c r="A597" s="24"/>
      <c r="B597" s="120"/>
      <c r="C597" s="170"/>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5.75" customHeight="1">
      <c r="A598" s="24"/>
      <c r="B598" s="120"/>
      <c r="C598" s="170"/>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5.75" customHeight="1">
      <c r="A599" s="24"/>
      <c r="B599" s="120"/>
      <c r="C599" s="170"/>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5.75" customHeight="1">
      <c r="A600" s="24"/>
      <c r="B600" s="120"/>
      <c r="C600" s="170"/>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5.75" customHeight="1">
      <c r="A601" s="24"/>
      <c r="B601" s="120"/>
      <c r="C601" s="170"/>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5.75" customHeight="1">
      <c r="A602" s="24"/>
      <c r="B602" s="120"/>
      <c r="C602" s="170"/>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5.75" customHeight="1">
      <c r="A603" s="24"/>
      <c r="B603" s="120"/>
      <c r="C603" s="170"/>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5.75" customHeight="1">
      <c r="A604" s="24"/>
      <c r="B604" s="120"/>
      <c r="C604" s="170"/>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5.75" customHeight="1">
      <c r="A605" s="24"/>
      <c r="B605" s="120"/>
      <c r="C605" s="170"/>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5.75" customHeight="1">
      <c r="A606" s="24"/>
      <c r="B606" s="120"/>
      <c r="C606" s="170"/>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5.75" customHeight="1">
      <c r="A607" s="24"/>
      <c r="B607" s="120"/>
      <c r="C607" s="170"/>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5.75" customHeight="1">
      <c r="A608" s="24"/>
      <c r="B608" s="120"/>
      <c r="C608" s="170"/>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5.75" customHeight="1">
      <c r="A609" s="24"/>
      <c r="B609" s="120"/>
      <c r="C609" s="170"/>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5.75" customHeight="1">
      <c r="A610" s="24"/>
      <c r="B610" s="120"/>
      <c r="C610" s="170"/>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5.75" customHeight="1">
      <c r="A611" s="24"/>
      <c r="B611" s="120"/>
      <c r="C611" s="170"/>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5.75" customHeight="1">
      <c r="A612" s="24"/>
      <c r="B612" s="120"/>
      <c r="C612" s="170"/>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5.75" customHeight="1">
      <c r="A613" s="24"/>
      <c r="B613" s="120"/>
      <c r="C613" s="170"/>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5.75" customHeight="1">
      <c r="A614" s="24"/>
      <c r="B614" s="120"/>
      <c r="C614" s="170"/>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5.75" customHeight="1">
      <c r="A615" s="24"/>
      <c r="B615" s="120"/>
      <c r="C615" s="170"/>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5.75" customHeight="1">
      <c r="A616" s="24"/>
      <c r="B616" s="120"/>
      <c r="C616" s="170"/>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5.75" customHeight="1">
      <c r="A617" s="24"/>
      <c r="B617" s="120"/>
      <c r="C617" s="170"/>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5.75" customHeight="1">
      <c r="A618" s="24"/>
      <c r="B618" s="120"/>
      <c r="C618" s="170"/>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5.75" customHeight="1">
      <c r="A619" s="24"/>
      <c r="B619" s="120"/>
      <c r="C619" s="170"/>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5.75" customHeight="1">
      <c r="A620" s="24"/>
      <c r="B620" s="120"/>
      <c r="C620" s="170"/>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5.75" customHeight="1">
      <c r="A621" s="24"/>
      <c r="B621" s="120"/>
      <c r="C621" s="170"/>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5.75" customHeight="1">
      <c r="A622" s="24"/>
      <c r="B622" s="120"/>
      <c r="C622" s="170"/>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5.75" customHeight="1">
      <c r="A623" s="24"/>
      <c r="B623" s="120"/>
      <c r="C623" s="170"/>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5.75" customHeight="1">
      <c r="A624" s="24"/>
      <c r="B624" s="120"/>
      <c r="C624" s="170"/>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5.75" customHeight="1">
      <c r="A625" s="24"/>
      <c r="B625" s="120"/>
      <c r="C625" s="170"/>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5.75" customHeight="1">
      <c r="A626" s="24"/>
      <c r="B626" s="120"/>
      <c r="C626" s="170"/>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5.75" customHeight="1">
      <c r="A627" s="24"/>
      <c r="B627" s="120"/>
      <c r="C627" s="170"/>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5.75" customHeight="1">
      <c r="A628" s="24"/>
      <c r="B628" s="120"/>
      <c r="C628" s="170"/>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5.75" customHeight="1">
      <c r="A629" s="24"/>
      <c r="B629" s="120"/>
      <c r="C629" s="170"/>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5.75" customHeight="1">
      <c r="A630" s="24"/>
      <c r="B630" s="120"/>
      <c r="C630" s="170"/>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5.75" customHeight="1">
      <c r="A631" s="24"/>
      <c r="B631" s="120"/>
      <c r="C631" s="170"/>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5.75" customHeight="1">
      <c r="A632" s="24"/>
      <c r="B632" s="120"/>
      <c r="C632" s="170"/>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5.75" customHeight="1">
      <c r="A633" s="24"/>
      <c r="B633" s="120"/>
      <c r="C633" s="170"/>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5.75" customHeight="1">
      <c r="A634" s="24"/>
      <c r="B634" s="120"/>
      <c r="C634" s="170"/>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5.75" customHeight="1">
      <c r="A635" s="24"/>
      <c r="B635" s="120"/>
      <c r="C635" s="170"/>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5.75" customHeight="1">
      <c r="A636" s="24"/>
      <c r="B636" s="120"/>
      <c r="C636" s="170"/>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5.75" customHeight="1">
      <c r="A637" s="24"/>
      <c r="B637" s="120"/>
      <c r="C637" s="170"/>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5.75" customHeight="1">
      <c r="A638" s="24"/>
      <c r="B638" s="120"/>
      <c r="C638" s="170"/>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5.75" customHeight="1">
      <c r="A639" s="24"/>
      <c r="B639" s="120"/>
      <c r="C639" s="170"/>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5.75" customHeight="1">
      <c r="A640" s="24"/>
      <c r="B640" s="120"/>
      <c r="C640" s="170"/>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5.75" customHeight="1">
      <c r="A641" s="24"/>
      <c r="B641" s="120"/>
      <c r="C641" s="170"/>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5.75" customHeight="1">
      <c r="A642" s="24"/>
      <c r="B642" s="120"/>
      <c r="C642" s="170"/>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5.75" customHeight="1">
      <c r="A643" s="24"/>
      <c r="B643" s="120"/>
      <c r="C643" s="170"/>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5.75" customHeight="1">
      <c r="A644" s="24"/>
      <c r="B644" s="120"/>
      <c r="C644" s="170"/>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5.75" customHeight="1">
      <c r="A645" s="24"/>
      <c r="B645" s="120"/>
      <c r="C645" s="170"/>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5.75" customHeight="1">
      <c r="A646" s="24"/>
      <c r="B646" s="120"/>
      <c r="C646" s="170"/>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5.75" customHeight="1">
      <c r="A647" s="24"/>
      <c r="B647" s="120"/>
      <c r="C647" s="170"/>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5.75" customHeight="1">
      <c r="A648" s="24"/>
      <c r="B648" s="120"/>
      <c r="C648" s="170"/>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5.75" customHeight="1">
      <c r="A649" s="24"/>
      <c r="B649" s="120"/>
      <c r="C649" s="170"/>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5.75" customHeight="1">
      <c r="A650" s="24"/>
      <c r="B650" s="120"/>
      <c r="C650" s="170"/>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5.75" customHeight="1">
      <c r="A651" s="24"/>
      <c r="B651" s="120"/>
      <c r="C651" s="170"/>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5.75" customHeight="1">
      <c r="A652" s="24"/>
      <c r="B652" s="120"/>
      <c r="C652" s="170"/>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5.75" customHeight="1">
      <c r="A653" s="24"/>
      <c r="B653" s="120"/>
      <c r="C653" s="170"/>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5.75" customHeight="1">
      <c r="A654" s="24"/>
      <c r="B654" s="120"/>
      <c r="C654" s="170"/>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5.75" customHeight="1">
      <c r="A655" s="24"/>
      <c r="B655" s="120"/>
      <c r="C655" s="170"/>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5.75" customHeight="1">
      <c r="A656" s="24"/>
      <c r="B656" s="120"/>
      <c r="C656" s="170"/>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5.75" customHeight="1">
      <c r="A657" s="24"/>
      <c r="B657" s="120"/>
      <c r="C657" s="170"/>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5.75" customHeight="1">
      <c r="A658" s="24"/>
      <c r="B658" s="120"/>
      <c r="C658" s="170"/>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5.75" customHeight="1">
      <c r="A659" s="24"/>
      <c r="B659" s="120"/>
      <c r="C659" s="170"/>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5.75" customHeight="1">
      <c r="A660" s="24"/>
      <c r="B660" s="120"/>
      <c r="C660" s="170"/>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5.75" customHeight="1">
      <c r="A661" s="24"/>
      <c r="B661" s="120"/>
      <c r="C661" s="170"/>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5.75" customHeight="1">
      <c r="A662" s="24"/>
      <c r="B662" s="120"/>
      <c r="C662" s="170"/>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5.75" customHeight="1">
      <c r="A663" s="24"/>
      <c r="B663" s="120"/>
      <c r="C663" s="170"/>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5.75" customHeight="1">
      <c r="A664" s="24"/>
      <c r="B664" s="120"/>
      <c r="C664" s="170"/>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5.75" customHeight="1">
      <c r="A665" s="24"/>
      <c r="B665" s="120"/>
      <c r="C665" s="170"/>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5.75" customHeight="1">
      <c r="A666" s="24"/>
      <c r="B666" s="120"/>
      <c r="C666" s="170"/>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5.75" customHeight="1">
      <c r="A667" s="24"/>
      <c r="B667" s="120"/>
      <c r="C667" s="170"/>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5.75" customHeight="1">
      <c r="A668" s="24"/>
      <c r="B668" s="120"/>
      <c r="C668" s="170"/>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5.75" customHeight="1">
      <c r="A669" s="24"/>
      <c r="B669" s="120"/>
      <c r="C669" s="170"/>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5.75" customHeight="1">
      <c r="A670" s="24"/>
      <c r="B670" s="120"/>
      <c r="C670" s="170"/>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5.75" customHeight="1">
      <c r="A671" s="24"/>
      <c r="B671" s="120"/>
      <c r="C671" s="170"/>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5.75" customHeight="1">
      <c r="A672" s="24"/>
      <c r="B672" s="120"/>
      <c r="C672" s="170"/>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5.75" customHeight="1">
      <c r="A673" s="24"/>
      <c r="B673" s="120"/>
      <c r="C673" s="170"/>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5.75" customHeight="1">
      <c r="A674" s="24"/>
      <c r="B674" s="120"/>
      <c r="C674" s="170"/>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5.75" customHeight="1">
      <c r="A675" s="24"/>
      <c r="B675" s="120"/>
      <c r="C675" s="170"/>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5.75" customHeight="1">
      <c r="A676" s="24"/>
      <c r="B676" s="120"/>
      <c r="C676" s="170"/>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5.75" customHeight="1">
      <c r="A677" s="24"/>
      <c r="B677" s="120"/>
      <c r="C677" s="170"/>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5.75" customHeight="1">
      <c r="A678" s="24"/>
      <c r="B678" s="120"/>
      <c r="C678" s="170"/>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5.75" customHeight="1">
      <c r="A679" s="24"/>
      <c r="B679" s="120"/>
      <c r="C679" s="170"/>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5.75" customHeight="1">
      <c r="A680" s="24"/>
      <c r="B680" s="120"/>
      <c r="C680" s="170"/>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5.75" customHeight="1">
      <c r="A681" s="24"/>
      <c r="B681" s="120"/>
      <c r="C681" s="170"/>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5.75" customHeight="1">
      <c r="A682" s="24"/>
      <c r="B682" s="120"/>
      <c r="C682" s="170"/>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5.75" customHeight="1">
      <c r="A683" s="24"/>
      <c r="B683" s="120"/>
      <c r="C683" s="170"/>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5.75" customHeight="1">
      <c r="A684" s="24"/>
      <c r="B684" s="120"/>
      <c r="C684" s="170"/>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5.75" customHeight="1">
      <c r="A685" s="24"/>
      <c r="B685" s="120"/>
      <c r="C685" s="170"/>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5.75" customHeight="1">
      <c r="A686" s="24"/>
      <c r="B686" s="120"/>
      <c r="C686" s="170"/>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5.75" customHeight="1">
      <c r="A687" s="24"/>
      <c r="B687" s="120"/>
      <c r="C687" s="170"/>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5.75" customHeight="1">
      <c r="A688" s="24"/>
      <c r="B688" s="120"/>
      <c r="C688" s="170"/>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5.75" customHeight="1">
      <c r="A689" s="24"/>
      <c r="B689" s="120"/>
      <c r="C689" s="170"/>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5.75" customHeight="1">
      <c r="A690" s="24"/>
      <c r="B690" s="120"/>
      <c r="C690" s="170"/>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5.75" customHeight="1">
      <c r="A691" s="24"/>
      <c r="B691" s="120"/>
      <c r="C691" s="170"/>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5.75" customHeight="1">
      <c r="A692" s="24"/>
      <c r="B692" s="120"/>
      <c r="C692" s="170"/>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5.75" customHeight="1">
      <c r="A693" s="24"/>
      <c r="B693" s="120"/>
      <c r="C693" s="170"/>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5.75" customHeight="1">
      <c r="A694" s="24"/>
      <c r="B694" s="120"/>
      <c r="C694" s="170"/>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5.75" customHeight="1">
      <c r="A695" s="24"/>
      <c r="B695" s="120"/>
      <c r="C695" s="170"/>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5.75" customHeight="1">
      <c r="A696" s="24"/>
      <c r="B696" s="120"/>
      <c r="C696" s="170"/>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5.75" customHeight="1">
      <c r="A697" s="24"/>
      <c r="B697" s="120"/>
      <c r="C697" s="170"/>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5.75" customHeight="1">
      <c r="A698" s="24"/>
      <c r="B698" s="120"/>
      <c r="C698" s="170"/>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5.75" customHeight="1">
      <c r="A699" s="24"/>
      <c r="B699" s="120"/>
      <c r="C699" s="170"/>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5.75" customHeight="1">
      <c r="A700" s="24"/>
      <c r="B700" s="120"/>
      <c r="C700" s="170"/>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5.75" customHeight="1">
      <c r="A701" s="24"/>
      <c r="B701" s="120"/>
      <c r="C701" s="170"/>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5.75" customHeight="1">
      <c r="A702" s="24"/>
      <c r="B702" s="120"/>
      <c r="C702" s="170"/>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5.75" customHeight="1">
      <c r="A703" s="24"/>
      <c r="B703" s="120"/>
      <c r="C703" s="170"/>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5.75" customHeight="1">
      <c r="A704" s="24"/>
      <c r="B704" s="120"/>
      <c r="C704" s="170"/>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5.75" customHeight="1">
      <c r="A705" s="24"/>
      <c r="B705" s="120"/>
      <c r="C705" s="170"/>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5.75" customHeight="1">
      <c r="A706" s="24"/>
      <c r="B706" s="120"/>
      <c r="C706" s="170"/>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5.75" customHeight="1">
      <c r="A707" s="24"/>
      <c r="B707" s="120"/>
      <c r="C707" s="170"/>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5.75" customHeight="1">
      <c r="A708" s="24"/>
      <c r="B708" s="120"/>
      <c r="C708" s="170"/>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5.75" customHeight="1">
      <c r="A709" s="24"/>
      <c r="B709" s="120"/>
      <c r="C709" s="170"/>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5.75" customHeight="1">
      <c r="A710" s="24"/>
      <c r="B710" s="120"/>
      <c r="C710" s="170"/>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5.75" customHeight="1">
      <c r="A711" s="24"/>
      <c r="B711" s="120"/>
      <c r="C711" s="170"/>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5.75" customHeight="1">
      <c r="A712" s="24"/>
      <c r="B712" s="120"/>
      <c r="C712" s="170"/>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5.75" customHeight="1">
      <c r="A713" s="24"/>
      <c r="B713" s="120"/>
      <c r="C713" s="170"/>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5.75" customHeight="1">
      <c r="A714" s="24"/>
      <c r="B714" s="120"/>
      <c r="C714" s="170"/>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5.75" customHeight="1">
      <c r="A715" s="24"/>
      <c r="B715" s="120"/>
      <c r="C715" s="170"/>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5.75" customHeight="1">
      <c r="A716" s="24"/>
      <c r="B716" s="120"/>
      <c r="C716" s="170"/>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5.75" customHeight="1">
      <c r="A717" s="24"/>
      <c r="B717" s="120"/>
      <c r="C717" s="170"/>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5.75" customHeight="1">
      <c r="A718" s="24"/>
      <c r="B718" s="120"/>
      <c r="C718" s="170"/>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5.75" customHeight="1">
      <c r="A719" s="24"/>
      <c r="B719" s="120"/>
      <c r="C719" s="170"/>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5.75" customHeight="1">
      <c r="A720" s="24"/>
      <c r="B720" s="120"/>
      <c r="C720" s="170"/>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5.75" customHeight="1">
      <c r="A721" s="24"/>
      <c r="B721" s="120"/>
      <c r="C721" s="170"/>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5.75" customHeight="1">
      <c r="A722" s="24"/>
      <c r="B722" s="120"/>
      <c r="C722" s="170"/>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5.75" customHeight="1">
      <c r="A723" s="24"/>
      <c r="B723" s="120"/>
      <c r="C723" s="170"/>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5.75" customHeight="1">
      <c r="A724" s="24"/>
      <c r="B724" s="120"/>
      <c r="C724" s="170"/>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5.75" customHeight="1">
      <c r="A725" s="24"/>
      <c r="B725" s="120"/>
      <c r="C725" s="170"/>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5.75" customHeight="1">
      <c r="A726" s="24"/>
      <c r="B726" s="120"/>
      <c r="C726" s="170"/>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5.75" customHeight="1">
      <c r="A727" s="24"/>
      <c r="B727" s="120"/>
      <c r="C727" s="170"/>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5.75" customHeight="1">
      <c r="A728" s="24"/>
      <c r="B728" s="120"/>
      <c r="C728" s="170"/>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5.75" customHeight="1">
      <c r="A729" s="24"/>
      <c r="B729" s="120"/>
      <c r="C729" s="170"/>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5.75" customHeight="1">
      <c r="A730" s="24"/>
      <c r="B730" s="120"/>
      <c r="C730" s="170"/>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5.75" customHeight="1">
      <c r="A731" s="24"/>
      <c r="B731" s="120"/>
      <c r="C731" s="170"/>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5.75" customHeight="1">
      <c r="A732" s="24"/>
      <c r="B732" s="120"/>
      <c r="C732" s="170"/>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5.75" customHeight="1">
      <c r="A733" s="24"/>
      <c r="B733" s="120"/>
      <c r="C733" s="170"/>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5.75" customHeight="1">
      <c r="A734" s="24"/>
      <c r="B734" s="120"/>
      <c r="C734" s="170"/>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5.75" customHeight="1">
      <c r="A735" s="24"/>
      <c r="B735" s="120"/>
      <c r="C735" s="170"/>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5.75" customHeight="1">
      <c r="A736" s="24"/>
      <c r="B736" s="120"/>
      <c r="C736" s="170"/>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5.75" customHeight="1">
      <c r="A737" s="24"/>
      <c r="B737" s="120"/>
      <c r="C737" s="170"/>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5.75" customHeight="1">
      <c r="A738" s="24"/>
      <c r="B738" s="120"/>
      <c r="C738" s="170"/>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5.75" customHeight="1">
      <c r="A739" s="24"/>
      <c r="B739" s="120"/>
      <c r="C739" s="170"/>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5.75" customHeight="1">
      <c r="A740" s="24"/>
      <c r="B740" s="120"/>
      <c r="C740" s="170"/>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5.75" customHeight="1">
      <c r="A741" s="24"/>
      <c r="B741" s="120"/>
      <c r="C741" s="170"/>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5.75" customHeight="1">
      <c r="A742" s="24"/>
      <c r="B742" s="120"/>
      <c r="C742" s="170"/>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5.75" customHeight="1">
      <c r="A743" s="24"/>
      <c r="B743" s="120"/>
      <c r="C743" s="170"/>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5.75" customHeight="1">
      <c r="A744" s="24"/>
      <c r="B744" s="120"/>
      <c r="C744" s="170"/>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5.75" customHeight="1">
      <c r="A745" s="24"/>
      <c r="B745" s="120"/>
      <c r="C745" s="170"/>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5.75" customHeight="1">
      <c r="A746" s="24"/>
      <c r="B746" s="120"/>
      <c r="C746" s="170"/>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5.75" customHeight="1">
      <c r="A747" s="24"/>
      <c r="B747" s="120"/>
      <c r="C747" s="170"/>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5.75" customHeight="1">
      <c r="A748" s="24"/>
      <c r="B748" s="120"/>
      <c r="C748" s="170"/>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5.75" customHeight="1">
      <c r="A749" s="24"/>
      <c r="B749" s="120"/>
      <c r="C749" s="170"/>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5.75" customHeight="1">
      <c r="A750" s="24"/>
      <c r="B750" s="120"/>
      <c r="C750" s="170"/>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5.75" customHeight="1">
      <c r="A751" s="24"/>
      <c r="B751" s="120"/>
      <c r="C751" s="170"/>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5.75" customHeight="1">
      <c r="A752" s="24"/>
      <c r="B752" s="120"/>
      <c r="C752" s="170"/>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5.75" customHeight="1">
      <c r="A753" s="24"/>
      <c r="B753" s="120"/>
      <c r="C753" s="170"/>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5.75" customHeight="1">
      <c r="A754" s="24"/>
      <c r="B754" s="120"/>
      <c r="C754" s="170"/>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5.75" customHeight="1">
      <c r="A755" s="24"/>
      <c r="B755" s="120"/>
      <c r="C755" s="170"/>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5.75" customHeight="1">
      <c r="A756" s="24"/>
      <c r="B756" s="120"/>
      <c r="C756" s="170"/>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5.75" customHeight="1">
      <c r="A757" s="24"/>
      <c r="B757" s="120"/>
      <c r="C757" s="170"/>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5.75" customHeight="1">
      <c r="A758" s="24"/>
      <c r="B758" s="120"/>
      <c r="C758" s="170"/>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5.75" customHeight="1">
      <c r="A759" s="24"/>
      <c r="B759" s="120"/>
      <c r="C759" s="170"/>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5.75" customHeight="1">
      <c r="A760" s="24"/>
      <c r="B760" s="120"/>
      <c r="C760" s="170"/>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5.75" customHeight="1">
      <c r="A761" s="24"/>
      <c r="B761" s="120"/>
      <c r="C761" s="170"/>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5.75" customHeight="1">
      <c r="A762" s="24"/>
      <c r="B762" s="120"/>
      <c r="C762" s="170"/>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5.75" customHeight="1">
      <c r="A763" s="24"/>
      <c r="B763" s="120"/>
      <c r="C763" s="170"/>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5.75" customHeight="1">
      <c r="A764" s="24"/>
      <c r="B764" s="120"/>
      <c r="C764" s="170"/>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5.75" customHeight="1">
      <c r="A765" s="24"/>
      <c r="B765" s="120"/>
      <c r="C765" s="170"/>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5.75" customHeight="1">
      <c r="A766" s="24"/>
      <c r="B766" s="120"/>
      <c r="C766" s="170"/>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5.75" customHeight="1">
      <c r="A767" s="24"/>
      <c r="B767" s="120"/>
      <c r="C767" s="170"/>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5.75" customHeight="1">
      <c r="A768" s="24"/>
      <c r="B768" s="120"/>
      <c r="C768" s="170"/>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5.75" customHeight="1">
      <c r="A769" s="24"/>
      <c r="B769" s="120"/>
      <c r="C769" s="170"/>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5.75" customHeight="1">
      <c r="A770" s="24"/>
      <c r="B770" s="120"/>
      <c r="C770" s="170"/>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5.75" customHeight="1">
      <c r="A771" s="24"/>
      <c r="B771" s="120"/>
      <c r="C771" s="170"/>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5.75" customHeight="1">
      <c r="A772" s="24"/>
      <c r="B772" s="120"/>
      <c r="C772" s="170"/>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5.75" customHeight="1">
      <c r="A773" s="24"/>
      <c r="B773" s="120"/>
      <c r="C773" s="170"/>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5.75" customHeight="1">
      <c r="A774" s="24"/>
      <c r="B774" s="120"/>
      <c r="C774" s="170"/>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5.75" customHeight="1">
      <c r="A775" s="24"/>
      <c r="B775" s="120"/>
      <c r="C775" s="170"/>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5.75" customHeight="1">
      <c r="A776" s="24"/>
      <c r="B776" s="120"/>
      <c r="C776" s="170"/>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5.75" customHeight="1">
      <c r="A777" s="24"/>
      <c r="B777" s="120"/>
      <c r="C777" s="170"/>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5.75" customHeight="1">
      <c r="A778" s="24"/>
      <c r="B778" s="120"/>
      <c r="C778" s="170"/>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5.75" customHeight="1">
      <c r="A779" s="24"/>
      <c r="B779" s="120"/>
      <c r="C779" s="170"/>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5.75" customHeight="1">
      <c r="A780" s="24"/>
      <c r="B780" s="120"/>
      <c r="C780" s="170"/>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5.75" customHeight="1">
      <c r="A781" s="24"/>
      <c r="B781" s="120"/>
      <c r="C781" s="170"/>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5.75" customHeight="1">
      <c r="A782" s="24"/>
      <c r="B782" s="120"/>
      <c r="C782" s="170"/>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5.75" customHeight="1">
      <c r="A783" s="24"/>
      <c r="B783" s="120"/>
      <c r="C783" s="170"/>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5.75" customHeight="1">
      <c r="A784" s="24"/>
      <c r="B784" s="120"/>
      <c r="C784" s="170"/>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5.75" customHeight="1">
      <c r="A785" s="24"/>
      <c r="B785" s="120"/>
      <c r="C785" s="170"/>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5.75" customHeight="1">
      <c r="A786" s="24"/>
      <c r="B786" s="120"/>
      <c r="C786" s="170"/>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5.75" customHeight="1">
      <c r="A787" s="24"/>
      <c r="B787" s="120"/>
      <c r="C787" s="170"/>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5.75" customHeight="1">
      <c r="A788" s="24"/>
      <c r="B788" s="120"/>
      <c r="C788" s="170"/>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5.75" customHeight="1">
      <c r="A789" s="24"/>
      <c r="B789" s="120"/>
      <c r="C789" s="170"/>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5.75" customHeight="1">
      <c r="A790" s="24"/>
      <c r="B790" s="120"/>
      <c r="C790" s="170"/>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5.75" customHeight="1">
      <c r="A791" s="24"/>
      <c r="B791" s="120"/>
      <c r="C791" s="170"/>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5.75" customHeight="1">
      <c r="A792" s="24"/>
      <c r="B792" s="120"/>
      <c r="C792" s="170"/>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5.75" customHeight="1">
      <c r="A793" s="24"/>
      <c r="B793" s="120"/>
      <c r="C793" s="170"/>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5.75" customHeight="1">
      <c r="A794" s="24"/>
      <c r="B794" s="120"/>
      <c r="C794" s="170"/>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5.75" customHeight="1">
      <c r="A795" s="24"/>
      <c r="B795" s="120"/>
      <c r="C795" s="170"/>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5.75" customHeight="1">
      <c r="A796" s="24"/>
      <c r="B796" s="120"/>
      <c r="C796" s="170"/>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5.75" customHeight="1">
      <c r="A797" s="24"/>
      <c r="B797" s="120"/>
      <c r="C797" s="170"/>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5.75" customHeight="1">
      <c r="A798" s="24"/>
      <c r="B798" s="120"/>
      <c r="C798" s="170"/>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5.75" customHeight="1">
      <c r="A799" s="24"/>
      <c r="B799" s="120"/>
      <c r="C799" s="170"/>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5.75" customHeight="1">
      <c r="A800" s="24"/>
      <c r="B800" s="120"/>
      <c r="C800" s="170"/>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5.75" customHeight="1">
      <c r="A801" s="24"/>
      <c r="B801" s="120"/>
      <c r="C801" s="170"/>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5.75" customHeight="1">
      <c r="A802" s="24"/>
      <c r="B802" s="120"/>
      <c r="C802" s="170"/>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5.75" customHeight="1">
      <c r="A803" s="24"/>
      <c r="B803" s="120"/>
      <c r="C803" s="170"/>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5.75" customHeight="1">
      <c r="A804" s="24"/>
      <c r="B804" s="120"/>
      <c r="C804" s="170"/>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5.75" customHeight="1">
      <c r="A805" s="24"/>
      <c r="B805" s="120"/>
      <c r="C805" s="170"/>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5.75" customHeight="1">
      <c r="A806" s="24"/>
      <c r="B806" s="120"/>
      <c r="C806" s="170"/>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5.75" customHeight="1">
      <c r="A807" s="24"/>
      <c r="B807" s="120"/>
      <c r="C807" s="170"/>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5.75" customHeight="1">
      <c r="A808" s="24"/>
      <c r="B808" s="120"/>
      <c r="C808" s="170"/>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5.75" customHeight="1">
      <c r="A809" s="24"/>
      <c r="B809" s="120"/>
      <c r="C809" s="170"/>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5.75" customHeight="1">
      <c r="A810" s="24"/>
      <c r="B810" s="120"/>
      <c r="C810" s="170"/>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5.75" customHeight="1">
      <c r="A811" s="24"/>
      <c r="B811" s="120"/>
      <c r="C811" s="170"/>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5.75" customHeight="1">
      <c r="A812" s="24"/>
      <c r="B812" s="120"/>
      <c r="C812" s="170"/>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5.75" customHeight="1">
      <c r="A813" s="24"/>
      <c r="B813" s="120"/>
      <c r="C813" s="170"/>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5.75" customHeight="1">
      <c r="A814" s="24"/>
      <c r="B814" s="120"/>
      <c r="C814" s="170"/>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5.75" customHeight="1">
      <c r="A815" s="24"/>
      <c r="B815" s="120"/>
      <c r="C815" s="170"/>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5.75" customHeight="1">
      <c r="A816" s="24"/>
      <c r="B816" s="120"/>
      <c r="C816" s="170"/>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5.75" customHeight="1">
      <c r="A817" s="24"/>
      <c r="B817" s="120"/>
      <c r="C817" s="170"/>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5.75" customHeight="1">
      <c r="A818" s="24"/>
      <c r="B818" s="120"/>
      <c r="C818" s="170"/>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5.75" customHeight="1">
      <c r="A819" s="24"/>
      <c r="B819" s="120"/>
      <c r="C819" s="170"/>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5.75" customHeight="1">
      <c r="A820" s="24"/>
      <c r="B820" s="120"/>
      <c r="C820" s="170"/>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5.75" customHeight="1">
      <c r="A821" s="24"/>
      <c r="B821" s="120"/>
      <c r="C821" s="170"/>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5.75" customHeight="1">
      <c r="A822" s="24"/>
      <c r="B822" s="120"/>
      <c r="C822" s="170"/>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5.75" customHeight="1">
      <c r="A823" s="24"/>
      <c r="B823" s="120"/>
      <c r="C823" s="170"/>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5.75" customHeight="1">
      <c r="A824" s="24"/>
      <c r="B824" s="120"/>
      <c r="C824" s="170"/>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5.75" customHeight="1">
      <c r="A825" s="24"/>
      <c r="B825" s="120"/>
      <c r="C825" s="170"/>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5.75" customHeight="1">
      <c r="A826" s="24"/>
      <c r="B826" s="120"/>
      <c r="C826" s="170"/>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5.75" customHeight="1">
      <c r="A827" s="24"/>
      <c r="B827" s="120"/>
      <c r="C827" s="170"/>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5.75" customHeight="1">
      <c r="A828" s="24"/>
      <c r="B828" s="120"/>
      <c r="C828" s="170"/>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5.75" customHeight="1">
      <c r="A829" s="24"/>
      <c r="B829" s="120"/>
      <c r="C829" s="170"/>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5.75" customHeight="1">
      <c r="A830" s="24"/>
      <c r="B830" s="120"/>
      <c r="C830" s="170"/>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5.75" customHeight="1">
      <c r="A831" s="24"/>
      <c r="B831" s="120"/>
      <c r="C831" s="170"/>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5.75" customHeight="1">
      <c r="A832" s="24"/>
      <c r="B832" s="120"/>
      <c r="C832" s="170"/>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5.75" customHeight="1">
      <c r="A833" s="24"/>
      <c r="B833" s="120"/>
      <c r="C833" s="170"/>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5.75" customHeight="1">
      <c r="A834" s="24"/>
      <c r="B834" s="120"/>
      <c r="C834" s="170"/>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5.75" customHeight="1">
      <c r="A835" s="24"/>
      <c r="B835" s="120"/>
      <c r="C835" s="170"/>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5.75" customHeight="1">
      <c r="A836" s="24"/>
      <c r="B836" s="120"/>
      <c r="C836" s="170"/>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5.75" customHeight="1">
      <c r="A837" s="24"/>
      <c r="B837" s="120"/>
      <c r="C837" s="170"/>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5.75" customHeight="1">
      <c r="A838" s="24"/>
      <c r="B838" s="120"/>
      <c r="C838" s="170"/>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5.75" customHeight="1">
      <c r="A839" s="24"/>
      <c r="B839" s="120"/>
      <c r="C839" s="170"/>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5.75" customHeight="1">
      <c r="A840" s="24"/>
      <c r="B840" s="120"/>
      <c r="C840" s="170"/>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5.75" customHeight="1">
      <c r="A841" s="24"/>
      <c r="B841" s="120"/>
      <c r="C841" s="170"/>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5.75" customHeight="1">
      <c r="A842" s="24"/>
      <c r="B842" s="120"/>
      <c r="C842" s="170"/>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5.75" customHeight="1">
      <c r="A843" s="24"/>
      <c r="B843" s="120"/>
      <c r="C843" s="170"/>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5.75" customHeight="1">
      <c r="A844" s="24"/>
      <c r="B844" s="120"/>
      <c r="C844" s="170"/>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5.75" customHeight="1">
      <c r="A845" s="24"/>
      <c r="B845" s="120"/>
      <c r="C845" s="170"/>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5.75" customHeight="1">
      <c r="A846" s="24"/>
      <c r="B846" s="120"/>
      <c r="C846" s="170"/>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5.75" customHeight="1">
      <c r="A847" s="24"/>
      <c r="B847" s="120"/>
      <c r="C847" s="170"/>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5.75" customHeight="1">
      <c r="A848" s="24"/>
      <c r="B848" s="120"/>
      <c r="C848" s="170"/>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5.75" customHeight="1">
      <c r="A849" s="24"/>
      <c r="B849" s="120"/>
      <c r="C849" s="170"/>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5.75" customHeight="1">
      <c r="A850" s="24"/>
      <c r="B850" s="120"/>
      <c r="C850" s="170"/>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5.75" customHeight="1">
      <c r="A851" s="24"/>
      <c r="B851" s="120"/>
      <c r="C851" s="170"/>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5.75" customHeight="1">
      <c r="A852" s="24"/>
      <c r="B852" s="120"/>
      <c r="C852" s="170"/>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5.75" customHeight="1">
      <c r="A853" s="24"/>
      <c r="B853" s="120"/>
      <c r="C853" s="170"/>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5.75" customHeight="1">
      <c r="A854" s="24"/>
      <c r="B854" s="120"/>
      <c r="C854" s="170"/>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5.75" customHeight="1">
      <c r="A855" s="24"/>
      <c r="B855" s="120"/>
      <c r="C855" s="170"/>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5.75" customHeight="1">
      <c r="A856" s="24"/>
      <c r="B856" s="120"/>
      <c r="C856" s="170"/>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5.75" customHeight="1">
      <c r="A857" s="24"/>
      <c r="B857" s="120"/>
      <c r="C857" s="170"/>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5.75" customHeight="1">
      <c r="A858" s="24"/>
      <c r="B858" s="120"/>
      <c r="C858" s="170"/>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5.75" customHeight="1">
      <c r="A859" s="24"/>
      <c r="B859" s="120"/>
      <c r="C859" s="170"/>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5.75" customHeight="1">
      <c r="A860" s="24"/>
      <c r="B860" s="120"/>
      <c r="C860" s="170"/>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5.75" customHeight="1">
      <c r="A861" s="24"/>
      <c r="B861" s="120"/>
      <c r="C861" s="170"/>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5.75" customHeight="1">
      <c r="A862" s="24"/>
      <c r="B862" s="120"/>
      <c r="C862" s="170"/>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5.75" customHeight="1">
      <c r="A863" s="24"/>
      <c r="B863" s="120"/>
      <c r="C863" s="170"/>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5.75" customHeight="1">
      <c r="A864" s="24"/>
      <c r="B864" s="120"/>
      <c r="C864" s="170"/>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5.75" customHeight="1">
      <c r="A865" s="24"/>
      <c r="B865" s="120"/>
      <c r="C865" s="170"/>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5.75" customHeight="1">
      <c r="A866" s="24"/>
      <c r="B866" s="120"/>
      <c r="C866" s="170"/>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5.75" customHeight="1">
      <c r="A867" s="24"/>
      <c r="B867" s="120"/>
      <c r="C867" s="170"/>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5.75" customHeight="1">
      <c r="A868" s="24"/>
      <c r="B868" s="120"/>
      <c r="C868" s="170"/>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5.75" customHeight="1">
      <c r="A869" s="24"/>
      <c r="B869" s="120"/>
      <c r="C869" s="170"/>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5.75" customHeight="1">
      <c r="A870" s="24"/>
      <c r="B870" s="120"/>
      <c r="C870" s="170"/>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5.75" customHeight="1">
      <c r="A871" s="24"/>
      <c r="B871" s="120"/>
      <c r="C871" s="170"/>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5.75" customHeight="1">
      <c r="A872" s="24"/>
      <c r="B872" s="120"/>
      <c r="C872" s="170"/>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5.75" customHeight="1">
      <c r="A873" s="24"/>
      <c r="B873" s="120"/>
      <c r="C873" s="170"/>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5.75" customHeight="1">
      <c r="A874" s="24"/>
      <c r="B874" s="120"/>
      <c r="C874" s="170"/>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5.75" customHeight="1">
      <c r="A875" s="24"/>
      <c r="B875" s="120"/>
      <c r="C875" s="170"/>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5.75" customHeight="1">
      <c r="A876" s="24"/>
      <c r="B876" s="120"/>
      <c r="C876" s="170"/>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5.75" customHeight="1">
      <c r="A877" s="24"/>
      <c r="B877" s="120"/>
      <c r="C877" s="170"/>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5.75" customHeight="1">
      <c r="A878" s="24"/>
      <c r="B878" s="120"/>
      <c r="C878" s="170"/>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5.75" customHeight="1">
      <c r="A879" s="24"/>
      <c r="B879" s="120"/>
      <c r="C879" s="170"/>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5.75" customHeight="1">
      <c r="A880" s="24"/>
      <c r="B880" s="120"/>
      <c r="C880" s="170"/>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5.75" customHeight="1">
      <c r="A881" s="24"/>
      <c r="B881" s="120"/>
      <c r="C881" s="170"/>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5.75" customHeight="1">
      <c r="A882" s="24"/>
      <c r="B882" s="120"/>
      <c r="C882" s="170"/>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5.75" customHeight="1">
      <c r="A883" s="24"/>
      <c r="B883" s="120"/>
      <c r="C883" s="170"/>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5.75" customHeight="1">
      <c r="A884" s="24"/>
      <c r="B884" s="120"/>
      <c r="C884" s="170"/>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5.75" customHeight="1">
      <c r="A885" s="24"/>
      <c r="B885" s="120"/>
      <c r="C885" s="170"/>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5.75" customHeight="1">
      <c r="A886" s="24"/>
      <c r="B886" s="120"/>
      <c r="C886" s="170"/>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5.75" customHeight="1">
      <c r="A887" s="24"/>
      <c r="B887" s="120"/>
      <c r="C887" s="170"/>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5.75" customHeight="1">
      <c r="A888" s="24"/>
      <c r="B888" s="120"/>
      <c r="C888" s="170"/>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5.75" customHeight="1">
      <c r="A889" s="24"/>
      <c r="B889" s="120"/>
      <c r="C889" s="170"/>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5.75" customHeight="1">
      <c r="A890" s="24"/>
      <c r="B890" s="120"/>
      <c r="C890" s="170"/>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5.75" customHeight="1">
      <c r="A891" s="24"/>
      <c r="B891" s="120"/>
      <c r="C891" s="170"/>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5.75" customHeight="1">
      <c r="A892" s="24"/>
      <c r="B892" s="120"/>
      <c r="C892" s="170"/>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5.75" customHeight="1">
      <c r="A893" s="24"/>
      <c r="B893" s="120"/>
      <c r="C893" s="170"/>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5.75" customHeight="1">
      <c r="A894" s="24"/>
      <c r="B894" s="120"/>
      <c r="C894" s="170"/>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5.75" customHeight="1">
      <c r="A895" s="24"/>
      <c r="B895" s="120"/>
      <c r="C895" s="170"/>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5.75" customHeight="1">
      <c r="A896" s="24"/>
      <c r="B896" s="120"/>
      <c r="C896" s="170"/>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5.75" customHeight="1">
      <c r="A897" s="24"/>
      <c r="B897" s="120"/>
      <c r="C897" s="170"/>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5.75" customHeight="1">
      <c r="A898" s="24"/>
      <c r="B898" s="120"/>
      <c r="C898" s="170"/>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5.75" customHeight="1">
      <c r="A899" s="24"/>
      <c r="B899" s="120"/>
      <c r="C899" s="170"/>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5.75" customHeight="1">
      <c r="A900" s="24"/>
      <c r="B900" s="120"/>
      <c r="C900" s="170"/>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5.75" customHeight="1">
      <c r="A901" s="24"/>
      <c r="B901" s="120"/>
      <c r="C901" s="170"/>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5.75" customHeight="1">
      <c r="A902" s="24"/>
      <c r="B902" s="120"/>
      <c r="C902" s="170"/>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5.75" customHeight="1">
      <c r="A903" s="24"/>
      <c r="B903" s="120"/>
      <c r="C903" s="170"/>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5.75" customHeight="1">
      <c r="A904" s="24"/>
      <c r="B904" s="120"/>
      <c r="C904" s="170"/>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5.75" customHeight="1">
      <c r="A905" s="24"/>
      <c r="B905" s="120"/>
      <c r="C905" s="170"/>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5.75" customHeight="1">
      <c r="A906" s="24"/>
      <c r="B906" s="120"/>
      <c r="C906" s="170"/>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5.75" customHeight="1">
      <c r="A907" s="24"/>
      <c r="B907" s="120"/>
      <c r="C907" s="170"/>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5.75" customHeight="1">
      <c r="A908" s="24"/>
      <c r="B908" s="120"/>
      <c r="C908" s="170"/>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5.75" customHeight="1">
      <c r="A909" s="24"/>
      <c r="B909" s="120"/>
      <c r="C909" s="170"/>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5.75" customHeight="1">
      <c r="A910" s="24"/>
      <c r="B910" s="120"/>
      <c r="C910" s="170"/>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5.75" customHeight="1">
      <c r="A911" s="24"/>
      <c r="B911" s="120"/>
      <c r="C911" s="170"/>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5.75" customHeight="1">
      <c r="A912" s="24"/>
      <c r="B912" s="120"/>
      <c r="C912" s="170"/>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5.75" customHeight="1">
      <c r="A913" s="24"/>
      <c r="B913" s="120"/>
      <c r="C913" s="170"/>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5.75" customHeight="1">
      <c r="A914" s="24"/>
      <c r="B914" s="120"/>
      <c r="C914" s="170"/>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5.75" customHeight="1">
      <c r="A915" s="24"/>
      <c r="B915" s="120"/>
      <c r="C915" s="170"/>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5.75" customHeight="1">
      <c r="A916" s="24"/>
      <c r="B916" s="120"/>
      <c r="C916" s="170"/>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5.75" customHeight="1">
      <c r="A917" s="24"/>
      <c r="B917" s="120"/>
      <c r="C917" s="170"/>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5.75" customHeight="1">
      <c r="A918" s="24"/>
      <c r="B918" s="120"/>
      <c r="C918" s="170"/>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5.75" customHeight="1">
      <c r="A919" s="24"/>
      <c r="B919" s="120"/>
      <c r="C919" s="170"/>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5.75" customHeight="1">
      <c r="A920" s="24"/>
      <c r="B920" s="120"/>
      <c r="C920" s="170"/>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5.75" customHeight="1">
      <c r="A921" s="24"/>
      <c r="B921" s="120"/>
      <c r="C921" s="170"/>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5.75" customHeight="1">
      <c r="A922" s="24"/>
      <c r="B922" s="120"/>
      <c r="C922" s="170"/>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5.75" customHeight="1">
      <c r="A923" s="24"/>
      <c r="B923" s="120"/>
      <c r="C923" s="170"/>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5.75" customHeight="1">
      <c r="A924" s="24"/>
      <c r="B924" s="120"/>
      <c r="C924" s="170"/>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5.75" customHeight="1">
      <c r="A925" s="24"/>
      <c r="B925" s="120"/>
      <c r="C925" s="170"/>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5.75" customHeight="1">
      <c r="A926" s="24"/>
      <c r="B926" s="120"/>
      <c r="C926" s="170"/>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5.75" customHeight="1">
      <c r="A927" s="24"/>
      <c r="B927" s="120"/>
      <c r="C927" s="170"/>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5.75" customHeight="1">
      <c r="A928" s="24"/>
      <c r="B928" s="120"/>
      <c r="C928" s="170"/>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5.75" customHeight="1">
      <c r="A929" s="24"/>
      <c r="B929" s="120"/>
      <c r="C929" s="170"/>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5.75" customHeight="1">
      <c r="A930" s="24"/>
      <c r="B930" s="120"/>
      <c r="C930" s="170"/>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5.75" customHeight="1">
      <c r="A931" s="24"/>
      <c r="B931" s="120"/>
      <c r="C931" s="170"/>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5.75" customHeight="1">
      <c r="A932" s="24"/>
      <c r="B932" s="120"/>
      <c r="C932" s="170"/>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5.75" customHeight="1">
      <c r="A933" s="24"/>
      <c r="B933" s="120"/>
      <c r="C933" s="170"/>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5.75" customHeight="1">
      <c r="A934" s="24"/>
      <c r="B934" s="120"/>
      <c r="C934" s="170"/>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5.75" customHeight="1">
      <c r="A935" s="24"/>
      <c r="B935" s="120"/>
      <c r="C935" s="170"/>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5.75" customHeight="1">
      <c r="A936" s="24"/>
      <c r="B936" s="120"/>
      <c r="C936" s="170"/>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5.75" customHeight="1">
      <c r="A937" s="24"/>
      <c r="B937" s="120"/>
      <c r="C937" s="170"/>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5.75" customHeight="1">
      <c r="A938" s="24"/>
      <c r="B938" s="120"/>
      <c r="C938" s="170"/>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5.75" customHeight="1">
      <c r="A939" s="24"/>
      <c r="B939" s="120"/>
      <c r="C939" s="170"/>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5.75" customHeight="1">
      <c r="A940" s="24"/>
      <c r="B940" s="120"/>
      <c r="C940" s="170"/>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5.75" customHeight="1">
      <c r="A941" s="24"/>
      <c r="B941" s="120"/>
      <c r="C941" s="170"/>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5.75" customHeight="1">
      <c r="A942" s="24"/>
      <c r="B942" s="120"/>
      <c r="C942" s="170"/>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5.75" customHeight="1">
      <c r="A943" s="24"/>
      <c r="B943" s="120"/>
      <c r="C943" s="170"/>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5.75" customHeight="1">
      <c r="A944" s="24"/>
      <c r="B944" s="120"/>
      <c r="C944" s="170"/>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5.75" customHeight="1">
      <c r="A945" s="24"/>
      <c r="B945" s="120"/>
      <c r="C945" s="170"/>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5.75" customHeight="1">
      <c r="A946" s="24"/>
      <c r="B946" s="120"/>
      <c r="C946" s="170"/>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5.75" customHeight="1">
      <c r="A947" s="24"/>
      <c r="B947" s="120"/>
      <c r="C947" s="170"/>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5.75" customHeight="1">
      <c r="A948" s="24"/>
      <c r="B948" s="120"/>
      <c r="C948" s="170"/>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5.75" customHeight="1">
      <c r="A949" s="24"/>
      <c r="B949" s="120"/>
      <c r="C949" s="170"/>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5.75" customHeight="1">
      <c r="A950" s="24"/>
      <c r="B950" s="120"/>
      <c r="C950" s="170"/>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5.75" customHeight="1">
      <c r="A951" s="24"/>
      <c r="B951" s="120"/>
      <c r="C951" s="170"/>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5.75" customHeight="1">
      <c r="A952" s="24"/>
      <c r="B952" s="120"/>
      <c r="C952" s="170"/>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5.75" customHeight="1">
      <c r="A953" s="24"/>
      <c r="B953" s="120"/>
      <c r="C953" s="170"/>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5.75" customHeight="1">
      <c r="A954" s="24"/>
      <c r="B954" s="120"/>
      <c r="C954" s="170"/>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5.75" customHeight="1">
      <c r="A955" s="24"/>
      <c r="B955" s="120"/>
      <c r="C955" s="170"/>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5.75" customHeight="1">
      <c r="A956" s="24"/>
      <c r="B956" s="120"/>
      <c r="C956" s="170"/>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5.75" customHeight="1">
      <c r="A957" s="24"/>
      <c r="B957" s="120"/>
      <c r="C957" s="170"/>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5.75" customHeight="1">
      <c r="A958" s="24"/>
      <c r="B958" s="120"/>
      <c r="C958" s="170"/>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5.75" customHeight="1">
      <c r="A959" s="24"/>
      <c r="B959" s="120"/>
      <c r="C959" s="170"/>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5.75" customHeight="1">
      <c r="A960" s="24"/>
      <c r="B960" s="120"/>
      <c r="C960" s="170"/>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5.75" customHeight="1">
      <c r="A961" s="24"/>
      <c r="B961" s="120"/>
      <c r="C961" s="170"/>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5.75" customHeight="1">
      <c r="A962" s="24"/>
      <c r="B962" s="120"/>
      <c r="C962" s="170"/>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5.75" customHeight="1">
      <c r="A963" s="24"/>
      <c r="B963" s="120"/>
      <c r="C963" s="170"/>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5.75" customHeight="1">
      <c r="A964" s="24"/>
      <c r="B964" s="120"/>
      <c r="C964" s="170"/>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5.75" customHeight="1">
      <c r="A965" s="24"/>
      <c r="B965" s="120"/>
      <c r="C965" s="170"/>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5.75" customHeight="1">
      <c r="A966" s="24"/>
      <c r="B966" s="120"/>
      <c r="C966" s="170"/>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5.75" customHeight="1">
      <c r="A967" s="24"/>
      <c r="B967" s="120"/>
      <c r="C967" s="170"/>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5.75" customHeight="1">
      <c r="A968" s="24"/>
      <c r="B968" s="120"/>
      <c r="C968" s="170"/>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5.75" customHeight="1">
      <c r="A969" s="24"/>
      <c r="B969" s="120"/>
      <c r="C969" s="170"/>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5.75" customHeight="1">
      <c r="A970" s="24"/>
      <c r="B970" s="120"/>
      <c r="C970" s="170"/>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5.75" customHeight="1">
      <c r="A971" s="24"/>
      <c r="B971" s="120"/>
      <c r="C971" s="170"/>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5.75" customHeight="1">
      <c r="A972" s="24"/>
      <c r="B972" s="120"/>
      <c r="C972" s="170"/>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5.75" customHeight="1">
      <c r="A973" s="24"/>
      <c r="B973" s="120"/>
      <c r="C973" s="170"/>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5.75" customHeight="1">
      <c r="A974" s="24"/>
      <c r="B974" s="120"/>
      <c r="C974" s="170"/>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5.75" customHeight="1">
      <c r="A975" s="24"/>
      <c r="B975" s="120"/>
      <c r="C975" s="170"/>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5.75" customHeight="1">
      <c r="A976" s="24"/>
      <c r="B976" s="120"/>
      <c r="C976" s="170"/>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5.75" customHeight="1">
      <c r="A977" s="24"/>
      <c r="B977" s="120"/>
      <c r="C977" s="170"/>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5.75" customHeight="1">
      <c r="A978" s="24"/>
      <c r="B978" s="120"/>
      <c r="C978" s="170"/>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5.75" customHeight="1">
      <c r="A979" s="24"/>
      <c r="B979" s="120"/>
      <c r="C979" s="170"/>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5.75" customHeight="1">
      <c r="A980" s="24"/>
      <c r="B980" s="120"/>
      <c r="C980" s="170"/>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5.75" customHeight="1">
      <c r="A981" s="24"/>
      <c r="B981" s="120"/>
      <c r="C981" s="170"/>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5.75" customHeight="1">
      <c r="A982" s="24"/>
      <c r="B982" s="120"/>
      <c r="C982" s="170"/>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5.75" customHeight="1">
      <c r="A983" s="24"/>
      <c r="B983" s="120"/>
      <c r="C983" s="170"/>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5.75" customHeight="1">
      <c r="A984" s="24"/>
      <c r="B984" s="120"/>
      <c r="C984" s="170"/>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5.75" customHeight="1">
      <c r="A985" s="24"/>
      <c r="B985" s="120"/>
      <c r="C985" s="170"/>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5.75" customHeight="1">
      <c r="A986" s="24"/>
      <c r="B986" s="120"/>
      <c r="C986" s="170"/>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5.75" customHeight="1">
      <c r="A987" s="24"/>
      <c r="B987" s="120"/>
      <c r="C987" s="170"/>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5.75" customHeight="1">
      <c r="A988" s="24"/>
      <c r="B988" s="120"/>
      <c r="C988" s="170"/>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5.75" customHeight="1">
      <c r="A989" s="24"/>
      <c r="B989" s="120"/>
      <c r="C989" s="170"/>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5.75" customHeight="1">
      <c r="A990" s="24"/>
      <c r="B990" s="120"/>
      <c r="C990" s="170"/>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5.75" customHeight="1">
      <c r="A991" s="24"/>
      <c r="B991" s="120"/>
      <c r="C991" s="170"/>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5.75" customHeight="1">
      <c r="A992" s="24"/>
      <c r="B992" s="120"/>
      <c r="C992" s="170"/>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5.75" customHeight="1">
      <c r="A993" s="24"/>
      <c r="B993" s="120"/>
      <c r="C993" s="170"/>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5.75" customHeight="1">
      <c r="A994" s="24"/>
      <c r="B994" s="120"/>
      <c r="C994" s="170"/>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5.75" customHeight="1">
      <c r="A995" s="24"/>
      <c r="B995" s="120"/>
      <c r="C995" s="170"/>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5.75" customHeight="1">
      <c r="A996" s="24"/>
      <c r="B996" s="120"/>
      <c r="C996" s="170"/>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5.75" customHeight="1">
      <c r="A997" s="24"/>
      <c r="B997" s="120"/>
      <c r="C997" s="170"/>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5.75" customHeight="1">
      <c r="A998" s="24"/>
      <c r="B998" s="120"/>
      <c r="C998" s="170"/>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5.75" customHeight="1">
      <c r="A999" s="24"/>
      <c r="B999" s="120"/>
      <c r="C999" s="170"/>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5.75" customHeight="1">
      <c r="A1000" s="24"/>
      <c r="B1000" s="120"/>
      <c r="C1000" s="170"/>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mergeCells count="103">
    <mergeCell ref="A1:P1"/>
    <mergeCell ref="A2:P2"/>
    <mergeCell ref="A3:P3"/>
    <mergeCell ref="A4:D4"/>
    <mergeCell ref="A5:P5"/>
    <mergeCell ref="B10:D10"/>
    <mergeCell ref="F10:S10"/>
    <mergeCell ref="F11:S11"/>
    <mergeCell ref="E12:R12"/>
    <mergeCell ref="E13:R13"/>
    <mergeCell ref="B15:B21"/>
    <mergeCell ref="D15:K15"/>
    <mergeCell ref="D22:K22"/>
    <mergeCell ref="D23:K23"/>
    <mergeCell ref="D39:K39"/>
    <mergeCell ref="D40:K40"/>
    <mergeCell ref="D41:K41"/>
    <mergeCell ref="D42:K42"/>
    <mergeCell ref="D43:K43"/>
    <mergeCell ref="D59:K59"/>
    <mergeCell ref="D60:K60"/>
    <mergeCell ref="D76:K76"/>
    <mergeCell ref="D77:K77"/>
    <mergeCell ref="D78:K78"/>
    <mergeCell ref="D94:K94"/>
    <mergeCell ref="D95:K95"/>
    <mergeCell ref="D100:E100"/>
    <mergeCell ref="D101:K101"/>
    <mergeCell ref="D102:K102"/>
    <mergeCell ref="D104:K104"/>
    <mergeCell ref="D105:K105"/>
    <mergeCell ref="B107:E107"/>
    <mergeCell ref="B108:B114"/>
    <mergeCell ref="B116:E116"/>
    <mergeCell ref="B117:B123"/>
    <mergeCell ref="D141:F141"/>
    <mergeCell ref="D140:F140"/>
    <mergeCell ref="D142:F142"/>
    <mergeCell ref="D143:F143"/>
    <mergeCell ref="D144:F144"/>
    <mergeCell ref="D145:F145"/>
    <mergeCell ref="D146:F146"/>
    <mergeCell ref="D147:F147"/>
    <mergeCell ref="D148:F148"/>
    <mergeCell ref="D149:F149"/>
    <mergeCell ref="D151:F151"/>
    <mergeCell ref="D150:F150"/>
    <mergeCell ref="D152:F152"/>
    <mergeCell ref="D153:F153"/>
    <mergeCell ref="D154:F154"/>
    <mergeCell ref="D155:F155"/>
    <mergeCell ref="D156:F156"/>
    <mergeCell ref="D157:F157"/>
    <mergeCell ref="D158:F158"/>
    <mergeCell ref="D159:F159"/>
    <mergeCell ref="D160:F160"/>
    <mergeCell ref="D168:F168"/>
    <mergeCell ref="D169:F169"/>
    <mergeCell ref="D170:F170"/>
    <mergeCell ref="D171:F171"/>
    <mergeCell ref="D172:F172"/>
    <mergeCell ref="D173:F173"/>
    <mergeCell ref="D174:F174"/>
    <mergeCell ref="D175:F175"/>
    <mergeCell ref="D176:F176"/>
    <mergeCell ref="D177:F177"/>
    <mergeCell ref="D178:F178"/>
    <mergeCell ref="D179:F179"/>
    <mergeCell ref="D180:F180"/>
    <mergeCell ref="D181:F181"/>
    <mergeCell ref="D212:F212"/>
    <mergeCell ref="D213:F213"/>
    <mergeCell ref="D204:F204"/>
    <mergeCell ref="D205:F205"/>
    <mergeCell ref="D206:F206"/>
    <mergeCell ref="D207:F207"/>
    <mergeCell ref="D209:F209"/>
    <mergeCell ref="D210:F210"/>
    <mergeCell ref="D211:F211"/>
    <mergeCell ref="D161:F161"/>
    <mergeCell ref="D162:F162"/>
    <mergeCell ref="D163:F163"/>
    <mergeCell ref="D164:F164"/>
    <mergeCell ref="D165:F165"/>
    <mergeCell ref="D166:F166"/>
    <mergeCell ref="B150:B167"/>
    <mergeCell ref="B168:B215"/>
    <mergeCell ref="B130:F131"/>
    <mergeCell ref="D136:F136"/>
    <mergeCell ref="B137:B148"/>
    <mergeCell ref="D137:F137"/>
    <mergeCell ref="D138:F138"/>
    <mergeCell ref="D139:F139"/>
    <mergeCell ref="D167:F167"/>
    <mergeCell ref="D214:F214"/>
    <mergeCell ref="D215:F215"/>
    <mergeCell ref="D188:F188"/>
    <mergeCell ref="D189:F189"/>
    <mergeCell ref="D194:F194"/>
    <mergeCell ref="D195:F195"/>
    <mergeCell ref="D200:F200"/>
    <mergeCell ref="D201:F201"/>
    <mergeCell ref="D202:F202"/>
  </mergeCells>
  <conditionalFormatting sqref="D100">
    <cfRule type="containsText" dxfId="129" priority="1" operator="containsText" text="ERROR">
      <formula>NOT(ISERROR(SEARCH(("ERROR"),(D100))))</formula>
    </cfRule>
  </conditionalFormatting>
  <conditionalFormatting sqref="F10">
    <cfRule type="notContainsBlanks" dxfId="128" priority="2">
      <formula>LEN(TRIM(F10))&gt;0</formula>
    </cfRule>
  </conditionalFormatting>
  <conditionalFormatting sqref="F11:S11">
    <cfRule type="expression" dxfId="127" priority="3">
      <formula>E11="NO SE REPORTA"</formula>
    </cfRule>
  </conditionalFormatting>
  <conditionalFormatting sqref="F11:S11">
    <cfRule type="expression" dxfId="126" priority="4">
      <formula>E10="NO APLICA"</formula>
    </cfRule>
  </conditionalFormatting>
  <conditionalFormatting sqref="E12:R12">
    <cfRule type="expression" dxfId="125" priority="5">
      <formula>E11="SI SE REPORTA"</formula>
    </cfRule>
  </conditionalFormatting>
  <dataValidations count="6">
    <dataValidation type="decimal" operator="greaterThanOrEqual" allowBlank="1" showInputMessage="1" showErrorMessage="1" prompt="ERROR - Valor en HECTAREAS (sin decimales)_x000a_" sqref="G25:G38">
      <formula1>0</formula1>
    </dataValidation>
    <dataValidation type="list" allowBlank="1" showErrorMessage="1" sqref="E11">
      <formula1>REPORTE</formula1>
    </dataValidation>
    <dataValidation type="custom" allowBlank="1" showInputMessage="1" showErrorMessage="1" prompt="ESCRIBA - POMCA, PMA o PMM" sqref="D25:D38 D45:D58">
      <formula1>AND(GTE(LEN(D25),MIN((1),(5))),LTE(LEN(D25),MAX((1),(5))))</formula1>
    </dataValidation>
    <dataValidation type="decimal" allowBlank="1" showInputMessage="1" showErrorMessage="1" prompt="ERROR - Escriba un valor entre 0% y 100%" sqref="G45:J58 G62:J75 E97:F99">
      <formula1>0</formula1>
      <formula2>1</formula2>
    </dataValidation>
    <dataValidation type="decimal" operator="greaterThanOrEqual" allowBlank="1" showInputMessage="1" showErrorMessage="1" prompt="ERROR - Escriba un número igual o mayor que 0" sqref="E16:E21">
      <formula1>0</formula1>
    </dataValidation>
    <dataValidation type="list" allowBlank="1" showErrorMessage="1" sqref="E10">
      <formula1>SI</formula1>
    </dataValidation>
  </dataValidations>
  <hyperlinks>
    <hyperlink ref="B9" location="null!A1" display="VOLVER AL INDICE"/>
  </hyperlinks>
  <pageMargins left="0.25" right="0.25" top="0.75" bottom="0.75" header="0" footer="0"/>
  <pageSetup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opLeftCell="A10" workbookViewId="0">
      <selection sqref="A1:P1"/>
    </sheetView>
  </sheetViews>
  <sheetFormatPr baseColWidth="10" defaultColWidth="12.625" defaultRowHeight="15" customHeight="1"/>
  <cols>
    <col min="1" max="1" width="1.625" customWidth="1"/>
    <col min="2" max="2" width="11.25" customWidth="1"/>
    <col min="3" max="3" width="5.375" customWidth="1"/>
    <col min="4" max="4" width="30.5" customWidth="1"/>
    <col min="5" max="5" width="10.625" customWidth="1"/>
    <col min="6" max="26" width="9.375" customWidth="1"/>
  </cols>
  <sheetData>
    <row r="1" spans="1:26" ht="100.5" customHeight="1">
      <c r="A1" s="808"/>
      <c r="B1" s="732"/>
      <c r="C1" s="732"/>
      <c r="D1" s="732"/>
      <c r="E1" s="732"/>
      <c r="F1" s="732"/>
      <c r="G1" s="732"/>
      <c r="H1" s="732"/>
      <c r="I1" s="732"/>
      <c r="J1" s="732"/>
      <c r="K1" s="732"/>
      <c r="L1" s="732"/>
      <c r="M1" s="732"/>
      <c r="N1" s="732"/>
      <c r="O1" s="732"/>
      <c r="P1" s="733"/>
      <c r="Q1" s="24"/>
      <c r="R1" s="24"/>
      <c r="S1" s="4"/>
      <c r="T1" s="4"/>
      <c r="U1" s="4"/>
      <c r="V1" s="4"/>
      <c r="W1" s="4"/>
      <c r="X1" s="4"/>
      <c r="Y1" s="4"/>
      <c r="Z1" s="4"/>
    </row>
    <row r="2" spans="1:26">
      <c r="A2" s="731" t="str">
        <f>'Datos Generales'!C5</f>
        <v>Corporación Autónoma Regional del Tolima – CORTOLIMA</v>
      </c>
      <c r="B2" s="732"/>
      <c r="C2" s="732"/>
      <c r="D2" s="732"/>
      <c r="E2" s="732"/>
      <c r="F2" s="732"/>
      <c r="G2" s="732"/>
      <c r="H2" s="732"/>
      <c r="I2" s="732"/>
      <c r="J2" s="732"/>
      <c r="K2" s="732"/>
      <c r="L2" s="732"/>
      <c r="M2" s="732"/>
      <c r="N2" s="732"/>
      <c r="O2" s="732"/>
      <c r="P2" s="733"/>
      <c r="Q2" s="24"/>
      <c r="R2" s="24"/>
      <c r="S2" s="5"/>
      <c r="T2" s="5"/>
      <c r="U2" s="5"/>
      <c r="V2" s="5"/>
      <c r="W2" s="5"/>
      <c r="X2" s="5"/>
      <c r="Y2" s="5"/>
      <c r="Z2" s="5"/>
    </row>
    <row r="3" spans="1:26">
      <c r="A3" s="809" t="s">
        <v>845</v>
      </c>
      <c r="B3" s="732"/>
      <c r="C3" s="732"/>
      <c r="D3" s="732"/>
      <c r="E3" s="732"/>
      <c r="F3" s="732"/>
      <c r="G3" s="732"/>
      <c r="H3" s="732"/>
      <c r="I3" s="732"/>
      <c r="J3" s="732"/>
      <c r="K3" s="732"/>
      <c r="L3" s="732"/>
      <c r="M3" s="732"/>
      <c r="N3" s="732"/>
      <c r="O3" s="732"/>
      <c r="P3" s="733"/>
      <c r="Q3" s="24"/>
      <c r="R3" s="24"/>
      <c r="S3" s="5"/>
      <c r="T3" s="5"/>
      <c r="U3" s="5"/>
      <c r="V3" s="5"/>
      <c r="W3" s="5"/>
      <c r="X3" s="5"/>
      <c r="Y3" s="5"/>
      <c r="Z3" s="5"/>
    </row>
    <row r="4" spans="1:26" ht="15.75">
      <c r="A4" s="809" t="s">
        <v>49</v>
      </c>
      <c r="B4" s="732"/>
      <c r="C4" s="732"/>
      <c r="D4" s="810"/>
      <c r="E4" s="14" t="str">
        <f>'Datos Generales'!C6</f>
        <v>2020-I</v>
      </c>
      <c r="F4" s="14"/>
      <c r="G4" s="14"/>
      <c r="H4" s="14"/>
      <c r="I4" s="14"/>
      <c r="J4" s="14"/>
      <c r="K4" s="14"/>
      <c r="L4" s="14"/>
      <c r="M4" s="14"/>
      <c r="N4" s="14"/>
      <c r="O4" s="14"/>
      <c r="P4" s="15"/>
      <c r="Q4" s="24"/>
      <c r="R4" s="24"/>
      <c r="S4" s="5"/>
      <c r="T4" s="5"/>
      <c r="U4" s="5"/>
      <c r="V4" s="5"/>
      <c r="W4" s="5"/>
      <c r="X4" s="5"/>
      <c r="Y4" s="5"/>
      <c r="Z4" s="5"/>
    </row>
    <row r="5" spans="1:26" ht="16.5" customHeight="1">
      <c r="A5" s="809" t="s">
        <v>237</v>
      </c>
      <c r="B5" s="732"/>
      <c r="C5" s="732"/>
      <c r="D5" s="732"/>
      <c r="E5" s="732"/>
      <c r="F5" s="732"/>
      <c r="G5" s="732"/>
      <c r="H5" s="732"/>
      <c r="I5" s="732"/>
      <c r="J5" s="732"/>
      <c r="K5" s="732"/>
      <c r="L5" s="732"/>
      <c r="M5" s="732"/>
      <c r="N5" s="732"/>
      <c r="O5" s="732"/>
      <c r="P5" s="733"/>
      <c r="Q5" s="24"/>
      <c r="R5" s="24"/>
      <c r="S5" s="24"/>
      <c r="T5" s="24"/>
      <c r="U5" s="24"/>
      <c r="V5" s="24"/>
      <c r="W5" s="24"/>
      <c r="X5" s="24"/>
      <c r="Y5" s="24"/>
      <c r="Z5" s="24"/>
    </row>
    <row r="6" spans="1:26">
      <c r="A6" s="24"/>
      <c r="B6" s="118" t="s">
        <v>882</v>
      </c>
      <c r="C6" s="119"/>
      <c r="D6" s="120"/>
      <c r="E6" s="207"/>
      <c r="F6" s="120" t="s">
        <v>883</v>
      </c>
      <c r="G6" s="120"/>
      <c r="H6" s="120"/>
      <c r="I6" s="120"/>
      <c r="J6" s="120"/>
      <c r="K6" s="120"/>
    </row>
    <row r="7" spans="1:26">
      <c r="A7" s="24"/>
      <c r="B7" s="122"/>
      <c r="C7" s="119"/>
      <c r="D7" s="120"/>
      <c r="E7" s="124"/>
      <c r="F7" s="120" t="s">
        <v>884</v>
      </c>
      <c r="G7" s="120"/>
      <c r="H7" s="120"/>
      <c r="I7" s="120"/>
      <c r="J7" s="120"/>
      <c r="K7" s="120"/>
    </row>
    <row r="8" spans="1:26">
      <c r="A8" s="24"/>
      <c r="B8" s="134" t="s">
        <v>885</v>
      </c>
      <c r="C8" s="126">
        <v>2020</v>
      </c>
      <c r="D8" s="208" t="str">
        <f>IF(E10="NO APLICA","NO APLICA",IF(E11="NO SE REPORTA","SIN INFORMACION",+E23))</f>
        <v>N.A.</v>
      </c>
      <c r="E8" s="209"/>
      <c r="F8" s="120" t="s">
        <v>886</v>
      </c>
      <c r="G8" s="120"/>
      <c r="H8" s="120"/>
      <c r="I8" s="120"/>
      <c r="J8" s="120"/>
      <c r="K8" s="120"/>
    </row>
    <row r="9" spans="1:26">
      <c r="A9" s="24"/>
      <c r="B9" s="129" t="s">
        <v>887</v>
      </c>
      <c r="C9" s="170"/>
      <c r="D9" s="210"/>
      <c r="E9" s="120"/>
      <c r="F9" s="120"/>
      <c r="G9" s="120"/>
      <c r="H9" s="120"/>
      <c r="I9" s="120"/>
      <c r="J9" s="120"/>
      <c r="K9" s="120"/>
    </row>
    <row r="10" spans="1:26">
      <c r="A10" s="24"/>
      <c r="B10" s="836" t="s">
        <v>888</v>
      </c>
      <c r="C10" s="787"/>
      <c r="D10" s="787"/>
      <c r="E10" s="132" t="s">
        <v>889</v>
      </c>
      <c r="F10" s="83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787"/>
      <c r="H10" s="787"/>
      <c r="I10" s="787"/>
      <c r="J10" s="787"/>
      <c r="K10" s="787"/>
      <c r="L10" s="787"/>
      <c r="M10" s="787"/>
      <c r="N10" s="787"/>
      <c r="O10" s="787"/>
      <c r="P10" s="787"/>
      <c r="Q10" s="787"/>
      <c r="R10" s="787"/>
      <c r="S10" s="787"/>
      <c r="T10" s="120"/>
      <c r="U10" s="120"/>
      <c r="V10" s="24"/>
      <c r="W10" s="24"/>
      <c r="X10" s="24"/>
      <c r="Y10" s="24"/>
      <c r="Z10" s="24"/>
    </row>
    <row r="11" spans="1:26" ht="14.25" customHeight="1">
      <c r="A11" s="24"/>
      <c r="B11" s="133"/>
      <c r="C11" s="130"/>
      <c r="D11" s="134" t="str">
        <f>IF(E10="SI APLICA","¿El indicador no se reporta por limitaciones de información disponible? ","")</f>
        <v xml:space="preserve">¿El indicador no se reporta por limitaciones de información disponible? </v>
      </c>
      <c r="E11" s="135" t="s">
        <v>1020</v>
      </c>
      <c r="F11" s="838"/>
      <c r="G11" s="787"/>
      <c r="H11" s="787"/>
      <c r="I11" s="787"/>
      <c r="J11" s="787"/>
      <c r="K11" s="787"/>
      <c r="L11" s="787"/>
      <c r="M11" s="787"/>
      <c r="N11" s="787"/>
      <c r="O11" s="787"/>
      <c r="P11" s="787"/>
      <c r="Q11" s="787"/>
      <c r="R11" s="787"/>
      <c r="S11" s="787"/>
      <c r="T11" s="24"/>
      <c r="U11" s="24"/>
      <c r="V11" s="24"/>
      <c r="W11" s="24"/>
      <c r="X11" s="24"/>
      <c r="Y11" s="24"/>
      <c r="Z11" s="24"/>
    </row>
    <row r="12" spans="1:26" ht="23.25" customHeight="1">
      <c r="A12" s="24"/>
      <c r="B12" s="133"/>
      <c r="C12" s="130"/>
      <c r="D12" s="134" t="str">
        <f>IF(E11="SI SE REPORTA","¿Qué programas o proyectos del Plan de Acción están asociados al indicador? ","")</f>
        <v xml:space="preserve">¿Qué programas o proyectos del Plan de Acción están asociados al indicador? </v>
      </c>
      <c r="E12" s="839"/>
      <c r="F12" s="787"/>
      <c r="G12" s="787"/>
      <c r="H12" s="787"/>
      <c r="I12" s="787"/>
      <c r="J12" s="787"/>
      <c r="K12" s="787"/>
      <c r="L12" s="787"/>
      <c r="M12" s="787"/>
      <c r="N12" s="787"/>
      <c r="O12" s="787"/>
      <c r="P12" s="787"/>
      <c r="Q12" s="787"/>
      <c r="R12" s="787"/>
      <c r="S12" s="24"/>
      <c r="T12" s="24"/>
      <c r="U12" s="24"/>
      <c r="V12" s="24"/>
      <c r="W12" s="24"/>
      <c r="X12" s="24"/>
      <c r="Y12" s="24"/>
      <c r="Z12" s="24"/>
    </row>
    <row r="13" spans="1:26" ht="21.75" customHeight="1">
      <c r="A13" s="24"/>
      <c r="B13" s="133"/>
      <c r="C13" s="130"/>
      <c r="D13" s="134" t="s">
        <v>891</v>
      </c>
      <c r="E13" s="832"/>
      <c r="F13" s="833"/>
      <c r="G13" s="833"/>
      <c r="H13" s="833"/>
      <c r="I13" s="833"/>
      <c r="J13" s="833"/>
      <c r="K13" s="833"/>
      <c r="L13" s="833"/>
      <c r="M13" s="833"/>
      <c r="N13" s="833"/>
      <c r="O13" s="833"/>
      <c r="P13" s="833"/>
      <c r="Q13" s="833"/>
      <c r="R13" s="834"/>
      <c r="S13" s="24"/>
      <c r="T13" s="24"/>
      <c r="U13" s="24"/>
      <c r="V13" s="24"/>
      <c r="W13" s="24"/>
      <c r="X13" s="24"/>
      <c r="Y13" s="24"/>
      <c r="Z13" s="24"/>
    </row>
    <row r="14" spans="1:26" ht="6.75" customHeight="1">
      <c r="A14" s="24"/>
      <c r="B14" s="133"/>
      <c r="C14" s="170"/>
      <c r="D14" s="210"/>
      <c r="E14" s="120"/>
      <c r="F14" s="120"/>
      <c r="G14" s="120"/>
      <c r="H14" s="120"/>
      <c r="I14" s="120"/>
      <c r="J14" s="120"/>
      <c r="K14" s="120"/>
      <c r="L14" s="24"/>
      <c r="M14" s="24"/>
      <c r="N14" s="24"/>
      <c r="O14" s="24"/>
      <c r="P14" s="24"/>
      <c r="Q14" s="24"/>
      <c r="R14" s="24"/>
      <c r="S14" s="24"/>
      <c r="T14" s="24"/>
      <c r="U14" s="24"/>
      <c r="V14" s="24"/>
      <c r="W14" s="24"/>
      <c r="X14" s="24"/>
      <c r="Y14" s="24"/>
      <c r="Z14" s="24"/>
    </row>
    <row r="15" spans="1:26">
      <c r="A15" s="24"/>
      <c r="B15" s="813" t="s">
        <v>892</v>
      </c>
      <c r="C15" s="200"/>
      <c r="D15" s="826" t="s">
        <v>893</v>
      </c>
      <c r="E15" s="784"/>
      <c r="F15" s="784"/>
      <c r="G15" s="784"/>
      <c r="H15" s="784"/>
      <c r="I15" s="784"/>
      <c r="J15" s="785"/>
      <c r="K15" s="120"/>
    </row>
    <row r="16" spans="1:26" ht="36">
      <c r="A16" s="24"/>
      <c r="B16" s="814"/>
      <c r="C16" s="180"/>
      <c r="D16" s="139" t="s">
        <v>1021</v>
      </c>
      <c r="E16" s="140"/>
      <c r="F16" s="120"/>
      <c r="G16" s="120"/>
      <c r="H16" s="120"/>
      <c r="I16" s="120"/>
      <c r="J16" s="141"/>
      <c r="K16" s="120"/>
    </row>
    <row r="17" spans="1:11" ht="48">
      <c r="A17" s="24"/>
      <c r="B17" s="814"/>
      <c r="C17" s="180"/>
      <c r="D17" s="142" t="s">
        <v>1022</v>
      </c>
      <c r="E17" s="140"/>
      <c r="F17" s="120"/>
      <c r="G17" s="120"/>
      <c r="H17" s="120"/>
      <c r="I17" s="120"/>
      <c r="J17" s="141"/>
      <c r="K17" s="120"/>
    </row>
    <row r="18" spans="1:11" ht="48">
      <c r="A18" s="24"/>
      <c r="B18" s="814"/>
      <c r="C18" s="180"/>
      <c r="D18" s="142" t="s">
        <v>1023</v>
      </c>
      <c r="E18" s="140"/>
      <c r="F18" s="120"/>
      <c r="G18" s="120"/>
      <c r="H18" s="120"/>
      <c r="I18" s="120"/>
      <c r="J18" s="141"/>
      <c r="K18" s="120"/>
    </row>
    <row r="19" spans="1:11">
      <c r="A19" s="24"/>
      <c r="B19" s="814"/>
      <c r="C19" s="201"/>
      <c r="D19" s="828"/>
      <c r="E19" s="790"/>
      <c r="F19" s="790"/>
      <c r="G19" s="790"/>
      <c r="H19" s="790"/>
      <c r="I19" s="790"/>
      <c r="J19" s="791"/>
      <c r="K19" s="120"/>
    </row>
    <row r="20" spans="1:11">
      <c r="A20" s="24"/>
      <c r="B20" s="814"/>
      <c r="C20" s="146" t="s">
        <v>846</v>
      </c>
      <c r="D20" s="139" t="s">
        <v>1024</v>
      </c>
      <c r="E20" s="153" t="s">
        <v>916</v>
      </c>
      <c r="F20" s="153" t="s">
        <v>917</v>
      </c>
      <c r="G20" s="153" t="s">
        <v>918</v>
      </c>
      <c r="H20" s="153" t="s">
        <v>919</v>
      </c>
      <c r="I20" s="153" t="s">
        <v>1025</v>
      </c>
      <c r="J20" s="155"/>
      <c r="K20" s="120"/>
    </row>
    <row r="21" spans="1:11" ht="15.75" customHeight="1">
      <c r="A21" s="24"/>
      <c r="B21" s="814"/>
      <c r="C21" s="145" t="s">
        <v>1026</v>
      </c>
      <c r="D21" s="142" t="s">
        <v>1027</v>
      </c>
      <c r="E21" s="140"/>
      <c r="F21" s="140"/>
      <c r="G21" s="140"/>
      <c r="H21" s="140"/>
      <c r="I21" s="211">
        <f t="shared" ref="I21:I22" si="0">SUM(E21:H21)</f>
        <v>0</v>
      </c>
      <c r="J21" s="157"/>
      <c r="K21" s="120"/>
    </row>
    <row r="22" spans="1:11" ht="15.75" customHeight="1">
      <c r="A22" s="24"/>
      <c r="B22" s="814"/>
      <c r="C22" s="145" t="s">
        <v>1028</v>
      </c>
      <c r="D22" s="142" t="s">
        <v>1029</v>
      </c>
      <c r="E22" s="140"/>
      <c r="F22" s="140"/>
      <c r="G22" s="140"/>
      <c r="H22" s="140"/>
      <c r="I22" s="211">
        <f t="shared" si="0"/>
        <v>0</v>
      </c>
      <c r="J22" s="157"/>
      <c r="K22" s="120"/>
    </row>
    <row r="23" spans="1:11" ht="15.75" customHeight="1">
      <c r="A23" s="24"/>
      <c r="B23" s="815"/>
      <c r="C23" s="145" t="s">
        <v>1030</v>
      </c>
      <c r="D23" s="142" t="s">
        <v>1031</v>
      </c>
      <c r="E23" s="212" t="str">
        <f t="shared" ref="E23:I23" si="1">IFERROR(E22/E21,"N.A.")</f>
        <v>N.A.</v>
      </c>
      <c r="F23" s="212" t="str">
        <f t="shared" si="1"/>
        <v>N.A.</v>
      </c>
      <c r="G23" s="212" t="str">
        <f t="shared" si="1"/>
        <v>N.A.</v>
      </c>
      <c r="H23" s="212" t="str">
        <f t="shared" si="1"/>
        <v>N.A.</v>
      </c>
      <c r="I23" s="212" t="str">
        <f t="shared" si="1"/>
        <v>N.A.</v>
      </c>
      <c r="J23" s="158"/>
      <c r="K23" s="120"/>
    </row>
    <row r="24" spans="1:11" ht="15.75" customHeight="1">
      <c r="A24" s="24"/>
      <c r="B24" s="187" t="s">
        <v>931</v>
      </c>
      <c r="C24" s="202"/>
      <c r="D24" s="822" t="s">
        <v>1032</v>
      </c>
      <c r="E24" s="732"/>
      <c r="F24" s="732"/>
      <c r="G24" s="732"/>
      <c r="H24" s="732"/>
      <c r="I24" s="732"/>
      <c r="J24" s="733"/>
      <c r="K24" s="120"/>
    </row>
    <row r="25" spans="1:11" ht="15.75" customHeight="1">
      <c r="A25" s="24"/>
      <c r="B25" s="187" t="s">
        <v>933</v>
      </c>
      <c r="C25" s="202"/>
      <c r="D25" s="822" t="s">
        <v>1033</v>
      </c>
      <c r="E25" s="732"/>
      <c r="F25" s="732"/>
      <c r="G25" s="732"/>
      <c r="H25" s="732"/>
      <c r="I25" s="732"/>
      <c r="J25" s="733"/>
      <c r="K25" s="120"/>
    </row>
    <row r="26" spans="1:11" ht="15.75" customHeight="1">
      <c r="A26" s="24"/>
      <c r="B26" s="118"/>
      <c r="C26" s="119"/>
      <c r="D26" s="120"/>
      <c r="E26" s="120"/>
      <c r="F26" s="120"/>
      <c r="G26" s="120"/>
      <c r="H26" s="120"/>
      <c r="I26" s="120"/>
      <c r="J26" s="120"/>
      <c r="K26" s="120"/>
    </row>
    <row r="27" spans="1:11" ht="24" customHeight="1">
      <c r="A27" s="24"/>
      <c r="B27" s="830" t="s">
        <v>935</v>
      </c>
      <c r="C27" s="732"/>
      <c r="D27" s="732"/>
      <c r="E27" s="733"/>
      <c r="F27" s="120"/>
      <c r="G27" s="120"/>
      <c r="H27" s="120"/>
      <c r="I27" s="120"/>
      <c r="J27" s="120"/>
      <c r="K27" s="120"/>
    </row>
    <row r="28" spans="1:11" ht="15.75" customHeight="1">
      <c r="A28" s="24"/>
      <c r="B28" s="813">
        <v>1</v>
      </c>
      <c r="C28" s="180"/>
      <c r="D28" s="181" t="s">
        <v>936</v>
      </c>
      <c r="E28" s="167"/>
      <c r="F28" s="120"/>
      <c r="G28" s="120"/>
      <c r="H28" s="120"/>
      <c r="I28" s="120"/>
      <c r="J28" s="120"/>
      <c r="K28" s="120"/>
    </row>
    <row r="29" spans="1:11" ht="15.75" customHeight="1">
      <c r="A29" s="24"/>
      <c r="B29" s="814"/>
      <c r="C29" s="180"/>
      <c r="D29" s="142" t="s">
        <v>8</v>
      </c>
      <c r="E29" s="167"/>
      <c r="F29" s="120"/>
      <c r="G29" s="120"/>
      <c r="H29" s="120"/>
      <c r="I29" s="120"/>
      <c r="J29" s="120"/>
      <c r="K29" s="120"/>
    </row>
    <row r="30" spans="1:11" ht="15.75" customHeight="1">
      <c r="A30" s="24"/>
      <c r="B30" s="814"/>
      <c r="C30" s="180"/>
      <c r="D30" s="142" t="s">
        <v>937</v>
      </c>
      <c r="E30" s="167"/>
      <c r="F30" s="120"/>
      <c r="G30" s="120"/>
      <c r="H30" s="120"/>
      <c r="I30" s="120"/>
      <c r="J30" s="120"/>
      <c r="K30" s="120"/>
    </row>
    <row r="31" spans="1:11" ht="15.75" customHeight="1">
      <c r="A31" s="24"/>
      <c r="B31" s="814"/>
      <c r="C31" s="180"/>
      <c r="D31" s="142" t="s">
        <v>10</v>
      </c>
      <c r="E31" s="167"/>
      <c r="F31" s="120"/>
      <c r="G31" s="120"/>
      <c r="H31" s="120"/>
      <c r="I31" s="120"/>
      <c r="J31" s="120"/>
      <c r="K31" s="120"/>
    </row>
    <row r="32" spans="1:11" ht="15.75" customHeight="1">
      <c r="A32" s="24"/>
      <c r="B32" s="814"/>
      <c r="C32" s="180"/>
      <c r="D32" s="142" t="s">
        <v>12</v>
      </c>
      <c r="E32" s="167"/>
      <c r="F32" s="120"/>
      <c r="G32" s="120"/>
      <c r="H32" s="120"/>
      <c r="I32" s="120"/>
      <c r="J32" s="120"/>
      <c r="K32" s="120"/>
    </row>
    <row r="33" spans="1:11" ht="15.75" customHeight="1">
      <c r="A33" s="24"/>
      <c r="B33" s="814"/>
      <c r="C33" s="180"/>
      <c r="D33" s="142" t="s">
        <v>14</v>
      </c>
      <c r="E33" s="167"/>
      <c r="F33" s="120"/>
      <c r="G33" s="120"/>
      <c r="H33" s="120"/>
      <c r="I33" s="120"/>
      <c r="J33" s="120"/>
      <c r="K33" s="120"/>
    </row>
    <row r="34" spans="1:11" ht="15.75" customHeight="1">
      <c r="A34" s="24"/>
      <c r="B34" s="815"/>
      <c r="C34" s="145"/>
      <c r="D34" s="142" t="s">
        <v>938</v>
      </c>
      <c r="E34" s="167"/>
      <c r="F34" s="120"/>
      <c r="G34" s="120"/>
      <c r="H34" s="120"/>
      <c r="I34" s="120"/>
      <c r="J34" s="120"/>
      <c r="K34" s="120"/>
    </row>
    <row r="35" spans="1:11" ht="15.75" customHeight="1">
      <c r="A35" s="24"/>
      <c r="B35" s="118"/>
      <c r="C35" s="119"/>
      <c r="D35" s="120"/>
      <c r="E35" s="120"/>
      <c r="F35" s="120"/>
      <c r="G35" s="120"/>
      <c r="H35" s="120"/>
      <c r="I35" s="120"/>
      <c r="J35" s="120"/>
      <c r="K35" s="120"/>
    </row>
    <row r="36" spans="1:11" ht="15.75" customHeight="1">
      <c r="A36" s="24"/>
      <c r="B36" s="830" t="s">
        <v>939</v>
      </c>
      <c r="C36" s="732"/>
      <c r="D36" s="732"/>
      <c r="E36" s="733"/>
      <c r="F36" s="120"/>
      <c r="G36" s="120"/>
      <c r="H36" s="120"/>
      <c r="I36" s="120"/>
      <c r="J36" s="120"/>
      <c r="K36" s="120"/>
    </row>
    <row r="37" spans="1:11" ht="15.75" customHeight="1">
      <c r="A37" s="24"/>
      <c r="B37" s="813">
        <v>1</v>
      </c>
      <c r="C37" s="180"/>
      <c r="D37" s="181" t="s">
        <v>936</v>
      </c>
      <c r="E37" s="213" t="s">
        <v>940</v>
      </c>
      <c r="F37" s="120"/>
      <c r="G37" s="120"/>
      <c r="H37" s="120"/>
      <c r="I37" s="120"/>
      <c r="J37" s="120"/>
      <c r="K37" s="120"/>
    </row>
    <row r="38" spans="1:11" ht="15.75" customHeight="1">
      <c r="A38" s="24"/>
      <c r="B38" s="814"/>
      <c r="C38" s="180"/>
      <c r="D38" s="142" t="s">
        <v>8</v>
      </c>
      <c r="E38" s="213" t="s">
        <v>1034</v>
      </c>
      <c r="F38" s="120"/>
      <c r="G38" s="120"/>
      <c r="H38" s="120"/>
      <c r="I38" s="120"/>
      <c r="J38" s="120"/>
      <c r="K38" s="120"/>
    </row>
    <row r="39" spans="1:11" ht="15.75" customHeight="1">
      <c r="A39" s="24"/>
      <c r="B39" s="814"/>
      <c r="C39" s="180"/>
      <c r="D39" s="142" t="s">
        <v>937</v>
      </c>
      <c r="E39" s="214"/>
      <c r="F39" s="120"/>
      <c r="G39" s="120"/>
      <c r="H39" s="120"/>
      <c r="I39" s="120"/>
      <c r="J39" s="120"/>
      <c r="K39" s="120"/>
    </row>
    <row r="40" spans="1:11" ht="15.75" customHeight="1">
      <c r="A40" s="24"/>
      <c r="B40" s="814"/>
      <c r="C40" s="180"/>
      <c r="D40" s="142" t="s">
        <v>10</v>
      </c>
      <c r="E40" s="214"/>
      <c r="F40" s="120"/>
      <c r="G40" s="120"/>
      <c r="H40" s="120"/>
      <c r="I40" s="120"/>
      <c r="J40" s="120"/>
      <c r="K40" s="120"/>
    </row>
    <row r="41" spans="1:11" ht="15.75" customHeight="1">
      <c r="A41" s="24"/>
      <c r="B41" s="814"/>
      <c r="C41" s="180"/>
      <c r="D41" s="142" t="s">
        <v>12</v>
      </c>
      <c r="E41" s="214"/>
      <c r="F41" s="120"/>
      <c r="G41" s="120"/>
      <c r="H41" s="120"/>
      <c r="I41" s="120"/>
      <c r="J41" s="120"/>
      <c r="K41" s="120"/>
    </row>
    <row r="42" spans="1:11" ht="15.75" customHeight="1">
      <c r="A42" s="24"/>
      <c r="B42" s="814"/>
      <c r="C42" s="180"/>
      <c r="D42" s="142" t="s">
        <v>14</v>
      </c>
      <c r="E42" s="214"/>
      <c r="F42" s="120"/>
      <c r="G42" s="120"/>
      <c r="H42" s="120"/>
      <c r="I42" s="120"/>
      <c r="J42" s="120"/>
      <c r="K42" s="120"/>
    </row>
    <row r="43" spans="1:11" ht="15.75" customHeight="1">
      <c r="A43" s="24"/>
      <c r="B43" s="815"/>
      <c r="C43" s="145"/>
      <c r="D43" s="142" t="s">
        <v>938</v>
      </c>
      <c r="E43" s="214"/>
      <c r="F43" s="120"/>
      <c r="G43" s="120"/>
      <c r="H43" s="120"/>
      <c r="I43" s="120"/>
      <c r="J43" s="120"/>
      <c r="K43" s="120"/>
    </row>
    <row r="44" spans="1:11" ht="15.75" customHeight="1">
      <c r="A44" s="24"/>
      <c r="B44" s="118"/>
      <c r="C44" s="119"/>
      <c r="D44" s="120"/>
      <c r="E44" s="120"/>
      <c r="F44" s="120"/>
      <c r="G44" s="120"/>
      <c r="H44" s="120"/>
      <c r="I44" s="120"/>
      <c r="J44" s="120"/>
      <c r="K44" s="120"/>
    </row>
    <row r="45" spans="1:11" ht="15" customHeight="1">
      <c r="A45" s="24"/>
      <c r="B45" s="184" t="s">
        <v>942</v>
      </c>
      <c r="C45" s="185"/>
      <c r="D45" s="185"/>
      <c r="E45" s="185"/>
      <c r="F45" s="215"/>
      <c r="G45" s="120"/>
      <c r="H45" s="120"/>
      <c r="I45" s="120"/>
      <c r="J45" s="120"/>
      <c r="K45" s="120"/>
    </row>
    <row r="46" spans="1:11" ht="15.75" customHeight="1">
      <c r="A46" s="24"/>
      <c r="B46" s="187" t="s">
        <v>943</v>
      </c>
      <c r="C46" s="182" t="s">
        <v>944</v>
      </c>
      <c r="D46" s="182" t="s">
        <v>945</v>
      </c>
      <c r="E46" s="182" t="s">
        <v>946</v>
      </c>
      <c r="F46" s="120"/>
      <c r="G46" s="120"/>
      <c r="H46" s="120"/>
      <c r="I46" s="120"/>
      <c r="J46" s="120"/>
      <c r="K46" s="24"/>
    </row>
    <row r="47" spans="1:11" ht="15.75" customHeight="1">
      <c r="A47" s="24"/>
      <c r="B47" s="189">
        <v>42401</v>
      </c>
      <c r="C47" s="182">
        <v>0.01</v>
      </c>
      <c r="D47" s="216" t="s">
        <v>1035</v>
      </c>
      <c r="E47" s="182"/>
      <c r="F47" s="120"/>
      <c r="G47" s="120"/>
      <c r="H47" s="120"/>
      <c r="I47" s="120"/>
      <c r="J47" s="120"/>
      <c r="K47" s="24"/>
    </row>
    <row r="48" spans="1:11" ht="15.75" customHeight="1">
      <c r="A48" s="24"/>
      <c r="B48" s="118"/>
      <c r="C48" s="119"/>
      <c r="D48" s="120"/>
      <c r="E48" s="120"/>
      <c r="F48" s="120"/>
      <c r="G48" s="120"/>
      <c r="H48" s="120"/>
      <c r="I48" s="120"/>
      <c r="J48" s="120"/>
      <c r="K48" s="120"/>
    </row>
    <row r="49" spans="1:11" ht="15.75" customHeight="1">
      <c r="A49" s="24"/>
      <c r="B49" s="193" t="s">
        <v>850</v>
      </c>
      <c r="C49" s="194"/>
      <c r="D49" s="120"/>
      <c r="E49" s="120"/>
      <c r="F49" s="120"/>
      <c r="G49" s="120"/>
      <c r="H49" s="120"/>
      <c r="I49" s="120"/>
      <c r="J49" s="120"/>
      <c r="K49" s="120"/>
    </row>
    <row r="50" spans="1:11" ht="15.75" customHeight="1">
      <c r="A50" s="24"/>
      <c r="B50" s="840"/>
      <c r="C50" s="833"/>
      <c r="D50" s="833"/>
      <c r="E50" s="833"/>
      <c r="F50" s="833"/>
      <c r="G50" s="833"/>
      <c r="H50" s="833"/>
      <c r="I50" s="833"/>
      <c r="J50" s="834"/>
      <c r="K50" s="120"/>
    </row>
    <row r="51" spans="1:11" ht="15.75" customHeight="1">
      <c r="A51" s="24"/>
      <c r="B51" s="120"/>
      <c r="C51" s="170"/>
      <c r="D51" s="120"/>
      <c r="E51" s="120"/>
      <c r="F51" s="120"/>
      <c r="G51" s="120"/>
      <c r="H51" s="120"/>
      <c r="I51" s="120"/>
      <c r="J51" s="120"/>
      <c r="K51" s="120"/>
    </row>
    <row r="52" spans="1:11" ht="15.75" customHeight="1">
      <c r="A52" s="24"/>
      <c r="B52" s="120"/>
      <c r="C52" s="170"/>
      <c r="D52" s="120"/>
      <c r="E52" s="120"/>
      <c r="F52" s="120"/>
      <c r="G52" s="120"/>
      <c r="H52" s="120"/>
      <c r="I52" s="120"/>
      <c r="J52" s="120"/>
      <c r="K52" s="120"/>
    </row>
    <row r="53" spans="1:11" ht="15.75" customHeight="1">
      <c r="A53" s="24"/>
      <c r="B53" s="830" t="s">
        <v>948</v>
      </c>
      <c r="C53" s="732"/>
      <c r="D53" s="733"/>
      <c r="E53" s="120"/>
      <c r="F53" s="120"/>
      <c r="G53" s="120"/>
      <c r="H53" s="120"/>
      <c r="I53" s="120"/>
      <c r="J53" s="120"/>
      <c r="K53" s="120"/>
    </row>
    <row r="54" spans="1:11" ht="15.75" customHeight="1">
      <c r="A54" s="24"/>
      <c r="B54" s="118"/>
      <c r="C54" s="119"/>
      <c r="D54" s="120"/>
      <c r="E54" s="120"/>
      <c r="F54" s="120"/>
      <c r="G54" s="120"/>
      <c r="H54" s="120"/>
      <c r="I54" s="120"/>
      <c r="J54" s="120"/>
      <c r="K54" s="120"/>
    </row>
    <row r="55" spans="1:11" ht="24" customHeight="1">
      <c r="A55" s="24"/>
      <c r="B55" s="198" t="s">
        <v>949</v>
      </c>
      <c r="C55" s="199"/>
      <c r="D55" s="822" t="s">
        <v>1036</v>
      </c>
      <c r="E55" s="732"/>
      <c r="F55" s="732"/>
      <c r="G55" s="732"/>
      <c r="H55" s="732"/>
      <c r="I55" s="732"/>
      <c r="J55" s="733"/>
      <c r="K55" s="120"/>
    </row>
    <row r="56" spans="1:11" ht="15.75" customHeight="1">
      <c r="A56" s="24"/>
      <c r="B56" s="813" t="s">
        <v>951</v>
      </c>
      <c r="C56" s="200"/>
      <c r="D56" s="823" t="s">
        <v>952</v>
      </c>
      <c r="E56" s="784"/>
      <c r="F56" s="784"/>
      <c r="G56" s="784"/>
      <c r="H56" s="784"/>
      <c r="I56" s="784"/>
      <c r="J56" s="785"/>
      <c r="K56" s="120"/>
    </row>
    <row r="57" spans="1:11" ht="24" customHeight="1">
      <c r="A57" s="24"/>
      <c r="B57" s="814"/>
      <c r="C57" s="201"/>
      <c r="D57" s="811" t="s">
        <v>1037</v>
      </c>
      <c r="E57" s="787"/>
      <c r="F57" s="787"/>
      <c r="G57" s="787"/>
      <c r="H57" s="787"/>
      <c r="I57" s="787"/>
      <c r="J57" s="788"/>
      <c r="K57" s="120"/>
    </row>
    <row r="58" spans="1:11" ht="15.75" customHeight="1">
      <c r="A58" s="24"/>
      <c r="B58" s="814"/>
      <c r="C58" s="201"/>
      <c r="D58" s="812" t="s">
        <v>1038</v>
      </c>
      <c r="E58" s="787"/>
      <c r="F58" s="787"/>
      <c r="G58" s="787"/>
      <c r="H58" s="787"/>
      <c r="I58" s="787"/>
      <c r="J58" s="788"/>
      <c r="K58" s="120"/>
    </row>
    <row r="59" spans="1:11" ht="15.75" customHeight="1">
      <c r="A59" s="24"/>
      <c r="B59" s="814"/>
      <c r="C59" s="201"/>
      <c r="D59" s="811" t="s">
        <v>1039</v>
      </c>
      <c r="E59" s="787"/>
      <c r="F59" s="787"/>
      <c r="G59" s="787"/>
      <c r="H59" s="787"/>
      <c r="I59" s="787"/>
      <c r="J59" s="788"/>
      <c r="K59" s="120"/>
    </row>
    <row r="60" spans="1:11" ht="15.75" customHeight="1">
      <c r="A60" s="24"/>
      <c r="B60" s="814"/>
      <c r="C60" s="201"/>
      <c r="D60" s="811" t="s">
        <v>1040</v>
      </c>
      <c r="E60" s="787"/>
      <c r="F60" s="787"/>
      <c r="G60" s="787"/>
      <c r="H60" s="787"/>
      <c r="I60" s="787"/>
      <c r="J60" s="788"/>
      <c r="K60" s="120"/>
    </row>
    <row r="61" spans="1:11" ht="15.75" customHeight="1">
      <c r="A61" s="24"/>
      <c r="B61" s="814"/>
      <c r="C61" s="201"/>
      <c r="D61" s="811" t="s">
        <v>1041</v>
      </c>
      <c r="E61" s="787"/>
      <c r="F61" s="787"/>
      <c r="G61" s="787"/>
      <c r="H61" s="787"/>
      <c r="I61" s="787"/>
      <c r="J61" s="788"/>
      <c r="K61" s="120"/>
    </row>
    <row r="62" spans="1:11" ht="24" customHeight="1">
      <c r="A62" s="24"/>
      <c r="B62" s="814"/>
      <c r="C62" s="201"/>
      <c r="D62" s="811" t="s">
        <v>1042</v>
      </c>
      <c r="E62" s="787"/>
      <c r="F62" s="787"/>
      <c r="G62" s="787"/>
      <c r="H62" s="787"/>
      <c r="I62" s="787"/>
      <c r="J62" s="788"/>
      <c r="K62" s="120"/>
    </row>
    <row r="63" spans="1:11" ht="24" customHeight="1">
      <c r="A63" s="24"/>
      <c r="B63" s="814"/>
      <c r="C63" s="201"/>
      <c r="D63" s="811" t="s">
        <v>1043</v>
      </c>
      <c r="E63" s="787"/>
      <c r="F63" s="787"/>
      <c r="G63" s="787"/>
      <c r="H63" s="787"/>
      <c r="I63" s="787"/>
      <c r="J63" s="788"/>
      <c r="K63" s="120"/>
    </row>
    <row r="64" spans="1:11" ht="15.75" customHeight="1">
      <c r="A64" s="24"/>
      <c r="B64" s="814"/>
      <c r="C64" s="201"/>
      <c r="D64" s="811" t="s">
        <v>1044</v>
      </c>
      <c r="E64" s="787"/>
      <c r="F64" s="787"/>
      <c r="G64" s="787"/>
      <c r="H64" s="787"/>
      <c r="I64" s="787"/>
      <c r="J64" s="788"/>
      <c r="K64" s="120"/>
    </row>
    <row r="65" spans="1:11" ht="15.75" customHeight="1">
      <c r="A65" s="24"/>
      <c r="B65" s="814"/>
      <c r="C65" s="201"/>
      <c r="D65" s="812" t="s">
        <v>1045</v>
      </c>
      <c r="E65" s="787"/>
      <c r="F65" s="787"/>
      <c r="G65" s="787"/>
      <c r="H65" s="787"/>
      <c r="I65" s="787"/>
      <c r="J65" s="788"/>
      <c r="K65" s="120"/>
    </row>
    <row r="66" spans="1:11" ht="15.75" customHeight="1">
      <c r="A66" s="24"/>
      <c r="B66" s="815"/>
      <c r="C66" s="202"/>
      <c r="D66" s="828" t="s">
        <v>1046</v>
      </c>
      <c r="E66" s="790"/>
      <c r="F66" s="790"/>
      <c r="G66" s="790"/>
      <c r="H66" s="790"/>
      <c r="I66" s="790"/>
      <c r="J66" s="791"/>
      <c r="K66" s="120"/>
    </row>
    <row r="67" spans="1:11" ht="15.75" customHeight="1">
      <c r="A67" s="24"/>
      <c r="B67" s="187" t="s">
        <v>964</v>
      </c>
      <c r="C67" s="202"/>
      <c r="D67" s="822"/>
      <c r="E67" s="732"/>
      <c r="F67" s="732"/>
      <c r="G67" s="732"/>
      <c r="H67" s="732"/>
      <c r="I67" s="732"/>
      <c r="J67" s="733"/>
      <c r="K67" s="120"/>
    </row>
    <row r="68" spans="1:11" ht="15.75" customHeight="1">
      <c r="A68" s="24"/>
      <c r="B68" s="187" t="s">
        <v>965</v>
      </c>
      <c r="C68" s="202"/>
      <c r="D68" s="822" t="s">
        <v>1047</v>
      </c>
      <c r="E68" s="732"/>
      <c r="F68" s="732"/>
      <c r="G68" s="732"/>
      <c r="H68" s="732"/>
      <c r="I68" s="732"/>
      <c r="J68" s="733"/>
      <c r="K68" s="120"/>
    </row>
    <row r="69" spans="1:11" ht="15.75" customHeight="1">
      <c r="A69" s="24"/>
      <c r="B69" s="813" t="s">
        <v>982</v>
      </c>
      <c r="C69" s="200"/>
      <c r="D69" s="826"/>
      <c r="E69" s="784"/>
      <c r="F69" s="784"/>
      <c r="G69" s="784"/>
      <c r="H69" s="784"/>
      <c r="I69" s="784"/>
      <c r="J69" s="785"/>
      <c r="K69" s="120"/>
    </row>
    <row r="70" spans="1:11" ht="15.75" customHeight="1">
      <c r="A70" s="24"/>
      <c r="B70" s="814"/>
      <c r="C70" s="201"/>
      <c r="D70" s="827"/>
      <c r="E70" s="787"/>
      <c r="F70" s="787"/>
      <c r="G70" s="787"/>
      <c r="H70" s="787"/>
      <c r="I70" s="787"/>
      <c r="J70" s="788"/>
      <c r="K70" s="120"/>
    </row>
    <row r="71" spans="1:11" ht="15.75" customHeight="1">
      <c r="A71" s="24"/>
      <c r="B71" s="814"/>
      <c r="C71" s="201"/>
      <c r="D71" s="811" t="s">
        <v>983</v>
      </c>
      <c r="E71" s="787"/>
      <c r="F71" s="787"/>
      <c r="G71" s="787"/>
      <c r="H71" s="787"/>
      <c r="I71" s="787"/>
      <c r="J71" s="788"/>
      <c r="K71" s="120"/>
    </row>
    <row r="72" spans="1:11" ht="26.25" customHeight="1">
      <c r="A72" s="24"/>
      <c r="B72" s="814"/>
      <c r="C72" s="201"/>
      <c r="D72" s="811" t="s">
        <v>1048</v>
      </c>
      <c r="E72" s="787"/>
      <c r="F72" s="787"/>
      <c r="G72" s="787"/>
      <c r="H72" s="787"/>
      <c r="I72" s="787"/>
      <c r="J72" s="788"/>
      <c r="K72" s="120"/>
    </row>
    <row r="73" spans="1:11" ht="14.25" customHeight="1">
      <c r="A73" s="24"/>
      <c r="B73" s="814"/>
      <c r="C73" s="201"/>
      <c r="D73" s="811" t="s">
        <v>1049</v>
      </c>
      <c r="E73" s="787"/>
      <c r="F73" s="787"/>
      <c r="G73" s="787"/>
      <c r="H73" s="787"/>
      <c r="I73" s="787"/>
      <c r="J73" s="788"/>
      <c r="K73" s="120"/>
    </row>
    <row r="74" spans="1:11" ht="14.25" customHeight="1">
      <c r="A74" s="24"/>
      <c r="B74" s="814"/>
      <c r="C74" s="201"/>
      <c r="D74" s="811" t="s">
        <v>1050</v>
      </c>
      <c r="E74" s="787"/>
      <c r="F74" s="787"/>
      <c r="G74" s="787"/>
      <c r="H74" s="787"/>
      <c r="I74" s="787"/>
      <c r="J74" s="788"/>
      <c r="K74" s="120"/>
    </row>
    <row r="75" spans="1:11" ht="24" customHeight="1">
      <c r="A75" s="24"/>
      <c r="B75" s="815"/>
      <c r="C75" s="202"/>
      <c r="D75" s="828" t="s">
        <v>1051</v>
      </c>
      <c r="E75" s="790"/>
      <c r="F75" s="790"/>
      <c r="G75" s="790"/>
      <c r="H75" s="790"/>
      <c r="I75" s="790"/>
      <c r="J75" s="791"/>
      <c r="K75" s="120"/>
    </row>
    <row r="76" spans="1:11" ht="15.75" customHeight="1">
      <c r="A76" s="24"/>
      <c r="B76" s="120"/>
      <c r="C76" s="170"/>
      <c r="D76" s="120"/>
      <c r="E76" s="120"/>
      <c r="F76" s="120"/>
      <c r="G76" s="120"/>
      <c r="H76" s="120"/>
      <c r="I76" s="120"/>
      <c r="J76" s="120"/>
      <c r="K76" s="120"/>
    </row>
    <row r="77" spans="1:11" ht="15.75" customHeight="1">
      <c r="C77" s="170"/>
    </row>
    <row r="78" spans="1:11" ht="15.75" customHeight="1">
      <c r="C78" s="170"/>
    </row>
    <row r="79" spans="1:11" ht="15.75" customHeight="1">
      <c r="C79" s="170"/>
    </row>
    <row r="80" spans="1:11" ht="15.75" customHeight="1">
      <c r="C80" s="170"/>
    </row>
    <row r="81" spans="3:3" ht="15.75" customHeight="1">
      <c r="C81" s="170"/>
    </row>
    <row r="82" spans="3:3" ht="15.75" customHeight="1">
      <c r="C82" s="170"/>
    </row>
    <row r="83" spans="3:3" ht="15.75" customHeight="1">
      <c r="C83" s="170"/>
    </row>
    <row r="84" spans="3:3" ht="15.75" customHeight="1">
      <c r="C84" s="170"/>
    </row>
    <row r="85" spans="3:3" ht="15.75" customHeight="1">
      <c r="C85" s="170"/>
    </row>
    <row r="86" spans="3:3" ht="15.75" customHeight="1">
      <c r="C86" s="170"/>
    </row>
    <row r="87" spans="3:3" ht="15.75" customHeight="1">
      <c r="C87" s="170"/>
    </row>
    <row r="88" spans="3:3" ht="15.75" customHeight="1">
      <c r="C88" s="170"/>
    </row>
    <row r="89" spans="3:3" ht="15.75" customHeight="1">
      <c r="C89" s="170"/>
    </row>
    <row r="90" spans="3:3" ht="15.75" customHeight="1">
      <c r="C90" s="170"/>
    </row>
    <row r="91" spans="3:3" ht="15.75" customHeight="1">
      <c r="C91" s="170"/>
    </row>
    <row r="92" spans="3:3" ht="15.75" customHeight="1">
      <c r="C92" s="170"/>
    </row>
    <row r="93" spans="3:3" ht="15.75" customHeight="1">
      <c r="C93" s="170"/>
    </row>
    <row r="94" spans="3:3" ht="15.75" customHeight="1">
      <c r="C94" s="170"/>
    </row>
    <row r="95" spans="3:3" ht="15.75" customHeight="1">
      <c r="C95" s="170"/>
    </row>
    <row r="96" spans="3:3" ht="15.75" customHeight="1">
      <c r="C96" s="170"/>
    </row>
    <row r="97" spans="3:3" ht="15.75" customHeight="1">
      <c r="C97" s="170"/>
    </row>
    <row r="98" spans="3:3" ht="15.75" customHeight="1">
      <c r="C98" s="170"/>
    </row>
    <row r="99" spans="3:3" ht="15.75" customHeight="1">
      <c r="C99" s="170"/>
    </row>
    <row r="100" spans="3:3" ht="15.75" customHeight="1">
      <c r="C100" s="170"/>
    </row>
    <row r="101" spans="3:3" ht="15.75" customHeight="1">
      <c r="C101" s="170"/>
    </row>
    <row r="102" spans="3:3" ht="15.75" customHeight="1">
      <c r="C102" s="170"/>
    </row>
    <row r="103" spans="3:3" ht="15.75" customHeight="1">
      <c r="C103" s="170"/>
    </row>
    <row r="104" spans="3:3" ht="15.75" customHeight="1">
      <c r="C104" s="170"/>
    </row>
    <row r="105" spans="3:3" ht="15.75" customHeight="1">
      <c r="C105" s="170"/>
    </row>
    <row r="106" spans="3:3" ht="15.75" customHeight="1">
      <c r="C106" s="170"/>
    </row>
    <row r="107" spans="3:3" ht="15.75" customHeight="1">
      <c r="C107" s="170"/>
    </row>
    <row r="108" spans="3:3" ht="15.75" customHeight="1">
      <c r="C108" s="170"/>
    </row>
    <row r="109" spans="3:3" ht="15.75" customHeight="1">
      <c r="C109" s="170"/>
    </row>
    <row r="110" spans="3:3" ht="15.75" customHeight="1">
      <c r="C110" s="170"/>
    </row>
    <row r="111" spans="3:3" ht="15.75" customHeight="1">
      <c r="C111" s="170"/>
    </row>
    <row r="112" spans="3:3" ht="15.75" customHeight="1">
      <c r="C112" s="170"/>
    </row>
    <row r="113" spans="3:3" ht="15.75" customHeight="1">
      <c r="C113" s="170"/>
    </row>
    <row r="114" spans="3:3" ht="15.75" customHeight="1">
      <c r="C114" s="170"/>
    </row>
    <row r="115" spans="3:3" ht="15.75" customHeight="1">
      <c r="C115" s="170"/>
    </row>
    <row r="116" spans="3:3" ht="15.75" customHeight="1">
      <c r="C116" s="170"/>
    </row>
    <row r="117" spans="3:3" ht="15.75" customHeight="1">
      <c r="C117" s="170"/>
    </row>
    <row r="118" spans="3:3" ht="15.75" customHeight="1">
      <c r="C118" s="170"/>
    </row>
    <row r="119" spans="3:3" ht="15.75" customHeight="1">
      <c r="C119" s="170"/>
    </row>
    <row r="120" spans="3:3" ht="15.75" customHeight="1">
      <c r="C120" s="170"/>
    </row>
    <row r="121" spans="3:3" ht="15.75" customHeight="1">
      <c r="C121" s="170"/>
    </row>
    <row r="122" spans="3:3" ht="15.75" customHeight="1">
      <c r="C122" s="170"/>
    </row>
    <row r="123" spans="3:3" ht="15.75" customHeight="1">
      <c r="C123" s="170"/>
    </row>
    <row r="124" spans="3:3" ht="15.75" customHeight="1">
      <c r="C124" s="170"/>
    </row>
    <row r="125" spans="3:3" ht="15.75" customHeight="1">
      <c r="C125" s="170"/>
    </row>
    <row r="126" spans="3:3" ht="15.75" customHeight="1">
      <c r="C126" s="170"/>
    </row>
    <row r="127" spans="3:3" ht="15.75" customHeight="1">
      <c r="C127" s="170"/>
    </row>
    <row r="128" spans="3:3" ht="15.75" customHeight="1">
      <c r="C128" s="170"/>
    </row>
    <row r="129" spans="3:3" ht="15.75" customHeight="1">
      <c r="C129" s="170"/>
    </row>
    <row r="130" spans="3:3" ht="15.75" customHeight="1">
      <c r="C130" s="170"/>
    </row>
    <row r="131" spans="3:3" ht="15.75" customHeight="1">
      <c r="C131" s="170"/>
    </row>
    <row r="132" spans="3:3" ht="15.75" customHeight="1">
      <c r="C132" s="170"/>
    </row>
    <row r="133" spans="3:3" ht="15.75" customHeight="1">
      <c r="C133" s="170"/>
    </row>
    <row r="134" spans="3:3" ht="15.75" customHeight="1">
      <c r="C134" s="170"/>
    </row>
    <row r="135" spans="3:3" ht="15.75" customHeight="1">
      <c r="C135" s="170"/>
    </row>
    <row r="136" spans="3:3" ht="15.75" customHeight="1">
      <c r="C136" s="170"/>
    </row>
    <row r="137" spans="3:3" ht="15.75" customHeight="1">
      <c r="C137" s="170"/>
    </row>
    <row r="138" spans="3:3" ht="15.75" customHeight="1">
      <c r="C138" s="170"/>
    </row>
    <row r="139" spans="3:3" ht="15.75" customHeight="1">
      <c r="C139" s="170"/>
    </row>
    <row r="140" spans="3:3" ht="15.75" customHeight="1">
      <c r="C140" s="170"/>
    </row>
    <row r="141" spans="3:3" ht="15.75" customHeight="1">
      <c r="C141" s="170"/>
    </row>
    <row r="142" spans="3:3" ht="15.75" customHeight="1">
      <c r="C142" s="170"/>
    </row>
    <row r="143" spans="3:3" ht="15.75" customHeight="1">
      <c r="C143" s="170"/>
    </row>
    <row r="144" spans="3:3" ht="15.75" customHeight="1">
      <c r="C144" s="170"/>
    </row>
    <row r="145" spans="3:3" ht="15.75" customHeight="1">
      <c r="C145" s="170"/>
    </row>
    <row r="146" spans="3:3" ht="15.75" customHeight="1">
      <c r="C146" s="170"/>
    </row>
    <row r="147" spans="3:3" ht="15.75" customHeight="1">
      <c r="C147" s="170"/>
    </row>
    <row r="148" spans="3:3" ht="15.75" customHeight="1">
      <c r="C148" s="170"/>
    </row>
    <row r="149" spans="3:3" ht="15.75" customHeight="1">
      <c r="C149" s="170"/>
    </row>
    <row r="150" spans="3:3" ht="15.75" customHeight="1">
      <c r="C150" s="170"/>
    </row>
    <row r="151" spans="3:3" ht="15.75" customHeight="1">
      <c r="C151" s="170"/>
    </row>
    <row r="152" spans="3:3" ht="15.75" customHeight="1">
      <c r="C152" s="170"/>
    </row>
    <row r="153" spans="3:3" ht="15.75" customHeight="1">
      <c r="C153" s="170"/>
    </row>
    <row r="154" spans="3:3" ht="15.75" customHeight="1">
      <c r="C154" s="170"/>
    </row>
    <row r="155" spans="3:3" ht="15.75" customHeight="1">
      <c r="C155" s="170"/>
    </row>
    <row r="156" spans="3:3" ht="15.75" customHeight="1">
      <c r="C156" s="170"/>
    </row>
    <row r="157" spans="3:3" ht="15.75" customHeight="1">
      <c r="C157" s="170"/>
    </row>
    <row r="158" spans="3:3" ht="15.75" customHeight="1">
      <c r="C158" s="170"/>
    </row>
    <row r="159" spans="3:3" ht="15.75" customHeight="1">
      <c r="C159" s="170"/>
    </row>
    <row r="160" spans="3:3" ht="15.75" customHeight="1">
      <c r="C160" s="170"/>
    </row>
    <row r="161" spans="3:3" ht="15.75" customHeight="1">
      <c r="C161" s="170"/>
    </row>
    <row r="162" spans="3:3" ht="15.75" customHeight="1">
      <c r="C162" s="170"/>
    </row>
    <row r="163" spans="3:3" ht="15.75" customHeight="1">
      <c r="C163" s="170"/>
    </row>
    <row r="164" spans="3:3" ht="15.75" customHeight="1">
      <c r="C164" s="170"/>
    </row>
    <row r="165" spans="3:3" ht="15.75" customHeight="1">
      <c r="C165" s="170"/>
    </row>
    <row r="166" spans="3:3" ht="15.75" customHeight="1">
      <c r="C166" s="170"/>
    </row>
    <row r="167" spans="3:3" ht="15.75" customHeight="1">
      <c r="C167" s="170"/>
    </row>
    <row r="168" spans="3:3" ht="15.75" customHeight="1">
      <c r="C168" s="170"/>
    </row>
    <row r="169" spans="3:3" ht="15.75" customHeight="1">
      <c r="C169" s="170"/>
    </row>
    <row r="170" spans="3:3" ht="15.75" customHeight="1">
      <c r="C170" s="170"/>
    </row>
    <row r="171" spans="3:3" ht="15.75" customHeight="1">
      <c r="C171" s="170"/>
    </row>
    <row r="172" spans="3:3" ht="15.75" customHeight="1">
      <c r="C172" s="170"/>
    </row>
    <row r="173" spans="3:3" ht="15.75" customHeight="1">
      <c r="C173" s="170"/>
    </row>
    <row r="174" spans="3:3" ht="15.75" customHeight="1">
      <c r="C174" s="170"/>
    </row>
    <row r="175" spans="3:3" ht="15.75" customHeight="1">
      <c r="C175" s="170"/>
    </row>
    <row r="176" spans="3:3" ht="15.75" customHeight="1">
      <c r="C176" s="170"/>
    </row>
    <row r="177" spans="3:3" ht="15.75" customHeight="1">
      <c r="C177" s="170"/>
    </row>
    <row r="178" spans="3:3" ht="15.75" customHeight="1">
      <c r="C178" s="170"/>
    </row>
    <row r="179" spans="3:3" ht="15.75" customHeight="1">
      <c r="C179" s="170"/>
    </row>
    <row r="180" spans="3:3" ht="15.75" customHeight="1">
      <c r="C180" s="170"/>
    </row>
    <row r="181" spans="3:3" ht="15.75" customHeight="1">
      <c r="C181" s="170"/>
    </row>
    <row r="182" spans="3:3" ht="15.75" customHeight="1">
      <c r="C182" s="170"/>
    </row>
    <row r="183" spans="3:3" ht="15.75" customHeight="1">
      <c r="C183" s="170"/>
    </row>
    <row r="184" spans="3:3" ht="15.75" customHeight="1">
      <c r="C184" s="170"/>
    </row>
    <row r="185" spans="3:3" ht="15.75" customHeight="1">
      <c r="C185" s="170"/>
    </row>
    <row r="186" spans="3:3" ht="15.75" customHeight="1">
      <c r="C186" s="170"/>
    </row>
    <row r="187" spans="3:3" ht="15.75" customHeight="1">
      <c r="C187" s="170"/>
    </row>
    <row r="188" spans="3:3" ht="15.75" customHeight="1">
      <c r="C188" s="170"/>
    </row>
    <row r="189" spans="3:3" ht="15.75" customHeight="1">
      <c r="C189" s="170"/>
    </row>
    <row r="190" spans="3:3" ht="15.75" customHeight="1">
      <c r="C190" s="170"/>
    </row>
    <row r="191" spans="3:3" ht="15.75" customHeight="1">
      <c r="C191" s="170"/>
    </row>
    <row r="192" spans="3:3" ht="15.75" customHeight="1">
      <c r="C192" s="170"/>
    </row>
    <row r="193" spans="3:3" ht="15.75" customHeight="1">
      <c r="C193" s="170"/>
    </row>
    <row r="194" spans="3:3" ht="15.75" customHeight="1">
      <c r="C194" s="170"/>
    </row>
    <row r="195" spans="3:3" ht="15.75" customHeight="1">
      <c r="C195" s="170"/>
    </row>
    <row r="196" spans="3:3" ht="15.75" customHeight="1">
      <c r="C196" s="170"/>
    </row>
    <row r="197" spans="3:3" ht="15.75" customHeight="1">
      <c r="C197" s="170"/>
    </row>
    <row r="198" spans="3:3" ht="15.75" customHeight="1">
      <c r="C198" s="170"/>
    </row>
    <row r="199" spans="3:3" ht="15.75" customHeight="1">
      <c r="C199" s="170"/>
    </row>
    <row r="200" spans="3:3" ht="15.75" customHeight="1">
      <c r="C200" s="170"/>
    </row>
    <row r="201" spans="3:3" ht="15.75" customHeight="1">
      <c r="C201" s="170"/>
    </row>
    <row r="202" spans="3:3" ht="15.75" customHeight="1">
      <c r="C202" s="170"/>
    </row>
    <row r="203" spans="3:3" ht="15.75" customHeight="1">
      <c r="C203" s="170"/>
    </row>
    <row r="204" spans="3:3" ht="15.75" customHeight="1">
      <c r="C204" s="170"/>
    </row>
    <row r="205" spans="3:3" ht="15.75" customHeight="1">
      <c r="C205" s="170"/>
    </row>
    <row r="206" spans="3:3" ht="15.75" customHeight="1">
      <c r="C206" s="170"/>
    </row>
    <row r="207" spans="3:3" ht="15.75" customHeight="1">
      <c r="C207" s="170"/>
    </row>
    <row r="208" spans="3:3" ht="15.75" customHeight="1">
      <c r="C208" s="170"/>
    </row>
    <row r="209" spans="3:3" ht="15.75" customHeight="1">
      <c r="C209" s="170"/>
    </row>
    <row r="210" spans="3:3" ht="15.75" customHeight="1">
      <c r="C210" s="170"/>
    </row>
    <row r="211" spans="3:3" ht="15.75" customHeight="1">
      <c r="C211" s="170"/>
    </row>
    <row r="212" spans="3:3" ht="15.75" customHeight="1">
      <c r="C212" s="170"/>
    </row>
    <row r="213" spans="3:3" ht="15.75" customHeight="1">
      <c r="C213" s="170"/>
    </row>
    <row r="214" spans="3:3" ht="15.75" customHeight="1">
      <c r="C214" s="170"/>
    </row>
    <row r="215" spans="3:3" ht="15.75" customHeight="1">
      <c r="C215" s="170"/>
    </row>
    <row r="216" spans="3:3" ht="15.75" customHeight="1">
      <c r="C216" s="170"/>
    </row>
    <row r="217" spans="3:3" ht="15.75" customHeight="1">
      <c r="C217" s="170"/>
    </row>
    <row r="218" spans="3:3" ht="15.75" customHeight="1">
      <c r="C218" s="170"/>
    </row>
    <row r="219" spans="3:3" ht="15.75" customHeight="1">
      <c r="C219" s="170"/>
    </row>
    <row r="220" spans="3:3" ht="15.75" customHeight="1">
      <c r="C220" s="170"/>
    </row>
    <row r="221" spans="3:3" ht="15.75" customHeight="1">
      <c r="C221" s="170"/>
    </row>
    <row r="222" spans="3:3" ht="15.75" customHeight="1">
      <c r="C222" s="170"/>
    </row>
    <row r="223" spans="3:3" ht="15.75" customHeight="1">
      <c r="C223" s="170"/>
    </row>
    <row r="224" spans="3:3" ht="15.75" customHeight="1">
      <c r="C224" s="170"/>
    </row>
    <row r="225" spans="3:3" ht="15.75" customHeight="1">
      <c r="C225" s="170"/>
    </row>
    <row r="226" spans="3:3" ht="15.75" customHeight="1">
      <c r="C226" s="170"/>
    </row>
    <row r="227" spans="3:3" ht="15.75" customHeight="1">
      <c r="C227" s="170"/>
    </row>
    <row r="228" spans="3:3" ht="15.75" customHeight="1">
      <c r="C228" s="170"/>
    </row>
    <row r="229" spans="3:3" ht="15.75" customHeight="1">
      <c r="C229" s="170"/>
    </row>
    <row r="230" spans="3:3" ht="15.75" customHeight="1">
      <c r="C230" s="170"/>
    </row>
    <row r="231" spans="3:3" ht="15.75" customHeight="1">
      <c r="C231" s="170"/>
    </row>
    <row r="232" spans="3:3" ht="15.75" customHeight="1">
      <c r="C232" s="170"/>
    </row>
    <row r="233" spans="3:3" ht="15.75" customHeight="1">
      <c r="C233" s="170"/>
    </row>
    <row r="234" spans="3:3" ht="15.75" customHeight="1">
      <c r="C234" s="170"/>
    </row>
    <row r="235" spans="3:3" ht="15.75" customHeight="1">
      <c r="C235" s="170"/>
    </row>
    <row r="236" spans="3:3" ht="15.75" customHeight="1">
      <c r="C236" s="170"/>
    </row>
    <row r="237" spans="3:3" ht="15.75" customHeight="1">
      <c r="C237" s="170"/>
    </row>
    <row r="238" spans="3:3" ht="15.75" customHeight="1">
      <c r="C238" s="170"/>
    </row>
    <row r="239" spans="3:3" ht="15.75" customHeight="1">
      <c r="C239" s="170"/>
    </row>
    <row r="240" spans="3:3" ht="15.75" customHeight="1">
      <c r="C240" s="170"/>
    </row>
    <row r="241" spans="3:3" ht="15.75" customHeight="1">
      <c r="C241" s="170"/>
    </row>
    <row r="242" spans="3:3" ht="15.75" customHeight="1">
      <c r="C242" s="170"/>
    </row>
    <row r="243" spans="3:3" ht="15.75" customHeight="1">
      <c r="C243" s="170"/>
    </row>
    <row r="244" spans="3:3" ht="15.75" customHeight="1">
      <c r="C244" s="170"/>
    </row>
    <row r="245" spans="3:3" ht="15.75" customHeight="1">
      <c r="C245" s="170"/>
    </row>
    <row r="246" spans="3:3" ht="15.75" customHeight="1">
      <c r="C246" s="170"/>
    </row>
    <row r="247" spans="3:3" ht="15.75" customHeight="1">
      <c r="C247" s="170"/>
    </row>
    <row r="248" spans="3:3" ht="15.75" customHeight="1">
      <c r="C248" s="170"/>
    </row>
    <row r="249" spans="3:3" ht="15.75" customHeight="1">
      <c r="C249" s="170"/>
    </row>
    <row r="250" spans="3:3" ht="15.75" customHeight="1">
      <c r="C250" s="170"/>
    </row>
    <row r="251" spans="3:3" ht="15.75" customHeight="1">
      <c r="C251" s="170"/>
    </row>
    <row r="252" spans="3:3" ht="15.75" customHeight="1">
      <c r="C252" s="170"/>
    </row>
    <row r="253" spans="3:3" ht="15.75" customHeight="1">
      <c r="C253" s="170"/>
    </row>
    <row r="254" spans="3:3" ht="15.75" customHeight="1">
      <c r="C254" s="170"/>
    </row>
    <row r="255" spans="3:3" ht="15.75" customHeight="1">
      <c r="C255" s="170"/>
    </row>
    <row r="256" spans="3:3" ht="15.75" customHeight="1">
      <c r="C256" s="170"/>
    </row>
    <row r="257" spans="3:3" ht="15.75" customHeight="1">
      <c r="C257" s="170"/>
    </row>
    <row r="258" spans="3:3" ht="15.75" customHeight="1">
      <c r="C258" s="170"/>
    </row>
    <row r="259" spans="3:3" ht="15.75" customHeight="1">
      <c r="C259" s="170"/>
    </row>
    <row r="260" spans="3:3" ht="15.75" customHeight="1">
      <c r="C260" s="170"/>
    </row>
    <row r="261" spans="3:3" ht="15.75" customHeight="1">
      <c r="C261" s="170"/>
    </row>
    <row r="262" spans="3:3" ht="15.75" customHeight="1">
      <c r="C262" s="170"/>
    </row>
    <row r="263" spans="3:3" ht="15.75" customHeight="1">
      <c r="C263" s="170"/>
    </row>
    <row r="264" spans="3:3" ht="15.75" customHeight="1">
      <c r="C264" s="170"/>
    </row>
    <row r="265" spans="3:3" ht="15.75" customHeight="1">
      <c r="C265" s="170"/>
    </row>
    <row r="266" spans="3:3" ht="15.75" customHeight="1">
      <c r="C266" s="170"/>
    </row>
    <row r="267" spans="3:3" ht="15.75" customHeight="1">
      <c r="C267" s="170"/>
    </row>
    <row r="268" spans="3:3" ht="15.75" customHeight="1">
      <c r="C268" s="170"/>
    </row>
    <row r="269" spans="3:3" ht="15.75" customHeight="1">
      <c r="C269" s="170"/>
    </row>
    <row r="270" spans="3:3" ht="15.75" customHeight="1">
      <c r="C270" s="170"/>
    </row>
    <row r="271" spans="3:3" ht="15.75" customHeight="1">
      <c r="C271" s="170"/>
    </row>
    <row r="272" spans="3:3" ht="15.75" customHeight="1">
      <c r="C272" s="170"/>
    </row>
    <row r="273" spans="3:3" ht="15.75" customHeight="1">
      <c r="C273" s="170"/>
    </row>
    <row r="274" spans="3:3" ht="15.75" customHeight="1">
      <c r="C274" s="170"/>
    </row>
    <row r="275" spans="3:3" ht="15.75" customHeight="1">
      <c r="C275" s="170"/>
    </row>
    <row r="276" spans="3:3" ht="15.75" customHeight="1">
      <c r="C276" s="170"/>
    </row>
    <row r="277" spans="3:3" ht="15.75" customHeight="1">
      <c r="C277" s="170"/>
    </row>
    <row r="278" spans="3:3" ht="15.75" customHeight="1">
      <c r="C278" s="170"/>
    </row>
    <row r="279" spans="3:3" ht="15.75" customHeight="1">
      <c r="C279" s="170"/>
    </row>
    <row r="280" spans="3:3" ht="15.75" customHeight="1">
      <c r="C280" s="170"/>
    </row>
    <row r="281" spans="3:3" ht="15.75" customHeight="1">
      <c r="C281" s="170"/>
    </row>
    <row r="282" spans="3:3" ht="15.75" customHeight="1">
      <c r="C282" s="170"/>
    </row>
    <row r="283" spans="3:3" ht="15.75" customHeight="1">
      <c r="C283" s="170"/>
    </row>
    <row r="284" spans="3:3" ht="15.75" customHeight="1">
      <c r="C284" s="170"/>
    </row>
    <row r="285" spans="3:3" ht="15.75" customHeight="1">
      <c r="C285" s="170"/>
    </row>
    <row r="286" spans="3:3" ht="15.75" customHeight="1">
      <c r="C286" s="170"/>
    </row>
    <row r="287" spans="3:3" ht="15.75" customHeight="1">
      <c r="C287" s="170"/>
    </row>
    <row r="288" spans="3:3" ht="15.75" customHeight="1">
      <c r="C288" s="170"/>
    </row>
    <row r="289" spans="3:3" ht="15.75" customHeight="1">
      <c r="C289" s="170"/>
    </row>
    <row r="290" spans="3:3" ht="15.75" customHeight="1">
      <c r="C290" s="170"/>
    </row>
    <row r="291" spans="3:3" ht="15.75" customHeight="1">
      <c r="C291" s="170"/>
    </row>
    <row r="292" spans="3:3" ht="15.75" customHeight="1">
      <c r="C292" s="170"/>
    </row>
    <row r="293" spans="3:3" ht="15.75" customHeight="1">
      <c r="C293" s="170"/>
    </row>
    <row r="294" spans="3:3" ht="15.75" customHeight="1">
      <c r="C294" s="170"/>
    </row>
    <row r="295" spans="3:3" ht="15.75" customHeight="1">
      <c r="C295" s="170"/>
    </row>
    <row r="296" spans="3:3" ht="15.75" customHeight="1">
      <c r="C296" s="170"/>
    </row>
    <row r="297" spans="3:3" ht="15.75" customHeight="1">
      <c r="C297" s="170"/>
    </row>
    <row r="298" spans="3:3" ht="15.75" customHeight="1">
      <c r="C298" s="170"/>
    </row>
    <row r="299" spans="3:3" ht="15.75" customHeight="1">
      <c r="C299" s="170"/>
    </row>
    <row r="300" spans="3:3" ht="15.75" customHeight="1">
      <c r="C300" s="170"/>
    </row>
    <row r="301" spans="3:3" ht="15.75" customHeight="1">
      <c r="C301" s="170"/>
    </row>
    <row r="302" spans="3:3" ht="15.75" customHeight="1">
      <c r="C302" s="170"/>
    </row>
    <row r="303" spans="3:3" ht="15.75" customHeight="1">
      <c r="C303" s="170"/>
    </row>
    <row r="304" spans="3:3" ht="15.75" customHeight="1">
      <c r="C304" s="170"/>
    </row>
    <row r="305" spans="3:3" ht="15.75" customHeight="1">
      <c r="C305" s="170"/>
    </row>
    <row r="306" spans="3:3" ht="15.75" customHeight="1">
      <c r="C306" s="170"/>
    </row>
    <row r="307" spans="3:3" ht="15.75" customHeight="1">
      <c r="C307" s="170"/>
    </row>
    <row r="308" spans="3:3" ht="15.75" customHeight="1">
      <c r="C308" s="170"/>
    </row>
    <row r="309" spans="3:3" ht="15.75" customHeight="1">
      <c r="C309" s="170"/>
    </row>
    <row r="310" spans="3:3" ht="15.75" customHeight="1">
      <c r="C310" s="170"/>
    </row>
    <row r="311" spans="3:3" ht="15.75" customHeight="1">
      <c r="C311" s="170"/>
    </row>
    <row r="312" spans="3:3" ht="15.75" customHeight="1">
      <c r="C312" s="170"/>
    </row>
    <row r="313" spans="3:3" ht="15.75" customHeight="1">
      <c r="C313" s="170"/>
    </row>
    <row r="314" spans="3:3" ht="15.75" customHeight="1">
      <c r="C314" s="170"/>
    </row>
    <row r="315" spans="3:3" ht="15.75" customHeight="1">
      <c r="C315" s="170"/>
    </row>
    <row r="316" spans="3:3" ht="15.75" customHeight="1">
      <c r="C316" s="170"/>
    </row>
    <row r="317" spans="3:3" ht="15.75" customHeight="1">
      <c r="C317" s="170"/>
    </row>
    <row r="318" spans="3:3" ht="15.75" customHeight="1">
      <c r="C318" s="170"/>
    </row>
    <row r="319" spans="3:3" ht="15.75" customHeight="1">
      <c r="C319" s="170"/>
    </row>
    <row r="320" spans="3:3" ht="15.75" customHeight="1">
      <c r="C320" s="170"/>
    </row>
    <row r="321" spans="3:3" ht="15.75" customHeight="1">
      <c r="C321" s="170"/>
    </row>
    <row r="322" spans="3:3" ht="15.75" customHeight="1">
      <c r="C322" s="170"/>
    </row>
    <row r="323" spans="3:3" ht="15.75" customHeight="1">
      <c r="C323" s="170"/>
    </row>
    <row r="324" spans="3:3" ht="15.75" customHeight="1">
      <c r="C324" s="170"/>
    </row>
    <row r="325" spans="3:3" ht="15.75" customHeight="1">
      <c r="C325" s="170"/>
    </row>
    <row r="326" spans="3:3" ht="15.75" customHeight="1">
      <c r="C326" s="170"/>
    </row>
    <row r="327" spans="3:3" ht="15.75" customHeight="1">
      <c r="C327" s="170"/>
    </row>
    <row r="328" spans="3:3" ht="15.75" customHeight="1">
      <c r="C328" s="170"/>
    </row>
    <row r="329" spans="3:3" ht="15.75" customHeight="1">
      <c r="C329" s="170"/>
    </row>
    <row r="330" spans="3:3" ht="15.75" customHeight="1">
      <c r="C330" s="170"/>
    </row>
    <row r="331" spans="3:3" ht="15.75" customHeight="1">
      <c r="C331" s="170"/>
    </row>
    <row r="332" spans="3:3" ht="15.75" customHeight="1">
      <c r="C332" s="170"/>
    </row>
    <row r="333" spans="3:3" ht="15.75" customHeight="1">
      <c r="C333" s="170"/>
    </row>
    <row r="334" spans="3:3" ht="15.75" customHeight="1">
      <c r="C334" s="170"/>
    </row>
    <row r="335" spans="3:3" ht="15.75" customHeight="1">
      <c r="C335" s="170"/>
    </row>
    <row r="336" spans="3:3" ht="15.75" customHeight="1">
      <c r="C336" s="170"/>
    </row>
    <row r="337" spans="3:3" ht="15.75" customHeight="1">
      <c r="C337" s="170"/>
    </row>
    <row r="338" spans="3:3" ht="15.75" customHeight="1">
      <c r="C338" s="170"/>
    </row>
    <row r="339" spans="3:3" ht="15.75" customHeight="1">
      <c r="C339" s="170"/>
    </row>
    <row r="340" spans="3:3" ht="15.75" customHeight="1">
      <c r="C340" s="170"/>
    </row>
    <row r="341" spans="3:3" ht="15.75" customHeight="1">
      <c r="C341" s="170"/>
    </row>
    <row r="342" spans="3:3" ht="15.75" customHeight="1">
      <c r="C342" s="170"/>
    </row>
    <row r="343" spans="3:3" ht="15.75" customHeight="1">
      <c r="C343" s="170"/>
    </row>
    <row r="344" spans="3:3" ht="15.75" customHeight="1">
      <c r="C344" s="170"/>
    </row>
    <row r="345" spans="3:3" ht="15.75" customHeight="1">
      <c r="C345" s="170"/>
    </row>
    <row r="346" spans="3:3" ht="15.75" customHeight="1">
      <c r="C346" s="170"/>
    </row>
    <row r="347" spans="3:3" ht="15.75" customHeight="1">
      <c r="C347" s="170"/>
    </row>
    <row r="348" spans="3:3" ht="15.75" customHeight="1">
      <c r="C348" s="170"/>
    </row>
    <row r="349" spans="3:3" ht="15.75" customHeight="1">
      <c r="C349" s="170"/>
    </row>
    <row r="350" spans="3:3" ht="15.75" customHeight="1">
      <c r="C350" s="170"/>
    </row>
    <row r="351" spans="3:3" ht="15.75" customHeight="1">
      <c r="C351" s="170"/>
    </row>
    <row r="352" spans="3:3" ht="15.75" customHeight="1">
      <c r="C352" s="170"/>
    </row>
    <row r="353" spans="3:3" ht="15.75" customHeight="1">
      <c r="C353" s="170"/>
    </row>
    <row r="354" spans="3:3" ht="15.75" customHeight="1">
      <c r="C354" s="170"/>
    </row>
    <row r="355" spans="3:3" ht="15.75" customHeight="1">
      <c r="C355" s="170"/>
    </row>
    <row r="356" spans="3:3" ht="15.75" customHeight="1">
      <c r="C356" s="170"/>
    </row>
    <row r="357" spans="3:3" ht="15.75" customHeight="1">
      <c r="C357" s="170"/>
    </row>
    <row r="358" spans="3:3" ht="15.75" customHeight="1">
      <c r="C358" s="170"/>
    </row>
    <row r="359" spans="3:3" ht="15.75" customHeight="1">
      <c r="C359" s="170"/>
    </row>
    <row r="360" spans="3:3" ht="15.75" customHeight="1">
      <c r="C360" s="170"/>
    </row>
    <row r="361" spans="3:3" ht="15.75" customHeight="1">
      <c r="C361" s="170"/>
    </row>
    <row r="362" spans="3:3" ht="15.75" customHeight="1">
      <c r="C362" s="170"/>
    </row>
    <row r="363" spans="3:3" ht="15.75" customHeight="1">
      <c r="C363" s="170"/>
    </row>
    <row r="364" spans="3:3" ht="15.75" customHeight="1">
      <c r="C364" s="170"/>
    </row>
    <row r="365" spans="3:3" ht="15.75" customHeight="1">
      <c r="C365" s="170"/>
    </row>
    <row r="366" spans="3:3" ht="15.75" customHeight="1">
      <c r="C366" s="170"/>
    </row>
    <row r="367" spans="3:3" ht="15.75" customHeight="1">
      <c r="C367" s="170"/>
    </row>
    <row r="368" spans="3:3" ht="15.75" customHeight="1">
      <c r="C368" s="170"/>
    </row>
    <row r="369" spans="3:3" ht="15.75" customHeight="1">
      <c r="C369" s="170"/>
    </row>
    <row r="370" spans="3:3" ht="15.75" customHeight="1">
      <c r="C370" s="170"/>
    </row>
    <row r="371" spans="3:3" ht="15.75" customHeight="1">
      <c r="C371" s="170"/>
    </row>
    <row r="372" spans="3:3" ht="15.75" customHeight="1">
      <c r="C372" s="170"/>
    </row>
    <row r="373" spans="3:3" ht="15.75" customHeight="1">
      <c r="C373" s="170"/>
    </row>
    <row r="374" spans="3:3" ht="15.75" customHeight="1">
      <c r="C374" s="170"/>
    </row>
    <row r="375" spans="3:3" ht="15.75" customHeight="1">
      <c r="C375" s="170"/>
    </row>
    <row r="376" spans="3:3" ht="15.75" customHeight="1">
      <c r="C376" s="170"/>
    </row>
    <row r="377" spans="3:3" ht="15.75" customHeight="1">
      <c r="C377" s="170"/>
    </row>
    <row r="378" spans="3:3" ht="15.75" customHeight="1">
      <c r="C378" s="170"/>
    </row>
    <row r="379" spans="3:3" ht="15.75" customHeight="1">
      <c r="C379" s="170"/>
    </row>
    <row r="380" spans="3:3" ht="15.75" customHeight="1">
      <c r="C380" s="170"/>
    </row>
    <row r="381" spans="3:3" ht="15.75" customHeight="1">
      <c r="C381" s="170"/>
    </row>
    <row r="382" spans="3:3" ht="15.75" customHeight="1">
      <c r="C382" s="170"/>
    </row>
    <row r="383" spans="3:3" ht="15.75" customHeight="1">
      <c r="C383" s="170"/>
    </row>
    <row r="384" spans="3:3" ht="15.75" customHeight="1">
      <c r="C384" s="170"/>
    </row>
    <row r="385" spans="3:3" ht="15.75" customHeight="1">
      <c r="C385" s="170"/>
    </row>
    <row r="386" spans="3:3" ht="15.75" customHeight="1">
      <c r="C386" s="170"/>
    </row>
    <row r="387" spans="3:3" ht="15.75" customHeight="1">
      <c r="C387" s="170"/>
    </row>
    <row r="388" spans="3:3" ht="15.75" customHeight="1">
      <c r="C388" s="170"/>
    </row>
    <row r="389" spans="3:3" ht="15.75" customHeight="1">
      <c r="C389" s="170"/>
    </row>
    <row r="390" spans="3:3" ht="15.75" customHeight="1">
      <c r="C390" s="170"/>
    </row>
    <row r="391" spans="3:3" ht="15.75" customHeight="1">
      <c r="C391" s="170"/>
    </row>
    <row r="392" spans="3:3" ht="15.75" customHeight="1">
      <c r="C392" s="170"/>
    </row>
    <row r="393" spans="3:3" ht="15.75" customHeight="1">
      <c r="C393" s="170"/>
    </row>
    <row r="394" spans="3:3" ht="15.75" customHeight="1">
      <c r="C394" s="170"/>
    </row>
    <row r="395" spans="3:3" ht="15.75" customHeight="1">
      <c r="C395" s="170"/>
    </row>
    <row r="396" spans="3:3" ht="15.75" customHeight="1">
      <c r="C396" s="170"/>
    </row>
    <row r="397" spans="3:3" ht="15.75" customHeight="1">
      <c r="C397" s="170"/>
    </row>
    <row r="398" spans="3:3" ht="15.75" customHeight="1">
      <c r="C398" s="170"/>
    </row>
    <row r="399" spans="3:3" ht="15.75" customHeight="1">
      <c r="C399" s="170"/>
    </row>
    <row r="400" spans="3:3" ht="15.75" customHeight="1">
      <c r="C400" s="170"/>
    </row>
    <row r="401" spans="3:3" ht="15.75" customHeight="1">
      <c r="C401" s="170"/>
    </row>
    <row r="402" spans="3:3" ht="15.75" customHeight="1">
      <c r="C402" s="170"/>
    </row>
    <row r="403" spans="3:3" ht="15.75" customHeight="1">
      <c r="C403" s="170"/>
    </row>
    <row r="404" spans="3:3" ht="15.75" customHeight="1">
      <c r="C404" s="170"/>
    </row>
    <row r="405" spans="3:3" ht="15.75" customHeight="1">
      <c r="C405" s="170"/>
    </row>
    <row r="406" spans="3:3" ht="15.75" customHeight="1">
      <c r="C406" s="170"/>
    </row>
    <row r="407" spans="3:3" ht="15.75" customHeight="1">
      <c r="C407" s="170"/>
    </row>
    <row r="408" spans="3:3" ht="15.75" customHeight="1">
      <c r="C408" s="170"/>
    </row>
    <row r="409" spans="3:3" ht="15.75" customHeight="1">
      <c r="C409" s="170"/>
    </row>
    <row r="410" spans="3:3" ht="15.75" customHeight="1">
      <c r="C410" s="170"/>
    </row>
    <row r="411" spans="3:3" ht="15.75" customHeight="1">
      <c r="C411" s="170"/>
    </row>
    <row r="412" spans="3:3" ht="15.75" customHeight="1">
      <c r="C412" s="170"/>
    </row>
    <row r="413" spans="3:3" ht="15.75" customHeight="1">
      <c r="C413" s="170"/>
    </row>
    <row r="414" spans="3:3" ht="15.75" customHeight="1">
      <c r="C414" s="170"/>
    </row>
    <row r="415" spans="3:3" ht="15.75" customHeight="1">
      <c r="C415" s="170"/>
    </row>
    <row r="416" spans="3:3" ht="15.75" customHeight="1">
      <c r="C416" s="170"/>
    </row>
    <row r="417" spans="3:3" ht="15.75" customHeight="1">
      <c r="C417" s="170"/>
    </row>
    <row r="418" spans="3:3" ht="15.75" customHeight="1">
      <c r="C418" s="170"/>
    </row>
    <row r="419" spans="3:3" ht="15.75" customHeight="1">
      <c r="C419" s="170"/>
    </row>
    <row r="420" spans="3:3" ht="15.75" customHeight="1">
      <c r="C420" s="170"/>
    </row>
    <row r="421" spans="3:3" ht="15.75" customHeight="1">
      <c r="C421" s="170"/>
    </row>
    <row r="422" spans="3:3" ht="15.75" customHeight="1">
      <c r="C422" s="170"/>
    </row>
    <row r="423" spans="3:3" ht="15.75" customHeight="1">
      <c r="C423" s="170"/>
    </row>
    <row r="424" spans="3:3" ht="15.75" customHeight="1">
      <c r="C424" s="170"/>
    </row>
    <row r="425" spans="3:3" ht="15.75" customHeight="1">
      <c r="C425" s="170"/>
    </row>
    <row r="426" spans="3:3" ht="15.75" customHeight="1">
      <c r="C426" s="170"/>
    </row>
    <row r="427" spans="3:3" ht="15.75" customHeight="1">
      <c r="C427" s="170"/>
    </row>
    <row r="428" spans="3:3" ht="15.75" customHeight="1">
      <c r="C428" s="170"/>
    </row>
    <row r="429" spans="3:3" ht="15.75" customHeight="1">
      <c r="C429" s="170"/>
    </row>
    <row r="430" spans="3:3" ht="15.75" customHeight="1">
      <c r="C430" s="170"/>
    </row>
    <row r="431" spans="3:3" ht="15.75" customHeight="1">
      <c r="C431" s="170"/>
    </row>
    <row r="432" spans="3:3" ht="15.75" customHeight="1">
      <c r="C432" s="170"/>
    </row>
    <row r="433" spans="3:3" ht="15.75" customHeight="1">
      <c r="C433" s="170"/>
    </row>
    <row r="434" spans="3:3" ht="15.75" customHeight="1">
      <c r="C434" s="170"/>
    </row>
    <row r="435" spans="3:3" ht="15.75" customHeight="1">
      <c r="C435" s="170"/>
    </row>
    <row r="436" spans="3:3" ht="15.75" customHeight="1">
      <c r="C436" s="170"/>
    </row>
    <row r="437" spans="3:3" ht="15.75" customHeight="1">
      <c r="C437" s="170"/>
    </row>
    <row r="438" spans="3:3" ht="15.75" customHeight="1">
      <c r="C438" s="170"/>
    </row>
    <row r="439" spans="3:3" ht="15.75" customHeight="1">
      <c r="C439" s="170"/>
    </row>
    <row r="440" spans="3:3" ht="15.75" customHeight="1">
      <c r="C440" s="170"/>
    </row>
    <row r="441" spans="3:3" ht="15.75" customHeight="1">
      <c r="C441" s="170"/>
    </row>
    <row r="442" spans="3:3" ht="15.75" customHeight="1">
      <c r="C442" s="170"/>
    </row>
    <row r="443" spans="3:3" ht="15.75" customHeight="1">
      <c r="C443" s="170"/>
    </row>
    <row r="444" spans="3:3" ht="15.75" customHeight="1">
      <c r="C444" s="170"/>
    </row>
    <row r="445" spans="3:3" ht="15.75" customHeight="1">
      <c r="C445" s="170"/>
    </row>
    <row r="446" spans="3:3" ht="15.75" customHeight="1">
      <c r="C446" s="170"/>
    </row>
    <row r="447" spans="3:3" ht="15.75" customHeight="1">
      <c r="C447" s="170"/>
    </row>
    <row r="448" spans="3:3" ht="15.75" customHeight="1">
      <c r="C448" s="170"/>
    </row>
    <row r="449" spans="3:3" ht="15.75" customHeight="1">
      <c r="C449" s="170"/>
    </row>
    <row r="450" spans="3:3" ht="15.75" customHeight="1">
      <c r="C450" s="170"/>
    </row>
    <row r="451" spans="3:3" ht="15.75" customHeight="1">
      <c r="C451" s="170"/>
    </row>
    <row r="452" spans="3:3" ht="15.75" customHeight="1">
      <c r="C452" s="170"/>
    </row>
    <row r="453" spans="3:3" ht="15.75" customHeight="1">
      <c r="C453" s="170"/>
    </row>
    <row r="454" spans="3:3" ht="15.75" customHeight="1">
      <c r="C454" s="170"/>
    </row>
    <row r="455" spans="3:3" ht="15.75" customHeight="1">
      <c r="C455" s="170"/>
    </row>
    <row r="456" spans="3:3" ht="15.75" customHeight="1">
      <c r="C456" s="170"/>
    </row>
    <row r="457" spans="3:3" ht="15.75" customHeight="1">
      <c r="C457" s="170"/>
    </row>
    <row r="458" spans="3:3" ht="15.75" customHeight="1">
      <c r="C458" s="170"/>
    </row>
    <row r="459" spans="3:3" ht="15.75" customHeight="1">
      <c r="C459" s="170"/>
    </row>
    <row r="460" spans="3:3" ht="15.75" customHeight="1">
      <c r="C460" s="170"/>
    </row>
    <row r="461" spans="3:3" ht="15.75" customHeight="1">
      <c r="C461" s="170"/>
    </row>
    <row r="462" spans="3:3" ht="15.75" customHeight="1">
      <c r="C462" s="170"/>
    </row>
    <row r="463" spans="3:3" ht="15.75" customHeight="1">
      <c r="C463" s="170"/>
    </row>
    <row r="464" spans="3:3" ht="15.75" customHeight="1">
      <c r="C464" s="170"/>
    </row>
    <row r="465" spans="3:3" ht="15.75" customHeight="1">
      <c r="C465" s="170"/>
    </row>
    <row r="466" spans="3:3" ht="15.75" customHeight="1">
      <c r="C466" s="170"/>
    </row>
    <row r="467" spans="3:3" ht="15.75" customHeight="1">
      <c r="C467" s="170"/>
    </row>
    <row r="468" spans="3:3" ht="15.75" customHeight="1">
      <c r="C468" s="170"/>
    </row>
    <row r="469" spans="3:3" ht="15.75" customHeight="1">
      <c r="C469" s="170"/>
    </row>
    <row r="470" spans="3:3" ht="15.75" customHeight="1">
      <c r="C470" s="170"/>
    </row>
    <row r="471" spans="3:3" ht="15.75" customHeight="1">
      <c r="C471" s="170"/>
    </row>
    <row r="472" spans="3:3" ht="15.75" customHeight="1">
      <c r="C472" s="170"/>
    </row>
    <row r="473" spans="3:3" ht="15.75" customHeight="1">
      <c r="C473" s="170"/>
    </row>
    <row r="474" spans="3:3" ht="15.75" customHeight="1">
      <c r="C474" s="170"/>
    </row>
    <row r="475" spans="3:3" ht="15.75" customHeight="1">
      <c r="C475" s="170"/>
    </row>
    <row r="476" spans="3:3" ht="15.75" customHeight="1">
      <c r="C476" s="170"/>
    </row>
    <row r="477" spans="3:3" ht="15.75" customHeight="1">
      <c r="C477" s="170"/>
    </row>
    <row r="478" spans="3:3" ht="15.75" customHeight="1">
      <c r="C478" s="170"/>
    </row>
    <row r="479" spans="3:3" ht="15.75" customHeight="1">
      <c r="C479" s="170"/>
    </row>
    <row r="480" spans="3:3" ht="15.75" customHeight="1">
      <c r="C480" s="170"/>
    </row>
    <row r="481" spans="3:3" ht="15.75" customHeight="1">
      <c r="C481" s="170"/>
    </row>
    <row r="482" spans="3:3" ht="15.75" customHeight="1">
      <c r="C482" s="170"/>
    </row>
    <row r="483" spans="3:3" ht="15.75" customHeight="1">
      <c r="C483" s="170"/>
    </row>
    <row r="484" spans="3:3" ht="15.75" customHeight="1">
      <c r="C484" s="170"/>
    </row>
    <row r="485" spans="3:3" ht="15.75" customHeight="1">
      <c r="C485" s="170"/>
    </row>
    <row r="486" spans="3:3" ht="15.75" customHeight="1">
      <c r="C486" s="170"/>
    </row>
    <row r="487" spans="3:3" ht="15.75" customHeight="1">
      <c r="C487" s="170"/>
    </row>
    <row r="488" spans="3:3" ht="15.75" customHeight="1">
      <c r="C488" s="170"/>
    </row>
    <row r="489" spans="3:3" ht="15.75" customHeight="1">
      <c r="C489" s="170"/>
    </row>
    <row r="490" spans="3:3" ht="15.75" customHeight="1">
      <c r="C490" s="170"/>
    </row>
    <row r="491" spans="3:3" ht="15.75" customHeight="1">
      <c r="C491" s="170"/>
    </row>
    <row r="492" spans="3:3" ht="15.75" customHeight="1">
      <c r="C492" s="170"/>
    </row>
    <row r="493" spans="3:3" ht="15.75" customHeight="1">
      <c r="C493" s="170"/>
    </row>
    <row r="494" spans="3:3" ht="15.75" customHeight="1">
      <c r="C494" s="170"/>
    </row>
    <row r="495" spans="3:3" ht="15.75" customHeight="1">
      <c r="C495" s="170"/>
    </row>
    <row r="496" spans="3:3" ht="15.75" customHeight="1">
      <c r="C496" s="170"/>
    </row>
    <row r="497" spans="3:3" ht="15.75" customHeight="1">
      <c r="C497" s="170"/>
    </row>
    <row r="498" spans="3:3" ht="15.75" customHeight="1">
      <c r="C498" s="170"/>
    </row>
    <row r="499" spans="3:3" ht="15.75" customHeight="1">
      <c r="C499" s="170"/>
    </row>
    <row r="500" spans="3:3" ht="15.75" customHeight="1">
      <c r="C500" s="170"/>
    </row>
    <row r="501" spans="3:3" ht="15.75" customHeight="1">
      <c r="C501" s="170"/>
    </row>
    <row r="502" spans="3:3" ht="15.75" customHeight="1">
      <c r="C502" s="170"/>
    </row>
    <row r="503" spans="3:3" ht="15.75" customHeight="1">
      <c r="C503" s="170"/>
    </row>
    <row r="504" spans="3:3" ht="15.75" customHeight="1">
      <c r="C504" s="170"/>
    </row>
    <row r="505" spans="3:3" ht="15.75" customHeight="1">
      <c r="C505" s="170"/>
    </row>
    <row r="506" spans="3:3" ht="15.75" customHeight="1">
      <c r="C506" s="170"/>
    </row>
    <row r="507" spans="3:3" ht="15.75" customHeight="1">
      <c r="C507" s="170"/>
    </row>
    <row r="508" spans="3:3" ht="15.75" customHeight="1">
      <c r="C508" s="170"/>
    </row>
    <row r="509" spans="3:3" ht="15.75" customHeight="1">
      <c r="C509" s="170"/>
    </row>
    <row r="510" spans="3:3" ht="15.75" customHeight="1">
      <c r="C510" s="170"/>
    </row>
    <row r="511" spans="3:3" ht="15.75" customHeight="1">
      <c r="C511" s="170"/>
    </row>
    <row r="512" spans="3:3" ht="15.75" customHeight="1">
      <c r="C512" s="170"/>
    </row>
    <row r="513" spans="3:3" ht="15.75" customHeight="1">
      <c r="C513" s="170"/>
    </row>
    <row r="514" spans="3:3" ht="15.75" customHeight="1">
      <c r="C514" s="170"/>
    </row>
    <row r="515" spans="3:3" ht="15.75" customHeight="1">
      <c r="C515" s="170"/>
    </row>
    <row r="516" spans="3:3" ht="15.75" customHeight="1">
      <c r="C516" s="170"/>
    </row>
    <row r="517" spans="3:3" ht="15.75" customHeight="1">
      <c r="C517" s="170"/>
    </row>
    <row r="518" spans="3:3" ht="15.75" customHeight="1">
      <c r="C518" s="170"/>
    </row>
    <row r="519" spans="3:3" ht="15.75" customHeight="1">
      <c r="C519" s="170"/>
    </row>
    <row r="520" spans="3:3" ht="15.75" customHeight="1">
      <c r="C520" s="170"/>
    </row>
    <row r="521" spans="3:3" ht="15.75" customHeight="1">
      <c r="C521" s="170"/>
    </row>
    <row r="522" spans="3:3" ht="15.75" customHeight="1">
      <c r="C522" s="170"/>
    </row>
    <row r="523" spans="3:3" ht="15.75" customHeight="1">
      <c r="C523" s="170"/>
    </row>
    <row r="524" spans="3:3" ht="15.75" customHeight="1">
      <c r="C524" s="170"/>
    </row>
    <row r="525" spans="3:3" ht="15.75" customHeight="1">
      <c r="C525" s="170"/>
    </row>
    <row r="526" spans="3:3" ht="15.75" customHeight="1">
      <c r="C526" s="170"/>
    </row>
    <row r="527" spans="3:3" ht="15.75" customHeight="1">
      <c r="C527" s="170"/>
    </row>
    <row r="528" spans="3:3" ht="15.75" customHeight="1">
      <c r="C528" s="170"/>
    </row>
    <row r="529" spans="3:3" ht="15.75" customHeight="1">
      <c r="C529" s="170"/>
    </row>
    <row r="530" spans="3:3" ht="15.75" customHeight="1">
      <c r="C530" s="170"/>
    </row>
    <row r="531" spans="3:3" ht="15.75" customHeight="1">
      <c r="C531" s="170"/>
    </row>
    <row r="532" spans="3:3" ht="15.75" customHeight="1">
      <c r="C532" s="170"/>
    </row>
    <row r="533" spans="3:3" ht="15.75" customHeight="1">
      <c r="C533" s="170"/>
    </row>
    <row r="534" spans="3:3" ht="15.75" customHeight="1">
      <c r="C534" s="170"/>
    </row>
    <row r="535" spans="3:3" ht="15.75" customHeight="1">
      <c r="C535" s="170"/>
    </row>
    <row r="536" spans="3:3" ht="15.75" customHeight="1">
      <c r="C536" s="170"/>
    </row>
    <row r="537" spans="3:3" ht="15.75" customHeight="1">
      <c r="C537" s="170"/>
    </row>
    <row r="538" spans="3:3" ht="15.75" customHeight="1">
      <c r="C538" s="170"/>
    </row>
    <row r="539" spans="3:3" ht="15.75" customHeight="1">
      <c r="C539" s="170"/>
    </row>
    <row r="540" spans="3:3" ht="15.75" customHeight="1">
      <c r="C540" s="170"/>
    </row>
    <row r="541" spans="3:3" ht="15.75" customHeight="1">
      <c r="C541" s="170"/>
    </row>
    <row r="542" spans="3:3" ht="15.75" customHeight="1">
      <c r="C542" s="170"/>
    </row>
    <row r="543" spans="3:3" ht="15.75" customHeight="1">
      <c r="C543" s="170"/>
    </row>
    <row r="544" spans="3:3" ht="15.75" customHeight="1">
      <c r="C544" s="170"/>
    </row>
    <row r="545" spans="3:3" ht="15.75" customHeight="1">
      <c r="C545" s="170"/>
    </row>
    <row r="546" spans="3:3" ht="15.75" customHeight="1">
      <c r="C546" s="170"/>
    </row>
    <row r="547" spans="3:3" ht="15.75" customHeight="1">
      <c r="C547" s="170"/>
    </row>
    <row r="548" spans="3:3" ht="15.75" customHeight="1">
      <c r="C548" s="170"/>
    </row>
    <row r="549" spans="3:3" ht="15.75" customHeight="1">
      <c r="C549" s="170"/>
    </row>
    <row r="550" spans="3:3" ht="15.75" customHeight="1">
      <c r="C550" s="170"/>
    </row>
    <row r="551" spans="3:3" ht="15.75" customHeight="1">
      <c r="C551" s="170"/>
    </row>
    <row r="552" spans="3:3" ht="15.75" customHeight="1">
      <c r="C552" s="170"/>
    </row>
    <row r="553" spans="3:3" ht="15.75" customHeight="1">
      <c r="C553" s="170"/>
    </row>
    <row r="554" spans="3:3" ht="15.75" customHeight="1">
      <c r="C554" s="170"/>
    </row>
    <row r="555" spans="3:3" ht="15.75" customHeight="1">
      <c r="C555" s="170"/>
    </row>
    <row r="556" spans="3:3" ht="15.75" customHeight="1">
      <c r="C556" s="170"/>
    </row>
    <row r="557" spans="3:3" ht="15.75" customHeight="1">
      <c r="C557" s="170"/>
    </row>
    <row r="558" spans="3:3" ht="15.75" customHeight="1">
      <c r="C558" s="170"/>
    </row>
    <row r="559" spans="3:3" ht="15.75" customHeight="1">
      <c r="C559" s="170"/>
    </row>
    <row r="560" spans="3:3" ht="15.75" customHeight="1">
      <c r="C560" s="170"/>
    </row>
    <row r="561" spans="3:3" ht="15.75" customHeight="1">
      <c r="C561" s="170"/>
    </row>
    <row r="562" spans="3:3" ht="15.75" customHeight="1">
      <c r="C562" s="170"/>
    </row>
    <row r="563" spans="3:3" ht="15.75" customHeight="1">
      <c r="C563" s="170"/>
    </row>
    <row r="564" spans="3:3" ht="15.75" customHeight="1">
      <c r="C564" s="170"/>
    </row>
    <row r="565" spans="3:3" ht="15.75" customHeight="1">
      <c r="C565" s="170"/>
    </row>
    <row r="566" spans="3:3" ht="15.75" customHeight="1">
      <c r="C566" s="170"/>
    </row>
    <row r="567" spans="3:3" ht="15.75" customHeight="1">
      <c r="C567" s="170"/>
    </row>
    <row r="568" spans="3:3" ht="15.75" customHeight="1">
      <c r="C568" s="170"/>
    </row>
    <row r="569" spans="3:3" ht="15.75" customHeight="1">
      <c r="C569" s="170"/>
    </row>
    <row r="570" spans="3:3" ht="15.75" customHeight="1">
      <c r="C570" s="170"/>
    </row>
    <row r="571" spans="3:3" ht="15.75" customHeight="1">
      <c r="C571" s="170"/>
    </row>
    <row r="572" spans="3:3" ht="15.75" customHeight="1">
      <c r="C572" s="170"/>
    </row>
    <row r="573" spans="3:3" ht="15.75" customHeight="1">
      <c r="C573" s="170"/>
    </row>
    <row r="574" spans="3:3" ht="15.75" customHeight="1">
      <c r="C574" s="170"/>
    </row>
    <row r="575" spans="3:3" ht="15.75" customHeight="1">
      <c r="C575" s="170"/>
    </row>
    <row r="576" spans="3:3" ht="15.75" customHeight="1">
      <c r="C576" s="170"/>
    </row>
    <row r="577" spans="3:3" ht="15.75" customHeight="1">
      <c r="C577" s="170"/>
    </row>
    <row r="578" spans="3:3" ht="15.75" customHeight="1">
      <c r="C578" s="170"/>
    </row>
    <row r="579" spans="3:3" ht="15.75" customHeight="1">
      <c r="C579" s="170"/>
    </row>
    <row r="580" spans="3:3" ht="15.75" customHeight="1">
      <c r="C580" s="170"/>
    </row>
    <row r="581" spans="3:3" ht="15.75" customHeight="1">
      <c r="C581" s="170"/>
    </row>
    <row r="582" spans="3:3" ht="15.75" customHeight="1">
      <c r="C582" s="170"/>
    </row>
    <row r="583" spans="3:3" ht="15.75" customHeight="1">
      <c r="C583" s="170"/>
    </row>
    <row r="584" spans="3:3" ht="15.75" customHeight="1">
      <c r="C584" s="170"/>
    </row>
    <row r="585" spans="3:3" ht="15.75" customHeight="1">
      <c r="C585" s="170"/>
    </row>
    <row r="586" spans="3:3" ht="15.75" customHeight="1">
      <c r="C586" s="170"/>
    </row>
    <row r="587" spans="3:3" ht="15.75" customHeight="1">
      <c r="C587" s="170"/>
    </row>
    <row r="588" spans="3:3" ht="15.75" customHeight="1">
      <c r="C588" s="170"/>
    </row>
    <row r="589" spans="3:3" ht="15.75" customHeight="1">
      <c r="C589" s="170"/>
    </row>
    <row r="590" spans="3:3" ht="15.75" customHeight="1">
      <c r="C590" s="170"/>
    </row>
    <row r="591" spans="3:3" ht="15.75" customHeight="1">
      <c r="C591" s="170"/>
    </row>
    <row r="592" spans="3:3" ht="15.75" customHeight="1">
      <c r="C592" s="170"/>
    </row>
    <row r="593" spans="3:3" ht="15.75" customHeight="1">
      <c r="C593" s="170"/>
    </row>
    <row r="594" spans="3:3" ht="15.75" customHeight="1">
      <c r="C594" s="170"/>
    </row>
    <row r="595" spans="3:3" ht="15.75" customHeight="1">
      <c r="C595" s="170"/>
    </row>
    <row r="596" spans="3:3" ht="15.75" customHeight="1">
      <c r="C596" s="170"/>
    </row>
    <row r="597" spans="3:3" ht="15.75" customHeight="1">
      <c r="C597" s="170"/>
    </row>
    <row r="598" spans="3:3" ht="15.75" customHeight="1">
      <c r="C598" s="170"/>
    </row>
    <row r="599" spans="3:3" ht="15.75" customHeight="1">
      <c r="C599" s="170"/>
    </row>
    <row r="600" spans="3:3" ht="15.75" customHeight="1">
      <c r="C600" s="170"/>
    </row>
    <row r="601" spans="3:3" ht="15.75" customHeight="1">
      <c r="C601" s="170"/>
    </row>
    <row r="602" spans="3:3" ht="15.75" customHeight="1">
      <c r="C602" s="170"/>
    </row>
    <row r="603" spans="3:3" ht="15.75" customHeight="1">
      <c r="C603" s="170"/>
    </row>
    <row r="604" spans="3:3" ht="15.75" customHeight="1">
      <c r="C604" s="170"/>
    </row>
    <row r="605" spans="3:3" ht="15.75" customHeight="1">
      <c r="C605" s="170"/>
    </row>
    <row r="606" spans="3:3" ht="15.75" customHeight="1">
      <c r="C606" s="170"/>
    </row>
    <row r="607" spans="3:3" ht="15.75" customHeight="1">
      <c r="C607" s="170"/>
    </row>
    <row r="608" spans="3:3" ht="15.75" customHeight="1">
      <c r="C608" s="170"/>
    </row>
    <row r="609" spans="3:3" ht="15.75" customHeight="1">
      <c r="C609" s="170"/>
    </row>
    <row r="610" spans="3:3" ht="15.75" customHeight="1">
      <c r="C610" s="170"/>
    </row>
    <row r="611" spans="3:3" ht="15.75" customHeight="1">
      <c r="C611" s="170"/>
    </row>
    <row r="612" spans="3:3" ht="15.75" customHeight="1">
      <c r="C612" s="170"/>
    </row>
    <row r="613" spans="3:3" ht="15.75" customHeight="1">
      <c r="C613" s="170"/>
    </row>
    <row r="614" spans="3:3" ht="15.75" customHeight="1">
      <c r="C614" s="170"/>
    </row>
    <row r="615" spans="3:3" ht="15.75" customHeight="1">
      <c r="C615" s="170"/>
    </row>
    <row r="616" spans="3:3" ht="15.75" customHeight="1">
      <c r="C616" s="170"/>
    </row>
    <row r="617" spans="3:3" ht="15.75" customHeight="1">
      <c r="C617" s="170"/>
    </row>
    <row r="618" spans="3:3" ht="15.75" customHeight="1">
      <c r="C618" s="170"/>
    </row>
    <row r="619" spans="3:3" ht="15.75" customHeight="1">
      <c r="C619" s="170"/>
    </row>
    <row r="620" spans="3:3" ht="15.75" customHeight="1">
      <c r="C620" s="170"/>
    </row>
    <row r="621" spans="3:3" ht="15.75" customHeight="1">
      <c r="C621" s="170"/>
    </row>
    <row r="622" spans="3:3" ht="15.75" customHeight="1">
      <c r="C622" s="170"/>
    </row>
    <row r="623" spans="3:3" ht="15.75" customHeight="1">
      <c r="C623" s="170"/>
    </row>
    <row r="624" spans="3:3" ht="15.75" customHeight="1">
      <c r="C624" s="170"/>
    </row>
    <row r="625" spans="3:3" ht="15.75" customHeight="1">
      <c r="C625" s="170"/>
    </row>
    <row r="626" spans="3:3" ht="15.75" customHeight="1">
      <c r="C626" s="170"/>
    </row>
    <row r="627" spans="3:3" ht="15.75" customHeight="1">
      <c r="C627" s="170"/>
    </row>
    <row r="628" spans="3:3" ht="15.75" customHeight="1">
      <c r="C628" s="170"/>
    </row>
    <row r="629" spans="3:3" ht="15.75" customHeight="1">
      <c r="C629" s="170"/>
    </row>
    <row r="630" spans="3:3" ht="15.75" customHeight="1">
      <c r="C630" s="170"/>
    </row>
    <row r="631" spans="3:3" ht="15.75" customHeight="1">
      <c r="C631" s="170"/>
    </row>
    <row r="632" spans="3:3" ht="15.75" customHeight="1">
      <c r="C632" s="170"/>
    </row>
    <row r="633" spans="3:3" ht="15.75" customHeight="1">
      <c r="C633" s="170"/>
    </row>
    <row r="634" spans="3:3" ht="15.75" customHeight="1">
      <c r="C634" s="170"/>
    </row>
    <row r="635" spans="3:3" ht="15.75" customHeight="1">
      <c r="C635" s="170"/>
    </row>
    <row r="636" spans="3:3" ht="15.75" customHeight="1">
      <c r="C636" s="170"/>
    </row>
    <row r="637" spans="3:3" ht="15.75" customHeight="1">
      <c r="C637" s="170"/>
    </row>
    <row r="638" spans="3:3" ht="15.75" customHeight="1">
      <c r="C638" s="170"/>
    </row>
    <row r="639" spans="3:3" ht="15.75" customHeight="1">
      <c r="C639" s="170"/>
    </row>
    <row r="640" spans="3:3" ht="15.75" customHeight="1">
      <c r="C640" s="170"/>
    </row>
    <row r="641" spans="3:3" ht="15.75" customHeight="1">
      <c r="C641" s="170"/>
    </row>
    <row r="642" spans="3:3" ht="15.75" customHeight="1">
      <c r="C642" s="170"/>
    </row>
    <row r="643" spans="3:3" ht="15.75" customHeight="1">
      <c r="C643" s="170"/>
    </row>
    <row r="644" spans="3:3" ht="15.75" customHeight="1">
      <c r="C644" s="170"/>
    </row>
    <row r="645" spans="3:3" ht="15.75" customHeight="1">
      <c r="C645" s="170"/>
    </row>
    <row r="646" spans="3:3" ht="15.75" customHeight="1">
      <c r="C646" s="170"/>
    </row>
    <row r="647" spans="3:3" ht="15.75" customHeight="1">
      <c r="C647" s="170"/>
    </row>
    <row r="648" spans="3:3" ht="15.75" customHeight="1">
      <c r="C648" s="170"/>
    </row>
    <row r="649" spans="3:3" ht="15.75" customHeight="1">
      <c r="C649" s="170"/>
    </row>
    <row r="650" spans="3:3" ht="15.75" customHeight="1">
      <c r="C650" s="170"/>
    </row>
    <row r="651" spans="3:3" ht="15.75" customHeight="1">
      <c r="C651" s="170"/>
    </row>
    <row r="652" spans="3:3" ht="15.75" customHeight="1">
      <c r="C652" s="170"/>
    </row>
    <row r="653" spans="3:3" ht="15.75" customHeight="1">
      <c r="C653" s="170"/>
    </row>
    <row r="654" spans="3:3" ht="15.75" customHeight="1">
      <c r="C654" s="170"/>
    </row>
    <row r="655" spans="3:3" ht="15.75" customHeight="1">
      <c r="C655" s="170"/>
    </row>
    <row r="656" spans="3:3" ht="15.75" customHeight="1">
      <c r="C656" s="170"/>
    </row>
    <row r="657" spans="3:3" ht="15.75" customHeight="1">
      <c r="C657" s="170"/>
    </row>
    <row r="658" spans="3:3" ht="15.75" customHeight="1">
      <c r="C658" s="170"/>
    </row>
    <row r="659" spans="3:3" ht="15.75" customHeight="1">
      <c r="C659" s="170"/>
    </row>
    <row r="660" spans="3:3" ht="15.75" customHeight="1">
      <c r="C660" s="170"/>
    </row>
    <row r="661" spans="3:3" ht="15.75" customHeight="1">
      <c r="C661" s="170"/>
    </row>
    <row r="662" spans="3:3" ht="15.75" customHeight="1">
      <c r="C662" s="170"/>
    </row>
    <row r="663" spans="3:3" ht="15.75" customHeight="1">
      <c r="C663" s="170"/>
    </row>
    <row r="664" spans="3:3" ht="15.75" customHeight="1">
      <c r="C664" s="170"/>
    </row>
    <row r="665" spans="3:3" ht="15.75" customHeight="1">
      <c r="C665" s="170"/>
    </row>
    <row r="666" spans="3:3" ht="15.75" customHeight="1">
      <c r="C666" s="170"/>
    </row>
    <row r="667" spans="3:3" ht="15.75" customHeight="1">
      <c r="C667" s="170"/>
    </row>
    <row r="668" spans="3:3" ht="15.75" customHeight="1">
      <c r="C668" s="170"/>
    </row>
    <row r="669" spans="3:3" ht="15.75" customHeight="1">
      <c r="C669" s="170"/>
    </row>
    <row r="670" spans="3:3" ht="15.75" customHeight="1">
      <c r="C670" s="170"/>
    </row>
    <row r="671" spans="3:3" ht="15.75" customHeight="1">
      <c r="C671" s="170"/>
    </row>
    <row r="672" spans="3:3" ht="15.75" customHeight="1">
      <c r="C672" s="170"/>
    </row>
    <row r="673" spans="3:3" ht="15.75" customHeight="1">
      <c r="C673" s="170"/>
    </row>
    <row r="674" spans="3:3" ht="15.75" customHeight="1">
      <c r="C674" s="170"/>
    </row>
    <row r="675" spans="3:3" ht="15.75" customHeight="1">
      <c r="C675" s="170"/>
    </row>
    <row r="676" spans="3:3" ht="15.75" customHeight="1">
      <c r="C676" s="170"/>
    </row>
    <row r="677" spans="3:3" ht="15.75" customHeight="1">
      <c r="C677" s="170"/>
    </row>
    <row r="678" spans="3:3" ht="15.75" customHeight="1">
      <c r="C678" s="170"/>
    </row>
    <row r="679" spans="3:3" ht="15.75" customHeight="1">
      <c r="C679" s="170"/>
    </row>
    <row r="680" spans="3:3" ht="15.75" customHeight="1">
      <c r="C680" s="170"/>
    </row>
    <row r="681" spans="3:3" ht="15.75" customHeight="1">
      <c r="C681" s="170"/>
    </row>
    <row r="682" spans="3:3" ht="15.75" customHeight="1">
      <c r="C682" s="170"/>
    </row>
    <row r="683" spans="3:3" ht="15.75" customHeight="1">
      <c r="C683" s="170"/>
    </row>
    <row r="684" spans="3:3" ht="15.75" customHeight="1">
      <c r="C684" s="170"/>
    </row>
    <row r="685" spans="3:3" ht="15.75" customHeight="1">
      <c r="C685" s="170"/>
    </row>
    <row r="686" spans="3:3" ht="15.75" customHeight="1">
      <c r="C686" s="170"/>
    </row>
    <row r="687" spans="3:3" ht="15.75" customHeight="1">
      <c r="C687" s="170"/>
    </row>
    <row r="688" spans="3:3" ht="15.75" customHeight="1">
      <c r="C688" s="170"/>
    </row>
    <row r="689" spans="3:3" ht="15.75" customHeight="1">
      <c r="C689" s="170"/>
    </row>
    <row r="690" spans="3:3" ht="15.75" customHeight="1">
      <c r="C690" s="170"/>
    </row>
    <row r="691" spans="3:3" ht="15.75" customHeight="1">
      <c r="C691" s="170"/>
    </row>
    <row r="692" spans="3:3" ht="15.75" customHeight="1">
      <c r="C692" s="170"/>
    </row>
    <row r="693" spans="3:3" ht="15.75" customHeight="1">
      <c r="C693" s="170"/>
    </row>
    <row r="694" spans="3:3" ht="15.75" customHeight="1">
      <c r="C694" s="170"/>
    </row>
    <row r="695" spans="3:3" ht="15.75" customHeight="1">
      <c r="C695" s="170"/>
    </row>
    <row r="696" spans="3:3" ht="15.75" customHeight="1">
      <c r="C696" s="170"/>
    </row>
    <row r="697" spans="3:3" ht="15.75" customHeight="1">
      <c r="C697" s="170"/>
    </row>
    <row r="698" spans="3:3" ht="15.75" customHeight="1">
      <c r="C698" s="170"/>
    </row>
    <row r="699" spans="3:3" ht="15.75" customHeight="1">
      <c r="C699" s="170"/>
    </row>
    <row r="700" spans="3:3" ht="15.75" customHeight="1">
      <c r="C700" s="170"/>
    </row>
    <row r="701" spans="3:3" ht="15.75" customHeight="1">
      <c r="C701" s="170"/>
    </row>
    <row r="702" spans="3:3" ht="15.75" customHeight="1">
      <c r="C702" s="170"/>
    </row>
    <row r="703" spans="3:3" ht="15.75" customHeight="1">
      <c r="C703" s="170"/>
    </row>
    <row r="704" spans="3:3" ht="15.75" customHeight="1">
      <c r="C704" s="170"/>
    </row>
    <row r="705" spans="3:3" ht="15.75" customHeight="1">
      <c r="C705" s="170"/>
    </row>
    <row r="706" spans="3:3" ht="15.75" customHeight="1">
      <c r="C706" s="170"/>
    </row>
    <row r="707" spans="3:3" ht="15.75" customHeight="1">
      <c r="C707" s="170"/>
    </row>
    <row r="708" spans="3:3" ht="15.75" customHeight="1">
      <c r="C708" s="170"/>
    </row>
    <row r="709" spans="3:3" ht="15.75" customHeight="1">
      <c r="C709" s="170"/>
    </row>
    <row r="710" spans="3:3" ht="15.75" customHeight="1">
      <c r="C710" s="170"/>
    </row>
    <row r="711" spans="3:3" ht="15.75" customHeight="1">
      <c r="C711" s="170"/>
    </row>
    <row r="712" spans="3:3" ht="15.75" customHeight="1">
      <c r="C712" s="170"/>
    </row>
    <row r="713" spans="3:3" ht="15.75" customHeight="1">
      <c r="C713" s="170"/>
    </row>
    <row r="714" spans="3:3" ht="15.75" customHeight="1">
      <c r="C714" s="170"/>
    </row>
    <row r="715" spans="3:3" ht="15.75" customHeight="1">
      <c r="C715" s="170"/>
    </row>
    <row r="716" spans="3:3" ht="15.75" customHeight="1">
      <c r="C716" s="170"/>
    </row>
    <row r="717" spans="3:3" ht="15.75" customHeight="1">
      <c r="C717" s="170"/>
    </row>
    <row r="718" spans="3:3" ht="15.75" customHeight="1">
      <c r="C718" s="170"/>
    </row>
    <row r="719" spans="3:3" ht="15.75" customHeight="1">
      <c r="C719" s="170"/>
    </row>
    <row r="720" spans="3:3" ht="15.75" customHeight="1">
      <c r="C720" s="170"/>
    </row>
    <row r="721" spans="3:3" ht="15.75" customHeight="1">
      <c r="C721" s="170"/>
    </row>
    <row r="722" spans="3:3" ht="15.75" customHeight="1">
      <c r="C722" s="170"/>
    </row>
    <row r="723" spans="3:3" ht="15.75" customHeight="1">
      <c r="C723" s="170"/>
    </row>
    <row r="724" spans="3:3" ht="15.75" customHeight="1">
      <c r="C724" s="170"/>
    </row>
    <row r="725" spans="3:3" ht="15.75" customHeight="1">
      <c r="C725" s="170"/>
    </row>
    <row r="726" spans="3:3" ht="15.75" customHeight="1">
      <c r="C726" s="170"/>
    </row>
    <row r="727" spans="3:3" ht="15.75" customHeight="1">
      <c r="C727" s="170"/>
    </row>
    <row r="728" spans="3:3" ht="15.75" customHeight="1">
      <c r="C728" s="170"/>
    </row>
    <row r="729" spans="3:3" ht="15.75" customHeight="1">
      <c r="C729" s="170"/>
    </row>
    <row r="730" spans="3:3" ht="15.75" customHeight="1">
      <c r="C730" s="170"/>
    </row>
    <row r="731" spans="3:3" ht="15.75" customHeight="1">
      <c r="C731" s="170"/>
    </row>
    <row r="732" spans="3:3" ht="15.75" customHeight="1">
      <c r="C732" s="170"/>
    </row>
    <row r="733" spans="3:3" ht="15.75" customHeight="1">
      <c r="C733" s="170"/>
    </row>
    <row r="734" spans="3:3" ht="15.75" customHeight="1">
      <c r="C734" s="170"/>
    </row>
    <row r="735" spans="3:3" ht="15.75" customHeight="1">
      <c r="C735" s="170"/>
    </row>
    <row r="736" spans="3:3" ht="15.75" customHeight="1">
      <c r="C736" s="170"/>
    </row>
    <row r="737" spans="3:3" ht="15.75" customHeight="1">
      <c r="C737" s="170"/>
    </row>
    <row r="738" spans="3:3" ht="15.75" customHeight="1">
      <c r="C738" s="170"/>
    </row>
    <row r="739" spans="3:3" ht="15.75" customHeight="1">
      <c r="C739" s="170"/>
    </row>
    <row r="740" spans="3:3" ht="15.75" customHeight="1">
      <c r="C740" s="170"/>
    </row>
    <row r="741" spans="3:3" ht="15.75" customHeight="1">
      <c r="C741" s="170"/>
    </row>
    <row r="742" spans="3:3" ht="15.75" customHeight="1">
      <c r="C742" s="170"/>
    </row>
    <row r="743" spans="3:3" ht="15.75" customHeight="1">
      <c r="C743" s="170"/>
    </row>
    <row r="744" spans="3:3" ht="15.75" customHeight="1">
      <c r="C744" s="170"/>
    </row>
    <row r="745" spans="3:3" ht="15.75" customHeight="1">
      <c r="C745" s="170"/>
    </row>
    <row r="746" spans="3:3" ht="15.75" customHeight="1">
      <c r="C746" s="170"/>
    </row>
    <row r="747" spans="3:3" ht="15.75" customHeight="1">
      <c r="C747" s="170"/>
    </row>
    <row r="748" spans="3:3" ht="15.75" customHeight="1">
      <c r="C748" s="170"/>
    </row>
    <row r="749" spans="3:3" ht="15.75" customHeight="1">
      <c r="C749" s="170"/>
    </row>
    <row r="750" spans="3:3" ht="15.75" customHeight="1">
      <c r="C750" s="170"/>
    </row>
    <row r="751" spans="3:3" ht="15.75" customHeight="1">
      <c r="C751" s="170"/>
    </row>
    <row r="752" spans="3:3" ht="15.75" customHeight="1">
      <c r="C752" s="170"/>
    </row>
    <row r="753" spans="3:3" ht="15.75" customHeight="1">
      <c r="C753" s="170"/>
    </row>
    <row r="754" spans="3:3" ht="15.75" customHeight="1">
      <c r="C754" s="170"/>
    </row>
    <row r="755" spans="3:3" ht="15.75" customHeight="1">
      <c r="C755" s="170"/>
    </row>
    <row r="756" spans="3:3" ht="15.75" customHeight="1">
      <c r="C756" s="170"/>
    </row>
    <row r="757" spans="3:3" ht="15.75" customHeight="1">
      <c r="C757" s="170"/>
    </row>
    <row r="758" spans="3:3" ht="15.75" customHeight="1">
      <c r="C758" s="170"/>
    </row>
    <row r="759" spans="3:3" ht="15.75" customHeight="1">
      <c r="C759" s="170"/>
    </row>
    <row r="760" spans="3:3" ht="15.75" customHeight="1">
      <c r="C760" s="170"/>
    </row>
    <row r="761" spans="3:3" ht="15.75" customHeight="1">
      <c r="C761" s="170"/>
    </row>
    <row r="762" spans="3:3" ht="15.75" customHeight="1">
      <c r="C762" s="170"/>
    </row>
    <row r="763" spans="3:3" ht="15.75" customHeight="1">
      <c r="C763" s="170"/>
    </row>
    <row r="764" spans="3:3" ht="15.75" customHeight="1">
      <c r="C764" s="170"/>
    </row>
    <row r="765" spans="3:3" ht="15.75" customHeight="1">
      <c r="C765" s="170"/>
    </row>
    <row r="766" spans="3:3" ht="15.75" customHeight="1">
      <c r="C766" s="170"/>
    </row>
    <row r="767" spans="3:3" ht="15.75" customHeight="1">
      <c r="C767" s="170"/>
    </row>
    <row r="768" spans="3:3" ht="15.75" customHeight="1">
      <c r="C768" s="170"/>
    </row>
    <row r="769" spans="3:3" ht="15.75" customHeight="1">
      <c r="C769" s="170"/>
    </row>
    <row r="770" spans="3:3" ht="15.75" customHeight="1">
      <c r="C770" s="170"/>
    </row>
    <row r="771" spans="3:3" ht="15.75" customHeight="1">
      <c r="C771" s="170"/>
    </row>
    <row r="772" spans="3:3" ht="15.75" customHeight="1">
      <c r="C772" s="170"/>
    </row>
    <row r="773" spans="3:3" ht="15.75" customHeight="1">
      <c r="C773" s="170"/>
    </row>
    <row r="774" spans="3:3" ht="15.75" customHeight="1">
      <c r="C774" s="170"/>
    </row>
    <row r="775" spans="3:3" ht="15.75" customHeight="1">
      <c r="C775" s="170"/>
    </row>
    <row r="776" spans="3:3" ht="15.75" customHeight="1">
      <c r="C776" s="170"/>
    </row>
    <row r="777" spans="3:3" ht="15.75" customHeight="1">
      <c r="C777" s="170"/>
    </row>
    <row r="778" spans="3:3" ht="15.75" customHeight="1">
      <c r="C778" s="170"/>
    </row>
    <row r="779" spans="3:3" ht="15.75" customHeight="1">
      <c r="C779" s="170"/>
    </row>
    <row r="780" spans="3:3" ht="15.75" customHeight="1">
      <c r="C780" s="170"/>
    </row>
    <row r="781" spans="3:3" ht="15.75" customHeight="1">
      <c r="C781" s="170"/>
    </row>
    <row r="782" spans="3:3" ht="15.75" customHeight="1">
      <c r="C782" s="170"/>
    </row>
    <row r="783" spans="3:3" ht="15.75" customHeight="1">
      <c r="C783" s="170"/>
    </row>
    <row r="784" spans="3:3" ht="15.75" customHeight="1">
      <c r="C784" s="170"/>
    </row>
    <row r="785" spans="3:3" ht="15.75" customHeight="1">
      <c r="C785" s="170"/>
    </row>
    <row r="786" spans="3:3" ht="15.75" customHeight="1">
      <c r="C786" s="170"/>
    </row>
    <row r="787" spans="3:3" ht="15.75" customHeight="1">
      <c r="C787" s="170"/>
    </row>
    <row r="788" spans="3:3" ht="15.75" customHeight="1">
      <c r="C788" s="170"/>
    </row>
    <row r="789" spans="3:3" ht="15.75" customHeight="1">
      <c r="C789" s="170"/>
    </row>
    <row r="790" spans="3:3" ht="15.75" customHeight="1">
      <c r="C790" s="170"/>
    </row>
    <row r="791" spans="3:3" ht="15.75" customHeight="1">
      <c r="C791" s="170"/>
    </row>
    <row r="792" spans="3:3" ht="15.75" customHeight="1">
      <c r="C792" s="170"/>
    </row>
    <row r="793" spans="3:3" ht="15.75" customHeight="1">
      <c r="C793" s="170"/>
    </row>
    <row r="794" spans="3:3" ht="15.75" customHeight="1">
      <c r="C794" s="170"/>
    </row>
    <row r="795" spans="3:3" ht="15.75" customHeight="1">
      <c r="C795" s="170"/>
    </row>
    <row r="796" spans="3:3" ht="15.75" customHeight="1">
      <c r="C796" s="170"/>
    </row>
    <row r="797" spans="3:3" ht="15.75" customHeight="1">
      <c r="C797" s="170"/>
    </row>
    <row r="798" spans="3:3" ht="15.75" customHeight="1">
      <c r="C798" s="170"/>
    </row>
    <row r="799" spans="3:3" ht="15.75" customHeight="1">
      <c r="C799" s="170"/>
    </row>
    <row r="800" spans="3:3" ht="15.75" customHeight="1">
      <c r="C800" s="170"/>
    </row>
    <row r="801" spans="3:3" ht="15.75" customHeight="1">
      <c r="C801" s="170"/>
    </row>
    <row r="802" spans="3:3" ht="15.75" customHeight="1">
      <c r="C802" s="170"/>
    </row>
    <row r="803" spans="3:3" ht="15.75" customHeight="1">
      <c r="C803" s="170"/>
    </row>
    <row r="804" spans="3:3" ht="15.75" customHeight="1">
      <c r="C804" s="170"/>
    </row>
    <row r="805" spans="3:3" ht="15.75" customHeight="1">
      <c r="C805" s="170"/>
    </row>
    <row r="806" spans="3:3" ht="15.75" customHeight="1">
      <c r="C806" s="170"/>
    </row>
    <row r="807" spans="3:3" ht="15.75" customHeight="1">
      <c r="C807" s="170"/>
    </row>
    <row r="808" spans="3:3" ht="15.75" customHeight="1">
      <c r="C808" s="170"/>
    </row>
    <row r="809" spans="3:3" ht="15.75" customHeight="1">
      <c r="C809" s="170"/>
    </row>
    <row r="810" spans="3:3" ht="15.75" customHeight="1">
      <c r="C810" s="170"/>
    </row>
    <row r="811" spans="3:3" ht="15.75" customHeight="1">
      <c r="C811" s="170"/>
    </row>
    <row r="812" spans="3:3" ht="15.75" customHeight="1">
      <c r="C812" s="170"/>
    </row>
    <row r="813" spans="3:3" ht="15.75" customHeight="1">
      <c r="C813" s="170"/>
    </row>
    <row r="814" spans="3:3" ht="15.75" customHeight="1">
      <c r="C814" s="170"/>
    </row>
    <row r="815" spans="3:3" ht="15.75" customHeight="1">
      <c r="C815" s="170"/>
    </row>
    <row r="816" spans="3:3" ht="15.75" customHeight="1">
      <c r="C816" s="170"/>
    </row>
    <row r="817" spans="3:3" ht="15.75" customHeight="1">
      <c r="C817" s="170"/>
    </row>
    <row r="818" spans="3:3" ht="15.75" customHeight="1">
      <c r="C818" s="170"/>
    </row>
    <row r="819" spans="3:3" ht="15.75" customHeight="1">
      <c r="C819" s="170"/>
    </row>
    <row r="820" spans="3:3" ht="15.75" customHeight="1">
      <c r="C820" s="170"/>
    </row>
    <row r="821" spans="3:3" ht="15.75" customHeight="1">
      <c r="C821" s="170"/>
    </row>
    <row r="822" spans="3:3" ht="15.75" customHeight="1">
      <c r="C822" s="170"/>
    </row>
    <row r="823" spans="3:3" ht="15.75" customHeight="1">
      <c r="C823" s="170"/>
    </row>
    <row r="824" spans="3:3" ht="15.75" customHeight="1">
      <c r="C824" s="170"/>
    </row>
    <row r="825" spans="3:3" ht="15.75" customHeight="1">
      <c r="C825" s="170"/>
    </row>
    <row r="826" spans="3:3" ht="15.75" customHeight="1">
      <c r="C826" s="170"/>
    </row>
    <row r="827" spans="3:3" ht="15.75" customHeight="1">
      <c r="C827" s="170"/>
    </row>
    <row r="828" spans="3:3" ht="15.75" customHeight="1">
      <c r="C828" s="170"/>
    </row>
    <row r="829" spans="3:3" ht="15.75" customHeight="1">
      <c r="C829" s="170"/>
    </row>
    <row r="830" spans="3:3" ht="15.75" customHeight="1">
      <c r="C830" s="170"/>
    </row>
    <row r="831" spans="3:3" ht="15.75" customHeight="1">
      <c r="C831" s="170"/>
    </row>
    <row r="832" spans="3:3" ht="15.75" customHeight="1">
      <c r="C832" s="170"/>
    </row>
    <row r="833" spans="3:3" ht="15.75" customHeight="1">
      <c r="C833" s="170"/>
    </row>
    <row r="834" spans="3:3" ht="15.75" customHeight="1">
      <c r="C834" s="170"/>
    </row>
    <row r="835" spans="3:3" ht="15.75" customHeight="1">
      <c r="C835" s="170"/>
    </row>
    <row r="836" spans="3:3" ht="15.75" customHeight="1">
      <c r="C836" s="170"/>
    </row>
    <row r="837" spans="3:3" ht="15.75" customHeight="1">
      <c r="C837" s="170"/>
    </row>
    <row r="838" spans="3:3" ht="15.75" customHeight="1">
      <c r="C838" s="170"/>
    </row>
    <row r="839" spans="3:3" ht="15.75" customHeight="1">
      <c r="C839" s="170"/>
    </row>
    <row r="840" spans="3:3" ht="15.75" customHeight="1">
      <c r="C840" s="170"/>
    </row>
    <row r="841" spans="3:3" ht="15.75" customHeight="1">
      <c r="C841" s="170"/>
    </row>
    <row r="842" spans="3:3" ht="15.75" customHeight="1">
      <c r="C842" s="170"/>
    </row>
    <row r="843" spans="3:3" ht="15.75" customHeight="1">
      <c r="C843" s="170"/>
    </row>
    <row r="844" spans="3:3" ht="15.75" customHeight="1">
      <c r="C844" s="170"/>
    </row>
    <row r="845" spans="3:3" ht="15.75" customHeight="1">
      <c r="C845" s="170"/>
    </row>
    <row r="846" spans="3:3" ht="15.75" customHeight="1">
      <c r="C846" s="170"/>
    </row>
    <row r="847" spans="3:3" ht="15.75" customHeight="1">
      <c r="C847" s="170"/>
    </row>
    <row r="848" spans="3:3" ht="15.75" customHeight="1">
      <c r="C848" s="170"/>
    </row>
    <row r="849" spans="3:3" ht="15.75" customHeight="1">
      <c r="C849" s="170"/>
    </row>
    <row r="850" spans="3:3" ht="15.75" customHeight="1">
      <c r="C850" s="170"/>
    </row>
    <row r="851" spans="3:3" ht="15.75" customHeight="1">
      <c r="C851" s="170"/>
    </row>
    <row r="852" spans="3:3" ht="15.75" customHeight="1">
      <c r="C852" s="170"/>
    </row>
    <row r="853" spans="3:3" ht="15.75" customHeight="1">
      <c r="C853" s="170"/>
    </row>
    <row r="854" spans="3:3" ht="15.75" customHeight="1">
      <c r="C854" s="170"/>
    </row>
    <row r="855" spans="3:3" ht="15.75" customHeight="1">
      <c r="C855" s="170"/>
    </row>
    <row r="856" spans="3:3" ht="15.75" customHeight="1">
      <c r="C856" s="170"/>
    </row>
    <row r="857" spans="3:3" ht="15.75" customHeight="1">
      <c r="C857" s="170"/>
    </row>
    <row r="858" spans="3:3" ht="15.75" customHeight="1">
      <c r="C858" s="170"/>
    </row>
    <row r="859" spans="3:3" ht="15.75" customHeight="1">
      <c r="C859" s="170"/>
    </row>
    <row r="860" spans="3:3" ht="15.75" customHeight="1">
      <c r="C860" s="170"/>
    </row>
    <row r="861" spans="3:3" ht="15.75" customHeight="1">
      <c r="C861" s="170"/>
    </row>
    <row r="862" spans="3:3" ht="15.75" customHeight="1">
      <c r="C862" s="170"/>
    </row>
    <row r="863" spans="3:3" ht="15.75" customHeight="1">
      <c r="C863" s="170"/>
    </row>
    <row r="864" spans="3:3" ht="15.75" customHeight="1">
      <c r="C864" s="170"/>
    </row>
    <row r="865" spans="3:3" ht="15.75" customHeight="1">
      <c r="C865" s="170"/>
    </row>
    <row r="866" spans="3:3" ht="15.75" customHeight="1">
      <c r="C866" s="170"/>
    </row>
    <row r="867" spans="3:3" ht="15.75" customHeight="1">
      <c r="C867" s="170"/>
    </row>
    <row r="868" spans="3:3" ht="15.75" customHeight="1">
      <c r="C868" s="170"/>
    </row>
    <row r="869" spans="3:3" ht="15.75" customHeight="1">
      <c r="C869" s="170"/>
    </row>
    <row r="870" spans="3:3" ht="15.75" customHeight="1">
      <c r="C870" s="170"/>
    </row>
    <row r="871" spans="3:3" ht="15.75" customHeight="1">
      <c r="C871" s="170"/>
    </row>
    <row r="872" spans="3:3" ht="15.75" customHeight="1">
      <c r="C872" s="170"/>
    </row>
    <row r="873" spans="3:3" ht="15.75" customHeight="1">
      <c r="C873" s="170"/>
    </row>
    <row r="874" spans="3:3" ht="15.75" customHeight="1">
      <c r="C874" s="170"/>
    </row>
    <row r="875" spans="3:3" ht="15.75" customHeight="1">
      <c r="C875" s="170"/>
    </row>
    <row r="876" spans="3:3" ht="15.75" customHeight="1">
      <c r="C876" s="170"/>
    </row>
    <row r="877" spans="3:3" ht="15.75" customHeight="1">
      <c r="C877" s="170"/>
    </row>
    <row r="878" spans="3:3" ht="15.75" customHeight="1">
      <c r="C878" s="170"/>
    </row>
    <row r="879" spans="3:3" ht="15.75" customHeight="1">
      <c r="C879" s="170"/>
    </row>
    <row r="880" spans="3:3" ht="15.75" customHeight="1">
      <c r="C880" s="170"/>
    </row>
    <row r="881" spans="3:3" ht="15.75" customHeight="1">
      <c r="C881" s="170"/>
    </row>
    <row r="882" spans="3:3" ht="15.75" customHeight="1">
      <c r="C882" s="170"/>
    </row>
    <row r="883" spans="3:3" ht="15.75" customHeight="1">
      <c r="C883" s="170"/>
    </row>
    <row r="884" spans="3:3" ht="15.75" customHeight="1">
      <c r="C884" s="170"/>
    </row>
    <row r="885" spans="3:3" ht="15.75" customHeight="1">
      <c r="C885" s="170"/>
    </row>
    <row r="886" spans="3:3" ht="15.75" customHeight="1">
      <c r="C886" s="170"/>
    </row>
    <row r="887" spans="3:3" ht="15.75" customHeight="1">
      <c r="C887" s="170"/>
    </row>
    <row r="888" spans="3:3" ht="15.75" customHeight="1">
      <c r="C888" s="170"/>
    </row>
    <row r="889" spans="3:3" ht="15.75" customHeight="1">
      <c r="C889" s="170"/>
    </row>
    <row r="890" spans="3:3" ht="15.75" customHeight="1">
      <c r="C890" s="170"/>
    </row>
    <row r="891" spans="3:3" ht="15.75" customHeight="1">
      <c r="C891" s="170"/>
    </row>
    <row r="892" spans="3:3" ht="15.75" customHeight="1">
      <c r="C892" s="170"/>
    </row>
    <row r="893" spans="3:3" ht="15.75" customHeight="1">
      <c r="C893" s="170"/>
    </row>
    <row r="894" spans="3:3" ht="15.75" customHeight="1">
      <c r="C894" s="170"/>
    </row>
    <row r="895" spans="3:3" ht="15.75" customHeight="1">
      <c r="C895" s="170"/>
    </row>
    <row r="896" spans="3:3" ht="15.75" customHeight="1">
      <c r="C896" s="170"/>
    </row>
    <row r="897" spans="3:3" ht="15.75" customHeight="1">
      <c r="C897" s="170"/>
    </row>
    <row r="898" spans="3:3" ht="15.75" customHeight="1">
      <c r="C898" s="170"/>
    </row>
    <row r="899" spans="3:3" ht="15.75" customHeight="1">
      <c r="C899" s="170"/>
    </row>
    <row r="900" spans="3:3" ht="15.75" customHeight="1">
      <c r="C900" s="170"/>
    </row>
    <row r="901" spans="3:3" ht="15.75" customHeight="1">
      <c r="C901" s="170"/>
    </row>
    <row r="902" spans="3:3" ht="15.75" customHeight="1">
      <c r="C902" s="170"/>
    </row>
    <row r="903" spans="3:3" ht="15.75" customHeight="1">
      <c r="C903" s="170"/>
    </row>
    <row r="904" spans="3:3" ht="15.75" customHeight="1">
      <c r="C904" s="170"/>
    </row>
    <row r="905" spans="3:3" ht="15.75" customHeight="1">
      <c r="C905" s="170"/>
    </row>
    <row r="906" spans="3:3" ht="15.75" customHeight="1">
      <c r="C906" s="170"/>
    </row>
    <row r="907" spans="3:3" ht="15.75" customHeight="1">
      <c r="C907" s="170"/>
    </row>
    <row r="908" spans="3:3" ht="15.75" customHeight="1">
      <c r="C908" s="170"/>
    </row>
    <row r="909" spans="3:3" ht="15.75" customHeight="1">
      <c r="C909" s="170"/>
    </row>
    <row r="910" spans="3:3" ht="15.75" customHeight="1">
      <c r="C910" s="170"/>
    </row>
    <row r="911" spans="3:3" ht="15.75" customHeight="1">
      <c r="C911" s="170"/>
    </row>
    <row r="912" spans="3:3" ht="15.75" customHeight="1">
      <c r="C912" s="170"/>
    </row>
    <row r="913" spans="3:3" ht="15.75" customHeight="1">
      <c r="C913" s="170"/>
    </row>
    <row r="914" spans="3:3" ht="15.75" customHeight="1">
      <c r="C914" s="170"/>
    </row>
    <row r="915" spans="3:3" ht="15.75" customHeight="1">
      <c r="C915" s="170"/>
    </row>
    <row r="916" spans="3:3" ht="15.75" customHeight="1">
      <c r="C916" s="170"/>
    </row>
    <row r="917" spans="3:3" ht="15.75" customHeight="1">
      <c r="C917" s="170"/>
    </row>
    <row r="918" spans="3:3" ht="15.75" customHeight="1">
      <c r="C918" s="170"/>
    </row>
    <row r="919" spans="3:3" ht="15.75" customHeight="1">
      <c r="C919" s="170"/>
    </row>
    <row r="920" spans="3:3" ht="15.75" customHeight="1">
      <c r="C920" s="170"/>
    </row>
    <row r="921" spans="3:3" ht="15.75" customHeight="1">
      <c r="C921" s="170"/>
    </row>
    <row r="922" spans="3:3" ht="15.75" customHeight="1">
      <c r="C922" s="170"/>
    </row>
    <row r="923" spans="3:3" ht="15.75" customHeight="1">
      <c r="C923" s="170"/>
    </row>
    <row r="924" spans="3:3" ht="15.75" customHeight="1">
      <c r="C924" s="170"/>
    </row>
    <row r="925" spans="3:3" ht="15.75" customHeight="1">
      <c r="C925" s="170"/>
    </row>
    <row r="926" spans="3:3" ht="15.75" customHeight="1">
      <c r="C926" s="170"/>
    </row>
    <row r="927" spans="3:3" ht="15.75" customHeight="1">
      <c r="C927" s="170"/>
    </row>
    <row r="928" spans="3:3" ht="15.75" customHeight="1">
      <c r="C928" s="170"/>
    </row>
    <row r="929" spans="3:3" ht="15.75" customHeight="1">
      <c r="C929" s="170"/>
    </row>
    <row r="930" spans="3:3" ht="15.75" customHeight="1">
      <c r="C930" s="170"/>
    </row>
    <row r="931" spans="3:3" ht="15.75" customHeight="1">
      <c r="C931" s="170"/>
    </row>
    <row r="932" spans="3:3" ht="15.75" customHeight="1">
      <c r="C932" s="170"/>
    </row>
    <row r="933" spans="3:3" ht="15.75" customHeight="1">
      <c r="C933" s="170"/>
    </row>
    <row r="934" spans="3:3" ht="15.75" customHeight="1">
      <c r="C934" s="170"/>
    </row>
    <row r="935" spans="3:3" ht="15.75" customHeight="1">
      <c r="C935" s="170"/>
    </row>
    <row r="936" spans="3:3" ht="15.75" customHeight="1">
      <c r="C936" s="170"/>
    </row>
    <row r="937" spans="3:3" ht="15.75" customHeight="1">
      <c r="C937" s="170"/>
    </row>
    <row r="938" spans="3:3" ht="15.75" customHeight="1">
      <c r="C938" s="170"/>
    </row>
    <row r="939" spans="3:3" ht="15.75" customHeight="1">
      <c r="C939" s="170"/>
    </row>
    <row r="940" spans="3:3" ht="15.75" customHeight="1">
      <c r="C940" s="170"/>
    </row>
    <row r="941" spans="3:3" ht="15.75" customHeight="1">
      <c r="C941" s="170"/>
    </row>
    <row r="942" spans="3:3" ht="15.75" customHeight="1">
      <c r="C942" s="170"/>
    </row>
    <row r="943" spans="3:3" ht="15.75" customHeight="1">
      <c r="C943" s="170"/>
    </row>
    <row r="944" spans="3:3" ht="15.75" customHeight="1">
      <c r="C944" s="170"/>
    </row>
    <row r="945" spans="3:3" ht="15.75" customHeight="1">
      <c r="C945" s="170"/>
    </row>
    <row r="946" spans="3:3" ht="15.75" customHeight="1">
      <c r="C946" s="170"/>
    </row>
    <row r="947" spans="3:3" ht="15.75" customHeight="1">
      <c r="C947" s="170"/>
    </row>
    <row r="948" spans="3:3" ht="15.75" customHeight="1">
      <c r="C948" s="170"/>
    </row>
    <row r="949" spans="3:3" ht="15.75" customHeight="1">
      <c r="C949" s="170"/>
    </row>
    <row r="950" spans="3:3" ht="15.75" customHeight="1">
      <c r="C950" s="170"/>
    </row>
    <row r="951" spans="3:3" ht="15.75" customHeight="1">
      <c r="C951" s="170"/>
    </row>
    <row r="952" spans="3:3" ht="15.75" customHeight="1">
      <c r="C952" s="170"/>
    </row>
    <row r="953" spans="3:3" ht="15.75" customHeight="1">
      <c r="C953" s="170"/>
    </row>
    <row r="954" spans="3:3" ht="15.75" customHeight="1">
      <c r="C954" s="170"/>
    </row>
    <row r="955" spans="3:3" ht="15.75" customHeight="1">
      <c r="C955" s="170"/>
    </row>
    <row r="956" spans="3:3" ht="15.75" customHeight="1">
      <c r="C956" s="170"/>
    </row>
    <row r="957" spans="3:3" ht="15.75" customHeight="1">
      <c r="C957" s="170"/>
    </row>
    <row r="958" spans="3:3" ht="15.75" customHeight="1">
      <c r="C958" s="170"/>
    </row>
    <row r="959" spans="3:3" ht="15.75" customHeight="1">
      <c r="C959" s="170"/>
    </row>
    <row r="960" spans="3:3" ht="15.75" customHeight="1">
      <c r="C960" s="170"/>
    </row>
    <row r="961" spans="3:3" ht="15.75" customHeight="1">
      <c r="C961" s="170"/>
    </row>
    <row r="962" spans="3:3" ht="15.75" customHeight="1">
      <c r="C962" s="170"/>
    </row>
    <row r="963" spans="3:3" ht="15.75" customHeight="1">
      <c r="C963" s="170"/>
    </row>
    <row r="964" spans="3:3" ht="15.75" customHeight="1">
      <c r="C964" s="170"/>
    </row>
    <row r="965" spans="3:3" ht="15.75" customHeight="1">
      <c r="C965" s="170"/>
    </row>
    <row r="966" spans="3:3" ht="15.75" customHeight="1">
      <c r="C966" s="170"/>
    </row>
    <row r="967" spans="3:3" ht="15.75" customHeight="1">
      <c r="C967" s="170"/>
    </row>
    <row r="968" spans="3:3" ht="15.75" customHeight="1">
      <c r="C968" s="170"/>
    </row>
    <row r="969" spans="3:3" ht="15.75" customHeight="1">
      <c r="C969" s="170"/>
    </row>
    <row r="970" spans="3:3" ht="15.75" customHeight="1">
      <c r="C970" s="170"/>
    </row>
    <row r="971" spans="3:3" ht="15.75" customHeight="1">
      <c r="C971" s="170"/>
    </row>
    <row r="972" spans="3:3" ht="15.75" customHeight="1">
      <c r="C972" s="170"/>
    </row>
    <row r="973" spans="3:3" ht="15.75" customHeight="1">
      <c r="C973" s="170"/>
    </row>
    <row r="974" spans="3:3" ht="15.75" customHeight="1">
      <c r="C974" s="170"/>
    </row>
    <row r="975" spans="3:3" ht="15.75" customHeight="1">
      <c r="C975" s="170"/>
    </row>
    <row r="976" spans="3:3" ht="15.75" customHeight="1">
      <c r="C976" s="170"/>
    </row>
    <row r="977" spans="3:3" ht="15.75" customHeight="1">
      <c r="C977" s="170"/>
    </row>
    <row r="978" spans="3:3" ht="15.75" customHeight="1">
      <c r="C978" s="170"/>
    </row>
    <row r="979" spans="3:3" ht="15.75" customHeight="1">
      <c r="C979" s="170"/>
    </row>
    <row r="980" spans="3:3" ht="15.75" customHeight="1">
      <c r="C980" s="170"/>
    </row>
    <row r="981" spans="3:3" ht="15.75" customHeight="1">
      <c r="C981" s="170"/>
    </row>
    <row r="982" spans="3:3" ht="15.75" customHeight="1">
      <c r="C982" s="170"/>
    </row>
    <row r="983" spans="3:3" ht="15.75" customHeight="1">
      <c r="C983" s="170"/>
    </row>
    <row r="984" spans="3:3" ht="15.75" customHeight="1">
      <c r="C984" s="170"/>
    </row>
    <row r="985" spans="3:3" ht="15.75" customHeight="1">
      <c r="C985" s="170"/>
    </row>
    <row r="986" spans="3:3" ht="15.75" customHeight="1">
      <c r="C986" s="170"/>
    </row>
    <row r="987" spans="3:3" ht="15.75" customHeight="1">
      <c r="C987" s="170"/>
    </row>
    <row r="988" spans="3:3" ht="15.75" customHeight="1">
      <c r="C988" s="170"/>
    </row>
    <row r="989" spans="3:3" ht="15.75" customHeight="1">
      <c r="C989" s="170"/>
    </row>
    <row r="990" spans="3:3" ht="15.75" customHeight="1">
      <c r="C990" s="170"/>
    </row>
    <row r="991" spans="3:3" ht="15.75" customHeight="1">
      <c r="C991" s="170"/>
    </row>
    <row r="992" spans="3:3" ht="15.75" customHeight="1">
      <c r="C992" s="170"/>
    </row>
    <row r="993" spans="3:3" ht="15.75" customHeight="1">
      <c r="C993" s="170"/>
    </row>
    <row r="994" spans="3:3" ht="15.75" customHeight="1">
      <c r="C994" s="170"/>
    </row>
    <row r="995" spans="3:3" ht="15.75" customHeight="1">
      <c r="C995" s="170"/>
    </row>
    <row r="996" spans="3:3" ht="15.75" customHeight="1">
      <c r="C996" s="170"/>
    </row>
    <row r="997" spans="3:3" ht="15.75" customHeight="1">
      <c r="C997" s="170"/>
    </row>
    <row r="998" spans="3:3" ht="15.75" customHeight="1">
      <c r="C998" s="170"/>
    </row>
    <row r="999" spans="3:3" ht="15.75" customHeight="1">
      <c r="C999" s="170"/>
    </row>
    <row r="1000" spans="3:3" ht="15.75" customHeight="1">
      <c r="C1000" s="170"/>
    </row>
  </sheetData>
  <mergeCells count="44">
    <mergeCell ref="A1:P1"/>
    <mergeCell ref="A2:P2"/>
    <mergeCell ref="A3:P3"/>
    <mergeCell ref="A4:D4"/>
    <mergeCell ref="A5:P5"/>
    <mergeCell ref="B10:D10"/>
    <mergeCell ref="F10:S10"/>
    <mergeCell ref="F11:S11"/>
    <mergeCell ref="E12:R12"/>
    <mergeCell ref="E13:R13"/>
    <mergeCell ref="B15:B23"/>
    <mergeCell ref="D15:J15"/>
    <mergeCell ref="D19:J19"/>
    <mergeCell ref="D24:J24"/>
    <mergeCell ref="B37:B43"/>
    <mergeCell ref="B56:B66"/>
    <mergeCell ref="B69:B75"/>
    <mergeCell ref="D25:J25"/>
    <mergeCell ref="B27:E27"/>
    <mergeCell ref="B28:B34"/>
    <mergeCell ref="B36:E36"/>
    <mergeCell ref="B50:J50"/>
    <mergeCell ref="B53:D53"/>
    <mergeCell ref="D55:J55"/>
    <mergeCell ref="D56:J56"/>
    <mergeCell ref="D57:J57"/>
    <mergeCell ref="D58:J58"/>
    <mergeCell ref="D59:J59"/>
    <mergeCell ref="D60:J60"/>
    <mergeCell ref="D61:J61"/>
    <mergeCell ref="D62:J62"/>
    <mergeCell ref="D75:J75"/>
    <mergeCell ref="D63:J63"/>
    <mergeCell ref="D64:J64"/>
    <mergeCell ref="D65:J65"/>
    <mergeCell ref="D66:J66"/>
    <mergeCell ref="D67:J67"/>
    <mergeCell ref="D68:J68"/>
    <mergeCell ref="D69:J69"/>
    <mergeCell ref="D70:J70"/>
    <mergeCell ref="D71:J71"/>
    <mergeCell ref="D72:J72"/>
    <mergeCell ref="D73:J73"/>
    <mergeCell ref="D74:J74"/>
  </mergeCells>
  <conditionalFormatting sqref="F10">
    <cfRule type="notContainsBlanks" dxfId="124" priority="1">
      <formula>LEN(TRIM(F10))&gt;0</formula>
    </cfRule>
  </conditionalFormatting>
  <conditionalFormatting sqref="F11:S11">
    <cfRule type="expression" dxfId="123" priority="2">
      <formula>E11="NO SE REPORTA"</formula>
    </cfRule>
  </conditionalFormatting>
  <conditionalFormatting sqref="F11:S11">
    <cfRule type="expression" dxfId="122" priority="3">
      <formula>E10="NO APLICA"</formula>
    </cfRule>
  </conditionalFormatting>
  <conditionalFormatting sqref="E12:R12">
    <cfRule type="expression" dxfId="121" priority="4">
      <formula>E11="SI SE REPORTA"</formula>
    </cfRule>
  </conditionalFormatting>
  <dataValidations count="3">
    <dataValidation type="list" allowBlank="1" showErrorMessage="1" sqref="E11">
      <formula1>REPORTE</formula1>
    </dataValidation>
    <dataValidation type="decimal" operator="greaterThanOrEqual" allowBlank="1" showInputMessage="1" showErrorMessage="1" prompt="ERROR - Escriba un número igual o mayor que 0" sqref="E16:E18 E21:H22">
      <formula1>0</formula1>
    </dataValidation>
    <dataValidation type="list" allowBlank="1" showErrorMessage="1" sqref="E10">
      <formula1>SI</formula1>
    </dataValidation>
  </dataValidations>
  <hyperlinks>
    <hyperlink ref="B9" location="null!A1" display="VOLVER AL INDICE"/>
  </hyperlinks>
  <pageMargins left="0.25" right="0.25" top="0.75" bottom="0.75" header="0" footer="0"/>
  <pageSetup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opLeftCell="A31" workbookViewId="0">
      <selection sqref="A1:P1"/>
    </sheetView>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26" width="9.375" customWidth="1"/>
  </cols>
  <sheetData>
    <row r="1" spans="1:26" ht="100.5" customHeight="1">
      <c r="A1" s="808"/>
      <c r="B1" s="732"/>
      <c r="C1" s="732"/>
      <c r="D1" s="732"/>
      <c r="E1" s="732"/>
      <c r="F1" s="732"/>
      <c r="G1" s="732"/>
      <c r="H1" s="732"/>
      <c r="I1" s="732"/>
      <c r="J1" s="732"/>
      <c r="K1" s="732"/>
      <c r="L1" s="732"/>
      <c r="M1" s="732"/>
      <c r="N1" s="732"/>
      <c r="O1" s="732"/>
      <c r="P1" s="733"/>
      <c r="Q1" s="24"/>
      <c r="R1" s="24"/>
      <c r="S1" s="4"/>
      <c r="T1" s="4"/>
      <c r="U1" s="4"/>
      <c r="V1" s="4"/>
      <c r="W1" s="4"/>
      <c r="X1" s="4"/>
      <c r="Y1" s="4"/>
      <c r="Z1" s="4"/>
    </row>
    <row r="2" spans="1:26">
      <c r="A2" s="731" t="str">
        <f>'Datos Generales'!C5</f>
        <v>Corporación Autónoma Regional del Tolima – CORTOLIMA</v>
      </c>
      <c r="B2" s="732"/>
      <c r="C2" s="732"/>
      <c r="D2" s="732"/>
      <c r="E2" s="732"/>
      <c r="F2" s="732"/>
      <c r="G2" s="732"/>
      <c r="H2" s="732"/>
      <c r="I2" s="732"/>
      <c r="J2" s="732"/>
      <c r="K2" s="732"/>
      <c r="L2" s="732"/>
      <c r="M2" s="732"/>
      <c r="N2" s="732"/>
      <c r="O2" s="732"/>
      <c r="P2" s="733"/>
      <c r="Q2" s="24"/>
      <c r="R2" s="24"/>
      <c r="S2" s="5"/>
      <c r="T2" s="5"/>
      <c r="U2" s="5"/>
      <c r="V2" s="5"/>
      <c r="W2" s="5"/>
      <c r="X2" s="5"/>
      <c r="Y2" s="5"/>
      <c r="Z2" s="5"/>
    </row>
    <row r="3" spans="1:26">
      <c r="A3" s="809" t="s">
        <v>845</v>
      </c>
      <c r="B3" s="732"/>
      <c r="C3" s="732"/>
      <c r="D3" s="732"/>
      <c r="E3" s="732"/>
      <c r="F3" s="732"/>
      <c r="G3" s="732"/>
      <c r="H3" s="732"/>
      <c r="I3" s="732"/>
      <c r="J3" s="732"/>
      <c r="K3" s="732"/>
      <c r="L3" s="732"/>
      <c r="M3" s="732"/>
      <c r="N3" s="732"/>
      <c r="O3" s="732"/>
      <c r="P3" s="733"/>
      <c r="Q3" s="24"/>
      <c r="R3" s="24"/>
      <c r="S3" s="5"/>
      <c r="T3" s="5"/>
      <c r="U3" s="5"/>
      <c r="V3" s="5"/>
      <c r="W3" s="5"/>
      <c r="X3" s="5"/>
      <c r="Y3" s="5"/>
      <c r="Z3" s="5"/>
    </row>
    <row r="4" spans="1:26" ht="15.75">
      <c r="A4" s="809" t="s">
        <v>49</v>
      </c>
      <c r="B4" s="732"/>
      <c r="C4" s="732"/>
      <c r="D4" s="810"/>
      <c r="E4" s="14" t="str">
        <f>'Datos Generales'!C6</f>
        <v>2020-I</v>
      </c>
      <c r="F4" s="14"/>
      <c r="G4" s="14"/>
      <c r="H4" s="14"/>
      <c r="I4" s="14"/>
      <c r="J4" s="14"/>
      <c r="K4" s="14"/>
      <c r="L4" s="14"/>
      <c r="M4" s="14"/>
      <c r="N4" s="14"/>
      <c r="O4" s="14"/>
      <c r="P4" s="15"/>
      <c r="Q4" s="24"/>
      <c r="R4" s="24"/>
      <c r="S4" s="5"/>
      <c r="T4" s="5"/>
      <c r="U4" s="5"/>
      <c r="V4" s="5"/>
      <c r="W4" s="5"/>
      <c r="X4" s="5"/>
      <c r="Y4" s="5"/>
      <c r="Z4" s="5"/>
    </row>
    <row r="5" spans="1:26" ht="16.5" customHeight="1">
      <c r="A5" s="809" t="s">
        <v>239</v>
      </c>
      <c r="B5" s="732"/>
      <c r="C5" s="732"/>
      <c r="D5" s="732"/>
      <c r="E5" s="732"/>
      <c r="F5" s="732"/>
      <c r="G5" s="732"/>
      <c r="H5" s="732"/>
      <c r="I5" s="732"/>
      <c r="J5" s="732"/>
      <c r="K5" s="732"/>
      <c r="L5" s="732"/>
      <c r="M5" s="732"/>
      <c r="N5" s="732"/>
      <c r="O5" s="732"/>
      <c r="P5" s="733"/>
      <c r="Q5" s="24"/>
      <c r="R5" s="24"/>
      <c r="S5" s="24"/>
      <c r="T5" s="24"/>
      <c r="U5" s="24"/>
      <c r="V5" s="24"/>
      <c r="W5" s="24"/>
      <c r="X5" s="24"/>
      <c r="Y5" s="24"/>
      <c r="Z5" s="24"/>
    </row>
    <row r="6" spans="1:26">
      <c r="A6" s="24"/>
      <c r="B6" s="118" t="s">
        <v>882</v>
      </c>
      <c r="C6" s="119"/>
      <c r="D6" s="120"/>
      <c r="E6" s="207"/>
      <c r="F6" s="120" t="s">
        <v>883</v>
      </c>
      <c r="G6" s="120"/>
      <c r="H6" s="120"/>
      <c r="I6" s="120"/>
      <c r="J6" s="120"/>
      <c r="K6" s="120"/>
    </row>
    <row r="7" spans="1:26">
      <c r="A7" s="24"/>
      <c r="B7" s="122"/>
      <c r="C7" s="123"/>
      <c r="D7" s="120"/>
      <c r="E7" s="124"/>
      <c r="F7" s="120" t="s">
        <v>884</v>
      </c>
      <c r="G7" s="120"/>
      <c r="H7" s="120"/>
      <c r="I7" s="120"/>
      <c r="J7" s="120"/>
      <c r="K7" s="120"/>
    </row>
    <row r="8" spans="1:26">
      <c r="A8" s="24"/>
      <c r="B8" s="134" t="s">
        <v>885</v>
      </c>
      <c r="C8" s="126">
        <v>2020</v>
      </c>
      <c r="D8" s="127" t="str">
        <f>IF(E10="NO APLICA","NO APLICA",IF(E11="NO SE REPORTA","SIN INFORMACION",+E22))</f>
        <v>N.A.</v>
      </c>
      <c r="E8" s="209"/>
      <c r="F8" s="120" t="s">
        <v>886</v>
      </c>
      <c r="G8" s="120"/>
      <c r="H8" s="120"/>
      <c r="I8" s="120"/>
      <c r="J8" s="120"/>
      <c r="K8" s="120"/>
    </row>
    <row r="9" spans="1:26">
      <c r="A9" s="24"/>
      <c r="B9" s="129" t="s">
        <v>887</v>
      </c>
      <c r="C9" s="130"/>
      <c r="D9" s="120"/>
      <c r="E9" s="120"/>
      <c r="F9" s="120"/>
      <c r="G9" s="120"/>
      <c r="H9" s="120"/>
      <c r="I9" s="120"/>
      <c r="J9" s="120"/>
      <c r="K9" s="120"/>
    </row>
    <row r="10" spans="1:26">
      <c r="A10" s="24"/>
      <c r="B10" s="836" t="s">
        <v>888</v>
      </c>
      <c r="C10" s="787"/>
      <c r="D10" s="787"/>
      <c r="E10" s="132" t="s">
        <v>889</v>
      </c>
      <c r="F10" s="83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787"/>
      <c r="H10" s="787"/>
      <c r="I10" s="787"/>
      <c r="J10" s="787"/>
      <c r="K10" s="787"/>
      <c r="L10" s="787"/>
      <c r="M10" s="787"/>
      <c r="N10" s="787"/>
      <c r="O10" s="787"/>
      <c r="P10" s="787"/>
      <c r="Q10" s="787"/>
      <c r="R10" s="787"/>
      <c r="S10" s="787"/>
      <c r="T10" s="120"/>
      <c r="U10" s="120"/>
      <c r="V10" s="24"/>
      <c r="W10" s="24"/>
      <c r="X10" s="24"/>
      <c r="Y10" s="24"/>
      <c r="Z10" s="24"/>
    </row>
    <row r="11" spans="1:26" ht="14.25" customHeight="1">
      <c r="A11" s="24"/>
      <c r="B11" s="133"/>
      <c r="C11" s="130"/>
      <c r="D11" s="134" t="str">
        <f>IF(E10="SI APLICA","¿El indicador no se reporta por limitaciones de información disponible? ","")</f>
        <v xml:space="preserve">¿El indicador no se reporta por limitaciones de información disponible? </v>
      </c>
      <c r="E11" s="135" t="s">
        <v>1020</v>
      </c>
      <c r="F11" s="838"/>
      <c r="G11" s="787"/>
      <c r="H11" s="787"/>
      <c r="I11" s="787"/>
      <c r="J11" s="787"/>
      <c r="K11" s="787"/>
      <c r="L11" s="787"/>
      <c r="M11" s="787"/>
      <c r="N11" s="787"/>
      <c r="O11" s="787"/>
      <c r="P11" s="787"/>
      <c r="Q11" s="787"/>
      <c r="R11" s="787"/>
      <c r="S11" s="787"/>
      <c r="T11" s="24"/>
      <c r="U11" s="24"/>
      <c r="V11" s="24"/>
      <c r="W11" s="24"/>
      <c r="X11" s="24"/>
      <c r="Y11" s="24"/>
      <c r="Z11" s="24"/>
    </row>
    <row r="12" spans="1:26" ht="23.25" customHeight="1">
      <c r="A12" s="24"/>
      <c r="B12" s="133"/>
      <c r="C12" s="130"/>
      <c r="D12" s="134" t="str">
        <f>IF(E11="SI SE REPORTA","¿Qué programas o proyectos del Plan de Acción están asociados al indicador? ","")</f>
        <v xml:space="preserve">¿Qué programas o proyectos del Plan de Acción están asociados al indicador? </v>
      </c>
      <c r="E12" s="839"/>
      <c r="F12" s="787"/>
      <c r="G12" s="787"/>
      <c r="H12" s="787"/>
      <c r="I12" s="787"/>
      <c r="J12" s="787"/>
      <c r="K12" s="787"/>
      <c r="L12" s="787"/>
      <c r="M12" s="787"/>
      <c r="N12" s="787"/>
      <c r="O12" s="787"/>
      <c r="P12" s="787"/>
      <c r="Q12" s="787"/>
      <c r="R12" s="787"/>
      <c r="S12" s="24"/>
      <c r="T12" s="24"/>
      <c r="U12" s="24"/>
      <c r="V12" s="24"/>
      <c r="W12" s="24"/>
      <c r="X12" s="24"/>
      <c r="Y12" s="24"/>
      <c r="Z12" s="24"/>
    </row>
    <row r="13" spans="1:26" ht="21.75" customHeight="1">
      <c r="A13" s="24"/>
      <c r="B13" s="133"/>
      <c r="C13" s="130"/>
      <c r="D13" s="134" t="s">
        <v>891</v>
      </c>
      <c r="E13" s="832"/>
      <c r="F13" s="833"/>
      <c r="G13" s="833"/>
      <c r="H13" s="833"/>
      <c r="I13" s="833"/>
      <c r="J13" s="833"/>
      <c r="K13" s="833"/>
      <c r="L13" s="833"/>
      <c r="M13" s="833"/>
      <c r="N13" s="833"/>
      <c r="O13" s="833"/>
      <c r="P13" s="833"/>
      <c r="Q13" s="833"/>
      <c r="R13" s="834"/>
      <c r="S13" s="24"/>
      <c r="T13" s="24"/>
      <c r="U13" s="24"/>
      <c r="V13" s="24"/>
      <c r="W13" s="24"/>
      <c r="X13" s="24"/>
      <c r="Y13" s="24"/>
      <c r="Z13" s="24"/>
    </row>
    <row r="14" spans="1:26" ht="6.75" customHeight="1">
      <c r="A14" s="24"/>
      <c r="B14" s="133"/>
      <c r="C14" s="130"/>
      <c r="D14" s="120"/>
      <c r="E14" s="120"/>
      <c r="F14" s="120"/>
      <c r="G14" s="120"/>
      <c r="H14" s="120"/>
      <c r="I14" s="120"/>
      <c r="J14" s="120"/>
      <c r="K14" s="120"/>
      <c r="L14" s="24"/>
      <c r="M14" s="24"/>
      <c r="N14" s="24"/>
      <c r="O14" s="24"/>
      <c r="P14" s="24"/>
      <c r="Q14" s="24"/>
      <c r="R14" s="24"/>
      <c r="S14" s="24"/>
      <c r="T14" s="24"/>
      <c r="U14" s="24"/>
      <c r="V14" s="24"/>
      <c r="W14" s="24"/>
      <c r="X14" s="24"/>
      <c r="Y14" s="24"/>
      <c r="Z14" s="24"/>
    </row>
    <row r="15" spans="1:26">
      <c r="A15" s="24"/>
      <c r="B15" s="813" t="s">
        <v>892</v>
      </c>
      <c r="C15" s="200"/>
      <c r="D15" s="826" t="s">
        <v>893</v>
      </c>
      <c r="E15" s="784"/>
      <c r="F15" s="784"/>
      <c r="G15" s="784"/>
      <c r="H15" s="784"/>
      <c r="I15" s="784"/>
      <c r="J15" s="785"/>
      <c r="K15" s="120"/>
    </row>
    <row r="16" spans="1:26" ht="36">
      <c r="A16" s="24"/>
      <c r="B16" s="814"/>
      <c r="C16" s="180"/>
      <c r="D16" s="139" t="s">
        <v>1052</v>
      </c>
      <c r="E16" s="140"/>
      <c r="F16" s="120"/>
      <c r="G16" s="120"/>
      <c r="H16" s="120"/>
      <c r="I16" s="120"/>
      <c r="J16" s="141"/>
      <c r="K16" s="120"/>
    </row>
    <row r="17" spans="1:11" ht="48">
      <c r="A17" s="24"/>
      <c r="B17" s="814"/>
      <c r="C17" s="180"/>
      <c r="D17" s="142" t="s">
        <v>1053</v>
      </c>
      <c r="E17" s="140"/>
      <c r="F17" s="120"/>
      <c r="G17" s="120"/>
      <c r="H17" s="120"/>
      <c r="I17" s="120"/>
      <c r="J17" s="141"/>
      <c r="K17" s="120"/>
    </row>
    <row r="18" spans="1:11">
      <c r="A18" s="24"/>
      <c r="B18" s="814"/>
      <c r="C18" s="201"/>
      <c r="D18" s="828"/>
      <c r="E18" s="790"/>
      <c r="F18" s="790"/>
      <c r="G18" s="790"/>
      <c r="H18" s="790"/>
      <c r="I18" s="790"/>
      <c r="J18" s="791"/>
      <c r="K18" s="120"/>
    </row>
    <row r="19" spans="1:11">
      <c r="A19" s="24"/>
      <c r="B19" s="814"/>
      <c r="C19" s="146" t="s">
        <v>846</v>
      </c>
      <c r="D19" s="139" t="s">
        <v>1024</v>
      </c>
      <c r="E19" s="153" t="s">
        <v>916</v>
      </c>
      <c r="F19" s="153" t="s">
        <v>917</v>
      </c>
      <c r="G19" s="153" t="s">
        <v>918</v>
      </c>
      <c r="H19" s="153" t="s">
        <v>919</v>
      </c>
      <c r="I19" s="153" t="s">
        <v>850</v>
      </c>
      <c r="J19" s="155"/>
      <c r="K19" s="120"/>
    </row>
    <row r="20" spans="1:11" ht="36">
      <c r="A20" s="24"/>
      <c r="B20" s="814"/>
      <c r="C20" s="145" t="s">
        <v>1026</v>
      </c>
      <c r="D20" s="142" t="s">
        <v>1054</v>
      </c>
      <c r="E20" s="140"/>
      <c r="F20" s="140"/>
      <c r="G20" s="140"/>
      <c r="H20" s="140"/>
      <c r="I20" s="167"/>
      <c r="J20" s="157"/>
      <c r="K20" s="120"/>
    </row>
    <row r="21" spans="1:11" ht="15.75" customHeight="1">
      <c r="A21" s="24"/>
      <c r="B21" s="814"/>
      <c r="C21" s="145" t="s">
        <v>1028</v>
      </c>
      <c r="D21" s="142" t="s">
        <v>1055</v>
      </c>
      <c r="E21" s="140"/>
      <c r="F21" s="140"/>
      <c r="G21" s="140"/>
      <c r="H21" s="140"/>
      <c r="I21" s="167"/>
      <c r="J21" s="157"/>
      <c r="K21" s="120"/>
    </row>
    <row r="22" spans="1:11" ht="15.75" customHeight="1">
      <c r="A22" s="24"/>
      <c r="B22" s="815"/>
      <c r="C22" s="145" t="s">
        <v>1030</v>
      </c>
      <c r="D22" s="142" t="s">
        <v>1056</v>
      </c>
      <c r="E22" s="212" t="str">
        <f t="shared" ref="E22:H22" si="0">IFERROR(E21/E20,"N.A.")</f>
        <v>N.A.</v>
      </c>
      <c r="F22" s="212" t="str">
        <f t="shared" si="0"/>
        <v>N.A.</v>
      </c>
      <c r="G22" s="212" t="str">
        <f t="shared" si="0"/>
        <v>N.A.</v>
      </c>
      <c r="H22" s="212" t="str">
        <f t="shared" si="0"/>
        <v>N.A.</v>
      </c>
      <c r="I22" s="217"/>
      <c r="J22" s="158"/>
      <c r="K22" s="120"/>
    </row>
    <row r="23" spans="1:11" ht="24" customHeight="1">
      <c r="A23" s="24"/>
      <c r="B23" s="187" t="s">
        <v>931</v>
      </c>
      <c r="C23" s="202"/>
      <c r="D23" s="822" t="s">
        <v>1057</v>
      </c>
      <c r="E23" s="732"/>
      <c r="F23" s="732"/>
      <c r="G23" s="732"/>
      <c r="H23" s="732"/>
      <c r="I23" s="732"/>
      <c r="J23" s="733"/>
      <c r="K23" s="120"/>
    </row>
    <row r="24" spans="1:11" ht="15.75" customHeight="1">
      <c r="A24" s="24"/>
      <c r="B24" s="187" t="s">
        <v>933</v>
      </c>
      <c r="C24" s="202"/>
      <c r="D24" s="822" t="s">
        <v>1033</v>
      </c>
      <c r="E24" s="732"/>
      <c r="F24" s="732"/>
      <c r="G24" s="732"/>
      <c r="H24" s="732"/>
      <c r="I24" s="732"/>
      <c r="J24" s="733"/>
      <c r="K24" s="120"/>
    </row>
    <row r="25" spans="1:11" ht="15.75" customHeight="1">
      <c r="A25" s="24"/>
      <c r="B25" s="118"/>
      <c r="C25" s="119"/>
      <c r="D25" s="120"/>
      <c r="E25" s="120"/>
      <c r="F25" s="120"/>
      <c r="G25" s="120"/>
      <c r="H25" s="120"/>
      <c r="I25" s="120"/>
      <c r="J25" s="120"/>
      <c r="K25" s="120"/>
    </row>
    <row r="26" spans="1:11" ht="24" customHeight="1">
      <c r="A26" s="24"/>
      <c r="B26" s="830" t="s">
        <v>935</v>
      </c>
      <c r="C26" s="732"/>
      <c r="D26" s="732"/>
      <c r="E26" s="733"/>
      <c r="F26" s="120"/>
      <c r="G26" s="120"/>
      <c r="H26" s="120"/>
      <c r="I26" s="120"/>
      <c r="J26" s="120"/>
      <c r="K26" s="120"/>
    </row>
    <row r="27" spans="1:11" ht="15.75" customHeight="1">
      <c r="A27" s="24"/>
      <c r="B27" s="813">
        <v>1</v>
      </c>
      <c r="C27" s="180"/>
      <c r="D27" s="181" t="s">
        <v>936</v>
      </c>
      <c r="E27" s="167"/>
      <c r="F27" s="120"/>
      <c r="G27" s="120"/>
      <c r="H27" s="120"/>
      <c r="I27" s="120"/>
      <c r="J27" s="120"/>
      <c r="K27" s="120"/>
    </row>
    <row r="28" spans="1:11" ht="15.75" customHeight="1">
      <c r="A28" s="24"/>
      <c r="B28" s="814"/>
      <c r="C28" s="180"/>
      <c r="D28" s="142" t="s">
        <v>8</v>
      </c>
      <c r="E28" s="167"/>
      <c r="F28" s="120"/>
      <c r="G28" s="120"/>
      <c r="H28" s="120"/>
      <c r="I28" s="120"/>
      <c r="J28" s="120"/>
      <c r="K28" s="120"/>
    </row>
    <row r="29" spans="1:11" ht="15.75" customHeight="1">
      <c r="A29" s="24"/>
      <c r="B29" s="814"/>
      <c r="C29" s="180"/>
      <c r="D29" s="142" t="s">
        <v>937</v>
      </c>
      <c r="E29" s="167"/>
      <c r="F29" s="120"/>
      <c r="G29" s="120"/>
      <c r="H29" s="120"/>
      <c r="I29" s="120"/>
      <c r="J29" s="120"/>
      <c r="K29" s="120"/>
    </row>
    <row r="30" spans="1:11" ht="15.75" customHeight="1">
      <c r="A30" s="24"/>
      <c r="B30" s="814"/>
      <c r="C30" s="180"/>
      <c r="D30" s="142" t="s">
        <v>10</v>
      </c>
      <c r="E30" s="167"/>
      <c r="F30" s="120"/>
      <c r="G30" s="120"/>
      <c r="H30" s="120"/>
      <c r="I30" s="120"/>
      <c r="J30" s="120"/>
      <c r="K30" s="120"/>
    </row>
    <row r="31" spans="1:11" ht="15.75" customHeight="1">
      <c r="A31" s="24"/>
      <c r="B31" s="814"/>
      <c r="C31" s="180"/>
      <c r="D31" s="142" t="s">
        <v>12</v>
      </c>
      <c r="E31" s="167"/>
      <c r="F31" s="120"/>
      <c r="G31" s="120"/>
      <c r="H31" s="120"/>
      <c r="I31" s="120"/>
      <c r="J31" s="120"/>
      <c r="K31" s="120"/>
    </row>
    <row r="32" spans="1:11" ht="15.75" customHeight="1">
      <c r="A32" s="24"/>
      <c r="B32" s="814"/>
      <c r="C32" s="180"/>
      <c r="D32" s="142" t="s">
        <v>14</v>
      </c>
      <c r="E32" s="167"/>
      <c r="F32" s="120"/>
      <c r="G32" s="120"/>
      <c r="H32" s="120"/>
      <c r="I32" s="120"/>
      <c r="J32" s="120"/>
      <c r="K32" s="120"/>
    </row>
    <row r="33" spans="1:11" ht="15.75" customHeight="1">
      <c r="A33" s="24"/>
      <c r="B33" s="815"/>
      <c r="C33" s="145"/>
      <c r="D33" s="142" t="s">
        <v>938</v>
      </c>
      <c r="E33" s="167"/>
      <c r="F33" s="120"/>
      <c r="G33" s="120"/>
      <c r="H33" s="120"/>
      <c r="I33" s="120"/>
      <c r="J33" s="120"/>
      <c r="K33" s="120"/>
    </row>
    <row r="34" spans="1:11" ht="15.75" customHeight="1">
      <c r="A34" s="24"/>
      <c r="B34" s="118"/>
      <c r="C34" s="119"/>
      <c r="D34" s="120"/>
      <c r="E34" s="120"/>
      <c r="F34" s="120"/>
      <c r="G34" s="120"/>
      <c r="H34" s="120"/>
      <c r="I34" s="120"/>
      <c r="J34" s="120"/>
      <c r="K34" s="120"/>
    </row>
    <row r="35" spans="1:11" ht="15.75" customHeight="1">
      <c r="A35" s="24"/>
      <c r="B35" s="830" t="s">
        <v>939</v>
      </c>
      <c r="C35" s="732"/>
      <c r="D35" s="732"/>
      <c r="E35" s="733"/>
      <c r="F35" s="120"/>
      <c r="G35" s="120"/>
      <c r="H35" s="120"/>
      <c r="I35" s="120"/>
      <c r="J35" s="120"/>
      <c r="K35" s="120"/>
    </row>
    <row r="36" spans="1:11" ht="15.75" customHeight="1">
      <c r="A36" s="24"/>
      <c r="B36" s="813">
        <v>1</v>
      </c>
      <c r="C36" s="180"/>
      <c r="D36" s="181" t="s">
        <v>936</v>
      </c>
      <c r="E36" s="213" t="s">
        <v>940</v>
      </c>
      <c r="F36" s="120"/>
      <c r="G36" s="120"/>
      <c r="H36" s="120"/>
      <c r="I36" s="120"/>
      <c r="J36" s="120"/>
      <c r="K36" s="120"/>
    </row>
    <row r="37" spans="1:11" ht="15.75" customHeight="1">
      <c r="A37" s="24"/>
      <c r="B37" s="814"/>
      <c r="C37" s="180"/>
      <c r="D37" s="142" t="s">
        <v>8</v>
      </c>
      <c r="E37" s="213" t="s">
        <v>1034</v>
      </c>
      <c r="F37" s="120"/>
      <c r="G37" s="120"/>
      <c r="H37" s="120"/>
      <c r="I37" s="120"/>
      <c r="J37" s="120"/>
      <c r="K37" s="120"/>
    </row>
    <row r="38" spans="1:11" ht="15.75" customHeight="1">
      <c r="A38" s="24"/>
      <c r="B38" s="814"/>
      <c r="C38" s="180"/>
      <c r="D38" s="142" t="s">
        <v>937</v>
      </c>
      <c r="E38" s="218"/>
      <c r="F38" s="120"/>
      <c r="G38" s="120"/>
      <c r="H38" s="120"/>
      <c r="I38" s="120"/>
      <c r="J38" s="120"/>
      <c r="K38" s="120"/>
    </row>
    <row r="39" spans="1:11" ht="15.75" customHeight="1">
      <c r="A39" s="24"/>
      <c r="B39" s="814"/>
      <c r="C39" s="180"/>
      <c r="D39" s="142" t="s">
        <v>10</v>
      </c>
      <c r="E39" s="218"/>
      <c r="F39" s="120"/>
      <c r="G39" s="120"/>
      <c r="H39" s="120"/>
      <c r="I39" s="120"/>
      <c r="J39" s="120"/>
      <c r="K39" s="120"/>
    </row>
    <row r="40" spans="1:11" ht="15.75" customHeight="1">
      <c r="A40" s="24"/>
      <c r="B40" s="814"/>
      <c r="C40" s="180"/>
      <c r="D40" s="142" t="s">
        <v>12</v>
      </c>
      <c r="E40" s="218"/>
      <c r="F40" s="120"/>
      <c r="G40" s="120"/>
      <c r="H40" s="120"/>
      <c r="I40" s="120"/>
      <c r="J40" s="120"/>
      <c r="K40" s="120"/>
    </row>
    <row r="41" spans="1:11" ht="15.75" customHeight="1">
      <c r="A41" s="24"/>
      <c r="B41" s="814"/>
      <c r="C41" s="180"/>
      <c r="D41" s="142" t="s">
        <v>14</v>
      </c>
      <c r="E41" s="218"/>
      <c r="F41" s="120"/>
      <c r="G41" s="120"/>
      <c r="H41" s="120"/>
      <c r="I41" s="120"/>
      <c r="J41" s="120"/>
      <c r="K41" s="120"/>
    </row>
    <row r="42" spans="1:11" ht="15.75" customHeight="1">
      <c r="A42" s="24"/>
      <c r="B42" s="815"/>
      <c r="C42" s="145"/>
      <c r="D42" s="142" t="s">
        <v>938</v>
      </c>
      <c r="E42" s="218"/>
      <c r="F42" s="120"/>
      <c r="G42" s="120"/>
      <c r="H42" s="120"/>
      <c r="I42" s="120"/>
      <c r="J42" s="120"/>
      <c r="K42" s="120"/>
    </row>
    <row r="43" spans="1:11" ht="15.75" customHeight="1">
      <c r="A43" s="24"/>
      <c r="B43" s="118"/>
      <c r="C43" s="119"/>
      <c r="D43" s="120"/>
      <c r="E43" s="120"/>
      <c r="F43" s="120"/>
      <c r="G43" s="120"/>
      <c r="H43" s="120"/>
      <c r="I43" s="120"/>
      <c r="J43" s="120"/>
      <c r="K43" s="120"/>
    </row>
    <row r="44" spans="1:11" ht="15" customHeight="1">
      <c r="A44" s="24"/>
      <c r="B44" s="219" t="s">
        <v>942</v>
      </c>
      <c r="C44" s="185"/>
      <c r="D44" s="185"/>
      <c r="E44" s="215"/>
      <c r="F44" s="24"/>
      <c r="G44" s="120"/>
      <c r="H44" s="120"/>
      <c r="I44" s="120"/>
      <c r="J44" s="120"/>
      <c r="K44" s="120"/>
    </row>
    <row r="45" spans="1:11" ht="15.75" customHeight="1">
      <c r="A45" s="24"/>
      <c r="B45" s="187" t="s">
        <v>943</v>
      </c>
      <c r="C45" s="142" t="s">
        <v>944</v>
      </c>
      <c r="D45" s="142" t="s">
        <v>945</v>
      </c>
      <c r="E45" s="142" t="s">
        <v>946</v>
      </c>
      <c r="F45" s="120"/>
      <c r="G45" s="120"/>
      <c r="H45" s="120"/>
      <c r="I45" s="120"/>
      <c r="J45" s="120"/>
      <c r="K45" s="24"/>
    </row>
    <row r="46" spans="1:11" ht="15.75" customHeight="1">
      <c r="A46" s="24"/>
      <c r="B46" s="189">
        <v>42401</v>
      </c>
      <c r="C46" s="142">
        <v>0.01</v>
      </c>
      <c r="D46" s="190" t="s">
        <v>1058</v>
      </c>
      <c r="E46" s="142"/>
      <c r="F46" s="120"/>
      <c r="G46" s="120"/>
      <c r="H46" s="120"/>
      <c r="I46" s="120"/>
      <c r="J46" s="120"/>
      <c r="K46" s="24"/>
    </row>
    <row r="47" spans="1:11" ht="15.75" customHeight="1">
      <c r="A47" s="24"/>
      <c r="B47" s="191"/>
      <c r="C47" s="192"/>
      <c r="D47" s="120"/>
      <c r="E47" s="120"/>
      <c r="F47" s="120"/>
      <c r="G47" s="120"/>
      <c r="H47" s="120"/>
      <c r="I47" s="120"/>
      <c r="J47" s="120"/>
      <c r="K47" s="120"/>
    </row>
    <row r="48" spans="1:11" ht="15.75" customHeight="1">
      <c r="A48" s="24"/>
      <c r="B48" s="193" t="s">
        <v>850</v>
      </c>
      <c r="C48" s="194"/>
      <c r="D48" s="120"/>
      <c r="E48" s="120"/>
      <c r="F48" s="120"/>
      <c r="G48" s="120"/>
      <c r="H48" s="120"/>
      <c r="I48" s="120"/>
      <c r="J48" s="120"/>
      <c r="K48" s="120"/>
    </row>
    <row r="49" spans="1:11" ht="15.75" customHeight="1">
      <c r="A49" s="24"/>
      <c r="B49" s="841"/>
      <c r="C49" s="833"/>
      <c r="D49" s="833"/>
      <c r="E49" s="834"/>
      <c r="F49" s="120"/>
      <c r="G49" s="120"/>
      <c r="H49" s="120"/>
      <c r="I49" s="120"/>
      <c r="J49" s="120"/>
      <c r="K49" s="120"/>
    </row>
    <row r="50" spans="1:11" ht="15.75" customHeight="1">
      <c r="A50" s="24"/>
      <c r="B50" s="120"/>
      <c r="C50" s="170"/>
      <c r="D50" s="120"/>
      <c r="E50" s="120"/>
      <c r="F50" s="120"/>
      <c r="G50" s="120"/>
      <c r="H50" s="120"/>
      <c r="I50" s="120"/>
      <c r="J50" s="120"/>
      <c r="K50" s="120"/>
    </row>
    <row r="51" spans="1:11" ht="15.75" customHeight="1">
      <c r="A51" s="24"/>
      <c r="B51" s="220" t="s">
        <v>948</v>
      </c>
      <c r="C51" s="197"/>
      <c r="D51" s="120"/>
      <c r="E51" s="120"/>
      <c r="F51" s="120"/>
      <c r="G51" s="120"/>
      <c r="H51" s="120"/>
      <c r="I51" s="120"/>
      <c r="J51" s="120"/>
      <c r="K51" s="120"/>
    </row>
    <row r="52" spans="1:11" ht="15.75" customHeight="1">
      <c r="A52" s="24"/>
      <c r="B52" s="118"/>
      <c r="C52" s="119"/>
      <c r="D52" s="120"/>
      <c r="E52" s="120"/>
      <c r="F52" s="120"/>
      <c r="G52" s="120"/>
      <c r="H52" s="120"/>
      <c r="I52" s="120"/>
      <c r="J52" s="120"/>
      <c r="K52" s="120"/>
    </row>
    <row r="53" spans="1:11" ht="15.75" customHeight="1">
      <c r="A53" s="24"/>
      <c r="B53" s="198" t="s">
        <v>949</v>
      </c>
      <c r="C53" s="146"/>
      <c r="D53" s="139" t="s">
        <v>1059</v>
      </c>
      <c r="E53" s="120"/>
      <c r="F53" s="120"/>
      <c r="G53" s="120"/>
      <c r="H53" s="120"/>
      <c r="I53" s="120"/>
      <c r="J53" s="120"/>
      <c r="K53" s="120"/>
    </row>
    <row r="54" spans="1:11" ht="15.75" customHeight="1">
      <c r="A54" s="24"/>
      <c r="B54" s="813" t="s">
        <v>951</v>
      </c>
      <c r="C54" s="180"/>
      <c r="D54" s="221" t="s">
        <v>952</v>
      </c>
      <c r="E54" s="120"/>
      <c r="F54" s="120"/>
      <c r="G54" s="120"/>
      <c r="H54" s="120"/>
      <c r="I54" s="120"/>
      <c r="J54" s="120"/>
      <c r="K54" s="120"/>
    </row>
    <row r="55" spans="1:11" ht="15.75" customHeight="1">
      <c r="A55" s="24"/>
      <c r="B55" s="814"/>
      <c r="C55" s="180"/>
      <c r="D55" s="206" t="s">
        <v>1060</v>
      </c>
      <c r="E55" s="120"/>
      <c r="F55" s="120"/>
      <c r="G55" s="120"/>
      <c r="H55" s="120"/>
      <c r="I55" s="120"/>
      <c r="J55" s="120"/>
      <c r="K55" s="120"/>
    </row>
    <row r="56" spans="1:11" ht="15.75" customHeight="1">
      <c r="A56" s="24"/>
      <c r="B56" s="814"/>
      <c r="C56" s="180"/>
      <c r="D56" s="221" t="s">
        <v>1038</v>
      </c>
      <c r="E56" s="120"/>
      <c r="F56" s="120"/>
      <c r="G56" s="120"/>
      <c r="H56" s="120"/>
      <c r="I56" s="120"/>
      <c r="J56" s="120"/>
      <c r="K56" s="120"/>
    </row>
    <row r="57" spans="1:11" ht="15.75" customHeight="1">
      <c r="A57" s="24"/>
      <c r="B57" s="814"/>
      <c r="C57" s="180"/>
      <c r="D57" s="206" t="s">
        <v>956</v>
      </c>
      <c r="E57" s="120"/>
      <c r="F57" s="120"/>
      <c r="G57" s="120"/>
      <c r="H57" s="120"/>
      <c r="I57" s="120"/>
      <c r="J57" s="120"/>
      <c r="K57" s="120"/>
    </row>
    <row r="58" spans="1:11" ht="15.75" customHeight="1">
      <c r="A58" s="24"/>
      <c r="B58" s="814"/>
      <c r="C58" s="180"/>
      <c r="D58" s="206" t="s">
        <v>1061</v>
      </c>
      <c r="E58" s="120"/>
      <c r="F58" s="120"/>
      <c r="G58" s="120"/>
      <c r="H58" s="120"/>
      <c r="I58" s="120"/>
      <c r="J58" s="120"/>
      <c r="K58" s="120"/>
    </row>
    <row r="59" spans="1:11" ht="15.75" customHeight="1">
      <c r="A59" s="24"/>
      <c r="B59" s="814"/>
      <c r="C59" s="180"/>
      <c r="D59" s="206" t="s">
        <v>1062</v>
      </c>
      <c r="E59" s="120"/>
      <c r="F59" s="120"/>
      <c r="G59" s="120"/>
      <c r="H59" s="120"/>
      <c r="I59" s="120"/>
      <c r="J59" s="120"/>
      <c r="K59" s="120"/>
    </row>
    <row r="60" spans="1:11" ht="15.75" customHeight="1">
      <c r="A60" s="24"/>
      <c r="B60" s="814"/>
      <c r="C60" s="180"/>
      <c r="D60" s="206" t="s">
        <v>1063</v>
      </c>
      <c r="E60" s="120"/>
      <c r="F60" s="120"/>
      <c r="G60" s="120"/>
      <c r="H60" s="120"/>
      <c r="I60" s="120"/>
      <c r="J60" s="120"/>
      <c r="K60" s="120"/>
    </row>
    <row r="61" spans="1:11" ht="15.75" customHeight="1">
      <c r="A61" s="24"/>
      <c r="B61" s="814"/>
      <c r="C61" s="180"/>
      <c r="D61" s="206" t="s">
        <v>1064</v>
      </c>
      <c r="E61" s="120"/>
      <c r="F61" s="120"/>
      <c r="G61" s="120"/>
      <c r="H61" s="120"/>
      <c r="I61" s="120"/>
      <c r="J61" s="120"/>
      <c r="K61" s="120"/>
    </row>
    <row r="62" spans="1:11" ht="15.75" customHeight="1">
      <c r="A62" s="24"/>
      <c r="B62" s="815"/>
      <c r="C62" s="145"/>
      <c r="D62" s="190"/>
      <c r="E62" s="120"/>
      <c r="F62" s="120"/>
      <c r="G62" s="120"/>
      <c r="H62" s="120"/>
      <c r="I62" s="120"/>
      <c r="J62" s="120"/>
      <c r="K62" s="120"/>
    </row>
    <row r="63" spans="1:11" ht="15.75" customHeight="1">
      <c r="A63" s="24"/>
      <c r="B63" s="187" t="s">
        <v>964</v>
      </c>
      <c r="C63" s="145"/>
      <c r="D63" s="142"/>
      <c r="E63" s="120"/>
      <c r="F63" s="120"/>
      <c r="G63" s="120"/>
      <c r="H63" s="120"/>
      <c r="I63" s="120"/>
      <c r="J63" s="120"/>
      <c r="K63" s="120"/>
    </row>
    <row r="64" spans="1:11" ht="15.75" customHeight="1">
      <c r="A64" s="24"/>
      <c r="B64" s="813" t="s">
        <v>965</v>
      </c>
      <c r="C64" s="180"/>
      <c r="D64" s="206" t="s">
        <v>1065</v>
      </c>
      <c r="E64" s="120"/>
      <c r="F64" s="120"/>
      <c r="G64" s="120"/>
      <c r="H64" s="120"/>
      <c r="I64" s="120"/>
      <c r="J64" s="120"/>
      <c r="K64" s="120"/>
    </row>
    <row r="65" spans="1:11" ht="15.75" customHeight="1">
      <c r="A65" s="24"/>
      <c r="B65" s="814"/>
      <c r="C65" s="180"/>
      <c r="D65" s="206" t="s">
        <v>1066</v>
      </c>
      <c r="E65" s="120"/>
      <c r="F65" s="120"/>
      <c r="G65" s="120"/>
      <c r="H65" s="120"/>
      <c r="I65" s="120"/>
      <c r="J65" s="120"/>
      <c r="K65" s="120"/>
    </row>
    <row r="66" spans="1:11" ht="15.75" customHeight="1">
      <c r="A66" s="24"/>
      <c r="B66" s="815"/>
      <c r="C66" s="145"/>
      <c r="D66" s="142" t="s">
        <v>1067</v>
      </c>
      <c r="E66" s="120"/>
      <c r="F66" s="120"/>
      <c r="G66" s="120"/>
      <c r="H66" s="120"/>
      <c r="I66" s="120"/>
      <c r="J66" s="120"/>
      <c r="K66" s="120"/>
    </row>
    <row r="67" spans="1:11" ht="15.75" customHeight="1">
      <c r="A67" s="24"/>
      <c r="B67" s="813" t="s">
        <v>982</v>
      </c>
      <c r="C67" s="180"/>
      <c r="D67" s="206"/>
      <c r="E67" s="120"/>
      <c r="F67" s="120"/>
      <c r="G67" s="120"/>
      <c r="H67" s="120"/>
      <c r="I67" s="120"/>
      <c r="J67" s="120"/>
      <c r="K67" s="120"/>
    </row>
    <row r="68" spans="1:11" ht="15.75" customHeight="1">
      <c r="A68" s="24"/>
      <c r="B68" s="814"/>
      <c r="C68" s="180"/>
      <c r="D68" s="222"/>
      <c r="E68" s="120"/>
      <c r="F68" s="120"/>
      <c r="G68" s="120"/>
      <c r="H68" s="120"/>
      <c r="I68" s="120"/>
      <c r="J68" s="120"/>
      <c r="K68" s="120"/>
    </row>
    <row r="69" spans="1:11" ht="15.75" customHeight="1">
      <c r="A69" s="24"/>
      <c r="B69" s="814"/>
      <c r="C69" s="180"/>
      <c r="D69" s="206" t="s">
        <v>983</v>
      </c>
      <c r="E69" s="120"/>
      <c r="F69" s="120"/>
      <c r="G69" s="120"/>
      <c r="H69" s="120"/>
      <c r="I69" s="120"/>
      <c r="J69" s="120"/>
      <c r="K69" s="120"/>
    </row>
    <row r="70" spans="1:11" ht="15.75" customHeight="1">
      <c r="A70" s="24"/>
      <c r="B70" s="814"/>
      <c r="C70" s="180"/>
      <c r="D70" s="206" t="s">
        <v>1068</v>
      </c>
      <c r="E70" s="120"/>
      <c r="F70" s="120"/>
      <c r="G70" s="120"/>
      <c r="H70" s="120"/>
      <c r="I70" s="120"/>
      <c r="J70" s="120"/>
      <c r="K70" s="120"/>
    </row>
    <row r="71" spans="1:11" ht="15.75" customHeight="1">
      <c r="A71" s="24"/>
      <c r="B71" s="814"/>
      <c r="C71" s="180"/>
      <c r="D71" s="206" t="s">
        <v>1069</v>
      </c>
      <c r="E71" s="120"/>
      <c r="F71" s="120"/>
      <c r="G71" s="120"/>
      <c r="H71" s="120"/>
      <c r="I71" s="120"/>
      <c r="J71" s="120"/>
      <c r="K71" s="120"/>
    </row>
    <row r="72" spans="1:11" ht="15.75" customHeight="1">
      <c r="A72" s="24"/>
      <c r="B72" s="814"/>
      <c r="C72" s="180"/>
      <c r="D72" s="206" t="s">
        <v>1070</v>
      </c>
      <c r="E72" s="120"/>
      <c r="F72" s="120"/>
      <c r="G72" s="120"/>
      <c r="H72" s="120"/>
      <c r="I72" s="120"/>
      <c r="J72" s="120"/>
      <c r="K72" s="120"/>
    </row>
    <row r="73" spans="1:11" ht="15.75" customHeight="1">
      <c r="A73" s="24"/>
      <c r="B73" s="815"/>
      <c r="C73" s="145"/>
      <c r="D73" s="142" t="s">
        <v>1071</v>
      </c>
      <c r="E73" s="120"/>
      <c r="F73" s="120"/>
      <c r="G73" s="120"/>
      <c r="H73" s="120"/>
      <c r="I73" s="120"/>
      <c r="J73" s="120"/>
      <c r="K73" s="120"/>
    </row>
    <row r="74" spans="1:11" ht="15.75" customHeight="1">
      <c r="A74" s="24"/>
      <c r="B74" s="120"/>
      <c r="C74" s="170"/>
      <c r="D74" s="120"/>
      <c r="E74" s="120"/>
      <c r="F74" s="120"/>
      <c r="G74" s="120"/>
      <c r="H74" s="120"/>
      <c r="I74" s="120"/>
      <c r="J74" s="120"/>
      <c r="K74" s="120"/>
    </row>
    <row r="75" spans="1:11" ht="15.75" customHeight="1">
      <c r="A75" s="24"/>
      <c r="B75" s="120"/>
      <c r="C75" s="170"/>
      <c r="D75" s="120"/>
      <c r="E75" s="120"/>
      <c r="F75" s="120"/>
      <c r="G75" s="120"/>
      <c r="H75" s="120"/>
      <c r="I75" s="120"/>
      <c r="J75" s="120"/>
      <c r="K75" s="120"/>
    </row>
    <row r="76" spans="1:11" ht="15.75" customHeight="1">
      <c r="C76" s="170"/>
    </row>
    <row r="77" spans="1:11" ht="15.75" customHeight="1">
      <c r="C77" s="170"/>
    </row>
    <row r="78" spans="1:11" ht="15.75" customHeight="1">
      <c r="C78" s="170"/>
    </row>
    <row r="79" spans="1:11" ht="15.75" customHeight="1">
      <c r="C79" s="170"/>
    </row>
    <row r="80" spans="1:11" ht="15.75" customHeight="1">
      <c r="C80" s="170"/>
    </row>
    <row r="81" spans="3:3" ht="15.75" customHeight="1">
      <c r="C81" s="170"/>
    </row>
    <row r="82" spans="3:3" ht="15.75" customHeight="1">
      <c r="C82" s="170"/>
    </row>
    <row r="83" spans="3:3" ht="15.75" customHeight="1">
      <c r="C83" s="170"/>
    </row>
    <row r="84" spans="3:3" ht="15.75" customHeight="1">
      <c r="C84" s="170"/>
    </row>
    <row r="85" spans="3:3" ht="15.75" customHeight="1">
      <c r="C85" s="170"/>
    </row>
    <row r="86" spans="3:3" ht="15.75" customHeight="1">
      <c r="C86" s="170"/>
    </row>
    <row r="87" spans="3:3" ht="15.75" customHeight="1">
      <c r="C87" s="170"/>
    </row>
    <row r="88" spans="3:3" ht="15.75" customHeight="1">
      <c r="C88" s="170"/>
    </row>
    <row r="89" spans="3:3" ht="15.75" customHeight="1">
      <c r="C89" s="170"/>
    </row>
    <row r="90" spans="3:3" ht="15.75" customHeight="1">
      <c r="C90" s="170"/>
    </row>
    <row r="91" spans="3:3" ht="15.75" customHeight="1">
      <c r="C91" s="170"/>
    </row>
    <row r="92" spans="3:3" ht="15.75" customHeight="1">
      <c r="C92" s="170"/>
    </row>
    <row r="93" spans="3:3" ht="15.75" customHeight="1">
      <c r="C93" s="170"/>
    </row>
    <row r="94" spans="3:3" ht="15.75" customHeight="1">
      <c r="C94" s="170"/>
    </row>
    <row r="95" spans="3:3" ht="15.75" customHeight="1">
      <c r="C95" s="170"/>
    </row>
    <row r="96" spans="3:3" ht="15.75" customHeight="1">
      <c r="C96" s="170"/>
    </row>
    <row r="97" spans="3:3" ht="15.75" customHeight="1">
      <c r="C97" s="170"/>
    </row>
    <row r="98" spans="3:3" ht="15.75" customHeight="1">
      <c r="C98" s="170"/>
    </row>
    <row r="99" spans="3:3" ht="15.75" customHeight="1">
      <c r="C99" s="170"/>
    </row>
    <row r="100" spans="3:3" ht="15.75" customHeight="1">
      <c r="C100" s="170"/>
    </row>
    <row r="101" spans="3:3" ht="15.75" customHeight="1">
      <c r="C101" s="170"/>
    </row>
    <row r="102" spans="3:3" ht="15.75" customHeight="1">
      <c r="C102" s="170"/>
    </row>
    <row r="103" spans="3:3" ht="15.75" customHeight="1">
      <c r="C103" s="170"/>
    </row>
    <row r="104" spans="3:3" ht="15.75" customHeight="1">
      <c r="C104" s="170"/>
    </row>
    <row r="105" spans="3:3" ht="15.75" customHeight="1">
      <c r="C105" s="170"/>
    </row>
    <row r="106" spans="3:3" ht="15.75" customHeight="1">
      <c r="C106" s="170"/>
    </row>
    <row r="107" spans="3:3" ht="15.75" customHeight="1">
      <c r="C107" s="170"/>
    </row>
    <row r="108" spans="3:3" ht="15.75" customHeight="1">
      <c r="C108" s="170"/>
    </row>
    <row r="109" spans="3:3" ht="15.75" customHeight="1">
      <c r="C109" s="170"/>
    </row>
    <row r="110" spans="3:3" ht="15.75" customHeight="1">
      <c r="C110" s="170"/>
    </row>
    <row r="111" spans="3:3" ht="15.75" customHeight="1">
      <c r="C111" s="170"/>
    </row>
    <row r="112" spans="3:3" ht="15.75" customHeight="1">
      <c r="C112" s="170"/>
    </row>
    <row r="113" spans="3:3" ht="15.75" customHeight="1">
      <c r="C113" s="170"/>
    </row>
    <row r="114" spans="3:3" ht="15.75" customHeight="1">
      <c r="C114" s="170"/>
    </row>
    <row r="115" spans="3:3" ht="15.75" customHeight="1">
      <c r="C115" s="170"/>
    </row>
    <row r="116" spans="3:3" ht="15.75" customHeight="1">
      <c r="C116" s="170"/>
    </row>
    <row r="117" spans="3:3" ht="15.75" customHeight="1">
      <c r="C117" s="170"/>
    </row>
    <row r="118" spans="3:3" ht="15.75" customHeight="1">
      <c r="C118" s="170"/>
    </row>
    <row r="119" spans="3:3" ht="15.75" customHeight="1">
      <c r="C119" s="170"/>
    </row>
    <row r="120" spans="3:3" ht="15.75" customHeight="1">
      <c r="C120" s="170"/>
    </row>
    <row r="121" spans="3:3" ht="15.75" customHeight="1">
      <c r="C121" s="170"/>
    </row>
    <row r="122" spans="3:3" ht="15.75" customHeight="1">
      <c r="C122" s="170"/>
    </row>
    <row r="123" spans="3:3" ht="15.75" customHeight="1">
      <c r="C123" s="170"/>
    </row>
    <row r="124" spans="3:3" ht="15.75" customHeight="1">
      <c r="C124" s="170"/>
    </row>
    <row r="125" spans="3:3" ht="15.75" customHeight="1">
      <c r="C125" s="170"/>
    </row>
    <row r="126" spans="3:3" ht="15.75" customHeight="1">
      <c r="C126" s="170"/>
    </row>
    <row r="127" spans="3:3" ht="15.75" customHeight="1">
      <c r="C127" s="170"/>
    </row>
    <row r="128" spans="3:3" ht="15.75" customHeight="1">
      <c r="C128" s="170"/>
    </row>
    <row r="129" spans="3:3" ht="15.75" customHeight="1">
      <c r="C129" s="170"/>
    </row>
    <row r="130" spans="3:3" ht="15.75" customHeight="1">
      <c r="C130" s="170"/>
    </row>
    <row r="131" spans="3:3" ht="15.75" customHeight="1">
      <c r="C131" s="170"/>
    </row>
    <row r="132" spans="3:3" ht="15.75" customHeight="1">
      <c r="C132" s="170"/>
    </row>
    <row r="133" spans="3:3" ht="15.75" customHeight="1">
      <c r="C133" s="170"/>
    </row>
    <row r="134" spans="3:3" ht="15.75" customHeight="1">
      <c r="C134" s="170"/>
    </row>
    <row r="135" spans="3:3" ht="15.75" customHeight="1">
      <c r="C135" s="170"/>
    </row>
    <row r="136" spans="3:3" ht="15.75" customHeight="1">
      <c r="C136" s="170"/>
    </row>
    <row r="137" spans="3:3" ht="15.75" customHeight="1">
      <c r="C137" s="170"/>
    </row>
    <row r="138" spans="3:3" ht="15.75" customHeight="1">
      <c r="C138" s="170"/>
    </row>
    <row r="139" spans="3:3" ht="15.75" customHeight="1">
      <c r="C139" s="170"/>
    </row>
    <row r="140" spans="3:3" ht="15.75" customHeight="1">
      <c r="C140" s="170"/>
    </row>
    <row r="141" spans="3:3" ht="15.75" customHeight="1">
      <c r="C141" s="170"/>
    </row>
    <row r="142" spans="3:3" ht="15.75" customHeight="1">
      <c r="C142" s="170"/>
    </row>
    <row r="143" spans="3:3" ht="15.75" customHeight="1">
      <c r="C143" s="170"/>
    </row>
    <row r="144" spans="3:3" ht="15.75" customHeight="1">
      <c r="C144" s="170"/>
    </row>
    <row r="145" spans="3:3" ht="15.75" customHeight="1">
      <c r="C145" s="170"/>
    </row>
    <row r="146" spans="3:3" ht="15.75" customHeight="1">
      <c r="C146" s="170"/>
    </row>
    <row r="147" spans="3:3" ht="15.75" customHeight="1">
      <c r="C147" s="170"/>
    </row>
    <row r="148" spans="3:3" ht="15.75" customHeight="1">
      <c r="C148" s="170"/>
    </row>
    <row r="149" spans="3:3" ht="15.75" customHeight="1">
      <c r="C149" s="170"/>
    </row>
    <row r="150" spans="3:3" ht="15.75" customHeight="1">
      <c r="C150" s="170"/>
    </row>
    <row r="151" spans="3:3" ht="15.75" customHeight="1">
      <c r="C151" s="170"/>
    </row>
    <row r="152" spans="3:3" ht="15.75" customHeight="1">
      <c r="C152" s="170"/>
    </row>
    <row r="153" spans="3:3" ht="15.75" customHeight="1">
      <c r="C153" s="170"/>
    </row>
    <row r="154" spans="3:3" ht="15.75" customHeight="1">
      <c r="C154" s="170"/>
    </row>
    <row r="155" spans="3:3" ht="15.75" customHeight="1">
      <c r="C155" s="170"/>
    </row>
    <row r="156" spans="3:3" ht="15.75" customHeight="1">
      <c r="C156" s="170"/>
    </row>
    <row r="157" spans="3:3" ht="15.75" customHeight="1">
      <c r="C157" s="170"/>
    </row>
    <row r="158" spans="3:3" ht="15.75" customHeight="1">
      <c r="C158" s="170"/>
    </row>
    <row r="159" spans="3:3" ht="15.75" customHeight="1">
      <c r="C159" s="170"/>
    </row>
    <row r="160" spans="3:3" ht="15.75" customHeight="1">
      <c r="C160" s="170"/>
    </row>
    <row r="161" spans="3:3" ht="15.75" customHeight="1">
      <c r="C161" s="170"/>
    </row>
    <row r="162" spans="3:3" ht="15.75" customHeight="1">
      <c r="C162" s="170"/>
    </row>
    <row r="163" spans="3:3" ht="15.75" customHeight="1">
      <c r="C163" s="170"/>
    </row>
    <row r="164" spans="3:3" ht="15.75" customHeight="1">
      <c r="C164" s="170"/>
    </row>
    <row r="165" spans="3:3" ht="15.75" customHeight="1">
      <c r="C165" s="170"/>
    </row>
    <row r="166" spans="3:3" ht="15.75" customHeight="1">
      <c r="C166" s="170"/>
    </row>
    <row r="167" spans="3:3" ht="15.75" customHeight="1">
      <c r="C167" s="170"/>
    </row>
    <row r="168" spans="3:3" ht="15.75" customHeight="1">
      <c r="C168" s="170"/>
    </row>
    <row r="169" spans="3:3" ht="15.75" customHeight="1">
      <c r="C169" s="170"/>
    </row>
    <row r="170" spans="3:3" ht="15.75" customHeight="1">
      <c r="C170" s="170"/>
    </row>
    <row r="171" spans="3:3" ht="15.75" customHeight="1">
      <c r="C171" s="170"/>
    </row>
    <row r="172" spans="3:3" ht="15.75" customHeight="1">
      <c r="C172" s="170"/>
    </row>
    <row r="173" spans="3:3" ht="15.75" customHeight="1">
      <c r="C173" s="170"/>
    </row>
    <row r="174" spans="3:3" ht="15.75" customHeight="1">
      <c r="C174" s="170"/>
    </row>
    <row r="175" spans="3:3" ht="15.75" customHeight="1">
      <c r="C175" s="170"/>
    </row>
    <row r="176" spans="3:3" ht="15.75" customHeight="1">
      <c r="C176" s="170"/>
    </row>
    <row r="177" spans="3:3" ht="15.75" customHeight="1">
      <c r="C177" s="170"/>
    </row>
    <row r="178" spans="3:3" ht="15.75" customHeight="1">
      <c r="C178" s="170"/>
    </row>
    <row r="179" spans="3:3" ht="15.75" customHeight="1">
      <c r="C179" s="170"/>
    </row>
    <row r="180" spans="3:3" ht="15.75" customHeight="1">
      <c r="C180" s="170"/>
    </row>
    <row r="181" spans="3:3" ht="15.75" customHeight="1">
      <c r="C181" s="170"/>
    </row>
    <row r="182" spans="3:3" ht="15.75" customHeight="1">
      <c r="C182" s="170"/>
    </row>
    <row r="183" spans="3:3" ht="15.75" customHeight="1">
      <c r="C183" s="170"/>
    </row>
    <row r="184" spans="3:3" ht="15.75" customHeight="1">
      <c r="C184" s="170"/>
    </row>
    <row r="185" spans="3:3" ht="15.75" customHeight="1">
      <c r="C185" s="170"/>
    </row>
    <row r="186" spans="3:3" ht="15.75" customHeight="1">
      <c r="C186" s="170"/>
    </row>
    <row r="187" spans="3:3" ht="15.75" customHeight="1">
      <c r="C187" s="170"/>
    </row>
    <row r="188" spans="3:3" ht="15.75" customHeight="1">
      <c r="C188" s="170"/>
    </row>
    <row r="189" spans="3:3" ht="15.75" customHeight="1">
      <c r="C189" s="170"/>
    </row>
    <row r="190" spans="3:3" ht="15.75" customHeight="1">
      <c r="C190" s="170"/>
    </row>
    <row r="191" spans="3:3" ht="15.75" customHeight="1">
      <c r="C191" s="170"/>
    </row>
    <row r="192" spans="3:3" ht="15.75" customHeight="1">
      <c r="C192" s="170"/>
    </row>
    <row r="193" spans="3:3" ht="15.75" customHeight="1">
      <c r="C193" s="170"/>
    </row>
    <row r="194" spans="3:3" ht="15.75" customHeight="1">
      <c r="C194" s="170"/>
    </row>
    <row r="195" spans="3:3" ht="15.75" customHeight="1">
      <c r="C195" s="170"/>
    </row>
    <row r="196" spans="3:3" ht="15.75" customHeight="1">
      <c r="C196" s="170"/>
    </row>
    <row r="197" spans="3:3" ht="15.75" customHeight="1">
      <c r="C197" s="170"/>
    </row>
    <row r="198" spans="3:3" ht="15.75" customHeight="1">
      <c r="C198" s="170"/>
    </row>
    <row r="199" spans="3:3" ht="15.75" customHeight="1">
      <c r="C199" s="170"/>
    </row>
    <row r="200" spans="3:3" ht="15.75" customHeight="1">
      <c r="C200" s="170"/>
    </row>
    <row r="201" spans="3:3" ht="15.75" customHeight="1">
      <c r="C201" s="170"/>
    </row>
    <row r="202" spans="3:3" ht="15.75" customHeight="1">
      <c r="C202" s="170"/>
    </row>
    <row r="203" spans="3:3" ht="15.75" customHeight="1">
      <c r="C203" s="170"/>
    </row>
    <row r="204" spans="3:3" ht="15.75" customHeight="1">
      <c r="C204" s="170"/>
    </row>
    <row r="205" spans="3:3" ht="15.75" customHeight="1">
      <c r="C205" s="170"/>
    </row>
    <row r="206" spans="3:3" ht="15.75" customHeight="1">
      <c r="C206" s="170"/>
    </row>
    <row r="207" spans="3:3" ht="15.75" customHeight="1">
      <c r="C207" s="170"/>
    </row>
    <row r="208" spans="3:3" ht="15.75" customHeight="1">
      <c r="C208" s="170"/>
    </row>
    <row r="209" spans="3:3" ht="15.75" customHeight="1">
      <c r="C209" s="170"/>
    </row>
    <row r="210" spans="3:3" ht="15.75" customHeight="1">
      <c r="C210" s="170"/>
    </row>
    <row r="211" spans="3:3" ht="15.75" customHeight="1">
      <c r="C211" s="170"/>
    </row>
    <row r="212" spans="3:3" ht="15.75" customHeight="1">
      <c r="C212" s="170"/>
    </row>
    <row r="213" spans="3:3" ht="15.75" customHeight="1">
      <c r="C213" s="170"/>
    </row>
    <row r="214" spans="3:3" ht="15.75" customHeight="1">
      <c r="C214" s="170"/>
    </row>
    <row r="215" spans="3:3" ht="15.75" customHeight="1">
      <c r="C215" s="170"/>
    </row>
    <row r="216" spans="3:3" ht="15.75" customHeight="1">
      <c r="C216" s="170"/>
    </row>
    <row r="217" spans="3:3" ht="15.75" customHeight="1">
      <c r="C217" s="170"/>
    </row>
    <row r="218" spans="3:3" ht="15.75" customHeight="1">
      <c r="C218" s="170"/>
    </row>
    <row r="219" spans="3:3" ht="15.75" customHeight="1">
      <c r="C219" s="170"/>
    </row>
    <row r="220" spans="3:3" ht="15.75" customHeight="1">
      <c r="C220" s="170"/>
    </row>
    <row r="221" spans="3:3" ht="15.75" customHeight="1">
      <c r="C221" s="170"/>
    </row>
    <row r="222" spans="3:3" ht="15.75" customHeight="1">
      <c r="C222" s="170"/>
    </row>
    <row r="223" spans="3:3" ht="15.75" customHeight="1">
      <c r="C223" s="170"/>
    </row>
    <row r="224" spans="3:3" ht="15.75" customHeight="1">
      <c r="C224" s="170"/>
    </row>
    <row r="225" spans="3:3" ht="15.75" customHeight="1">
      <c r="C225" s="170"/>
    </row>
    <row r="226" spans="3:3" ht="15.75" customHeight="1">
      <c r="C226" s="170"/>
    </row>
    <row r="227" spans="3:3" ht="15.75" customHeight="1">
      <c r="C227" s="170"/>
    </row>
    <row r="228" spans="3:3" ht="15.75" customHeight="1">
      <c r="C228" s="170"/>
    </row>
    <row r="229" spans="3:3" ht="15.75" customHeight="1">
      <c r="C229" s="170"/>
    </row>
    <row r="230" spans="3:3" ht="15.75" customHeight="1">
      <c r="C230" s="170"/>
    </row>
    <row r="231" spans="3:3" ht="15.75" customHeight="1">
      <c r="C231" s="170"/>
    </row>
    <row r="232" spans="3:3" ht="15.75" customHeight="1">
      <c r="C232" s="170"/>
    </row>
    <row r="233" spans="3:3" ht="15.75" customHeight="1">
      <c r="C233" s="170"/>
    </row>
    <row r="234" spans="3:3" ht="15.75" customHeight="1">
      <c r="C234" s="170"/>
    </row>
    <row r="235" spans="3:3" ht="15.75" customHeight="1">
      <c r="C235" s="170"/>
    </row>
    <row r="236" spans="3:3" ht="15.75" customHeight="1">
      <c r="C236" s="170"/>
    </row>
    <row r="237" spans="3:3" ht="15.75" customHeight="1">
      <c r="C237" s="170"/>
    </row>
    <row r="238" spans="3:3" ht="15.75" customHeight="1">
      <c r="C238" s="170"/>
    </row>
    <row r="239" spans="3:3" ht="15.75" customHeight="1">
      <c r="C239" s="170"/>
    </row>
    <row r="240" spans="3:3" ht="15.75" customHeight="1">
      <c r="C240" s="170"/>
    </row>
    <row r="241" spans="3:3" ht="15.75" customHeight="1">
      <c r="C241" s="170"/>
    </row>
    <row r="242" spans="3:3" ht="15.75" customHeight="1">
      <c r="C242" s="170"/>
    </row>
    <row r="243" spans="3:3" ht="15.75" customHeight="1">
      <c r="C243" s="170"/>
    </row>
    <row r="244" spans="3:3" ht="15.75" customHeight="1">
      <c r="C244" s="170"/>
    </row>
    <row r="245" spans="3:3" ht="15.75" customHeight="1">
      <c r="C245" s="170"/>
    </row>
    <row r="246" spans="3:3" ht="15.75" customHeight="1">
      <c r="C246" s="170"/>
    </row>
    <row r="247" spans="3:3" ht="15.75" customHeight="1">
      <c r="C247" s="170"/>
    </row>
    <row r="248" spans="3:3" ht="15.75" customHeight="1">
      <c r="C248" s="170"/>
    </row>
    <row r="249" spans="3:3" ht="15.75" customHeight="1">
      <c r="C249" s="170"/>
    </row>
    <row r="250" spans="3:3" ht="15.75" customHeight="1">
      <c r="C250" s="170"/>
    </row>
    <row r="251" spans="3:3" ht="15.75" customHeight="1">
      <c r="C251" s="170"/>
    </row>
    <row r="252" spans="3:3" ht="15.75" customHeight="1">
      <c r="C252" s="170"/>
    </row>
    <row r="253" spans="3:3" ht="15.75" customHeight="1">
      <c r="C253" s="170"/>
    </row>
    <row r="254" spans="3:3" ht="15.75" customHeight="1">
      <c r="C254" s="170"/>
    </row>
    <row r="255" spans="3:3" ht="15.75" customHeight="1">
      <c r="C255" s="170"/>
    </row>
    <row r="256" spans="3:3" ht="15.75" customHeight="1">
      <c r="C256" s="170"/>
    </row>
    <row r="257" spans="3:3" ht="15.75" customHeight="1">
      <c r="C257" s="170"/>
    </row>
    <row r="258" spans="3:3" ht="15.75" customHeight="1">
      <c r="C258" s="170"/>
    </row>
    <row r="259" spans="3:3" ht="15.75" customHeight="1">
      <c r="C259" s="170"/>
    </row>
    <row r="260" spans="3:3" ht="15.75" customHeight="1">
      <c r="C260" s="170"/>
    </row>
    <row r="261" spans="3:3" ht="15.75" customHeight="1">
      <c r="C261" s="170"/>
    </row>
    <row r="262" spans="3:3" ht="15.75" customHeight="1">
      <c r="C262" s="170"/>
    </row>
    <row r="263" spans="3:3" ht="15.75" customHeight="1">
      <c r="C263" s="170"/>
    </row>
    <row r="264" spans="3:3" ht="15.75" customHeight="1">
      <c r="C264" s="170"/>
    </row>
    <row r="265" spans="3:3" ht="15.75" customHeight="1">
      <c r="C265" s="170"/>
    </row>
    <row r="266" spans="3:3" ht="15.75" customHeight="1">
      <c r="C266" s="170"/>
    </row>
    <row r="267" spans="3:3" ht="15.75" customHeight="1">
      <c r="C267" s="170"/>
    </row>
    <row r="268" spans="3:3" ht="15.75" customHeight="1">
      <c r="C268" s="170"/>
    </row>
    <row r="269" spans="3:3" ht="15.75" customHeight="1">
      <c r="C269" s="170"/>
    </row>
    <row r="270" spans="3:3" ht="15.75" customHeight="1">
      <c r="C270" s="170"/>
    </row>
    <row r="271" spans="3:3" ht="15.75" customHeight="1">
      <c r="C271" s="170"/>
    </row>
    <row r="272" spans="3:3" ht="15.75" customHeight="1">
      <c r="C272" s="170"/>
    </row>
    <row r="273" spans="3:3" ht="15.75" customHeight="1">
      <c r="C273" s="170"/>
    </row>
    <row r="274" spans="3:3" ht="15.75" customHeight="1">
      <c r="C274" s="170"/>
    </row>
    <row r="275" spans="3:3" ht="15.75" customHeight="1">
      <c r="C275" s="170"/>
    </row>
    <row r="276" spans="3:3" ht="15.75" customHeight="1">
      <c r="C276" s="170"/>
    </row>
    <row r="277" spans="3:3" ht="15.75" customHeight="1">
      <c r="C277" s="170"/>
    </row>
    <row r="278" spans="3:3" ht="15.75" customHeight="1">
      <c r="C278" s="170"/>
    </row>
    <row r="279" spans="3:3" ht="15.75" customHeight="1">
      <c r="C279" s="170"/>
    </row>
    <row r="280" spans="3:3" ht="15.75" customHeight="1">
      <c r="C280" s="170"/>
    </row>
    <row r="281" spans="3:3" ht="15.75" customHeight="1">
      <c r="C281" s="170"/>
    </row>
    <row r="282" spans="3:3" ht="15.75" customHeight="1">
      <c r="C282" s="170"/>
    </row>
    <row r="283" spans="3:3" ht="15.75" customHeight="1">
      <c r="C283" s="170"/>
    </row>
    <row r="284" spans="3:3" ht="15.75" customHeight="1">
      <c r="C284" s="170"/>
    </row>
    <row r="285" spans="3:3" ht="15.75" customHeight="1">
      <c r="C285" s="170"/>
    </row>
    <row r="286" spans="3:3" ht="15.75" customHeight="1">
      <c r="C286" s="170"/>
    </row>
    <row r="287" spans="3:3" ht="15.75" customHeight="1">
      <c r="C287" s="170"/>
    </row>
    <row r="288" spans="3:3" ht="15.75" customHeight="1">
      <c r="C288" s="170"/>
    </row>
    <row r="289" spans="3:3" ht="15.75" customHeight="1">
      <c r="C289" s="170"/>
    </row>
    <row r="290" spans="3:3" ht="15.75" customHeight="1">
      <c r="C290" s="170"/>
    </row>
    <row r="291" spans="3:3" ht="15.75" customHeight="1">
      <c r="C291" s="170"/>
    </row>
    <row r="292" spans="3:3" ht="15.75" customHeight="1">
      <c r="C292" s="170"/>
    </row>
    <row r="293" spans="3:3" ht="15.75" customHeight="1">
      <c r="C293" s="170"/>
    </row>
    <row r="294" spans="3:3" ht="15.75" customHeight="1">
      <c r="C294" s="170"/>
    </row>
    <row r="295" spans="3:3" ht="15.75" customHeight="1">
      <c r="C295" s="170"/>
    </row>
    <row r="296" spans="3:3" ht="15.75" customHeight="1">
      <c r="C296" s="170"/>
    </row>
    <row r="297" spans="3:3" ht="15.75" customHeight="1">
      <c r="C297" s="170"/>
    </row>
    <row r="298" spans="3:3" ht="15.75" customHeight="1">
      <c r="C298" s="170"/>
    </row>
    <row r="299" spans="3:3" ht="15.75" customHeight="1">
      <c r="C299" s="170"/>
    </row>
    <row r="300" spans="3:3" ht="15.75" customHeight="1">
      <c r="C300" s="170"/>
    </row>
    <row r="301" spans="3:3" ht="15.75" customHeight="1">
      <c r="C301" s="170"/>
    </row>
    <row r="302" spans="3:3" ht="15.75" customHeight="1">
      <c r="C302" s="170"/>
    </row>
    <row r="303" spans="3:3" ht="15.75" customHeight="1">
      <c r="C303" s="170"/>
    </row>
    <row r="304" spans="3:3" ht="15.75" customHeight="1">
      <c r="C304" s="170"/>
    </row>
    <row r="305" spans="3:3" ht="15.75" customHeight="1">
      <c r="C305" s="170"/>
    </row>
    <row r="306" spans="3:3" ht="15.75" customHeight="1">
      <c r="C306" s="170"/>
    </row>
    <row r="307" spans="3:3" ht="15.75" customHeight="1">
      <c r="C307" s="170"/>
    </row>
    <row r="308" spans="3:3" ht="15.75" customHeight="1">
      <c r="C308" s="170"/>
    </row>
    <row r="309" spans="3:3" ht="15.75" customHeight="1">
      <c r="C309" s="170"/>
    </row>
    <row r="310" spans="3:3" ht="15.75" customHeight="1">
      <c r="C310" s="170"/>
    </row>
    <row r="311" spans="3:3" ht="15.75" customHeight="1">
      <c r="C311" s="170"/>
    </row>
    <row r="312" spans="3:3" ht="15.75" customHeight="1">
      <c r="C312" s="170"/>
    </row>
    <row r="313" spans="3:3" ht="15.75" customHeight="1">
      <c r="C313" s="170"/>
    </row>
    <row r="314" spans="3:3" ht="15.75" customHeight="1">
      <c r="C314" s="170"/>
    </row>
    <row r="315" spans="3:3" ht="15.75" customHeight="1">
      <c r="C315" s="170"/>
    </row>
    <row r="316" spans="3:3" ht="15.75" customHeight="1">
      <c r="C316" s="170"/>
    </row>
    <row r="317" spans="3:3" ht="15.75" customHeight="1">
      <c r="C317" s="170"/>
    </row>
    <row r="318" spans="3:3" ht="15.75" customHeight="1">
      <c r="C318" s="170"/>
    </row>
    <row r="319" spans="3:3" ht="15.75" customHeight="1">
      <c r="C319" s="170"/>
    </row>
    <row r="320" spans="3:3" ht="15.75" customHeight="1">
      <c r="C320" s="170"/>
    </row>
    <row r="321" spans="3:3" ht="15.75" customHeight="1">
      <c r="C321" s="170"/>
    </row>
    <row r="322" spans="3:3" ht="15.75" customHeight="1">
      <c r="C322" s="170"/>
    </row>
    <row r="323" spans="3:3" ht="15.75" customHeight="1">
      <c r="C323" s="170"/>
    </row>
    <row r="324" spans="3:3" ht="15.75" customHeight="1">
      <c r="C324" s="170"/>
    </row>
    <row r="325" spans="3:3" ht="15.75" customHeight="1">
      <c r="C325" s="170"/>
    </row>
    <row r="326" spans="3:3" ht="15.75" customHeight="1">
      <c r="C326" s="170"/>
    </row>
    <row r="327" spans="3:3" ht="15.75" customHeight="1">
      <c r="C327" s="170"/>
    </row>
    <row r="328" spans="3:3" ht="15.75" customHeight="1">
      <c r="C328" s="170"/>
    </row>
    <row r="329" spans="3:3" ht="15.75" customHeight="1">
      <c r="C329" s="170"/>
    </row>
    <row r="330" spans="3:3" ht="15.75" customHeight="1">
      <c r="C330" s="170"/>
    </row>
    <row r="331" spans="3:3" ht="15.75" customHeight="1">
      <c r="C331" s="170"/>
    </row>
    <row r="332" spans="3:3" ht="15.75" customHeight="1">
      <c r="C332" s="170"/>
    </row>
    <row r="333" spans="3:3" ht="15.75" customHeight="1">
      <c r="C333" s="170"/>
    </row>
    <row r="334" spans="3:3" ht="15.75" customHeight="1">
      <c r="C334" s="170"/>
    </row>
    <row r="335" spans="3:3" ht="15.75" customHeight="1">
      <c r="C335" s="170"/>
    </row>
    <row r="336" spans="3:3" ht="15.75" customHeight="1">
      <c r="C336" s="170"/>
    </row>
    <row r="337" spans="3:3" ht="15.75" customHeight="1">
      <c r="C337" s="170"/>
    </row>
    <row r="338" spans="3:3" ht="15.75" customHeight="1">
      <c r="C338" s="170"/>
    </row>
    <row r="339" spans="3:3" ht="15.75" customHeight="1">
      <c r="C339" s="170"/>
    </row>
    <row r="340" spans="3:3" ht="15.75" customHeight="1">
      <c r="C340" s="170"/>
    </row>
    <row r="341" spans="3:3" ht="15.75" customHeight="1">
      <c r="C341" s="170"/>
    </row>
    <row r="342" spans="3:3" ht="15.75" customHeight="1">
      <c r="C342" s="170"/>
    </row>
    <row r="343" spans="3:3" ht="15.75" customHeight="1">
      <c r="C343" s="170"/>
    </row>
    <row r="344" spans="3:3" ht="15.75" customHeight="1">
      <c r="C344" s="170"/>
    </row>
    <row r="345" spans="3:3" ht="15.75" customHeight="1">
      <c r="C345" s="170"/>
    </row>
    <row r="346" spans="3:3" ht="15.75" customHeight="1">
      <c r="C346" s="170"/>
    </row>
    <row r="347" spans="3:3" ht="15.75" customHeight="1">
      <c r="C347" s="170"/>
    </row>
    <row r="348" spans="3:3" ht="15.75" customHeight="1">
      <c r="C348" s="170"/>
    </row>
    <row r="349" spans="3:3" ht="15.75" customHeight="1">
      <c r="C349" s="170"/>
    </row>
    <row r="350" spans="3:3" ht="15.75" customHeight="1">
      <c r="C350" s="170"/>
    </row>
    <row r="351" spans="3:3" ht="15.75" customHeight="1">
      <c r="C351" s="170"/>
    </row>
    <row r="352" spans="3:3" ht="15.75" customHeight="1">
      <c r="C352" s="170"/>
    </row>
    <row r="353" spans="3:3" ht="15.75" customHeight="1">
      <c r="C353" s="170"/>
    </row>
    <row r="354" spans="3:3" ht="15.75" customHeight="1">
      <c r="C354" s="170"/>
    </row>
    <row r="355" spans="3:3" ht="15.75" customHeight="1">
      <c r="C355" s="170"/>
    </row>
    <row r="356" spans="3:3" ht="15.75" customHeight="1">
      <c r="C356" s="170"/>
    </row>
    <row r="357" spans="3:3" ht="15.75" customHeight="1">
      <c r="C357" s="170"/>
    </row>
    <row r="358" spans="3:3" ht="15.75" customHeight="1">
      <c r="C358" s="170"/>
    </row>
    <row r="359" spans="3:3" ht="15.75" customHeight="1">
      <c r="C359" s="170"/>
    </row>
    <row r="360" spans="3:3" ht="15.75" customHeight="1">
      <c r="C360" s="170"/>
    </row>
    <row r="361" spans="3:3" ht="15.75" customHeight="1">
      <c r="C361" s="170"/>
    </row>
    <row r="362" spans="3:3" ht="15.75" customHeight="1">
      <c r="C362" s="170"/>
    </row>
    <row r="363" spans="3:3" ht="15.75" customHeight="1">
      <c r="C363" s="170"/>
    </row>
    <row r="364" spans="3:3" ht="15.75" customHeight="1">
      <c r="C364" s="170"/>
    </row>
    <row r="365" spans="3:3" ht="15.75" customHeight="1">
      <c r="C365" s="170"/>
    </row>
    <row r="366" spans="3:3" ht="15.75" customHeight="1">
      <c r="C366" s="170"/>
    </row>
    <row r="367" spans="3:3" ht="15.75" customHeight="1">
      <c r="C367" s="170"/>
    </row>
    <row r="368" spans="3:3" ht="15.75" customHeight="1">
      <c r="C368" s="170"/>
    </row>
    <row r="369" spans="3:3" ht="15.75" customHeight="1">
      <c r="C369" s="170"/>
    </row>
    <row r="370" spans="3:3" ht="15.75" customHeight="1">
      <c r="C370" s="170"/>
    </row>
    <row r="371" spans="3:3" ht="15.75" customHeight="1">
      <c r="C371" s="170"/>
    </row>
    <row r="372" spans="3:3" ht="15.75" customHeight="1">
      <c r="C372" s="170"/>
    </row>
    <row r="373" spans="3:3" ht="15.75" customHeight="1">
      <c r="C373" s="170"/>
    </row>
    <row r="374" spans="3:3" ht="15.75" customHeight="1">
      <c r="C374" s="170"/>
    </row>
    <row r="375" spans="3:3" ht="15.75" customHeight="1">
      <c r="C375" s="170"/>
    </row>
    <row r="376" spans="3:3" ht="15.75" customHeight="1">
      <c r="C376" s="170"/>
    </row>
    <row r="377" spans="3:3" ht="15.75" customHeight="1">
      <c r="C377" s="170"/>
    </row>
    <row r="378" spans="3:3" ht="15.75" customHeight="1">
      <c r="C378" s="170"/>
    </row>
    <row r="379" spans="3:3" ht="15.75" customHeight="1">
      <c r="C379" s="170"/>
    </row>
    <row r="380" spans="3:3" ht="15.75" customHeight="1">
      <c r="C380" s="170"/>
    </row>
    <row r="381" spans="3:3" ht="15.75" customHeight="1">
      <c r="C381" s="170"/>
    </row>
    <row r="382" spans="3:3" ht="15.75" customHeight="1">
      <c r="C382" s="170"/>
    </row>
    <row r="383" spans="3:3" ht="15.75" customHeight="1">
      <c r="C383" s="170"/>
    </row>
    <row r="384" spans="3:3" ht="15.75" customHeight="1">
      <c r="C384" s="170"/>
    </row>
    <row r="385" spans="3:3" ht="15.75" customHeight="1">
      <c r="C385" s="170"/>
    </row>
    <row r="386" spans="3:3" ht="15.75" customHeight="1">
      <c r="C386" s="170"/>
    </row>
    <row r="387" spans="3:3" ht="15.75" customHeight="1">
      <c r="C387" s="170"/>
    </row>
    <row r="388" spans="3:3" ht="15.75" customHeight="1">
      <c r="C388" s="170"/>
    </row>
    <row r="389" spans="3:3" ht="15.75" customHeight="1">
      <c r="C389" s="170"/>
    </row>
    <row r="390" spans="3:3" ht="15.75" customHeight="1">
      <c r="C390" s="170"/>
    </row>
    <row r="391" spans="3:3" ht="15.75" customHeight="1">
      <c r="C391" s="170"/>
    </row>
    <row r="392" spans="3:3" ht="15.75" customHeight="1">
      <c r="C392" s="170"/>
    </row>
    <row r="393" spans="3:3" ht="15.75" customHeight="1">
      <c r="C393" s="170"/>
    </row>
    <row r="394" spans="3:3" ht="15.75" customHeight="1">
      <c r="C394" s="170"/>
    </row>
    <row r="395" spans="3:3" ht="15.75" customHeight="1">
      <c r="C395" s="170"/>
    </row>
    <row r="396" spans="3:3" ht="15.75" customHeight="1">
      <c r="C396" s="170"/>
    </row>
    <row r="397" spans="3:3" ht="15.75" customHeight="1">
      <c r="C397" s="170"/>
    </row>
    <row r="398" spans="3:3" ht="15.75" customHeight="1">
      <c r="C398" s="170"/>
    </row>
    <row r="399" spans="3:3" ht="15.75" customHeight="1">
      <c r="C399" s="170"/>
    </row>
    <row r="400" spans="3:3" ht="15.75" customHeight="1">
      <c r="C400" s="170"/>
    </row>
    <row r="401" spans="3:3" ht="15.75" customHeight="1">
      <c r="C401" s="170"/>
    </row>
    <row r="402" spans="3:3" ht="15.75" customHeight="1">
      <c r="C402" s="170"/>
    </row>
    <row r="403" spans="3:3" ht="15.75" customHeight="1">
      <c r="C403" s="170"/>
    </row>
    <row r="404" spans="3:3" ht="15.75" customHeight="1">
      <c r="C404" s="170"/>
    </row>
    <row r="405" spans="3:3" ht="15.75" customHeight="1">
      <c r="C405" s="170"/>
    </row>
    <row r="406" spans="3:3" ht="15.75" customHeight="1">
      <c r="C406" s="170"/>
    </row>
    <row r="407" spans="3:3" ht="15.75" customHeight="1">
      <c r="C407" s="170"/>
    </row>
    <row r="408" spans="3:3" ht="15.75" customHeight="1">
      <c r="C408" s="170"/>
    </row>
    <row r="409" spans="3:3" ht="15.75" customHeight="1">
      <c r="C409" s="170"/>
    </row>
    <row r="410" spans="3:3" ht="15.75" customHeight="1">
      <c r="C410" s="170"/>
    </row>
    <row r="411" spans="3:3" ht="15.75" customHeight="1">
      <c r="C411" s="170"/>
    </row>
    <row r="412" spans="3:3" ht="15.75" customHeight="1">
      <c r="C412" s="170"/>
    </row>
    <row r="413" spans="3:3" ht="15.75" customHeight="1">
      <c r="C413" s="170"/>
    </row>
    <row r="414" spans="3:3" ht="15.75" customHeight="1">
      <c r="C414" s="170"/>
    </row>
    <row r="415" spans="3:3" ht="15.75" customHeight="1">
      <c r="C415" s="170"/>
    </row>
    <row r="416" spans="3:3" ht="15.75" customHeight="1">
      <c r="C416" s="170"/>
    </row>
    <row r="417" spans="3:3" ht="15.75" customHeight="1">
      <c r="C417" s="170"/>
    </row>
    <row r="418" spans="3:3" ht="15.75" customHeight="1">
      <c r="C418" s="170"/>
    </row>
    <row r="419" spans="3:3" ht="15.75" customHeight="1">
      <c r="C419" s="170"/>
    </row>
    <row r="420" spans="3:3" ht="15.75" customHeight="1">
      <c r="C420" s="170"/>
    </row>
    <row r="421" spans="3:3" ht="15.75" customHeight="1">
      <c r="C421" s="170"/>
    </row>
    <row r="422" spans="3:3" ht="15.75" customHeight="1">
      <c r="C422" s="170"/>
    </row>
    <row r="423" spans="3:3" ht="15.75" customHeight="1">
      <c r="C423" s="170"/>
    </row>
    <row r="424" spans="3:3" ht="15.75" customHeight="1">
      <c r="C424" s="170"/>
    </row>
    <row r="425" spans="3:3" ht="15.75" customHeight="1">
      <c r="C425" s="170"/>
    </row>
    <row r="426" spans="3:3" ht="15.75" customHeight="1">
      <c r="C426" s="170"/>
    </row>
    <row r="427" spans="3:3" ht="15.75" customHeight="1">
      <c r="C427" s="170"/>
    </row>
    <row r="428" spans="3:3" ht="15.75" customHeight="1">
      <c r="C428" s="170"/>
    </row>
    <row r="429" spans="3:3" ht="15.75" customHeight="1">
      <c r="C429" s="170"/>
    </row>
    <row r="430" spans="3:3" ht="15.75" customHeight="1">
      <c r="C430" s="170"/>
    </row>
    <row r="431" spans="3:3" ht="15.75" customHeight="1">
      <c r="C431" s="170"/>
    </row>
    <row r="432" spans="3:3" ht="15.75" customHeight="1">
      <c r="C432" s="170"/>
    </row>
    <row r="433" spans="3:3" ht="15.75" customHeight="1">
      <c r="C433" s="170"/>
    </row>
    <row r="434" spans="3:3" ht="15.75" customHeight="1">
      <c r="C434" s="170"/>
    </row>
    <row r="435" spans="3:3" ht="15.75" customHeight="1">
      <c r="C435" s="170"/>
    </row>
    <row r="436" spans="3:3" ht="15.75" customHeight="1">
      <c r="C436" s="170"/>
    </row>
    <row r="437" spans="3:3" ht="15.75" customHeight="1">
      <c r="C437" s="170"/>
    </row>
    <row r="438" spans="3:3" ht="15.75" customHeight="1">
      <c r="C438" s="170"/>
    </row>
    <row r="439" spans="3:3" ht="15.75" customHeight="1">
      <c r="C439" s="170"/>
    </row>
    <row r="440" spans="3:3" ht="15.75" customHeight="1">
      <c r="C440" s="170"/>
    </row>
    <row r="441" spans="3:3" ht="15.75" customHeight="1">
      <c r="C441" s="170"/>
    </row>
    <row r="442" spans="3:3" ht="15.75" customHeight="1">
      <c r="C442" s="170"/>
    </row>
    <row r="443" spans="3:3" ht="15.75" customHeight="1">
      <c r="C443" s="170"/>
    </row>
    <row r="444" spans="3:3" ht="15.75" customHeight="1">
      <c r="C444" s="170"/>
    </row>
    <row r="445" spans="3:3" ht="15.75" customHeight="1">
      <c r="C445" s="170"/>
    </row>
    <row r="446" spans="3:3" ht="15.75" customHeight="1">
      <c r="C446" s="170"/>
    </row>
    <row r="447" spans="3:3" ht="15.75" customHeight="1">
      <c r="C447" s="170"/>
    </row>
    <row r="448" spans="3:3" ht="15.75" customHeight="1">
      <c r="C448" s="170"/>
    </row>
    <row r="449" spans="3:3" ht="15.75" customHeight="1">
      <c r="C449" s="170"/>
    </row>
    <row r="450" spans="3:3" ht="15.75" customHeight="1">
      <c r="C450" s="170"/>
    </row>
    <row r="451" spans="3:3" ht="15.75" customHeight="1">
      <c r="C451" s="170"/>
    </row>
    <row r="452" spans="3:3" ht="15.75" customHeight="1">
      <c r="C452" s="170"/>
    </row>
    <row r="453" spans="3:3" ht="15.75" customHeight="1">
      <c r="C453" s="170"/>
    </row>
    <row r="454" spans="3:3" ht="15.75" customHeight="1">
      <c r="C454" s="170"/>
    </row>
    <row r="455" spans="3:3" ht="15.75" customHeight="1">
      <c r="C455" s="170"/>
    </row>
    <row r="456" spans="3:3" ht="15.75" customHeight="1">
      <c r="C456" s="170"/>
    </row>
    <row r="457" spans="3:3" ht="15.75" customHeight="1">
      <c r="C457" s="170"/>
    </row>
    <row r="458" spans="3:3" ht="15.75" customHeight="1">
      <c r="C458" s="170"/>
    </row>
    <row r="459" spans="3:3" ht="15.75" customHeight="1">
      <c r="C459" s="170"/>
    </row>
    <row r="460" spans="3:3" ht="15.75" customHeight="1">
      <c r="C460" s="170"/>
    </row>
    <row r="461" spans="3:3" ht="15.75" customHeight="1">
      <c r="C461" s="170"/>
    </row>
    <row r="462" spans="3:3" ht="15.75" customHeight="1">
      <c r="C462" s="170"/>
    </row>
    <row r="463" spans="3:3" ht="15.75" customHeight="1">
      <c r="C463" s="170"/>
    </row>
    <row r="464" spans="3:3" ht="15.75" customHeight="1">
      <c r="C464" s="170"/>
    </row>
    <row r="465" spans="3:3" ht="15.75" customHeight="1">
      <c r="C465" s="170"/>
    </row>
    <row r="466" spans="3:3" ht="15.75" customHeight="1">
      <c r="C466" s="170"/>
    </row>
    <row r="467" spans="3:3" ht="15.75" customHeight="1">
      <c r="C467" s="170"/>
    </row>
    <row r="468" spans="3:3" ht="15.75" customHeight="1">
      <c r="C468" s="170"/>
    </row>
    <row r="469" spans="3:3" ht="15.75" customHeight="1">
      <c r="C469" s="170"/>
    </row>
    <row r="470" spans="3:3" ht="15.75" customHeight="1">
      <c r="C470" s="170"/>
    </row>
    <row r="471" spans="3:3" ht="15.75" customHeight="1">
      <c r="C471" s="170"/>
    </row>
    <row r="472" spans="3:3" ht="15.75" customHeight="1">
      <c r="C472" s="170"/>
    </row>
    <row r="473" spans="3:3" ht="15.75" customHeight="1">
      <c r="C473" s="170"/>
    </row>
    <row r="474" spans="3:3" ht="15.75" customHeight="1">
      <c r="C474" s="170"/>
    </row>
    <row r="475" spans="3:3" ht="15.75" customHeight="1">
      <c r="C475" s="170"/>
    </row>
    <row r="476" spans="3:3" ht="15.75" customHeight="1">
      <c r="C476" s="170"/>
    </row>
    <row r="477" spans="3:3" ht="15.75" customHeight="1">
      <c r="C477" s="170"/>
    </row>
    <row r="478" spans="3:3" ht="15.75" customHeight="1">
      <c r="C478" s="170"/>
    </row>
    <row r="479" spans="3:3" ht="15.75" customHeight="1">
      <c r="C479" s="170"/>
    </row>
    <row r="480" spans="3:3" ht="15.75" customHeight="1">
      <c r="C480" s="170"/>
    </row>
    <row r="481" spans="3:3" ht="15.75" customHeight="1">
      <c r="C481" s="170"/>
    </row>
    <row r="482" spans="3:3" ht="15.75" customHeight="1">
      <c r="C482" s="170"/>
    </row>
    <row r="483" spans="3:3" ht="15.75" customHeight="1">
      <c r="C483" s="170"/>
    </row>
    <row r="484" spans="3:3" ht="15.75" customHeight="1">
      <c r="C484" s="170"/>
    </row>
    <row r="485" spans="3:3" ht="15.75" customHeight="1">
      <c r="C485" s="170"/>
    </row>
    <row r="486" spans="3:3" ht="15.75" customHeight="1">
      <c r="C486" s="170"/>
    </row>
    <row r="487" spans="3:3" ht="15.75" customHeight="1">
      <c r="C487" s="170"/>
    </row>
    <row r="488" spans="3:3" ht="15.75" customHeight="1">
      <c r="C488" s="170"/>
    </row>
    <row r="489" spans="3:3" ht="15.75" customHeight="1">
      <c r="C489" s="170"/>
    </row>
    <row r="490" spans="3:3" ht="15.75" customHeight="1">
      <c r="C490" s="170"/>
    </row>
    <row r="491" spans="3:3" ht="15.75" customHeight="1">
      <c r="C491" s="170"/>
    </row>
    <row r="492" spans="3:3" ht="15.75" customHeight="1">
      <c r="C492" s="170"/>
    </row>
    <row r="493" spans="3:3" ht="15.75" customHeight="1">
      <c r="C493" s="170"/>
    </row>
    <row r="494" spans="3:3" ht="15.75" customHeight="1">
      <c r="C494" s="170"/>
    </row>
    <row r="495" spans="3:3" ht="15.75" customHeight="1">
      <c r="C495" s="170"/>
    </row>
    <row r="496" spans="3:3" ht="15.75" customHeight="1">
      <c r="C496" s="170"/>
    </row>
    <row r="497" spans="3:3" ht="15.75" customHeight="1">
      <c r="C497" s="170"/>
    </row>
    <row r="498" spans="3:3" ht="15.75" customHeight="1">
      <c r="C498" s="170"/>
    </row>
    <row r="499" spans="3:3" ht="15.75" customHeight="1">
      <c r="C499" s="170"/>
    </row>
    <row r="500" spans="3:3" ht="15.75" customHeight="1">
      <c r="C500" s="170"/>
    </row>
    <row r="501" spans="3:3" ht="15.75" customHeight="1">
      <c r="C501" s="170"/>
    </row>
    <row r="502" spans="3:3" ht="15.75" customHeight="1">
      <c r="C502" s="170"/>
    </row>
    <row r="503" spans="3:3" ht="15.75" customHeight="1">
      <c r="C503" s="170"/>
    </row>
    <row r="504" spans="3:3" ht="15.75" customHeight="1">
      <c r="C504" s="170"/>
    </row>
    <row r="505" spans="3:3" ht="15.75" customHeight="1">
      <c r="C505" s="170"/>
    </row>
    <row r="506" spans="3:3" ht="15.75" customHeight="1">
      <c r="C506" s="170"/>
    </row>
    <row r="507" spans="3:3" ht="15.75" customHeight="1">
      <c r="C507" s="170"/>
    </row>
    <row r="508" spans="3:3" ht="15.75" customHeight="1">
      <c r="C508" s="170"/>
    </row>
    <row r="509" spans="3:3" ht="15.75" customHeight="1">
      <c r="C509" s="170"/>
    </row>
    <row r="510" spans="3:3" ht="15.75" customHeight="1">
      <c r="C510" s="170"/>
    </row>
    <row r="511" spans="3:3" ht="15.75" customHeight="1">
      <c r="C511" s="170"/>
    </row>
    <row r="512" spans="3:3" ht="15.75" customHeight="1">
      <c r="C512" s="170"/>
    </row>
    <row r="513" spans="3:3" ht="15.75" customHeight="1">
      <c r="C513" s="170"/>
    </row>
    <row r="514" spans="3:3" ht="15.75" customHeight="1">
      <c r="C514" s="170"/>
    </row>
    <row r="515" spans="3:3" ht="15.75" customHeight="1">
      <c r="C515" s="170"/>
    </row>
    <row r="516" spans="3:3" ht="15.75" customHeight="1">
      <c r="C516" s="170"/>
    </row>
    <row r="517" spans="3:3" ht="15.75" customHeight="1">
      <c r="C517" s="170"/>
    </row>
    <row r="518" spans="3:3" ht="15.75" customHeight="1">
      <c r="C518" s="170"/>
    </row>
    <row r="519" spans="3:3" ht="15.75" customHeight="1">
      <c r="C519" s="170"/>
    </row>
    <row r="520" spans="3:3" ht="15.75" customHeight="1">
      <c r="C520" s="170"/>
    </row>
    <row r="521" spans="3:3" ht="15.75" customHeight="1">
      <c r="C521" s="170"/>
    </row>
    <row r="522" spans="3:3" ht="15.75" customHeight="1">
      <c r="C522" s="170"/>
    </row>
    <row r="523" spans="3:3" ht="15.75" customHeight="1">
      <c r="C523" s="170"/>
    </row>
    <row r="524" spans="3:3" ht="15.75" customHeight="1">
      <c r="C524" s="170"/>
    </row>
    <row r="525" spans="3:3" ht="15.75" customHeight="1">
      <c r="C525" s="170"/>
    </row>
    <row r="526" spans="3:3" ht="15.75" customHeight="1">
      <c r="C526" s="170"/>
    </row>
    <row r="527" spans="3:3" ht="15.75" customHeight="1">
      <c r="C527" s="170"/>
    </row>
    <row r="528" spans="3:3" ht="15.75" customHeight="1">
      <c r="C528" s="170"/>
    </row>
    <row r="529" spans="3:3" ht="15.75" customHeight="1">
      <c r="C529" s="170"/>
    </row>
    <row r="530" spans="3:3" ht="15.75" customHeight="1">
      <c r="C530" s="170"/>
    </row>
    <row r="531" spans="3:3" ht="15.75" customHeight="1">
      <c r="C531" s="170"/>
    </row>
    <row r="532" spans="3:3" ht="15.75" customHeight="1">
      <c r="C532" s="170"/>
    </row>
    <row r="533" spans="3:3" ht="15.75" customHeight="1">
      <c r="C533" s="170"/>
    </row>
    <row r="534" spans="3:3" ht="15.75" customHeight="1">
      <c r="C534" s="170"/>
    </row>
    <row r="535" spans="3:3" ht="15.75" customHeight="1">
      <c r="C535" s="170"/>
    </row>
    <row r="536" spans="3:3" ht="15.75" customHeight="1">
      <c r="C536" s="170"/>
    </row>
    <row r="537" spans="3:3" ht="15.75" customHeight="1">
      <c r="C537" s="170"/>
    </row>
    <row r="538" spans="3:3" ht="15.75" customHeight="1">
      <c r="C538" s="170"/>
    </row>
    <row r="539" spans="3:3" ht="15.75" customHeight="1">
      <c r="C539" s="170"/>
    </row>
    <row r="540" spans="3:3" ht="15.75" customHeight="1">
      <c r="C540" s="170"/>
    </row>
    <row r="541" spans="3:3" ht="15.75" customHeight="1">
      <c r="C541" s="170"/>
    </row>
    <row r="542" spans="3:3" ht="15.75" customHeight="1">
      <c r="C542" s="170"/>
    </row>
    <row r="543" spans="3:3" ht="15.75" customHeight="1">
      <c r="C543" s="170"/>
    </row>
    <row r="544" spans="3:3" ht="15.75" customHeight="1">
      <c r="C544" s="170"/>
    </row>
    <row r="545" spans="3:3" ht="15.75" customHeight="1">
      <c r="C545" s="170"/>
    </row>
    <row r="546" spans="3:3" ht="15.75" customHeight="1">
      <c r="C546" s="170"/>
    </row>
    <row r="547" spans="3:3" ht="15.75" customHeight="1">
      <c r="C547" s="170"/>
    </row>
    <row r="548" spans="3:3" ht="15.75" customHeight="1">
      <c r="C548" s="170"/>
    </row>
    <row r="549" spans="3:3" ht="15.75" customHeight="1">
      <c r="C549" s="170"/>
    </row>
    <row r="550" spans="3:3" ht="15.75" customHeight="1">
      <c r="C550" s="170"/>
    </row>
    <row r="551" spans="3:3" ht="15.75" customHeight="1">
      <c r="C551" s="170"/>
    </row>
    <row r="552" spans="3:3" ht="15.75" customHeight="1">
      <c r="C552" s="170"/>
    </row>
    <row r="553" spans="3:3" ht="15.75" customHeight="1">
      <c r="C553" s="170"/>
    </row>
    <row r="554" spans="3:3" ht="15.75" customHeight="1">
      <c r="C554" s="170"/>
    </row>
    <row r="555" spans="3:3" ht="15.75" customHeight="1">
      <c r="C555" s="170"/>
    </row>
    <row r="556" spans="3:3" ht="15.75" customHeight="1">
      <c r="C556" s="170"/>
    </row>
    <row r="557" spans="3:3" ht="15.75" customHeight="1">
      <c r="C557" s="170"/>
    </row>
    <row r="558" spans="3:3" ht="15.75" customHeight="1">
      <c r="C558" s="170"/>
    </row>
    <row r="559" spans="3:3" ht="15.75" customHeight="1">
      <c r="C559" s="170"/>
    </row>
    <row r="560" spans="3:3" ht="15.75" customHeight="1">
      <c r="C560" s="170"/>
    </row>
    <row r="561" spans="3:3" ht="15.75" customHeight="1">
      <c r="C561" s="170"/>
    </row>
    <row r="562" spans="3:3" ht="15.75" customHeight="1">
      <c r="C562" s="170"/>
    </row>
    <row r="563" spans="3:3" ht="15.75" customHeight="1">
      <c r="C563" s="170"/>
    </row>
    <row r="564" spans="3:3" ht="15.75" customHeight="1">
      <c r="C564" s="170"/>
    </row>
    <row r="565" spans="3:3" ht="15.75" customHeight="1">
      <c r="C565" s="170"/>
    </row>
    <row r="566" spans="3:3" ht="15.75" customHeight="1">
      <c r="C566" s="170"/>
    </row>
    <row r="567" spans="3:3" ht="15.75" customHeight="1">
      <c r="C567" s="170"/>
    </row>
    <row r="568" spans="3:3" ht="15.75" customHeight="1">
      <c r="C568" s="170"/>
    </row>
    <row r="569" spans="3:3" ht="15.75" customHeight="1">
      <c r="C569" s="170"/>
    </row>
    <row r="570" spans="3:3" ht="15.75" customHeight="1">
      <c r="C570" s="170"/>
    </row>
    <row r="571" spans="3:3" ht="15.75" customHeight="1">
      <c r="C571" s="170"/>
    </row>
    <row r="572" spans="3:3" ht="15.75" customHeight="1">
      <c r="C572" s="170"/>
    </row>
    <row r="573" spans="3:3" ht="15.75" customHeight="1">
      <c r="C573" s="170"/>
    </row>
    <row r="574" spans="3:3" ht="15.75" customHeight="1">
      <c r="C574" s="170"/>
    </row>
    <row r="575" spans="3:3" ht="15.75" customHeight="1">
      <c r="C575" s="170"/>
    </row>
    <row r="576" spans="3:3" ht="15.75" customHeight="1">
      <c r="C576" s="170"/>
    </row>
    <row r="577" spans="3:3" ht="15.75" customHeight="1">
      <c r="C577" s="170"/>
    </row>
    <row r="578" spans="3:3" ht="15.75" customHeight="1">
      <c r="C578" s="170"/>
    </row>
    <row r="579" spans="3:3" ht="15.75" customHeight="1">
      <c r="C579" s="170"/>
    </row>
    <row r="580" spans="3:3" ht="15.75" customHeight="1">
      <c r="C580" s="170"/>
    </row>
    <row r="581" spans="3:3" ht="15.75" customHeight="1">
      <c r="C581" s="170"/>
    </row>
    <row r="582" spans="3:3" ht="15.75" customHeight="1">
      <c r="C582" s="170"/>
    </row>
    <row r="583" spans="3:3" ht="15.75" customHeight="1">
      <c r="C583" s="170"/>
    </row>
    <row r="584" spans="3:3" ht="15.75" customHeight="1">
      <c r="C584" s="170"/>
    </row>
    <row r="585" spans="3:3" ht="15.75" customHeight="1">
      <c r="C585" s="170"/>
    </row>
    <row r="586" spans="3:3" ht="15.75" customHeight="1">
      <c r="C586" s="170"/>
    </row>
    <row r="587" spans="3:3" ht="15.75" customHeight="1">
      <c r="C587" s="170"/>
    </row>
    <row r="588" spans="3:3" ht="15.75" customHeight="1">
      <c r="C588" s="170"/>
    </row>
    <row r="589" spans="3:3" ht="15.75" customHeight="1">
      <c r="C589" s="170"/>
    </row>
    <row r="590" spans="3:3" ht="15.75" customHeight="1">
      <c r="C590" s="170"/>
    </row>
    <row r="591" spans="3:3" ht="15.75" customHeight="1">
      <c r="C591" s="170"/>
    </row>
    <row r="592" spans="3:3" ht="15.75" customHeight="1">
      <c r="C592" s="170"/>
    </row>
    <row r="593" spans="3:3" ht="15.75" customHeight="1">
      <c r="C593" s="170"/>
    </row>
    <row r="594" spans="3:3" ht="15.75" customHeight="1">
      <c r="C594" s="170"/>
    </row>
    <row r="595" spans="3:3" ht="15.75" customHeight="1">
      <c r="C595" s="170"/>
    </row>
    <row r="596" spans="3:3" ht="15.75" customHeight="1">
      <c r="C596" s="170"/>
    </row>
    <row r="597" spans="3:3" ht="15.75" customHeight="1">
      <c r="C597" s="170"/>
    </row>
    <row r="598" spans="3:3" ht="15.75" customHeight="1">
      <c r="C598" s="170"/>
    </row>
    <row r="599" spans="3:3" ht="15.75" customHeight="1">
      <c r="C599" s="170"/>
    </row>
    <row r="600" spans="3:3" ht="15.75" customHeight="1">
      <c r="C600" s="170"/>
    </row>
    <row r="601" spans="3:3" ht="15.75" customHeight="1">
      <c r="C601" s="170"/>
    </row>
    <row r="602" spans="3:3" ht="15.75" customHeight="1">
      <c r="C602" s="170"/>
    </row>
    <row r="603" spans="3:3" ht="15.75" customHeight="1">
      <c r="C603" s="170"/>
    </row>
    <row r="604" spans="3:3" ht="15.75" customHeight="1">
      <c r="C604" s="170"/>
    </row>
    <row r="605" spans="3:3" ht="15.75" customHeight="1">
      <c r="C605" s="170"/>
    </row>
    <row r="606" spans="3:3" ht="15.75" customHeight="1">
      <c r="C606" s="170"/>
    </row>
    <row r="607" spans="3:3" ht="15.75" customHeight="1">
      <c r="C607" s="170"/>
    </row>
    <row r="608" spans="3:3" ht="15.75" customHeight="1">
      <c r="C608" s="170"/>
    </row>
    <row r="609" spans="3:3" ht="15.75" customHeight="1">
      <c r="C609" s="170"/>
    </row>
    <row r="610" spans="3:3" ht="15.75" customHeight="1">
      <c r="C610" s="170"/>
    </row>
    <row r="611" spans="3:3" ht="15.75" customHeight="1">
      <c r="C611" s="170"/>
    </row>
    <row r="612" spans="3:3" ht="15.75" customHeight="1">
      <c r="C612" s="170"/>
    </row>
    <row r="613" spans="3:3" ht="15.75" customHeight="1">
      <c r="C613" s="170"/>
    </row>
    <row r="614" spans="3:3" ht="15.75" customHeight="1">
      <c r="C614" s="170"/>
    </row>
    <row r="615" spans="3:3" ht="15.75" customHeight="1">
      <c r="C615" s="170"/>
    </row>
    <row r="616" spans="3:3" ht="15.75" customHeight="1">
      <c r="C616" s="170"/>
    </row>
    <row r="617" spans="3:3" ht="15.75" customHeight="1">
      <c r="C617" s="170"/>
    </row>
    <row r="618" spans="3:3" ht="15.75" customHeight="1">
      <c r="C618" s="170"/>
    </row>
    <row r="619" spans="3:3" ht="15.75" customHeight="1">
      <c r="C619" s="170"/>
    </row>
    <row r="620" spans="3:3" ht="15.75" customHeight="1">
      <c r="C620" s="170"/>
    </row>
    <row r="621" spans="3:3" ht="15.75" customHeight="1">
      <c r="C621" s="170"/>
    </row>
    <row r="622" spans="3:3" ht="15.75" customHeight="1">
      <c r="C622" s="170"/>
    </row>
    <row r="623" spans="3:3" ht="15.75" customHeight="1">
      <c r="C623" s="170"/>
    </row>
    <row r="624" spans="3:3" ht="15.75" customHeight="1">
      <c r="C624" s="170"/>
    </row>
    <row r="625" spans="3:3" ht="15.75" customHeight="1">
      <c r="C625" s="170"/>
    </row>
    <row r="626" spans="3:3" ht="15.75" customHeight="1">
      <c r="C626" s="170"/>
    </row>
    <row r="627" spans="3:3" ht="15.75" customHeight="1">
      <c r="C627" s="170"/>
    </row>
    <row r="628" spans="3:3" ht="15.75" customHeight="1">
      <c r="C628" s="170"/>
    </row>
    <row r="629" spans="3:3" ht="15.75" customHeight="1">
      <c r="C629" s="170"/>
    </row>
    <row r="630" spans="3:3" ht="15.75" customHeight="1">
      <c r="C630" s="170"/>
    </row>
    <row r="631" spans="3:3" ht="15.75" customHeight="1">
      <c r="C631" s="170"/>
    </row>
    <row r="632" spans="3:3" ht="15.75" customHeight="1">
      <c r="C632" s="170"/>
    </row>
    <row r="633" spans="3:3" ht="15.75" customHeight="1">
      <c r="C633" s="170"/>
    </row>
    <row r="634" spans="3:3" ht="15.75" customHeight="1">
      <c r="C634" s="170"/>
    </row>
    <row r="635" spans="3:3" ht="15.75" customHeight="1">
      <c r="C635" s="170"/>
    </row>
    <row r="636" spans="3:3" ht="15.75" customHeight="1">
      <c r="C636" s="170"/>
    </row>
    <row r="637" spans="3:3" ht="15.75" customHeight="1">
      <c r="C637" s="170"/>
    </row>
    <row r="638" spans="3:3" ht="15.75" customHeight="1">
      <c r="C638" s="170"/>
    </row>
    <row r="639" spans="3:3" ht="15.75" customHeight="1">
      <c r="C639" s="170"/>
    </row>
    <row r="640" spans="3:3" ht="15.75" customHeight="1">
      <c r="C640" s="170"/>
    </row>
    <row r="641" spans="3:3" ht="15.75" customHeight="1">
      <c r="C641" s="170"/>
    </row>
    <row r="642" spans="3:3" ht="15.75" customHeight="1">
      <c r="C642" s="170"/>
    </row>
    <row r="643" spans="3:3" ht="15.75" customHeight="1">
      <c r="C643" s="170"/>
    </row>
    <row r="644" spans="3:3" ht="15.75" customHeight="1">
      <c r="C644" s="170"/>
    </row>
    <row r="645" spans="3:3" ht="15.75" customHeight="1">
      <c r="C645" s="170"/>
    </row>
    <row r="646" spans="3:3" ht="15.75" customHeight="1">
      <c r="C646" s="170"/>
    </row>
    <row r="647" spans="3:3" ht="15.75" customHeight="1">
      <c r="C647" s="170"/>
    </row>
    <row r="648" spans="3:3" ht="15.75" customHeight="1">
      <c r="C648" s="170"/>
    </row>
    <row r="649" spans="3:3" ht="15.75" customHeight="1">
      <c r="C649" s="170"/>
    </row>
    <row r="650" spans="3:3" ht="15.75" customHeight="1">
      <c r="C650" s="170"/>
    </row>
    <row r="651" spans="3:3" ht="15.75" customHeight="1">
      <c r="C651" s="170"/>
    </row>
    <row r="652" spans="3:3" ht="15.75" customHeight="1">
      <c r="C652" s="170"/>
    </row>
    <row r="653" spans="3:3" ht="15.75" customHeight="1">
      <c r="C653" s="170"/>
    </row>
    <row r="654" spans="3:3" ht="15.75" customHeight="1">
      <c r="C654" s="170"/>
    </row>
    <row r="655" spans="3:3" ht="15.75" customHeight="1">
      <c r="C655" s="170"/>
    </row>
    <row r="656" spans="3:3" ht="15.75" customHeight="1">
      <c r="C656" s="170"/>
    </row>
    <row r="657" spans="3:3" ht="15.75" customHeight="1">
      <c r="C657" s="170"/>
    </row>
    <row r="658" spans="3:3" ht="15.75" customHeight="1">
      <c r="C658" s="170"/>
    </row>
    <row r="659" spans="3:3" ht="15.75" customHeight="1">
      <c r="C659" s="170"/>
    </row>
    <row r="660" spans="3:3" ht="15.75" customHeight="1">
      <c r="C660" s="170"/>
    </row>
    <row r="661" spans="3:3" ht="15.75" customHeight="1">
      <c r="C661" s="170"/>
    </row>
    <row r="662" spans="3:3" ht="15.75" customHeight="1">
      <c r="C662" s="170"/>
    </row>
    <row r="663" spans="3:3" ht="15.75" customHeight="1">
      <c r="C663" s="170"/>
    </row>
    <row r="664" spans="3:3" ht="15.75" customHeight="1">
      <c r="C664" s="170"/>
    </row>
    <row r="665" spans="3:3" ht="15.75" customHeight="1">
      <c r="C665" s="170"/>
    </row>
    <row r="666" spans="3:3" ht="15.75" customHeight="1">
      <c r="C666" s="170"/>
    </row>
    <row r="667" spans="3:3" ht="15.75" customHeight="1">
      <c r="C667" s="170"/>
    </row>
    <row r="668" spans="3:3" ht="15.75" customHeight="1">
      <c r="C668" s="170"/>
    </row>
    <row r="669" spans="3:3" ht="15.75" customHeight="1">
      <c r="C669" s="170"/>
    </row>
    <row r="670" spans="3:3" ht="15.75" customHeight="1">
      <c r="C670" s="170"/>
    </row>
    <row r="671" spans="3:3" ht="15.75" customHeight="1">
      <c r="C671" s="170"/>
    </row>
    <row r="672" spans="3:3" ht="15.75" customHeight="1">
      <c r="C672" s="170"/>
    </row>
    <row r="673" spans="3:3" ht="15.75" customHeight="1">
      <c r="C673" s="170"/>
    </row>
    <row r="674" spans="3:3" ht="15.75" customHeight="1">
      <c r="C674" s="170"/>
    </row>
    <row r="675" spans="3:3" ht="15.75" customHeight="1">
      <c r="C675" s="170"/>
    </row>
    <row r="676" spans="3:3" ht="15.75" customHeight="1">
      <c r="C676" s="170"/>
    </row>
    <row r="677" spans="3:3" ht="15.75" customHeight="1">
      <c r="C677" s="170"/>
    </row>
    <row r="678" spans="3:3" ht="15.75" customHeight="1">
      <c r="C678" s="170"/>
    </row>
    <row r="679" spans="3:3" ht="15.75" customHeight="1">
      <c r="C679" s="170"/>
    </row>
    <row r="680" spans="3:3" ht="15.75" customHeight="1">
      <c r="C680" s="170"/>
    </row>
    <row r="681" spans="3:3" ht="15.75" customHeight="1">
      <c r="C681" s="170"/>
    </row>
    <row r="682" spans="3:3" ht="15.75" customHeight="1">
      <c r="C682" s="170"/>
    </row>
    <row r="683" spans="3:3" ht="15.75" customHeight="1">
      <c r="C683" s="170"/>
    </row>
    <row r="684" spans="3:3" ht="15.75" customHeight="1">
      <c r="C684" s="170"/>
    </row>
    <row r="685" spans="3:3" ht="15.75" customHeight="1">
      <c r="C685" s="170"/>
    </row>
    <row r="686" spans="3:3" ht="15.75" customHeight="1">
      <c r="C686" s="170"/>
    </row>
    <row r="687" spans="3:3" ht="15.75" customHeight="1">
      <c r="C687" s="170"/>
    </row>
    <row r="688" spans="3:3" ht="15.75" customHeight="1">
      <c r="C688" s="170"/>
    </row>
    <row r="689" spans="3:3" ht="15.75" customHeight="1">
      <c r="C689" s="170"/>
    </row>
    <row r="690" spans="3:3" ht="15.75" customHeight="1">
      <c r="C690" s="170"/>
    </row>
    <row r="691" spans="3:3" ht="15.75" customHeight="1">
      <c r="C691" s="170"/>
    </row>
    <row r="692" spans="3:3" ht="15.75" customHeight="1">
      <c r="C692" s="170"/>
    </row>
    <row r="693" spans="3:3" ht="15.75" customHeight="1">
      <c r="C693" s="170"/>
    </row>
    <row r="694" spans="3:3" ht="15.75" customHeight="1">
      <c r="C694" s="170"/>
    </row>
    <row r="695" spans="3:3" ht="15.75" customHeight="1">
      <c r="C695" s="170"/>
    </row>
    <row r="696" spans="3:3" ht="15.75" customHeight="1">
      <c r="C696" s="170"/>
    </row>
    <row r="697" spans="3:3" ht="15.75" customHeight="1">
      <c r="C697" s="170"/>
    </row>
    <row r="698" spans="3:3" ht="15.75" customHeight="1">
      <c r="C698" s="170"/>
    </row>
    <row r="699" spans="3:3" ht="15.75" customHeight="1">
      <c r="C699" s="170"/>
    </row>
    <row r="700" spans="3:3" ht="15.75" customHeight="1">
      <c r="C700" s="170"/>
    </row>
    <row r="701" spans="3:3" ht="15.75" customHeight="1">
      <c r="C701" s="170"/>
    </row>
    <row r="702" spans="3:3" ht="15.75" customHeight="1">
      <c r="C702" s="170"/>
    </row>
    <row r="703" spans="3:3" ht="15.75" customHeight="1">
      <c r="C703" s="170"/>
    </row>
    <row r="704" spans="3:3" ht="15.75" customHeight="1">
      <c r="C704" s="170"/>
    </row>
    <row r="705" spans="3:3" ht="15.75" customHeight="1">
      <c r="C705" s="170"/>
    </row>
    <row r="706" spans="3:3" ht="15.75" customHeight="1">
      <c r="C706" s="170"/>
    </row>
    <row r="707" spans="3:3" ht="15.75" customHeight="1">
      <c r="C707" s="170"/>
    </row>
    <row r="708" spans="3:3" ht="15.75" customHeight="1">
      <c r="C708" s="170"/>
    </row>
    <row r="709" spans="3:3" ht="15.75" customHeight="1">
      <c r="C709" s="170"/>
    </row>
    <row r="710" spans="3:3" ht="15.75" customHeight="1">
      <c r="C710" s="170"/>
    </row>
    <row r="711" spans="3:3" ht="15.75" customHeight="1">
      <c r="C711" s="170"/>
    </row>
    <row r="712" spans="3:3" ht="15.75" customHeight="1">
      <c r="C712" s="170"/>
    </row>
    <row r="713" spans="3:3" ht="15.75" customHeight="1">
      <c r="C713" s="170"/>
    </row>
    <row r="714" spans="3:3" ht="15.75" customHeight="1">
      <c r="C714" s="170"/>
    </row>
    <row r="715" spans="3:3" ht="15.75" customHeight="1">
      <c r="C715" s="170"/>
    </row>
    <row r="716" spans="3:3" ht="15.75" customHeight="1">
      <c r="C716" s="170"/>
    </row>
    <row r="717" spans="3:3" ht="15.75" customHeight="1">
      <c r="C717" s="170"/>
    </row>
    <row r="718" spans="3:3" ht="15.75" customHeight="1">
      <c r="C718" s="170"/>
    </row>
    <row r="719" spans="3:3" ht="15.75" customHeight="1">
      <c r="C719" s="170"/>
    </row>
    <row r="720" spans="3:3" ht="15.75" customHeight="1">
      <c r="C720" s="170"/>
    </row>
    <row r="721" spans="3:3" ht="15.75" customHeight="1">
      <c r="C721" s="170"/>
    </row>
    <row r="722" spans="3:3" ht="15.75" customHeight="1">
      <c r="C722" s="170"/>
    </row>
    <row r="723" spans="3:3" ht="15.75" customHeight="1">
      <c r="C723" s="170"/>
    </row>
    <row r="724" spans="3:3" ht="15.75" customHeight="1">
      <c r="C724" s="170"/>
    </row>
    <row r="725" spans="3:3" ht="15.75" customHeight="1">
      <c r="C725" s="170"/>
    </row>
    <row r="726" spans="3:3" ht="15.75" customHeight="1">
      <c r="C726" s="170"/>
    </row>
    <row r="727" spans="3:3" ht="15.75" customHeight="1">
      <c r="C727" s="170"/>
    </row>
    <row r="728" spans="3:3" ht="15.75" customHeight="1">
      <c r="C728" s="170"/>
    </row>
    <row r="729" spans="3:3" ht="15.75" customHeight="1">
      <c r="C729" s="170"/>
    </row>
    <row r="730" spans="3:3" ht="15.75" customHeight="1">
      <c r="C730" s="170"/>
    </row>
    <row r="731" spans="3:3" ht="15.75" customHeight="1">
      <c r="C731" s="170"/>
    </row>
    <row r="732" spans="3:3" ht="15.75" customHeight="1">
      <c r="C732" s="170"/>
    </row>
    <row r="733" spans="3:3" ht="15.75" customHeight="1">
      <c r="C733" s="170"/>
    </row>
    <row r="734" spans="3:3" ht="15.75" customHeight="1">
      <c r="C734" s="170"/>
    </row>
    <row r="735" spans="3:3" ht="15.75" customHeight="1">
      <c r="C735" s="170"/>
    </row>
    <row r="736" spans="3:3" ht="15.75" customHeight="1">
      <c r="C736" s="170"/>
    </row>
    <row r="737" spans="3:3" ht="15.75" customHeight="1">
      <c r="C737" s="170"/>
    </row>
    <row r="738" spans="3:3" ht="15.75" customHeight="1">
      <c r="C738" s="170"/>
    </row>
    <row r="739" spans="3:3" ht="15.75" customHeight="1">
      <c r="C739" s="170"/>
    </row>
    <row r="740" spans="3:3" ht="15.75" customHeight="1">
      <c r="C740" s="170"/>
    </row>
    <row r="741" spans="3:3" ht="15.75" customHeight="1">
      <c r="C741" s="170"/>
    </row>
    <row r="742" spans="3:3" ht="15.75" customHeight="1">
      <c r="C742" s="170"/>
    </row>
    <row r="743" spans="3:3" ht="15.75" customHeight="1">
      <c r="C743" s="170"/>
    </row>
    <row r="744" spans="3:3" ht="15.75" customHeight="1">
      <c r="C744" s="170"/>
    </row>
    <row r="745" spans="3:3" ht="15.75" customHeight="1">
      <c r="C745" s="170"/>
    </row>
    <row r="746" spans="3:3" ht="15.75" customHeight="1">
      <c r="C746" s="170"/>
    </row>
    <row r="747" spans="3:3" ht="15.75" customHeight="1">
      <c r="C747" s="170"/>
    </row>
    <row r="748" spans="3:3" ht="15.75" customHeight="1">
      <c r="C748" s="170"/>
    </row>
    <row r="749" spans="3:3" ht="15.75" customHeight="1">
      <c r="C749" s="170"/>
    </row>
    <row r="750" spans="3:3" ht="15.75" customHeight="1">
      <c r="C750" s="170"/>
    </row>
    <row r="751" spans="3:3" ht="15.75" customHeight="1">
      <c r="C751" s="170"/>
    </row>
    <row r="752" spans="3:3" ht="15.75" customHeight="1">
      <c r="C752" s="170"/>
    </row>
    <row r="753" spans="3:3" ht="15.75" customHeight="1">
      <c r="C753" s="170"/>
    </row>
    <row r="754" spans="3:3" ht="15.75" customHeight="1">
      <c r="C754" s="170"/>
    </row>
    <row r="755" spans="3:3" ht="15.75" customHeight="1">
      <c r="C755" s="170"/>
    </row>
    <row r="756" spans="3:3" ht="15.75" customHeight="1">
      <c r="C756" s="170"/>
    </row>
    <row r="757" spans="3:3" ht="15.75" customHeight="1">
      <c r="C757" s="170"/>
    </row>
    <row r="758" spans="3:3" ht="15.75" customHeight="1">
      <c r="C758" s="170"/>
    </row>
    <row r="759" spans="3:3" ht="15.75" customHeight="1">
      <c r="C759" s="170"/>
    </row>
    <row r="760" spans="3:3" ht="15.75" customHeight="1">
      <c r="C760" s="170"/>
    </row>
    <row r="761" spans="3:3" ht="15.75" customHeight="1">
      <c r="C761" s="170"/>
    </row>
    <row r="762" spans="3:3" ht="15.75" customHeight="1">
      <c r="C762" s="170"/>
    </row>
    <row r="763" spans="3:3" ht="15.75" customHeight="1">
      <c r="C763" s="170"/>
    </row>
    <row r="764" spans="3:3" ht="15.75" customHeight="1">
      <c r="C764" s="170"/>
    </row>
    <row r="765" spans="3:3" ht="15.75" customHeight="1">
      <c r="C765" s="170"/>
    </row>
    <row r="766" spans="3:3" ht="15.75" customHeight="1">
      <c r="C766" s="170"/>
    </row>
    <row r="767" spans="3:3" ht="15.75" customHeight="1">
      <c r="C767" s="170"/>
    </row>
    <row r="768" spans="3:3" ht="15.75" customHeight="1">
      <c r="C768" s="170"/>
    </row>
    <row r="769" spans="3:3" ht="15.75" customHeight="1">
      <c r="C769" s="170"/>
    </row>
    <row r="770" spans="3:3" ht="15.75" customHeight="1">
      <c r="C770" s="170"/>
    </row>
    <row r="771" spans="3:3" ht="15.75" customHeight="1">
      <c r="C771" s="170"/>
    </row>
    <row r="772" spans="3:3" ht="15.75" customHeight="1">
      <c r="C772" s="170"/>
    </row>
    <row r="773" spans="3:3" ht="15.75" customHeight="1">
      <c r="C773" s="170"/>
    </row>
    <row r="774" spans="3:3" ht="15.75" customHeight="1">
      <c r="C774" s="170"/>
    </row>
    <row r="775" spans="3:3" ht="15.75" customHeight="1">
      <c r="C775" s="170"/>
    </row>
    <row r="776" spans="3:3" ht="15.75" customHeight="1">
      <c r="C776" s="170"/>
    </row>
    <row r="777" spans="3:3" ht="15.75" customHeight="1">
      <c r="C777" s="170"/>
    </row>
    <row r="778" spans="3:3" ht="15.75" customHeight="1">
      <c r="C778" s="170"/>
    </row>
    <row r="779" spans="3:3" ht="15.75" customHeight="1">
      <c r="C779" s="170"/>
    </row>
    <row r="780" spans="3:3" ht="15.75" customHeight="1">
      <c r="C780" s="170"/>
    </row>
    <row r="781" spans="3:3" ht="15.75" customHeight="1">
      <c r="C781" s="170"/>
    </row>
    <row r="782" spans="3:3" ht="15.75" customHeight="1">
      <c r="C782" s="170"/>
    </row>
    <row r="783" spans="3:3" ht="15.75" customHeight="1">
      <c r="C783" s="170"/>
    </row>
    <row r="784" spans="3:3" ht="15.75" customHeight="1">
      <c r="C784" s="170"/>
    </row>
    <row r="785" spans="3:3" ht="15.75" customHeight="1">
      <c r="C785" s="170"/>
    </row>
    <row r="786" spans="3:3" ht="15.75" customHeight="1">
      <c r="C786" s="170"/>
    </row>
    <row r="787" spans="3:3" ht="15.75" customHeight="1">
      <c r="C787" s="170"/>
    </row>
    <row r="788" spans="3:3" ht="15.75" customHeight="1">
      <c r="C788" s="170"/>
    </row>
    <row r="789" spans="3:3" ht="15.75" customHeight="1">
      <c r="C789" s="170"/>
    </row>
    <row r="790" spans="3:3" ht="15.75" customHeight="1">
      <c r="C790" s="170"/>
    </row>
    <row r="791" spans="3:3" ht="15.75" customHeight="1">
      <c r="C791" s="170"/>
    </row>
    <row r="792" spans="3:3" ht="15.75" customHeight="1">
      <c r="C792" s="170"/>
    </row>
    <row r="793" spans="3:3" ht="15.75" customHeight="1">
      <c r="C793" s="170"/>
    </row>
    <row r="794" spans="3:3" ht="15.75" customHeight="1">
      <c r="C794" s="170"/>
    </row>
    <row r="795" spans="3:3" ht="15.75" customHeight="1">
      <c r="C795" s="170"/>
    </row>
    <row r="796" spans="3:3" ht="15.75" customHeight="1">
      <c r="C796" s="170"/>
    </row>
    <row r="797" spans="3:3" ht="15.75" customHeight="1">
      <c r="C797" s="170"/>
    </row>
    <row r="798" spans="3:3" ht="15.75" customHeight="1">
      <c r="C798" s="170"/>
    </row>
    <row r="799" spans="3:3" ht="15.75" customHeight="1">
      <c r="C799" s="170"/>
    </row>
    <row r="800" spans="3:3" ht="15.75" customHeight="1">
      <c r="C800" s="170"/>
    </row>
    <row r="801" spans="3:3" ht="15.75" customHeight="1">
      <c r="C801" s="170"/>
    </row>
    <row r="802" spans="3:3" ht="15.75" customHeight="1">
      <c r="C802" s="170"/>
    </row>
    <row r="803" spans="3:3" ht="15.75" customHeight="1">
      <c r="C803" s="170"/>
    </row>
    <row r="804" spans="3:3" ht="15.75" customHeight="1">
      <c r="C804" s="170"/>
    </row>
    <row r="805" spans="3:3" ht="15.75" customHeight="1">
      <c r="C805" s="170"/>
    </row>
    <row r="806" spans="3:3" ht="15.75" customHeight="1">
      <c r="C806" s="170"/>
    </row>
    <row r="807" spans="3:3" ht="15.75" customHeight="1">
      <c r="C807" s="170"/>
    </row>
    <row r="808" spans="3:3" ht="15.75" customHeight="1">
      <c r="C808" s="170"/>
    </row>
    <row r="809" spans="3:3" ht="15.75" customHeight="1">
      <c r="C809" s="170"/>
    </row>
    <row r="810" spans="3:3" ht="15.75" customHeight="1">
      <c r="C810" s="170"/>
    </row>
    <row r="811" spans="3:3" ht="15.75" customHeight="1">
      <c r="C811" s="170"/>
    </row>
    <row r="812" spans="3:3" ht="15.75" customHeight="1">
      <c r="C812" s="170"/>
    </row>
    <row r="813" spans="3:3" ht="15.75" customHeight="1">
      <c r="C813" s="170"/>
    </row>
    <row r="814" spans="3:3" ht="15.75" customHeight="1">
      <c r="C814" s="170"/>
    </row>
    <row r="815" spans="3:3" ht="15.75" customHeight="1">
      <c r="C815" s="170"/>
    </row>
    <row r="816" spans="3:3" ht="15.75" customHeight="1">
      <c r="C816" s="170"/>
    </row>
    <row r="817" spans="3:3" ht="15.75" customHeight="1">
      <c r="C817" s="170"/>
    </row>
    <row r="818" spans="3:3" ht="15.75" customHeight="1">
      <c r="C818" s="170"/>
    </row>
    <row r="819" spans="3:3" ht="15.75" customHeight="1">
      <c r="C819" s="170"/>
    </row>
    <row r="820" spans="3:3" ht="15.75" customHeight="1">
      <c r="C820" s="170"/>
    </row>
    <row r="821" spans="3:3" ht="15.75" customHeight="1">
      <c r="C821" s="170"/>
    </row>
    <row r="822" spans="3:3" ht="15.75" customHeight="1">
      <c r="C822" s="170"/>
    </row>
    <row r="823" spans="3:3" ht="15.75" customHeight="1">
      <c r="C823" s="170"/>
    </row>
    <row r="824" spans="3:3" ht="15.75" customHeight="1">
      <c r="C824" s="170"/>
    </row>
    <row r="825" spans="3:3" ht="15.75" customHeight="1">
      <c r="C825" s="170"/>
    </row>
    <row r="826" spans="3:3" ht="15.75" customHeight="1">
      <c r="C826" s="170"/>
    </row>
    <row r="827" spans="3:3" ht="15.75" customHeight="1">
      <c r="C827" s="170"/>
    </row>
    <row r="828" spans="3:3" ht="15.75" customHeight="1">
      <c r="C828" s="170"/>
    </row>
    <row r="829" spans="3:3" ht="15.75" customHeight="1">
      <c r="C829" s="170"/>
    </row>
    <row r="830" spans="3:3" ht="15.75" customHeight="1">
      <c r="C830" s="170"/>
    </row>
    <row r="831" spans="3:3" ht="15.75" customHeight="1">
      <c r="C831" s="170"/>
    </row>
    <row r="832" spans="3:3" ht="15.75" customHeight="1">
      <c r="C832" s="170"/>
    </row>
    <row r="833" spans="3:3" ht="15.75" customHeight="1">
      <c r="C833" s="170"/>
    </row>
    <row r="834" spans="3:3" ht="15.75" customHeight="1">
      <c r="C834" s="170"/>
    </row>
    <row r="835" spans="3:3" ht="15.75" customHeight="1">
      <c r="C835" s="170"/>
    </row>
    <row r="836" spans="3:3" ht="15.75" customHeight="1">
      <c r="C836" s="170"/>
    </row>
    <row r="837" spans="3:3" ht="15.75" customHeight="1">
      <c r="C837" s="170"/>
    </row>
    <row r="838" spans="3:3" ht="15.75" customHeight="1">
      <c r="C838" s="170"/>
    </row>
    <row r="839" spans="3:3" ht="15.75" customHeight="1">
      <c r="C839" s="170"/>
    </row>
    <row r="840" spans="3:3" ht="15.75" customHeight="1">
      <c r="C840" s="170"/>
    </row>
    <row r="841" spans="3:3" ht="15.75" customHeight="1">
      <c r="C841" s="170"/>
    </row>
    <row r="842" spans="3:3" ht="15.75" customHeight="1">
      <c r="C842" s="170"/>
    </row>
    <row r="843" spans="3:3" ht="15.75" customHeight="1">
      <c r="C843" s="170"/>
    </row>
    <row r="844" spans="3:3" ht="15.75" customHeight="1">
      <c r="C844" s="170"/>
    </row>
    <row r="845" spans="3:3" ht="15.75" customHeight="1">
      <c r="C845" s="170"/>
    </row>
    <row r="846" spans="3:3" ht="15.75" customHeight="1">
      <c r="C846" s="170"/>
    </row>
    <row r="847" spans="3:3" ht="15.75" customHeight="1">
      <c r="C847" s="170"/>
    </row>
    <row r="848" spans="3:3" ht="15.75" customHeight="1">
      <c r="C848" s="170"/>
    </row>
    <row r="849" spans="3:3" ht="15.75" customHeight="1">
      <c r="C849" s="170"/>
    </row>
    <row r="850" spans="3:3" ht="15.75" customHeight="1">
      <c r="C850" s="170"/>
    </row>
    <row r="851" spans="3:3" ht="15.75" customHeight="1">
      <c r="C851" s="170"/>
    </row>
    <row r="852" spans="3:3" ht="15.75" customHeight="1">
      <c r="C852" s="170"/>
    </row>
    <row r="853" spans="3:3" ht="15.75" customHeight="1">
      <c r="C853" s="170"/>
    </row>
    <row r="854" spans="3:3" ht="15.75" customHeight="1">
      <c r="C854" s="170"/>
    </row>
    <row r="855" spans="3:3" ht="15.75" customHeight="1">
      <c r="C855" s="170"/>
    </row>
    <row r="856" spans="3:3" ht="15.75" customHeight="1">
      <c r="C856" s="170"/>
    </row>
    <row r="857" spans="3:3" ht="15.75" customHeight="1">
      <c r="C857" s="170"/>
    </row>
    <row r="858" spans="3:3" ht="15.75" customHeight="1">
      <c r="C858" s="170"/>
    </row>
    <row r="859" spans="3:3" ht="15.75" customHeight="1">
      <c r="C859" s="170"/>
    </row>
    <row r="860" spans="3:3" ht="15.75" customHeight="1">
      <c r="C860" s="170"/>
    </row>
    <row r="861" spans="3:3" ht="15.75" customHeight="1">
      <c r="C861" s="170"/>
    </row>
    <row r="862" spans="3:3" ht="15.75" customHeight="1">
      <c r="C862" s="170"/>
    </row>
    <row r="863" spans="3:3" ht="15.75" customHeight="1">
      <c r="C863" s="170"/>
    </row>
    <row r="864" spans="3:3" ht="15.75" customHeight="1">
      <c r="C864" s="170"/>
    </row>
    <row r="865" spans="3:3" ht="15.75" customHeight="1">
      <c r="C865" s="170"/>
    </row>
    <row r="866" spans="3:3" ht="15.75" customHeight="1">
      <c r="C866" s="170"/>
    </row>
    <row r="867" spans="3:3" ht="15.75" customHeight="1">
      <c r="C867" s="170"/>
    </row>
    <row r="868" spans="3:3" ht="15.75" customHeight="1">
      <c r="C868" s="170"/>
    </row>
    <row r="869" spans="3:3" ht="15.75" customHeight="1">
      <c r="C869" s="170"/>
    </row>
    <row r="870" spans="3:3" ht="15.75" customHeight="1">
      <c r="C870" s="170"/>
    </row>
    <row r="871" spans="3:3" ht="15.75" customHeight="1">
      <c r="C871" s="170"/>
    </row>
    <row r="872" spans="3:3" ht="15.75" customHeight="1">
      <c r="C872" s="170"/>
    </row>
    <row r="873" spans="3:3" ht="15.75" customHeight="1">
      <c r="C873" s="170"/>
    </row>
    <row r="874" spans="3:3" ht="15.75" customHeight="1">
      <c r="C874" s="170"/>
    </row>
    <row r="875" spans="3:3" ht="15.75" customHeight="1">
      <c r="C875" s="170"/>
    </row>
    <row r="876" spans="3:3" ht="15.75" customHeight="1">
      <c r="C876" s="170"/>
    </row>
    <row r="877" spans="3:3" ht="15.75" customHeight="1">
      <c r="C877" s="170"/>
    </row>
    <row r="878" spans="3:3" ht="15.75" customHeight="1">
      <c r="C878" s="170"/>
    </row>
    <row r="879" spans="3:3" ht="15.75" customHeight="1">
      <c r="C879" s="170"/>
    </row>
    <row r="880" spans="3:3" ht="15.75" customHeight="1">
      <c r="C880" s="170"/>
    </row>
    <row r="881" spans="3:3" ht="15.75" customHeight="1">
      <c r="C881" s="170"/>
    </row>
    <row r="882" spans="3:3" ht="15.75" customHeight="1">
      <c r="C882" s="170"/>
    </row>
    <row r="883" spans="3:3" ht="15.75" customHeight="1">
      <c r="C883" s="170"/>
    </row>
    <row r="884" spans="3:3" ht="15.75" customHeight="1">
      <c r="C884" s="170"/>
    </row>
    <row r="885" spans="3:3" ht="15.75" customHeight="1">
      <c r="C885" s="170"/>
    </row>
    <row r="886" spans="3:3" ht="15.75" customHeight="1">
      <c r="C886" s="170"/>
    </row>
    <row r="887" spans="3:3" ht="15.75" customHeight="1">
      <c r="C887" s="170"/>
    </row>
    <row r="888" spans="3:3" ht="15.75" customHeight="1">
      <c r="C888" s="170"/>
    </row>
    <row r="889" spans="3:3" ht="15.75" customHeight="1">
      <c r="C889" s="170"/>
    </row>
    <row r="890" spans="3:3" ht="15.75" customHeight="1">
      <c r="C890" s="170"/>
    </row>
    <row r="891" spans="3:3" ht="15.75" customHeight="1">
      <c r="C891" s="170"/>
    </row>
    <row r="892" spans="3:3" ht="15.75" customHeight="1">
      <c r="C892" s="170"/>
    </row>
    <row r="893" spans="3:3" ht="15.75" customHeight="1">
      <c r="C893" s="170"/>
    </row>
    <row r="894" spans="3:3" ht="15.75" customHeight="1">
      <c r="C894" s="170"/>
    </row>
    <row r="895" spans="3:3" ht="15.75" customHeight="1">
      <c r="C895" s="170"/>
    </row>
    <row r="896" spans="3:3" ht="15.75" customHeight="1">
      <c r="C896" s="170"/>
    </row>
    <row r="897" spans="3:3" ht="15.75" customHeight="1">
      <c r="C897" s="170"/>
    </row>
    <row r="898" spans="3:3" ht="15.75" customHeight="1">
      <c r="C898" s="170"/>
    </row>
    <row r="899" spans="3:3" ht="15.75" customHeight="1">
      <c r="C899" s="170"/>
    </row>
    <row r="900" spans="3:3" ht="15.75" customHeight="1">
      <c r="C900" s="170"/>
    </row>
    <row r="901" spans="3:3" ht="15.75" customHeight="1">
      <c r="C901" s="170"/>
    </row>
    <row r="902" spans="3:3" ht="15.75" customHeight="1">
      <c r="C902" s="170"/>
    </row>
    <row r="903" spans="3:3" ht="15.75" customHeight="1">
      <c r="C903" s="170"/>
    </row>
    <row r="904" spans="3:3" ht="15.75" customHeight="1">
      <c r="C904" s="170"/>
    </row>
    <row r="905" spans="3:3" ht="15.75" customHeight="1">
      <c r="C905" s="170"/>
    </row>
    <row r="906" spans="3:3" ht="15.75" customHeight="1">
      <c r="C906" s="170"/>
    </row>
    <row r="907" spans="3:3" ht="15.75" customHeight="1">
      <c r="C907" s="170"/>
    </row>
    <row r="908" spans="3:3" ht="15.75" customHeight="1">
      <c r="C908" s="170"/>
    </row>
    <row r="909" spans="3:3" ht="15.75" customHeight="1">
      <c r="C909" s="170"/>
    </row>
    <row r="910" spans="3:3" ht="15.75" customHeight="1">
      <c r="C910" s="170"/>
    </row>
    <row r="911" spans="3:3" ht="15.75" customHeight="1">
      <c r="C911" s="170"/>
    </row>
    <row r="912" spans="3:3" ht="15.75" customHeight="1">
      <c r="C912" s="170"/>
    </row>
    <row r="913" spans="3:3" ht="15.75" customHeight="1">
      <c r="C913" s="170"/>
    </row>
    <row r="914" spans="3:3" ht="15.75" customHeight="1">
      <c r="C914" s="170"/>
    </row>
    <row r="915" spans="3:3" ht="15.75" customHeight="1">
      <c r="C915" s="170"/>
    </row>
    <row r="916" spans="3:3" ht="15.75" customHeight="1">
      <c r="C916" s="170"/>
    </row>
    <row r="917" spans="3:3" ht="15.75" customHeight="1">
      <c r="C917" s="170"/>
    </row>
    <row r="918" spans="3:3" ht="15.75" customHeight="1">
      <c r="C918" s="170"/>
    </row>
    <row r="919" spans="3:3" ht="15.75" customHeight="1">
      <c r="C919" s="170"/>
    </row>
    <row r="920" spans="3:3" ht="15.75" customHeight="1">
      <c r="C920" s="170"/>
    </row>
    <row r="921" spans="3:3" ht="15.75" customHeight="1">
      <c r="C921" s="170"/>
    </row>
    <row r="922" spans="3:3" ht="15.75" customHeight="1">
      <c r="C922" s="170"/>
    </row>
    <row r="923" spans="3:3" ht="15.75" customHeight="1">
      <c r="C923" s="170"/>
    </row>
    <row r="924" spans="3:3" ht="15.75" customHeight="1">
      <c r="C924" s="170"/>
    </row>
    <row r="925" spans="3:3" ht="15.75" customHeight="1">
      <c r="C925" s="170"/>
    </row>
    <row r="926" spans="3:3" ht="15.75" customHeight="1">
      <c r="C926" s="170"/>
    </row>
    <row r="927" spans="3:3" ht="15.75" customHeight="1">
      <c r="C927" s="170"/>
    </row>
    <row r="928" spans="3:3" ht="15.75" customHeight="1">
      <c r="C928" s="170"/>
    </row>
    <row r="929" spans="3:3" ht="15.75" customHeight="1">
      <c r="C929" s="170"/>
    </row>
    <row r="930" spans="3:3" ht="15.75" customHeight="1">
      <c r="C930" s="170"/>
    </row>
    <row r="931" spans="3:3" ht="15.75" customHeight="1">
      <c r="C931" s="170"/>
    </row>
    <row r="932" spans="3:3" ht="15.75" customHeight="1">
      <c r="C932" s="170"/>
    </row>
    <row r="933" spans="3:3" ht="15.75" customHeight="1">
      <c r="C933" s="170"/>
    </row>
    <row r="934" spans="3:3" ht="15.75" customHeight="1">
      <c r="C934" s="170"/>
    </row>
    <row r="935" spans="3:3" ht="15.75" customHeight="1">
      <c r="C935" s="170"/>
    </row>
    <row r="936" spans="3:3" ht="15.75" customHeight="1">
      <c r="C936" s="170"/>
    </row>
    <row r="937" spans="3:3" ht="15.75" customHeight="1">
      <c r="C937" s="170"/>
    </row>
    <row r="938" spans="3:3" ht="15.75" customHeight="1">
      <c r="C938" s="170"/>
    </row>
    <row r="939" spans="3:3" ht="15.75" customHeight="1">
      <c r="C939" s="170"/>
    </row>
    <row r="940" spans="3:3" ht="15.75" customHeight="1">
      <c r="C940" s="170"/>
    </row>
    <row r="941" spans="3:3" ht="15.75" customHeight="1">
      <c r="C941" s="170"/>
    </row>
    <row r="942" spans="3:3" ht="15.75" customHeight="1">
      <c r="C942" s="170"/>
    </row>
    <row r="943" spans="3:3" ht="15.75" customHeight="1">
      <c r="C943" s="170"/>
    </row>
    <row r="944" spans="3:3" ht="15.75" customHeight="1">
      <c r="C944" s="170"/>
    </row>
    <row r="945" spans="3:3" ht="15.75" customHeight="1">
      <c r="C945" s="170"/>
    </row>
    <row r="946" spans="3:3" ht="15.75" customHeight="1">
      <c r="C946" s="170"/>
    </row>
    <row r="947" spans="3:3" ht="15.75" customHeight="1">
      <c r="C947" s="170"/>
    </row>
    <row r="948" spans="3:3" ht="15.75" customHeight="1">
      <c r="C948" s="170"/>
    </row>
    <row r="949" spans="3:3" ht="15.75" customHeight="1">
      <c r="C949" s="170"/>
    </row>
    <row r="950" spans="3:3" ht="15.75" customHeight="1">
      <c r="C950" s="170"/>
    </row>
    <row r="951" spans="3:3" ht="15.75" customHeight="1">
      <c r="C951" s="170"/>
    </row>
    <row r="952" spans="3:3" ht="15.75" customHeight="1">
      <c r="C952" s="170"/>
    </row>
    <row r="953" spans="3:3" ht="15.75" customHeight="1">
      <c r="C953" s="170"/>
    </row>
    <row r="954" spans="3:3" ht="15.75" customHeight="1">
      <c r="C954" s="170"/>
    </row>
    <row r="955" spans="3:3" ht="15.75" customHeight="1">
      <c r="C955" s="170"/>
    </row>
    <row r="956" spans="3:3" ht="15.75" customHeight="1">
      <c r="C956" s="170"/>
    </row>
    <row r="957" spans="3:3" ht="15.75" customHeight="1">
      <c r="C957" s="170"/>
    </row>
    <row r="958" spans="3:3" ht="15.75" customHeight="1">
      <c r="C958" s="170"/>
    </row>
    <row r="959" spans="3:3" ht="15.75" customHeight="1">
      <c r="C959" s="170"/>
    </row>
    <row r="960" spans="3:3" ht="15.75" customHeight="1">
      <c r="C960" s="170"/>
    </row>
    <row r="961" spans="3:3" ht="15.75" customHeight="1">
      <c r="C961" s="170"/>
    </row>
    <row r="962" spans="3:3" ht="15.75" customHeight="1">
      <c r="C962" s="170"/>
    </row>
    <row r="963" spans="3:3" ht="15.75" customHeight="1">
      <c r="C963" s="170"/>
    </row>
    <row r="964" spans="3:3" ht="15.75" customHeight="1">
      <c r="C964" s="170"/>
    </row>
    <row r="965" spans="3:3" ht="15.75" customHeight="1">
      <c r="C965" s="170"/>
    </row>
    <row r="966" spans="3:3" ht="15.75" customHeight="1">
      <c r="C966" s="170"/>
    </row>
    <row r="967" spans="3:3" ht="15.75" customHeight="1">
      <c r="C967" s="170"/>
    </row>
    <row r="968" spans="3:3" ht="15.75" customHeight="1">
      <c r="C968" s="170"/>
    </row>
    <row r="969" spans="3:3" ht="15.75" customHeight="1">
      <c r="C969" s="170"/>
    </row>
    <row r="970" spans="3:3" ht="15.75" customHeight="1">
      <c r="C970" s="170"/>
    </row>
    <row r="971" spans="3:3" ht="15.75" customHeight="1">
      <c r="C971" s="170"/>
    </row>
    <row r="972" spans="3:3" ht="15.75" customHeight="1">
      <c r="C972" s="170"/>
    </row>
    <row r="973" spans="3:3" ht="15.75" customHeight="1">
      <c r="C973" s="170"/>
    </row>
    <row r="974" spans="3:3" ht="15.75" customHeight="1">
      <c r="C974" s="170"/>
    </row>
    <row r="975" spans="3:3" ht="15.75" customHeight="1">
      <c r="C975" s="170"/>
    </row>
    <row r="976" spans="3:3" ht="15.75" customHeight="1">
      <c r="C976" s="170"/>
    </row>
    <row r="977" spans="3:3" ht="15.75" customHeight="1">
      <c r="C977" s="170"/>
    </row>
    <row r="978" spans="3:3" ht="15.75" customHeight="1">
      <c r="C978" s="170"/>
    </row>
    <row r="979" spans="3:3" ht="15.75" customHeight="1">
      <c r="C979" s="170"/>
    </row>
    <row r="980" spans="3:3" ht="15.75" customHeight="1">
      <c r="C980" s="170"/>
    </row>
    <row r="981" spans="3:3" ht="15.75" customHeight="1">
      <c r="C981" s="170"/>
    </row>
    <row r="982" spans="3:3" ht="15.75" customHeight="1">
      <c r="C982" s="170"/>
    </row>
    <row r="983" spans="3:3" ht="15.75" customHeight="1">
      <c r="C983" s="170"/>
    </row>
    <row r="984" spans="3:3" ht="15.75" customHeight="1">
      <c r="C984" s="170"/>
    </row>
    <row r="985" spans="3:3" ht="15.75" customHeight="1">
      <c r="C985" s="170"/>
    </row>
    <row r="986" spans="3:3" ht="15.75" customHeight="1">
      <c r="C986" s="170"/>
    </row>
    <row r="987" spans="3:3" ht="15.75" customHeight="1">
      <c r="C987" s="170"/>
    </row>
    <row r="988" spans="3:3" ht="15.75" customHeight="1">
      <c r="C988" s="170"/>
    </row>
    <row r="989" spans="3:3" ht="15.75" customHeight="1">
      <c r="C989" s="170"/>
    </row>
    <row r="990" spans="3:3" ht="15.75" customHeight="1">
      <c r="C990" s="170"/>
    </row>
    <row r="991" spans="3:3" ht="15.75" customHeight="1">
      <c r="C991" s="170"/>
    </row>
    <row r="992" spans="3:3" ht="15.75" customHeight="1">
      <c r="C992" s="170"/>
    </row>
    <row r="993" spans="3:3" ht="15.75" customHeight="1">
      <c r="C993" s="170"/>
    </row>
    <row r="994" spans="3:3" ht="15.75" customHeight="1">
      <c r="C994" s="170"/>
    </row>
    <row r="995" spans="3:3" ht="15.75" customHeight="1">
      <c r="C995" s="170"/>
    </row>
    <row r="996" spans="3:3" ht="15.75" customHeight="1">
      <c r="C996" s="170"/>
    </row>
    <row r="997" spans="3:3" ht="15.75" customHeight="1">
      <c r="C997" s="170"/>
    </row>
    <row r="998" spans="3:3" ht="15.75" customHeight="1">
      <c r="C998" s="170"/>
    </row>
    <row r="999" spans="3:3" ht="15.75" customHeight="1">
      <c r="C999" s="170"/>
    </row>
    <row r="1000" spans="3:3" ht="15.75" customHeight="1">
      <c r="C1000" s="170"/>
    </row>
  </sheetData>
  <mergeCells count="23">
    <mergeCell ref="A1:P1"/>
    <mergeCell ref="A2:P2"/>
    <mergeCell ref="A3:P3"/>
    <mergeCell ref="A4:D4"/>
    <mergeCell ref="A5:P5"/>
    <mergeCell ref="B10:D10"/>
    <mergeCell ref="F10:S10"/>
    <mergeCell ref="F11:S11"/>
    <mergeCell ref="E12:R12"/>
    <mergeCell ref="E13:R13"/>
    <mergeCell ref="B15:B22"/>
    <mergeCell ref="D15:J15"/>
    <mergeCell ref="D18:J18"/>
    <mergeCell ref="D23:J23"/>
    <mergeCell ref="B64:B66"/>
    <mergeCell ref="B67:B73"/>
    <mergeCell ref="D24:J24"/>
    <mergeCell ref="B26:E26"/>
    <mergeCell ref="B27:B33"/>
    <mergeCell ref="B35:E35"/>
    <mergeCell ref="B36:B42"/>
    <mergeCell ref="B49:E49"/>
    <mergeCell ref="B54:B62"/>
  </mergeCells>
  <conditionalFormatting sqref="F10">
    <cfRule type="notContainsBlanks" dxfId="120" priority="1">
      <formula>LEN(TRIM(F10))&gt;0</formula>
    </cfRule>
  </conditionalFormatting>
  <conditionalFormatting sqref="F11:S11">
    <cfRule type="expression" dxfId="119" priority="2">
      <formula>E11="NO SE REPORTA"</formula>
    </cfRule>
  </conditionalFormatting>
  <conditionalFormatting sqref="F11:S11">
    <cfRule type="expression" dxfId="118" priority="3">
      <formula>E10="NO APLICA"</formula>
    </cfRule>
  </conditionalFormatting>
  <conditionalFormatting sqref="E12:R12">
    <cfRule type="expression" dxfId="117" priority="4">
      <formula>E11="SI SE REPORTA"</formula>
    </cfRule>
  </conditionalFormatting>
  <dataValidations count="3">
    <dataValidation type="list" allowBlank="1" showErrorMessage="1" sqref="E11">
      <formula1>REPORTE</formula1>
    </dataValidation>
    <dataValidation type="decimal" operator="greaterThanOrEqual" allowBlank="1" showInputMessage="1" showErrorMessage="1" prompt="ERROR - Escriba un número igual o mayor que 0" sqref="E16:E17 E20:H21">
      <formula1>0</formula1>
    </dataValidation>
    <dataValidation type="list" allowBlank="1" showErrorMessage="1" sqref="E10">
      <formula1>SI</formula1>
    </dataValidation>
  </dataValidations>
  <hyperlinks>
    <hyperlink ref="B9" location="null!A1" display="VOLVER AL INDICE"/>
  </hyperlinks>
  <pageMargins left="0.25" right="0.25" top="0.75" bottom="0.75" header="0" footer="0"/>
  <pageSetup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sqref="A1:P1"/>
    </sheetView>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26" width="9.375" customWidth="1"/>
  </cols>
  <sheetData>
    <row r="1" spans="1:26" ht="100.5" customHeight="1">
      <c r="A1" s="808"/>
      <c r="B1" s="732"/>
      <c r="C1" s="732"/>
      <c r="D1" s="732"/>
      <c r="E1" s="732"/>
      <c r="F1" s="732"/>
      <c r="G1" s="732"/>
      <c r="H1" s="732"/>
      <c r="I1" s="732"/>
      <c r="J1" s="732"/>
      <c r="K1" s="732"/>
      <c r="L1" s="732"/>
      <c r="M1" s="732"/>
      <c r="N1" s="732"/>
      <c r="O1" s="732"/>
      <c r="P1" s="733"/>
      <c r="Q1" s="24"/>
      <c r="R1" s="24"/>
      <c r="S1" s="4"/>
      <c r="T1" s="4"/>
      <c r="U1" s="4"/>
      <c r="V1" s="4"/>
      <c r="W1" s="4"/>
      <c r="X1" s="4"/>
      <c r="Y1" s="4"/>
      <c r="Z1" s="4"/>
    </row>
    <row r="2" spans="1:26">
      <c r="A2" s="731" t="str">
        <f>'Datos Generales'!C5</f>
        <v>Corporación Autónoma Regional del Tolima – CORTOLIMA</v>
      </c>
      <c r="B2" s="732"/>
      <c r="C2" s="732"/>
      <c r="D2" s="732"/>
      <c r="E2" s="732"/>
      <c r="F2" s="732"/>
      <c r="G2" s="732"/>
      <c r="H2" s="732"/>
      <c r="I2" s="732"/>
      <c r="J2" s="732"/>
      <c r="K2" s="732"/>
      <c r="L2" s="732"/>
      <c r="M2" s="732"/>
      <c r="N2" s="732"/>
      <c r="O2" s="732"/>
      <c r="P2" s="733"/>
      <c r="Q2" s="24"/>
      <c r="R2" s="24"/>
      <c r="S2" s="5"/>
      <c r="T2" s="5"/>
      <c r="U2" s="5"/>
      <c r="V2" s="5"/>
      <c r="W2" s="5"/>
      <c r="X2" s="5"/>
      <c r="Y2" s="5"/>
      <c r="Z2" s="5"/>
    </row>
    <row r="3" spans="1:26">
      <c r="A3" s="809" t="s">
        <v>845</v>
      </c>
      <c r="B3" s="732"/>
      <c r="C3" s="732"/>
      <c r="D3" s="732"/>
      <c r="E3" s="732"/>
      <c r="F3" s="732"/>
      <c r="G3" s="732"/>
      <c r="H3" s="732"/>
      <c r="I3" s="732"/>
      <c r="J3" s="732"/>
      <c r="K3" s="732"/>
      <c r="L3" s="732"/>
      <c r="M3" s="732"/>
      <c r="N3" s="732"/>
      <c r="O3" s="732"/>
      <c r="P3" s="733"/>
      <c r="Q3" s="24"/>
      <c r="R3" s="24"/>
      <c r="S3" s="5"/>
      <c r="T3" s="5"/>
      <c r="U3" s="5"/>
      <c r="V3" s="5"/>
      <c r="W3" s="5"/>
      <c r="X3" s="5"/>
      <c r="Y3" s="5"/>
      <c r="Z3" s="5"/>
    </row>
    <row r="4" spans="1:26" ht="15.75">
      <c r="A4" s="809" t="s">
        <v>49</v>
      </c>
      <c r="B4" s="732"/>
      <c r="C4" s="732"/>
      <c r="D4" s="810"/>
      <c r="E4" s="14" t="str">
        <f>'Datos Generales'!C6</f>
        <v>2020-I</v>
      </c>
      <c r="F4" s="14"/>
      <c r="G4" s="14"/>
      <c r="H4" s="14"/>
      <c r="I4" s="14"/>
      <c r="J4" s="14"/>
      <c r="K4" s="14"/>
      <c r="L4" s="14"/>
      <c r="M4" s="14"/>
      <c r="N4" s="14"/>
      <c r="O4" s="14"/>
      <c r="P4" s="15"/>
      <c r="Q4" s="24"/>
      <c r="R4" s="24"/>
      <c r="S4" s="5"/>
      <c r="T4" s="5"/>
      <c r="U4" s="5"/>
      <c r="V4" s="5"/>
      <c r="W4" s="5"/>
      <c r="X4" s="5"/>
      <c r="Y4" s="5"/>
      <c r="Z4" s="5"/>
    </row>
    <row r="5" spans="1:26" ht="16.5" customHeight="1">
      <c r="A5" s="809" t="s">
        <v>241</v>
      </c>
      <c r="B5" s="732"/>
      <c r="C5" s="732"/>
      <c r="D5" s="732"/>
      <c r="E5" s="732"/>
      <c r="F5" s="732"/>
      <c r="G5" s="732"/>
      <c r="H5" s="732"/>
      <c r="I5" s="732"/>
      <c r="J5" s="732"/>
      <c r="K5" s="732"/>
      <c r="L5" s="732"/>
      <c r="M5" s="732"/>
      <c r="N5" s="732"/>
      <c r="O5" s="732"/>
      <c r="P5" s="733"/>
      <c r="Q5" s="24"/>
      <c r="R5" s="24"/>
      <c r="S5" s="24"/>
      <c r="T5" s="24"/>
      <c r="U5" s="24"/>
      <c r="V5" s="24"/>
      <c r="W5" s="24"/>
      <c r="X5" s="24"/>
      <c r="Y5" s="24"/>
      <c r="Z5" s="24"/>
    </row>
    <row r="6" spans="1:26">
      <c r="A6" s="24"/>
      <c r="B6" s="118" t="s">
        <v>882</v>
      </c>
      <c r="C6" s="119"/>
      <c r="D6" s="120"/>
      <c r="E6" s="207"/>
      <c r="F6" s="120" t="s">
        <v>883</v>
      </c>
      <c r="G6" s="120"/>
      <c r="H6" s="120"/>
      <c r="I6" s="120"/>
      <c r="J6" s="120"/>
      <c r="K6" s="120"/>
    </row>
    <row r="7" spans="1:26">
      <c r="A7" s="24"/>
      <c r="B7" s="122"/>
      <c r="C7" s="123"/>
      <c r="D7" s="120"/>
      <c r="E7" s="124"/>
      <c r="F7" s="120" t="s">
        <v>884</v>
      </c>
      <c r="G7" s="120"/>
      <c r="H7" s="120"/>
      <c r="I7" s="120"/>
      <c r="J7" s="120"/>
      <c r="K7" s="120"/>
    </row>
    <row r="8" spans="1:26">
      <c r="A8" s="24"/>
      <c r="B8" s="134" t="s">
        <v>885</v>
      </c>
      <c r="C8" s="126">
        <v>2020</v>
      </c>
      <c r="D8" s="127" t="str">
        <f>+E23</f>
        <v>N.A.</v>
      </c>
      <c r="E8" s="209"/>
      <c r="F8" s="120" t="s">
        <v>886</v>
      </c>
      <c r="G8" s="120"/>
      <c r="H8" s="120"/>
      <c r="I8" s="120"/>
      <c r="J8" s="120"/>
      <c r="K8" s="120"/>
    </row>
    <row r="9" spans="1:26">
      <c r="A9" s="24"/>
      <c r="B9" s="129" t="s">
        <v>887</v>
      </c>
      <c r="C9" s="130"/>
      <c r="D9" s="120"/>
      <c r="E9" s="120"/>
      <c r="F9" s="120"/>
      <c r="G9" s="120"/>
      <c r="H9" s="120"/>
      <c r="I9" s="120"/>
      <c r="J9" s="120"/>
      <c r="K9" s="120"/>
    </row>
    <row r="10" spans="1:26">
      <c r="A10" s="24"/>
      <c r="B10" s="836" t="s">
        <v>888</v>
      </c>
      <c r="C10" s="787"/>
      <c r="D10" s="787"/>
      <c r="E10" s="132" t="s">
        <v>889</v>
      </c>
      <c r="F10" s="83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787"/>
      <c r="H10" s="787"/>
      <c r="I10" s="787"/>
      <c r="J10" s="787"/>
      <c r="K10" s="787"/>
      <c r="L10" s="787"/>
      <c r="M10" s="787"/>
      <c r="N10" s="787"/>
      <c r="O10" s="787"/>
      <c r="P10" s="787"/>
      <c r="Q10" s="787"/>
      <c r="R10" s="787"/>
      <c r="S10" s="787"/>
      <c r="T10" s="120"/>
      <c r="U10" s="120"/>
      <c r="V10" s="24"/>
      <c r="W10" s="24"/>
      <c r="X10" s="24"/>
      <c r="Y10" s="24"/>
      <c r="Z10" s="24"/>
    </row>
    <row r="11" spans="1:26" ht="14.25" customHeight="1">
      <c r="A11" s="24"/>
      <c r="B11" s="133"/>
      <c r="C11" s="130"/>
      <c r="D11" s="134" t="str">
        <f>IF(E10="SI APLICA","¿El indicador no se reporta por limitaciones de información disponible? ","")</f>
        <v xml:space="preserve">¿El indicador no se reporta por limitaciones de información disponible? </v>
      </c>
      <c r="E11" s="135" t="s">
        <v>1020</v>
      </c>
      <c r="F11" s="838"/>
      <c r="G11" s="787"/>
      <c r="H11" s="787"/>
      <c r="I11" s="787"/>
      <c r="J11" s="787"/>
      <c r="K11" s="787"/>
      <c r="L11" s="787"/>
      <c r="M11" s="787"/>
      <c r="N11" s="787"/>
      <c r="O11" s="787"/>
      <c r="P11" s="787"/>
      <c r="Q11" s="787"/>
      <c r="R11" s="787"/>
      <c r="S11" s="787"/>
      <c r="T11" s="24"/>
      <c r="U11" s="24"/>
      <c r="V11" s="24"/>
      <c r="W11" s="24"/>
      <c r="X11" s="24"/>
      <c r="Y11" s="24"/>
      <c r="Z11" s="24"/>
    </row>
    <row r="12" spans="1:26" ht="23.25" customHeight="1">
      <c r="A12" s="24"/>
      <c r="B12" s="133"/>
      <c r="C12" s="130"/>
      <c r="D12" s="134" t="str">
        <f>IF(E11="SI SE REPORTA","¿Qué programas o proyectos del Plan de Acción están asociados al indicador? ","")</f>
        <v xml:space="preserve">¿Qué programas o proyectos del Plan de Acción están asociados al indicador? </v>
      </c>
      <c r="E12" s="839"/>
      <c r="F12" s="787"/>
      <c r="G12" s="787"/>
      <c r="H12" s="787"/>
      <c r="I12" s="787"/>
      <c r="J12" s="787"/>
      <c r="K12" s="787"/>
      <c r="L12" s="787"/>
      <c r="M12" s="787"/>
      <c r="N12" s="787"/>
      <c r="O12" s="787"/>
      <c r="P12" s="787"/>
      <c r="Q12" s="787"/>
      <c r="R12" s="787"/>
      <c r="S12" s="24"/>
      <c r="T12" s="24"/>
      <c r="U12" s="24"/>
      <c r="V12" s="24"/>
      <c r="W12" s="24"/>
      <c r="X12" s="24"/>
      <c r="Y12" s="24"/>
      <c r="Z12" s="24"/>
    </row>
    <row r="13" spans="1:26" ht="21.75" customHeight="1">
      <c r="A13" s="24"/>
      <c r="B13" s="133"/>
      <c r="C13" s="130"/>
      <c r="D13" s="134" t="s">
        <v>891</v>
      </c>
      <c r="E13" s="832"/>
      <c r="F13" s="833"/>
      <c r="G13" s="833"/>
      <c r="H13" s="833"/>
      <c r="I13" s="833"/>
      <c r="J13" s="833"/>
      <c r="K13" s="833"/>
      <c r="L13" s="833"/>
      <c r="M13" s="833"/>
      <c r="N13" s="833"/>
      <c r="O13" s="833"/>
      <c r="P13" s="833"/>
      <c r="Q13" s="833"/>
      <c r="R13" s="834"/>
      <c r="S13" s="24"/>
      <c r="T13" s="24"/>
      <c r="U13" s="24"/>
      <c r="V13" s="24"/>
      <c r="W13" s="24"/>
      <c r="X13" s="24"/>
      <c r="Y13" s="24"/>
      <c r="Z13" s="24"/>
    </row>
    <row r="14" spans="1:26" ht="6.75" customHeight="1">
      <c r="A14" s="24"/>
      <c r="B14" s="133"/>
      <c r="C14" s="130"/>
      <c r="D14" s="120"/>
      <c r="E14" s="120"/>
      <c r="F14" s="120"/>
      <c r="G14" s="120"/>
      <c r="H14" s="120"/>
      <c r="I14" s="120"/>
      <c r="J14" s="120"/>
      <c r="K14" s="120"/>
      <c r="L14" s="24"/>
      <c r="M14" s="24"/>
      <c r="N14" s="24"/>
      <c r="O14" s="24"/>
      <c r="P14" s="24"/>
      <c r="Q14" s="24"/>
      <c r="R14" s="24"/>
      <c r="S14" s="24"/>
      <c r="T14" s="24"/>
      <c r="U14" s="24"/>
      <c r="V14" s="24"/>
      <c r="W14" s="24"/>
      <c r="X14" s="24"/>
      <c r="Y14" s="24"/>
      <c r="Z14" s="24"/>
    </row>
    <row r="15" spans="1:26">
      <c r="A15" s="24"/>
      <c r="B15" s="813" t="s">
        <v>892</v>
      </c>
      <c r="C15" s="200"/>
      <c r="D15" s="826" t="s">
        <v>893</v>
      </c>
      <c r="E15" s="784"/>
      <c r="F15" s="784"/>
      <c r="G15" s="784"/>
      <c r="H15" s="784"/>
      <c r="I15" s="784"/>
      <c r="J15" s="785"/>
      <c r="K15" s="120"/>
    </row>
    <row r="16" spans="1:26" ht="24">
      <c r="A16" s="24"/>
      <c r="B16" s="814"/>
      <c r="C16" s="180"/>
      <c r="D16" s="139" t="s">
        <v>1072</v>
      </c>
      <c r="E16" s="140"/>
      <c r="F16" s="120"/>
      <c r="G16" s="120"/>
      <c r="H16" s="120"/>
      <c r="I16" s="120"/>
      <c r="J16" s="141"/>
      <c r="K16" s="120"/>
    </row>
    <row r="17" spans="1:11" ht="40.5" customHeight="1">
      <c r="A17" s="24"/>
      <c r="B17" s="814"/>
      <c r="C17" s="180"/>
      <c r="D17" s="142" t="s">
        <v>1073</v>
      </c>
      <c r="E17" s="140"/>
      <c r="F17" s="120"/>
      <c r="G17" s="120"/>
      <c r="H17" s="120"/>
      <c r="I17" s="120"/>
      <c r="J17" s="141"/>
      <c r="K17" s="120"/>
    </row>
    <row r="18" spans="1:11" ht="36">
      <c r="A18" s="24"/>
      <c r="B18" s="814"/>
      <c r="C18" s="180"/>
      <c r="D18" s="142" t="s">
        <v>1074</v>
      </c>
      <c r="E18" s="140"/>
      <c r="F18" s="120"/>
      <c r="G18" s="120"/>
      <c r="H18" s="120"/>
      <c r="I18" s="120"/>
      <c r="J18" s="141"/>
      <c r="K18" s="120"/>
    </row>
    <row r="19" spans="1:11">
      <c r="A19" s="24"/>
      <c r="B19" s="814"/>
      <c r="C19" s="201"/>
      <c r="D19" s="828"/>
      <c r="E19" s="790"/>
      <c r="F19" s="790"/>
      <c r="G19" s="790"/>
      <c r="H19" s="790"/>
      <c r="I19" s="790"/>
      <c r="J19" s="791"/>
      <c r="K19" s="120"/>
    </row>
    <row r="20" spans="1:11">
      <c r="A20" s="24"/>
      <c r="B20" s="814"/>
      <c r="C20" s="146" t="s">
        <v>846</v>
      </c>
      <c r="D20" s="139" t="s">
        <v>1024</v>
      </c>
      <c r="E20" s="153" t="s">
        <v>916</v>
      </c>
      <c r="F20" s="153" t="s">
        <v>917</v>
      </c>
      <c r="G20" s="153" t="s">
        <v>918</v>
      </c>
      <c r="H20" s="153" t="s">
        <v>919</v>
      </c>
      <c r="I20" s="153" t="s">
        <v>1025</v>
      </c>
      <c r="J20" s="155"/>
      <c r="K20" s="120"/>
    </row>
    <row r="21" spans="1:11" ht="15.75" customHeight="1">
      <c r="A21" s="24"/>
      <c r="B21" s="814"/>
      <c r="C21" s="145" t="s">
        <v>1026</v>
      </c>
      <c r="D21" s="142" t="s">
        <v>1075</v>
      </c>
      <c r="E21" s="140"/>
      <c r="F21" s="140"/>
      <c r="G21" s="140"/>
      <c r="H21" s="140"/>
      <c r="I21" s="211">
        <f t="shared" ref="I21:I22" si="0">SUM(E21:H21)</f>
        <v>0</v>
      </c>
      <c r="J21" s="157"/>
      <c r="K21" s="120"/>
    </row>
    <row r="22" spans="1:11" ht="15.75" customHeight="1">
      <c r="A22" s="24"/>
      <c r="B22" s="814"/>
      <c r="C22" s="145" t="s">
        <v>1028</v>
      </c>
      <c r="D22" s="142" t="s">
        <v>1076</v>
      </c>
      <c r="E22" s="140"/>
      <c r="F22" s="140"/>
      <c r="G22" s="140"/>
      <c r="H22" s="140"/>
      <c r="I22" s="211">
        <f t="shared" si="0"/>
        <v>0</v>
      </c>
      <c r="J22" s="157"/>
      <c r="K22" s="120"/>
    </row>
    <row r="23" spans="1:11" ht="15.75" customHeight="1">
      <c r="A23" s="24"/>
      <c r="B23" s="815"/>
      <c r="C23" s="145" t="s">
        <v>1030</v>
      </c>
      <c r="D23" s="142" t="s">
        <v>1077</v>
      </c>
      <c r="E23" s="212" t="str">
        <f t="shared" ref="E23:I23" si="1">IFERROR(E22/E21,"N.A.")</f>
        <v>N.A.</v>
      </c>
      <c r="F23" s="212" t="str">
        <f t="shared" si="1"/>
        <v>N.A.</v>
      </c>
      <c r="G23" s="212" t="str">
        <f t="shared" si="1"/>
        <v>N.A.</v>
      </c>
      <c r="H23" s="212" t="str">
        <f t="shared" si="1"/>
        <v>N.A.</v>
      </c>
      <c r="I23" s="212" t="str">
        <f t="shared" si="1"/>
        <v>N.A.</v>
      </c>
      <c r="J23" s="158"/>
      <c r="K23" s="120"/>
    </row>
    <row r="24" spans="1:11" ht="24" customHeight="1">
      <c r="A24" s="24"/>
      <c r="B24" s="187" t="s">
        <v>931</v>
      </c>
      <c r="C24" s="202"/>
      <c r="D24" s="822" t="s">
        <v>1078</v>
      </c>
      <c r="E24" s="732"/>
      <c r="F24" s="732"/>
      <c r="G24" s="732"/>
      <c r="H24" s="732"/>
      <c r="I24" s="732"/>
      <c r="J24" s="733"/>
      <c r="K24" s="120"/>
    </row>
    <row r="25" spans="1:11" ht="15.75" customHeight="1">
      <c r="A25" s="24"/>
      <c r="B25" s="187" t="s">
        <v>933</v>
      </c>
      <c r="C25" s="202"/>
      <c r="D25" s="822" t="s">
        <v>1033</v>
      </c>
      <c r="E25" s="732"/>
      <c r="F25" s="732"/>
      <c r="G25" s="732"/>
      <c r="H25" s="732"/>
      <c r="I25" s="732"/>
      <c r="J25" s="733"/>
      <c r="K25" s="120"/>
    </row>
    <row r="26" spans="1:11" ht="15.75" customHeight="1">
      <c r="A26" s="24"/>
      <c r="B26" s="118"/>
      <c r="C26" s="119"/>
      <c r="D26" s="120"/>
      <c r="E26" s="120"/>
      <c r="F26" s="120"/>
      <c r="G26" s="120"/>
      <c r="H26" s="120"/>
      <c r="I26" s="120"/>
      <c r="J26" s="120"/>
      <c r="K26" s="120"/>
    </row>
    <row r="27" spans="1:11" ht="15" customHeight="1">
      <c r="A27" s="24"/>
      <c r="B27" s="184" t="s">
        <v>935</v>
      </c>
      <c r="C27" s="185"/>
      <c r="D27" s="185"/>
      <c r="E27" s="185"/>
      <c r="F27" s="215"/>
      <c r="G27" s="120"/>
      <c r="H27" s="120"/>
      <c r="I27" s="120"/>
      <c r="J27" s="120"/>
      <c r="K27" s="120"/>
    </row>
    <row r="28" spans="1:11" ht="15.75" customHeight="1">
      <c r="A28" s="24"/>
      <c r="B28" s="813">
        <v>1</v>
      </c>
      <c r="C28" s="180"/>
      <c r="D28" s="181" t="s">
        <v>936</v>
      </c>
      <c r="E28" s="148"/>
      <c r="F28" s="210"/>
      <c r="G28" s="120"/>
      <c r="H28" s="120"/>
      <c r="I28" s="120"/>
      <c r="J28" s="120"/>
      <c r="K28" s="120"/>
    </row>
    <row r="29" spans="1:11" ht="15.75" customHeight="1">
      <c r="A29" s="24"/>
      <c r="B29" s="814"/>
      <c r="C29" s="180"/>
      <c r="D29" s="142" t="s">
        <v>8</v>
      </c>
      <c r="E29" s="148"/>
      <c r="F29" s="210"/>
      <c r="G29" s="120"/>
      <c r="H29" s="120"/>
      <c r="I29" s="120"/>
      <c r="J29" s="120"/>
      <c r="K29" s="120"/>
    </row>
    <row r="30" spans="1:11" ht="15.75" customHeight="1">
      <c r="A30" s="24"/>
      <c r="B30" s="814"/>
      <c r="C30" s="180"/>
      <c r="D30" s="142" t="s">
        <v>937</v>
      </c>
      <c r="E30" s="148"/>
      <c r="F30" s="210"/>
      <c r="G30" s="120"/>
      <c r="H30" s="120"/>
      <c r="I30" s="120"/>
      <c r="J30" s="120"/>
      <c r="K30" s="120"/>
    </row>
    <row r="31" spans="1:11" ht="15.75" customHeight="1">
      <c r="A31" s="24"/>
      <c r="B31" s="814"/>
      <c r="C31" s="180"/>
      <c r="D31" s="142" t="s">
        <v>10</v>
      </c>
      <c r="E31" s="148"/>
      <c r="F31" s="210"/>
      <c r="G31" s="120"/>
      <c r="H31" s="120"/>
      <c r="I31" s="120"/>
      <c r="J31" s="120"/>
      <c r="K31" s="120"/>
    </row>
    <row r="32" spans="1:11" ht="15.75" customHeight="1">
      <c r="A32" s="24"/>
      <c r="B32" s="814"/>
      <c r="C32" s="180"/>
      <c r="D32" s="142" t="s">
        <v>12</v>
      </c>
      <c r="E32" s="148"/>
      <c r="F32" s="210"/>
      <c r="G32" s="120"/>
      <c r="H32" s="120"/>
      <c r="I32" s="120"/>
      <c r="J32" s="120"/>
      <c r="K32" s="120"/>
    </row>
    <row r="33" spans="1:11" ht="15.75" customHeight="1">
      <c r="A33" s="24"/>
      <c r="B33" s="814"/>
      <c r="C33" s="180"/>
      <c r="D33" s="142" t="s">
        <v>14</v>
      </c>
      <c r="E33" s="148"/>
      <c r="F33" s="210"/>
      <c r="G33" s="120"/>
      <c r="H33" s="120"/>
      <c r="I33" s="120"/>
      <c r="J33" s="120"/>
      <c r="K33" s="120"/>
    </row>
    <row r="34" spans="1:11" ht="15.75" customHeight="1">
      <c r="A34" s="24"/>
      <c r="B34" s="815"/>
      <c r="C34" s="145"/>
      <c r="D34" s="142" t="s">
        <v>938</v>
      </c>
      <c r="E34" s="148"/>
      <c r="F34" s="210"/>
      <c r="G34" s="120"/>
      <c r="H34" s="120"/>
      <c r="I34" s="120"/>
      <c r="J34" s="120"/>
      <c r="K34" s="120"/>
    </row>
    <row r="35" spans="1:11" ht="15.75" customHeight="1">
      <c r="A35" s="24"/>
      <c r="B35" s="118"/>
      <c r="C35" s="119"/>
      <c r="D35" s="120"/>
      <c r="E35" s="120"/>
      <c r="F35" s="120"/>
      <c r="G35" s="120"/>
      <c r="H35" s="120"/>
      <c r="I35" s="120"/>
      <c r="J35" s="120"/>
      <c r="K35" s="120"/>
    </row>
    <row r="36" spans="1:11" ht="15" customHeight="1">
      <c r="A36" s="24"/>
      <c r="B36" s="184" t="s">
        <v>939</v>
      </c>
      <c r="C36" s="185"/>
      <c r="D36" s="185"/>
      <c r="E36" s="185"/>
      <c r="F36" s="215"/>
      <c r="G36" s="120"/>
      <c r="H36" s="120"/>
      <c r="I36" s="120"/>
      <c r="J36" s="120"/>
      <c r="K36" s="120"/>
    </row>
    <row r="37" spans="1:11" ht="15.75" customHeight="1">
      <c r="A37" s="24"/>
      <c r="B37" s="813">
        <v>1</v>
      </c>
      <c r="C37" s="180"/>
      <c r="D37" s="181" t="s">
        <v>936</v>
      </c>
      <c r="E37" s="213" t="s">
        <v>940</v>
      </c>
      <c r="F37" s="210"/>
      <c r="G37" s="120"/>
      <c r="H37" s="120"/>
      <c r="I37" s="120"/>
      <c r="J37" s="120"/>
      <c r="K37" s="120"/>
    </row>
    <row r="38" spans="1:11" ht="15.75" customHeight="1">
      <c r="A38" s="24"/>
      <c r="B38" s="814"/>
      <c r="C38" s="180"/>
      <c r="D38" s="142" t="s">
        <v>8</v>
      </c>
      <c r="E38" s="213" t="s">
        <v>1034</v>
      </c>
      <c r="F38" s="210"/>
      <c r="G38" s="120"/>
      <c r="H38" s="120"/>
      <c r="I38" s="120"/>
      <c r="J38" s="120"/>
      <c r="K38" s="120"/>
    </row>
    <row r="39" spans="1:11" ht="15.75" customHeight="1">
      <c r="A39" s="24"/>
      <c r="B39" s="814"/>
      <c r="C39" s="180"/>
      <c r="D39" s="142" t="s">
        <v>937</v>
      </c>
      <c r="E39" s="218"/>
      <c r="F39" s="210"/>
      <c r="G39" s="120"/>
      <c r="H39" s="120"/>
      <c r="I39" s="120"/>
      <c r="J39" s="120"/>
      <c r="K39" s="120"/>
    </row>
    <row r="40" spans="1:11" ht="15.75" customHeight="1">
      <c r="A40" s="24"/>
      <c r="B40" s="814"/>
      <c r="C40" s="180"/>
      <c r="D40" s="142" t="s">
        <v>10</v>
      </c>
      <c r="E40" s="218"/>
      <c r="F40" s="210"/>
      <c r="G40" s="120"/>
      <c r="H40" s="120"/>
      <c r="I40" s="120"/>
      <c r="J40" s="120"/>
      <c r="K40" s="120"/>
    </row>
    <row r="41" spans="1:11" ht="15.75" customHeight="1">
      <c r="A41" s="24"/>
      <c r="B41" s="814"/>
      <c r="C41" s="180"/>
      <c r="D41" s="142" t="s">
        <v>12</v>
      </c>
      <c r="E41" s="218"/>
      <c r="F41" s="210"/>
      <c r="G41" s="120"/>
      <c r="H41" s="120"/>
      <c r="I41" s="120"/>
      <c r="J41" s="120"/>
      <c r="K41" s="120"/>
    </row>
    <row r="42" spans="1:11" ht="15.75" customHeight="1">
      <c r="A42" s="24"/>
      <c r="B42" s="814"/>
      <c r="C42" s="180"/>
      <c r="D42" s="142" t="s">
        <v>14</v>
      </c>
      <c r="E42" s="218"/>
      <c r="F42" s="210"/>
      <c r="G42" s="120"/>
      <c r="H42" s="120"/>
      <c r="I42" s="120"/>
      <c r="J42" s="120"/>
      <c r="K42" s="120"/>
    </row>
    <row r="43" spans="1:11" ht="15.75" customHeight="1">
      <c r="A43" s="24"/>
      <c r="B43" s="815"/>
      <c r="C43" s="145"/>
      <c r="D43" s="142" t="s">
        <v>938</v>
      </c>
      <c r="E43" s="218"/>
      <c r="F43" s="210"/>
      <c r="G43" s="120"/>
      <c r="H43" s="120"/>
      <c r="I43" s="120"/>
      <c r="J43" s="120"/>
      <c r="K43" s="120"/>
    </row>
    <row r="44" spans="1:11" ht="15.75" customHeight="1">
      <c r="A44" s="24"/>
      <c r="B44" s="118"/>
      <c r="C44" s="119"/>
      <c r="D44" s="120"/>
      <c r="E44" s="120"/>
      <c r="F44" s="120"/>
      <c r="G44" s="120"/>
      <c r="H44" s="120"/>
      <c r="I44" s="120"/>
      <c r="J44" s="120"/>
      <c r="K44" s="120"/>
    </row>
    <row r="45" spans="1:11" ht="15" customHeight="1">
      <c r="A45" s="24"/>
      <c r="B45" s="184" t="s">
        <v>942</v>
      </c>
      <c r="C45" s="185"/>
      <c r="D45" s="185"/>
      <c r="E45" s="215"/>
      <c r="F45" s="24"/>
      <c r="G45" s="120"/>
      <c r="H45" s="120"/>
      <c r="I45" s="120"/>
      <c r="J45" s="120"/>
      <c r="K45" s="120"/>
    </row>
    <row r="46" spans="1:11" ht="15.75" customHeight="1">
      <c r="A46" s="24"/>
      <c r="B46" s="187" t="s">
        <v>943</v>
      </c>
      <c r="C46" s="142" t="s">
        <v>944</v>
      </c>
      <c r="D46" s="142" t="s">
        <v>945</v>
      </c>
      <c r="E46" s="142" t="s">
        <v>946</v>
      </c>
      <c r="F46" s="120"/>
      <c r="G46" s="120"/>
      <c r="H46" s="120"/>
      <c r="I46" s="120"/>
      <c r="J46" s="120"/>
      <c r="K46" s="24"/>
    </row>
    <row r="47" spans="1:11" ht="15.75" customHeight="1">
      <c r="A47" s="24"/>
      <c r="B47" s="189">
        <v>42401</v>
      </c>
      <c r="C47" s="142">
        <v>0.01</v>
      </c>
      <c r="D47" s="190" t="s">
        <v>1079</v>
      </c>
      <c r="E47" s="142"/>
      <c r="F47" s="120"/>
      <c r="G47" s="120"/>
      <c r="H47" s="120"/>
      <c r="I47" s="120"/>
      <c r="J47" s="120"/>
      <c r="K47" s="24"/>
    </row>
    <row r="48" spans="1:11" ht="15.75" customHeight="1">
      <c r="A48" s="24"/>
      <c r="B48" s="191"/>
      <c r="C48" s="192"/>
      <c r="D48" s="120"/>
      <c r="E48" s="120"/>
      <c r="F48" s="120"/>
      <c r="G48" s="120"/>
      <c r="H48" s="120"/>
      <c r="I48" s="120"/>
      <c r="J48" s="120"/>
      <c r="K48" s="120"/>
    </row>
    <row r="49" spans="1:11" ht="15.75" customHeight="1">
      <c r="A49" s="24"/>
      <c r="B49" s="193" t="s">
        <v>850</v>
      </c>
      <c r="C49" s="194"/>
      <c r="D49" s="120"/>
      <c r="E49" s="120"/>
      <c r="F49" s="120"/>
      <c r="G49" s="120"/>
      <c r="H49" s="120"/>
      <c r="I49" s="120"/>
      <c r="J49" s="120"/>
      <c r="K49" s="120"/>
    </row>
    <row r="50" spans="1:11" ht="15.75" customHeight="1">
      <c r="A50" s="24"/>
      <c r="B50" s="816"/>
      <c r="C50" s="817"/>
      <c r="D50" s="817"/>
      <c r="E50" s="818"/>
      <c r="F50" s="120"/>
      <c r="G50" s="120"/>
      <c r="H50" s="120"/>
      <c r="I50" s="120"/>
      <c r="J50" s="120"/>
      <c r="K50" s="120"/>
    </row>
    <row r="51" spans="1:11" ht="15.75" customHeight="1">
      <c r="A51" s="24"/>
      <c r="B51" s="819"/>
      <c r="C51" s="820"/>
      <c r="D51" s="820"/>
      <c r="E51" s="821"/>
      <c r="F51" s="120"/>
      <c r="G51" s="120"/>
      <c r="H51" s="120"/>
      <c r="I51" s="120"/>
      <c r="J51" s="120"/>
      <c r="K51" s="120"/>
    </row>
    <row r="52" spans="1:11" ht="15.75" customHeight="1">
      <c r="A52" s="24"/>
      <c r="B52" s="120"/>
      <c r="C52" s="170"/>
      <c r="D52" s="120"/>
      <c r="E52" s="120"/>
      <c r="F52" s="120"/>
      <c r="G52" s="120"/>
      <c r="H52" s="120"/>
      <c r="I52" s="120"/>
      <c r="J52" s="120"/>
      <c r="K52" s="120"/>
    </row>
    <row r="53" spans="1:11" ht="15.75" customHeight="1">
      <c r="A53" s="24"/>
      <c r="B53" s="220" t="s">
        <v>948</v>
      </c>
      <c r="C53" s="197"/>
      <c r="D53" s="120"/>
      <c r="E53" s="120"/>
      <c r="F53" s="120"/>
      <c r="G53" s="120"/>
      <c r="H53" s="120"/>
      <c r="I53" s="120"/>
      <c r="J53" s="120"/>
      <c r="K53" s="120"/>
    </row>
    <row r="54" spans="1:11" ht="15.75" customHeight="1">
      <c r="A54" s="24"/>
      <c r="B54" s="118"/>
      <c r="C54" s="119"/>
      <c r="D54" s="120"/>
      <c r="E54" s="120"/>
      <c r="F54" s="120"/>
      <c r="G54" s="120"/>
      <c r="H54" s="120"/>
      <c r="I54" s="120"/>
      <c r="J54" s="120"/>
      <c r="K54" s="120"/>
    </row>
    <row r="55" spans="1:11" ht="15.75" customHeight="1">
      <c r="A55" s="24"/>
      <c r="B55" s="198" t="s">
        <v>949</v>
      </c>
      <c r="C55" s="146"/>
      <c r="D55" s="139" t="s">
        <v>1080</v>
      </c>
      <c r="E55" s="120"/>
      <c r="F55" s="120"/>
      <c r="G55" s="120"/>
      <c r="H55" s="120"/>
      <c r="I55" s="120"/>
      <c r="J55" s="120"/>
      <c r="K55" s="120"/>
    </row>
    <row r="56" spans="1:11" ht="15.75" customHeight="1">
      <c r="A56" s="24"/>
      <c r="B56" s="813" t="s">
        <v>951</v>
      </c>
      <c r="C56" s="180"/>
      <c r="D56" s="221" t="s">
        <v>952</v>
      </c>
      <c r="E56" s="120"/>
      <c r="F56" s="120"/>
      <c r="G56" s="120"/>
      <c r="H56" s="120"/>
      <c r="I56" s="120"/>
      <c r="J56" s="120"/>
      <c r="K56" s="120"/>
    </row>
    <row r="57" spans="1:11" ht="15.75" customHeight="1">
      <c r="A57" s="24"/>
      <c r="B57" s="814"/>
      <c r="C57" s="180"/>
      <c r="D57" s="206" t="s">
        <v>1081</v>
      </c>
      <c r="E57" s="120"/>
      <c r="F57" s="120"/>
      <c r="G57" s="120"/>
      <c r="H57" s="120"/>
      <c r="I57" s="120"/>
      <c r="J57" s="120"/>
      <c r="K57" s="120"/>
    </row>
    <row r="58" spans="1:11" ht="15.75" customHeight="1">
      <c r="A58" s="24"/>
      <c r="B58" s="814"/>
      <c r="C58" s="180"/>
      <c r="D58" s="221" t="s">
        <v>1038</v>
      </c>
      <c r="E58" s="120"/>
      <c r="F58" s="120"/>
      <c r="G58" s="120"/>
      <c r="H58" s="120"/>
      <c r="I58" s="120"/>
      <c r="J58" s="120"/>
      <c r="K58" s="120"/>
    </row>
    <row r="59" spans="1:11" ht="15.75" customHeight="1">
      <c r="A59" s="24"/>
      <c r="B59" s="814"/>
      <c r="C59" s="180"/>
      <c r="D59" s="206" t="s">
        <v>1040</v>
      </c>
      <c r="E59" s="120"/>
      <c r="F59" s="120"/>
      <c r="G59" s="120"/>
      <c r="H59" s="120"/>
      <c r="I59" s="120"/>
      <c r="J59" s="120"/>
      <c r="K59" s="120"/>
    </row>
    <row r="60" spans="1:11" ht="15.75" customHeight="1">
      <c r="A60" s="24"/>
      <c r="B60" s="814"/>
      <c r="C60" s="180"/>
      <c r="D60" s="206" t="s">
        <v>1061</v>
      </c>
      <c r="E60" s="120"/>
      <c r="F60" s="120"/>
      <c r="G60" s="120"/>
      <c r="H60" s="120"/>
      <c r="I60" s="120"/>
      <c r="J60" s="120"/>
      <c r="K60" s="120"/>
    </row>
    <row r="61" spans="1:11" ht="15.75" customHeight="1">
      <c r="A61" s="24"/>
      <c r="B61" s="814"/>
      <c r="C61" s="180"/>
      <c r="D61" s="206" t="s">
        <v>1044</v>
      </c>
      <c r="E61" s="120"/>
      <c r="F61" s="120"/>
      <c r="G61" s="120"/>
      <c r="H61" s="120"/>
      <c r="I61" s="120"/>
      <c r="J61" s="120"/>
      <c r="K61" s="120"/>
    </row>
    <row r="62" spans="1:11" ht="15.75" customHeight="1">
      <c r="A62" s="24"/>
      <c r="B62" s="814"/>
      <c r="C62" s="180"/>
      <c r="D62" s="221" t="s">
        <v>1045</v>
      </c>
      <c r="E62" s="120"/>
      <c r="F62" s="120"/>
      <c r="G62" s="120"/>
      <c r="H62" s="120"/>
      <c r="I62" s="120"/>
      <c r="J62" s="120"/>
      <c r="K62" s="120"/>
    </row>
    <row r="63" spans="1:11" ht="15.75" customHeight="1">
      <c r="A63" s="24"/>
      <c r="B63" s="815"/>
      <c r="C63" s="145"/>
      <c r="D63" s="142" t="s">
        <v>1046</v>
      </c>
      <c r="E63" s="120"/>
      <c r="F63" s="120"/>
      <c r="G63" s="120"/>
      <c r="H63" s="120"/>
      <c r="I63" s="120"/>
      <c r="J63" s="120"/>
      <c r="K63" s="120"/>
    </row>
    <row r="64" spans="1:11" ht="15.75" customHeight="1">
      <c r="A64" s="24"/>
      <c r="B64" s="187" t="s">
        <v>964</v>
      </c>
      <c r="C64" s="145"/>
      <c r="D64" s="142"/>
      <c r="E64" s="120"/>
      <c r="F64" s="120"/>
      <c r="G64" s="120"/>
      <c r="H64" s="120"/>
      <c r="I64" s="120"/>
      <c r="J64" s="120"/>
      <c r="K64" s="120"/>
    </row>
    <row r="65" spans="1:11" ht="15.75" customHeight="1">
      <c r="A65" s="24"/>
      <c r="B65" s="813" t="s">
        <v>965</v>
      </c>
      <c r="C65" s="180"/>
      <c r="D65" s="206" t="s">
        <v>1082</v>
      </c>
      <c r="E65" s="120"/>
      <c r="F65" s="120"/>
      <c r="G65" s="120"/>
      <c r="H65" s="120"/>
      <c r="I65" s="120"/>
      <c r="J65" s="120"/>
      <c r="K65" s="120"/>
    </row>
    <row r="66" spans="1:11" ht="15.75" customHeight="1">
      <c r="A66" s="24"/>
      <c r="B66" s="814"/>
      <c r="C66" s="180"/>
      <c r="D66" s="206" t="s">
        <v>1083</v>
      </c>
      <c r="E66" s="120"/>
      <c r="F66" s="120"/>
      <c r="G66" s="120"/>
      <c r="H66" s="120"/>
      <c r="I66" s="120"/>
      <c r="J66" s="120"/>
      <c r="K66" s="120"/>
    </row>
    <row r="67" spans="1:11" ht="15.75" customHeight="1">
      <c r="A67" s="24"/>
      <c r="B67" s="815"/>
      <c r="C67" s="145"/>
      <c r="D67" s="142" t="s">
        <v>1084</v>
      </c>
      <c r="E67" s="120"/>
      <c r="F67" s="120"/>
      <c r="G67" s="120"/>
      <c r="H67" s="120"/>
      <c r="I67" s="120"/>
      <c r="J67" s="120"/>
      <c r="K67" s="120"/>
    </row>
    <row r="68" spans="1:11" ht="15.75" customHeight="1">
      <c r="A68" s="24"/>
      <c r="B68" s="813" t="s">
        <v>982</v>
      </c>
      <c r="C68" s="180"/>
      <c r="D68" s="206"/>
      <c r="E68" s="120"/>
      <c r="F68" s="120"/>
      <c r="G68" s="120"/>
      <c r="H68" s="120"/>
      <c r="I68" s="120"/>
      <c r="J68" s="120"/>
      <c r="K68" s="120"/>
    </row>
    <row r="69" spans="1:11" ht="15.75" customHeight="1">
      <c r="A69" s="24"/>
      <c r="B69" s="814"/>
      <c r="C69" s="180"/>
      <c r="D69" s="222"/>
      <c r="E69" s="120"/>
      <c r="F69" s="120"/>
      <c r="G69" s="120"/>
      <c r="H69" s="120"/>
      <c r="I69" s="120"/>
      <c r="J69" s="120"/>
      <c r="K69" s="120"/>
    </row>
    <row r="70" spans="1:11" ht="15.75" customHeight="1">
      <c r="A70" s="24"/>
      <c r="B70" s="814"/>
      <c r="C70" s="180"/>
      <c r="D70" s="206" t="s">
        <v>983</v>
      </c>
      <c r="E70" s="120"/>
      <c r="F70" s="120"/>
      <c r="G70" s="120"/>
      <c r="H70" s="120"/>
      <c r="I70" s="120"/>
      <c r="J70" s="120"/>
      <c r="K70" s="120"/>
    </row>
    <row r="71" spans="1:11" ht="15.75" customHeight="1">
      <c r="A71" s="24"/>
      <c r="B71" s="814"/>
      <c r="C71" s="180"/>
      <c r="D71" s="206" t="s">
        <v>1085</v>
      </c>
      <c r="E71" s="120"/>
      <c r="F71" s="120"/>
      <c r="G71" s="120"/>
      <c r="H71" s="120"/>
      <c r="I71" s="120"/>
      <c r="J71" s="120"/>
      <c r="K71" s="120"/>
    </row>
    <row r="72" spans="1:11" ht="15.75" customHeight="1">
      <c r="A72" s="24"/>
      <c r="B72" s="814"/>
      <c r="C72" s="180"/>
      <c r="D72" s="206" t="s">
        <v>1086</v>
      </c>
      <c r="E72" s="120"/>
      <c r="F72" s="120"/>
      <c r="G72" s="120"/>
      <c r="H72" s="120"/>
      <c r="I72" s="120"/>
      <c r="J72" s="120"/>
      <c r="K72" s="120"/>
    </row>
    <row r="73" spans="1:11" ht="15.75" customHeight="1">
      <c r="A73" s="24"/>
      <c r="B73" s="814"/>
      <c r="C73" s="180"/>
      <c r="D73" s="206" t="s">
        <v>1087</v>
      </c>
      <c r="E73" s="120"/>
      <c r="F73" s="120"/>
      <c r="G73" s="120"/>
      <c r="H73" s="120"/>
      <c r="I73" s="120"/>
      <c r="J73" s="120"/>
      <c r="K73" s="120"/>
    </row>
    <row r="74" spans="1:11" ht="15.75" customHeight="1">
      <c r="A74" s="24"/>
      <c r="B74" s="815"/>
      <c r="C74" s="145"/>
      <c r="D74" s="142" t="s">
        <v>1088</v>
      </c>
      <c r="E74" s="120"/>
      <c r="F74" s="120"/>
      <c r="G74" s="120"/>
      <c r="H74" s="120"/>
      <c r="I74" s="120"/>
      <c r="J74" s="120"/>
      <c r="K74" s="120"/>
    </row>
    <row r="75" spans="1:11" ht="15.75" customHeight="1">
      <c r="A75" s="24"/>
      <c r="B75" s="120"/>
      <c r="C75" s="170"/>
      <c r="D75" s="120"/>
      <c r="E75" s="120"/>
      <c r="F75" s="120"/>
      <c r="G75" s="120"/>
      <c r="H75" s="120"/>
      <c r="I75" s="120"/>
      <c r="J75" s="120"/>
      <c r="K75" s="120"/>
    </row>
    <row r="76" spans="1:11" ht="15.75" customHeight="1">
      <c r="C76" s="170"/>
    </row>
    <row r="77" spans="1:11" ht="15.75" customHeight="1">
      <c r="C77" s="170"/>
    </row>
    <row r="78" spans="1:11" ht="15.75" customHeight="1">
      <c r="C78" s="170"/>
    </row>
    <row r="79" spans="1:11" ht="15.75" customHeight="1">
      <c r="C79" s="170"/>
    </row>
    <row r="80" spans="1:11" ht="15.75" customHeight="1">
      <c r="C80" s="170"/>
    </row>
    <row r="81" spans="3:3" ht="15.75" customHeight="1">
      <c r="C81" s="170"/>
    </row>
    <row r="82" spans="3:3" ht="15.75" customHeight="1">
      <c r="C82" s="170"/>
    </row>
    <row r="83" spans="3:3" ht="15.75" customHeight="1">
      <c r="C83" s="170"/>
    </row>
    <row r="84" spans="3:3" ht="15.75" customHeight="1">
      <c r="C84" s="170"/>
    </row>
    <row r="85" spans="3:3" ht="15.75" customHeight="1">
      <c r="C85" s="170"/>
    </row>
    <row r="86" spans="3:3" ht="15.75" customHeight="1">
      <c r="C86" s="170"/>
    </row>
    <row r="87" spans="3:3" ht="15.75" customHeight="1">
      <c r="C87" s="170"/>
    </row>
    <row r="88" spans="3:3" ht="15.75" customHeight="1">
      <c r="C88" s="170"/>
    </row>
    <row r="89" spans="3:3" ht="15.75" customHeight="1">
      <c r="C89" s="170"/>
    </row>
    <row r="90" spans="3:3" ht="15.75" customHeight="1">
      <c r="C90" s="170"/>
    </row>
    <row r="91" spans="3:3" ht="15.75" customHeight="1">
      <c r="C91" s="170"/>
    </row>
    <row r="92" spans="3:3" ht="15.75" customHeight="1">
      <c r="C92" s="170"/>
    </row>
    <row r="93" spans="3:3" ht="15.75" customHeight="1">
      <c r="C93" s="170"/>
    </row>
    <row r="94" spans="3:3" ht="15.75" customHeight="1">
      <c r="C94" s="170"/>
    </row>
    <row r="95" spans="3:3" ht="15.75" customHeight="1">
      <c r="C95" s="170"/>
    </row>
    <row r="96" spans="3:3" ht="15.75" customHeight="1">
      <c r="C96" s="170"/>
    </row>
    <row r="97" spans="3:3" ht="15.75" customHeight="1">
      <c r="C97" s="170"/>
    </row>
    <row r="98" spans="3:3" ht="15.75" customHeight="1">
      <c r="C98" s="170"/>
    </row>
    <row r="99" spans="3:3" ht="15.75" customHeight="1">
      <c r="C99" s="170"/>
    </row>
    <row r="100" spans="3:3" ht="15.75" customHeight="1">
      <c r="C100" s="170"/>
    </row>
    <row r="101" spans="3:3" ht="15.75" customHeight="1">
      <c r="C101" s="170"/>
    </row>
    <row r="102" spans="3:3" ht="15.75" customHeight="1">
      <c r="C102" s="170"/>
    </row>
    <row r="103" spans="3:3" ht="15.75" customHeight="1">
      <c r="C103" s="170"/>
    </row>
    <row r="104" spans="3:3" ht="15.75" customHeight="1">
      <c r="C104" s="170"/>
    </row>
    <row r="105" spans="3:3" ht="15.75" customHeight="1">
      <c r="C105" s="170"/>
    </row>
    <row r="106" spans="3:3" ht="15.75" customHeight="1">
      <c r="C106" s="170"/>
    </row>
    <row r="107" spans="3:3" ht="15.75" customHeight="1">
      <c r="C107" s="170"/>
    </row>
    <row r="108" spans="3:3" ht="15.75" customHeight="1">
      <c r="C108" s="170"/>
    </row>
    <row r="109" spans="3:3" ht="15.75" customHeight="1">
      <c r="C109" s="170"/>
    </row>
    <row r="110" spans="3:3" ht="15.75" customHeight="1">
      <c r="C110" s="170"/>
    </row>
    <row r="111" spans="3:3" ht="15.75" customHeight="1">
      <c r="C111" s="170"/>
    </row>
    <row r="112" spans="3:3" ht="15.75" customHeight="1">
      <c r="C112" s="170"/>
    </row>
    <row r="113" spans="3:3" ht="15.75" customHeight="1">
      <c r="C113" s="170"/>
    </row>
    <row r="114" spans="3:3" ht="15.75" customHeight="1">
      <c r="C114" s="170"/>
    </row>
    <row r="115" spans="3:3" ht="15.75" customHeight="1">
      <c r="C115" s="170"/>
    </row>
    <row r="116" spans="3:3" ht="15.75" customHeight="1">
      <c r="C116" s="170"/>
    </row>
    <row r="117" spans="3:3" ht="15.75" customHeight="1">
      <c r="C117" s="170"/>
    </row>
    <row r="118" spans="3:3" ht="15.75" customHeight="1">
      <c r="C118" s="170"/>
    </row>
    <row r="119" spans="3:3" ht="15.75" customHeight="1">
      <c r="C119" s="170"/>
    </row>
    <row r="120" spans="3:3" ht="15.75" customHeight="1">
      <c r="C120" s="170"/>
    </row>
    <row r="121" spans="3:3" ht="15.75" customHeight="1">
      <c r="C121" s="170"/>
    </row>
    <row r="122" spans="3:3" ht="15.75" customHeight="1">
      <c r="C122" s="170"/>
    </row>
    <row r="123" spans="3:3" ht="15.75" customHeight="1">
      <c r="C123" s="170"/>
    </row>
    <row r="124" spans="3:3" ht="15.75" customHeight="1">
      <c r="C124" s="170"/>
    </row>
    <row r="125" spans="3:3" ht="15.75" customHeight="1">
      <c r="C125" s="170"/>
    </row>
    <row r="126" spans="3:3" ht="15.75" customHeight="1">
      <c r="C126" s="170"/>
    </row>
    <row r="127" spans="3:3" ht="15.75" customHeight="1">
      <c r="C127" s="170"/>
    </row>
    <row r="128" spans="3:3" ht="15.75" customHeight="1">
      <c r="C128" s="170"/>
    </row>
    <row r="129" spans="3:3" ht="15.75" customHeight="1">
      <c r="C129" s="170"/>
    </row>
    <row r="130" spans="3:3" ht="15.75" customHeight="1">
      <c r="C130" s="170"/>
    </row>
    <row r="131" spans="3:3" ht="15.75" customHeight="1">
      <c r="C131" s="170"/>
    </row>
    <row r="132" spans="3:3" ht="15.75" customHeight="1">
      <c r="C132" s="170"/>
    </row>
    <row r="133" spans="3:3" ht="15.75" customHeight="1">
      <c r="C133" s="170"/>
    </row>
    <row r="134" spans="3:3" ht="15.75" customHeight="1">
      <c r="C134" s="170"/>
    </row>
    <row r="135" spans="3:3" ht="15.75" customHeight="1">
      <c r="C135" s="170"/>
    </row>
    <row r="136" spans="3:3" ht="15.75" customHeight="1">
      <c r="C136" s="170"/>
    </row>
    <row r="137" spans="3:3" ht="15.75" customHeight="1">
      <c r="C137" s="170"/>
    </row>
    <row r="138" spans="3:3" ht="15.75" customHeight="1">
      <c r="C138" s="170"/>
    </row>
    <row r="139" spans="3:3" ht="15.75" customHeight="1">
      <c r="C139" s="170"/>
    </row>
    <row r="140" spans="3:3" ht="15.75" customHeight="1">
      <c r="C140" s="170"/>
    </row>
    <row r="141" spans="3:3" ht="15.75" customHeight="1">
      <c r="C141" s="170"/>
    </row>
    <row r="142" spans="3:3" ht="15.75" customHeight="1">
      <c r="C142" s="170"/>
    </row>
    <row r="143" spans="3:3" ht="15.75" customHeight="1">
      <c r="C143" s="170"/>
    </row>
    <row r="144" spans="3:3" ht="15.75" customHeight="1">
      <c r="C144" s="170"/>
    </row>
    <row r="145" spans="3:3" ht="15.75" customHeight="1">
      <c r="C145" s="170"/>
    </row>
    <row r="146" spans="3:3" ht="15.75" customHeight="1">
      <c r="C146" s="170"/>
    </row>
    <row r="147" spans="3:3" ht="15.75" customHeight="1">
      <c r="C147" s="170"/>
    </row>
    <row r="148" spans="3:3" ht="15.75" customHeight="1">
      <c r="C148" s="170"/>
    </row>
    <row r="149" spans="3:3" ht="15.75" customHeight="1">
      <c r="C149" s="170"/>
    </row>
    <row r="150" spans="3:3" ht="15.75" customHeight="1">
      <c r="C150" s="170"/>
    </row>
    <row r="151" spans="3:3" ht="15.75" customHeight="1">
      <c r="C151" s="170"/>
    </row>
    <row r="152" spans="3:3" ht="15.75" customHeight="1">
      <c r="C152" s="170"/>
    </row>
    <row r="153" spans="3:3" ht="15.75" customHeight="1">
      <c r="C153" s="170"/>
    </row>
    <row r="154" spans="3:3" ht="15.75" customHeight="1">
      <c r="C154" s="170"/>
    </row>
    <row r="155" spans="3:3" ht="15.75" customHeight="1">
      <c r="C155" s="170"/>
    </row>
    <row r="156" spans="3:3" ht="15.75" customHeight="1">
      <c r="C156" s="170"/>
    </row>
    <row r="157" spans="3:3" ht="15.75" customHeight="1">
      <c r="C157" s="170"/>
    </row>
    <row r="158" spans="3:3" ht="15.75" customHeight="1">
      <c r="C158" s="170"/>
    </row>
    <row r="159" spans="3:3" ht="15.75" customHeight="1">
      <c r="C159" s="170"/>
    </row>
    <row r="160" spans="3:3" ht="15.75" customHeight="1">
      <c r="C160" s="170"/>
    </row>
    <row r="161" spans="3:3" ht="15.75" customHeight="1">
      <c r="C161" s="170"/>
    </row>
    <row r="162" spans="3:3" ht="15.75" customHeight="1">
      <c r="C162" s="170"/>
    </row>
    <row r="163" spans="3:3" ht="15.75" customHeight="1">
      <c r="C163" s="170"/>
    </row>
    <row r="164" spans="3:3" ht="15.75" customHeight="1">
      <c r="C164" s="170"/>
    </row>
    <row r="165" spans="3:3" ht="15.75" customHeight="1">
      <c r="C165" s="170"/>
    </row>
    <row r="166" spans="3:3" ht="15.75" customHeight="1">
      <c r="C166" s="170"/>
    </row>
    <row r="167" spans="3:3" ht="15.75" customHeight="1">
      <c r="C167" s="170"/>
    </row>
    <row r="168" spans="3:3" ht="15.75" customHeight="1">
      <c r="C168" s="170"/>
    </row>
    <row r="169" spans="3:3" ht="15.75" customHeight="1">
      <c r="C169" s="170"/>
    </row>
    <row r="170" spans="3:3" ht="15.75" customHeight="1">
      <c r="C170" s="170"/>
    </row>
    <row r="171" spans="3:3" ht="15.75" customHeight="1">
      <c r="C171" s="170"/>
    </row>
    <row r="172" spans="3:3" ht="15.75" customHeight="1">
      <c r="C172" s="170"/>
    </row>
    <row r="173" spans="3:3" ht="15.75" customHeight="1">
      <c r="C173" s="170"/>
    </row>
    <row r="174" spans="3:3" ht="15.75" customHeight="1">
      <c r="C174" s="170"/>
    </row>
    <row r="175" spans="3:3" ht="15.75" customHeight="1">
      <c r="C175" s="170"/>
    </row>
    <row r="176" spans="3:3" ht="15.75" customHeight="1">
      <c r="C176" s="170"/>
    </row>
    <row r="177" spans="3:3" ht="15.75" customHeight="1">
      <c r="C177" s="170"/>
    </row>
    <row r="178" spans="3:3" ht="15.75" customHeight="1">
      <c r="C178" s="170"/>
    </row>
    <row r="179" spans="3:3" ht="15.75" customHeight="1">
      <c r="C179" s="170"/>
    </row>
    <row r="180" spans="3:3" ht="15.75" customHeight="1">
      <c r="C180" s="170"/>
    </row>
    <row r="181" spans="3:3" ht="15.75" customHeight="1">
      <c r="C181" s="170"/>
    </row>
    <row r="182" spans="3:3" ht="15.75" customHeight="1">
      <c r="C182" s="170"/>
    </row>
    <row r="183" spans="3:3" ht="15.75" customHeight="1">
      <c r="C183" s="170"/>
    </row>
    <row r="184" spans="3:3" ht="15.75" customHeight="1">
      <c r="C184" s="170"/>
    </row>
    <row r="185" spans="3:3" ht="15.75" customHeight="1">
      <c r="C185" s="170"/>
    </row>
    <row r="186" spans="3:3" ht="15.75" customHeight="1">
      <c r="C186" s="170"/>
    </row>
    <row r="187" spans="3:3" ht="15.75" customHeight="1">
      <c r="C187" s="170"/>
    </row>
    <row r="188" spans="3:3" ht="15.75" customHeight="1">
      <c r="C188" s="170"/>
    </row>
    <row r="189" spans="3:3" ht="15.75" customHeight="1">
      <c r="C189" s="170"/>
    </row>
    <row r="190" spans="3:3" ht="15.75" customHeight="1">
      <c r="C190" s="170"/>
    </row>
    <row r="191" spans="3:3" ht="15.75" customHeight="1">
      <c r="C191" s="170"/>
    </row>
    <row r="192" spans="3:3" ht="15.75" customHeight="1">
      <c r="C192" s="170"/>
    </row>
    <row r="193" spans="3:3" ht="15.75" customHeight="1">
      <c r="C193" s="170"/>
    </row>
    <row r="194" spans="3:3" ht="15.75" customHeight="1">
      <c r="C194" s="170"/>
    </row>
    <row r="195" spans="3:3" ht="15.75" customHeight="1">
      <c r="C195" s="170"/>
    </row>
    <row r="196" spans="3:3" ht="15.75" customHeight="1">
      <c r="C196" s="170"/>
    </row>
    <row r="197" spans="3:3" ht="15.75" customHeight="1">
      <c r="C197" s="170"/>
    </row>
    <row r="198" spans="3:3" ht="15.75" customHeight="1">
      <c r="C198" s="170"/>
    </row>
    <row r="199" spans="3:3" ht="15.75" customHeight="1">
      <c r="C199" s="170"/>
    </row>
    <row r="200" spans="3:3" ht="15.75" customHeight="1">
      <c r="C200" s="170"/>
    </row>
    <row r="201" spans="3:3" ht="15.75" customHeight="1">
      <c r="C201" s="170"/>
    </row>
    <row r="202" spans="3:3" ht="15.75" customHeight="1">
      <c r="C202" s="170"/>
    </row>
    <row r="203" spans="3:3" ht="15.75" customHeight="1">
      <c r="C203" s="170"/>
    </row>
    <row r="204" spans="3:3" ht="15.75" customHeight="1">
      <c r="C204" s="170"/>
    </row>
    <row r="205" spans="3:3" ht="15.75" customHeight="1">
      <c r="C205" s="170"/>
    </row>
    <row r="206" spans="3:3" ht="15.75" customHeight="1">
      <c r="C206" s="170"/>
    </row>
    <row r="207" spans="3:3" ht="15.75" customHeight="1">
      <c r="C207" s="170"/>
    </row>
    <row r="208" spans="3:3" ht="15.75" customHeight="1">
      <c r="C208" s="170"/>
    </row>
    <row r="209" spans="3:3" ht="15.75" customHeight="1">
      <c r="C209" s="170"/>
    </row>
    <row r="210" spans="3:3" ht="15.75" customHeight="1">
      <c r="C210" s="170"/>
    </row>
    <row r="211" spans="3:3" ht="15.75" customHeight="1">
      <c r="C211" s="170"/>
    </row>
    <row r="212" spans="3:3" ht="15.75" customHeight="1">
      <c r="C212" s="170"/>
    </row>
    <row r="213" spans="3:3" ht="15.75" customHeight="1">
      <c r="C213" s="170"/>
    </row>
    <row r="214" spans="3:3" ht="15.75" customHeight="1">
      <c r="C214" s="170"/>
    </row>
    <row r="215" spans="3:3" ht="15.75" customHeight="1">
      <c r="C215" s="170"/>
    </row>
    <row r="216" spans="3:3" ht="15.75" customHeight="1">
      <c r="C216" s="170"/>
    </row>
    <row r="217" spans="3:3" ht="15.75" customHeight="1">
      <c r="C217" s="170"/>
    </row>
    <row r="218" spans="3:3" ht="15.75" customHeight="1">
      <c r="C218" s="170"/>
    </row>
    <row r="219" spans="3:3" ht="15.75" customHeight="1">
      <c r="C219" s="170"/>
    </row>
    <row r="220" spans="3:3" ht="15.75" customHeight="1">
      <c r="C220" s="170"/>
    </row>
    <row r="221" spans="3:3" ht="15.75" customHeight="1">
      <c r="C221" s="170"/>
    </row>
    <row r="222" spans="3:3" ht="15.75" customHeight="1">
      <c r="C222" s="170"/>
    </row>
    <row r="223" spans="3:3" ht="15.75" customHeight="1">
      <c r="C223" s="170"/>
    </row>
    <row r="224" spans="3:3" ht="15.75" customHeight="1">
      <c r="C224" s="170"/>
    </row>
    <row r="225" spans="3:3" ht="15.75" customHeight="1">
      <c r="C225" s="170"/>
    </row>
    <row r="226" spans="3:3" ht="15.75" customHeight="1">
      <c r="C226" s="170"/>
    </row>
    <row r="227" spans="3:3" ht="15.75" customHeight="1">
      <c r="C227" s="170"/>
    </row>
    <row r="228" spans="3:3" ht="15.75" customHeight="1">
      <c r="C228" s="170"/>
    </row>
    <row r="229" spans="3:3" ht="15.75" customHeight="1">
      <c r="C229" s="170"/>
    </row>
    <row r="230" spans="3:3" ht="15.75" customHeight="1">
      <c r="C230" s="170"/>
    </row>
    <row r="231" spans="3:3" ht="15.75" customHeight="1">
      <c r="C231" s="170"/>
    </row>
    <row r="232" spans="3:3" ht="15.75" customHeight="1">
      <c r="C232" s="170"/>
    </row>
    <row r="233" spans="3:3" ht="15.75" customHeight="1">
      <c r="C233" s="170"/>
    </row>
    <row r="234" spans="3:3" ht="15.75" customHeight="1">
      <c r="C234" s="170"/>
    </row>
    <row r="235" spans="3:3" ht="15.75" customHeight="1">
      <c r="C235" s="170"/>
    </row>
    <row r="236" spans="3:3" ht="15.75" customHeight="1">
      <c r="C236" s="170"/>
    </row>
    <row r="237" spans="3:3" ht="15.75" customHeight="1">
      <c r="C237" s="170"/>
    </row>
    <row r="238" spans="3:3" ht="15.75" customHeight="1">
      <c r="C238" s="170"/>
    </row>
    <row r="239" spans="3:3" ht="15.75" customHeight="1">
      <c r="C239" s="170"/>
    </row>
    <row r="240" spans="3:3" ht="15.75" customHeight="1">
      <c r="C240" s="170"/>
    </row>
    <row r="241" spans="3:3" ht="15.75" customHeight="1">
      <c r="C241" s="170"/>
    </row>
    <row r="242" spans="3:3" ht="15.75" customHeight="1">
      <c r="C242" s="170"/>
    </row>
    <row r="243" spans="3:3" ht="15.75" customHeight="1">
      <c r="C243" s="170"/>
    </row>
    <row r="244" spans="3:3" ht="15.75" customHeight="1">
      <c r="C244" s="170"/>
    </row>
    <row r="245" spans="3:3" ht="15.75" customHeight="1">
      <c r="C245" s="170"/>
    </row>
    <row r="246" spans="3:3" ht="15.75" customHeight="1">
      <c r="C246" s="170"/>
    </row>
    <row r="247" spans="3:3" ht="15.75" customHeight="1">
      <c r="C247" s="170"/>
    </row>
    <row r="248" spans="3:3" ht="15.75" customHeight="1">
      <c r="C248" s="170"/>
    </row>
    <row r="249" spans="3:3" ht="15.75" customHeight="1">
      <c r="C249" s="170"/>
    </row>
    <row r="250" spans="3:3" ht="15.75" customHeight="1">
      <c r="C250" s="170"/>
    </row>
    <row r="251" spans="3:3" ht="15.75" customHeight="1">
      <c r="C251" s="170"/>
    </row>
    <row r="252" spans="3:3" ht="15.75" customHeight="1">
      <c r="C252" s="170"/>
    </row>
    <row r="253" spans="3:3" ht="15.75" customHeight="1">
      <c r="C253" s="170"/>
    </row>
    <row r="254" spans="3:3" ht="15.75" customHeight="1">
      <c r="C254" s="170"/>
    </row>
    <row r="255" spans="3:3" ht="15.75" customHeight="1">
      <c r="C255" s="170"/>
    </row>
    <row r="256" spans="3:3" ht="15.75" customHeight="1">
      <c r="C256" s="170"/>
    </row>
    <row r="257" spans="3:3" ht="15.75" customHeight="1">
      <c r="C257" s="170"/>
    </row>
    <row r="258" spans="3:3" ht="15.75" customHeight="1">
      <c r="C258" s="170"/>
    </row>
    <row r="259" spans="3:3" ht="15.75" customHeight="1">
      <c r="C259" s="170"/>
    </row>
    <row r="260" spans="3:3" ht="15.75" customHeight="1">
      <c r="C260" s="170"/>
    </row>
    <row r="261" spans="3:3" ht="15.75" customHeight="1">
      <c r="C261" s="170"/>
    </row>
    <row r="262" spans="3:3" ht="15.75" customHeight="1">
      <c r="C262" s="170"/>
    </row>
    <row r="263" spans="3:3" ht="15.75" customHeight="1">
      <c r="C263" s="170"/>
    </row>
    <row r="264" spans="3:3" ht="15.75" customHeight="1">
      <c r="C264" s="170"/>
    </row>
    <row r="265" spans="3:3" ht="15.75" customHeight="1">
      <c r="C265" s="170"/>
    </row>
    <row r="266" spans="3:3" ht="15.75" customHeight="1">
      <c r="C266" s="170"/>
    </row>
    <row r="267" spans="3:3" ht="15.75" customHeight="1">
      <c r="C267" s="170"/>
    </row>
    <row r="268" spans="3:3" ht="15.75" customHeight="1">
      <c r="C268" s="170"/>
    </row>
    <row r="269" spans="3:3" ht="15.75" customHeight="1">
      <c r="C269" s="170"/>
    </row>
    <row r="270" spans="3:3" ht="15.75" customHeight="1">
      <c r="C270" s="170"/>
    </row>
    <row r="271" spans="3:3" ht="15.75" customHeight="1">
      <c r="C271" s="170"/>
    </row>
    <row r="272" spans="3:3" ht="15.75" customHeight="1">
      <c r="C272" s="170"/>
    </row>
    <row r="273" spans="3:3" ht="15.75" customHeight="1">
      <c r="C273" s="170"/>
    </row>
    <row r="274" spans="3:3" ht="15.75" customHeight="1">
      <c r="C274" s="170"/>
    </row>
    <row r="275" spans="3:3" ht="15.75" customHeight="1">
      <c r="C275" s="170"/>
    </row>
    <row r="276" spans="3:3" ht="15.75" customHeight="1">
      <c r="C276" s="170"/>
    </row>
    <row r="277" spans="3:3" ht="15.75" customHeight="1">
      <c r="C277" s="170"/>
    </row>
    <row r="278" spans="3:3" ht="15.75" customHeight="1">
      <c r="C278" s="170"/>
    </row>
    <row r="279" spans="3:3" ht="15.75" customHeight="1">
      <c r="C279" s="170"/>
    </row>
    <row r="280" spans="3:3" ht="15.75" customHeight="1">
      <c r="C280" s="170"/>
    </row>
    <row r="281" spans="3:3" ht="15.75" customHeight="1">
      <c r="C281" s="170"/>
    </row>
    <row r="282" spans="3:3" ht="15.75" customHeight="1">
      <c r="C282" s="170"/>
    </row>
    <row r="283" spans="3:3" ht="15.75" customHeight="1">
      <c r="C283" s="170"/>
    </row>
    <row r="284" spans="3:3" ht="15.75" customHeight="1">
      <c r="C284" s="170"/>
    </row>
    <row r="285" spans="3:3" ht="15.75" customHeight="1">
      <c r="C285" s="170"/>
    </row>
    <row r="286" spans="3:3" ht="15.75" customHeight="1">
      <c r="C286" s="170"/>
    </row>
    <row r="287" spans="3:3" ht="15.75" customHeight="1">
      <c r="C287" s="170"/>
    </row>
    <row r="288" spans="3:3" ht="15.75" customHeight="1">
      <c r="C288" s="170"/>
    </row>
    <row r="289" spans="3:3" ht="15.75" customHeight="1">
      <c r="C289" s="170"/>
    </row>
    <row r="290" spans="3:3" ht="15.75" customHeight="1">
      <c r="C290" s="170"/>
    </row>
    <row r="291" spans="3:3" ht="15.75" customHeight="1">
      <c r="C291" s="170"/>
    </row>
    <row r="292" spans="3:3" ht="15.75" customHeight="1">
      <c r="C292" s="170"/>
    </row>
    <row r="293" spans="3:3" ht="15.75" customHeight="1">
      <c r="C293" s="170"/>
    </row>
    <row r="294" spans="3:3" ht="15.75" customHeight="1">
      <c r="C294" s="170"/>
    </row>
    <row r="295" spans="3:3" ht="15.75" customHeight="1">
      <c r="C295" s="170"/>
    </row>
    <row r="296" spans="3:3" ht="15.75" customHeight="1">
      <c r="C296" s="170"/>
    </row>
    <row r="297" spans="3:3" ht="15.75" customHeight="1">
      <c r="C297" s="170"/>
    </row>
    <row r="298" spans="3:3" ht="15.75" customHeight="1">
      <c r="C298" s="170"/>
    </row>
    <row r="299" spans="3:3" ht="15.75" customHeight="1">
      <c r="C299" s="170"/>
    </row>
    <row r="300" spans="3:3" ht="15.75" customHeight="1">
      <c r="C300" s="170"/>
    </row>
    <row r="301" spans="3:3" ht="15.75" customHeight="1">
      <c r="C301" s="170"/>
    </row>
    <row r="302" spans="3:3" ht="15.75" customHeight="1">
      <c r="C302" s="170"/>
    </row>
    <row r="303" spans="3:3" ht="15.75" customHeight="1">
      <c r="C303" s="170"/>
    </row>
    <row r="304" spans="3:3" ht="15.75" customHeight="1">
      <c r="C304" s="170"/>
    </row>
    <row r="305" spans="3:3" ht="15.75" customHeight="1">
      <c r="C305" s="170"/>
    </row>
    <row r="306" spans="3:3" ht="15.75" customHeight="1">
      <c r="C306" s="170"/>
    </row>
    <row r="307" spans="3:3" ht="15.75" customHeight="1">
      <c r="C307" s="170"/>
    </row>
    <row r="308" spans="3:3" ht="15.75" customHeight="1">
      <c r="C308" s="170"/>
    </row>
    <row r="309" spans="3:3" ht="15.75" customHeight="1">
      <c r="C309" s="170"/>
    </row>
    <row r="310" spans="3:3" ht="15.75" customHeight="1">
      <c r="C310" s="170"/>
    </row>
    <row r="311" spans="3:3" ht="15.75" customHeight="1">
      <c r="C311" s="170"/>
    </row>
    <row r="312" spans="3:3" ht="15.75" customHeight="1">
      <c r="C312" s="170"/>
    </row>
    <row r="313" spans="3:3" ht="15.75" customHeight="1">
      <c r="C313" s="170"/>
    </row>
    <row r="314" spans="3:3" ht="15.75" customHeight="1">
      <c r="C314" s="170"/>
    </row>
    <row r="315" spans="3:3" ht="15.75" customHeight="1">
      <c r="C315" s="170"/>
    </row>
    <row r="316" spans="3:3" ht="15.75" customHeight="1">
      <c r="C316" s="170"/>
    </row>
    <row r="317" spans="3:3" ht="15.75" customHeight="1">
      <c r="C317" s="170"/>
    </row>
    <row r="318" spans="3:3" ht="15.75" customHeight="1">
      <c r="C318" s="170"/>
    </row>
    <row r="319" spans="3:3" ht="15.75" customHeight="1">
      <c r="C319" s="170"/>
    </row>
    <row r="320" spans="3:3" ht="15.75" customHeight="1">
      <c r="C320" s="170"/>
    </row>
    <row r="321" spans="3:3" ht="15.75" customHeight="1">
      <c r="C321" s="170"/>
    </row>
    <row r="322" spans="3:3" ht="15.75" customHeight="1">
      <c r="C322" s="170"/>
    </row>
    <row r="323" spans="3:3" ht="15.75" customHeight="1">
      <c r="C323" s="170"/>
    </row>
    <row r="324" spans="3:3" ht="15.75" customHeight="1">
      <c r="C324" s="170"/>
    </row>
    <row r="325" spans="3:3" ht="15.75" customHeight="1">
      <c r="C325" s="170"/>
    </row>
    <row r="326" spans="3:3" ht="15.75" customHeight="1">
      <c r="C326" s="170"/>
    </row>
    <row r="327" spans="3:3" ht="15.75" customHeight="1">
      <c r="C327" s="170"/>
    </row>
    <row r="328" spans="3:3" ht="15.75" customHeight="1">
      <c r="C328" s="170"/>
    </row>
    <row r="329" spans="3:3" ht="15.75" customHeight="1">
      <c r="C329" s="170"/>
    </row>
    <row r="330" spans="3:3" ht="15.75" customHeight="1">
      <c r="C330" s="170"/>
    </row>
    <row r="331" spans="3:3" ht="15.75" customHeight="1">
      <c r="C331" s="170"/>
    </row>
    <row r="332" spans="3:3" ht="15.75" customHeight="1">
      <c r="C332" s="170"/>
    </row>
    <row r="333" spans="3:3" ht="15.75" customHeight="1">
      <c r="C333" s="170"/>
    </row>
    <row r="334" spans="3:3" ht="15.75" customHeight="1">
      <c r="C334" s="170"/>
    </row>
    <row r="335" spans="3:3" ht="15.75" customHeight="1">
      <c r="C335" s="170"/>
    </row>
    <row r="336" spans="3:3" ht="15.75" customHeight="1">
      <c r="C336" s="170"/>
    </row>
    <row r="337" spans="3:3" ht="15.75" customHeight="1">
      <c r="C337" s="170"/>
    </row>
    <row r="338" spans="3:3" ht="15.75" customHeight="1">
      <c r="C338" s="170"/>
    </row>
    <row r="339" spans="3:3" ht="15.75" customHeight="1">
      <c r="C339" s="170"/>
    </row>
    <row r="340" spans="3:3" ht="15.75" customHeight="1">
      <c r="C340" s="170"/>
    </row>
    <row r="341" spans="3:3" ht="15.75" customHeight="1">
      <c r="C341" s="170"/>
    </row>
    <row r="342" spans="3:3" ht="15.75" customHeight="1">
      <c r="C342" s="170"/>
    </row>
    <row r="343" spans="3:3" ht="15.75" customHeight="1">
      <c r="C343" s="170"/>
    </row>
    <row r="344" spans="3:3" ht="15.75" customHeight="1">
      <c r="C344" s="170"/>
    </row>
    <row r="345" spans="3:3" ht="15.75" customHeight="1">
      <c r="C345" s="170"/>
    </row>
    <row r="346" spans="3:3" ht="15.75" customHeight="1">
      <c r="C346" s="170"/>
    </row>
    <row r="347" spans="3:3" ht="15.75" customHeight="1">
      <c r="C347" s="170"/>
    </row>
    <row r="348" spans="3:3" ht="15.75" customHeight="1">
      <c r="C348" s="170"/>
    </row>
    <row r="349" spans="3:3" ht="15.75" customHeight="1">
      <c r="C349" s="170"/>
    </row>
    <row r="350" spans="3:3" ht="15.75" customHeight="1">
      <c r="C350" s="170"/>
    </row>
    <row r="351" spans="3:3" ht="15.75" customHeight="1">
      <c r="C351" s="170"/>
    </row>
    <row r="352" spans="3:3" ht="15.75" customHeight="1">
      <c r="C352" s="170"/>
    </row>
    <row r="353" spans="3:3" ht="15.75" customHeight="1">
      <c r="C353" s="170"/>
    </row>
    <row r="354" spans="3:3" ht="15.75" customHeight="1">
      <c r="C354" s="170"/>
    </row>
    <row r="355" spans="3:3" ht="15.75" customHeight="1">
      <c r="C355" s="170"/>
    </row>
    <row r="356" spans="3:3" ht="15.75" customHeight="1">
      <c r="C356" s="170"/>
    </row>
    <row r="357" spans="3:3" ht="15.75" customHeight="1">
      <c r="C357" s="170"/>
    </row>
    <row r="358" spans="3:3" ht="15.75" customHeight="1">
      <c r="C358" s="170"/>
    </row>
    <row r="359" spans="3:3" ht="15.75" customHeight="1">
      <c r="C359" s="170"/>
    </row>
    <row r="360" spans="3:3" ht="15.75" customHeight="1">
      <c r="C360" s="170"/>
    </row>
    <row r="361" spans="3:3" ht="15.75" customHeight="1">
      <c r="C361" s="170"/>
    </row>
    <row r="362" spans="3:3" ht="15.75" customHeight="1">
      <c r="C362" s="170"/>
    </row>
    <row r="363" spans="3:3" ht="15.75" customHeight="1">
      <c r="C363" s="170"/>
    </row>
    <row r="364" spans="3:3" ht="15.75" customHeight="1">
      <c r="C364" s="170"/>
    </row>
    <row r="365" spans="3:3" ht="15.75" customHeight="1">
      <c r="C365" s="170"/>
    </row>
    <row r="366" spans="3:3" ht="15.75" customHeight="1">
      <c r="C366" s="170"/>
    </row>
    <row r="367" spans="3:3" ht="15.75" customHeight="1">
      <c r="C367" s="170"/>
    </row>
    <row r="368" spans="3:3" ht="15.75" customHeight="1">
      <c r="C368" s="170"/>
    </row>
    <row r="369" spans="3:3" ht="15.75" customHeight="1">
      <c r="C369" s="170"/>
    </row>
    <row r="370" spans="3:3" ht="15.75" customHeight="1">
      <c r="C370" s="170"/>
    </row>
    <row r="371" spans="3:3" ht="15.75" customHeight="1">
      <c r="C371" s="170"/>
    </row>
    <row r="372" spans="3:3" ht="15.75" customHeight="1">
      <c r="C372" s="170"/>
    </row>
    <row r="373" spans="3:3" ht="15.75" customHeight="1">
      <c r="C373" s="170"/>
    </row>
    <row r="374" spans="3:3" ht="15.75" customHeight="1">
      <c r="C374" s="170"/>
    </row>
    <row r="375" spans="3:3" ht="15.75" customHeight="1">
      <c r="C375" s="170"/>
    </row>
    <row r="376" spans="3:3" ht="15.75" customHeight="1">
      <c r="C376" s="170"/>
    </row>
    <row r="377" spans="3:3" ht="15.75" customHeight="1">
      <c r="C377" s="170"/>
    </row>
    <row r="378" spans="3:3" ht="15.75" customHeight="1">
      <c r="C378" s="170"/>
    </row>
    <row r="379" spans="3:3" ht="15.75" customHeight="1">
      <c r="C379" s="170"/>
    </row>
    <row r="380" spans="3:3" ht="15.75" customHeight="1">
      <c r="C380" s="170"/>
    </row>
    <row r="381" spans="3:3" ht="15.75" customHeight="1">
      <c r="C381" s="170"/>
    </row>
    <row r="382" spans="3:3" ht="15.75" customHeight="1">
      <c r="C382" s="170"/>
    </row>
    <row r="383" spans="3:3" ht="15.75" customHeight="1">
      <c r="C383" s="170"/>
    </row>
    <row r="384" spans="3:3" ht="15.75" customHeight="1">
      <c r="C384" s="170"/>
    </row>
    <row r="385" spans="3:3" ht="15.75" customHeight="1">
      <c r="C385" s="170"/>
    </row>
    <row r="386" spans="3:3" ht="15.75" customHeight="1">
      <c r="C386" s="170"/>
    </row>
    <row r="387" spans="3:3" ht="15.75" customHeight="1">
      <c r="C387" s="170"/>
    </row>
    <row r="388" spans="3:3" ht="15.75" customHeight="1">
      <c r="C388" s="170"/>
    </row>
    <row r="389" spans="3:3" ht="15.75" customHeight="1">
      <c r="C389" s="170"/>
    </row>
    <row r="390" spans="3:3" ht="15.75" customHeight="1">
      <c r="C390" s="170"/>
    </row>
    <row r="391" spans="3:3" ht="15.75" customHeight="1">
      <c r="C391" s="170"/>
    </row>
    <row r="392" spans="3:3" ht="15.75" customHeight="1">
      <c r="C392" s="170"/>
    </row>
    <row r="393" spans="3:3" ht="15.75" customHeight="1">
      <c r="C393" s="170"/>
    </row>
    <row r="394" spans="3:3" ht="15.75" customHeight="1">
      <c r="C394" s="170"/>
    </row>
    <row r="395" spans="3:3" ht="15.75" customHeight="1">
      <c r="C395" s="170"/>
    </row>
    <row r="396" spans="3:3" ht="15.75" customHeight="1">
      <c r="C396" s="170"/>
    </row>
    <row r="397" spans="3:3" ht="15.75" customHeight="1">
      <c r="C397" s="170"/>
    </row>
    <row r="398" spans="3:3" ht="15.75" customHeight="1">
      <c r="C398" s="170"/>
    </row>
    <row r="399" spans="3:3" ht="15.75" customHeight="1">
      <c r="C399" s="170"/>
    </row>
    <row r="400" spans="3:3" ht="15.75" customHeight="1">
      <c r="C400" s="170"/>
    </row>
    <row r="401" spans="3:3" ht="15.75" customHeight="1">
      <c r="C401" s="170"/>
    </row>
    <row r="402" spans="3:3" ht="15.75" customHeight="1">
      <c r="C402" s="170"/>
    </row>
    <row r="403" spans="3:3" ht="15.75" customHeight="1">
      <c r="C403" s="170"/>
    </row>
    <row r="404" spans="3:3" ht="15.75" customHeight="1">
      <c r="C404" s="170"/>
    </row>
    <row r="405" spans="3:3" ht="15.75" customHeight="1">
      <c r="C405" s="170"/>
    </row>
    <row r="406" spans="3:3" ht="15.75" customHeight="1">
      <c r="C406" s="170"/>
    </row>
    <row r="407" spans="3:3" ht="15.75" customHeight="1">
      <c r="C407" s="170"/>
    </row>
    <row r="408" spans="3:3" ht="15.75" customHeight="1">
      <c r="C408" s="170"/>
    </row>
    <row r="409" spans="3:3" ht="15.75" customHeight="1">
      <c r="C409" s="170"/>
    </row>
    <row r="410" spans="3:3" ht="15.75" customHeight="1">
      <c r="C410" s="170"/>
    </row>
    <row r="411" spans="3:3" ht="15.75" customHeight="1">
      <c r="C411" s="170"/>
    </row>
    <row r="412" spans="3:3" ht="15.75" customHeight="1">
      <c r="C412" s="170"/>
    </row>
    <row r="413" spans="3:3" ht="15.75" customHeight="1">
      <c r="C413" s="170"/>
    </row>
    <row r="414" spans="3:3" ht="15.75" customHeight="1">
      <c r="C414" s="170"/>
    </row>
    <row r="415" spans="3:3" ht="15.75" customHeight="1">
      <c r="C415" s="170"/>
    </row>
    <row r="416" spans="3:3" ht="15.75" customHeight="1">
      <c r="C416" s="170"/>
    </row>
    <row r="417" spans="3:3" ht="15.75" customHeight="1">
      <c r="C417" s="170"/>
    </row>
    <row r="418" spans="3:3" ht="15.75" customHeight="1">
      <c r="C418" s="170"/>
    </row>
    <row r="419" spans="3:3" ht="15.75" customHeight="1">
      <c r="C419" s="170"/>
    </row>
    <row r="420" spans="3:3" ht="15.75" customHeight="1">
      <c r="C420" s="170"/>
    </row>
    <row r="421" spans="3:3" ht="15.75" customHeight="1">
      <c r="C421" s="170"/>
    </row>
    <row r="422" spans="3:3" ht="15.75" customHeight="1">
      <c r="C422" s="170"/>
    </row>
    <row r="423" spans="3:3" ht="15.75" customHeight="1">
      <c r="C423" s="170"/>
    </row>
    <row r="424" spans="3:3" ht="15.75" customHeight="1">
      <c r="C424" s="170"/>
    </row>
    <row r="425" spans="3:3" ht="15.75" customHeight="1">
      <c r="C425" s="170"/>
    </row>
    <row r="426" spans="3:3" ht="15.75" customHeight="1">
      <c r="C426" s="170"/>
    </row>
    <row r="427" spans="3:3" ht="15.75" customHeight="1">
      <c r="C427" s="170"/>
    </row>
    <row r="428" spans="3:3" ht="15.75" customHeight="1">
      <c r="C428" s="170"/>
    </row>
    <row r="429" spans="3:3" ht="15.75" customHeight="1">
      <c r="C429" s="170"/>
    </row>
    <row r="430" spans="3:3" ht="15.75" customHeight="1">
      <c r="C430" s="170"/>
    </row>
    <row r="431" spans="3:3" ht="15.75" customHeight="1">
      <c r="C431" s="170"/>
    </row>
    <row r="432" spans="3:3" ht="15.75" customHeight="1">
      <c r="C432" s="170"/>
    </row>
    <row r="433" spans="3:3" ht="15.75" customHeight="1">
      <c r="C433" s="170"/>
    </row>
    <row r="434" spans="3:3" ht="15.75" customHeight="1">
      <c r="C434" s="170"/>
    </row>
    <row r="435" spans="3:3" ht="15.75" customHeight="1">
      <c r="C435" s="170"/>
    </row>
    <row r="436" spans="3:3" ht="15.75" customHeight="1">
      <c r="C436" s="170"/>
    </row>
    <row r="437" spans="3:3" ht="15.75" customHeight="1">
      <c r="C437" s="170"/>
    </row>
    <row r="438" spans="3:3" ht="15.75" customHeight="1">
      <c r="C438" s="170"/>
    </row>
    <row r="439" spans="3:3" ht="15.75" customHeight="1">
      <c r="C439" s="170"/>
    </row>
    <row r="440" spans="3:3" ht="15.75" customHeight="1">
      <c r="C440" s="170"/>
    </row>
    <row r="441" spans="3:3" ht="15.75" customHeight="1">
      <c r="C441" s="170"/>
    </row>
    <row r="442" spans="3:3" ht="15.75" customHeight="1">
      <c r="C442" s="170"/>
    </row>
    <row r="443" spans="3:3" ht="15.75" customHeight="1">
      <c r="C443" s="170"/>
    </row>
    <row r="444" spans="3:3" ht="15.75" customHeight="1">
      <c r="C444" s="170"/>
    </row>
    <row r="445" spans="3:3" ht="15.75" customHeight="1">
      <c r="C445" s="170"/>
    </row>
    <row r="446" spans="3:3" ht="15.75" customHeight="1">
      <c r="C446" s="170"/>
    </row>
    <row r="447" spans="3:3" ht="15.75" customHeight="1">
      <c r="C447" s="170"/>
    </row>
    <row r="448" spans="3:3" ht="15.75" customHeight="1">
      <c r="C448" s="170"/>
    </row>
    <row r="449" spans="3:3" ht="15.75" customHeight="1">
      <c r="C449" s="170"/>
    </row>
    <row r="450" spans="3:3" ht="15.75" customHeight="1">
      <c r="C450" s="170"/>
    </row>
    <row r="451" spans="3:3" ht="15.75" customHeight="1">
      <c r="C451" s="170"/>
    </row>
    <row r="452" spans="3:3" ht="15.75" customHeight="1">
      <c r="C452" s="170"/>
    </row>
    <row r="453" spans="3:3" ht="15.75" customHeight="1">
      <c r="C453" s="170"/>
    </row>
    <row r="454" spans="3:3" ht="15.75" customHeight="1">
      <c r="C454" s="170"/>
    </row>
    <row r="455" spans="3:3" ht="15.75" customHeight="1">
      <c r="C455" s="170"/>
    </row>
    <row r="456" spans="3:3" ht="15.75" customHeight="1">
      <c r="C456" s="170"/>
    </row>
    <row r="457" spans="3:3" ht="15.75" customHeight="1">
      <c r="C457" s="170"/>
    </row>
    <row r="458" spans="3:3" ht="15.75" customHeight="1">
      <c r="C458" s="170"/>
    </row>
    <row r="459" spans="3:3" ht="15.75" customHeight="1">
      <c r="C459" s="170"/>
    </row>
    <row r="460" spans="3:3" ht="15.75" customHeight="1">
      <c r="C460" s="170"/>
    </row>
    <row r="461" spans="3:3" ht="15.75" customHeight="1">
      <c r="C461" s="170"/>
    </row>
    <row r="462" spans="3:3" ht="15.75" customHeight="1">
      <c r="C462" s="170"/>
    </row>
    <row r="463" spans="3:3" ht="15.75" customHeight="1">
      <c r="C463" s="170"/>
    </row>
    <row r="464" spans="3:3" ht="15.75" customHeight="1">
      <c r="C464" s="170"/>
    </row>
    <row r="465" spans="3:3" ht="15.75" customHeight="1">
      <c r="C465" s="170"/>
    </row>
    <row r="466" spans="3:3" ht="15.75" customHeight="1">
      <c r="C466" s="170"/>
    </row>
    <row r="467" spans="3:3" ht="15.75" customHeight="1">
      <c r="C467" s="170"/>
    </row>
    <row r="468" spans="3:3" ht="15.75" customHeight="1">
      <c r="C468" s="170"/>
    </row>
    <row r="469" spans="3:3" ht="15.75" customHeight="1">
      <c r="C469" s="170"/>
    </row>
    <row r="470" spans="3:3" ht="15.75" customHeight="1">
      <c r="C470" s="170"/>
    </row>
    <row r="471" spans="3:3" ht="15.75" customHeight="1">
      <c r="C471" s="170"/>
    </row>
    <row r="472" spans="3:3" ht="15.75" customHeight="1">
      <c r="C472" s="170"/>
    </row>
    <row r="473" spans="3:3" ht="15.75" customHeight="1">
      <c r="C473" s="170"/>
    </row>
    <row r="474" spans="3:3" ht="15.75" customHeight="1">
      <c r="C474" s="170"/>
    </row>
    <row r="475" spans="3:3" ht="15.75" customHeight="1">
      <c r="C475" s="170"/>
    </row>
    <row r="476" spans="3:3" ht="15.75" customHeight="1">
      <c r="C476" s="170"/>
    </row>
    <row r="477" spans="3:3" ht="15.75" customHeight="1">
      <c r="C477" s="170"/>
    </row>
    <row r="478" spans="3:3" ht="15.75" customHeight="1">
      <c r="C478" s="170"/>
    </row>
    <row r="479" spans="3:3" ht="15.75" customHeight="1">
      <c r="C479" s="170"/>
    </row>
    <row r="480" spans="3:3" ht="15.75" customHeight="1">
      <c r="C480" s="170"/>
    </row>
    <row r="481" spans="3:3" ht="15.75" customHeight="1">
      <c r="C481" s="170"/>
    </row>
    <row r="482" spans="3:3" ht="15.75" customHeight="1">
      <c r="C482" s="170"/>
    </row>
    <row r="483" spans="3:3" ht="15.75" customHeight="1">
      <c r="C483" s="170"/>
    </row>
    <row r="484" spans="3:3" ht="15.75" customHeight="1">
      <c r="C484" s="170"/>
    </row>
    <row r="485" spans="3:3" ht="15.75" customHeight="1">
      <c r="C485" s="170"/>
    </row>
    <row r="486" spans="3:3" ht="15.75" customHeight="1">
      <c r="C486" s="170"/>
    </row>
    <row r="487" spans="3:3" ht="15.75" customHeight="1">
      <c r="C487" s="170"/>
    </row>
    <row r="488" spans="3:3" ht="15.75" customHeight="1">
      <c r="C488" s="170"/>
    </row>
    <row r="489" spans="3:3" ht="15.75" customHeight="1">
      <c r="C489" s="170"/>
    </row>
    <row r="490" spans="3:3" ht="15.75" customHeight="1">
      <c r="C490" s="170"/>
    </row>
    <row r="491" spans="3:3" ht="15.75" customHeight="1">
      <c r="C491" s="170"/>
    </row>
    <row r="492" spans="3:3" ht="15.75" customHeight="1">
      <c r="C492" s="170"/>
    </row>
    <row r="493" spans="3:3" ht="15.75" customHeight="1">
      <c r="C493" s="170"/>
    </row>
    <row r="494" spans="3:3" ht="15.75" customHeight="1">
      <c r="C494" s="170"/>
    </row>
    <row r="495" spans="3:3" ht="15.75" customHeight="1">
      <c r="C495" s="170"/>
    </row>
    <row r="496" spans="3:3" ht="15.75" customHeight="1">
      <c r="C496" s="170"/>
    </row>
    <row r="497" spans="3:3" ht="15.75" customHeight="1">
      <c r="C497" s="170"/>
    </row>
    <row r="498" spans="3:3" ht="15.75" customHeight="1">
      <c r="C498" s="170"/>
    </row>
    <row r="499" spans="3:3" ht="15.75" customHeight="1">
      <c r="C499" s="170"/>
    </row>
    <row r="500" spans="3:3" ht="15.75" customHeight="1">
      <c r="C500" s="170"/>
    </row>
    <row r="501" spans="3:3" ht="15.75" customHeight="1">
      <c r="C501" s="170"/>
    </row>
    <row r="502" spans="3:3" ht="15.75" customHeight="1">
      <c r="C502" s="170"/>
    </row>
    <row r="503" spans="3:3" ht="15.75" customHeight="1">
      <c r="C503" s="170"/>
    </row>
    <row r="504" spans="3:3" ht="15.75" customHeight="1">
      <c r="C504" s="170"/>
    </row>
    <row r="505" spans="3:3" ht="15.75" customHeight="1">
      <c r="C505" s="170"/>
    </row>
    <row r="506" spans="3:3" ht="15.75" customHeight="1">
      <c r="C506" s="170"/>
    </row>
    <row r="507" spans="3:3" ht="15.75" customHeight="1">
      <c r="C507" s="170"/>
    </row>
    <row r="508" spans="3:3" ht="15.75" customHeight="1">
      <c r="C508" s="170"/>
    </row>
    <row r="509" spans="3:3" ht="15.75" customHeight="1">
      <c r="C509" s="170"/>
    </row>
    <row r="510" spans="3:3" ht="15.75" customHeight="1">
      <c r="C510" s="170"/>
    </row>
    <row r="511" spans="3:3" ht="15.75" customHeight="1">
      <c r="C511" s="170"/>
    </row>
    <row r="512" spans="3:3" ht="15.75" customHeight="1">
      <c r="C512" s="170"/>
    </row>
    <row r="513" spans="3:3" ht="15.75" customHeight="1">
      <c r="C513" s="170"/>
    </row>
    <row r="514" spans="3:3" ht="15.75" customHeight="1">
      <c r="C514" s="170"/>
    </row>
    <row r="515" spans="3:3" ht="15.75" customHeight="1">
      <c r="C515" s="170"/>
    </row>
    <row r="516" spans="3:3" ht="15.75" customHeight="1">
      <c r="C516" s="170"/>
    </row>
    <row r="517" spans="3:3" ht="15.75" customHeight="1">
      <c r="C517" s="170"/>
    </row>
    <row r="518" spans="3:3" ht="15.75" customHeight="1">
      <c r="C518" s="170"/>
    </row>
    <row r="519" spans="3:3" ht="15.75" customHeight="1">
      <c r="C519" s="170"/>
    </row>
    <row r="520" spans="3:3" ht="15.75" customHeight="1">
      <c r="C520" s="170"/>
    </row>
    <row r="521" spans="3:3" ht="15.75" customHeight="1">
      <c r="C521" s="170"/>
    </row>
    <row r="522" spans="3:3" ht="15.75" customHeight="1">
      <c r="C522" s="170"/>
    </row>
    <row r="523" spans="3:3" ht="15.75" customHeight="1">
      <c r="C523" s="170"/>
    </row>
    <row r="524" spans="3:3" ht="15.75" customHeight="1">
      <c r="C524" s="170"/>
    </row>
    <row r="525" spans="3:3" ht="15.75" customHeight="1">
      <c r="C525" s="170"/>
    </row>
    <row r="526" spans="3:3" ht="15.75" customHeight="1">
      <c r="C526" s="170"/>
    </row>
    <row r="527" spans="3:3" ht="15.75" customHeight="1">
      <c r="C527" s="170"/>
    </row>
    <row r="528" spans="3:3" ht="15.75" customHeight="1">
      <c r="C528" s="170"/>
    </row>
    <row r="529" spans="3:3" ht="15.75" customHeight="1">
      <c r="C529" s="170"/>
    </row>
    <row r="530" spans="3:3" ht="15.75" customHeight="1">
      <c r="C530" s="170"/>
    </row>
    <row r="531" spans="3:3" ht="15.75" customHeight="1">
      <c r="C531" s="170"/>
    </row>
    <row r="532" spans="3:3" ht="15.75" customHeight="1">
      <c r="C532" s="170"/>
    </row>
    <row r="533" spans="3:3" ht="15.75" customHeight="1">
      <c r="C533" s="170"/>
    </row>
    <row r="534" spans="3:3" ht="15.75" customHeight="1">
      <c r="C534" s="170"/>
    </row>
    <row r="535" spans="3:3" ht="15.75" customHeight="1">
      <c r="C535" s="170"/>
    </row>
    <row r="536" spans="3:3" ht="15.75" customHeight="1">
      <c r="C536" s="170"/>
    </row>
    <row r="537" spans="3:3" ht="15.75" customHeight="1">
      <c r="C537" s="170"/>
    </row>
    <row r="538" spans="3:3" ht="15.75" customHeight="1">
      <c r="C538" s="170"/>
    </row>
    <row r="539" spans="3:3" ht="15.75" customHeight="1">
      <c r="C539" s="170"/>
    </row>
    <row r="540" spans="3:3" ht="15.75" customHeight="1">
      <c r="C540" s="170"/>
    </row>
    <row r="541" spans="3:3" ht="15.75" customHeight="1">
      <c r="C541" s="170"/>
    </row>
    <row r="542" spans="3:3" ht="15.75" customHeight="1">
      <c r="C542" s="170"/>
    </row>
    <row r="543" spans="3:3" ht="15.75" customHeight="1">
      <c r="C543" s="170"/>
    </row>
    <row r="544" spans="3:3" ht="15.75" customHeight="1">
      <c r="C544" s="170"/>
    </row>
    <row r="545" spans="3:3" ht="15.75" customHeight="1">
      <c r="C545" s="170"/>
    </row>
    <row r="546" spans="3:3" ht="15.75" customHeight="1">
      <c r="C546" s="170"/>
    </row>
    <row r="547" spans="3:3" ht="15.75" customHeight="1">
      <c r="C547" s="170"/>
    </row>
    <row r="548" spans="3:3" ht="15.75" customHeight="1">
      <c r="C548" s="170"/>
    </row>
    <row r="549" spans="3:3" ht="15.75" customHeight="1">
      <c r="C549" s="170"/>
    </row>
    <row r="550" spans="3:3" ht="15.75" customHeight="1">
      <c r="C550" s="170"/>
    </row>
    <row r="551" spans="3:3" ht="15.75" customHeight="1">
      <c r="C551" s="170"/>
    </row>
    <row r="552" spans="3:3" ht="15.75" customHeight="1">
      <c r="C552" s="170"/>
    </row>
    <row r="553" spans="3:3" ht="15.75" customHeight="1">
      <c r="C553" s="170"/>
    </row>
    <row r="554" spans="3:3" ht="15.75" customHeight="1">
      <c r="C554" s="170"/>
    </row>
    <row r="555" spans="3:3" ht="15.75" customHeight="1">
      <c r="C555" s="170"/>
    </row>
    <row r="556" spans="3:3" ht="15.75" customHeight="1">
      <c r="C556" s="170"/>
    </row>
    <row r="557" spans="3:3" ht="15.75" customHeight="1">
      <c r="C557" s="170"/>
    </row>
    <row r="558" spans="3:3" ht="15.75" customHeight="1">
      <c r="C558" s="170"/>
    </row>
    <row r="559" spans="3:3" ht="15.75" customHeight="1">
      <c r="C559" s="170"/>
    </row>
    <row r="560" spans="3:3" ht="15.75" customHeight="1">
      <c r="C560" s="170"/>
    </row>
    <row r="561" spans="3:3" ht="15.75" customHeight="1">
      <c r="C561" s="170"/>
    </row>
    <row r="562" spans="3:3" ht="15.75" customHeight="1">
      <c r="C562" s="170"/>
    </row>
    <row r="563" spans="3:3" ht="15.75" customHeight="1">
      <c r="C563" s="170"/>
    </row>
    <row r="564" spans="3:3" ht="15.75" customHeight="1">
      <c r="C564" s="170"/>
    </row>
    <row r="565" spans="3:3" ht="15.75" customHeight="1">
      <c r="C565" s="170"/>
    </row>
    <row r="566" spans="3:3" ht="15.75" customHeight="1">
      <c r="C566" s="170"/>
    </row>
    <row r="567" spans="3:3" ht="15.75" customHeight="1">
      <c r="C567" s="170"/>
    </row>
    <row r="568" spans="3:3" ht="15.75" customHeight="1">
      <c r="C568" s="170"/>
    </row>
    <row r="569" spans="3:3" ht="15.75" customHeight="1">
      <c r="C569" s="170"/>
    </row>
    <row r="570" spans="3:3" ht="15.75" customHeight="1">
      <c r="C570" s="170"/>
    </row>
    <row r="571" spans="3:3" ht="15.75" customHeight="1">
      <c r="C571" s="170"/>
    </row>
    <row r="572" spans="3:3" ht="15.75" customHeight="1">
      <c r="C572" s="170"/>
    </row>
    <row r="573" spans="3:3" ht="15.75" customHeight="1">
      <c r="C573" s="170"/>
    </row>
    <row r="574" spans="3:3" ht="15.75" customHeight="1">
      <c r="C574" s="170"/>
    </row>
    <row r="575" spans="3:3" ht="15.75" customHeight="1">
      <c r="C575" s="170"/>
    </row>
    <row r="576" spans="3:3" ht="15.75" customHeight="1">
      <c r="C576" s="170"/>
    </row>
    <row r="577" spans="3:3" ht="15.75" customHeight="1">
      <c r="C577" s="170"/>
    </row>
    <row r="578" spans="3:3" ht="15.75" customHeight="1">
      <c r="C578" s="170"/>
    </row>
    <row r="579" spans="3:3" ht="15.75" customHeight="1">
      <c r="C579" s="170"/>
    </row>
    <row r="580" spans="3:3" ht="15.75" customHeight="1">
      <c r="C580" s="170"/>
    </row>
    <row r="581" spans="3:3" ht="15.75" customHeight="1">
      <c r="C581" s="170"/>
    </row>
    <row r="582" spans="3:3" ht="15.75" customHeight="1">
      <c r="C582" s="170"/>
    </row>
    <row r="583" spans="3:3" ht="15.75" customHeight="1">
      <c r="C583" s="170"/>
    </row>
    <row r="584" spans="3:3" ht="15.75" customHeight="1">
      <c r="C584" s="170"/>
    </row>
    <row r="585" spans="3:3" ht="15.75" customHeight="1">
      <c r="C585" s="170"/>
    </row>
    <row r="586" spans="3:3" ht="15.75" customHeight="1">
      <c r="C586" s="170"/>
    </row>
    <row r="587" spans="3:3" ht="15.75" customHeight="1">
      <c r="C587" s="170"/>
    </row>
    <row r="588" spans="3:3" ht="15.75" customHeight="1">
      <c r="C588" s="170"/>
    </row>
    <row r="589" spans="3:3" ht="15.75" customHeight="1">
      <c r="C589" s="170"/>
    </row>
    <row r="590" spans="3:3" ht="15.75" customHeight="1">
      <c r="C590" s="170"/>
    </row>
    <row r="591" spans="3:3" ht="15.75" customHeight="1">
      <c r="C591" s="170"/>
    </row>
    <row r="592" spans="3:3" ht="15.75" customHeight="1">
      <c r="C592" s="170"/>
    </row>
    <row r="593" spans="3:3" ht="15.75" customHeight="1">
      <c r="C593" s="170"/>
    </row>
    <row r="594" spans="3:3" ht="15.75" customHeight="1">
      <c r="C594" s="170"/>
    </row>
    <row r="595" spans="3:3" ht="15.75" customHeight="1">
      <c r="C595" s="170"/>
    </row>
    <row r="596" spans="3:3" ht="15.75" customHeight="1">
      <c r="C596" s="170"/>
    </row>
    <row r="597" spans="3:3" ht="15.75" customHeight="1">
      <c r="C597" s="170"/>
    </row>
    <row r="598" spans="3:3" ht="15.75" customHeight="1">
      <c r="C598" s="170"/>
    </row>
    <row r="599" spans="3:3" ht="15.75" customHeight="1">
      <c r="C599" s="170"/>
    </row>
    <row r="600" spans="3:3" ht="15.75" customHeight="1">
      <c r="C600" s="170"/>
    </row>
    <row r="601" spans="3:3" ht="15.75" customHeight="1">
      <c r="C601" s="170"/>
    </row>
    <row r="602" spans="3:3" ht="15.75" customHeight="1">
      <c r="C602" s="170"/>
    </row>
    <row r="603" spans="3:3" ht="15.75" customHeight="1">
      <c r="C603" s="170"/>
    </row>
    <row r="604" spans="3:3" ht="15.75" customHeight="1">
      <c r="C604" s="170"/>
    </row>
    <row r="605" spans="3:3" ht="15.75" customHeight="1">
      <c r="C605" s="170"/>
    </row>
    <row r="606" spans="3:3" ht="15.75" customHeight="1">
      <c r="C606" s="170"/>
    </row>
    <row r="607" spans="3:3" ht="15.75" customHeight="1">
      <c r="C607" s="170"/>
    </row>
    <row r="608" spans="3:3" ht="15.75" customHeight="1">
      <c r="C608" s="170"/>
    </row>
    <row r="609" spans="3:3" ht="15.75" customHeight="1">
      <c r="C609" s="170"/>
    </row>
    <row r="610" spans="3:3" ht="15.75" customHeight="1">
      <c r="C610" s="170"/>
    </row>
    <row r="611" spans="3:3" ht="15.75" customHeight="1">
      <c r="C611" s="170"/>
    </row>
    <row r="612" spans="3:3" ht="15.75" customHeight="1">
      <c r="C612" s="170"/>
    </row>
    <row r="613" spans="3:3" ht="15.75" customHeight="1">
      <c r="C613" s="170"/>
    </row>
    <row r="614" spans="3:3" ht="15.75" customHeight="1">
      <c r="C614" s="170"/>
    </row>
    <row r="615" spans="3:3" ht="15.75" customHeight="1">
      <c r="C615" s="170"/>
    </row>
    <row r="616" spans="3:3" ht="15.75" customHeight="1">
      <c r="C616" s="170"/>
    </row>
    <row r="617" spans="3:3" ht="15.75" customHeight="1">
      <c r="C617" s="170"/>
    </row>
    <row r="618" spans="3:3" ht="15.75" customHeight="1">
      <c r="C618" s="170"/>
    </row>
    <row r="619" spans="3:3" ht="15.75" customHeight="1">
      <c r="C619" s="170"/>
    </row>
    <row r="620" spans="3:3" ht="15.75" customHeight="1">
      <c r="C620" s="170"/>
    </row>
    <row r="621" spans="3:3" ht="15.75" customHeight="1">
      <c r="C621" s="170"/>
    </row>
    <row r="622" spans="3:3" ht="15.75" customHeight="1">
      <c r="C622" s="170"/>
    </row>
    <row r="623" spans="3:3" ht="15.75" customHeight="1">
      <c r="C623" s="170"/>
    </row>
    <row r="624" spans="3:3" ht="15.75" customHeight="1">
      <c r="C624" s="170"/>
    </row>
    <row r="625" spans="3:3" ht="15.75" customHeight="1">
      <c r="C625" s="170"/>
    </row>
    <row r="626" spans="3:3" ht="15.75" customHeight="1">
      <c r="C626" s="170"/>
    </row>
    <row r="627" spans="3:3" ht="15.75" customHeight="1">
      <c r="C627" s="170"/>
    </row>
    <row r="628" spans="3:3" ht="15.75" customHeight="1">
      <c r="C628" s="170"/>
    </row>
    <row r="629" spans="3:3" ht="15.75" customHeight="1">
      <c r="C629" s="170"/>
    </row>
    <row r="630" spans="3:3" ht="15.75" customHeight="1">
      <c r="C630" s="170"/>
    </row>
    <row r="631" spans="3:3" ht="15.75" customHeight="1">
      <c r="C631" s="170"/>
    </row>
    <row r="632" spans="3:3" ht="15.75" customHeight="1">
      <c r="C632" s="170"/>
    </row>
    <row r="633" spans="3:3" ht="15.75" customHeight="1">
      <c r="C633" s="170"/>
    </row>
    <row r="634" spans="3:3" ht="15.75" customHeight="1">
      <c r="C634" s="170"/>
    </row>
    <row r="635" spans="3:3" ht="15.75" customHeight="1">
      <c r="C635" s="170"/>
    </row>
    <row r="636" spans="3:3" ht="15.75" customHeight="1">
      <c r="C636" s="170"/>
    </row>
    <row r="637" spans="3:3" ht="15.75" customHeight="1">
      <c r="C637" s="170"/>
    </row>
    <row r="638" spans="3:3" ht="15.75" customHeight="1">
      <c r="C638" s="170"/>
    </row>
    <row r="639" spans="3:3" ht="15.75" customHeight="1">
      <c r="C639" s="170"/>
    </row>
    <row r="640" spans="3:3" ht="15.75" customHeight="1">
      <c r="C640" s="170"/>
    </row>
    <row r="641" spans="3:3" ht="15.75" customHeight="1">
      <c r="C641" s="170"/>
    </row>
    <row r="642" spans="3:3" ht="15.75" customHeight="1">
      <c r="C642" s="170"/>
    </row>
    <row r="643" spans="3:3" ht="15.75" customHeight="1">
      <c r="C643" s="170"/>
    </row>
    <row r="644" spans="3:3" ht="15.75" customHeight="1">
      <c r="C644" s="170"/>
    </row>
    <row r="645" spans="3:3" ht="15.75" customHeight="1">
      <c r="C645" s="170"/>
    </row>
    <row r="646" spans="3:3" ht="15.75" customHeight="1">
      <c r="C646" s="170"/>
    </row>
    <row r="647" spans="3:3" ht="15.75" customHeight="1">
      <c r="C647" s="170"/>
    </row>
    <row r="648" spans="3:3" ht="15.75" customHeight="1">
      <c r="C648" s="170"/>
    </row>
    <row r="649" spans="3:3" ht="15.75" customHeight="1">
      <c r="C649" s="170"/>
    </row>
    <row r="650" spans="3:3" ht="15.75" customHeight="1">
      <c r="C650" s="170"/>
    </row>
    <row r="651" spans="3:3" ht="15.75" customHeight="1">
      <c r="C651" s="170"/>
    </row>
    <row r="652" spans="3:3" ht="15.75" customHeight="1">
      <c r="C652" s="170"/>
    </row>
    <row r="653" spans="3:3" ht="15.75" customHeight="1">
      <c r="C653" s="170"/>
    </row>
    <row r="654" spans="3:3" ht="15.75" customHeight="1">
      <c r="C654" s="170"/>
    </row>
    <row r="655" spans="3:3" ht="15.75" customHeight="1">
      <c r="C655" s="170"/>
    </row>
    <row r="656" spans="3:3" ht="15.75" customHeight="1">
      <c r="C656" s="170"/>
    </row>
    <row r="657" spans="3:3" ht="15.75" customHeight="1">
      <c r="C657" s="170"/>
    </row>
    <row r="658" spans="3:3" ht="15.75" customHeight="1">
      <c r="C658" s="170"/>
    </row>
    <row r="659" spans="3:3" ht="15.75" customHeight="1">
      <c r="C659" s="170"/>
    </row>
    <row r="660" spans="3:3" ht="15.75" customHeight="1">
      <c r="C660" s="170"/>
    </row>
    <row r="661" spans="3:3" ht="15.75" customHeight="1">
      <c r="C661" s="170"/>
    </row>
    <row r="662" spans="3:3" ht="15.75" customHeight="1">
      <c r="C662" s="170"/>
    </row>
    <row r="663" spans="3:3" ht="15.75" customHeight="1">
      <c r="C663" s="170"/>
    </row>
    <row r="664" spans="3:3" ht="15.75" customHeight="1">
      <c r="C664" s="170"/>
    </row>
    <row r="665" spans="3:3" ht="15.75" customHeight="1">
      <c r="C665" s="170"/>
    </row>
    <row r="666" spans="3:3" ht="15.75" customHeight="1">
      <c r="C666" s="170"/>
    </row>
    <row r="667" spans="3:3" ht="15.75" customHeight="1">
      <c r="C667" s="170"/>
    </row>
    <row r="668" spans="3:3" ht="15.75" customHeight="1">
      <c r="C668" s="170"/>
    </row>
    <row r="669" spans="3:3" ht="15.75" customHeight="1">
      <c r="C669" s="170"/>
    </row>
    <row r="670" spans="3:3" ht="15.75" customHeight="1">
      <c r="C670" s="170"/>
    </row>
    <row r="671" spans="3:3" ht="15.75" customHeight="1">
      <c r="C671" s="170"/>
    </row>
    <row r="672" spans="3:3" ht="15.75" customHeight="1">
      <c r="C672" s="170"/>
    </row>
    <row r="673" spans="3:3" ht="15.75" customHeight="1">
      <c r="C673" s="170"/>
    </row>
    <row r="674" spans="3:3" ht="15.75" customHeight="1">
      <c r="C674" s="170"/>
    </row>
    <row r="675" spans="3:3" ht="15.75" customHeight="1">
      <c r="C675" s="170"/>
    </row>
    <row r="676" spans="3:3" ht="15.75" customHeight="1">
      <c r="C676" s="170"/>
    </row>
    <row r="677" spans="3:3" ht="15.75" customHeight="1">
      <c r="C677" s="170"/>
    </row>
    <row r="678" spans="3:3" ht="15.75" customHeight="1">
      <c r="C678" s="170"/>
    </row>
    <row r="679" spans="3:3" ht="15.75" customHeight="1">
      <c r="C679" s="170"/>
    </row>
    <row r="680" spans="3:3" ht="15.75" customHeight="1">
      <c r="C680" s="170"/>
    </row>
    <row r="681" spans="3:3" ht="15.75" customHeight="1">
      <c r="C681" s="170"/>
    </row>
    <row r="682" spans="3:3" ht="15.75" customHeight="1">
      <c r="C682" s="170"/>
    </row>
    <row r="683" spans="3:3" ht="15.75" customHeight="1">
      <c r="C683" s="170"/>
    </row>
    <row r="684" spans="3:3" ht="15.75" customHeight="1">
      <c r="C684" s="170"/>
    </row>
    <row r="685" spans="3:3" ht="15.75" customHeight="1">
      <c r="C685" s="170"/>
    </row>
    <row r="686" spans="3:3" ht="15.75" customHeight="1">
      <c r="C686" s="170"/>
    </row>
    <row r="687" spans="3:3" ht="15.75" customHeight="1">
      <c r="C687" s="170"/>
    </row>
    <row r="688" spans="3:3" ht="15.75" customHeight="1">
      <c r="C688" s="170"/>
    </row>
    <row r="689" spans="3:3" ht="15.75" customHeight="1">
      <c r="C689" s="170"/>
    </row>
    <row r="690" spans="3:3" ht="15.75" customHeight="1">
      <c r="C690" s="170"/>
    </row>
    <row r="691" spans="3:3" ht="15.75" customHeight="1">
      <c r="C691" s="170"/>
    </row>
    <row r="692" spans="3:3" ht="15.75" customHeight="1">
      <c r="C692" s="170"/>
    </row>
    <row r="693" spans="3:3" ht="15.75" customHeight="1">
      <c r="C693" s="170"/>
    </row>
    <row r="694" spans="3:3" ht="15.75" customHeight="1">
      <c r="C694" s="170"/>
    </row>
    <row r="695" spans="3:3" ht="15.75" customHeight="1">
      <c r="C695" s="170"/>
    </row>
    <row r="696" spans="3:3" ht="15.75" customHeight="1">
      <c r="C696" s="170"/>
    </row>
    <row r="697" spans="3:3" ht="15.75" customHeight="1">
      <c r="C697" s="170"/>
    </row>
    <row r="698" spans="3:3" ht="15.75" customHeight="1">
      <c r="C698" s="170"/>
    </row>
    <row r="699" spans="3:3" ht="15.75" customHeight="1">
      <c r="C699" s="170"/>
    </row>
    <row r="700" spans="3:3" ht="15.75" customHeight="1">
      <c r="C700" s="170"/>
    </row>
    <row r="701" spans="3:3" ht="15.75" customHeight="1">
      <c r="C701" s="170"/>
    </row>
    <row r="702" spans="3:3" ht="15.75" customHeight="1">
      <c r="C702" s="170"/>
    </row>
    <row r="703" spans="3:3" ht="15.75" customHeight="1">
      <c r="C703" s="170"/>
    </row>
    <row r="704" spans="3:3" ht="15.75" customHeight="1">
      <c r="C704" s="170"/>
    </row>
    <row r="705" spans="3:3" ht="15.75" customHeight="1">
      <c r="C705" s="170"/>
    </row>
    <row r="706" spans="3:3" ht="15.75" customHeight="1">
      <c r="C706" s="170"/>
    </row>
    <row r="707" spans="3:3" ht="15.75" customHeight="1">
      <c r="C707" s="170"/>
    </row>
    <row r="708" spans="3:3" ht="15.75" customHeight="1">
      <c r="C708" s="170"/>
    </row>
    <row r="709" spans="3:3" ht="15.75" customHeight="1">
      <c r="C709" s="170"/>
    </row>
    <row r="710" spans="3:3" ht="15.75" customHeight="1">
      <c r="C710" s="170"/>
    </row>
    <row r="711" spans="3:3" ht="15.75" customHeight="1">
      <c r="C711" s="170"/>
    </row>
    <row r="712" spans="3:3" ht="15.75" customHeight="1">
      <c r="C712" s="170"/>
    </row>
    <row r="713" spans="3:3" ht="15.75" customHeight="1">
      <c r="C713" s="170"/>
    </row>
    <row r="714" spans="3:3" ht="15.75" customHeight="1">
      <c r="C714" s="170"/>
    </row>
    <row r="715" spans="3:3" ht="15.75" customHeight="1">
      <c r="C715" s="170"/>
    </row>
    <row r="716" spans="3:3" ht="15.75" customHeight="1">
      <c r="C716" s="170"/>
    </row>
    <row r="717" spans="3:3" ht="15.75" customHeight="1">
      <c r="C717" s="170"/>
    </row>
    <row r="718" spans="3:3" ht="15.75" customHeight="1">
      <c r="C718" s="170"/>
    </row>
    <row r="719" spans="3:3" ht="15.75" customHeight="1">
      <c r="C719" s="170"/>
    </row>
    <row r="720" spans="3:3" ht="15.75" customHeight="1">
      <c r="C720" s="170"/>
    </row>
    <row r="721" spans="3:3" ht="15.75" customHeight="1">
      <c r="C721" s="170"/>
    </row>
    <row r="722" spans="3:3" ht="15.75" customHeight="1">
      <c r="C722" s="170"/>
    </row>
    <row r="723" spans="3:3" ht="15.75" customHeight="1">
      <c r="C723" s="170"/>
    </row>
    <row r="724" spans="3:3" ht="15.75" customHeight="1">
      <c r="C724" s="170"/>
    </row>
    <row r="725" spans="3:3" ht="15.75" customHeight="1">
      <c r="C725" s="170"/>
    </row>
    <row r="726" spans="3:3" ht="15.75" customHeight="1">
      <c r="C726" s="170"/>
    </row>
    <row r="727" spans="3:3" ht="15.75" customHeight="1">
      <c r="C727" s="170"/>
    </row>
    <row r="728" spans="3:3" ht="15.75" customHeight="1">
      <c r="C728" s="170"/>
    </row>
    <row r="729" spans="3:3" ht="15.75" customHeight="1">
      <c r="C729" s="170"/>
    </row>
    <row r="730" spans="3:3" ht="15.75" customHeight="1">
      <c r="C730" s="170"/>
    </row>
    <row r="731" spans="3:3" ht="15.75" customHeight="1">
      <c r="C731" s="170"/>
    </row>
    <row r="732" spans="3:3" ht="15.75" customHeight="1">
      <c r="C732" s="170"/>
    </row>
    <row r="733" spans="3:3" ht="15.75" customHeight="1">
      <c r="C733" s="170"/>
    </row>
    <row r="734" spans="3:3" ht="15.75" customHeight="1">
      <c r="C734" s="170"/>
    </row>
    <row r="735" spans="3:3" ht="15.75" customHeight="1">
      <c r="C735" s="170"/>
    </row>
    <row r="736" spans="3:3" ht="15.75" customHeight="1">
      <c r="C736" s="170"/>
    </row>
    <row r="737" spans="3:3" ht="15.75" customHeight="1">
      <c r="C737" s="170"/>
    </row>
    <row r="738" spans="3:3" ht="15.75" customHeight="1">
      <c r="C738" s="170"/>
    </row>
    <row r="739" spans="3:3" ht="15.75" customHeight="1">
      <c r="C739" s="170"/>
    </row>
    <row r="740" spans="3:3" ht="15.75" customHeight="1">
      <c r="C740" s="170"/>
    </row>
    <row r="741" spans="3:3" ht="15.75" customHeight="1">
      <c r="C741" s="170"/>
    </row>
    <row r="742" spans="3:3" ht="15.75" customHeight="1">
      <c r="C742" s="170"/>
    </row>
    <row r="743" spans="3:3" ht="15.75" customHeight="1">
      <c r="C743" s="170"/>
    </row>
    <row r="744" spans="3:3" ht="15.75" customHeight="1">
      <c r="C744" s="170"/>
    </row>
    <row r="745" spans="3:3" ht="15.75" customHeight="1">
      <c r="C745" s="170"/>
    </row>
    <row r="746" spans="3:3" ht="15.75" customHeight="1">
      <c r="C746" s="170"/>
    </row>
    <row r="747" spans="3:3" ht="15.75" customHeight="1">
      <c r="C747" s="170"/>
    </row>
    <row r="748" spans="3:3" ht="15.75" customHeight="1">
      <c r="C748" s="170"/>
    </row>
    <row r="749" spans="3:3" ht="15.75" customHeight="1">
      <c r="C749" s="170"/>
    </row>
    <row r="750" spans="3:3" ht="15.75" customHeight="1">
      <c r="C750" s="170"/>
    </row>
    <row r="751" spans="3:3" ht="15.75" customHeight="1">
      <c r="C751" s="170"/>
    </row>
    <row r="752" spans="3:3" ht="15.75" customHeight="1">
      <c r="C752" s="170"/>
    </row>
    <row r="753" spans="3:3" ht="15.75" customHeight="1">
      <c r="C753" s="170"/>
    </row>
    <row r="754" spans="3:3" ht="15.75" customHeight="1">
      <c r="C754" s="170"/>
    </row>
    <row r="755" spans="3:3" ht="15.75" customHeight="1">
      <c r="C755" s="170"/>
    </row>
    <row r="756" spans="3:3" ht="15.75" customHeight="1">
      <c r="C756" s="170"/>
    </row>
    <row r="757" spans="3:3" ht="15.75" customHeight="1">
      <c r="C757" s="170"/>
    </row>
    <row r="758" spans="3:3" ht="15.75" customHeight="1">
      <c r="C758" s="170"/>
    </row>
    <row r="759" spans="3:3" ht="15.75" customHeight="1">
      <c r="C759" s="170"/>
    </row>
    <row r="760" spans="3:3" ht="15.75" customHeight="1">
      <c r="C760" s="170"/>
    </row>
    <row r="761" spans="3:3" ht="15.75" customHeight="1">
      <c r="C761" s="170"/>
    </row>
    <row r="762" spans="3:3" ht="15.75" customHeight="1">
      <c r="C762" s="170"/>
    </row>
    <row r="763" spans="3:3" ht="15.75" customHeight="1">
      <c r="C763" s="170"/>
    </row>
    <row r="764" spans="3:3" ht="15.75" customHeight="1">
      <c r="C764" s="170"/>
    </row>
    <row r="765" spans="3:3" ht="15.75" customHeight="1">
      <c r="C765" s="170"/>
    </row>
    <row r="766" spans="3:3" ht="15.75" customHeight="1">
      <c r="C766" s="170"/>
    </row>
    <row r="767" spans="3:3" ht="15.75" customHeight="1">
      <c r="C767" s="170"/>
    </row>
    <row r="768" spans="3:3" ht="15.75" customHeight="1">
      <c r="C768" s="170"/>
    </row>
    <row r="769" spans="3:3" ht="15.75" customHeight="1">
      <c r="C769" s="170"/>
    </row>
    <row r="770" spans="3:3" ht="15.75" customHeight="1">
      <c r="C770" s="170"/>
    </row>
    <row r="771" spans="3:3" ht="15.75" customHeight="1">
      <c r="C771" s="170"/>
    </row>
    <row r="772" spans="3:3" ht="15.75" customHeight="1">
      <c r="C772" s="170"/>
    </row>
    <row r="773" spans="3:3" ht="15.75" customHeight="1">
      <c r="C773" s="170"/>
    </row>
    <row r="774" spans="3:3" ht="15.75" customHeight="1">
      <c r="C774" s="170"/>
    </row>
    <row r="775" spans="3:3" ht="15.75" customHeight="1">
      <c r="C775" s="170"/>
    </row>
    <row r="776" spans="3:3" ht="15.75" customHeight="1">
      <c r="C776" s="170"/>
    </row>
    <row r="777" spans="3:3" ht="15.75" customHeight="1">
      <c r="C777" s="170"/>
    </row>
    <row r="778" spans="3:3" ht="15.75" customHeight="1">
      <c r="C778" s="170"/>
    </row>
    <row r="779" spans="3:3" ht="15.75" customHeight="1">
      <c r="C779" s="170"/>
    </row>
    <row r="780" spans="3:3" ht="15.75" customHeight="1">
      <c r="C780" s="170"/>
    </row>
    <row r="781" spans="3:3" ht="15.75" customHeight="1">
      <c r="C781" s="170"/>
    </row>
    <row r="782" spans="3:3" ht="15.75" customHeight="1">
      <c r="C782" s="170"/>
    </row>
    <row r="783" spans="3:3" ht="15.75" customHeight="1">
      <c r="C783" s="170"/>
    </row>
    <row r="784" spans="3:3" ht="15.75" customHeight="1">
      <c r="C784" s="170"/>
    </row>
    <row r="785" spans="3:3" ht="15.75" customHeight="1">
      <c r="C785" s="170"/>
    </row>
    <row r="786" spans="3:3" ht="15.75" customHeight="1">
      <c r="C786" s="170"/>
    </row>
    <row r="787" spans="3:3" ht="15.75" customHeight="1">
      <c r="C787" s="170"/>
    </row>
    <row r="788" spans="3:3" ht="15.75" customHeight="1">
      <c r="C788" s="170"/>
    </row>
    <row r="789" spans="3:3" ht="15.75" customHeight="1">
      <c r="C789" s="170"/>
    </row>
    <row r="790" spans="3:3" ht="15.75" customHeight="1">
      <c r="C790" s="170"/>
    </row>
    <row r="791" spans="3:3" ht="15.75" customHeight="1">
      <c r="C791" s="170"/>
    </row>
    <row r="792" spans="3:3" ht="15.75" customHeight="1">
      <c r="C792" s="170"/>
    </row>
    <row r="793" spans="3:3" ht="15.75" customHeight="1">
      <c r="C793" s="170"/>
    </row>
    <row r="794" spans="3:3" ht="15.75" customHeight="1">
      <c r="C794" s="170"/>
    </row>
    <row r="795" spans="3:3" ht="15.75" customHeight="1">
      <c r="C795" s="170"/>
    </row>
    <row r="796" spans="3:3" ht="15.75" customHeight="1">
      <c r="C796" s="170"/>
    </row>
    <row r="797" spans="3:3" ht="15.75" customHeight="1">
      <c r="C797" s="170"/>
    </row>
    <row r="798" spans="3:3" ht="15.75" customHeight="1">
      <c r="C798" s="170"/>
    </row>
    <row r="799" spans="3:3" ht="15.75" customHeight="1">
      <c r="C799" s="170"/>
    </row>
    <row r="800" spans="3:3" ht="15.75" customHeight="1">
      <c r="C800" s="170"/>
    </row>
    <row r="801" spans="3:3" ht="15.75" customHeight="1">
      <c r="C801" s="170"/>
    </row>
    <row r="802" spans="3:3" ht="15.75" customHeight="1">
      <c r="C802" s="170"/>
    </row>
    <row r="803" spans="3:3" ht="15.75" customHeight="1">
      <c r="C803" s="170"/>
    </row>
    <row r="804" spans="3:3" ht="15.75" customHeight="1">
      <c r="C804" s="170"/>
    </row>
    <row r="805" spans="3:3" ht="15.75" customHeight="1">
      <c r="C805" s="170"/>
    </row>
    <row r="806" spans="3:3" ht="15.75" customHeight="1">
      <c r="C806" s="170"/>
    </row>
    <row r="807" spans="3:3" ht="15.75" customHeight="1">
      <c r="C807" s="170"/>
    </row>
    <row r="808" spans="3:3" ht="15.75" customHeight="1">
      <c r="C808" s="170"/>
    </row>
    <row r="809" spans="3:3" ht="15.75" customHeight="1">
      <c r="C809" s="170"/>
    </row>
    <row r="810" spans="3:3" ht="15.75" customHeight="1">
      <c r="C810" s="170"/>
    </row>
    <row r="811" spans="3:3" ht="15.75" customHeight="1">
      <c r="C811" s="170"/>
    </row>
    <row r="812" spans="3:3" ht="15.75" customHeight="1">
      <c r="C812" s="170"/>
    </row>
    <row r="813" spans="3:3" ht="15.75" customHeight="1">
      <c r="C813" s="170"/>
    </row>
    <row r="814" spans="3:3" ht="15.75" customHeight="1">
      <c r="C814" s="170"/>
    </row>
    <row r="815" spans="3:3" ht="15.75" customHeight="1">
      <c r="C815" s="170"/>
    </row>
    <row r="816" spans="3:3" ht="15.75" customHeight="1">
      <c r="C816" s="170"/>
    </row>
    <row r="817" spans="3:3" ht="15.75" customHeight="1">
      <c r="C817" s="170"/>
    </row>
    <row r="818" spans="3:3" ht="15.75" customHeight="1">
      <c r="C818" s="170"/>
    </row>
    <row r="819" spans="3:3" ht="15.75" customHeight="1">
      <c r="C819" s="170"/>
    </row>
    <row r="820" spans="3:3" ht="15.75" customHeight="1">
      <c r="C820" s="170"/>
    </row>
    <row r="821" spans="3:3" ht="15.75" customHeight="1">
      <c r="C821" s="170"/>
    </row>
    <row r="822" spans="3:3" ht="15.75" customHeight="1">
      <c r="C822" s="170"/>
    </row>
    <row r="823" spans="3:3" ht="15.75" customHeight="1">
      <c r="C823" s="170"/>
    </row>
    <row r="824" spans="3:3" ht="15.75" customHeight="1">
      <c r="C824" s="170"/>
    </row>
    <row r="825" spans="3:3" ht="15.75" customHeight="1">
      <c r="C825" s="170"/>
    </row>
    <row r="826" spans="3:3" ht="15.75" customHeight="1">
      <c r="C826" s="170"/>
    </row>
    <row r="827" spans="3:3" ht="15.75" customHeight="1">
      <c r="C827" s="170"/>
    </row>
    <row r="828" spans="3:3" ht="15.75" customHeight="1">
      <c r="C828" s="170"/>
    </row>
    <row r="829" spans="3:3" ht="15.75" customHeight="1">
      <c r="C829" s="170"/>
    </row>
    <row r="830" spans="3:3" ht="15.75" customHeight="1">
      <c r="C830" s="170"/>
    </row>
    <row r="831" spans="3:3" ht="15.75" customHeight="1">
      <c r="C831" s="170"/>
    </row>
    <row r="832" spans="3:3" ht="15.75" customHeight="1">
      <c r="C832" s="170"/>
    </row>
    <row r="833" spans="3:3" ht="15.75" customHeight="1">
      <c r="C833" s="170"/>
    </row>
    <row r="834" spans="3:3" ht="15.75" customHeight="1">
      <c r="C834" s="170"/>
    </row>
    <row r="835" spans="3:3" ht="15.75" customHeight="1">
      <c r="C835" s="170"/>
    </row>
    <row r="836" spans="3:3" ht="15.75" customHeight="1">
      <c r="C836" s="170"/>
    </row>
    <row r="837" spans="3:3" ht="15.75" customHeight="1">
      <c r="C837" s="170"/>
    </row>
    <row r="838" spans="3:3" ht="15.75" customHeight="1">
      <c r="C838" s="170"/>
    </row>
    <row r="839" spans="3:3" ht="15.75" customHeight="1">
      <c r="C839" s="170"/>
    </row>
    <row r="840" spans="3:3" ht="15.75" customHeight="1">
      <c r="C840" s="170"/>
    </row>
    <row r="841" spans="3:3" ht="15.75" customHeight="1">
      <c r="C841" s="170"/>
    </row>
    <row r="842" spans="3:3" ht="15.75" customHeight="1">
      <c r="C842" s="170"/>
    </row>
    <row r="843" spans="3:3" ht="15.75" customHeight="1">
      <c r="C843" s="170"/>
    </row>
    <row r="844" spans="3:3" ht="15.75" customHeight="1">
      <c r="C844" s="170"/>
    </row>
    <row r="845" spans="3:3" ht="15.75" customHeight="1">
      <c r="C845" s="170"/>
    </row>
    <row r="846" spans="3:3" ht="15.75" customHeight="1">
      <c r="C846" s="170"/>
    </row>
    <row r="847" spans="3:3" ht="15.75" customHeight="1">
      <c r="C847" s="170"/>
    </row>
    <row r="848" spans="3:3" ht="15.75" customHeight="1">
      <c r="C848" s="170"/>
    </row>
    <row r="849" spans="3:3" ht="15.75" customHeight="1">
      <c r="C849" s="170"/>
    </row>
    <row r="850" spans="3:3" ht="15.75" customHeight="1">
      <c r="C850" s="170"/>
    </row>
    <row r="851" spans="3:3" ht="15.75" customHeight="1">
      <c r="C851" s="170"/>
    </row>
    <row r="852" spans="3:3" ht="15.75" customHeight="1">
      <c r="C852" s="170"/>
    </row>
    <row r="853" spans="3:3" ht="15.75" customHeight="1">
      <c r="C853" s="170"/>
    </row>
    <row r="854" spans="3:3" ht="15.75" customHeight="1">
      <c r="C854" s="170"/>
    </row>
    <row r="855" spans="3:3" ht="15.75" customHeight="1">
      <c r="C855" s="170"/>
    </row>
    <row r="856" spans="3:3" ht="15.75" customHeight="1">
      <c r="C856" s="170"/>
    </row>
    <row r="857" spans="3:3" ht="15.75" customHeight="1">
      <c r="C857" s="170"/>
    </row>
    <row r="858" spans="3:3" ht="15.75" customHeight="1">
      <c r="C858" s="170"/>
    </row>
    <row r="859" spans="3:3" ht="15.75" customHeight="1">
      <c r="C859" s="170"/>
    </row>
    <row r="860" spans="3:3" ht="15.75" customHeight="1">
      <c r="C860" s="170"/>
    </row>
    <row r="861" spans="3:3" ht="15.75" customHeight="1">
      <c r="C861" s="170"/>
    </row>
    <row r="862" spans="3:3" ht="15.75" customHeight="1">
      <c r="C862" s="170"/>
    </row>
    <row r="863" spans="3:3" ht="15.75" customHeight="1">
      <c r="C863" s="170"/>
    </row>
    <row r="864" spans="3:3" ht="15.75" customHeight="1">
      <c r="C864" s="170"/>
    </row>
    <row r="865" spans="3:3" ht="15.75" customHeight="1">
      <c r="C865" s="170"/>
    </row>
    <row r="866" spans="3:3" ht="15.75" customHeight="1">
      <c r="C866" s="170"/>
    </row>
    <row r="867" spans="3:3" ht="15.75" customHeight="1">
      <c r="C867" s="170"/>
    </row>
    <row r="868" spans="3:3" ht="15.75" customHeight="1">
      <c r="C868" s="170"/>
    </row>
    <row r="869" spans="3:3" ht="15.75" customHeight="1">
      <c r="C869" s="170"/>
    </row>
    <row r="870" spans="3:3" ht="15.75" customHeight="1">
      <c r="C870" s="170"/>
    </row>
    <row r="871" spans="3:3" ht="15.75" customHeight="1">
      <c r="C871" s="170"/>
    </row>
    <row r="872" spans="3:3" ht="15.75" customHeight="1">
      <c r="C872" s="170"/>
    </row>
    <row r="873" spans="3:3" ht="15.75" customHeight="1">
      <c r="C873" s="170"/>
    </row>
    <row r="874" spans="3:3" ht="15.75" customHeight="1">
      <c r="C874" s="170"/>
    </row>
    <row r="875" spans="3:3" ht="15.75" customHeight="1">
      <c r="C875" s="170"/>
    </row>
    <row r="876" spans="3:3" ht="15.75" customHeight="1">
      <c r="C876" s="170"/>
    </row>
    <row r="877" spans="3:3" ht="15.75" customHeight="1">
      <c r="C877" s="170"/>
    </row>
    <row r="878" spans="3:3" ht="15.75" customHeight="1">
      <c r="C878" s="170"/>
    </row>
    <row r="879" spans="3:3" ht="15.75" customHeight="1">
      <c r="C879" s="170"/>
    </row>
    <row r="880" spans="3:3" ht="15.75" customHeight="1">
      <c r="C880" s="170"/>
    </row>
    <row r="881" spans="3:3" ht="15.75" customHeight="1">
      <c r="C881" s="170"/>
    </row>
    <row r="882" spans="3:3" ht="15.75" customHeight="1">
      <c r="C882" s="170"/>
    </row>
    <row r="883" spans="3:3" ht="15.75" customHeight="1">
      <c r="C883" s="170"/>
    </row>
    <row r="884" spans="3:3" ht="15.75" customHeight="1">
      <c r="C884" s="170"/>
    </row>
    <row r="885" spans="3:3" ht="15.75" customHeight="1">
      <c r="C885" s="170"/>
    </row>
    <row r="886" spans="3:3" ht="15.75" customHeight="1">
      <c r="C886" s="170"/>
    </row>
    <row r="887" spans="3:3" ht="15.75" customHeight="1">
      <c r="C887" s="170"/>
    </row>
    <row r="888" spans="3:3" ht="15.75" customHeight="1">
      <c r="C888" s="170"/>
    </row>
    <row r="889" spans="3:3" ht="15.75" customHeight="1">
      <c r="C889" s="170"/>
    </row>
    <row r="890" spans="3:3" ht="15.75" customHeight="1">
      <c r="C890" s="170"/>
    </row>
    <row r="891" spans="3:3" ht="15.75" customHeight="1">
      <c r="C891" s="170"/>
    </row>
    <row r="892" spans="3:3" ht="15.75" customHeight="1">
      <c r="C892" s="170"/>
    </row>
    <row r="893" spans="3:3" ht="15.75" customHeight="1">
      <c r="C893" s="170"/>
    </row>
    <row r="894" spans="3:3" ht="15.75" customHeight="1">
      <c r="C894" s="170"/>
    </row>
    <row r="895" spans="3:3" ht="15.75" customHeight="1">
      <c r="C895" s="170"/>
    </row>
    <row r="896" spans="3:3" ht="15.75" customHeight="1">
      <c r="C896" s="170"/>
    </row>
    <row r="897" spans="3:3" ht="15.75" customHeight="1">
      <c r="C897" s="170"/>
    </row>
    <row r="898" spans="3:3" ht="15.75" customHeight="1">
      <c r="C898" s="170"/>
    </row>
    <row r="899" spans="3:3" ht="15.75" customHeight="1">
      <c r="C899" s="170"/>
    </row>
    <row r="900" spans="3:3" ht="15.75" customHeight="1">
      <c r="C900" s="170"/>
    </row>
    <row r="901" spans="3:3" ht="15.75" customHeight="1">
      <c r="C901" s="170"/>
    </row>
    <row r="902" spans="3:3" ht="15.75" customHeight="1">
      <c r="C902" s="170"/>
    </row>
    <row r="903" spans="3:3" ht="15.75" customHeight="1">
      <c r="C903" s="170"/>
    </row>
    <row r="904" spans="3:3" ht="15.75" customHeight="1">
      <c r="C904" s="170"/>
    </row>
    <row r="905" spans="3:3" ht="15.75" customHeight="1">
      <c r="C905" s="170"/>
    </row>
    <row r="906" spans="3:3" ht="15.75" customHeight="1">
      <c r="C906" s="170"/>
    </row>
    <row r="907" spans="3:3" ht="15.75" customHeight="1">
      <c r="C907" s="170"/>
    </row>
    <row r="908" spans="3:3" ht="15.75" customHeight="1">
      <c r="C908" s="170"/>
    </row>
    <row r="909" spans="3:3" ht="15.75" customHeight="1">
      <c r="C909" s="170"/>
    </row>
    <row r="910" spans="3:3" ht="15.75" customHeight="1">
      <c r="C910" s="170"/>
    </row>
    <row r="911" spans="3:3" ht="15.75" customHeight="1">
      <c r="C911" s="170"/>
    </row>
    <row r="912" spans="3:3" ht="15.75" customHeight="1">
      <c r="C912" s="170"/>
    </row>
    <row r="913" spans="3:3" ht="15.75" customHeight="1">
      <c r="C913" s="170"/>
    </row>
    <row r="914" spans="3:3" ht="15.75" customHeight="1">
      <c r="C914" s="170"/>
    </row>
    <row r="915" spans="3:3" ht="15.75" customHeight="1">
      <c r="C915" s="170"/>
    </row>
    <row r="916" spans="3:3" ht="15.75" customHeight="1">
      <c r="C916" s="170"/>
    </row>
    <row r="917" spans="3:3" ht="15.75" customHeight="1">
      <c r="C917" s="170"/>
    </row>
    <row r="918" spans="3:3" ht="15.75" customHeight="1">
      <c r="C918" s="170"/>
    </row>
    <row r="919" spans="3:3" ht="15.75" customHeight="1">
      <c r="C919" s="170"/>
    </row>
    <row r="920" spans="3:3" ht="15.75" customHeight="1">
      <c r="C920" s="170"/>
    </row>
    <row r="921" spans="3:3" ht="15.75" customHeight="1">
      <c r="C921" s="170"/>
    </row>
    <row r="922" spans="3:3" ht="15.75" customHeight="1">
      <c r="C922" s="170"/>
    </row>
    <row r="923" spans="3:3" ht="15.75" customHeight="1">
      <c r="C923" s="170"/>
    </row>
    <row r="924" spans="3:3" ht="15.75" customHeight="1">
      <c r="C924" s="170"/>
    </row>
    <row r="925" spans="3:3" ht="15.75" customHeight="1">
      <c r="C925" s="170"/>
    </row>
    <row r="926" spans="3:3" ht="15.75" customHeight="1">
      <c r="C926" s="170"/>
    </row>
    <row r="927" spans="3:3" ht="15.75" customHeight="1">
      <c r="C927" s="170"/>
    </row>
    <row r="928" spans="3:3" ht="15.75" customHeight="1">
      <c r="C928" s="170"/>
    </row>
    <row r="929" spans="3:3" ht="15.75" customHeight="1">
      <c r="C929" s="170"/>
    </row>
    <row r="930" spans="3:3" ht="15.75" customHeight="1">
      <c r="C930" s="170"/>
    </row>
    <row r="931" spans="3:3" ht="15.75" customHeight="1">
      <c r="C931" s="170"/>
    </row>
    <row r="932" spans="3:3" ht="15.75" customHeight="1">
      <c r="C932" s="170"/>
    </row>
    <row r="933" spans="3:3" ht="15.75" customHeight="1">
      <c r="C933" s="170"/>
    </row>
    <row r="934" spans="3:3" ht="15.75" customHeight="1">
      <c r="C934" s="170"/>
    </row>
    <row r="935" spans="3:3" ht="15.75" customHeight="1">
      <c r="C935" s="170"/>
    </row>
    <row r="936" spans="3:3" ht="15.75" customHeight="1">
      <c r="C936" s="170"/>
    </row>
    <row r="937" spans="3:3" ht="15.75" customHeight="1">
      <c r="C937" s="170"/>
    </row>
    <row r="938" spans="3:3" ht="15.75" customHeight="1">
      <c r="C938" s="170"/>
    </row>
    <row r="939" spans="3:3" ht="15.75" customHeight="1">
      <c r="C939" s="170"/>
    </row>
    <row r="940" spans="3:3" ht="15.75" customHeight="1">
      <c r="C940" s="170"/>
    </row>
    <row r="941" spans="3:3" ht="15.75" customHeight="1">
      <c r="C941" s="170"/>
    </row>
    <row r="942" spans="3:3" ht="15.75" customHeight="1">
      <c r="C942" s="170"/>
    </row>
    <row r="943" spans="3:3" ht="15.75" customHeight="1">
      <c r="C943" s="170"/>
    </row>
    <row r="944" spans="3:3" ht="15.75" customHeight="1">
      <c r="C944" s="170"/>
    </row>
    <row r="945" spans="3:3" ht="15.75" customHeight="1">
      <c r="C945" s="170"/>
    </row>
    <row r="946" spans="3:3" ht="15.75" customHeight="1">
      <c r="C946" s="170"/>
    </row>
    <row r="947" spans="3:3" ht="15.75" customHeight="1">
      <c r="C947" s="170"/>
    </row>
    <row r="948" spans="3:3" ht="15.75" customHeight="1">
      <c r="C948" s="170"/>
    </row>
    <row r="949" spans="3:3" ht="15.75" customHeight="1">
      <c r="C949" s="170"/>
    </row>
    <row r="950" spans="3:3" ht="15.75" customHeight="1">
      <c r="C950" s="170"/>
    </row>
    <row r="951" spans="3:3" ht="15.75" customHeight="1">
      <c r="C951" s="170"/>
    </row>
    <row r="952" spans="3:3" ht="15.75" customHeight="1">
      <c r="C952" s="170"/>
    </row>
    <row r="953" spans="3:3" ht="15.75" customHeight="1">
      <c r="C953" s="170"/>
    </row>
    <row r="954" spans="3:3" ht="15.75" customHeight="1">
      <c r="C954" s="170"/>
    </row>
    <row r="955" spans="3:3" ht="15.75" customHeight="1">
      <c r="C955" s="170"/>
    </row>
    <row r="956" spans="3:3" ht="15.75" customHeight="1">
      <c r="C956" s="170"/>
    </row>
    <row r="957" spans="3:3" ht="15.75" customHeight="1">
      <c r="C957" s="170"/>
    </row>
    <row r="958" spans="3:3" ht="15.75" customHeight="1">
      <c r="C958" s="170"/>
    </row>
    <row r="959" spans="3:3" ht="15.75" customHeight="1">
      <c r="C959" s="170"/>
    </row>
    <row r="960" spans="3:3" ht="15.75" customHeight="1">
      <c r="C960" s="170"/>
    </row>
    <row r="961" spans="3:3" ht="15.75" customHeight="1">
      <c r="C961" s="170"/>
    </row>
    <row r="962" spans="3:3" ht="15.75" customHeight="1">
      <c r="C962" s="170"/>
    </row>
    <row r="963" spans="3:3" ht="15.75" customHeight="1">
      <c r="C963" s="170"/>
    </row>
    <row r="964" spans="3:3" ht="15.75" customHeight="1">
      <c r="C964" s="170"/>
    </row>
    <row r="965" spans="3:3" ht="15.75" customHeight="1">
      <c r="C965" s="170"/>
    </row>
    <row r="966" spans="3:3" ht="15.75" customHeight="1">
      <c r="C966" s="170"/>
    </row>
    <row r="967" spans="3:3" ht="15.75" customHeight="1">
      <c r="C967" s="170"/>
    </row>
    <row r="968" spans="3:3" ht="15.75" customHeight="1">
      <c r="C968" s="170"/>
    </row>
    <row r="969" spans="3:3" ht="15.75" customHeight="1">
      <c r="C969" s="170"/>
    </row>
    <row r="970" spans="3:3" ht="15.75" customHeight="1">
      <c r="C970" s="170"/>
    </row>
    <row r="971" spans="3:3" ht="15.75" customHeight="1">
      <c r="C971" s="170"/>
    </row>
    <row r="972" spans="3:3" ht="15.75" customHeight="1">
      <c r="C972" s="170"/>
    </row>
    <row r="973" spans="3:3" ht="15.75" customHeight="1">
      <c r="C973" s="170"/>
    </row>
    <row r="974" spans="3:3" ht="15.75" customHeight="1">
      <c r="C974" s="170"/>
    </row>
    <row r="975" spans="3:3" ht="15.75" customHeight="1">
      <c r="C975" s="170"/>
    </row>
    <row r="976" spans="3:3" ht="15.75" customHeight="1">
      <c r="C976" s="170"/>
    </row>
    <row r="977" spans="3:3" ht="15.75" customHeight="1">
      <c r="C977" s="170"/>
    </row>
    <row r="978" spans="3:3" ht="15.75" customHeight="1">
      <c r="C978" s="170"/>
    </row>
    <row r="979" spans="3:3" ht="15.75" customHeight="1">
      <c r="C979" s="170"/>
    </row>
    <row r="980" spans="3:3" ht="15.75" customHeight="1">
      <c r="C980" s="170"/>
    </row>
    <row r="981" spans="3:3" ht="15.75" customHeight="1">
      <c r="C981" s="170"/>
    </row>
    <row r="982" spans="3:3" ht="15.75" customHeight="1">
      <c r="C982" s="170"/>
    </row>
    <row r="983" spans="3:3" ht="15.75" customHeight="1">
      <c r="C983" s="170"/>
    </row>
    <row r="984" spans="3:3" ht="15.75" customHeight="1">
      <c r="C984" s="170"/>
    </row>
    <row r="985" spans="3:3" ht="15.75" customHeight="1">
      <c r="C985" s="170"/>
    </row>
    <row r="986" spans="3:3" ht="15.75" customHeight="1">
      <c r="C986" s="170"/>
    </row>
    <row r="987" spans="3:3" ht="15.75" customHeight="1">
      <c r="C987" s="170"/>
    </row>
    <row r="988" spans="3:3" ht="15.75" customHeight="1">
      <c r="C988" s="170"/>
    </row>
    <row r="989" spans="3:3" ht="15.75" customHeight="1">
      <c r="C989" s="170"/>
    </row>
    <row r="990" spans="3:3" ht="15.75" customHeight="1">
      <c r="C990" s="170"/>
    </row>
    <row r="991" spans="3:3" ht="15.75" customHeight="1">
      <c r="C991" s="170"/>
    </row>
    <row r="992" spans="3:3" ht="15.75" customHeight="1">
      <c r="C992" s="170"/>
    </row>
    <row r="993" spans="3:3" ht="15.75" customHeight="1">
      <c r="C993" s="170"/>
    </row>
    <row r="994" spans="3:3" ht="15.75" customHeight="1">
      <c r="C994" s="170"/>
    </row>
    <row r="995" spans="3:3" ht="15.75" customHeight="1">
      <c r="C995" s="170"/>
    </row>
    <row r="996" spans="3:3" ht="15.75" customHeight="1">
      <c r="C996" s="170"/>
    </row>
    <row r="997" spans="3:3" ht="15.75" customHeight="1">
      <c r="C997" s="170"/>
    </row>
    <row r="998" spans="3:3" ht="15.75" customHeight="1">
      <c r="C998" s="170"/>
    </row>
    <row r="999" spans="3:3" ht="15.75" customHeight="1">
      <c r="C999" s="170"/>
    </row>
    <row r="1000" spans="3:3" ht="15.75" customHeight="1">
      <c r="C1000" s="170"/>
    </row>
  </sheetData>
  <mergeCells count="21">
    <mergeCell ref="A1:P1"/>
    <mergeCell ref="A2:P2"/>
    <mergeCell ref="A3:P3"/>
    <mergeCell ref="A4:D4"/>
    <mergeCell ref="A5:P5"/>
    <mergeCell ref="B10:D10"/>
    <mergeCell ref="F10:S10"/>
    <mergeCell ref="B15:B23"/>
    <mergeCell ref="B28:B34"/>
    <mergeCell ref="B37:B43"/>
    <mergeCell ref="B50:E51"/>
    <mergeCell ref="B56:B63"/>
    <mergeCell ref="B65:B67"/>
    <mergeCell ref="B68:B74"/>
    <mergeCell ref="F11:S11"/>
    <mergeCell ref="E12:R12"/>
    <mergeCell ref="E13:R13"/>
    <mergeCell ref="D15:J15"/>
    <mergeCell ref="D19:J19"/>
    <mergeCell ref="D24:J24"/>
    <mergeCell ref="D25:J25"/>
  </mergeCells>
  <conditionalFormatting sqref="F10">
    <cfRule type="notContainsBlanks" dxfId="116" priority="1">
      <formula>LEN(TRIM(F10))&gt;0</formula>
    </cfRule>
  </conditionalFormatting>
  <conditionalFormatting sqref="F11:S11">
    <cfRule type="expression" dxfId="115" priority="2">
      <formula>E11="NO SE REPORTA"</formula>
    </cfRule>
  </conditionalFormatting>
  <conditionalFormatting sqref="F11:S11">
    <cfRule type="expression" dxfId="114" priority="3">
      <formula>E10="NO APLICA"</formula>
    </cfRule>
  </conditionalFormatting>
  <conditionalFormatting sqref="E12:R12">
    <cfRule type="expression" dxfId="113" priority="4">
      <formula>E11="SI SE REPORTA"</formula>
    </cfRule>
  </conditionalFormatting>
  <dataValidations count="3">
    <dataValidation type="list" allowBlank="1" showErrorMessage="1" sqref="E11">
      <formula1>REPORTE</formula1>
    </dataValidation>
    <dataValidation type="decimal" operator="greaterThanOrEqual" allowBlank="1" showInputMessage="1" showErrorMessage="1" prompt="ERROR - Escriba un número igual o mayor que 0" sqref="E16:E18 E21:H22">
      <formula1>0</formula1>
    </dataValidation>
    <dataValidation type="list" allowBlank="1" showErrorMessage="1" sqref="E10">
      <formula1>SI</formula1>
    </dataValidation>
  </dataValidations>
  <hyperlinks>
    <hyperlink ref="B9" location="null!A1" display="VOLVER AL INDICE"/>
  </hyperlinks>
  <pageMargins left="0.25" right="0.25" top="0.75" bottom="0.75" header="0" footer="0"/>
  <pageSetup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sqref="A1:P1"/>
    </sheetView>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26" width="9.375" customWidth="1"/>
  </cols>
  <sheetData>
    <row r="1" spans="1:26" ht="100.5" customHeight="1">
      <c r="A1" s="808"/>
      <c r="B1" s="732"/>
      <c r="C1" s="732"/>
      <c r="D1" s="732"/>
      <c r="E1" s="732"/>
      <c r="F1" s="732"/>
      <c r="G1" s="732"/>
      <c r="H1" s="732"/>
      <c r="I1" s="732"/>
      <c r="J1" s="732"/>
      <c r="K1" s="732"/>
      <c r="L1" s="732"/>
      <c r="M1" s="732"/>
      <c r="N1" s="732"/>
      <c r="O1" s="732"/>
      <c r="P1" s="733"/>
      <c r="Q1" s="24"/>
      <c r="R1" s="24"/>
      <c r="S1" s="4"/>
      <c r="T1" s="4"/>
      <c r="U1" s="4"/>
      <c r="V1" s="4"/>
      <c r="W1" s="4"/>
      <c r="X1" s="4"/>
      <c r="Y1" s="4"/>
      <c r="Z1" s="4"/>
    </row>
    <row r="2" spans="1:26">
      <c r="A2" s="731" t="str">
        <f>'Datos Generales'!C5</f>
        <v>Corporación Autónoma Regional del Tolima – CORTOLIMA</v>
      </c>
      <c r="B2" s="732"/>
      <c r="C2" s="732"/>
      <c r="D2" s="732"/>
      <c r="E2" s="732"/>
      <c r="F2" s="732"/>
      <c r="G2" s="732"/>
      <c r="H2" s="732"/>
      <c r="I2" s="732"/>
      <c r="J2" s="732"/>
      <c r="K2" s="732"/>
      <c r="L2" s="732"/>
      <c r="M2" s="732"/>
      <c r="N2" s="732"/>
      <c r="O2" s="732"/>
      <c r="P2" s="733"/>
      <c r="Q2" s="24"/>
      <c r="R2" s="24"/>
      <c r="S2" s="5"/>
      <c r="T2" s="5"/>
      <c r="U2" s="5"/>
      <c r="V2" s="5"/>
      <c r="W2" s="5"/>
      <c r="X2" s="5"/>
      <c r="Y2" s="5"/>
      <c r="Z2" s="5"/>
    </row>
    <row r="3" spans="1:26">
      <c r="A3" s="809" t="s">
        <v>845</v>
      </c>
      <c r="B3" s="732"/>
      <c r="C3" s="732"/>
      <c r="D3" s="732"/>
      <c r="E3" s="732"/>
      <c r="F3" s="732"/>
      <c r="G3" s="732"/>
      <c r="H3" s="732"/>
      <c r="I3" s="732"/>
      <c r="J3" s="732"/>
      <c r="K3" s="732"/>
      <c r="L3" s="732"/>
      <c r="M3" s="732"/>
      <c r="N3" s="732"/>
      <c r="O3" s="732"/>
      <c r="P3" s="733"/>
      <c r="Q3" s="24"/>
      <c r="R3" s="24"/>
      <c r="S3" s="5"/>
      <c r="T3" s="5"/>
      <c r="U3" s="5"/>
      <c r="V3" s="5"/>
      <c r="W3" s="5"/>
      <c r="X3" s="5"/>
      <c r="Y3" s="5"/>
      <c r="Z3" s="5"/>
    </row>
    <row r="4" spans="1:26" ht="15.75">
      <c r="A4" s="809" t="s">
        <v>49</v>
      </c>
      <c r="B4" s="732"/>
      <c r="C4" s="732"/>
      <c r="D4" s="810"/>
      <c r="E4" s="14" t="str">
        <f>'Datos Generales'!C6</f>
        <v>2020-I</v>
      </c>
      <c r="F4" s="14"/>
      <c r="G4" s="14"/>
      <c r="H4" s="14"/>
      <c r="I4" s="14"/>
      <c r="J4" s="14"/>
      <c r="K4" s="14"/>
      <c r="L4" s="14"/>
      <c r="M4" s="14"/>
      <c r="N4" s="14"/>
      <c r="O4" s="14"/>
      <c r="P4" s="15"/>
      <c r="Q4" s="24"/>
      <c r="R4" s="24"/>
      <c r="S4" s="5"/>
      <c r="T4" s="5"/>
      <c r="U4" s="5"/>
      <c r="V4" s="5"/>
      <c r="W4" s="5"/>
      <c r="X4" s="5"/>
      <c r="Y4" s="5"/>
      <c r="Z4" s="5"/>
    </row>
    <row r="5" spans="1:26" ht="16.5" customHeight="1">
      <c r="A5" s="809" t="s">
        <v>243</v>
      </c>
      <c r="B5" s="732"/>
      <c r="C5" s="732"/>
      <c r="D5" s="732"/>
      <c r="E5" s="732"/>
      <c r="F5" s="732"/>
      <c r="G5" s="732"/>
      <c r="H5" s="732"/>
      <c r="I5" s="732"/>
      <c r="J5" s="732"/>
      <c r="K5" s="732"/>
      <c r="L5" s="732"/>
      <c r="M5" s="732"/>
      <c r="N5" s="732"/>
      <c r="O5" s="732"/>
      <c r="P5" s="733"/>
      <c r="Q5" s="24"/>
      <c r="R5" s="24"/>
      <c r="S5" s="24"/>
      <c r="T5" s="24"/>
      <c r="U5" s="24"/>
      <c r="V5" s="24"/>
      <c r="W5" s="24"/>
      <c r="X5" s="24"/>
      <c r="Y5" s="24"/>
      <c r="Z5" s="24"/>
    </row>
    <row r="6" spans="1:26">
      <c r="A6" s="24"/>
      <c r="B6" s="118" t="s">
        <v>882</v>
      </c>
      <c r="C6" s="119"/>
      <c r="D6" s="120"/>
      <c r="E6" s="207"/>
      <c r="F6" s="120" t="s">
        <v>883</v>
      </c>
      <c r="G6" s="120"/>
      <c r="H6" s="120"/>
      <c r="I6" s="120"/>
      <c r="J6" s="120"/>
      <c r="K6" s="120"/>
    </row>
    <row r="7" spans="1:26">
      <c r="A7" s="24"/>
      <c r="B7" s="122"/>
      <c r="C7" s="123"/>
      <c r="D7" s="120"/>
      <c r="E7" s="124"/>
      <c r="F7" s="120" t="s">
        <v>884</v>
      </c>
      <c r="G7" s="120"/>
      <c r="H7" s="120"/>
      <c r="I7" s="120"/>
      <c r="J7" s="120"/>
      <c r="K7" s="120"/>
    </row>
    <row r="8" spans="1:26">
      <c r="A8" s="24"/>
      <c r="B8" s="134" t="s">
        <v>885</v>
      </c>
      <c r="C8" s="126">
        <v>2020</v>
      </c>
      <c r="D8" s="127">
        <f>IF(E10="NO APLICA","NO APLICA",IF(E11="NO SE REPORTA","SIN INFORMACION",+E22))</f>
        <v>0</v>
      </c>
      <c r="E8" s="209"/>
      <c r="F8" s="120" t="s">
        <v>886</v>
      </c>
      <c r="G8" s="120"/>
      <c r="H8" s="120"/>
      <c r="I8" s="120"/>
      <c r="J8" s="120"/>
      <c r="K8" s="120"/>
    </row>
    <row r="9" spans="1:26">
      <c r="A9" s="24"/>
      <c r="B9" s="129" t="s">
        <v>887</v>
      </c>
      <c r="C9" s="130"/>
      <c r="D9" s="120"/>
      <c r="E9" s="120"/>
      <c r="F9" s="120"/>
      <c r="G9" s="120"/>
      <c r="H9" s="120"/>
      <c r="I9" s="120"/>
      <c r="J9" s="120"/>
      <c r="K9" s="120"/>
    </row>
    <row r="10" spans="1:26">
      <c r="A10" s="24"/>
      <c r="B10" s="836" t="s">
        <v>888</v>
      </c>
      <c r="C10" s="787"/>
      <c r="D10" s="787"/>
      <c r="E10" s="132" t="s">
        <v>889</v>
      </c>
      <c r="F10" s="83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787"/>
      <c r="H10" s="787"/>
      <c r="I10" s="787"/>
      <c r="J10" s="787"/>
      <c r="K10" s="787"/>
      <c r="L10" s="787"/>
      <c r="M10" s="787"/>
      <c r="N10" s="787"/>
      <c r="O10" s="787"/>
      <c r="P10" s="787"/>
      <c r="Q10" s="787"/>
      <c r="R10" s="787"/>
      <c r="S10" s="787"/>
      <c r="T10" s="120"/>
      <c r="U10" s="120"/>
      <c r="V10" s="24"/>
      <c r="W10" s="24"/>
      <c r="X10" s="24"/>
      <c r="Y10" s="24"/>
      <c r="Z10" s="24"/>
    </row>
    <row r="11" spans="1:26" ht="14.25" customHeight="1">
      <c r="A11" s="24"/>
      <c r="B11" s="133"/>
      <c r="C11" s="130"/>
      <c r="D11" s="134" t="str">
        <f>IF(E10="SI APLICA","¿El indicador no se reporta por limitaciones de información disponible? ","")</f>
        <v xml:space="preserve">¿El indicador no se reporta por limitaciones de información disponible? </v>
      </c>
      <c r="E11" s="135" t="s">
        <v>1020</v>
      </c>
      <c r="F11" s="838"/>
      <c r="G11" s="787"/>
      <c r="H11" s="787"/>
      <c r="I11" s="787"/>
      <c r="J11" s="787"/>
      <c r="K11" s="787"/>
      <c r="L11" s="787"/>
      <c r="M11" s="787"/>
      <c r="N11" s="787"/>
      <c r="O11" s="787"/>
      <c r="P11" s="787"/>
      <c r="Q11" s="787"/>
      <c r="R11" s="787"/>
      <c r="S11" s="787"/>
      <c r="T11" s="24"/>
      <c r="U11" s="24"/>
      <c r="V11" s="24"/>
      <c r="W11" s="24"/>
      <c r="X11" s="24"/>
      <c r="Y11" s="24"/>
      <c r="Z11" s="24"/>
    </row>
    <row r="12" spans="1:26" ht="23.25" customHeight="1">
      <c r="A12" s="24"/>
      <c r="B12" s="133"/>
      <c r="C12" s="130"/>
      <c r="D12" s="134" t="str">
        <f>IF(E11="SI SE REPORTA","¿Qué programas o proyectos del Plan de Acción están asociados al indicador? ","")</f>
        <v xml:space="preserve">¿Qué programas o proyectos del Plan de Acción están asociados al indicador? </v>
      </c>
      <c r="E12" s="839"/>
      <c r="F12" s="787"/>
      <c r="G12" s="787"/>
      <c r="H12" s="787"/>
      <c r="I12" s="787"/>
      <c r="J12" s="787"/>
      <c r="K12" s="787"/>
      <c r="L12" s="787"/>
      <c r="M12" s="787"/>
      <c r="N12" s="787"/>
      <c r="O12" s="787"/>
      <c r="P12" s="787"/>
      <c r="Q12" s="787"/>
      <c r="R12" s="787"/>
      <c r="S12" s="24"/>
      <c r="T12" s="24"/>
      <c r="U12" s="24"/>
      <c r="V12" s="24"/>
      <c r="W12" s="24"/>
      <c r="X12" s="24"/>
      <c r="Y12" s="24"/>
      <c r="Z12" s="24"/>
    </row>
    <row r="13" spans="1:26" ht="21.75" customHeight="1">
      <c r="A13" s="24"/>
      <c r="B13" s="133"/>
      <c r="C13" s="130"/>
      <c r="D13" s="134" t="s">
        <v>891</v>
      </c>
      <c r="E13" s="832"/>
      <c r="F13" s="833"/>
      <c r="G13" s="833"/>
      <c r="H13" s="833"/>
      <c r="I13" s="833"/>
      <c r="J13" s="833"/>
      <c r="K13" s="833"/>
      <c r="L13" s="833"/>
      <c r="M13" s="833"/>
      <c r="N13" s="833"/>
      <c r="O13" s="833"/>
      <c r="P13" s="833"/>
      <c r="Q13" s="833"/>
      <c r="R13" s="834"/>
      <c r="S13" s="24"/>
      <c r="T13" s="24"/>
      <c r="U13" s="24"/>
      <c r="V13" s="24"/>
      <c r="W13" s="24"/>
      <c r="X13" s="24"/>
      <c r="Y13" s="24"/>
      <c r="Z13" s="24"/>
    </row>
    <row r="14" spans="1:26" ht="6.75" customHeight="1">
      <c r="A14" s="24"/>
      <c r="B14" s="133"/>
      <c r="C14" s="130"/>
      <c r="D14" s="120"/>
      <c r="E14" s="120"/>
      <c r="F14" s="120"/>
      <c r="G14" s="120"/>
      <c r="H14" s="120"/>
      <c r="I14" s="120"/>
      <c r="J14" s="120"/>
      <c r="K14" s="120"/>
      <c r="L14" s="24"/>
      <c r="M14" s="24"/>
      <c r="N14" s="24"/>
      <c r="O14" s="24"/>
      <c r="P14" s="24"/>
      <c r="Q14" s="24"/>
      <c r="R14" s="24"/>
      <c r="S14" s="24"/>
      <c r="T14" s="24"/>
      <c r="U14" s="24"/>
      <c r="V14" s="24"/>
      <c r="W14" s="24"/>
      <c r="X14" s="24"/>
      <c r="Y14" s="24"/>
      <c r="Z14" s="24"/>
    </row>
    <row r="15" spans="1:26">
      <c r="A15" s="24"/>
      <c r="B15" s="813" t="s">
        <v>892</v>
      </c>
      <c r="C15" s="200"/>
      <c r="D15" s="826" t="s">
        <v>893</v>
      </c>
      <c r="E15" s="784"/>
      <c r="F15" s="784"/>
      <c r="G15" s="784"/>
      <c r="H15" s="784"/>
      <c r="I15" s="784"/>
      <c r="J15" s="785"/>
      <c r="K15" s="120"/>
    </row>
    <row r="16" spans="1:26" ht="48">
      <c r="A16" s="24"/>
      <c r="B16" s="814"/>
      <c r="C16" s="180"/>
      <c r="D16" s="139" t="s">
        <v>1089</v>
      </c>
      <c r="E16" s="140"/>
      <c r="F16" s="120"/>
      <c r="G16" s="120"/>
      <c r="H16" s="120"/>
      <c r="I16" s="120"/>
      <c r="J16" s="141"/>
      <c r="K16" s="120"/>
    </row>
    <row r="17" spans="1:11" ht="48">
      <c r="A17" s="24"/>
      <c r="B17" s="814"/>
      <c r="C17" s="180"/>
      <c r="D17" s="142" t="s">
        <v>1090</v>
      </c>
      <c r="E17" s="140"/>
      <c r="F17" s="120"/>
      <c r="G17" s="120"/>
      <c r="H17" s="120"/>
      <c r="I17" s="120"/>
      <c r="J17" s="141"/>
      <c r="K17" s="120"/>
    </row>
    <row r="18" spans="1:11">
      <c r="A18" s="24"/>
      <c r="B18" s="814"/>
      <c r="C18" s="201"/>
      <c r="D18" s="828"/>
      <c r="E18" s="790"/>
      <c r="F18" s="790"/>
      <c r="G18" s="790"/>
      <c r="H18" s="790"/>
      <c r="I18" s="790"/>
      <c r="J18" s="791"/>
      <c r="K18" s="120"/>
    </row>
    <row r="19" spans="1:11">
      <c r="A19" s="24"/>
      <c r="B19" s="814"/>
      <c r="C19" s="146" t="s">
        <v>846</v>
      </c>
      <c r="D19" s="139" t="s">
        <v>1024</v>
      </c>
      <c r="E19" s="154" t="s">
        <v>916</v>
      </c>
      <c r="F19" s="154" t="s">
        <v>917</v>
      </c>
      <c r="G19" s="154" t="s">
        <v>918</v>
      </c>
      <c r="H19" s="154" t="s">
        <v>919</v>
      </c>
      <c r="I19" s="153" t="s">
        <v>850</v>
      </c>
      <c r="J19" s="155"/>
      <c r="K19" s="120"/>
    </row>
    <row r="20" spans="1:11" ht="36">
      <c r="A20" s="24"/>
      <c r="B20" s="814"/>
      <c r="C20" s="145" t="s">
        <v>1026</v>
      </c>
      <c r="D20" s="142" t="s">
        <v>1091</v>
      </c>
      <c r="E20" s="140">
        <v>4545</v>
      </c>
      <c r="F20" s="140"/>
      <c r="G20" s="140"/>
      <c r="H20" s="140"/>
      <c r="I20" s="167"/>
      <c r="J20" s="157"/>
      <c r="K20" s="120"/>
    </row>
    <row r="21" spans="1:11" ht="15.75" customHeight="1">
      <c r="A21" s="24"/>
      <c r="B21" s="814"/>
      <c r="C21" s="145" t="s">
        <v>1028</v>
      </c>
      <c r="D21" s="142" t="s">
        <v>1092</v>
      </c>
      <c r="E21" s="140"/>
      <c r="F21" s="140"/>
      <c r="G21" s="140"/>
      <c r="H21" s="140"/>
      <c r="I21" s="167"/>
      <c r="J21" s="157"/>
      <c r="K21" s="120"/>
    </row>
    <row r="22" spans="1:11" ht="15.75" customHeight="1">
      <c r="A22" s="24"/>
      <c r="B22" s="815"/>
      <c r="C22" s="145" t="s">
        <v>1030</v>
      </c>
      <c r="D22" s="142" t="s">
        <v>1093</v>
      </c>
      <c r="E22" s="212">
        <f t="shared" ref="E22:H22" si="0">IFERROR(E21/E20,"N.A.")</f>
        <v>0</v>
      </c>
      <c r="F22" s="212" t="str">
        <f t="shared" si="0"/>
        <v>N.A.</v>
      </c>
      <c r="G22" s="212" t="str">
        <f t="shared" si="0"/>
        <v>N.A.</v>
      </c>
      <c r="H22" s="212" t="str">
        <f t="shared" si="0"/>
        <v>N.A.</v>
      </c>
      <c r="I22" s="217"/>
      <c r="J22" s="158"/>
      <c r="K22" s="120"/>
    </row>
    <row r="23" spans="1:11" ht="24" customHeight="1">
      <c r="A23" s="24"/>
      <c r="B23" s="187" t="s">
        <v>931</v>
      </c>
      <c r="C23" s="202"/>
      <c r="D23" s="822" t="s">
        <v>1094</v>
      </c>
      <c r="E23" s="732"/>
      <c r="F23" s="732"/>
      <c r="G23" s="732"/>
      <c r="H23" s="732"/>
      <c r="I23" s="732"/>
      <c r="J23" s="733"/>
      <c r="K23" s="120"/>
    </row>
    <row r="24" spans="1:11" ht="15.75" customHeight="1">
      <c r="A24" s="24"/>
      <c r="B24" s="187" t="s">
        <v>933</v>
      </c>
      <c r="C24" s="202"/>
      <c r="D24" s="822" t="s">
        <v>1033</v>
      </c>
      <c r="E24" s="732"/>
      <c r="F24" s="732"/>
      <c r="G24" s="732"/>
      <c r="H24" s="732"/>
      <c r="I24" s="732"/>
      <c r="J24" s="733"/>
      <c r="K24" s="120"/>
    </row>
    <row r="25" spans="1:11" ht="15.75" customHeight="1">
      <c r="A25" s="24"/>
      <c r="B25" s="195"/>
      <c r="C25" s="130"/>
      <c r="D25" s="120"/>
      <c r="E25" s="120"/>
      <c r="F25" s="120"/>
      <c r="G25" s="120"/>
      <c r="H25" s="120"/>
      <c r="I25" s="120"/>
      <c r="J25" s="223"/>
      <c r="K25" s="120"/>
    </row>
    <row r="26" spans="1:11" ht="15" customHeight="1">
      <c r="A26" s="24"/>
      <c r="B26" s="184" t="s">
        <v>935</v>
      </c>
      <c r="C26" s="224"/>
      <c r="D26" s="224"/>
      <c r="E26" s="224"/>
      <c r="F26" s="224"/>
      <c r="G26" s="224"/>
      <c r="H26" s="224"/>
      <c r="I26" s="224"/>
      <c r="J26" s="225"/>
      <c r="K26" s="120"/>
    </row>
    <row r="27" spans="1:11" ht="15.75" customHeight="1">
      <c r="A27" s="24"/>
      <c r="B27" s="813">
        <v>1</v>
      </c>
      <c r="C27" s="200"/>
      <c r="D27" s="226" t="s">
        <v>936</v>
      </c>
      <c r="E27" s="851"/>
      <c r="F27" s="733"/>
      <c r="G27" s="24"/>
      <c r="H27" s="24"/>
      <c r="I27" s="210"/>
      <c r="J27" s="227"/>
      <c r="K27" s="120"/>
    </row>
    <row r="28" spans="1:11" ht="15.75" customHeight="1">
      <c r="A28" s="24"/>
      <c r="B28" s="814"/>
      <c r="C28" s="201"/>
      <c r="D28" s="177" t="s">
        <v>8</v>
      </c>
      <c r="E28" s="851"/>
      <c r="F28" s="733"/>
      <c r="G28" s="24"/>
      <c r="H28" s="24"/>
      <c r="I28" s="210"/>
      <c r="J28" s="141"/>
      <c r="K28" s="120"/>
    </row>
    <row r="29" spans="1:11" ht="15.75" customHeight="1">
      <c r="A29" s="24"/>
      <c r="B29" s="814"/>
      <c r="C29" s="201"/>
      <c r="D29" s="177" t="s">
        <v>937</v>
      </c>
      <c r="E29" s="851"/>
      <c r="F29" s="733"/>
      <c r="G29" s="24"/>
      <c r="H29" s="24"/>
      <c r="I29" s="210"/>
      <c r="J29" s="141"/>
      <c r="K29" s="120"/>
    </row>
    <row r="30" spans="1:11" ht="15.75" customHeight="1">
      <c r="A30" s="24"/>
      <c r="B30" s="814"/>
      <c r="C30" s="201"/>
      <c r="D30" s="177" t="s">
        <v>10</v>
      </c>
      <c r="E30" s="851"/>
      <c r="F30" s="733"/>
      <c r="G30" s="24"/>
      <c r="H30" s="24"/>
      <c r="I30" s="210"/>
      <c r="J30" s="141"/>
      <c r="K30" s="120"/>
    </row>
    <row r="31" spans="1:11" ht="15.75" customHeight="1">
      <c r="A31" s="24"/>
      <c r="B31" s="814"/>
      <c r="C31" s="201"/>
      <c r="D31" s="177" t="s">
        <v>12</v>
      </c>
      <c r="E31" s="851"/>
      <c r="F31" s="733"/>
      <c r="G31" s="24"/>
      <c r="H31" s="24"/>
      <c r="I31" s="210"/>
      <c r="J31" s="141"/>
      <c r="K31" s="120"/>
    </row>
    <row r="32" spans="1:11" ht="15.75" customHeight="1">
      <c r="A32" s="24"/>
      <c r="B32" s="814"/>
      <c r="C32" s="201"/>
      <c r="D32" s="177" t="s">
        <v>14</v>
      </c>
      <c r="E32" s="851"/>
      <c r="F32" s="733"/>
      <c r="G32" s="24"/>
      <c r="H32" s="24"/>
      <c r="I32" s="210"/>
      <c r="J32" s="141"/>
      <c r="K32" s="120"/>
    </row>
    <row r="33" spans="1:11" ht="15.75" customHeight="1">
      <c r="A33" s="24"/>
      <c r="B33" s="815"/>
      <c r="C33" s="202"/>
      <c r="D33" s="177" t="s">
        <v>938</v>
      </c>
      <c r="E33" s="851"/>
      <c r="F33" s="733"/>
      <c r="G33" s="24"/>
      <c r="H33" s="24"/>
      <c r="I33" s="228"/>
      <c r="J33" s="229"/>
      <c r="K33" s="120"/>
    </row>
    <row r="34" spans="1:11" ht="15" customHeight="1">
      <c r="A34" s="24"/>
      <c r="B34" s="184" t="s">
        <v>939</v>
      </c>
      <c r="C34" s="185"/>
      <c r="D34" s="185"/>
      <c r="E34" s="185"/>
      <c r="F34" s="185"/>
      <c r="G34" s="185"/>
      <c r="H34" s="185"/>
      <c r="I34" s="224"/>
      <c r="J34" s="225"/>
      <c r="K34" s="120"/>
    </row>
    <row r="35" spans="1:11" ht="14.25" customHeight="1">
      <c r="A35" s="24"/>
      <c r="B35" s="813">
        <v>1</v>
      </c>
      <c r="C35" s="200"/>
      <c r="D35" s="230" t="s">
        <v>936</v>
      </c>
      <c r="E35" s="231" t="s">
        <v>940</v>
      </c>
      <c r="F35" s="153"/>
      <c r="G35" s="24"/>
      <c r="H35" s="24"/>
      <c r="I35" s="210"/>
      <c r="J35" s="227"/>
      <c r="K35" s="120"/>
    </row>
    <row r="36" spans="1:11" ht="15.75" customHeight="1">
      <c r="A36" s="24"/>
      <c r="B36" s="814"/>
      <c r="C36" s="201"/>
      <c r="D36" s="231" t="s">
        <v>8</v>
      </c>
      <c r="E36" s="231" t="s">
        <v>1034</v>
      </c>
      <c r="F36" s="231"/>
      <c r="G36" s="24"/>
      <c r="H36" s="24"/>
      <c r="I36" s="210"/>
      <c r="J36" s="141"/>
      <c r="K36" s="120"/>
    </row>
    <row r="37" spans="1:11" ht="15.75" customHeight="1">
      <c r="A37" s="24"/>
      <c r="B37" s="814"/>
      <c r="C37" s="201"/>
      <c r="D37" s="231" t="s">
        <v>937</v>
      </c>
      <c r="E37" s="848"/>
      <c r="F37" s="733"/>
      <c r="G37" s="24"/>
      <c r="H37" s="24"/>
      <c r="I37" s="210"/>
      <c r="J37" s="141"/>
      <c r="K37" s="120"/>
    </row>
    <row r="38" spans="1:11" ht="15.75" customHeight="1">
      <c r="A38" s="24"/>
      <c r="B38" s="814"/>
      <c r="C38" s="201"/>
      <c r="D38" s="231" t="s">
        <v>10</v>
      </c>
      <c r="E38" s="848"/>
      <c r="F38" s="733"/>
      <c r="G38" s="24"/>
      <c r="H38" s="24"/>
      <c r="I38" s="210"/>
      <c r="J38" s="141"/>
      <c r="K38" s="120"/>
    </row>
    <row r="39" spans="1:11" ht="15.75" customHeight="1">
      <c r="A39" s="24"/>
      <c r="B39" s="814"/>
      <c r="C39" s="201"/>
      <c r="D39" s="231" t="s">
        <v>12</v>
      </c>
      <c r="E39" s="848"/>
      <c r="F39" s="733"/>
      <c r="G39" s="24"/>
      <c r="H39" s="24"/>
      <c r="I39" s="210"/>
      <c r="J39" s="141"/>
      <c r="K39" s="120"/>
    </row>
    <row r="40" spans="1:11" ht="15.75" customHeight="1">
      <c r="A40" s="24"/>
      <c r="B40" s="814"/>
      <c r="C40" s="201"/>
      <c r="D40" s="231" t="s">
        <v>14</v>
      </c>
      <c r="E40" s="848"/>
      <c r="F40" s="733"/>
      <c r="G40" s="24"/>
      <c r="H40" s="24"/>
      <c r="I40" s="210"/>
      <c r="J40" s="141"/>
      <c r="K40" s="120"/>
    </row>
    <row r="41" spans="1:11" ht="15.75" customHeight="1">
      <c r="A41" s="24"/>
      <c r="B41" s="815"/>
      <c r="C41" s="202"/>
      <c r="D41" s="231" t="s">
        <v>938</v>
      </c>
      <c r="E41" s="848"/>
      <c r="F41" s="733"/>
      <c r="G41" s="24"/>
      <c r="H41" s="24"/>
      <c r="I41" s="228"/>
      <c r="J41" s="229"/>
      <c r="K41" s="120"/>
    </row>
    <row r="42" spans="1:11" ht="15.75" customHeight="1">
      <c r="A42" s="24"/>
      <c r="B42" s="175"/>
      <c r="C42" s="232"/>
      <c r="D42" s="233"/>
      <c r="E42" s="233"/>
      <c r="F42" s="233"/>
      <c r="G42" s="224"/>
      <c r="H42" s="224"/>
      <c r="I42" s="224"/>
      <c r="J42" s="225"/>
      <c r="K42" s="120"/>
    </row>
    <row r="43" spans="1:11" ht="15.75" customHeight="1">
      <c r="A43" s="24"/>
      <c r="B43" s="830" t="s">
        <v>942</v>
      </c>
      <c r="C43" s="732"/>
      <c r="D43" s="732"/>
      <c r="E43" s="732"/>
      <c r="F43" s="732"/>
      <c r="G43" s="732"/>
      <c r="H43" s="732"/>
      <c r="I43" s="733"/>
      <c r="J43" s="225"/>
      <c r="K43" s="120"/>
    </row>
    <row r="44" spans="1:11" ht="24" customHeight="1">
      <c r="A44" s="24"/>
      <c r="B44" s="822" t="s">
        <v>943</v>
      </c>
      <c r="C44" s="732"/>
      <c r="D44" s="733"/>
      <c r="E44" s="142" t="s">
        <v>944</v>
      </c>
      <c r="F44" s="822" t="s">
        <v>945</v>
      </c>
      <c r="G44" s="733"/>
      <c r="H44" s="822" t="s">
        <v>946</v>
      </c>
      <c r="I44" s="733"/>
      <c r="J44" s="155"/>
      <c r="K44" s="120"/>
    </row>
    <row r="45" spans="1:11" ht="108" customHeight="1">
      <c r="A45" s="24"/>
      <c r="B45" s="849">
        <v>42401</v>
      </c>
      <c r="C45" s="732"/>
      <c r="D45" s="733"/>
      <c r="E45" s="142">
        <v>0.01</v>
      </c>
      <c r="F45" s="850" t="s">
        <v>1095</v>
      </c>
      <c r="G45" s="733"/>
      <c r="H45" s="822"/>
      <c r="I45" s="733"/>
      <c r="J45" s="158"/>
      <c r="K45" s="120"/>
    </row>
    <row r="46" spans="1:11" ht="15.75" customHeight="1">
      <c r="A46" s="24"/>
      <c r="B46" s="234"/>
      <c r="C46" s="235"/>
      <c r="D46" s="234"/>
      <c r="E46" s="234"/>
      <c r="F46" s="234"/>
      <c r="G46" s="234"/>
      <c r="H46" s="234"/>
      <c r="I46" s="234"/>
      <c r="J46" s="120"/>
      <c r="K46" s="120"/>
    </row>
    <row r="47" spans="1:11" ht="15.75" customHeight="1">
      <c r="A47" s="24"/>
      <c r="B47" s="118"/>
      <c r="C47" s="119"/>
      <c r="D47" s="120"/>
      <c r="E47" s="120"/>
      <c r="F47" s="120"/>
      <c r="G47" s="120"/>
      <c r="H47" s="120"/>
      <c r="I47" s="120"/>
      <c r="J47" s="120"/>
      <c r="K47" s="120"/>
    </row>
    <row r="48" spans="1:11" ht="15.75" customHeight="1">
      <c r="A48" s="24"/>
      <c r="B48" s="236" t="s">
        <v>850</v>
      </c>
      <c r="C48" s="194"/>
      <c r="D48" s="120"/>
      <c r="E48" s="120"/>
      <c r="F48" s="120"/>
      <c r="G48" s="120"/>
      <c r="H48" s="120"/>
      <c r="I48" s="120"/>
      <c r="J48" s="120"/>
      <c r="K48" s="120"/>
    </row>
    <row r="49" spans="1:11" ht="15.75" customHeight="1">
      <c r="A49" s="24"/>
      <c r="B49" s="842"/>
      <c r="C49" s="843"/>
      <c r="D49" s="843"/>
      <c r="E49" s="843"/>
      <c r="F49" s="843"/>
      <c r="G49" s="843"/>
      <c r="H49" s="843"/>
      <c r="I49" s="843"/>
      <c r="J49" s="844"/>
      <c r="K49" s="120"/>
    </row>
    <row r="50" spans="1:11" ht="15.75" customHeight="1">
      <c r="A50" s="24"/>
      <c r="B50" s="845"/>
      <c r="C50" s="846"/>
      <c r="D50" s="846"/>
      <c r="E50" s="846"/>
      <c r="F50" s="846"/>
      <c r="G50" s="846"/>
      <c r="H50" s="846"/>
      <c r="I50" s="846"/>
      <c r="J50" s="847"/>
      <c r="K50" s="120"/>
    </row>
    <row r="51" spans="1:11" ht="15.75" customHeight="1">
      <c r="A51" s="24"/>
      <c r="B51" s="118"/>
      <c r="C51" s="119"/>
      <c r="D51" s="120"/>
      <c r="E51" s="120"/>
      <c r="F51" s="120"/>
      <c r="G51" s="120"/>
      <c r="H51" s="120"/>
      <c r="I51" s="120"/>
      <c r="J51" s="120"/>
      <c r="K51" s="120"/>
    </row>
    <row r="52" spans="1:11" ht="15.75" customHeight="1">
      <c r="A52" s="24"/>
      <c r="B52" s="120"/>
      <c r="C52" s="170"/>
      <c r="D52" s="120"/>
      <c r="E52" s="120"/>
      <c r="F52" s="120"/>
      <c r="G52" s="120"/>
      <c r="H52" s="120"/>
      <c r="I52" s="120"/>
      <c r="J52" s="120"/>
      <c r="K52" s="120"/>
    </row>
    <row r="53" spans="1:11" ht="15.75" customHeight="1">
      <c r="A53" s="24"/>
      <c r="B53" s="220" t="s">
        <v>948</v>
      </c>
      <c r="C53" s="197"/>
      <c r="D53" s="120"/>
      <c r="E53" s="120"/>
      <c r="F53" s="120"/>
      <c r="G53" s="120"/>
      <c r="H53" s="120"/>
      <c r="I53" s="120"/>
      <c r="J53" s="120"/>
      <c r="K53" s="120"/>
    </row>
    <row r="54" spans="1:11" ht="15.75" customHeight="1">
      <c r="A54" s="24"/>
      <c r="B54" s="118"/>
      <c r="C54" s="119"/>
      <c r="D54" s="120"/>
      <c r="E54" s="120"/>
      <c r="F54" s="120"/>
      <c r="G54" s="120"/>
      <c r="H54" s="120"/>
      <c r="I54" s="120"/>
      <c r="J54" s="120"/>
      <c r="K54" s="120"/>
    </row>
    <row r="55" spans="1:11" ht="15.75" customHeight="1">
      <c r="A55" s="24"/>
      <c r="B55" s="198" t="s">
        <v>949</v>
      </c>
      <c r="C55" s="146"/>
      <c r="D55" s="139" t="s">
        <v>1096</v>
      </c>
      <c r="E55" s="120"/>
      <c r="F55" s="120"/>
      <c r="G55" s="120"/>
      <c r="H55" s="120"/>
      <c r="I55" s="120"/>
      <c r="J55" s="120"/>
      <c r="K55" s="120"/>
    </row>
    <row r="56" spans="1:11" ht="15.75" customHeight="1">
      <c r="A56" s="24"/>
      <c r="B56" s="813" t="s">
        <v>951</v>
      </c>
      <c r="C56" s="180"/>
      <c r="D56" s="221" t="s">
        <v>952</v>
      </c>
      <c r="E56" s="120"/>
      <c r="F56" s="120"/>
      <c r="G56" s="120"/>
      <c r="H56" s="120"/>
      <c r="I56" s="120"/>
      <c r="J56" s="120"/>
      <c r="K56" s="120"/>
    </row>
    <row r="57" spans="1:11" ht="15.75" customHeight="1">
      <c r="A57" s="24"/>
      <c r="B57" s="814"/>
      <c r="C57" s="180"/>
      <c r="D57" s="206" t="s">
        <v>1097</v>
      </c>
      <c r="E57" s="120"/>
      <c r="F57" s="120"/>
      <c r="G57" s="120"/>
      <c r="H57" s="120"/>
      <c r="I57" s="120"/>
      <c r="J57" s="120"/>
      <c r="K57" s="120"/>
    </row>
    <row r="58" spans="1:11" ht="15.75" customHeight="1">
      <c r="A58" s="24"/>
      <c r="B58" s="814"/>
      <c r="C58" s="180"/>
      <c r="D58" s="221" t="s">
        <v>1038</v>
      </c>
      <c r="E58" s="120"/>
      <c r="F58" s="120"/>
      <c r="G58" s="120"/>
      <c r="H58" s="120"/>
      <c r="I58" s="120"/>
      <c r="J58" s="120"/>
      <c r="K58" s="120"/>
    </row>
    <row r="59" spans="1:11" ht="15.75" customHeight="1">
      <c r="A59" s="24"/>
      <c r="B59" s="814"/>
      <c r="C59" s="180"/>
      <c r="D59" s="206" t="s">
        <v>956</v>
      </c>
      <c r="E59" s="120"/>
      <c r="F59" s="120"/>
      <c r="G59" s="120"/>
      <c r="H59" s="120"/>
      <c r="I59" s="120"/>
      <c r="J59" s="120"/>
      <c r="K59" s="120"/>
    </row>
    <row r="60" spans="1:11" ht="15.75" customHeight="1">
      <c r="A60" s="24"/>
      <c r="B60" s="814"/>
      <c r="C60" s="180"/>
      <c r="D60" s="206" t="s">
        <v>1061</v>
      </c>
      <c r="E60" s="120"/>
      <c r="F60" s="120"/>
      <c r="G60" s="120"/>
      <c r="H60" s="120"/>
      <c r="I60" s="120"/>
      <c r="J60" s="120"/>
      <c r="K60" s="120"/>
    </row>
    <row r="61" spans="1:11" ht="15.75" customHeight="1">
      <c r="A61" s="24"/>
      <c r="B61" s="814"/>
      <c r="C61" s="180"/>
      <c r="D61" s="206" t="s">
        <v>1098</v>
      </c>
      <c r="E61" s="120"/>
      <c r="F61" s="120"/>
      <c r="G61" s="120"/>
      <c r="H61" s="120"/>
      <c r="I61" s="120"/>
      <c r="J61" s="120"/>
      <c r="K61" s="120"/>
    </row>
    <row r="62" spans="1:11" ht="15.75" customHeight="1">
      <c r="A62" s="24"/>
      <c r="B62" s="814"/>
      <c r="C62" s="180"/>
      <c r="D62" s="206" t="s">
        <v>1099</v>
      </c>
      <c r="E62" s="120"/>
      <c r="F62" s="120"/>
      <c r="G62" s="120"/>
      <c r="H62" s="120"/>
      <c r="I62" s="120"/>
      <c r="J62" s="120"/>
      <c r="K62" s="120"/>
    </row>
    <row r="63" spans="1:11" ht="15.75" customHeight="1">
      <c r="A63" s="24"/>
      <c r="B63" s="814"/>
      <c r="C63" s="180"/>
      <c r="D63" s="206" t="s">
        <v>1100</v>
      </c>
      <c r="E63" s="120"/>
      <c r="F63" s="120"/>
      <c r="G63" s="120"/>
      <c r="H63" s="120"/>
      <c r="I63" s="120"/>
      <c r="J63" s="120"/>
      <c r="K63" s="120"/>
    </row>
    <row r="64" spans="1:11" ht="15.75" customHeight="1">
      <c r="A64" s="24"/>
      <c r="B64" s="814"/>
      <c r="C64" s="180"/>
      <c r="D64" s="221" t="s">
        <v>1045</v>
      </c>
      <c r="E64" s="120"/>
      <c r="F64" s="120"/>
      <c r="G64" s="120"/>
      <c r="H64" s="120"/>
      <c r="I64" s="120"/>
      <c r="J64" s="120"/>
      <c r="K64" s="120"/>
    </row>
    <row r="65" spans="1:11" ht="15.75" customHeight="1">
      <c r="A65" s="24"/>
      <c r="B65" s="815"/>
      <c r="C65" s="145"/>
      <c r="D65" s="190"/>
      <c r="E65" s="120"/>
      <c r="F65" s="120"/>
      <c r="G65" s="120"/>
      <c r="H65" s="120"/>
      <c r="I65" s="120"/>
      <c r="J65" s="120"/>
      <c r="K65" s="120"/>
    </row>
    <row r="66" spans="1:11" ht="15.75" customHeight="1">
      <c r="A66" s="24"/>
      <c r="B66" s="187" t="s">
        <v>964</v>
      </c>
      <c r="C66" s="145"/>
      <c r="D66" s="142"/>
      <c r="E66" s="120"/>
      <c r="F66" s="120"/>
      <c r="G66" s="120"/>
      <c r="H66" s="120"/>
      <c r="I66" s="120"/>
      <c r="J66" s="120"/>
      <c r="K66" s="120"/>
    </row>
    <row r="67" spans="1:11" ht="15.75" customHeight="1">
      <c r="A67" s="24"/>
      <c r="B67" s="813" t="s">
        <v>965</v>
      </c>
      <c r="C67" s="180"/>
      <c r="D67" s="206" t="s">
        <v>1101</v>
      </c>
      <c r="E67" s="120"/>
      <c r="F67" s="120"/>
      <c r="G67" s="120"/>
      <c r="H67" s="120"/>
      <c r="I67" s="120"/>
      <c r="J67" s="120"/>
      <c r="K67" s="120"/>
    </row>
    <row r="68" spans="1:11" ht="15.75" customHeight="1">
      <c r="A68" s="24"/>
      <c r="B68" s="814"/>
      <c r="C68" s="180"/>
      <c r="D68" s="206" t="s">
        <v>1102</v>
      </c>
      <c r="E68" s="120"/>
      <c r="F68" s="120"/>
      <c r="G68" s="120"/>
      <c r="H68" s="120"/>
      <c r="I68" s="120"/>
      <c r="J68" s="120"/>
      <c r="K68" s="120"/>
    </row>
    <row r="69" spans="1:11" ht="15.75" customHeight="1">
      <c r="A69" s="24"/>
      <c r="B69" s="814"/>
      <c r="C69" s="180"/>
      <c r="D69" s="206" t="s">
        <v>1103</v>
      </c>
      <c r="E69" s="120"/>
      <c r="F69" s="120"/>
      <c r="G69" s="120"/>
      <c r="H69" s="120"/>
      <c r="I69" s="120"/>
      <c r="J69" s="120"/>
      <c r="K69" s="120"/>
    </row>
    <row r="70" spans="1:11" ht="15.75" customHeight="1">
      <c r="A70" s="24"/>
      <c r="B70" s="814"/>
      <c r="C70" s="180"/>
      <c r="D70" s="206" t="s">
        <v>1104</v>
      </c>
      <c r="E70" s="120"/>
      <c r="F70" s="120"/>
      <c r="G70" s="120"/>
      <c r="H70" s="120"/>
      <c r="I70" s="120"/>
      <c r="J70" s="120"/>
      <c r="K70" s="120"/>
    </row>
    <row r="71" spans="1:11" ht="15.75" customHeight="1">
      <c r="A71" s="24"/>
      <c r="B71" s="815"/>
      <c r="C71" s="145"/>
      <c r="D71" s="142"/>
      <c r="E71" s="120"/>
      <c r="F71" s="120"/>
      <c r="G71" s="120"/>
      <c r="H71" s="120"/>
      <c r="I71" s="120"/>
      <c r="J71" s="120"/>
      <c r="K71" s="120"/>
    </row>
    <row r="72" spans="1:11" ht="15.75" customHeight="1">
      <c r="A72" s="24"/>
      <c r="B72" s="813" t="s">
        <v>982</v>
      </c>
      <c r="C72" s="180"/>
      <c r="D72" s="206"/>
      <c r="E72" s="120"/>
      <c r="F72" s="120"/>
      <c r="G72" s="120"/>
      <c r="H72" s="120"/>
      <c r="I72" s="120"/>
      <c r="J72" s="120"/>
      <c r="K72" s="120"/>
    </row>
    <row r="73" spans="1:11" ht="15.75" customHeight="1">
      <c r="A73" s="24"/>
      <c r="B73" s="814"/>
      <c r="C73" s="180"/>
      <c r="D73" s="222"/>
      <c r="E73" s="120"/>
      <c r="F73" s="120"/>
      <c r="G73" s="120"/>
      <c r="H73" s="120"/>
      <c r="I73" s="120"/>
      <c r="J73" s="120"/>
      <c r="K73" s="120"/>
    </row>
    <row r="74" spans="1:11" ht="15.75" customHeight="1">
      <c r="A74" s="24"/>
      <c r="B74" s="814"/>
      <c r="C74" s="180"/>
      <c r="D74" s="206" t="s">
        <v>983</v>
      </c>
      <c r="E74" s="120"/>
      <c r="F74" s="120"/>
      <c r="G74" s="120"/>
      <c r="H74" s="120"/>
      <c r="I74" s="120"/>
      <c r="J74" s="120"/>
      <c r="K74" s="120"/>
    </row>
    <row r="75" spans="1:11" ht="15.75" customHeight="1">
      <c r="A75" s="24"/>
      <c r="B75" s="814"/>
      <c r="C75" s="180"/>
      <c r="D75" s="206" t="s">
        <v>1105</v>
      </c>
      <c r="E75" s="120"/>
      <c r="F75" s="120"/>
      <c r="G75" s="120"/>
      <c r="H75" s="120"/>
      <c r="I75" s="120"/>
      <c r="J75" s="120"/>
      <c r="K75" s="120"/>
    </row>
    <row r="76" spans="1:11" ht="15.75" customHeight="1">
      <c r="A76" s="24"/>
      <c r="B76" s="814"/>
      <c r="C76" s="180"/>
      <c r="D76" s="206" t="s">
        <v>1106</v>
      </c>
      <c r="E76" s="120"/>
      <c r="F76" s="120"/>
      <c r="G76" s="120"/>
      <c r="H76" s="120"/>
      <c r="I76" s="120"/>
      <c r="J76" s="120"/>
      <c r="K76" s="120"/>
    </row>
    <row r="77" spans="1:11" ht="15.75" customHeight="1">
      <c r="A77" s="24"/>
      <c r="B77" s="814"/>
      <c r="C77" s="180"/>
      <c r="D77" s="206" t="s">
        <v>1107</v>
      </c>
      <c r="E77" s="120"/>
      <c r="F77" s="120"/>
      <c r="G77" s="120"/>
      <c r="H77" s="120"/>
      <c r="I77" s="120"/>
      <c r="J77" s="120"/>
      <c r="K77" s="120"/>
    </row>
    <row r="78" spans="1:11" ht="15.75" customHeight="1">
      <c r="A78" s="24"/>
      <c r="B78" s="815"/>
      <c r="C78" s="145"/>
      <c r="D78" s="142" t="s">
        <v>1108</v>
      </c>
      <c r="E78" s="120"/>
      <c r="F78" s="120"/>
      <c r="G78" s="120"/>
      <c r="H78" s="120"/>
      <c r="I78" s="120"/>
      <c r="J78" s="120"/>
      <c r="K78" s="120"/>
    </row>
    <row r="79" spans="1:11" ht="15.75" customHeight="1">
      <c r="C79" s="170"/>
    </row>
    <row r="80" spans="1:11" ht="15.75" customHeight="1">
      <c r="C80" s="170"/>
    </row>
    <row r="81" spans="3:3" ht="15.75" customHeight="1">
      <c r="C81" s="170"/>
    </row>
    <row r="82" spans="3:3" ht="15.75" customHeight="1">
      <c r="C82" s="170"/>
    </row>
    <row r="83" spans="3:3" ht="15.75" customHeight="1">
      <c r="C83" s="170"/>
    </row>
    <row r="84" spans="3:3" ht="15.75" customHeight="1">
      <c r="C84" s="170"/>
    </row>
    <row r="85" spans="3:3" ht="15.75" customHeight="1">
      <c r="C85" s="170"/>
    </row>
    <row r="86" spans="3:3" ht="15.75" customHeight="1">
      <c r="C86" s="170"/>
    </row>
    <row r="87" spans="3:3" ht="15.75" customHeight="1">
      <c r="C87" s="170"/>
    </row>
    <row r="88" spans="3:3" ht="15.75" customHeight="1">
      <c r="C88" s="170"/>
    </row>
    <row r="89" spans="3:3" ht="15.75" customHeight="1">
      <c r="C89" s="170"/>
    </row>
    <row r="90" spans="3:3" ht="15.75" customHeight="1">
      <c r="C90" s="170"/>
    </row>
    <row r="91" spans="3:3" ht="15.75" customHeight="1">
      <c r="C91" s="170"/>
    </row>
    <row r="92" spans="3:3" ht="15.75" customHeight="1">
      <c r="C92" s="170"/>
    </row>
    <row r="93" spans="3:3" ht="15.75" customHeight="1">
      <c r="C93" s="170"/>
    </row>
    <row r="94" spans="3:3" ht="15.75" customHeight="1">
      <c r="C94" s="170"/>
    </row>
    <row r="95" spans="3:3" ht="15.75" customHeight="1">
      <c r="C95" s="170"/>
    </row>
    <row r="96" spans="3:3" ht="15.75" customHeight="1">
      <c r="C96" s="170"/>
    </row>
    <row r="97" spans="3:3" ht="15.75" customHeight="1">
      <c r="C97" s="170"/>
    </row>
    <row r="98" spans="3:3" ht="15.75" customHeight="1">
      <c r="C98" s="170"/>
    </row>
    <row r="99" spans="3:3" ht="15.75" customHeight="1">
      <c r="C99" s="170"/>
    </row>
    <row r="100" spans="3:3" ht="15.75" customHeight="1">
      <c r="C100" s="170"/>
    </row>
    <row r="101" spans="3:3" ht="15.75" customHeight="1">
      <c r="C101" s="170"/>
    </row>
    <row r="102" spans="3:3" ht="15.75" customHeight="1">
      <c r="C102" s="170"/>
    </row>
    <row r="103" spans="3:3" ht="15.75" customHeight="1">
      <c r="C103" s="170"/>
    </row>
    <row r="104" spans="3:3" ht="15.75" customHeight="1">
      <c r="C104" s="170"/>
    </row>
    <row r="105" spans="3:3" ht="15.75" customHeight="1">
      <c r="C105" s="170"/>
    </row>
    <row r="106" spans="3:3" ht="15.75" customHeight="1">
      <c r="C106" s="170"/>
    </row>
    <row r="107" spans="3:3" ht="15.75" customHeight="1">
      <c r="C107" s="170"/>
    </row>
    <row r="108" spans="3:3" ht="15.75" customHeight="1">
      <c r="C108" s="170"/>
    </row>
    <row r="109" spans="3:3" ht="15.75" customHeight="1">
      <c r="C109" s="170"/>
    </row>
    <row r="110" spans="3:3" ht="15.75" customHeight="1">
      <c r="C110" s="170"/>
    </row>
    <row r="111" spans="3:3" ht="15.75" customHeight="1">
      <c r="C111" s="170"/>
    </row>
    <row r="112" spans="3:3" ht="15.75" customHeight="1">
      <c r="C112" s="170"/>
    </row>
    <row r="113" spans="3:3" ht="15.75" customHeight="1">
      <c r="C113" s="170"/>
    </row>
    <row r="114" spans="3:3" ht="15.75" customHeight="1">
      <c r="C114" s="170"/>
    </row>
    <row r="115" spans="3:3" ht="15.75" customHeight="1">
      <c r="C115" s="170"/>
    </row>
    <row r="116" spans="3:3" ht="15.75" customHeight="1">
      <c r="C116" s="170"/>
    </row>
    <row r="117" spans="3:3" ht="15.75" customHeight="1">
      <c r="C117" s="170"/>
    </row>
    <row r="118" spans="3:3" ht="15.75" customHeight="1">
      <c r="C118" s="170"/>
    </row>
    <row r="119" spans="3:3" ht="15.75" customHeight="1">
      <c r="C119" s="170"/>
    </row>
    <row r="120" spans="3:3" ht="15.75" customHeight="1">
      <c r="C120" s="170"/>
    </row>
    <row r="121" spans="3:3" ht="15.75" customHeight="1">
      <c r="C121" s="170"/>
    </row>
    <row r="122" spans="3:3" ht="15.75" customHeight="1">
      <c r="C122" s="170"/>
    </row>
    <row r="123" spans="3:3" ht="15.75" customHeight="1">
      <c r="C123" s="170"/>
    </row>
    <row r="124" spans="3:3" ht="15.75" customHeight="1">
      <c r="C124" s="170"/>
    </row>
    <row r="125" spans="3:3" ht="15.75" customHeight="1">
      <c r="C125" s="170"/>
    </row>
    <row r="126" spans="3:3" ht="15.75" customHeight="1">
      <c r="C126" s="170"/>
    </row>
    <row r="127" spans="3:3" ht="15.75" customHeight="1">
      <c r="C127" s="170"/>
    </row>
    <row r="128" spans="3:3" ht="15.75" customHeight="1">
      <c r="C128" s="170"/>
    </row>
    <row r="129" spans="3:3" ht="15.75" customHeight="1">
      <c r="C129" s="170"/>
    </row>
    <row r="130" spans="3:3" ht="15.75" customHeight="1">
      <c r="C130" s="170"/>
    </row>
    <row r="131" spans="3:3" ht="15.75" customHeight="1">
      <c r="C131" s="170"/>
    </row>
    <row r="132" spans="3:3" ht="15.75" customHeight="1">
      <c r="C132" s="170"/>
    </row>
    <row r="133" spans="3:3" ht="15.75" customHeight="1">
      <c r="C133" s="170"/>
    </row>
    <row r="134" spans="3:3" ht="15.75" customHeight="1">
      <c r="C134" s="170"/>
    </row>
    <row r="135" spans="3:3" ht="15.75" customHeight="1">
      <c r="C135" s="170"/>
    </row>
    <row r="136" spans="3:3" ht="15.75" customHeight="1">
      <c r="C136" s="170"/>
    </row>
    <row r="137" spans="3:3" ht="15.75" customHeight="1">
      <c r="C137" s="170"/>
    </row>
    <row r="138" spans="3:3" ht="15.75" customHeight="1">
      <c r="C138" s="170"/>
    </row>
    <row r="139" spans="3:3" ht="15.75" customHeight="1">
      <c r="C139" s="170"/>
    </row>
    <row r="140" spans="3:3" ht="15.75" customHeight="1">
      <c r="C140" s="170"/>
    </row>
    <row r="141" spans="3:3" ht="15.75" customHeight="1">
      <c r="C141" s="170"/>
    </row>
    <row r="142" spans="3:3" ht="15.75" customHeight="1">
      <c r="C142" s="170"/>
    </row>
    <row r="143" spans="3:3" ht="15.75" customHeight="1">
      <c r="C143" s="170"/>
    </row>
    <row r="144" spans="3:3" ht="15.75" customHeight="1">
      <c r="C144" s="170"/>
    </row>
    <row r="145" spans="3:3" ht="15.75" customHeight="1">
      <c r="C145" s="170"/>
    </row>
    <row r="146" spans="3:3" ht="15.75" customHeight="1">
      <c r="C146" s="170"/>
    </row>
    <row r="147" spans="3:3" ht="15.75" customHeight="1">
      <c r="C147" s="170"/>
    </row>
    <row r="148" spans="3:3" ht="15.75" customHeight="1">
      <c r="C148" s="170"/>
    </row>
    <row r="149" spans="3:3" ht="15.75" customHeight="1">
      <c r="C149" s="170"/>
    </row>
    <row r="150" spans="3:3" ht="15.75" customHeight="1">
      <c r="C150" s="170"/>
    </row>
    <row r="151" spans="3:3" ht="15.75" customHeight="1">
      <c r="C151" s="170"/>
    </row>
    <row r="152" spans="3:3" ht="15.75" customHeight="1">
      <c r="C152" s="170"/>
    </row>
    <row r="153" spans="3:3" ht="15.75" customHeight="1">
      <c r="C153" s="170"/>
    </row>
    <row r="154" spans="3:3" ht="15.75" customHeight="1">
      <c r="C154" s="170"/>
    </row>
    <row r="155" spans="3:3" ht="15.75" customHeight="1">
      <c r="C155" s="170"/>
    </row>
    <row r="156" spans="3:3" ht="15.75" customHeight="1">
      <c r="C156" s="170"/>
    </row>
    <row r="157" spans="3:3" ht="15.75" customHeight="1">
      <c r="C157" s="170"/>
    </row>
    <row r="158" spans="3:3" ht="15.75" customHeight="1">
      <c r="C158" s="170"/>
    </row>
    <row r="159" spans="3:3" ht="15.75" customHeight="1">
      <c r="C159" s="170"/>
    </row>
    <row r="160" spans="3:3" ht="15.75" customHeight="1">
      <c r="C160" s="170"/>
    </row>
    <row r="161" spans="3:3" ht="15.75" customHeight="1">
      <c r="C161" s="170"/>
    </row>
    <row r="162" spans="3:3" ht="15.75" customHeight="1">
      <c r="C162" s="170"/>
    </row>
    <row r="163" spans="3:3" ht="15.75" customHeight="1">
      <c r="C163" s="170"/>
    </row>
    <row r="164" spans="3:3" ht="15.75" customHeight="1">
      <c r="C164" s="170"/>
    </row>
    <row r="165" spans="3:3" ht="15.75" customHeight="1">
      <c r="C165" s="170"/>
    </row>
    <row r="166" spans="3:3" ht="15.75" customHeight="1">
      <c r="C166" s="170"/>
    </row>
    <row r="167" spans="3:3" ht="15.75" customHeight="1">
      <c r="C167" s="170"/>
    </row>
    <row r="168" spans="3:3" ht="15.75" customHeight="1">
      <c r="C168" s="170"/>
    </row>
    <row r="169" spans="3:3" ht="15.75" customHeight="1">
      <c r="C169" s="170"/>
    </row>
    <row r="170" spans="3:3" ht="15.75" customHeight="1">
      <c r="C170" s="170"/>
    </row>
    <row r="171" spans="3:3" ht="15.75" customHeight="1">
      <c r="C171" s="170"/>
    </row>
    <row r="172" spans="3:3" ht="15.75" customHeight="1">
      <c r="C172" s="170"/>
    </row>
    <row r="173" spans="3:3" ht="15.75" customHeight="1">
      <c r="C173" s="170"/>
    </row>
    <row r="174" spans="3:3" ht="15.75" customHeight="1">
      <c r="C174" s="170"/>
    </row>
    <row r="175" spans="3:3" ht="15.75" customHeight="1">
      <c r="C175" s="170"/>
    </row>
    <row r="176" spans="3:3" ht="15.75" customHeight="1">
      <c r="C176" s="170"/>
    </row>
    <row r="177" spans="3:3" ht="15.75" customHeight="1">
      <c r="C177" s="170"/>
    </row>
    <row r="178" spans="3:3" ht="15.75" customHeight="1">
      <c r="C178" s="170"/>
    </row>
    <row r="179" spans="3:3" ht="15.75" customHeight="1">
      <c r="C179" s="170"/>
    </row>
    <row r="180" spans="3:3" ht="15.75" customHeight="1">
      <c r="C180" s="170"/>
    </row>
    <row r="181" spans="3:3" ht="15.75" customHeight="1">
      <c r="C181" s="170"/>
    </row>
    <row r="182" spans="3:3" ht="15.75" customHeight="1">
      <c r="C182" s="170"/>
    </row>
    <row r="183" spans="3:3" ht="15.75" customHeight="1">
      <c r="C183" s="170"/>
    </row>
    <row r="184" spans="3:3" ht="15.75" customHeight="1">
      <c r="C184" s="170"/>
    </row>
    <row r="185" spans="3:3" ht="15.75" customHeight="1">
      <c r="C185" s="170"/>
    </row>
    <row r="186" spans="3:3" ht="15.75" customHeight="1">
      <c r="C186" s="170"/>
    </row>
    <row r="187" spans="3:3" ht="15.75" customHeight="1">
      <c r="C187" s="170"/>
    </row>
    <row r="188" spans="3:3" ht="15.75" customHeight="1">
      <c r="C188" s="170"/>
    </row>
    <row r="189" spans="3:3" ht="15.75" customHeight="1">
      <c r="C189" s="170"/>
    </row>
    <row r="190" spans="3:3" ht="15.75" customHeight="1">
      <c r="C190" s="170"/>
    </row>
    <row r="191" spans="3:3" ht="15.75" customHeight="1">
      <c r="C191" s="170"/>
    </row>
    <row r="192" spans="3:3" ht="15.75" customHeight="1">
      <c r="C192" s="170"/>
    </row>
    <row r="193" spans="3:3" ht="15.75" customHeight="1">
      <c r="C193" s="170"/>
    </row>
    <row r="194" spans="3:3" ht="15.75" customHeight="1">
      <c r="C194" s="170"/>
    </row>
    <row r="195" spans="3:3" ht="15.75" customHeight="1">
      <c r="C195" s="170"/>
    </row>
    <row r="196" spans="3:3" ht="15.75" customHeight="1">
      <c r="C196" s="170"/>
    </row>
    <row r="197" spans="3:3" ht="15.75" customHeight="1">
      <c r="C197" s="170"/>
    </row>
    <row r="198" spans="3:3" ht="15.75" customHeight="1">
      <c r="C198" s="170"/>
    </row>
    <row r="199" spans="3:3" ht="15.75" customHeight="1">
      <c r="C199" s="170"/>
    </row>
    <row r="200" spans="3:3" ht="15.75" customHeight="1">
      <c r="C200" s="170"/>
    </row>
    <row r="201" spans="3:3" ht="15.75" customHeight="1">
      <c r="C201" s="170"/>
    </row>
    <row r="202" spans="3:3" ht="15.75" customHeight="1">
      <c r="C202" s="170"/>
    </row>
    <row r="203" spans="3:3" ht="15.75" customHeight="1">
      <c r="C203" s="170"/>
    </row>
    <row r="204" spans="3:3" ht="15.75" customHeight="1">
      <c r="C204" s="170"/>
    </row>
    <row r="205" spans="3:3" ht="15.75" customHeight="1">
      <c r="C205" s="170"/>
    </row>
    <row r="206" spans="3:3" ht="15.75" customHeight="1">
      <c r="C206" s="170"/>
    </row>
    <row r="207" spans="3:3" ht="15.75" customHeight="1">
      <c r="C207" s="170"/>
    </row>
    <row r="208" spans="3:3" ht="15.75" customHeight="1">
      <c r="C208" s="170"/>
    </row>
    <row r="209" spans="3:3" ht="15.75" customHeight="1">
      <c r="C209" s="170"/>
    </row>
    <row r="210" spans="3:3" ht="15.75" customHeight="1">
      <c r="C210" s="170"/>
    </row>
    <row r="211" spans="3:3" ht="15.75" customHeight="1">
      <c r="C211" s="170"/>
    </row>
    <row r="212" spans="3:3" ht="15.75" customHeight="1">
      <c r="C212" s="170"/>
    </row>
    <row r="213" spans="3:3" ht="15.75" customHeight="1">
      <c r="C213" s="170"/>
    </row>
    <row r="214" spans="3:3" ht="15.75" customHeight="1">
      <c r="C214" s="170"/>
    </row>
    <row r="215" spans="3:3" ht="15.75" customHeight="1">
      <c r="C215" s="170"/>
    </row>
    <row r="216" spans="3:3" ht="15.75" customHeight="1">
      <c r="C216" s="170"/>
    </row>
    <row r="217" spans="3:3" ht="15.75" customHeight="1">
      <c r="C217" s="170"/>
    </row>
    <row r="218" spans="3:3" ht="15.75" customHeight="1">
      <c r="C218" s="170"/>
    </row>
    <row r="219" spans="3:3" ht="15.75" customHeight="1">
      <c r="C219" s="170"/>
    </row>
    <row r="220" spans="3:3" ht="15.75" customHeight="1">
      <c r="C220" s="170"/>
    </row>
    <row r="221" spans="3:3" ht="15.75" customHeight="1">
      <c r="C221" s="170"/>
    </row>
    <row r="222" spans="3:3" ht="15.75" customHeight="1">
      <c r="C222" s="170"/>
    </row>
    <row r="223" spans="3:3" ht="15.75" customHeight="1">
      <c r="C223" s="170"/>
    </row>
    <row r="224" spans="3:3" ht="15.75" customHeight="1">
      <c r="C224" s="170"/>
    </row>
    <row r="225" spans="3:3" ht="15.75" customHeight="1">
      <c r="C225" s="170"/>
    </row>
    <row r="226" spans="3:3" ht="15.75" customHeight="1">
      <c r="C226" s="170"/>
    </row>
    <row r="227" spans="3:3" ht="15.75" customHeight="1">
      <c r="C227" s="170"/>
    </row>
    <row r="228" spans="3:3" ht="15.75" customHeight="1">
      <c r="C228" s="170"/>
    </row>
    <row r="229" spans="3:3" ht="15.75" customHeight="1">
      <c r="C229" s="170"/>
    </row>
    <row r="230" spans="3:3" ht="15.75" customHeight="1">
      <c r="C230" s="170"/>
    </row>
    <row r="231" spans="3:3" ht="15.75" customHeight="1">
      <c r="C231" s="170"/>
    </row>
    <row r="232" spans="3:3" ht="15.75" customHeight="1">
      <c r="C232" s="170"/>
    </row>
    <row r="233" spans="3:3" ht="15.75" customHeight="1">
      <c r="C233" s="170"/>
    </row>
    <row r="234" spans="3:3" ht="15.75" customHeight="1">
      <c r="C234" s="170"/>
    </row>
    <row r="235" spans="3:3" ht="15.75" customHeight="1">
      <c r="C235" s="170"/>
    </row>
    <row r="236" spans="3:3" ht="15.75" customHeight="1">
      <c r="C236" s="170"/>
    </row>
    <row r="237" spans="3:3" ht="15.75" customHeight="1">
      <c r="C237" s="170"/>
    </row>
    <row r="238" spans="3:3" ht="15.75" customHeight="1">
      <c r="C238" s="170"/>
    </row>
    <row r="239" spans="3:3" ht="15.75" customHeight="1">
      <c r="C239" s="170"/>
    </row>
    <row r="240" spans="3:3" ht="15.75" customHeight="1">
      <c r="C240" s="170"/>
    </row>
    <row r="241" spans="3:3" ht="15.75" customHeight="1">
      <c r="C241" s="170"/>
    </row>
    <row r="242" spans="3:3" ht="15.75" customHeight="1">
      <c r="C242" s="170"/>
    </row>
    <row r="243" spans="3:3" ht="15.75" customHeight="1">
      <c r="C243" s="170"/>
    </row>
    <row r="244" spans="3:3" ht="15.75" customHeight="1">
      <c r="C244" s="170"/>
    </row>
    <row r="245" spans="3:3" ht="15.75" customHeight="1">
      <c r="C245" s="170"/>
    </row>
    <row r="246" spans="3:3" ht="15.75" customHeight="1">
      <c r="C246" s="170"/>
    </row>
    <row r="247" spans="3:3" ht="15.75" customHeight="1">
      <c r="C247" s="170"/>
    </row>
    <row r="248" spans="3:3" ht="15.75" customHeight="1">
      <c r="C248" s="170"/>
    </row>
    <row r="249" spans="3:3" ht="15.75" customHeight="1">
      <c r="C249" s="170"/>
    </row>
    <row r="250" spans="3:3" ht="15.75" customHeight="1">
      <c r="C250" s="170"/>
    </row>
    <row r="251" spans="3:3" ht="15.75" customHeight="1">
      <c r="C251" s="170"/>
    </row>
    <row r="252" spans="3:3" ht="15.75" customHeight="1">
      <c r="C252" s="170"/>
    </row>
    <row r="253" spans="3:3" ht="15.75" customHeight="1">
      <c r="C253" s="170"/>
    </row>
    <row r="254" spans="3:3" ht="15.75" customHeight="1">
      <c r="C254" s="170"/>
    </row>
    <row r="255" spans="3:3" ht="15.75" customHeight="1">
      <c r="C255" s="170"/>
    </row>
    <row r="256" spans="3:3" ht="15.75" customHeight="1">
      <c r="C256" s="170"/>
    </row>
    <row r="257" spans="3:3" ht="15.75" customHeight="1">
      <c r="C257" s="170"/>
    </row>
    <row r="258" spans="3:3" ht="15.75" customHeight="1">
      <c r="C258" s="170"/>
    </row>
    <row r="259" spans="3:3" ht="15.75" customHeight="1">
      <c r="C259" s="170"/>
    </row>
    <row r="260" spans="3:3" ht="15.75" customHeight="1">
      <c r="C260" s="170"/>
    </row>
    <row r="261" spans="3:3" ht="15.75" customHeight="1">
      <c r="C261" s="170"/>
    </row>
    <row r="262" spans="3:3" ht="15.75" customHeight="1">
      <c r="C262" s="170"/>
    </row>
    <row r="263" spans="3:3" ht="15.75" customHeight="1">
      <c r="C263" s="170"/>
    </row>
    <row r="264" spans="3:3" ht="15.75" customHeight="1">
      <c r="C264" s="170"/>
    </row>
    <row r="265" spans="3:3" ht="15.75" customHeight="1">
      <c r="C265" s="170"/>
    </row>
    <row r="266" spans="3:3" ht="15.75" customHeight="1">
      <c r="C266" s="170"/>
    </row>
    <row r="267" spans="3:3" ht="15.75" customHeight="1">
      <c r="C267" s="170"/>
    </row>
    <row r="268" spans="3:3" ht="15.75" customHeight="1">
      <c r="C268" s="170"/>
    </row>
    <row r="269" spans="3:3" ht="15.75" customHeight="1">
      <c r="C269" s="170"/>
    </row>
    <row r="270" spans="3:3" ht="15.75" customHeight="1">
      <c r="C270" s="170"/>
    </row>
    <row r="271" spans="3:3" ht="15.75" customHeight="1">
      <c r="C271" s="170"/>
    </row>
    <row r="272" spans="3:3" ht="15.75" customHeight="1">
      <c r="C272" s="170"/>
    </row>
    <row r="273" spans="3:3" ht="15.75" customHeight="1">
      <c r="C273" s="170"/>
    </row>
    <row r="274" spans="3:3" ht="15.75" customHeight="1">
      <c r="C274" s="170"/>
    </row>
    <row r="275" spans="3:3" ht="15.75" customHeight="1">
      <c r="C275" s="170"/>
    </row>
    <row r="276" spans="3:3" ht="15.75" customHeight="1">
      <c r="C276" s="170"/>
    </row>
    <row r="277" spans="3:3" ht="15.75" customHeight="1">
      <c r="C277" s="170"/>
    </row>
    <row r="278" spans="3:3" ht="15.75" customHeight="1">
      <c r="C278" s="170"/>
    </row>
    <row r="279" spans="3:3" ht="15.75" customHeight="1">
      <c r="C279" s="170"/>
    </row>
    <row r="280" spans="3:3" ht="15.75" customHeight="1">
      <c r="C280" s="170"/>
    </row>
    <row r="281" spans="3:3" ht="15.75" customHeight="1">
      <c r="C281" s="170"/>
    </row>
    <row r="282" spans="3:3" ht="15.75" customHeight="1">
      <c r="C282" s="170"/>
    </row>
    <row r="283" spans="3:3" ht="15.75" customHeight="1">
      <c r="C283" s="170"/>
    </row>
    <row r="284" spans="3:3" ht="15.75" customHeight="1">
      <c r="C284" s="170"/>
    </row>
    <row r="285" spans="3:3" ht="15.75" customHeight="1">
      <c r="C285" s="170"/>
    </row>
    <row r="286" spans="3:3" ht="15.75" customHeight="1">
      <c r="C286" s="170"/>
    </row>
    <row r="287" spans="3:3" ht="15.75" customHeight="1">
      <c r="C287" s="170"/>
    </row>
    <row r="288" spans="3:3" ht="15.75" customHeight="1">
      <c r="C288" s="170"/>
    </row>
    <row r="289" spans="3:3" ht="15.75" customHeight="1">
      <c r="C289" s="170"/>
    </row>
    <row r="290" spans="3:3" ht="15.75" customHeight="1">
      <c r="C290" s="170"/>
    </row>
    <row r="291" spans="3:3" ht="15.75" customHeight="1">
      <c r="C291" s="170"/>
    </row>
    <row r="292" spans="3:3" ht="15.75" customHeight="1">
      <c r="C292" s="170"/>
    </row>
    <row r="293" spans="3:3" ht="15.75" customHeight="1">
      <c r="C293" s="170"/>
    </row>
    <row r="294" spans="3:3" ht="15.75" customHeight="1">
      <c r="C294" s="170"/>
    </row>
    <row r="295" spans="3:3" ht="15.75" customHeight="1">
      <c r="C295" s="170"/>
    </row>
    <row r="296" spans="3:3" ht="15.75" customHeight="1">
      <c r="C296" s="170"/>
    </row>
    <row r="297" spans="3:3" ht="15.75" customHeight="1">
      <c r="C297" s="170"/>
    </row>
    <row r="298" spans="3:3" ht="15.75" customHeight="1">
      <c r="C298" s="170"/>
    </row>
    <row r="299" spans="3:3" ht="15.75" customHeight="1">
      <c r="C299" s="170"/>
    </row>
    <row r="300" spans="3:3" ht="15.75" customHeight="1">
      <c r="C300" s="170"/>
    </row>
    <row r="301" spans="3:3" ht="15.75" customHeight="1">
      <c r="C301" s="170"/>
    </row>
    <row r="302" spans="3:3" ht="15.75" customHeight="1">
      <c r="C302" s="170"/>
    </row>
    <row r="303" spans="3:3" ht="15.75" customHeight="1">
      <c r="C303" s="170"/>
    </row>
    <row r="304" spans="3:3" ht="15.75" customHeight="1">
      <c r="C304" s="170"/>
    </row>
    <row r="305" spans="3:3" ht="15.75" customHeight="1">
      <c r="C305" s="170"/>
    </row>
    <row r="306" spans="3:3" ht="15.75" customHeight="1">
      <c r="C306" s="170"/>
    </row>
    <row r="307" spans="3:3" ht="15.75" customHeight="1">
      <c r="C307" s="170"/>
    </row>
    <row r="308" spans="3:3" ht="15.75" customHeight="1">
      <c r="C308" s="170"/>
    </row>
    <row r="309" spans="3:3" ht="15.75" customHeight="1">
      <c r="C309" s="170"/>
    </row>
    <row r="310" spans="3:3" ht="15.75" customHeight="1">
      <c r="C310" s="170"/>
    </row>
    <row r="311" spans="3:3" ht="15.75" customHeight="1">
      <c r="C311" s="170"/>
    </row>
    <row r="312" spans="3:3" ht="15.75" customHeight="1">
      <c r="C312" s="170"/>
    </row>
    <row r="313" spans="3:3" ht="15.75" customHeight="1">
      <c r="C313" s="170"/>
    </row>
    <row r="314" spans="3:3" ht="15.75" customHeight="1">
      <c r="C314" s="170"/>
    </row>
    <row r="315" spans="3:3" ht="15.75" customHeight="1">
      <c r="C315" s="170"/>
    </row>
    <row r="316" spans="3:3" ht="15.75" customHeight="1">
      <c r="C316" s="170"/>
    </row>
    <row r="317" spans="3:3" ht="15.75" customHeight="1">
      <c r="C317" s="170"/>
    </row>
    <row r="318" spans="3:3" ht="15.75" customHeight="1">
      <c r="C318" s="170"/>
    </row>
    <row r="319" spans="3:3" ht="15.75" customHeight="1">
      <c r="C319" s="170"/>
    </row>
    <row r="320" spans="3:3" ht="15.75" customHeight="1">
      <c r="C320" s="170"/>
    </row>
    <row r="321" spans="3:3" ht="15.75" customHeight="1">
      <c r="C321" s="170"/>
    </row>
    <row r="322" spans="3:3" ht="15.75" customHeight="1">
      <c r="C322" s="170"/>
    </row>
    <row r="323" spans="3:3" ht="15.75" customHeight="1">
      <c r="C323" s="170"/>
    </row>
    <row r="324" spans="3:3" ht="15.75" customHeight="1">
      <c r="C324" s="170"/>
    </row>
    <row r="325" spans="3:3" ht="15.75" customHeight="1">
      <c r="C325" s="170"/>
    </row>
    <row r="326" spans="3:3" ht="15.75" customHeight="1">
      <c r="C326" s="170"/>
    </row>
    <row r="327" spans="3:3" ht="15.75" customHeight="1">
      <c r="C327" s="170"/>
    </row>
    <row r="328" spans="3:3" ht="15.75" customHeight="1">
      <c r="C328" s="170"/>
    </row>
    <row r="329" spans="3:3" ht="15.75" customHeight="1">
      <c r="C329" s="170"/>
    </row>
    <row r="330" spans="3:3" ht="15.75" customHeight="1">
      <c r="C330" s="170"/>
    </row>
    <row r="331" spans="3:3" ht="15.75" customHeight="1">
      <c r="C331" s="170"/>
    </row>
    <row r="332" spans="3:3" ht="15.75" customHeight="1">
      <c r="C332" s="170"/>
    </row>
    <row r="333" spans="3:3" ht="15.75" customHeight="1">
      <c r="C333" s="170"/>
    </row>
    <row r="334" spans="3:3" ht="15.75" customHeight="1">
      <c r="C334" s="170"/>
    </row>
    <row r="335" spans="3:3" ht="15.75" customHeight="1">
      <c r="C335" s="170"/>
    </row>
    <row r="336" spans="3:3" ht="15.75" customHeight="1">
      <c r="C336" s="170"/>
    </row>
    <row r="337" spans="3:3" ht="15.75" customHeight="1">
      <c r="C337" s="170"/>
    </row>
    <row r="338" spans="3:3" ht="15.75" customHeight="1">
      <c r="C338" s="170"/>
    </row>
    <row r="339" spans="3:3" ht="15.75" customHeight="1">
      <c r="C339" s="170"/>
    </row>
    <row r="340" spans="3:3" ht="15.75" customHeight="1">
      <c r="C340" s="170"/>
    </row>
    <row r="341" spans="3:3" ht="15.75" customHeight="1">
      <c r="C341" s="170"/>
    </row>
    <row r="342" spans="3:3" ht="15.75" customHeight="1">
      <c r="C342" s="170"/>
    </row>
    <row r="343" spans="3:3" ht="15.75" customHeight="1">
      <c r="C343" s="170"/>
    </row>
    <row r="344" spans="3:3" ht="15.75" customHeight="1">
      <c r="C344" s="170"/>
    </row>
    <row r="345" spans="3:3" ht="15.75" customHeight="1">
      <c r="C345" s="170"/>
    </row>
    <row r="346" spans="3:3" ht="15.75" customHeight="1">
      <c r="C346" s="170"/>
    </row>
    <row r="347" spans="3:3" ht="15.75" customHeight="1">
      <c r="C347" s="170"/>
    </row>
    <row r="348" spans="3:3" ht="15.75" customHeight="1">
      <c r="C348" s="170"/>
    </row>
    <row r="349" spans="3:3" ht="15.75" customHeight="1">
      <c r="C349" s="170"/>
    </row>
    <row r="350" spans="3:3" ht="15.75" customHeight="1">
      <c r="C350" s="170"/>
    </row>
    <row r="351" spans="3:3" ht="15.75" customHeight="1">
      <c r="C351" s="170"/>
    </row>
    <row r="352" spans="3:3" ht="15.75" customHeight="1">
      <c r="C352" s="170"/>
    </row>
    <row r="353" spans="3:3" ht="15.75" customHeight="1">
      <c r="C353" s="170"/>
    </row>
    <row r="354" spans="3:3" ht="15.75" customHeight="1">
      <c r="C354" s="170"/>
    </row>
    <row r="355" spans="3:3" ht="15.75" customHeight="1">
      <c r="C355" s="170"/>
    </row>
    <row r="356" spans="3:3" ht="15.75" customHeight="1">
      <c r="C356" s="170"/>
    </row>
    <row r="357" spans="3:3" ht="15.75" customHeight="1">
      <c r="C357" s="170"/>
    </row>
    <row r="358" spans="3:3" ht="15.75" customHeight="1">
      <c r="C358" s="170"/>
    </row>
    <row r="359" spans="3:3" ht="15.75" customHeight="1">
      <c r="C359" s="170"/>
    </row>
    <row r="360" spans="3:3" ht="15.75" customHeight="1">
      <c r="C360" s="170"/>
    </row>
    <row r="361" spans="3:3" ht="15.75" customHeight="1">
      <c r="C361" s="170"/>
    </row>
    <row r="362" spans="3:3" ht="15.75" customHeight="1">
      <c r="C362" s="170"/>
    </row>
    <row r="363" spans="3:3" ht="15.75" customHeight="1">
      <c r="C363" s="170"/>
    </row>
    <row r="364" spans="3:3" ht="15.75" customHeight="1">
      <c r="C364" s="170"/>
    </row>
    <row r="365" spans="3:3" ht="15.75" customHeight="1">
      <c r="C365" s="170"/>
    </row>
    <row r="366" spans="3:3" ht="15.75" customHeight="1">
      <c r="C366" s="170"/>
    </row>
    <row r="367" spans="3:3" ht="15.75" customHeight="1">
      <c r="C367" s="170"/>
    </row>
    <row r="368" spans="3:3" ht="15.75" customHeight="1">
      <c r="C368" s="170"/>
    </row>
    <row r="369" spans="3:3" ht="15.75" customHeight="1">
      <c r="C369" s="170"/>
    </row>
    <row r="370" spans="3:3" ht="15.75" customHeight="1">
      <c r="C370" s="170"/>
    </row>
    <row r="371" spans="3:3" ht="15.75" customHeight="1">
      <c r="C371" s="170"/>
    </row>
    <row r="372" spans="3:3" ht="15.75" customHeight="1">
      <c r="C372" s="170"/>
    </row>
    <row r="373" spans="3:3" ht="15.75" customHeight="1">
      <c r="C373" s="170"/>
    </row>
    <row r="374" spans="3:3" ht="15.75" customHeight="1">
      <c r="C374" s="170"/>
    </row>
    <row r="375" spans="3:3" ht="15.75" customHeight="1">
      <c r="C375" s="170"/>
    </row>
    <row r="376" spans="3:3" ht="15.75" customHeight="1">
      <c r="C376" s="170"/>
    </row>
    <row r="377" spans="3:3" ht="15.75" customHeight="1">
      <c r="C377" s="170"/>
    </row>
    <row r="378" spans="3:3" ht="15.75" customHeight="1">
      <c r="C378" s="170"/>
    </row>
    <row r="379" spans="3:3" ht="15.75" customHeight="1">
      <c r="C379" s="170"/>
    </row>
    <row r="380" spans="3:3" ht="15.75" customHeight="1">
      <c r="C380" s="170"/>
    </row>
    <row r="381" spans="3:3" ht="15.75" customHeight="1">
      <c r="C381" s="170"/>
    </row>
    <row r="382" spans="3:3" ht="15.75" customHeight="1">
      <c r="C382" s="170"/>
    </row>
    <row r="383" spans="3:3" ht="15.75" customHeight="1">
      <c r="C383" s="170"/>
    </row>
    <row r="384" spans="3:3" ht="15.75" customHeight="1">
      <c r="C384" s="170"/>
    </row>
    <row r="385" spans="3:3" ht="15.75" customHeight="1">
      <c r="C385" s="170"/>
    </row>
    <row r="386" spans="3:3" ht="15.75" customHeight="1">
      <c r="C386" s="170"/>
    </row>
    <row r="387" spans="3:3" ht="15.75" customHeight="1">
      <c r="C387" s="170"/>
    </row>
    <row r="388" spans="3:3" ht="15.75" customHeight="1">
      <c r="C388" s="170"/>
    </row>
    <row r="389" spans="3:3" ht="15.75" customHeight="1">
      <c r="C389" s="170"/>
    </row>
    <row r="390" spans="3:3" ht="15.75" customHeight="1">
      <c r="C390" s="170"/>
    </row>
    <row r="391" spans="3:3" ht="15.75" customHeight="1">
      <c r="C391" s="170"/>
    </row>
    <row r="392" spans="3:3" ht="15.75" customHeight="1">
      <c r="C392" s="170"/>
    </row>
    <row r="393" spans="3:3" ht="15.75" customHeight="1">
      <c r="C393" s="170"/>
    </row>
    <row r="394" spans="3:3" ht="15.75" customHeight="1">
      <c r="C394" s="170"/>
    </row>
    <row r="395" spans="3:3" ht="15.75" customHeight="1">
      <c r="C395" s="170"/>
    </row>
    <row r="396" spans="3:3" ht="15.75" customHeight="1">
      <c r="C396" s="170"/>
    </row>
    <row r="397" spans="3:3" ht="15.75" customHeight="1">
      <c r="C397" s="170"/>
    </row>
    <row r="398" spans="3:3" ht="15.75" customHeight="1">
      <c r="C398" s="170"/>
    </row>
    <row r="399" spans="3:3" ht="15.75" customHeight="1">
      <c r="C399" s="170"/>
    </row>
    <row r="400" spans="3:3" ht="15.75" customHeight="1">
      <c r="C400" s="170"/>
    </row>
    <row r="401" spans="3:3" ht="15.75" customHeight="1">
      <c r="C401" s="170"/>
    </row>
    <row r="402" spans="3:3" ht="15.75" customHeight="1">
      <c r="C402" s="170"/>
    </row>
    <row r="403" spans="3:3" ht="15.75" customHeight="1">
      <c r="C403" s="170"/>
    </row>
    <row r="404" spans="3:3" ht="15.75" customHeight="1">
      <c r="C404" s="170"/>
    </row>
    <row r="405" spans="3:3" ht="15.75" customHeight="1">
      <c r="C405" s="170"/>
    </row>
    <row r="406" spans="3:3" ht="15.75" customHeight="1">
      <c r="C406" s="170"/>
    </row>
    <row r="407" spans="3:3" ht="15.75" customHeight="1">
      <c r="C407" s="170"/>
    </row>
    <row r="408" spans="3:3" ht="15.75" customHeight="1">
      <c r="C408" s="170"/>
    </row>
    <row r="409" spans="3:3" ht="15.75" customHeight="1">
      <c r="C409" s="170"/>
    </row>
    <row r="410" spans="3:3" ht="15.75" customHeight="1">
      <c r="C410" s="170"/>
    </row>
    <row r="411" spans="3:3" ht="15.75" customHeight="1">
      <c r="C411" s="170"/>
    </row>
    <row r="412" spans="3:3" ht="15.75" customHeight="1">
      <c r="C412" s="170"/>
    </row>
    <row r="413" spans="3:3" ht="15.75" customHeight="1">
      <c r="C413" s="170"/>
    </row>
    <row r="414" spans="3:3" ht="15.75" customHeight="1">
      <c r="C414" s="170"/>
    </row>
    <row r="415" spans="3:3" ht="15.75" customHeight="1">
      <c r="C415" s="170"/>
    </row>
    <row r="416" spans="3:3" ht="15.75" customHeight="1">
      <c r="C416" s="170"/>
    </row>
    <row r="417" spans="3:3" ht="15.75" customHeight="1">
      <c r="C417" s="170"/>
    </row>
    <row r="418" spans="3:3" ht="15.75" customHeight="1">
      <c r="C418" s="170"/>
    </row>
    <row r="419" spans="3:3" ht="15.75" customHeight="1">
      <c r="C419" s="170"/>
    </row>
    <row r="420" spans="3:3" ht="15.75" customHeight="1">
      <c r="C420" s="170"/>
    </row>
    <row r="421" spans="3:3" ht="15.75" customHeight="1">
      <c r="C421" s="170"/>
    </row>
    <row r="422" spans="3:3" ht="15.75" customHeight="1">
      <c r="C422" s="170"/>
    </row>
    <row r="423" spans="3:3" ht="15.75" customHeight="1">
      <c r="C423" s="170"/>
    </row>
    <row r="424" spans="3:3" ht="15.75" customHeight="1">
      <c r="C424" s="170"/>
    </row>
    <row r="425" spans="3:3" ht="15.75" customHeight="1">
      <c r="C425" s="170"/>
    </row>
    <row r="426" spans="3:3" ht="15.75" customHeight="1">
      <c r="C426" s="170"/>
    </row>
    <row r="427" spans="3:3" ht="15.75" customHeight="1">
      <c r="C427" s="170"/>
    </row>
    <row r="428" spans="3:3" ht="15.75" customHeight="1">
      <c r="C428" s="170"/>
    </row>
    <row r="429" spans="3:3" ht="15.75" customHeight="1">
      <c r="C429" s="170"/>
    </row>
    <row r="430" spans="3:3" ht="15.75" customHeight="1">
      <c r="C430" s="170"/>
    </row>
    <row r="431" spans="3:3" ht="15.75" customHeight="1">
      <c r="C431" s="170"/>
    </row>
    <row r="432" spans="3:3" ht="15.75" customHeight="1">
      <c r="C432" s="170"/>
    </row>
    <row r="433" spans="3:3" ht="15.75" customHeight="1">
      <c r="C433" s="170"/>
    </row>
    <row r="434" spans="3:3" ht="15.75" customHeight="1">
      <c r="C434" s="170"/>
    </row>
    <row r="435" spans="3:3" ht="15.75" customHeight="1">
      <c r="C435" s="170"/>
    </row>
    <row r="436" spans="3:3" ht="15.75" customHeight="1">
      <c r="C436" s="170"/>
    </row>
    <row r="437" spans="3:3" ht="15.75" customHeight="1">
      <c r="C437" s="170"/>
    </row>
    <row r="438" spans="3:3" ht="15.75" customHeight="1">
      <c r="C438" s="170"/>
    </row>
    <row r="439" spans="3:3" ht="15.75" customHeight="1">
      <c r="C439" s="170"/>
    </row>
    <row r="440" spans="3:3" ht="15.75" customHeight="1">
      <c r="C440" s="170"/>
    </row>
    <row r="441" spans="3:3" ht="15.75" customHeight="1">
      <c r="C441" s="170"/>
    </row>
    <row r="442" spans="3:3" ht="15.75" customHeight="1">
      <c r="C442" s="170"/>
    </row>
    <row r="443" spans="3:3" ht="15.75" customHeight="1">
      <c r="C443" s="170"/>
    </row>
    <row r="444" spans="3:3" ht="15.75" customHeight="1">
      <c r="C444" s="170"/>
    </row>
    <row r="445" spans="3:3" ht="15.75" customHeight="1">
      <c r="C445" s="170"/>
    </row>
    <row r="446" spans="3:3" ht="15.75" customHeight="1">
      <c r="C446" s="170"/>
    </row>
    <row r="447" spans="3:3" ht="15.75" customHeight="1">
      <c r="C447" s="170"/>
    </row>
    <row r="448" spans="3:3" ht="15.75" customHeight="1">
      <c r="C448" s="170"/>
    </row>
    <row r="449" spans="3:3" ht="15.75" customHeight="1">
      <c r="C449" s="170"/>
    </row>
    <row r="450" spans="3:3" ht="15.75" customHeight="1">
      <c r="C450" s="170"/>
    </row>
    <row r="451" spans="3:3" ht="15.75" customHeight="1">
      <c r="C451" s="170"/>
    </row>
    <row r="452" spans="3:3" ht="15.75" customHeight="1">
      <c r="C452" s="170"/>
    </row>
    <row r="453" spans="3:3" ht="15.75" customHeight="1">
      <c r="C453" s="170"/>
    </row>
    <row r="454" spans="3:3" ht="15.75" customHeight="1">
      <c r="C454" s="170"/>
    </row>
    <row r="455" spans="3:3" ht="15.75" customHeight="1">
      <c r="C455" s="170"/>
    </row>
    <row r="456" spans="3:3" ht="15.75" customHeight="1">
      <c r="C456" s="170"/>
    </row>
    <row r="457" spans="3:3" ht="15.75" customHeight="1">
      <c r="C457" s="170"/>
    </row>
    <row r="458" spans="3:3" ht="15.75" customHeight="1">
      <c r="C458" s="170"/>
    </row>
    <row r="459" spans="3:3" ht="15.75" customHeight="1">
      <c r="C459" s="170"/>
    </row>
    <row r="460" spans="3:3" ht="15.75" customHeight="1">
      <c r="C460" s="170"/>
    </row>
    <row r="461" spans="3:3" ht="15.75" customHeight="1">
      <c r="C461" s="170"/>
    </row>
    <row r="462" spans="3:3" ht="15.75" customHeight="1">
      <c r="C462" s="170"/>
    </row>
    <row r="463" spans="3:3" ht="15.75" customHeight="1">
      <c r="C463" s="170"/>
    </row>
    <row r="464" spans="3:3" ht="15.75" customHeight="1">
      <c r="C464" s="170"/>
    </row>
    <row r="465" spans="3:3" ht="15.75" customHeight="1">
      <c r="C465" s="170"/>
    </row>
    <row r="466" spans="3:3" ht="15.75" customHeight="1">
      <c r="C466" s="170"/>
    </row>
    <row r="467" spans="3:3" ht="15.75" customHeight="1">
      <c r="C467" s="170"/>
    </row>
    <row r="468" spans="3:3" ht="15.75" customHeight="1">
      <c r="C468" s="170"/>
    </row>
    <row r="469" spans="3:3" ht="15.75" customHeight="1">
      <c r="C469" s="170"/>
    </row>
    <row r="470" spans="3:3" ht="15.75" customHeight="1">
      <c r="C470" s="170"/>
    </row>
    <row r="471" spans="3:3" ht="15.75" customHeight="1">
      <c r="C471" s="170"/>
    </row>
    <row r="472" spans="3:3" ht="15.75" customHeight="1">
      <c r="C472" s="170"/>
    </row>
    <row r="473" spans="3:3" ht="15.75" customHeight="1">
      <c r="C473" s="170"/>
    </row>
    <row r="474" spans="3:3" ht="15.75" customHeight="1">
      <c r="C474" s="170"/>
    </row>
    <row r="475" spans="3:3" ht="15.75" customHeight="1">
      <c r="C475" s="170"/>
    </row>
    <row r="476" spans="3:3" ht="15.75" customHeight="1">
      <c r="C476" s="170"/>
    </row>
    <row r="477" spans="3:3" ht="15.75" customHeight="1">
      <c r="C477" s="170"/>
    </row>
    <row r="478" spans="3:3" ht="15.75" customHeight="1">
      <c r="C478" s="170"/>
    </row>
    <row r="479" spans="3:3" ht="15.75" customHeight="1">
      <c r="C479" s="170"/>
    </row>
    <row r="480" spans="3:3" ht="15.75" customHeight="1">
      <c r="C480" s="170"/>
    </row>
    <row r="481" spans="3:3" ht="15.75" customHeight="1">
      <c r="C481" s="170"/>
    </row>
    <row r="482" spans="3:3" ht="15.75" customHeight="1">
      <c r="C482" s="170"/>
    </row>
    <row r="483" spans="3:3" ht="15.75" customHeight="1">
      <c r="C483" s="170"/>
    </row>
    <row r="484" spans="3:3" ht="15.75" customHeight="1">
      <c r="C484" s="170"/>
    </row>
    <row r="485" spans="3:3" ht="15.75" customHeight="1">
      <c r="C485" s="170"/>
    </row>
    <row r="486" spans="3:3" ht="15.75" customHeight="1">
      <c r="C486" s="170"/>
    </row>
    <row r="487" spans="3:3" ht="15.75" customHeight="1">
      <c r="C487" s="170"/>
    </row>
    <row r="488" spans="3:3" ht="15.75" customHeight="1">
      <c r="C488" s="170"/>
    </row>
    <row r="489" spans="3:3" ht="15.75" customHeight="1">
      <c r="C489" s="170"/>
    </row>
    <row r="490" spans="3:3" ht="15.75" customHeight="1">
      <c r="C490" s="170"/>
    </row>
    <row r="491" spans="3:3" ht="15.75" customHeight="1">
      <c r="C491" s="170"/>
    </row>
    <row r="492" spans="3:3" ht="15.75" customHeight="1">
      <c r="C492" s="170"/>
    </row>
    <row r="493" spans="3:3" ht="15.75" customHeight="1">
      <c r="C493" s="170"/>
    </row>
    <row r="494" spans="3:3" ht="15.75" customHeight="1">
      <c r="C494" s="170"/>
    </row>
    <row r="495" spans="3:3" ht="15.75" customHeight="1">
      <c r="C495" s="170"/>
    </row>
    <row r="496" spans="3:3" ht="15.75" customHeight="1">
      <c r="C496" s="170"/>
    </row>
    <row r="497" spans="3:3" ht="15.75" customHeight="1">
      <c r="C497" s="170"/>
    </row>
    <row r="498" spans="3:3" ht="15.75" customHeight="1">
      <c r="C498" s="170"/>
    </row>
    <row r="499" spans="3:3" ht="15.75" customHeight="1">
      <c r="C499" s="170"/>
    </row>
    <row r="500" spans="3:3" ht="15.75" customHeight="1">
      <c r="C500" s="170"/>
    </row>
    <row r="501" spans="3:3" ht="15.75" customHeight="1">
      <c r="C501" s="170"/>
    </row>
    <row r="502" spans="3:3" ht="15.75" customHeight="1">
      <c r="C502" s="170"/>
    </row>
    <row r="503" spans="3:3" ht="15.75" customHeight="1">
      <c r="C503" s="170"/>
    </row>
    <row r="504" spans="3:3" ht="15.75" customHeight="1">
      <c r="C504" s="170"/>
    </row>
    <row r="505" spans="3:3" ht="15.75" customHeight="1">
      <c r="C505" s="170"/>
    </row>
    <row r="506" spans="3:3" ht="15.75" customHeight="1">
      <c r="C506" s="170"/>
    </row>
    <row r="507" spans="3:3" ht="15.75" customHeight="1">
      <c r="C507" s="170"/>
    </row>
    <row r="508" spans="3:3" ht="15.75" customHeight="1">
      <c r="C508" s="170"/>
    </row>
    <row r="509" spans="3:3" ht="15.75" customHeight="1">
      <c r="C509" s="170"/>
    </row>
    <row r="510" spans="3:3" ht="15.75" customHeight="1">
      <c r="C510" s="170"/>
    </row>
    <row r="511" spans="3:3" ht="15.75" customHeight="1">
      <c r="C511" s="170"/>
    </row>
    <row r="512" spans="3:3" ht="15.75" customHeight="1">
      <c r="C512" s="170"/>
    </row>
    <row r="513" spans="3:3" ht="15.75" customHeight="1">
      <c r="C513" s="170"/>
    </row>
    <row r="514" spans="3:3" ht="15.75" customHeight="1">
      <c r="C514" s="170"/>
    </row>
    <row r="515" spans="3:3" ht="15.75" customHeight="1">
      <c r="C515" s="170"/>
    </row>
    <row r="516" spans="3:3" ht="15.75" customHeight="1">
      <c r="C516" s="170"/>
    </row>
    <row r="517" spans="3:3" ht="15.75" customHeight="1">
      <c r="C517" s="170"/>
    </row>
    <row r="518" spans="3:3" ht="15.75" customHeight="1">
      <c r="C518" s="170"/>
    </row>
    <row r="519" spans="3:3" ht="15.75" customHeight="1">
      <c r="C519" s="170"/>
    </row>
    <row r="520" spans="3:3" ht="15.75" customHeight="1">
      <c r="C520" s="170"/>
    </row>
    <row r="521" spans="3:3" ht="15.75" customHeight="1">
      <c r="C521" s="170"/>
    </row>
    <row r="522" spans="3:3" ht="15.75" customHeight="1">
      <c r="C522" s="170"/>
    </row>
    <row r="523" spans="3:3" ht="15.75" customHeight="1">
      <c r="C523" s="170"/>
    </row>
    <row r="524" spans="3:3" ht="15.75" customHeight="1">
      <c r="C524" s="170"/>
    </row>
    <row r="525" spans="3:3" ht="15.75" customHeight="1">
      <c r="C525" s="170"/>
    </row>
    <row r="526" spans="3:3" ht="15.75" customHeight="1">
      <c r="C526" s="170"/>
    </row>
    <row r="527" spans="3:3" ht="15.75" customHeight="1">
      <c r="C527" s="170"/>
    </row>
    <row r="528" spans="3:3" ht="15.75" customHeight="1">
      <c r="C528" s="170"/>
    </row>
    <row r="529" spans="3:3" ht="15.75" customHeight="1">
      <c r="C529" s="170"/>
    </row>
    <row r="530" spans="3:3" ht="15.75" customHeight="1">
      <c r="C530" s="170"/>
    </row>
    <row r="531" spans="3:3" ht="15.75" customHeight="1">
      <c r="C531" s="170"/>
    </row>
    <row r="532" spans="3:3" ht="15.75" customHeight="1">
      <c r="C532" s="170"/>
    </row>
    <row r="533" spans="3:3" ht="15.75" customHeight="1">
      <c r="C533" s="170"/>
    </row>
    <row r="534" spans="3:3" ht="15.75" customHeight="1">
      <c r="C534" s="170"/>
    </row>
    <row r="535" spans="3:3" ht="15.75" customHeight="1">
      <c r="C535" s="170"/>
    </row>
    <row r="536" spans="3:3" ht="15.75" customHeight="1">
      <c r="C536" s="170"/>
    </row>
    <row r="537" spans="3:3" ht="15.75" customHeight="1">
      <c r="C537" s="170"/>
    </row>
    <row r="538" spans="3:3" ht="15.75" customHeight="1">
      <c r="C538" s="170"/>
    </row>
    <row r="539" spans="3:3" ht="15.75" customHeight="1">
      <c r="C539" s="170"/>
    </row>
    <row r="540" spans="3:3" ht="15.75" customHeight="1">
      <c r="C540" s="170"/>
    </row>
    <row r="541" spans="3:3" ht="15.75" customHeight="1">
      <c r="C541" s="170"/>
    </row>
    <row r="542" spans="3:3" ht="15.75" customHeight="1">
      <c r="C542" s="170"/>
    </row>
    <row r="543" spans="3:3" ht="15.75" customHeight="1">
      <c r="C543" s="170"/>
    </row>
    <row r="544" spans="3:3" ht="15.75" customHeight="1">
      <c r="C544" s="170"/>
    </row>
    <row r="545" spans="3:3" ht="15.75" customHeight="1">
      <c r="C545" s="170"/>
    </row>
    <row r="546" spans="3:3" ht="15.75" customHeight="1">
      <c r="C546" s="170"/>
    </row>
    <row r="547" spans="3:3" ht="15.75" customHeight="1">
      <c r="C547" s="170"/>
    </row>
    <row r="548" spans="3:3" ht="15.75" customHeight="1">
      <c r="C548" s="170"/>
    </row>
    <row r="549" spans="3:3" ht="15.75" customHeight="1">
      <c r="C549" s="170"/>
    </row>
    <row r="550" spans="3:3" ht="15.75" customHeight="1">
      <c r="C550" s="170"/>
    </row>
    <row r="551" spans="3:3" ht="15.75" customHeight="1">
      <c r="C551" s="170"/>
    </row>
    <row r="552" spans="3:3" ht="15.75" customHeight="1">
      <c r="C552" s="170"/>
    </row>
    <row r="553" spans="3:3" ht="15.75" customHeight="1">
      <c r="C553" s="170"/>
    </row>
    <row r="554" spans="3:3" ht="15.75" customHeight="1">
      <c r="C554" s="170"/>
    </row>
    <row r="555" spans="3:3" ht="15.75" customHeight="1">
      <c r="C555" s="170"/>
    </row>
    <row r="556" spans="3:3" ht="15.75" customHeight="1">
      <c r="C556" s="170"/>
    </row>
    <row r="557" spans="3:3" ht="15.75" customHeight="1">
      <c r="C557" s="170"/>
    </row>
    <row r="558" spans="3:3" ht="15.75" customHeight="1">
      <c r="C558" s="170"/>
    </row>
    <row r="559" spans="3:3" ht="15.75" customHeight="1">
      <c r="C559" s="170"/>
    </row>
    <row r="560" spans="3:3" ht="15.75" customHeight="1">
      <c r="C560" s="170"/>
    </row>
    <row r="561" spans="3:3" ht="15.75" customHeight="1">
      <c r="C561" s="170"/>
    </row>
    <row r="562" spans="3:3" ht="15.75" customHeight="1">
      <c r="C562" s="170"/>
    </row>
    <row r="563" spans="3:3" ht="15.75" customHeight="1">
      <c r="C563" s="170"/>
    </row>
    <row r="564" spans="3:3" ht="15.75" customHeight="1">
      <c r="C564" s="170"/>
    </row>
    <row r="565" spans="3:3" ht="15.75" customHeight="1">
      <c r="C565" s="170"/>
    </row>
    <row r="566" spans="3:3" ht="15.75" customHeight="1">
      <c r="C566" s="170"/>
    </row>
    <row r="567" spans="3:3" ht="15.75" customHeight="1">
      <c r="C567" s="170"/>
    </row>
    <row r="568" spans="3:3" ht="15.75" customHeight="1">
      <c r="C568" s="170"/>
    </row>
    <row r="569" spans="3:3" ht="15.75" customHeight="1">
      <c r="C569" s="170"/>
    </row>
    <row r="570" spans="3:3" ht="15.75" customHeight="1">
      <c r="C570" s="170"/>
    </row>
    <row r="571" spans="3:3" ht="15.75" customHeight="1">
      <c r="C571" s="170"/>
    </row>
    <row r="572" spans="3:3" ht="15.75" customHeight="1">
      <c r="C572" s="170"/>
    </row>
    <row r="573" spans="3:3" ht="15.75" customHeight="1">
      <c r="C573" s="170"/>
    </row>
    <row r="574" spans="3:3" ht="15.75" customHeight="1">
      <c r="C574" s="170"/>
    </row>
    <row r="575" spans="3:3" ht="15.75" customHeight="1">
      <c r="C575" s="170"/>
    </row>
    <row r="576" spans="3:3" ht="15.75" customHeight="1">
      <c r="C576" s="170"/>
    </row>
    <row r="577" spans="3:3" ht="15.75" customHeight="1">
      <c r="C577" s="170"/>
    </row>
    <row r="578" spans="3:3" ht="15.75" customHeight="1">
      <c r="C578" s="170"/>
    </row>
    <row r="579" spans="3:3" ht="15.75" customHeight="1">
      <c r="C579" s="170"/>
    </row>
    <row r="580" spans="3:3" ht="15.75" customHeight="1">
      <c r="C580" s="170"/>
    </row>
    <row r="581" spans="3:3" ht="15.75" customHeight="1">
      <c r="C581" s="170"/>
    </row>
    <row r="582" spans="3:3" ht="15.75" customHeight="1">
      <c r="C582" s="170"/>
    </row>
    <row r="583" spans="3:3" ht="15.75" customHeight="1">
      <c r="C583" s="170"/>
    </row>
    <row r="584" spans="3:3" ht="15.75" customHeight="1">
      <c r="C584" s="170"/>
    </row>
    <row r="585" spans="3:3" ht="15.75" customHeight="1">
      <c r="C585" s="170"/>
    </row>
    <row r="586" spans="3:3" ht="15.75" customHeight="1">
      <c r="C586" s="170"/>
    </row>
    <row r="587" spans="3:3" ht="15.75" customHeight="1">
      <c r="C587" s="170"/>
    </row>
    <row r="588" spans="3:3" ht="15.75" customHeight="1">
      <c r="C588" s="170"/>
    </row>
    <row r="589" spans="3:3" ht="15.75" customHeight="1">
      <c r="C589" s="170"/>
    </row>
    <row r="590" spans="3:3" ht="15.75" customHeight="1">
      <c r="C590" s="170"/>
    </row>
    <row r="591" spans="3:3" ht="15.75" customHeight="1">
      <c r="C591" s="170"/>
    </row>
    <row r="592" spans="3:3" ht="15.75" customHeight="1">
      <c r="C592" s="170"/>
    </row>
    <row r="593" spans="3:3" ht="15.75" customHeight="1">
      <c r="C593" s="170"/>
    </row>
    <row r="594" spans="3:3" ht="15.75" customHeight="1">
      <c r="C594" s="170"/>
    </row>
    <row r="595" spans="3:3" ht="15.75" customHeight="1">
      <c r="C595" s="170"/>
    </row>
    <row r="596" spans="3:3" ht="15.75" customHeight="1">
      <c r="C596" s="170"/>
    </row>
    <row r="597" spans="3:3" ht="15.75" customHeight="1">
      <c r="C597" s="170"/>
    </row>
    <row r="598" spans="3:3" ht="15.75" customHeight="1">
      <c r="C598" s="170"/>
    </row>
    <row r="599" spans="3:3" ht="15.75" customHeight="1">
      <c r="C599" s="170"/>
    </row>
    <row r="600" spans="3:3" ht="15.75" customHeight="1">
      <c r="C600" s="170"/>
    </row>
    <row r="601" spans="3:3" ht="15.75" customHeight="1">
      <c r="C601" s="170"/>
    </row>
    <row r="602" spans="3:3" ht="15.75" customHeight="1">
      <c r="C602" s="170"/>
    </row>
    <row r="603" spans="3:3" ht="15.75" customHeight="1">
      <c r="C603" s="170"/>
    </row>
    <row r="604" spans="3:3" ht="15.75" customHeight="1">
      <c r="C604" s="170"/>
    </row>
    <row r="605" spans="3:3" ht="15.75" customHeight="1">
      <c r="C605" s="170"/>
    </row>
    <row r="606" spans="3:3" ht="15.75" customHeight="1">
      <c r="C606" s="170"/>
    </row>
    <row r="607" spans="3:3" ht="15.75" customHeight="1">
      <c r="C607" s="170"/>
    </row>
    <row r="608" spans="3:3" ht="15.75" customHeight="1">
      <c r="C608" s="170"/>
    </row>
    <row r="609" spans="3:3" ht="15.75" customHeight="1">
      <c r="C609" s="170"/>
    </row>
    <row r="610" spans="3:3" ht="15.75" customHeight="1">
      <c r="C610" s="170"/>
    </row>
    <row r="611" spans="3:3" ht="15.75" customHeight="1">
      <c r="C611" s="170"/>
    </row>
    <row r="612" spans="3:3" ht="15.75" customHeight="1">
      <c r="C612" s="170"/>
    </row>
    <row r="613" spans="3:3" ht="15.75" customHeight="1">
      <c r="C613" s="170"/>
    </row>
    <row r="614" spans="3:3" ht="15.75" customHeight="1">
      <c r="C614" s="170"/>
    </row>
    <row r="615" spans="3:3" ht="15.75" customHeight="1">
      <c r="C615" s="170"/>
    </row>
    <row r="616" spans="3:3" ht="15.75" customHeight="1">
      <c r="C616" s="170"/>
    </row>
    <row r="617" spans="3:3" ht="15.75" customHeight="1">
      <c r="C617" s="170"/>
    </row>
    <row r="618" spans="3:3" ht="15.75" customHeight="1">
      <c r="C618" s="170"/>
    </row>
    <row r="619" spans="3:3" ht="15.75" customHeight="1">
      <c r="C619" s="170"/>
    </row>
    <row r="620" spans="3:3" ht="15.75" customHeight="1">
      <c r="C620" s="170"/>
    </row>
    <row r="621" spans="3:3" ht="15.75" customHeight="1">
      <c r="C621" s="170"/>
    </row>
    <row r="622" spans="3:3" ht="15.75" customHeight="1">
      <c r="C622" s="170"/>
    </row>
    <row r="623" spans="3:3" ht="15.75" customHeight="1">
      <c r="C623" s="170"/>
    </row>
    <row r="624" spans="3:3" ht="15.75" customHeight="1">
      <c r="C624" s="170"/>
    </row>
    <row r="625" spans="3:3" ht="15.75" customHeight="1">
      <c r="C625" s="170"/>
    </row>
    <row r="626" spans="3:3" ht="15.75" customHeight="1">
      <c r="C626" s="170"/>
    </row>
    <row r="627" spans="3:3" ht="15.75" customHeight="1">
      <c r="C627" s="170"/>
    </row>
    <row r="628" spans="3:3" ht="15.75" customHeight="1">
      <c r="C628" s="170"/>
    </row>
    <row r="629" spans="3:3" ht="15.75" customHeight="1">
      <c r="C629" s="170"/>
    </row>
    <row r="630" spans="3:3" ht="15.75" customHeight="1">
      <c r="C630" s="170"/>
    </row>
    <row r="631" spans="3:3" ht="15.75" customHeight="1">
      <c r="C631" s="170"/>
    </row>
    <row r="632" spans="3:3" ht="15.75" customHeight="1">
      <c r="C632" s="170"/>
    </row>
    <row r="633" spans="3:3" ht="15.75" customHeight="1">
      <c r="C633" s="170"/>
    </row>
    <row r="634" spans="3:3" ht="15.75" customHeight="1">
      <c r="C634" s="170"/>
    </row>
    <row r="635" spans="3:3" ht="15.75" customHeight="1">
      <c r="C635" s="170"/>
    </row>
    <row r="636" spans="3:3" ht="15.75" customHeight="1">
      <c r="C636" s="170"/>
    </row>
    <row r="637" spans="3:3" ht="15.75" customHeight="1">
      <c r="C637" s="170"/>
    </row>
    <row r="638" spans="3:3" ht="15.75" customHeight="1">
      <c r="C638" s="170"/>
    </row>
    <row r="639" spans="3:3" ht="15.75" customHeight="1">
      <c r="C639" s="170"/>
    </row>
    <row r="640" spans="3:3" ht="15.75" customHeight="1">
      <c r="C640" s="170"/>
    </row>
    <row r="641" spans="3:3" ht="15.75" customHeight="1">
      <c r="C641" s="170"/>
    </row>
    <row r="642" spans="3:3" ht="15.75" customHeight="1">
      <c r="C642" s="170"/>
    </row>
    <row r="643" spans="3:3" ht="15.75" customHeight="1">
      <c r="C643" s="170"/>
    </row>
    <row r="644" spans="3:3" ht="15.75" customHeight="1">
      <c r="C644" s="170"/>
    </row>
    <row r="645" spans="3:3" ht="15.75" customHeight="1">
      <c r="C645" s="170"/>
    </row>
    <row r="646" spans="3:3" ht="15.75" customHeight="1">
      <c r="C646" s="170"/>
    </row>
    <row r="647" spans="3:3" ht="15.75" customHeight="1">
      <c r="C647" s="170"/>
    </row>
    <row r="648" spans="3:3" ht="15.75" customHeight="1">
      <c r="C648" s="170"/>
    </row>
    <row r="649" spans="3:3" ht="15.75" customHeight="1">
      <c r="C649" s="170"/>
    </row>
    <row r="650" spans="3:3" ht="15.75" customHeight="1">
      <c r="C650" s="170"/>
    </row>
    <row r="651" spans="3:3" ht="15.75" customHeight="1">
      <c r="C651" s="170"/>
    </row>
    <row r="652" spans="3:3" ht="15.75" customHeight="1">
      <c r="C652" s="170"/>
    </row>
    <row r="653" spans="3:3" ht="15.75" customHeight="1">
      <c r="C653" s="170"/>
    </row>
    <row r="654" spans="3:3" ht="15.75" customHeight="1">
      <c r="C654" s="170"/>
    </row>
    <row r="655" spans="3:3" ht="15.75" customHeight="1">
      <c r="C655" s="170"/>
    </row>
    <row r="656" spans="3:3" ht="15.75" customHeight="1">
      <c r="C656" s="170"/>
    </row>
    <row r="657" spans="3:3" ht="15.75" customHeight="1">
      <c r="C657" s="170"/>
    </row>
    <row r="658" spans="3:3" ht="15.75" customHeight="1">
      <c r="C658" s="170"/>
    </row>
    <row r="659" spans="3:3" ht="15.75" customHeight="1">
      <c r="C659" s="170"/>
    </row>
    <row r="660" spans="3:3" ht="15.75" customHeight="1">
      <c r="C660" s="170"/>
    </row>
    <row r="661" spans="3:3" ht="15.75" customHeight="1">
      <c r="C661" s="170"/>
    </row>
    <row r="662" spans="3:3" ht="15.75" customHeight="1">
      <c r="C662" s="170"/>
    </row>
    <row r="663" spans="3:3" ht="15.75" customHeight="1">
      <c r="C663" s="170"/>
    </row>
    <row r="664" spans="3:3" ht="15.75" customHeight="1">
      <c r="C664" s="170"/>
    </row>
    <row r="665" spans="3:3" ht="15.75" customHeight="1">
      <c r="C665" s="170"/>
    </row>
    <row r="666" spans="3:3" ht="15.75" customHeight="1">
      <c r="C666" s="170"/>
    </row>
    <row r="667" spans="3:3" ht="15.75" customHeight="1">
      <c r="C667" s="170"/>
    </row>
    <row r="668" spans="3:3" ht="15.75" customHeight="1">
      <c r="C668" s="170"/>
    </row>
    <row r="669" spans="3:3" ht="15.75" customHeight="1">
      <c r="C669" s="170"/>
    </row>
    <row r="670" spans="3:3" ht="15.75" customHeight="1">
      <c r="C670" s="170"/>
    </row>
    <row r="671" spans="3:3" ht="15.75" customHeight="1">
      <c r="C671" s="170"/>
    </row>
    <row r="672" spans="3:3" ht="15.75" customHeight="1">
      <c r="C672" s="170"/>
    </row>
    <row r="673" spans="3:3" ht="15.75" customHeight="1">
      <c r="C673" s="170"/>
    </row>
    <row r="674" spans="3:3" ht="15.75" customHeight="1">
      <c r="C674" s="170"/>
    </row>
    <row r="675" spans="3:3" ht="15.75" customHeight="1">
      <c r="C675" s="170"/>
    </row>
    <row r="676" spans="3:3" ht="15.75" customHeight="1">
      <c r="C676" s="170"/>
    </row>
    <row r="677" spans="3:3" ht="15.75" customHeight="1">
      <c r="C677" s="170"/>
    </row>
    <row r="678" spans="3:3" ht="15.75" customHeight="1">
      <c r="C678" s="170"/>
    </row>
    <row r="679" spans="3:3" ht="15.75" customHeight="1">
      <c r="C679" s="170"/>
    </row>
    <row r="680" spans="3:3" ht="15.75" customHeight="1">
      <c r="C680" s="170"/>
    </row>
    <row r="681" spans="3:3" ht="15.75" customHeight="1">
      <c r="C681" s="170"/>
    </row>
    <row r="682" spans="3:3" ht="15.75" customHeight="1">
      <c r="C682" s="170"/>
    </row>
    <row r="683" spans="3:3" ht="15.75" customHeight="1">
      <c r="C683" s="170"/>
    </row>
    <row r="684" spans="3:3" ht="15.75" customHeight="1">
      <c r="C684" s="170"/>
    </row>
    <row r="685" spans="3:3" ht="15.75" customHeight="1">
      <c r="C685" s="170"/>
    </row>
    <row r="686" spans="3:3" ht="15.75" customHeight="1">
      <c r="C686" s="170"/>
    </row>
    <row r="687" spans="3:3" ht="15.75" customHeight="1">
      <c r="C687" s="170"/>
    </row>
    <row r="688" spans="3:3" ht="15.75" customHeight="1">
      <c r="C688" s="170"/>
    </row>
    <row r="689" spans="3:3" ht="15.75" customHeight="1">
      <c r="C689" s="170"/>
    </row>
    <row r="690" spans="3:3" ht="15.75" customHeight="1">
      <c r="C690" s="170"/>
    </row>
    <row r="691" spans="3:3" ht="15.75" customHeight="1">
      <c r="C691" s="170"/>
    </row>
    <row r="692" spans="3:3" ht="15.75" customHeight="1">
      <c r="C692" s="170"/>
    </row>
    <row r="693" spans="3:3" ht="15.75" customHeight="1">
      <c r="C693" s="170"/>
    </row>
    <row r="694" spans="3:3" ht="15.75" customHeight="1">
      <c r="C694" s="170"/>
    </row>
    <row r="695" spans="3:3" ht="15.75" customHeight="1">
      <c r="C695" s="170"/>
    </row>
    <row r="696" spans="3:3" ht="15.75" customHeight="1">
      <c r="C696" s="170"/>
    </row>
    <row r="697" spans="3:3" ht="15.75" customHeight="1">
      <c r="C697" s="170"/>
    </row>
    <row r="698" spans="3:3" ht="15.75" customHeight="1">
      <c r="C698" s="170"/>
    </row>
    <row r="699" spans="3:3" ht="15.75" customHeight="1">
      <c r="C699" s="170"/>
    </row>
    <row r="700" spans="3:3" ht="15.75" customHeight="1">
      <c r="C700" s="170"/>
    </row>
    <row r="701" spans="3:3" ht="15.75" customHeight="1">
      <c r="C701" s="170"/>
    </row>
    <row r="702" spans="3:3" ht="15.75" customHeight="1">
      <c r="C702" s="170"/>
    </row>
    <row r="703" spans="3:3" ht="15.75" customHeight="1">
      <c r="C703" s="170"/>
    </row>
    <row r="704" spans="3:3" ht="15.75" customHeight="1">
      <c r="C704" s="170"/>
    </row>
    <row r="705" spans="3:3" ht="15.75" customHeight="1">
      <c r="C705" s="170"/>
    </row>
    <row r="706" spans="3:3" ht="15.75" customHeight="1">
      <c r="C706" s="170"/>
    </row>
    <row r="707" spans="3:3" ht="15.75" customHeight="1">
      <c r="C707" s="170"/>
    </row>
    <row r="708" spans="3:3" ht="15.75" customHeight="1">
      <c r="C708" s="170"/>
    </row>
    <row r="709" spans="3:3" ht="15.75" customHeight="1">
      <c r="C709" s="170"/>
    </row>
    <row r="710" spans="3:3" ht="15.75" customHeight="1">
      <c r="C710" s="170"/>
    </row>
    <row r="711" spans="3:3" ht="15.75" customHeight="1">
      <c r="C711" s="170"/>
    </row>
    <row r="712" spans="3:3" ht="15.75" customHeight="1">
      <c r="C712" s="170"/>
    </row>
    <row r="713" spans="3:3" ht="15.75" customHeight="1">
      <c r="C713" s="170"/>
    </row>
    <row r="714" spans="3:3" ht="15.75" customHeight="1">
      <c r="C714" s="170"/>
    </row>
    <row r="715" spans="3:3" ht="15.75" customHeight="1">
      <c r="C715" s="170"/>
    </row>
    <row r="716" spans="3:3" ht="15.75" customHeight="1">
      <c r="C716" s="170"/>
    </row>
    <row r="717" spans="3:3" ht="15.75" customHeight="1">
      <c r="C717" s="170"/>
    </row>
    <row r="718" spans="3:3" ht="15.75" customHeight="1">
      <c r="C718" s="170"/>
    </row>
    <row r="719" spans="3:3" ht="15.75" customHeight="1">
      <c r="C719" s="170"/>
    </row>
    <row r="720" spans="3:3" ht="15.75" customHeight="1">
      <c r="C720" s="170"/>
    </row>
    <row r="721" spans="3:3" ht="15.75" customHeight="1">
      <c r="C721" s="170"/>
    </row>
    <row r="722" spans="3:3" ht="15.75" customHeight="1">
      <c r="C722" s="170"/>
    </row>
    <row r="723" spans="3:3" ht="15.75" customHeight="1">
      <c r="C723" s="170"/>
    </row>
    <row r="724" spans="3:3" ht="15.75" customHeight="1">
      <c r="C724" s="170"/>
    </row>
    <row r="725" spans="3:3" ht="15.75" customHeight="1">
      <c r="C725" s="170"/>
    </row>
    <row r="726" spans="3:3" ht="15.75" customHeight="1">
      <c r="C726" s="170"/>
    </row>
    <row r="727" spans="3:3" ht="15.75" customHeight="1">
      <c r="C727" s="170"/>
    </row>
    <row r="728" spans="3:3" ht="15.75" customHeight="1">
      <c r="C728" s="170"/>
    </row>
    <row r="729" spans="3:3" ht="15.75" customHeight="1">
      <c r="C729" s="170"/>
    </row>
    <row r="730" spans="3:3" ht="15.75" customHeight="1">
      <c r="C730" s="170"/>
    </row>
    <row r="731" spans="3:3" ht="15.75" customHeight="1">
      <c r="C731" s="170"/>
    </row>
    <row r="732" spans="3:3" ht="15.75" customHeight="1">
      <c r="C732" s="170"/>
    </row>
    <row r="733" spans="3:3" ht="15.75" customHeight="1">
      <c r="C733" s="170"/>
    </row>
    <row r="734" spans="3:3" ht="15.75" customHeight="1">
      <c r="C734" s="170"/>
    </row>
    <row r="735" spans="3:3" ht="15.75" customHeight="1">
      <c r="C735" s="170"/>
    </row>
    <row r="736" spans="3:3" ht="15.75" customHeight="1">
      <c r="C736" s="170"/>
    </row>
    <row r="737" spans="3:3" ht="15.75" customHeight="1">
      <c r="C737" s="170"/>
    </row>
    <row r="738" spans="3:3" ht="15.75" customHeight="1">
      <c r="C738" s="170"/>
    </row>
    <row r="739" spans="3:3" ht="15.75" customHeight="1">
      <c r="C739" s="170"/>
    </row>
    <row r="740" spans="3:3" ht="15.75" customHeight="1">
      <c r="C740" s="170"/>
    </row>
    <row r="741" spans="3:3" ht="15.75" customHeight="1">
      <c r="C741" s="170"/>
    </row>
    <row r="742" spans="3:3" ht="15.75" customHeight="1">
      <c r="C742" s="170"/>
    </row>
    <row r="743" spans="3:3" ht="15.75" customHeight="1">
      <c r="C743" s="170"/>
    </row>
    <row r="744" spans="3:3" ht="15.75" customHeight="1">
      <c r="C744" s="170"/>
    </row>
    <row r="745" spans="3:3" ht="15.75" customHeight="1">
      <c r="C745" s="170"/>
    </row>
    <row r="746" spans="3:3" ht="15.75" customHeight="1">
      <c r="C746" s="170"/>
    </row>
    <row r="747" spans="3:3" ht="15.75" customHeight="1">
      <c r="C747" s="170"/>
    </row>
    <row r="748" spans="3:3" ht="15.75" customHeight="1">
      <c r="C748" s="170"/>
    </row>
    <row r="749" spans="3:3" ht="15.75" customHeight="1">
      <c r="C749" s="170"/>
    </row>
    <row r="750" spans="3:3" ht="15.75" customHeight="1">
      <c r="C750" s="170"/>
    </row>
    <row r="751" spans="3:3" ht="15.75" customHeight="1">
      <c r="C751" s="170"/>
    </row>
    <row r="752" spans="3:3" ht="15.75" customHeight="1">
      <c r="C752" s="170"/>
    </row>
    <row r="753" spans="3:3" ht="15.75" customHeight="1">
      <c r="C753" s="170"/>
    </row>
    <row r="754" spans="3:3" ht="15.75" customHeight="1">
      <c r="C754" s="170"/>
    </row>
    <row r="755" spans="3:3" ht="15.75" customHeight="1">
      <c r="C755" s="170"/>
    </row>
    <row r="756" spans="3:3" ht="15.75" customHeight="1">
      <c r="C756" s="170"/>
    </row>
    <row r="757" spans="3:3" ht="15.75" customHeight="1">
      <c r="C757" s="170"/>
    </row>
    <row r="758" spans="3:3" ht="15.75" customHeight="1">
      <c r="C758" s="170"/>
    </row>
    <row r="759" spans="3:3" ht="15.75" customHeight="1">
      <c r="C759" s="170"/>
    </row>
    <row r="760" spans="3:3" ht="15.75" customHeight="1">
      <c r="C760" s="170"/>
    </row>
    <row r="761" spans="3:3" ht="15.75" customHeight="1">
      <c r="C761" s="170"/>
    </row>
    <row r="762" spans="3:3" ht="15.75" customHeight="1">
      <c r="C762" s="170"/>
    </row>
    <row r="763" spans="3:3" ht="15.75" customHeight="1">
      <c r="C763" s="170"/>
    </row>
    <row r="764" spans="3:3" ht="15.75" customHeight="1">
      <c r="C764" s="170"/>
    </row>
    <row r="765" spans="3:3" ht="15.75" customHeight="1">
      <c r="C765" s="170"/>
    </row>
    <row r="766" spans="3:3" ht="15.75" customHeight="1">
      <c r="C766" s="170"/>
    </row>
    <row r="767" spans="3:3" ht="15.75" customHeight="1">
      <c r="C767" s="170"/>
    </row>
    <row r="768" spans="3:3" ht="15.75" customHeight="1">
      <c r="C768" s="170"/>
    </row>
    <row r="769" spans="3:3" ht="15.75" customHeight="1">
      <c r="C769" s="170"/>
    </row>
    <row r="770" spans="3:3" ht="15.75" customHeight="1">
      <c r="C770" s="170"/>
    </row>
    <row r="771" spans="3:3" ht="15.75" customHeight="1">
      <c r="C771" s="170"/>
    </row>
    <row r="772" spans="3:3" ht="15.75" customHeight="1">
      <c r="C772" s="170"/>
    </row>
    <row r="773" spans="3:3" ht="15.75" customHeight="1">
      <c r="C773" s="170"/>
    </row>
    <row r="774" spans="3:3" ht="15.75" customHeight="1">
      <c r="C774" s="170"/>
    </row>
    <row r="775" spans="3:3" ht="15.75" customHeight="1">
      <c r="C775" s="170"/>
    </row>
    <row r="776" spans="3:3" ht="15.75" customHeight="1">
      <c r="C776" s="170"/>
    </row>
    <row r="777" spans="3:3" ht="15.75" customHeight="1">
      <c r="C777" s="170"/>
    </row>
    <row r="778" spans="3:3" ht="15.75" customHeight="1">
      <c r="C778" s="170"/>
    </row>
    <row r="779" spans="3:3" ht="15.75" customHeight="1">
      <c r="C779" s="170"/>
    </row>
    <row r="780" spans="3:3" ht="15.75" customHeight="1">
      <c r="C780" s="170"/>
    </row>
    <row r="781" spans="3:3" ht="15.75" customHeight="1">
      <c r="C781" s="170"/>
    </row>
    <row r="782" spans="3:3" ht="15.75" customHeight="1">
      <c r="C782" s="170"/>
    </row>
    <row r="783" spans="3:3" ht="15.75" customHeight="1">
      <c r="C783" s="170"/>
    </row>
    <row r="784" spans="3:3" ht="15.75" customHeight="1">
      <c r="C784" s="170"/>
    </row>
    <row r="785" spans="3:3" ht="15.75" customHeight="1">
      <c r="C785" s="170"/>
    </row>
    <row r="786" spans="3:3" ht="15.75" customHeight="1">
      <c r="C786" s="170"/>
    </row>
    <row r="787" spans="3:3" ht="15.75" customHeight="1">
      <c r="C787" s="170"/>
    </row>
    <row r="788" spans="3:3" ht="15.75" customHeight="1">
      <c r="C788" s="170"/>
    </row>
    <row r="789" spans="3:3" ht="15.75" customHeight="1">
      <c r="C789" s="170"/>
    </row>
    <row r="790" spans="3:3" ht="15.75" customHeight="1">
      <c r="C790" s="170"/>
    </row>
    <row r="791" spans="3:3" ht="15.75" customHeight="1">
      <c r="C791" s="170"/>
    </row>
    <row r="792" spans="3:3" ht="15.75" customHeight="1">
      <c r="C792" s="170"/>
    </row>
    <row r="793" spans="3:3" ht="15.75" customHeight="1">
      <c r="C793" s="170"/>
    </row>
    <row r="794" spans="3:3" ht="15.75" customHeight="1">
      <c r="C794" s="170"/>
    </row>
    <row r="795" spans="3:3" ht="15.75" customHeight="1">
      <c r="C795" s="170"/>
    </row>
    <row r="796" spans="3:3" ht="15.75" customHeight="1">
      <c r="C796" s="170"/>
    </row>
    <row r="797" spans="3:3" ht="15.75" customHeight="1">
      <c r="C797" s="170"/>
    </row>
    <row r="798" spans="3:3" ht="15.75" customHeight="1">
      <c r="C798" s="170"/>
    </row>
    <row r="799" spans="3:3" ht="15.75" customHeight="1">
      <c r="C799" s="170"/>
    </row>
    <row r="800" spans="3:3" ht="15.75" customHeight="1">
      <c r="C800" s="170"/>
    </row>
    <row r="801" spans="3:3" ht="15.75" customHeight="1">
      <c r="C801" s="170"/>
    </row>
    <row r="802" spans="3:3" ht="15.75" customHeight="1">
      <c r="C802" s="170"/>
    </row>
    <row r="803" spans="3:3" ht="15.75" customHeight="1">
      <c r="C803" s="170"/>
    </row>
    <row r="804" spans="3:3" ht="15.75" customHeight="1">
      <c r="C804" s="170"/>
    </row>
    <row r="805" spans="3:3" ht="15.75" customHeight="1">
      <c r="C805" s="170"/>
    </row>
    <row r="806" spans="3:3" ht="15.75" customHeight="1">
      <c r="C806" s="170"/>
    </row>
    <row r="807" spans="3:3" ht="15.75" customHeight="1">
      <c r="C807" s="170"/>
    </row>
    <row r="808" spans="3:3" ht="15.75" customHeight="1">
      <c r="C808" s="170"/>
    </row>
    <row r="809" spans="3:3" ht="15.75" customHeight="1">
      <c r="C809" s="170"/>
    </row>
    <row r="810" spans="3:3" ht="15.75" customHeight="1">
      <c r="C810" s="170"/>
    </row>
    <row r="811" spans="3:3" ht="15.75" customHeight="1">
      <c r="C811" s="170"/>
    </row>
    <row r="812" spans="3:3" ht="15.75" customHeight="1">
      <c r="C812" s="170"/>
    </row>
    <row r="813" spans="3:3" ht="15.75" customHeight="1">
      <c r="C813" s="170"/>
    </row>
    <row r="814" spans="3:3" ht="15.75" customHeight="1">
      <c r="C814" s="170"/>
    </row>
    <row r="815" spans="3:3" ht="15.75" customHeight="1">
      <c r="C815" s="170"/>
    </row>
    <row r="816" spans="3:3" ht="15.75" customHeight="1">
      <c r="C816" s="170"/>
    </row>
    <row r="817" spans="3:3" ht="15.75" customHeight="1">
      <c r="C817" s="170"/>
    </row>
    <row r="818" spans="3:3" ht="15.75" customHeight="1">
      <c r="C818" s="170"/>
    </row>
    <row r="819" spans="3:3" ht="15.75" customHeight="1">
      <c r="C819" s="170"/>
    </row>
    <row r="820" spans="3:3" ht="15.75" customHeight="1">
      <c r="C820" s="170"/>
    </row>
    <row r="821" spans="3:3" ht="15.75" customHeight="1">
      <c r="C821" s="170"/>
    </row>
    <row r="822" spans="3:3" ht="15.75" customHeight="1">
      <c r="C822" s="170"/>
    </row>
    <row r="823" spans="3:3" ht="15.75" customHeight="1">
      <c r="C823" s="170"/>
    </row>
    <row r="824" spans="3:3" ht="15.75" customHeight="1">
      <c r="C824" s="170"/>
    </row>
    <row r="825" spans="3:3" ht="15.75" customHeight="1">
      <c r="C825" s="170"/>
    </row>
    <row r="826" spans="3:3" ht="15.75" customHeight="1">
      <c r="C826" s="170"/>
    </row>
    <row r="827" spans="3:3" ht="15.75" customHeight="1">
      <c r="C827" s="170"/>
    </row>
    <row r="828" spans="3:3" ht="15.75" customHeight="1">
      <c r="C828" s="170"/>
    </row>
    <row r="829" spans="3:3" ht="15.75" customHeight="1">
      <c r="C829" s="170"/>
    </row>
    <row r="830" spans="3:3" ht="15.75" customHeight="1">
      <c r="C830" s="170"/>
    </row>
    <row r="831" spans="3:3" ht="15.75" customHeight="1">
      <c r="C831" s="170"/>
    </row>
    <row r="832" spans="3:3" ht="15.75" customHeight="1">
      <c r="C832" s="170"/>
    </row>
    <row r="833" spans="3:3" ht="15.75" customHeight="1">
      <c r="C833" s="170"/>
    </row>
    <row r="834" spans="3:3" ht="15.75" customHeight="1">
      <c r="C834" s="170"/>
    </row>
    <row r="835" spans="3:3" ht="15.75" customHeight="1">
      <c r="C835" s="170"/>
    </row>
    <row r="836" spans="3:3" ht="15.75" customHeight="1">
      <c r="C836" s="170"/>
    </row>
    <row r="837" spans="3:3" ht="15.75" customHeight="1">
      <c r="C837" s="170"/>
    </row>
    <row r="838" spans="3:3" ht="15.75" customHeight="1">
      <c r="C838" s="170"/>
    </row>
    <row r="839" spans="3:3" ht="15.75" customHeight="1">
      <c r="C839" s="170"/>
    </row>
    <row r="840" spans="3:3" ht="15.75" customHeight="1">
      <c r="C840" s="170"/>
    </row>
    <row r="841" spans="3:3" ht="15.75" customHeight="1">
      <c r="C841" s="170"/>
    </row>
    <row r="842" spans="3:3" ht="15.75" customHeight="1">
      <c r="C842" s="170"/>
    </row>
    <row r="843" spans="3:3" ht="15.75" customHeight="1">
      <c r="C843" s="170"/>
    </row>
    <row r="844" spans="3:3" ht="15.75" customHeight="1">
      <c r="C844" s="170"/>
    </row>
    <row r="845" spans="3:3" ht="15.75" customHeight="1">
      <c r="C845" s="170"/>
    </row>
    <row r="846" spans="3:3" ht="15.75" customHeight="1">
      <c r="C846" s="170"/>
    </row>
    <row r="847" spans="3:3" ht="15.75" customHeight="1">
      <c r="C847" s="170"/>
    </row>
    <row r="848" spans="3:3" ht="15.75" customHeight="1">
      <c r="C848" s="170"/>
    </row>
    <row r="849" spans="3:3" ht="15.75" customHeight="1">
      <c r="C849" s="170"/>
    </row>
    <row r="850" spans="3:3" ht="15.75" customHeight="1">
      <c r="C850" s="170"/>
    </row>
    <row r="851" spans="3:3" ht="15.75" customHeight="1">
      <c r="C851" s="170"/>
    </row>
    <row r="852" spans="3:3" ht="15.75" customHeight="1">
      <c r="C852" s="170"/>
    </row>
    <row r="853" spans="3:3" ht="15.75" customHeight="1">
      <c r="C853" s="170"/>
    </row>
    <row r="854" spans="3:3" ht="15.75" customHeight="1">
      <c r="C854" s="170"/>
    </row>
    <row r="855" spans="3:3" ht="15.75" customHeight="1">
      <c r="C855" s="170"/>
    </row>
    <row r="856" spans="3:3" ht="15.75" customHeight="1">
      <c r="C856" s="170"/>
    </row>
    <row r="857" spans="3:3" ht="15.75" customHeight="1">
      <c r="C857" s="170"/>
    </row>
    <row r="858" spans="3:3" ht="15.75" customHeight="1">
      <c r="C858" s="170"/>
    </row>
    <row r="859" spans="3:3" ht="15.75" customHeight="1">
      <c r="C859" s="170"/>
    </row>
    <row r="860" spans="3:3" ht="15.75" customHeight="1">
      <c r="C860" s="170"/>
    </row>
    <row r="861" spans="3:3" ht="15.75" customHeight="1">
      <c r="C861" s="170"/>
    </row>
    <row r="862" spans="3:3" ht="15.75" customHeight="1">
      <c r="C862" s="170"/>
    </row>
    <row r="863" spans="3:3" ht="15.75" customHeight="1">
      <c r="C863" s="170"/>
    </row>
    <row r="864" spans="3:3" ht="15.75" customHeight="1">
      <c r="C864" s="170"/>
    </row>
    <row r="865" spans="3:3" ht="15.75" customHeight="1">
      <c r="C865" s="170"/>
    </row>
    <row r="866" spans="3:3" ht="15.75" customHeight="1">
      <c r="C866" s="170"/>
    </row>
    <row r="867" spans="3:3" ht="15.75" customHeight="1">
      <c r="C867" s="170"/>
    </row>
    <row r="868" spans="3:3" ht="15.75" customHeight="1">
      <c r="C868" s="170"/>
    </row>
    <row r="869" spans="3:3" ht="15.75" customHeight="1">
      <c r="C869" s="170"/>
    </row>
    <row r="870" spans="3:3" ht="15.75" customHeight="1">
      <c r="C870" s="170"/>
    </row>
    <row r="871" spans="3:3" ht="15.75" customHeight="1">
      <c r="C871" s="170"/>
    </row>
    <row r="872" spans="3:3" ht="15.75" customHeight="1">
      <c r="C872" s="170"/>
    </row>
    <row r="873" spans="3:3" ht="15.75" customHeight="1">
      <c r="C873" s="170"/>
    </row>
    <row r="874" spans="3:3" ht="15.75" customHeight="1">
      <c r="C874" s="170"/>
    </row>
    <row r="875" spans="3:3" ht="15.75" customHeight="1">
      <c r="C875" s="170"/>
    </row>
    <row r="876" spans="3:3" ht="15.75" customHeight="1">
      <c r="C876" s="170"/>
    </row>
    <row r="877" spans="3:3" ht="15.75" customHeight="1">
      <c r="C877" s="170"/>
    </row>
    <row r="878" spans="3:3" ht="15.75" customHeight="1">
      <c r="C878" s="170"/>
    </row>
    <row r="879" spans="3:3" ht="15.75" customHeight="1">
      <c r="C879" s="170"/>
    </row>
    <row r="880" spans="3:3" ht="15.75" customHeight="1">
      <c r="C880" s="170"/>
    </row>
    <row r="881" spans="3:3" ht="15.75" customHeight="1">
      <c r="C881" s="170"/>
    </row>
    <row r="882" spans="3:3" ht="15.75" customHeight="1">
      <c r="C882" s="170"/>
    </row>
    <row r="883" spans="3:3" ht="15.75" customHeight="1">
      <c r="C883" s="170"/>
    </row>
    <row r="884" spans="3:3" ht="15.75" customHeight="1">
      <c r="C884" s="170"/>
    </row>
    <row r="885" spans="3:3" ht="15.75" customHeight="1">
      <c r="C885" s="170"/>
    </row>
    <row r="886" spans="3:3" ht="15.75" customHeight="1">
      <c r="C886" s="170"/>
    </row>
    <row r="887" spans="3:3" ht="15.75" customHeight="1">
      <c r="C887" s="170"/>
    </row>
    <row r="888" spans="3:3" ht="15.75" customHeight="1">
      <c r="C888" s="170"/>
    </row>
    <row r="889" spans="3:3" ht="15.75" customHeight="1">
      <c r="C889" s="170"/>
    </row>
    <row r="890" spans="3:3" ht="15.75" customHeight="1">
      <c r="C890" s="170"/>
    </row>
    <row r="891" spans="3:3" ht="15.75" customHeight="1">
      <c r="C891" s="170"/>
    </row>
    <row r="892" spans="3:3" ht="15.75" customHeight="1">
      <c r="C892" s="170"/>
    </row>
    <row r="893" spans="3:3" ht="15.75" customHeight="1">
      <c r="C893" s="170"/>
    </row>
    <row r="894" spans="3:3" ht="15.75" customHeight="1">
      <c r="C894" s="170"/>
    </row>
    <row r="895" spans="3:3" ht="15.75" customHeight="1">
      <c r="C895" s="170"/>
    </row>
    <row r="896" spans="3:3" ht="15.75" customHeight="1">
      <c r="C896" s="170"/>
    </row>
    <row r="897" spans="3:3" ht="15.75" customHeight="1">
      <c r="C897" s="170"/>
    </row>
    <row r="898" spans="3:3" ht="15.75" customHeight="1">
      <c r="C898" s="170"/>
    </row>
    <row r="899" spans="3:3" ht="15.75" customHeight="1">
      <c r="C899" s="170"/>
    </row>
    <row r="900" spans="3:3" ht="15.75" customHeight="1">
      <c r="C900" s="170"/>
    </row>
    <row r="901" spans="3:3" ht="15.75" customHeight="1">
      <c r="C901" s="170"/>
    </row>
    <row r="902" spans="3:3" ht="15.75" customHeight="1">
      <c r="C902" s="170"/>
    </row>
    <row r="903" spans="3:3" ht="15.75" customHeight="1">
      <c r="C903" s="170"/>
    </row>
    <row r="904" spans="3:3" ht="15.75" customHeight="1">
      <c r="C904" s="170"/>
    </row>
    <row r="905" spans="3:3" ht="15.75" customHeight="1">
      <c r="C905" s="170"/>
    </row>
    <row r="906" spans="3:3" ht="15.75" customHeight="1">
      <c r="C906" s="170"/>
    </row>
    <row r="907" spans="3:3" ht="15.75" customHeight="1">
      <c r="C907" s="170"/>
    </row>
    <row r="908" spans="3:3" ht="15.75" customHeight="1">
      <c r="C908" s="170"/>
    </row>
    <row r="909" spans="3:3" ht="15.75" customHeight="1">
      <c r="C909" s="170"/>
    </row>
    <row r="910" spans="3:3" ht="15.75" customHeight="1">
      <c r="C910" s="170"/>
    </row>
    <row r="911" spans="3:3" ht="15.75" customHeight="1">
      <c r="C911" s="170"/>
    </row>
    <row r="912" spans="3:3" ht="15.75" customHeight="1">
      <c r="C912" s="170"/>
    </row>
    <row r="913" spans="3:3" ht="15.75" customHeight="1">
      <c r="C913" s="170"/>
    </row>
    <row r="914" spans="3:3" ht="15.75" customHeight="1">
      <c r="C914" s="170"/>
    </row>
    <row r="915" spans="3:3" ht="15.75" customHeight="1">
      <c r="C915" s="170"/>
    </row>
    <row r="916" spans="3:3" ht="15.75" customHeight="1">
      <c r="C916" s="170"/>
    </row>
    <row r="917" spans="3:3" ht="15.75" customHeight="1">
      <c r="C917" s="170"/>
    </row>
    <row r="918" spans="3:3" ht="15.75" customHeight="1">
      <c r="C918" s="170"/>
    </row>
    <row r="919" spans="3:3" ht="15.75" customHeight="1">
      <c r="C919" s="170"/>
    </row>
    <row r="920" spans="3:3" ht="15.75" customHeight="1">
      <c r="C920" s="170"/>
    </row>
    <row r="921" spans="3:3" ht="15.75" customHeight="1">
      <c r="C921" s="170"/>
    </row>
    <row r="922" spans="3:3" ht="15.75" customHeight="1">
      <c r="C922" s="170"/>
    </row>
    <row r="923" spans="3:3" ht="15.75" customHeight="1">
      <c r="C923" s="170"/>
    </row>
    <row r="924" spans="3:3" ht="15.75" customHeight="1">
      <c r="C924" s="170"/>
    </row>
    <row r="925" spans="3:3" ht="15.75" customHeight="1">
      <c r="C925" s="170"/>
    </row>
    <row r="926" spans="3:3" ht="15.75" customHeight="1">
      <c r="C926" s="170"/>
    </row>
    <row r="927" spans="3:3" ht="15.75" customHeight="1">
      <c r="C927" s="170"/>
    </row>
    <row r="928" spans="3:3" ht="15.75" customHeight="1">
      <c r="C928" s="170"/>
    </row>
    <row r="929" spans="3:3" ht="15.75" customHeight="1">
      <c r="C929" s="170"/>
    </row>
    <row r="930" spans="3:3" ht="15.75" customHeight="1">
      <c r="C930" s="170"/>
    </row>
    <row r="931" spans="3:3" ht="15.75" customHeight="1">
      <c r="C931" s="170"/>
    </row>
    <row r="932" spans="3:3" ht="15.75" customHeight="1">
      <c r="C932" s="170"/>
    </row>
    <row r="933" spans="3:3" ht="15.75" customHeight="1">
      <c r="C933" s="170"/>
    </row>
    <row r="934" spans="3:3" ht="15.75" customHeight="1">
      <c r="C934" s="170"/>
    </row>
    <row r="935" spans="3:3" ht="15.75" customHeight="1">
      <c r="C935" s="170"/>
    </row>
    <row r="936" spans="3:3" ht="15.75" customHeight="1">
      <c r="C936" s="170"/>
    </row>
    <row r="937" spans="3:3" ht="15.75" customHeight="1">
      <c r="C937" s="170"/>
    </row>
    <row r="938" spans="3:3" ht="15.75" customHeight="1">
      <c r="C938" s="170"/>
    </row>
    <row r="939" spans="3:3" ht="15.75" customHeight="1">
      <c r="C939" s="170"/>
    </row>
    <row r="940" spans="3:3" ht="15.75" customHeight="1">
      <c r="C940" s="170"/>
    </row>
    <row r="941" spans="3:3" ht="15.75" customHeight="1">
      <c r="C941" s="170"/>
    </row>
    <row r="942" spans="3:3" ht="15.75" customHeight="1">
      <c r="C942" s="170"/>
    </row>
    <row r="943" spans="3:3" ht="15.75" customHeight="1">
      <c r="C943" s="170"/>
    </row>
    <row r="944" spans="3:3" ht="15.75" customHeight="1">
      <c r="C944" s="170"/>
    </row>
    <row r="945" spans="3:3" ht="15.75" customHeight="1">
      <c r="C945" s="170"/>
    </row>
    <row r="946" spans="3:3" ht="15.75" customHeight="1">
      <c r="C946" s="170"/>
    </row>
    <row r="947" spans="3:3" ht="15.75" customHeight="1">
      <c r="C947" s="170"/>
    </row>
    <row r="948" spans="3:3" ht="15.75" customHeight="1">
      <c r="C948" s="170"/>
    </row>
    <row r="949" spans="3:3" ht="15.75" customHeight="1">
      <c r="C949" s="170"/>
    </row>
    <row r="950" spans="3:3" ht="15.75" customHeight="1">
      <c r="C950" s="170"/>
    </row>
    <row r="951" spans="3:3" ht="15.75" customHeight="1">
      <c r="C951" s="170"/>
    </row>
    <row r="952" spans="3:3" ht="15.75" customHeight="1">
      <c r="C952" s="170"/>
    </row>
    <row r="953" spans="3:3" ht="15.75" customHeight="1">
      <c r="C953" s="170"/>
    </row>
    <row r="954" spans="3:3" ht="15.75" customHeight="1">
      <c r="C954" s="170"/>
    </row>
    <row r="955" spans="3:3" ht="15.75" customHeight="1">
      <c r="C955" s="170"/>
    </row>
    <row r="956" spans="3:3" ht="15.75" customHeight="1">
      <c r="C956" s="170"/>
    </row>
    <row r="957" spans="3:3" ht="15.75" customHeight="1">
      <c r="C957" s="170"/>
    </row>
    <row r="958" spans="3:3" ht="15.75" customHeight="1">
      <c r="C958" s="170"/>
    </row>
    <row r="959" spans="3:3" ht="15.75" customHeight="1">
      <c r="C959" s="170"/>
    </row>
    <row r="960" spans="3:3" ht="15.75" customHeight="1">
      <c r="C960" s="170"/>
    </row>
    <row r="961" spans="3:3" ht="15.75" customHeight="1">
      <c r="C961" s="170"/>
    </row>
    <row r="962" spans="3:3" ht="15.75" customHeight="1">
      <c r="C962" s="170"/>
    </row>
    <row r="963" spans="3:3" ht="15.75" customHeight="1">
      <c r="C963" s="170"/>
    </row>
    <row r="964" spans="3:3" ht="15.75" customHeight="1">
      <c r="C964" s="170"/>
    </row>
    <row r="965" spans="3:3" ht="15.75" customHeight="1">
      <c r="C965" s="170"/>
    </row>
    <row r="966" spans="3:3" ht="15.75" customHeight="1">
      <c r="C966" s="170"/>
    </row>
    <row r="967" spans="3:3" ht="15.75" customHeight="1">
      <c r="C967" s="170"/>
    </row>
    <row r="968" spans="3:3" ht="15.75" customHeight="1">
      <c r="C968" s="170"/>
    </row>
    <row r="969" spans="3:3" ht="15.75" customHeight="1">
      <c r="C969" s="170"/>
    </row>
    <row r="970" spans="3:3" ht="15.75" customHeight="1">
      <c r="C970" s="170"/>
    </row>
    <row r="971" spans="3:3" ht="15.75" customHeight="1">
      <c r="C971" s="170"/>
    </row>
    <row r="972" spans="3:3" ht="15.75" customHeight="1">
      <c r="C972" s="170"/>
    </row>
    <row r="973" spans="3:3" ht="15.75" customHeight="1">
      <c r="C973" s="170"/>
    </row>
    <row r="974" spans="3:3" ht="15.75" customHeight="1">
      <c r="C974" s="170"/>
    </row>
    <row r="975" spans="3:3" ht="15.75" customHeight="1">
      <c r="C975" s="170"/>
    </row>
    <row r="976" spans="3:3" ht="15.75" customHeight="1">
      <c r="C976" s="170"/>
    </row>
    <row r="977" spans="3:3" ht="15.75" customHeight="1">
      <c r="C977" s="170"/>
    </row>
    <row r="978" spans="3:3" ht="15.75" customHeight="1">
      <c r="C978" s="170"/>
    </row>
    <row r="979" spans="3:3" ht="15.75" customHeight="1">
      <c r="C979" s="170"/>
    </row>
    <row r="980" spans="3:3" ht="15.75" customHeight="1">
      <c r="C980" s="170"/>
    </row>
    <row r="981" spans="3:3" ht="15.75" customHeight="1">
      <c r="C981" s="170"/>
    </row>
    <row r="982" spans="3:3" ht="15.75" customHeight="1">
      <c r="C982" s="170"/>
    </row>
    <row r="983" spans="3:3" ht="15.75" customHeight="1">
      <c r="C983" s="170"/>
    </row>
    <row r="984" spans="3:3" ht="15.75" customHeight="1">
      <c r="C984" s="170"/>
    </row>
    <row r="985" spans="3:3" ht="15.75" customHeight="1">
      <c r="C985" s="170"/>
    </row>
    <row r="986" spans="3:3" ht="15.75" customHeight="1">
      <c r="C986" s="170"/>
    </row>
    <row r="987" spans="3:3" ht="15.75" customHeight="1">
      <c r="C987" s="170"/>
    </row>
    <row r="988" spans="3:3" ht="15.75" customHeight="1">
      <c r="C988" s="170"/>
    </row>
    <row r="989" spans="3:3" ht="15.75" customHeight="1">
      <c r="C989" s="170"/>
    </row>
    <row r="990" spans="3:3" ht="15.75" customHeight="1">
      <c r="C990" s="170"/>
    </row>
    <row r="991" spans="3:3" ht="15.75" customHeight="1">
      <c r="C991" s="170"/>
    </row>
    <row r="992" spans="3:3" ht="15.75" customHeight="1">
      <c r="C992" s="170"/>
    </row>
    <row r="993" spans="3:3" ht="15.75" customHeight="1">
      <c r="C993" s="170"/>
    </row>
    <row r="994" spans="3:3" ht="15.75" customHeight="1">
      <c r="C994" s="170"/>
    </row>
    <row r="995" spans="3:3" ht="15.75" customHeight="1">
      <c r="C995" s="170"/>
    </row>
    <row r="996" spans="3:3" ht="15.75" customHeight="1">
      <c r="C996" s="170"/>
    </row>
    <row r="997" spans="3:3" ht="15.75" customHeight="1">
      <c r="C997" s="170"/>
    </row>
    <row r="998" spans="3:3" ht="15.75" customHeight="1">
      <c r="C998" s="170"/>
    </row>
    <row r="999" spans="3:3" ht="15.75" customHeight="1">
      <c r="C999" s="170"/>
    </row>
    <row r="1000" spans="3:3" ht="15.75" customHeight="1">
      <c r="C1000" s="170"/>
    </row>
  </sheetData>
  <mergeCells count="40">
    <mergeCell ref="A1:P1"/>
    <mergeCell ref="A2:P2"/>
    <mergeCell ref="A3:P3"/>
    <mergeCell ref="A4:D4"/>
    <mergeCell ref="A5:P5"/>
    <mergeCell ref="B10:D10"/>
    <mergeCell ref="F10:S10"/>
    <mergeCell ref="B15:B22"/>
    <mergeCell ref="B27:B33"/>
    <mergeCell ref="B35:B41"/>
    <mergeCell ref="E33:F33"/>
    <mergeCell ref="B56:B65"/>
    <mergeCell ref="B67:B71"/>
    <mergeCell ref="B72:B78"/>
    <mergeCell ref="F11:S11"/>
    <mergeCell ref="E12:R12"/>
    <mergeCell ref="E13:R13"/>
    <mergeCell ref="D15:J15"/>
    <mergeCell ref="D18:J18"/>
    <mergeCell ref="D23:J23"/>
    <mergeCell ref="D24:J24"/>
    <mergeCell ref="E27:F27"/>
    <mergeCell ref="E28:F28"/>
    <mergeCell ref="E29:F29"/>
    <mergeCell ref="E30:F30"/>
    <mergeCell ref="E31:F31"/>
    <mergeCell ref="E32:F32"/>
    <mergeCell ref="B49:J50"/>
    <mergeCell ref="E37:F37"/>
    <mergeCell ref="E38:F38"/>
    <mergeCell ref="E39:F39"/>
    <mergeCell ref="E40:F40"/>
    <mergeCell ref="E41:F41"/>
    <mergeCell ref="B43:I43"/>
    <mergeCell ref="B44:D44"/>
    <mergeCell ref="F44:G44"/>
    <mergeCell ref="H44:I44"/>
    <mergeCell ref="B45:D45"/>
    <mergeCell ref="F45:G45"/>
    <mergeCell ref="H45:I45"/>
  </mergeCells>
  <conditionalFormatting sqref="F10">
    <cfRule type="notContainsBlanks" dxfId="112" priority="1">
      <formula>LEN(TRIM(F10))&gt;0</formula>
    </cfRule>
  </conditionalFormatting>
  <conditionalFormatting sqref="F11:S11">
    <cfRule type="expression" dxfId="111" priority="2">
      <formula>E11="NO SE REPORTA"</formula>
    </cfRule>
  </conditionalFormatting>
  <conditionalFormatting sqref="F11:S11">
    <cfRule type="expression" dxfId="110" priority="3">
      <formula>E10="NO APLICA"</formula>
    </cfRule>
  </conditionalFormatting>
  <conditionalFormatting sqref="E12:R12">
    <cfRule type="expression" dxfId="109" priority="4">
      <formula>E11="SI SE REPORTA"</formula>
    </cfRule>
  </conditionalFormatting>
  <dataValidations count="3">
    <dataValidation type="list" allowBlank="1" showErrorMessage="1" sqref="E11">
      <formula1>REPORTE</formula1>
    </dataValidation>
    <dataValidation type="decimal" operator="greaterThanOrEqual" allowBlank="1" showInputMessage="1" showErrorMessage="1" prompt="ERROR - Escriba un número igual o mayor que 0" sqref="E16:E17 E20:H21">
      <formula1>0</formula1>
    </dataValidation>
    <dataValidation type="list" allowBlank="1" showErrorMessage="1" sqref="E10">
      <formula1>SI</formula1>
    </dataValidation>
  </dataValidations>
  <hyperlinks>
    <hyperlink ref="B9" location="null!A1" display="VOLVER AL INDICE"/>
  </hyperlinks>
  <pageMargins left="0.25" right="0.25" top="0.75" bottom="0.75" header="0" footer="0"/>
  <pageSetup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sqref="A1:P1"/>
    </sheetView>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26" width="9.375" customWidth="1"/>
  </cols>
  <sheetData>
    <row r="1" spans="1:26" ht="100.5" customHeight="1">
      <c r="A1" s="808"/>
      <c r="B1" s="732"/>
      <c r="C1" s="732"/>
      <c r="D1" s="732"/>
      <c r="E1" s="732"/>
      <c r="F1" s="732"/>
      <c r="G1" s="732"/>
      <c r="H1" s="732"/>
      <c r="I1" s="732"/>
      <c r="J1" s="732"/>
      <c r="K1" s="732"/>
      <c r="L1" s="732"/>
      <c r="M1" s="732"/>
      <c r="N1" s="732"/>
      <c r="O1" s="732"/>
      <c r="P1" s="733"/>
      <c r="Q1" s="24"/>
      <c r="R1" s="24"/>
      <c r="S1" s="4"/>
      <c r="T1" s="4"/>
      <c r="U1" s="4"/>
      <c r="V1" s="4"/>
      <c r="W1" s="4"/>
      <c r="X1" s="4"/>
      <c r="Y1" s="4"/>
      <c r="Z1" s="4"/>
    </row>
    <row r="2" spans="1:26">
      <c r="A2" s="731" t="str">
        <f>'Datos Generales'!C5</f>
        <v>Corporación Autónoma Regional del Tolima – CORTOLIMA</v>
      </c>
      <c r="B2" s="732"/>
      <c r="C2" s="732"/>
      <c r="D2" s="732"/>
      <c r="E2" s="732"/>
      <c r="F2" s="732"/>
      <c r="G2" s="732"/>
      <c r="H2" s="732"/>
      <c r="I2" s="732"/>
      <c r="J2" s="732"/>
      <c r="K2" s="732"/>
      <c r="L2" s="732"/>
      <c r="M2" s="732"/>
      <c r="N2" s="732"/>
      <c r="O2" s="732"/>
      <c r="P2" s="733"/>
      <c r="Q2" s="24"/>
      <c r="R2" s="24"/>
      <c r="S2" s="5"/>
      <c r="T2" s="5"/>
      <c r="U2" s="5"/>
      <c r="V2" s="5"/>
      <c r="W2" s="5"/>
      <c r="X2" s="5"/>
      <c r="Y2" s="5"/>
      <c r="Z2" s="5"/>
    </row>
    <row r="3" spans="1:26">
      <c r="A3" s="809" t="s">
        <v>845</v>
      </c>
      <c r="B3" s="732"/>
      <c r="C3" s="732"/>
      <c r="D3" s="732"/>
      <c r="E3" s="732"/>
      <c r="F3" s="732"/>
      <c r="G3" s="732"/>
      <c r="H3" s="732"/>
      <c r="I3" s="732"/>
      <c r="J3" s="732"/>
      <c r="K3" s="732"/>
      <c r="L3" s="732"/>
      <c r="M3" s="732"/>
      <c r="N3" s="732"/>
      <c r="O3" s="732"/>
      <c r="P3" s="733"/>
      <c r="Q3" s="24"/>
      <c r="R3" s="24"/>
      <c r="S3" s="5"/>
      <c r="T3" s="5"/>
      <c r="U3" s="5"/>
      <c r="V3" s="5"/>
      <c r="W3" s="5"/>
      <c r="X3" s="5"/>
      <c r="Y3" s="5"/>
      <c r="Z3" s="5"/>
    </row>
    <row r="4" spans="1:26" ht="15.75">
      <c r="A4" s="809" t="s">
        <v>49</v>
      </c>
      <c r="B4" s="732"/>
      <c r="C4" s="732"/>
      <c r="D4" s="810"/>
      <c r="E4" s="14" t="str">
        <f>'Datos Generales'!C6</f>
        <v>2020-I</v>
      </c>
      <c r="F4" s="14"/>
      <c r="G4" s="14"/>
      <c r="H4" s="14"/>
      <c r="I4" s="14"/>
      <c r="J4" s="14"/>
      <c r="K4" s="14"/>
      <c r="L4" s="14"/>
      <c r="M4" s="14"/>
      <c r="N4" s="14"/>
      <c r="O4" s="14"/>
      <c r="P4" s="15"/>
      <c r="Q4" s="24"/>
      <c r="R4" s="24"/>
      <c r="S4" s="5"/>
      <c r="T4" s="5"/>
      <c r="U4" s="5"/>
      <c r="V4" s="5"/>
      <c r="W4" s="5"/>
      <c r="X4" s="5"/>
      <c r="Y4" s="5"/>
      <c r="Z4" s="5"/>
    </row>
    <row r="5" spans="1:26" ht="16.5" customHeight="1">
      <c r="A5" s="809" t="s">
        <v>245</v>
      </c>
      <c r="B5" s="732"/>
      <c r="C5" s="732"/>
      <c r="D5" s="732"/>
      <c r="E5" s="732"/>
      <c r="F5" s="732"/>
      <c r="G5" s="732"/>
      <c r="H5" s="732"/>
      <c r="I5" s="732"/>
      <c r="J5" s="732"/>
      <c r="K5" s="732"/>
      <c r="L5" s="732"/>
      <c r="M5" s="732"/>
      <c r="N5" s="732"/>
      <c r="O5" s="732"/>
      <c r="P5" s="733"/>
      <c r="Q5" s="24"/>
      <c r="R5" s="24"/>
      <c r="S5" s="24"/>
      <c r="T5" s="24"/>
      <c r="U5" s="24"/>
      <c r="V5" s="24"/>
      <c r="W5" s="24"/>
      <c r="X5" s="24"/>
      <c r="Y5" s="24"/>
      <c r="Z5" s="24"/>
    </row>
    <row r="6" spans="1:26">
      <c r="B6" s="118" t="s">
        <v>882</v>
      </c>
      <c r="C6" s="119"/>
      <c r="D6" s="120"/>
      <c r="E6" s="207"/>
      <c r="F6" s="120" t="s">
        <v>883</v>
      </c>
      <c r="G6" s="120"/>
      <c r="H6" s="120"/>
      <c r="I6" s="120"/>
      <c r="J6" s="120"/>
      <c r="K6" s="120"/>
    </row>
    <row r="7" spans="1:26">
      <c r="B7" s="122"/>
      <c r="C7" s="123"/>
      <c r="D7" s="120"/>
      <c r="E7" s="124"/>
      <c r="F7" s="120" t="s">
        <v>884</v>
      </c>
      <c r="G7" s="120"/>
      <c r="H7" s="120"/>
      <c r="I7" s="120"/>
      <c r="J7" s="120"/>
      <c r="K7" s="120"/>
    </row>
    <row r="8" spans="1:26">
      <c r="B8" s="134" t="s">
        <v>885</v>
      </c>
      <c r="C8" s="126">
        <v>2020</v>
      </c>
      <c r="D8" s="127" t="e">
        <f>IF(E10="NO APLICA","NO APLICA",IF(E11="NO SE REPORTA","SIN INFORMACION",))+E27</f>
        <v>#VALUE!</v>
      </c>
      <c r="E8" s="209"/>
      <c r="F8" s="120" t="s">
        <v>886</v>
      </c>
      <c r="G8" s="120"/>
      <c r="H8" s="120"/>
      <c r="I8" s="120"/>
      <c r="J8" s="120"/>
      <c r="K8" s="120"/>
    </row>
    <row r="9" spans="1:26">
      <c r="B9" s="129" t="s">
        <v>887</v>
      </c>
      <c r="C9" s="130"/>
      <c r="D9" s="120"/>
      <c r="E9" s="120"/>
      <c r="F9" s="120"/>
      <c r="G9" s="120"/>
      <c r="H9" s="120"/>
      <c r="I9" s="120"/>
      <c r="J9" s="120"/>
      <c r="K9" s="120"/>
    </row>
    <row r="10" spans="1:26">
      <c r="A10" s="24"/>
      <c r="B10" s="836" t="s">
        <v>888</v>
      </c>
      <c r="C10" s="787"/>
      <c r="D10" s="787"/>
      <c r="E10" s="132" t="s">
        <v>889</v>
      </c>
      <c r="F10" s="83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787"/>
      <c r="H10" s="787"/>
      <c r="I10" s="787"/>
      <c r="J10" s="787"/>
      <c r="K10" s="787"/>
      <c r="L10" s="787"/>
      <c r="M10" s="787"/>
      <c r="N10" s="787"/>
      <c r="O10" s="787"/>
      <c r="P10" s="787"/>
      <c r="Q10" s="787"/>
      <c r="R10" s="787"/>
      <c r="S10" s="787"/>
      <c r="T10" s="120"/>
      <c r="U10" s="120"/>
      <c r="V10" s="24"/>
      <c r="W10" s="24"/>
      <c r="X10" s="24"/>
      <c r="Y10" s="24"/>
      <c r="Z10" s="24"/>
    </row>
    <row r="11" spans="1:26" ht="14.25" customHeight="1">
      <c r="A11" s="24"/>
      <c r="B11" s="133"/>
      <c r="C11" s="130"/>
      <c r="D11" s="134" t="str">
        <f>IF(E10="SI APLICA","¿El indicador no se reporta por limitaciones de información disponible? ","")</f>
        <v xml:space="preserve">¿El indicador no se reporta por limitaciones de información disponible? </v>
      </c>
      <c r="E11" s="135" t="s">
        <v>1020</v>
      </c>
      <c r="F11" s="838"/>
      <c r="G11" s="787"/>
      <c r="H11" s="787"/>
      <c r="I11" s="787"/>
      <c r="J11" s="787"/>
      <c r="K11" s="787"/>
      <c r="L11" s="787"/>
      <c r="M11" s="787"/>
      <c r="N11" s="787"/>
      <c r="O11" s="787"/>
      <c r="P11" s="787"/>
      <c r="Q11" s="787"/>
      <c r="R11" s="787"/>
      <c r="S11" s="787"/>
      <c r="T11" s="24"/>
      <c r="U11" s="24"/>
      <c r="V11" s="24"/>
      <c r="W11" s="24"/>
      <c r="X11" s="24"/>
      <c r="Y11" s="24"/>
      <c r="Z11" s="24"/>
    </row>
    <row r="12" spans="1:26" ht="23.25" customHeight="1">
      <c r="A12" s="24"/>
      <c r="B12" s="133"/>
      <c r="C12" s="130"/>
      <c r="D12" s="134" t="str">
        <f>IF(E11="SI SE REPORTA","¿Qué programas o proyectos del Plan de Acción están asociados al indicador? ","")</f>
        <v xml:space="preserve">¿Qué programas o proyectos del Plan de Acción están asociados al indicador? </v>
      </c>
      <c r="E12" s="839"/>
      <c r="F12" s="787"/>
      <c r="G12" s="787"/>
      <c r="H12" s="787"/>
      <c r="I12" s="787"/>
      <c r="J12" s="787"/>
      <c r="K12" s="787"/>
      <c r="L12" s="787"/>
      <c r="M12" s="787"/>
      <c r="N12" s="787"/>
      <c r="O12" s="787"/>
      <c r="P12" s="787"/>
      <c r="Q12" s="787"/>
      <c r="R12" s="787"/>
      <c r="S12" s="24"/>
      <c r="T12" s="24"/>
      <c r="U12" s="24"/>
      <c r="V12" s="24"/>
      <c r="W12" s="24"/>
      <c r="X12" s="24"/>
      <c r="Y12" s="24"/>
      <c r="Z12" s="24"/>
    </row>
    <row r="13" spans="1:26" ht="21.75" customHeight="1">
      <c r="A13" s="24"/>
      <c r="B13" s="133"/>
      <c r="C13" s="130"/>
      <c r="D13" s="134" t="s">
        <v>891</v>
      </c>
      <c r="E13" s="832"/>
      <c r="F13" s="833"/>
      <c r="G13" s="833"/>
      <c r="H13" s="833"/>
      <c r="I13" s="833"/>
      <c r="J13" s="833"/>
      <c r="K13" s="833"/>
      <c r="L13" s="833"/>
      <c r="M13" s="833"/>
      <c r="N13" s="833"/>
      <c r="O13" s="833"/>
      <c r="P13" s="833"/>
      <c r="Q13" s="833"/>
      <c r="R13" s="834"/>
      <c r="S13" s="24"/>
      <c r="T13" s="24"/>
      <c r="U13" s="24"/>
      <c r="V13" s="24"/>
      <c r="W13" s="24"/>
      <c r="X13" s="24"/>
      <c r="Y13" s="24"/>
      <c r="Z13" s="24"/>
    </row>
    <row r="14" spans="1:26" ht="6.75" customHeight="1">
      <c r="A14" s="24"/>
      <c r="B14" s="133"/>
      <c r="C14" s="130"/>
      <c r="D14" s="120"/>
      <c r="E14" s="120"/>
      <c r="F14" s="120"/>
      <c r="G14" s="120"/>
      <c r="H14" s="120"/>
      <c r="I14" s="120"/>
      <c r="J14" s="120"/>
      <c r="K14" s="120"/>
      <c r="L14" s="24"/>
      <c r="M14" s="24"/>
      <c r="N14" s="24"/>
      <c r="O14" s="24"/>
      <c r="P14" s="24"/>
      <c r="Q14" s="24"/>
      <c r="R14" s="24"/>
      <c r="S14" s="24"/>
      <c r="T14" s="24"/>
      <c r="U14" s="24"/>
      <c r="V14" s="24"/>
      <c r="W14" s="24"/>
      <c r="X14" s="24"/>
      <c r="Y14" s="24"/>
      <c r="Z14" s="24"/>
    </row>
    <row r="15" spans="1:26" ht="15" customHeight="1">
      <c r="B15" s="852" t="s">
        <v>892</v>
      </c>
      <c r="C15" s="200"/>
      <c r="D15" s="826" t="s">
        <v>893</v>
      </c>
      <c r="E15" s="784"/>
      <c r="F15" s="784"/>
      <c r="G15" s="784"/>
      <c r="H15" s="784"/>
      <c r="I15" s="784"/>
      <c r="J15" s="784"/>
      <c r="K15" s="785"/>
    </row>
    <row r="16" spans="1:26" ht="14.25">
      <c r="B16" s="814"/>
      <c r="C16" s="201"/>
      <c r="D16" s="812" t="s">
        <v>1109</v>
      </c>
      <c r="E16" s="787"/>
      <c r="F16" s="787"/>
      <c r="G16" s="787"/>
      <c r="H16" s="787"/>
      <c r="I16" s="787"/>
      <c r="J16" s="787"/>
      <c r="K16" s="788"/>
    </row>
    <row r="17" spans="1:26">
      <c r="B17" s="814"/>
      <c r="C17" s="146" t="s">
        <v>846</v>
      </c>
      <c r="D17" s="153" t="s">
        <v>1110</v>
      </c>
      <c r="E17" s="153" t="s">
        <v>916</v>
      </c>
      <c r="F17" s="153" t="s">
        <v>917</v>
      </c>
      <c r="G17" s="153" t="s">
        <v>918</v>
      </c>
      <c r="H17" s="153" t="s">
        <v>919</v>
      </c>
      <c r="I17" s="153"/>
      <c r="K17" s="141"/>
    </row>
    <row r="18" spans="1:26">
      <c r="B18" s="814"/>
      <c r="C18" s="145" t="s">
        <v>1026</v>
      </c>
      <c r="D18" s="182" t="s">
        <v>1111</v>
      </c>
      <c r="E18" s="140"/>
      <c r="F18" s="140"/>
      <c r="G18" s="140"/>
      <c r="H18" s="140"/>
      <c r="I18" s="237"/>
      <c r="K18" s="141"/>
    </row>
    <row r="19" spans="1:26">
      <c r="B19" s="814"/>
      <c r="C19" s="145" t="s">
        <v>1028</v>
      </c>
      <c r="D19" s="182" t="s">
        <v>1112</v>
      </c>
      <c r="E19" s="140"/>
      <c r="F19" s="140"/>
      <c r="G19" s="140"/>
      <c r="H19" s="140"/>
      <c r="I19" s="237"/>
      <c r="K19" s="141"/>
    </row>
    <row r="20" spans="1:26">
      <c r="B20" s="814"/>
      <c r="C20" s="145" t="s">
        <v>1030</v>
      </c>
      <c r="D20" s="182" t="s">
        <v>1113</v>
      </c>
      <c r="E20" s="140"/>
      <c r="F20" s="140"/>
      <c r="G20" s="140"/>
      <c r="H20" s="140"/>
      <c r="I20" s="237"/>
      <c r="K20" s="141"/>
    </row>
    <row r="21" spans="1:26" ht="15.75" customHeight="1">
      <c r="B21" s="814"/>
      <c r="C21" s="145" t="s">
        <v>1114</v>
      </c>
      <c r="D21" s="182" t="s">
        <v>1115</v>
      </c>
      <c r="E21" s="140"/>
      <c r="F21" s="140"/>
      <c r="G21" s="140"/>
      <c r="H21" s="140"/>
      <c r="I21" s="237"/>
      <c r="K21" s="141"/>
    </row>
    <row r="22" spans="1:26" ht="15.75" customHeight="1">
      <c r="B22" s="814"/>
      <c r="C22" s="145" t="s">
        <v>1116</v>
      </c>
      <c r="D22" s="182" t="s">
        <v>1117</v>
      </c>
      <c r="E22" s="140"/>
      <c r="F22" s="140"/>
      <c r="G22" s="140"/>
      <c r="H22" s="140"/>
      <c r="I22" s="237"/>
      <c r="K22" s="141"/>
    </row>
    <row r="23" spans="1:26" ht="15.75" customHeight="1">
      <c r="B23" s="814"/>
      <c r="C23" s="145" t="s">
        <v>1118</v>
      </c>
      <c r="D23" s="182" t="s">
        <v>1119</v>
      </c>
      <c r="E23" s="140"/>
      <c r="F23" s="140"/>
      <c r="G23" s="140"/>
      <c r="H23" s="140"/>
      <c r="I23" s="237"/>
      <c r="K23" s="141"/>
    </row>
    <row r="24" spans="1:26" ht="15.75" customHeight="1">
      <c r="B24" s="814"/>
      <c r="C24" s="145" t="s">
        <v>1120</v>
      </c>
      <c r="D24" s="182" t="s">
        <v>1121</v>
      </c>
      <c r="E24" s="212" t="str">
        <f t="shared" ref="E24:H24" si="0">IFERROR(E19/E18,"N.A.")</f>
        <v>N.A.</v>
      </c>
      <c r="F24" s="212" t="str">
        <f t="shared" si="0"/>
        <v>N.A.</v>
      </c>
      <c r="G24" s="212" t="str">
        <f t="shared" si="0"/>
        <v>N.A.</v>
      </c>
      <c r="H24" s="212" t="str">
        <f t="shared" si="0"/>
        <v>N.A.</v>
      </c>
      <c r="I24" s="238"/>
      <c r="K24" s="141"/>
    </row>
    <row r="25" spans="1:26" ht="15.75" customHeight="1">
      <c r="B25" s="814"/>
      <c r="C25" s="145" t="s">
        <v>1122</v>
      </c>
      <c r="D25" s="182" t="s">
        <v>1123</v>
      </c>
      <c r="E25" s="212" t="str">
        <f t="shared" ref="E25:H25" si="1">IFERROR(E21/E20,"N.A.")</f>
        <v>N.A.</v>
      </c>
      <c r="F25" s="212" t="str">
        <f t="shared" si="1"/>
        <v>N.A.</v>
      </c>
      <c r="G25" s="212" t="str">
        <f t="shared" si="1"/>
        <v>N.A.</v>
      </c>
      <c r="H25" s="212" t="str">
        <f t="shared" si="1"/>
        <v>N.A.</v>
      </c>
      <c r="I25" s="238"/>
      <c r="K25" s="141"/>
    </row>
    <row r="26" spans="1:26" ht="15.75" customHeight="1">
      <c r="B26" s="814"/>
      <c r="C26" s="145" t="s">
        <v>1124</v>
      </c>
      <c r="D26" s="182" t="s">
        <v>1125</v>
      </c>
      <c r="E26" s="212" t="str">
        <f t="shared" ref="E26:H26" si="2">IFERROR(E23/E22,"N.A.")</f>
        <v>N.A.</v>
      </c>
      <c r="F26" s="212" t="str">
        <f t="shared" si="2"/>
        <v>N.A.</v>
      </c>
      <c r="G26" s="212" t="str">
        <f t="shared" si="2"/>
        <v>N.A.</v>
      </c>
      <c r="H26" s="212" t="str">
        <f t="shared" si="2"/>
        <v>N.A.</v>
      </c>
      <c r="I26" s="238"/>
      <c r="K26" s="141"/>
    </row>
    <row r="27" spans="1:26" ht="15.75" customHeight="1">
      <c r="B27" s="239"/>
      <c r="C27" s="240"/>
      <c r="D27" s="188" t="s">
        <v>1126</v>
      </c>
      <c r="E27" s="212" t="str">
        <f t="shared" ref="E27:H27" si="3">IFERROR(AVERAGE(E24:E26),"N.A.")</f>
        <v>N.A.</v>
      </c>
      <c r="F27" s="212" t="str">
        <f t="shared" si="3"/>
        <v>N.A.</v>
      </c>
      <c r="G27" s="212" t="str">
        <f t="shared" si="3"/>
        <v>N.A.</v>
      </c>
      <c r="H27" s="212" t="str">
        <f t="shared" si="3"/>
        <v>N.A.</v>
      </c>
      <c r="I27" s="238"/>
      <c r="K27" s="141"/>
    </row>
    <row r="28" spans="1:26" ht="15.75" customHeight="1">
      <c r="B28" s="241"/>
      <c r="C28" s="201"/>
      <c r="D28" s="811"/>
      <c r="E28" s="787"/>
      <c r="F28" s="787"/>
      <c r="G28" s="787"/>
      <c r="H28" s="787"/>
      <c r="I28" s="787"/>
      <c r="J28" s="787"/>
      <c r="K28" s="788"/>
    </row>
    <row r="29" spans="1:26" ht="15.75" customHeight="1">
      <c r="B29" s="241"/>
      <c r="C29" s="201"/>
      <c r="D29" s="812" t="s">
        <v>1127</v>
      </c>
      <c r="E29" s="787"/>
      <c r="F29" s="787"/>
      <c r="G29" s="787"/>
      <c r="H29" s="787"/>
      <c r="I29" s="787"/>
      <c r="J29" s="787"/>
      <c r="K29" s="788"/>
    </row>
    <row r="30" spans="1:26" ht="15.75" customHeight="1">
      <c r="B30" s="241"/>
      <c r="C30" s="201"/>
      <c r="D30" s="825" t="s">
        <v>1128</v>
      </c>
      <c r="E30" s="790"/>
      <c r="F30" s="790"/>
      <c r="G30" s="790"/>
      <c r="H30" s="790"/>
      <c r="I30" s="790"/>
      <c r="J30" s="790"/>
      <c r="K30" s="791"/>
    </row>
    <row r="31" spans="1:26" ht="15.75" customHeight="1">
      <c r="B31" s="241"/>
      <c r="C31" s="146" t="s">
        <v>846</v>
      </c>
      <c r="D31" s="139" t="s">
        <v>1129</v>
      </c>
      <c r="E31" s="139" t="s">
        <v>1130</v>
      </c>
      <c r="F31" s="139" t="s">
        <v>1131</v>
      </c>
      <c r="G31" s="139" t="s">
        <v>1132</v>
      </c>
      <c r="H31" s="139" t="s">
        <v>1133</v>
      </c>
      <c r="I31" s="139" t="s">
        <v>1134</v>
      </c>
      <c r="J31" s="139" t="s">
        <v>850</v>
      </c>
      <c r="K31" s="155"/>
    </row>
    <row r="32" spans="1:26" ht="15.75" customHeight="1">
      <c r="A32" s="24"/>
      <c r="B32" s="241"/>
      <c r="C32" s="145">
        <v>1</v>
      </c>
      <c r="D32" s="167"/>
      <c r="E32" s="148"/>
      <c r="F32" s="242"/>
      <c r="G32" s="242"/>
      <c r="H32" s="242"/>
      <c r="I32" s="242"/>
      <c r="J32" s="167"/>
      <c r="K32" s="157"/>
      <c r="L32" s="24"/>
      <c r="M32" s="24"/>
      <c r="N32" s="24"/>
      <c r="O32" s="24"/>
      <c r="P32" s="24"/>
      <c r="Q32" s="24"/>
      <c r="R32" s="24"/>
      <c r="S32" s="24"/>
      <c r="T32" s="24"/>
      <c r="U32" s="24"/>
      <c r="V32" s="24"/>
      <c r="W32" s="24"/>
      <c r="X32" s="24"/>
      <c r="Y32" s="24"/>
      <c r="Z32" s="24"/>
    </row>
    <row r="33" spans="1:26" ht="15.75" customHeight="1">
      <c r="A33" s="24"/>
      <c r="B33" s="241"/>
      <c r="C33" s="145">
        <v>2</v>
      </c>
      <c r="D33" s="167"/>
      <c r="E33" s="148"/>
      <c r="F33" s="242"/>
      <c r="G33" s="242"/>
      <c r="H33" s="242"/>
      <c r="I33" s="242"/>
      <c r="J33" s="167"/>
      <c r="K33" s="157"/>
      <c r="L33" s="24"/>
      <c r="M33" s="24"/>
      <c r="N33" s="24"/>
      <c r="O33" s="24"/>
      <c r="P33" s="24"/>
      <c r="Q33" s="24"/>
      <c r="R33" s="24"/>
      <c r="S33" s="24"/>
      <c r="T33" s="24"/>
      <c r="U33" s="24"/>
      <c r="V33" s="24"/>
      <c r="W33" s="24"/>
      <c r="X33" s="24"/>
      <c r="Y33" s="24"/>
      <c r="Z33" s="24"/>
    </row>
    <row r="34" spans="1:26" ht="15.75" customHeight="1">
      <c r="A34" s="24"/>
      <c r="B34" s="241"/>
      <c r="C34" s="145">
        <v>3</v>
      </c>
      <c r="D34" s="167"/>
      <c r="E34" s="148"/>
      <c r="F34" s="242"/>
      <c r="G34" s="242"/>
      <c r="H34" s="242"/>
      <c r="I34" s="242"/>
      <c r="J34" s="167"/>
      <c r="K34" s="157"/>
      <c r="L34" s="24"/>
      <c r="M34" s="24"/>
      <c r="N34" s="24"/>
      <c r="O34" s="24"/>
      <c r="P34" s="24"/>
      <c r="Q34" s="24"/>
      <c r="R34" s="24"/>
      <c r="S34" s="24"/>
      <c r="T34" s="24"/>
      <c r="U34" s="24"/>
      <c r="V34" s="24"/>
      <c r="W34" s="24"/>
      <c r="X34" s="24"/>
      <c r="Y34" s="24"/>
      <c r="Z34" s="24"/>
    </row>
    <row r="35" spans="1:26" ht="15.75" customHeight="1">
      <c r="A35" s="24"/>
      <c r="B35" s="241"/>
      <c r="C35" s="145">
        <v>4</v>
      </c>
      <c r="D35" s="167"/>
      <c r="E35" s="148"/>
      <c r="F35" s="242"/>
      <c r="G35" s="242"/>
      <c r="H35" s="242"/>
      <c r="I35" s="242"/>
      <c r="J35" s="167"/>
      <c r="K35" s="157"/>
      <c r="L35" s="24"/>
      <c r="M35" s="24"/>
      <c r="N35" s="24"/>
      <c r="O35" s="24"/>
      <c r="P35" s="24"/>
      <c r="Q35" s="24"/>
      <c r="R35" s="24"/>
      <c r="S35" s="24"/>
      <c r="T35" s="24"/>
      <c r="U35" s="24"/>
      <c r="V35" s="24"/>
      <c r="W35" s="24"/>
      <c r="X35" s="24"/>
      <c r="Y35" s="24"/>
      <c r="Z35" s="24"/>
    </row>
    <row r="36" spans="1:26" ht="15.75" customHeight="1">
      <c r="A36" s="24"/>
      <c r="B36" s="241"/>
      <c r="C36" s="145">
        <v>5</v>
      </c>
      <c r="D36" s="167"/>
      <c r="E36" s="148"/>
      <c r="F36" s="242"/>
      <c r="G36" s="242"/>
      <c r="H36" s="242"/>
      <c r="I36" s="242"/>
      <c r="J36" s="167"/>
      <c r="K36" s="157"/>
      <c r="L36" s="24"/>
      <c r="M36" s="24"/>
      <c r="N36" s="24"/>
      <c r="O36" s="24"/>
      <c r="P36" s="24"/>
      <c r="Q36" s="24"/>
      <c r="R36" s="24"/>
      <c r="S36" s="24"/>
      <c r="T36" s="24"/>
      <c r="U36" s="24"/>
      <c r="V36" s="24"/>
      <c r="W36" s="24"/>
      <c r="X36" s="24"/>
      <c r="Y36" s="24"/>
      <c r="Z36" s="24"/>
    </row>
    <row r="37" spans="1:26" ht="15.75" customHeight="1">
      <c r="A37" s="24"/>
      <c r="B37" s="241"/>
      <c r="C37" s="145">
        <v>6</v>
      </c>
      <c r="D37" s="167"/>
      <c r="E37" s="148"/>
      <c r="F37" s="242"/>
      <c r="G37" s="242"/>
      <c r="H37" s="242"/>
      <c r="I37" s="242"/>
      <c r="J37" s="167"/>
      <c r="K37" s="157"/>
      <c r="L37" s="24"/>
      <c r="M37" s="24"/>
      <c r="N37" s="24"/>
      <c r="O37" s="24"/>
      <c r="P37" s="24"/>
      <c r="Q37" s="24"/>
      <c r="R37" s="24"/>
      <c r="S37" s="24"/>
      <c r="T37" s="24"/>
      <c r="U37" s="24"/>
      <c r="V37" s="24"/>
      <c r="W37" s="24"/>
      <c r="X37" s="24"/>
      <c r="Y37" s="24"/>
      <c r="Z37" s="24"/>
    </row>
    <row r="38" spans="1:26" ht="15.75" customHeight="1">
      <c r="A38" s="24"/>
      <c r="B38" s="241"/>
      <c r="C38" s="145">
        <v>7</v>
      </c>
      <c r="D38" s="167"/>
      <c r="E38" s="148"/>
      <c r="F38" s="242"/>
      <c r="G38" s="242"/>
      <c r="H38" s="242"/>
      <c r="I38" s="242"/>
      <c r="J38" s="167"/>
      <c r="K38" s="157"/>
      <c r="L38" s="24"/>
      <c r="M38" s="24"/>
      <c r="N38" s="24"/>
      <c r="O38" s="24"/>
      <c r="P38" s="24"/>
      <c r="Q38" s="24"/>
      <c r="R38" s="24"/>
      <c r="S38" s="24"/>
      <c r="T38" s="24"/>
      <c r="U38" s="24"/>
      <c r="V38" s="24"/>
      <c r="W38" s="24"/>
      <c r="X38" s="24"/>
      <c r="Y38" s="24"/>
      <c r="Z38" s="24"/>
    </row>
    <row r="39" spans="1:26" ht="15.75" customHeight="1">
      <c r="A39" s="24"/>
      <c r="B39" s="241"/>
      <c r="C39" s="145">
        <v>8</v>
      </c>
      <c r="D39" s="167"/>
      <c r="E39" s="148"/>
      <c r="F39" s="242"/>
      <c r="G39" s="242"/>
      <c r="H39" s="242"/>
      <c r="I39" s="242"/>
      <c r="J39" s="167"/>
      <c r="K39" s="157"/>
      <c r="L39" s="24"/>
      <c r="M39" s="24"/>
      <c r="N39" s="24"/>
      <c r="O39" s="24"/>
      <c r="P39" s="24"/>
      <c r="Q39" s="24"/>
      <c r="R39" s="24"/>
      <c r="S39" s="24"/>
      <c r="T39" s="24"/>
      <c r="U39" s="24"/>
      <c r="V39" s="24"/>
      <c r="W39" s="24"/>
      <c r="X39" s="24"/>
      <c r="Y39" s="24"/>
      <c r="Z39" s="24"/>
    </row>
    <row r="40" spans="1:26" ht="15.75" customHeight="1">
      <c r="A40" s="24"/>
      <c r="B40" s="241"/>
      <c r="C40" s="145">
        <v>9</v>
      </c>
      <c r="D40" s="167"/>
      <c r="E40" s="148"/>
      <c r="F40" s="242"/>
      <c r="G40" s="242"/>
      <c r="H40" s="242"/>
      <c r="I40" s="242"/>
      <c r="J40" s="167"/>
      <c r="K40" s="157"/>
      <c r="L40" s="24"/>
      <c r="M40" s="24"/>
      <c r="N40" s="24"/>
      <c r="O40" s="24"/>
      <c r="P40" s="24"/>
      <c r="Q40" s="24"/>
      <c r="R40" s="24"/>
      <c r="S40" s="24"/>
      <c r="T40" s="24"/>
      <c r="U40" s="24"/>
      <c r="V40" s="24"/>
      <c r="W40" s="24"/>
      <c r="X40" s="24"/>
      <c r="Y40" s="24"/>
      <c r="Z40" s="24"/>
    </row>
    <row r="41" spans="1:26" ht="15.75" customHeight="1">
      <c r="A41" s="24"/>
      <c r="B41" s="241"/>
      <c r="C41" s="145">
        <v>10</v>
      </c>
      <c r="D41" s="167"/>
      <c r="E41" s="148"/>
      <c r="F41" s="242"/>
      <c r="G41" s="242"/>
      <c r="H41" s="242"/>
      <c r="I41" s="242"/>
      <c r="J41" s="167"/>
      <c r="K41" s="157"/>
      <c r="L41" s="24"/>
      <c r="M41" s="24"/>
      <c r="N41" s="24"/>
      <c r="O41" s="24"/>
      <c r="P41" s="24"/>
      <c r="Q41" s="24"/>
      <c r="R41" s="24"/>
      <c r="S41" s="24"/>
      <c r="T41" s="24"/>
      <c r="U41" s="24"/>
      <c r="V41" s="24"/>
      <c r="W41" s="24"/>
      <c r="X41" s="24"/>
      <c r="Y41" s="24"/>
      <c r="Z41" s="24"/>
    </row>
    <row r="42" spans="1:26" ht="15.75" customHeight="1">
      <c r="A42" s="24"/>
      <c r="B42" s="241"/>
      <c r="C42" s="145">
        <v>11</v>
      </c>
      <c r="D42" s="167"/>
      <c r="E42" s="148"/>
      <c r="F42" s="242"/>
      <c r="G42" s="242"/>
      <c r="H42" s="242"/>
      <c r="I42" s="242"/>
      <c r="J42" s="167"/>
      <c r="K42" s="157"/>
      <c r="L42" s="24"/>
      <c r="M42" s="24"/>
      <c r="N42" s="24"/>
      <c r="O42" s="24"/>
      <c r="P42" s="24"/>
      <c r="Q42" s="24"/>
      <c r="R42" s="24"/>
      <c r="S42" s="24"/>
      <c r="T42" s="24"/>
      <c r="U42" s="24"/>
      <c r="V42" s="24"/>
      <c r="W42" s="24"/>
      <c r="X42" s="24"/>
      <c r="Y42" s="24"/>
      <c r="Z42" s="24"/>
    </row>
    <row r="43" spans="1:26" ht="15.75" customHeight="1">
      <c r="A43" s="24"/>
      <c r="B43" s="241"/>
      <c r="C43" s="145">
        <v>12</v>
      </c>
      <c r="D43" s="167"/>
      <c r="E43" s="148"/>
      <c r="F43" s="242"/>
      <c r="G43" s="242"/>
      <c r="H43" s="242"/>
      <c r="I43" s="242"/>
      <c r="J43" s="167"/>
      <c r="K43" s="157"/>
      <c r="L43" s="24"/>
      <c r="M43" s="24"/>
      <c r="N43" s="24"/>
      <c r="O43" s="24"/>
      <c r="P43" s="24"/>
      <c r="Q43" s="24"/>
      <c r="R43" s="24"/>
      <c r="S43" s="24"/>
      <c r="T43" s="24"/>
      <c r="U43" s="24"/>
      <c r="V43" s="24"/>
      <c r="W43" s="24"/>
      <c r="X43" s="24"/>
      <c r="Y43" s="24"/>
      <c r="Z43" s="24"/>
    </row>
    <row r="44" spans="1:26" ht="15.75" customHeight="1">
      <c r="A44" s="24"/>
      <c r="B44" s="241"/>
      <c r="C44" s="145">
        <v>13</v>
      </c>
      <c r="D44" s="167"/>
      <c r="E44" s="148"/>
      <c r="F44" s="242"/>
      <c r="G44" s="242"/>
      <c r="H44" s="242"/>
      <c r="I44" s="242"/>
      <c r="J44" s="167"/>
      <c r="K44" s="157"/>
      <c r="L44" s="24"/>
      <c r="M44" s="24"/>
      <c r="N44" s="24"/>
      <c r="O44" s="24"/>
      <c r="P44" s="24"/>
      <c r="Q44" s="24"/>
      <c r="R44" s="24"/>
      <c r="S44" s="24"/>
      <c r="T44" s="24"/>
      <c r="U44" s="24"/>
      <c r="V44" s="24"/>
      <c r="W44" s="24"/>
      <c r="X44" s="24"/>
      <c r="Y44" s="24"/>
      <c r="Z44" s="24"/>
    </row>
    <row r="45" spans="1:26" ht="15.75" customHeight="1">
      <c r="A45" s="24"/>
      <c r="B45" s="241"/>
      <c r="C45" s="145">
        <v>14</v>
      </c>
      <c r="D45" s="167"/>
      <c r="E45" s="148"/>
      <c r="F45" s="242"/>
      <c r="G45" s="242"/>
      <c r="H45" s="242"/>
      <c r="I45" s="242"/>
      <c r="J45" s="167"/>
      <c r="K45" s="157"/>
      <c r="L45" s="24"/>
      <c r="M45" s="24"/>
      <c r="N45" s="24"/>
      <c r="O45" s="24"/>
      <c r="P45" s="24"/>
      <c r="Q45" s="24"/>
      <c r="R45" s="24"/>
      <c r="S45" s="24"/>
      <c r="T45" s="24"/>
      <c r="U45" s="24"/>
      <c r="V45" s="24"/>
      <c r="W45" s="24"/>
      <c r="X45" s="24"/>
      <c r="Y45" s="24"/>
      <c r="Z45" s="24"/>
    </row>
    <row r="46" spans="1:26" ht="15.75" customHeight="1">
      <c r="A46" s="24"/>
      <c r="B46" s="241"/>
      <c r="C46" s="145">
        <v>15</v>
      </c>
      <c r="D46" s="167"/>
      <c r="E46" s="148"/>
      <c r="F46" s="242"/>
      <c r="G46" s="242"/>
      <c r="H46" s="242"/>
      <c r="I46" s="242"/>
      <c r="J46" s="167"/>
      <c r="K46" s="157"/>
      <c r="L46" s="24"/>
      <c r="M46" s="24"/>
      <c r="N46" s="24"/>
      <c r="O46" s="24"/>
      <c r="P46" s="24"/>
      <c r="Q46" s="24"/>
      <c r="R46" s="24"/>
      <c r="S46" s="24"/>
      <c r="T46" s="24"/>
      <c r="U46" s="24"/>
      <c r="V46" s="24"/>
      <c r="W46" s="24"/>
      <c r="X46" s="24"/>
      <c r="Y46" s="24"/>
      <c r="Z46" s="24"/>
    </row>
    <row r="47" spans="1:26" ht="15.75" customHeight="1">
      <c r="A47" s="24"/>
      <c r="B47" s="241"/>
      <c r="C47" s="145">
        <v>16</v>
      </c>
      <c r="D47" s="167"/>
      <c r="E47" s="148"/>
      <c r="F47" s="242"/>
      <c r="G47" s="242"/>
      <c r="H47" s="242"/>
      <c r="I47" s="242"/>
      <c r="J47" s="167"/>
      <c r="K47" s="157"/>
      <c r="L47" s="24"/>
      <c r="M47" s="24"/>
      <c r="N47" s="24"/>
      <c r="O47" s="24"/>
      <c r="P47" s="24"/>
      <c r="Q47" s="24"/>
      <c r="R47" s="24"/>
      <c r="S47" s="24"/>
      <c r="T47" s="24"/>
      <c r="U47" s="24"/>
      <c r="V47" s="24"/>
      <c r="W47" s="24"/>
      <c r="X47" s="24"/>
      <c r="Y47" s="24"/>
      <c r="Z47" s="24"/>
    </row>
    <row r="48" spans="1:26" ht="15.75" customHeight="1">
      <c r="A48" s="24"/>
      <c r="B48" s="241"/>
      <c r="C48" s="145">
        <v>17</v>
      </c>
      <c r="D48" s="167"/>
      <c r="E48" s="148"/>
      <c r="F48" s="242"/>
      <c r="G48" s="242"/>
      <c r="H48" s="242"/>
      <c r="I48" s="242"/>
      <c r="J48" s="167"/>
      <c r="K48" s="157"/>
      <c r="L48" s="24"/>
      <c r="M48" s="24"/>
      <c r="N48" s="24"/>
      <c r="O48" s="24"/>
      <c r="P48" s="24"/>
      <c r="Q48" s="24"/>
      <c r="R48" s="24"/>
      <c r="S48" s="24"/>
      <c r="T48" s="24"/>
      <c r="U48" s="24"/>
      <c r="V48" s="24"/>
      <c r="W48" s="24"/>
      <c r="X48" s="24"/>
      <c r="Y48" s="24"/>
      <c r="Z48" s="24"/>
    </row>
    <row r="49" spans="1:26" ht="15.75" customHeight="1">
      <c r="A49" s="24"/>
      <c r="B49" s="241"/>
      <c r="C49" s="145">
        <v>18</v>
      </c>
      <c r="D49" s="167"/>
      <c r="E49" s="148"/>
      <c r="F49" s="242"/>
      <c r="G49" s="242"/>
      <c r="H49" s="242"/>
      <c r="I49" s="242"/>
      <c r="J49" s="167"/>
      <c r="K49" s="157"/>
      <c r="L49" s="24"/>
      <c r="M49" s="24"/>
      <c r="N49" s="24"/>
      <c r="O49" s="24"/>
      <c r="P49" s="24"/>
      <c r="Q49" s="24"/>
      <c r="R49" s="24"/>
      <c r="S49" s="24"/>
      <c r="T49" s="24"/>
      <c r="U49" s="24"/>
      <c r="V49" s="24"/>
      <c r="W49" s="24"/>
      <c r="X49" s="24"/>
      <c r="Y49" s="24"/>
      <c r="Z49" s="24"/>
    </row>
    <row r="50" spans="1:26" ht="15.75" customHeight="1">
      <c r="A50" s="24"/>
      <c r="B50" s="241"/>
      <c r="C50" s="145">
        <v>19</v>
      </c>
      <c r="D50" s="167"/>
      <c r="E50" s="148"/>
      <c r="F50" s="242"/>
      <c r="G50" s="242"/>
      <c r="H50" s="242"/>
      <c r="I50" s="242"/>
      <c r="J50" s="167"/>
      <c r="K50" s="157"/>
      <c r="L50" s="24"/>
      <c r="M50" s="24"/>
      <c r="N50" s="24"/>
      <c r="O50" s="24"/>
      <c r="P50" s="24"/>
      <c r="Q50" s="24"/>
      <c r="R50" s="24"/>
      <c r="S50" s="24"/>
      <c r="T50" s="24"/>
      <c r="U50" s="24"/>
      <c r="V50" s="24"/>
      <c r="W50" s="24"/>
      <c r="X50" s="24"/>
      <c r="Y50" s="24"/>
      <c r="Z50" s="24"/>
    </row>
    <row r="51" spans="1:26" ht="15.75" customHeight="1">
      <c r="B51" s="241"/>
      <c r="C51" s="145"/>
      <c r="D51" s="142" t="s">
        <v>1025</v>
      </c>
      <c r="E51" s="142"/>
      <c r="F51" s="243">
        <f t="shared" ref="F51:I51" si="4">SUM(F32:F50)</f>
        <v>0</v>
      </c>
      <c r="G51" s="243">
        <f t="shared" si="4"/>
        <v>0</v>
      </c>
      <c r="H51" s="243">
        <f t="shared" si="4"/>
        <v>0</v>
      </c>
      <c r="I51" s="243">
        <f t="shared" si="4"/>
        <v>0</v>
      </c>
      <c r="J51" s="167"/>
      <c r="K51" s="158"/>
    </row>
    <row r="52" spans="1:26" ht="15.75" customHeight="1">
      <c r="B52" s="187"/>
      <c r="C52" s="202"/>
      <c r="D52" s="822" t="s">
        <v>1135</v>
      </c>
      <c r="E52" s="732"/>
      <c r="F52" s="732"/>
      <c r="G52" s="732"/>
      <c r="H52" s="732"/>
      <c r="I52" s="732"/>
      <c r="J52" s="732"/>
      <c r="K52" s="733"/>
    </row>
    <row r="53" spans="1:26" ht="36" customHeight="1">
      <c r="B53" s="173" t="s">
        <v>931</v>
      </c>
      <c r="C53" s="174"/>
      <c r="D53" s="822" t="s">
        <v>1136</v>
      </c>
      <c r="E53" s="732"/>
      <c r="F53" s="732"/>
      <c r="G53" s="732"/>
      <c r="H53" s="732"/>
      <c r="I53" s="732"/>
      <c r="J53" s="732"/>
      <c r="K53" s="733"/>
    </row>
    <row r="54" spans="1:26" ht="15.75" customHeight="1">
      <c r="B54" s="173" t="s">
        <v>933</v>
      </c>
      <c r="C54" s="174"/>
      <c r="D54" s="822" t="s">
        <v>1137</v>
      </c>
      <c r="E54" s="732"/>
      <c r="F54" s="732"/>
      <c r="G54" s="732"/>
      <c r="H54" s="732"/>
      <c r="I54" s="732"/>
      <c r="J54" s="732"/>
      <c r="K54" s="733"/>
    </row>
    <row r="55" spans="1:26" ht="15.75" customHeight="1">
      <c r="B55" s="118"/>
      <c r="C55" s="119"/>
      <c r="D55" s="120"/>
      <c r="E55" s="120"/>
      <c r="F55" s="120"/>
      <c r="G55" s="120"/>
      <c r="H55" s="120"/>
      <c r="I55" s="120"/>
      <c r="J55" s="120"/>
      <c r="K55" s="120"/>
    </row>
    <row r="56" spans="1:26" ht="24" customHeight="1">
      <c r="B56" s="830" t="s">
        <v>935</v>
      </c>
      <c r="C56" s="732"/>
      <c r="D56" s="732"/>
      <c r="E56" s="733"/>
      <c r="F56" s="120"/>
      <c r="G56" s="120"/>
      <c r="H56" s="120"/>
      <c r="I56" s="120"/>
      <c r="J56" s="120"/>
      <c r="K56" s="120"/>
    </row>
    <row r="57" spans="1:26" ht="15.75" customHeight="1">
      <c r="B57" s="813">
        <v>1</v>
      </c>
      <c r="C57" s="180"/>
      <c r="D57" s="181" t="s">
        <v>936</v>
      </c>
      <c r="E57" s="167"/>
      <c r="F57" s="120"/>
      <c r="G57" s="120"/>
      <c r="H57" s="120"/>
      <c r="I57" s="120"/>
      <c r="J57" s="120"/>
      <c r="K57" s="120"/>
    </row>
    <row r="58" spans="1:26" ht="15.75" customHeight="1">
      <c r="B58" s="814"/>
      <c r="C58" s="180"/>
      <c r="D58" s="142" t="s">
        <v>8</v>
      </c>
      <c r="E58" s="167"/>
      <c r="F58" s="120"/>
      <c r="G58" s="120"/>
      <c r="H58" s="120"/>
      <c r="I58" s="120"/>
      <c r="J58" s="120"/>
      <c r="K58" s="120"/>
    </row>
    <row r="59" spans="1:26" ht="15.75" customHeight="1">
      <c r="B59" s="814"/>
      <c r="C59" s="180"/>
      <c r="D59" s="142" t="s">
        <v>937</v>
      </c>
      <c r="E59" s="167"/>
      <c r="F59" s="120"/>
      <c r="G59" s="120"/>
      <c r="H59" s="120"/>
      <c r="I59" s="120"/>
      <c r="J59" s="120"/>
      <c r="K59" s="120"/>
    </row>
    <row r="60" spans="1:26" ht="15.75" customHeight="1">
      <c r="B60" s="814"/>
      <c r="C60" s="180"/>
      <c r="D60" s="142" t="s">
        <v>10</v>
      </c>
      <c r="E60" s="167"/>
      <c r="F60" s="120"/>
      <c r="G60" s="120"/>
      <c r="H60" s="120"/>
      <c r="I60" s="120"/>
      <c r="J60" s="120"/>
      <c r="K60" s="120"/>
    </row>
    <row r="61" spans="1:26" ht="15.75" customHeight="1">
      <c r="B61" s="814"/>
      <c r="C61" s="180"/>
      <c r="D61" s="142" t="s">
        <v>12</v>
      </c>
      <c r="E61" s="167"/>
      <c r="F61" s="120"/>
      <c r="G61" s="120"/>
      <c r="H61" s="120"/>
      <c r="I61" s="120"/>
      <c r="J61" s="120"/>
      <c r="K61" s="120"/>
    </row>
    <row r="62" spans="1:26" ht="15.75" customHeight="1">
      <c r="B62" s="814"/>
      <c r="C62" s="180"/>
      <c r="D62" s="142" t="s">
        <v>14</v>
      </c>
      <c r="E62" s="167"/>
      <c r="F62" s="120"/>
      <c r="G62" s="120"/>
      <c r="H62" s="120"/>
      <c r="I62" s="120"/>
      <c r="J62" s="120"/>
      <c r="K62" s="120"/>
    </row>
    <row r="63" spans="1:26" ht="15.75" customHeight="1">
      <c r="B63" s="815"/>
      <c r="C63" s="145"/>
      <c r="D63" s="142" t="s">
        <v>938</v>
      </c>
      <c r="E63" s="167"/>
      <c r="F63" s="120"/>
      <c r="G63" s="120"/>
      <c r="H63" s="120"/>
      <c r="I63" s="120"/>
      <c r="J63" s="120"/>
      <c r="K63" s="120"/>
    </row>
    <row r="64" spans="1:26" ht="15.75" customHeight="1">
      <c r="B64" s="118"/>
      <c r="C64" s="119"/>
      <c r="D64" s="120"/>
      <c r="E64" s="120"/>
      <c r="F64" s="120"/>
      <c r="G64" s="120"/>
      <c r="H64" s="120"/>
      <c r="I64" s="120"/>
      <c r="J64" s="120"/>
      <c r="K64" s="120"/>
    </row>
    <row r="65" spans="2:11" ht="15.75" customHeight="1">
      <c r="B65" s="830" t="s">
        <v>939</v>
      </c>
      <c r="C65" s="732"/>
      <c r="D65" s="732"/>
      <c r="E65" s="733"/>
      <c r="F65" s="120"/>
      <c r="G65" s="120"/>
      <c r="H65" s="120"/>
      <c r="I65" s="120"/>
      <c r="J65" s="120"/>
      <c r="K65" s="120"/>
    </row>
    <row r="66" spans="2:11" ht="15.75" customHeight="1">
      <c r="B66" s="813">
        <v>1</v>
      </c>
      <c r="C66" s="180"/>
      <c r="D66" s="181" t="s">
        <v>936</v>
      </c>
      <c r="E66" s="231" t="s">
        <v>940</v>
      </c>
      <c r="F66" s="120"/>
      <c r="G66" s="120"/>
      <c r="H66" s="120"/>
      <c r="I66" s="120"/>
      <c r="J66" s="120"/>
      <c r="K66" s="120"/>
    </row>
    <row r="67" spans="2:11" ht="15.75" customHeight="1">
      <c r="B67" s="814"/>
      <c r="C67" s="180"/>
      <c r="D67" s="142" t="s">
        <v>8</v>
      </c>
      <c r="E67" s="231" t="s">
        <v>941</v>
      </c>
      <c r="F67" s="120"/>
      <c r="G67" s="120"/>
      <c r="H67" s="120"/>
      <c r="I67" s="120"/>
      <c r="J67" s="120"/>
      <c r="K67" s="120"/>
    </row>
    <row r="68" spans="2:11" ht="15.75" customHeight="1">
      <c r="B68" s="814"/>
      <c r="C68" s="180"/>
      <c r="D68" s="142" t="s">
        <v>937</v>
      </c>
      <c r="E68" s="214"/>
      <c r="F68" s="120"/>
      <c r="G68" s="120"/>
      <c r="H68" s="120"/>
      <c r="I68" s="120"/>
      <c r="J68" s="120"/>
      <c r="K68" s="120"/>
    </row>
    <row r="69" spans="2:11" ht="15.75" customHeight="1">
      <c r="B69" s="814"/>
      <c r="C69" s="180"/>
      <c r="D69" s="142" t="s">
        <v>10</v>
      </c>
      <c r="E69" s="214"/>
      <c r="F69" s="120"/>
      <c r="G69" s="120"/>
      <c r="H69" s="120"/>
      <c r="I69" s="120"/>
      <c r="J69" s="120"/>
      <c r="K69" s="120"/>
    </row>
    <row r="70" spans="2:11" ht="15.75" customHeight="1">
      <c r="B70" s="814"/>
      <c r="C70" s="180"/>
      <c r="D70" s="142" t="s">
        <v>12</v>
      </c>
      <c r="E70" s="214"/>
      <c r="F70" s="120"/>
      <c r="G70" s="120"/>
      <c r="H70" s="120"/>
      <c r="I70" s="120"/>
      <c r="J70" s="120"/>
      <c r="K70" s="120"/>
    </row>
    <row r="71" spans="2:11" ht="15.75" customHeight="1">
      <c r="B71" s="814"/>
      <c r="C71" s="180"/>
      <c r="D71" s="142" t="s">
        <v>14</v>
      </c>
      <c r="E71" s="214"/>
      <c r="F71" s="120"/>
      <c r="G71" s="120"/>
      <c r="H71" s="120"/>
      <c r="I71" s="120"/>
      <c r="J71" s="120"/>
      <c r="K71" s="120"/>
    </row>
    <row r="72" spans="2:11" ht="15.75" customHeight="1">
      <c r="B72" s="815"/>
      <c r="C72" s="145"/>
      <c r="D72" s="142" t="s">
        <v>938</v>
      </c>
      <c r="E72" s="214"/>
      <c r="F72" s="120"/>
      <c r="G72" s="120"/>
      <c r="H72" s="120"/>
      <c r="I72" s="120"/>
      <c r="J72" s="120"/>
      <c r="K72" s="120"/>
    </row>
    <row r="73" spans="2:11" ht="15.75" customHeight="1">
      <c r="B73" s="118"/>
      <c r="C73" s="119"/>
      <c r="D73" s="120"/>
      <c r="E73" s="120"/>
      <c r="F73" s="120"/>
      <c r="G73" s="120"/>
      <c r="H73" s="120"/>
      <c r="I73" s="120"/>
      <c r="J73" s="120"/>
      <c r="K73" s="120"/>
    </row>
    <row r="74" spans="2:11" ht="15.75" customHeight="1">
      <c r="B74" s="830" t="s">
        <v>942</v>
      </c>
      <c r="C74" s="732"/>
      <c r="D74" s="732"/>
      <c r="E74" s="732"/>
      <c r="F74" s="733"/>
      <c r="G74" s="120"/>
      <c r="H74" s="120"/>
      <c r="I74" s="120"/>
      <c r="J74" s="120"/>
      <c r="K74" s="120"/>
    </row>
    <row r="75" spans="2:11" ht="15.75" customHeight="1">
      <c r="B75" s="187" t="s">
        <v>943</v>
      </c>
      <c r="C75" s="142" t="s">
        <v>944</v>
      </c>
      <c r="D75" s="142" t="s">
        <v>945</v>
      </c>
      <c r="E75" s="142" t="s">
        <v>946</v>
      </c>
      <c r="F75" s="120"/>
      <c r="G75" s="120"/>
      <c r="H75" s="120"/>
      <c r="I75" s="120"/>
      <c r="J75" s="120"/>
    </row>
    <row r="76" spans="2:11" ht="15.75" customHeight="1">
      <c r="B76" s="189">
        <v>42401</v>
      </c>
      <c r="C76" s="142">
        <v>0.01</v>
      </c>
      <c r="D76" s="190" t="s">
        <v>1138</v>
      </c>
      <c r="E76" s="142"/>
      <c r="F76" s="120"/>
      <c r="G76" s="120"/>
      <c r="H76" s="120"/>
      <c r="I76" s="120"/>
      <c r="J76" s="120"/>
    </row>
    <row r="77" spans="2:11" ht="15.75" customHeight="1">
      <c r="B77" s="118"/>
      <c r="C77" s="119"/>
      <c r="D77" s="120"/>
      <c r="E77" s="120"/>
      <c r="F77" s="120"/>
      <c r="G77" s="120"/>
      <c r="H77" s="120"/>
      <c r="I77" s="120"/>
      <c r="J77" s="120"/>
      <c r="K77" s="120"/>
    </row>
    <row r="78" spans="2:11" ht="15.75" customHeight="1">
      <c r="B78" s="236" t="s">
        <v>850</v>
      </c>
      <c r="C78" s="194"/>
      <c r="D78" s="120"/>
      <c r="E78" s="120"/>
      <c r="F78" s="120"/>
      <c r="G78" s="120"/>
      <c r="H78" s="120"/>
      <c r="I78" s="120"/>
      <c r="J78" s="120"/>
      <c r="K78" s="120"/>
    </row>
    <row r="79" spans="2:11" ht="15.75" customHeight="1">
      <c r="B79" s="842"/>
      <c r="C79" s="843"/>
      <c r="D79" s="843"/>
      <c r="E79" s="843"/>
      <c r="F79" s="843"/>
      <c r="G79" s="843"/>
      <c r="H79" s="843"/>
      <c r="I79" s="843"/>
      <c r="J79" s="844"/>
      <c r="K79" s="120"/>
    </row>
    <row r="80" spans="2:11" ht="15.75" customHeight="1">
      <c r="B80" s="845"/>
      <c r="C80" s="846"/>
      <c r="D80" s="846"/>
      <c r="E80" s="846"/>
      <c r="F80" s="846"/>
      <c r="G80" s="846"/>
      <c r="H80" s="846"/>
      <c r="I80" s="846"/>
      <c r="J80" s="847"/>
      <c r="K80" s="120"/>
    </row>
    <row r="81" spans="2:11" ht="15.75" customHeight="1">
      <c r="B81" s="830" t="s">
        <v>948</v>
      </c>
      <c r="C81" s="732"/>
      <c r="D81" s="733"/>
      <c r="E81" s="120"/>
      <c r="F81" s="120"/>
      <c r="G81" s="120"/>
      <c r="H81" s="120"/>
      <c r="I81" s="120"/>
      <c r="J81" s="120"/>
      <c r="K81" s="120"/>
    </row>
    <row r="82" spans="2:11" ht="15.75" customHeight="1">
      <c r="B82" s="187" t="s">
        <v>949</v>
      </c>
      <c r="C82" s="145"/>
      <c r="D82" s="142" t="s">
        <v>1139</v>
      </c>
      <c r="E82" s="120"/>
      <c r="F82" s="120"/>
      <c r="G82" s="120"/>
      <c r="H82" s="120"/>
      <c r="I82" s="120"/>
      <c r="J82" s="120"/>
      <c r="K82" s="120"/>
    </row>
    <row r="83" spans="2:11" ht="15.75" customHeight="1">
      <c r="B83" s="813" t="s">
        <v>951</v>
      </c>
      <c r="C83" s="180"/>
      <c r="D83" s="221" t="s">
        <v>952</v>
      </c>
      <c r="E83" s="120"/>
      <c r="F83" s="120"/>
      <c r="G83" s="120"/>
      <c r="H83" s="120"/>
      <c r="I83" s="120"/>
      <c r="J83" s="120"/>
      <c r="K83" s="120"/>
    </row>
    <row r="84" spans="2:11" ht="15.75" customHeight="1">
      <c r="B84" s="814"/>
      <c r="C84" s="180"/>
      <c r="D84" s="206" t="s">
        <v>1140</v>
      </c>
      <c r="E84" s="120"/>
      <c r="F84" s="120"/>
      <c r="G84" s="120"/>
      <c r="H84" s="120"/>
      <c r="I84" s="120"/>
      <c r="J84" s="120"/>
      <c r="K84" s="120"/>
    </row>
    <row r="85" spans="2:11" ht="15.75" customHeight="1">
      <c r="B85" s="814"/>
      <c r="C85" s="180"/>
      <c r="D85" s="206" t="s">
        <v>1141</v>
      </c>
      <c r="E85" s="120"/>
      <c r="F85" s="120"/>
      <c r="G85" s="120"/>
      <c r="H85" s="120"/>
      <c r="I85" s="120"/>
      <c r="J85" s="120"/>
      <c r="K85" s="120"/>
    </row>
    <row r="86" spans="2:11" ht="15.75" customHeight="1">
      <c r="B86" s="814"/>
      <c r="C86" s="180"/>
      <c r="D86" s="221" t="s">
        <v>1142</v>
      </c>
      <c r="E86" s="120"/>
      <c r="F86" s="120"/>
      <c r="G86" s="120"/>
      <c r="H86" s="120"/>
      <c r="I86" s="120"/>
      <c r="J86" s="120"/>
      <c r="K86" s="120"/>
    </row>
    <row r="87" spans="2:11" ht="15.75" customHeight="1">
      <c r="B87" s="814"/>
      <c r="C87" s="180"/>
      <c r="D87" s="206" t="s">
        <v>956</v>
      </c>
      <c r="E87" s="120"/>
      <c r="F87" s="120"/>
      <c r="G87" s="120"/>
      <c r="H87" s="120"/>
      <c r="I87" s="120"/>
      <c r="J87" s="120"/>
      <c r="K87" s="120"/>
    </row>
    <row r="88" spans="2:11" ht="15.75" customHeight="1">
      <c r="B88" s="814"/>
      <c r="C88" s="180"/>
      <c r="D88" s="206" t="s">
        <v>1061</v>
      </c>
      <c r="E88" s="120"/>
      <c r="F88" s="120"/>
      <c r="G88" s="120"/>
      <c r="H88" s="120"/>
      <c r="I88" s="120"/>
      <c r="J88" s="120"/>
      <c r="K88" s="120"/>
    </row>
    <row r="89" spans="2:11" ht="15.75" customHeight="1">
      <c r="B89" s="815"/>
      <c r="C89" s="145"/>
      <c r="D89" s="142" t="s">
        <v>1143</v>
      </c>
      <c r="E89" s="120"/>
      <c r="F89" s="120"/>
      <c r="G89" s="120"/>
      <c r="H89" s="120"/>
      <c r="I89" s="120"/>
      <c r="J89" s="120"/>
      <c r="K89" s="120"/>
    </row>
    <row r="90" spans="2:11" ht="15.75" customHeight="1">
      <c r="B90" s="187" t="s">
        <v>964</v>
      </c>
      <c r="C90" s="145"/>
      <c r="D90" s="142"/>
      <c r="E90" s="120"/>
      <c r="F90" s="120"/>
      <c r="G90" s="120"/>
      <c r="H90" s="120"/>
      <c r="I90" s="120"/>
      <c r="J90" s="120"/>
      <c r="K90" s="120"/>
    </row>
    <row r="91" spans="2:11" ht="15.75" customHeight="1">
      <c r="B91" s="813" t="s">
        <v>965</v>
      </c>
      <c r="C91" s="180"/>
      <c r="D91" s="206" t="s">
        <v>1144</v>
      </c>
      <c r="E91" s="120"/>
      <c r="F91" s="120"/>
      <c r="G91" s="120"/>
      <c r="H91" s="120"/>
      <c r="I91" s="120"/>
      <c r="J91" s="120"/>
      <c r="K91" s="120"/>
    </row>
    <row r="92" spans="2:11" ht="15.75" customHeight="1">
      <c r="B92" s="815"/>
      <c r="C92" s="145"/>
      <c r="D92" s="142" t="s">
        <v>1145</v>
      </c>
      <c r="E92" s="120"/>
      <c r="F92" s="120"/>
      <c r="G92" s="120"/>
      <c r="H92" s="120"/>
      <c r="I92" s="120"/>
      <c r="J92" s="120"/>
      <c r="K92" s="120"/>
    </row>
    <row r="93" spans="2:11" ht="29.25" customHeight="1">
      <c r="B93" s="813" t="s">
        <v>982</v>
      </c>
      <c r="C93" s="180"/>
      <c r="D93" s="206" t="s">
        <v>983</v>
      </c>
      <c r="E93" s="120"/>
      <c r="F93" s="120"/>
      <c r="G93" s="120"/>
      <c r="H93" s="120"/>
      <c r="I93" s="120"/>
      <c r="J93" s="120"/>
      <c r="K93" s="120"/>
    </row>
    <row r="94" spans="2:11" ht="15.75" customHeight="1">
      <c r="B94" s="814"/>
      <c r="C94" s="180"/>
      <c r="D94" s="206" t="s">
        <v>1146</v>
      </c>
      <c r="E94" s="120"/>
      <c r="F94" s="120"/>
      <c r="G94" s="120"/>
      <c r="H94" s="120"/>
      <c r="I94" s="120"/>
      <c r="J94" s="120"/>
      <c r="K94" s="120"/>
    </row>
    <row r="95" spans="2:11" ht="15.75" customHeight="1">
      <c r="B95" s="814"/>
      <c r="C95" s="180"/>
      <c r="D95" s="206" t="s">
        <v>1147</v>
      </c>
      <c r="E95" s="120"/>
      <c r="F95" s="120"/>
      <c r="G95" s="120"/>
      <c r="H95" s="120"/>
      <c r="I95" s="120"/>
      <c r="J95" s="120"/>
      <c r="K95" s="120"/>
    </row>
    <row r="96" spans="2:11" ht="15.75" customHeight="1">
      <c r="B96" s="814"/>
      <c r="C96" s="180"/>
      <c r="D96" s="206" t="s">
        <v>1148</v>
      </c>
      <c r="E96" s="120"/>
      <c r="F96" s="120"/>
      <c r="G96" s="120"/>
      <c r="H96" s="120"/>
      <c r="I96" s="120"/>
      <c r="J96" s="120"/>
      <c r="K96" s="120"/>
    </row>
    <row r="97" spans="2:11" ht="15.75" customHeight="1">
      <c r="B97" s="814"/>
      <c r="C97" s="180"/>
      <c r="D97" s="206" t="s">
        <v>1149</v>
      </c>
      <c r="E97" s="120"/>
      <c r="F97" s="120"/>
      <c r="G97" s="120"/>
      <c r="H97" s="120"/>
      <c r="I97" s="120"/>
      <c r="J97" s="120"/>
      <c r="K97" s="120"/>
    </row>
    <row r="98" spans="2:11" ht="15.75" customHeight="1">
      <c r="B98" s="814"/>
      <c r="C98" s="180"/>
      <c r="D98" s="206" t="s">
        <v>1150</v>
      </c>
      <c r="E98" s="120"/>
      <c r="F98" s="120"/>
      <c r="G98" s="120"/>
      <c r="H98" s="120"/>
      <c r="I98" s="120"/>
      <c r="J98" s="120"/>
      <c r="K98" s="120"/>
    </row>
    <row r="99" spans="2:11" ht="15.75" customHeight="1">
      <c r="B99" s="814"/>
      <c r="C99" s="180"/>
      <c r="D99" s="206" t="s">
        <v>1151</v>
      </c>
      <c r="E99" s="120"/>
      <c r="F99" s="120"/>
      <c r="G99" s="120"/>
      <c r="H99" s="120"/>
      <c r="I99" s="120"/>
      <c r="J99" s="120"/>
      <c r="K99" s="120"/>
    </row>
    <row r="100" spans="2:11" ht="15.75" customHeight="1">
      <c r="B100" s="814"/>
      <c r="C100" s="180"/>
      <c r="D100" s="206" t="s">
        <v>1152</v>
      </c>
      <c r="E100" s="120"/>
      <c r="F100" s="120"/>
      <c r="G100" s="120"/>
      <c r="H100" s="120"/>
      <c r="I100" s="120"/>
      <c r="J100" s="120"/>
      <c r="K100" s="120"/>
    </row>
    <row r="101" spans="2:11" ht="15.75" customHeight="1">
      <c r="B101" s="814"/>
      <c r="C101" s="180"/>
      <c r="D101" s="206" t="s">
        <v>991</v>
      </c>
      <c r="E101" s="120"/>
      <c r="F101" s="120"/>
      <c r="G101" s="120"/>
      <c r="H101" s="120"/>
      <c r="I101" s="120"/>
      <c r="J101" s="120"/>
      <c r="K101" s="120"/>
    </row>
    <row r="102" spans="2:11" ht="15.75" customHeight="1">
      <c r="B102" s="814"/>
      <c r="C102" s="180"/>
      <c r="D102" s="244" t="s">
        <v>1153</v>
      </c>
      <c r="E102" s="120"/>
      <c r="F102" s="120"/>
      <c r="G102" s="120"/>
      <c r="H102" s="120"/>
      <c r="I102" s="120"/>
      <c r="J102" s="120"/>
      <c r="K102" s="120"/>
    </row>
    <row r="103" spans="2:11" ht="15.75" customHeight="1">
      <c r="B103" s="814"/>
      <c r="C103" s="180"/>
      <c r="D103" s="221" t="s">
        <v>1154</v>
      </c>
      <c r="E103" s="120"/>
      <c r="F103" s="120"/>
      <c r="G103" s="120"/>
      <c r="H103" s="120"/>
      <c r="I103" s="120"/>
      <c r="J103" s="120"/>
      <c r="K103" s="120"/>
    </row>
    <row r="104" spans="2:11" ht="15.75" customHeight="1">
      <c r="B104" s="814"/>
      <c r="C104" s="180"/>
      <c r="D104" s="222"/>
      <c r="E104" s="120"/>
      <c r="F104" s="120"/>
      <c r="G104" s="120"/>
      <c r="H104" s="120"/>
      <c r="I104" s="120"/>
      <c r="J104" s="120"/>
      <c r="K104" s="120"/>
    </row>
    <row r="105" spans="2:11" ht="15.75" customHeight="1">
      <c r="B105" s="814"/>
      <c r="C105" s="180"/>
      <c r="D105" s="206" t="s">
        <v>983</v>
      </c>
      <c r="E105" s="120"/>
      <c r="F105" s="120"/>
      <c r="G105" s="120"/>
      <c r="H105" s="120"/>
      <c r="I105" s="120"/>
      <c r="J105" s="120"/>
      <c r="K105" s="120"/>
    </row>
    <row r="106" spans="2:11" ht="15.75" customHeight="1">
      <c r="B106" s="814"/>
      <c r="C106" s="180"/>
      <c r="D106" s="206" t="s">
        <v>1147</v>
      </c>
      <c r="E106" s="120"/>
      <c r="F106" s="120"/>
      <c r="G106" s="120"/>
      <c r="H106" s="120"/>
      <c r="I106" s="120"/>
      <c r="J106" s="120"/>
      <c r="K106" s="120"/>
    </row>
    <row r="107" spans="2:11" ht="15.75" customHeight="1">
      <c r="B107" s="814"/>
      <c r="C107" s="180"/>
      <c r="D107" s="206" t="s">
        <v>1155</v>
      </c>
      <c r="E107" s="120"/>
      <c r="F107" s="120"/>
      <c r="G107" s="120"/>
      <c r="H107" s="120"/>
      <c r="I107" s="120"/>
      <c r="J107" s="120"/>
      <c r="K107" s="120"/>
    </row>
    <row r="108" spans="2:11" ht="15.75" customHeight="1">
      <c r="B108" s="814"/>
      <c r="C108" s="180"/>
      <c r="D108" s="206" t="s">
        <v>1156</v>
      </c>
      <c r="E108" s="120"/>
      <c r="F108" s="120"/>
      <c r="G108" s="120"/>
      <c r="H108" s="120"/>
      <c r="I108" s="120"/>
      <c r="J108" s="120"/>
      <c r="K108" s="120"/>
    </row>
    <row r="109" spans="2:11" ht="15.75" customHeight="1">
      <c r="B109" s="814"/>
      <c r="C109" s="180"/>
      <c r="D109" s="221" t="s">
        <v>1157</v>
      </c>
      <c r="E109" s="120"/>
      <c r="F109" s="120"/>
      <c r="G109" s="120"/>
      <c r="H109" s="120"/>
      <c r="I109" s="120"/>
      <c r="J109" s="120"/>
      <c r="K109" s="120"/>
    </row>
    <row r="110" spans="2:11" ht="15.75" customHeight="1">
      <c r="B110" s="814"/>
      <c r="C110" s="180"/>
      <c r="D110" s="222"/>
      <c r="E110" s="120"/>
      <c r="F110" s="120"/>
      <c r="G110" s="120"/>
      <c r="H110" s="120"/>
      <c r="I110" s="120"/>
      <c r="J110" s="120"/>
      <c r="K110" s="120"/>
    </row>
    <row r="111" spans="2:11" ht="15.75" customHeight="1">
      <c r="B111" s="814"/>
      <c r="C111" s="180"/>
      <c r="D111" s="206" t="s">
        <v>983</v>
      </c>
      <c r="E111" s="120"/>
      <c r="F111" s="120"/>
      <c r="G111" s="120"/>
      <c r="H111" s="120"/>
      <c r="I111" s="120"/>
      <c r="J111" s="120"/>
      <c r="K111" s="120"/>
    </row>
    <row r="112" spans="2:11" ht="15.75" customHeight="1">
      <c r="B112" s="814"/>
      <c r="C112" s="180"/>
      <c r="D112" s="206" t="s">
        <v>1148</v>
      </c>
      <c r="E112" s="120"/>
      <c r="F112" s="120"/>
      <c r="G112" s="120"/>
      <c r="H112" s="120"/>
      <c r="I112" s="120"/>
      <c r="J112" s="120"/>
      <c r="K112" s="120"/>
    </row>
    <row r="113" spans="2:11" ht="15.75" customHeight="1">
      <c r="B113" s="814"/>
      <c r="C113" s="180"/>
      <c r="D113" s="206" t="s">
        <v>1158</v>
      </c>
      <c r="E113" s="120"/>
      <c r="F113" s="120"/>
      <c r="G113" s="120"/>
      <c r="H113" s="120"/>
      <c r="I113" s="120"/>
      <c r="J113" s="120"/>
      <c r="K113" s="120"/>
    </row>
    <row r="114" spans="2:11" ht="15.75" customHeight="1">
      <c r="B114" s="814"/>
      <c r="C114" s="180"/>
      <c r="D114" s="206" t="s">
        <v>1159</v>
      </c>
      <c r="E114" s="120"/>
      <c r="F114" s="120"/>
      <c r="G114" s="120"/>
      <c r="H114" s="120"/>
      <c r="I114" s="120"/>
      <c r="J114" s="120"/>
      <c r="K114" s="120"/>
    </row>
    <row r="115" spans="2:11" ht="15.75" customHeight="1">
      <c r="B115" s="814"/>
      <c r="C115" s="180"/>
      <c r="D115" s="221" t="s">
        <v>1160</v>
      </c>
      <c r="E115" s="120"/>
      <c r="F115" s="120"/>
      <c r="G115" s="120"/>
      <c r="H115" s="120"/>
      <c r="I115" s="120"/>
      <c r="J115" s="120"/>
      <c r="K115" s="120"/>
    </row>
    <row r="116" spans="2:11" ht="15.75" customHeight="1">
      <c r="B116" s="814"/>
      <c r="C116" s="180"/>
      <c r="D116" s="222"/>
      <c r="E116" s="120"/>
      <c r="F116" s="120"/>
      <c r="G116" s="120"/>
      <c r="H116" s="120"/>
      <c r="I116" s="120"/>
      <c r="J116" s="120"/>
      <c r="K116" s="120"/>
    </row>
    <row r="117" spans="2:11" ht="15.75" customHeight="1">
      <c r="B117" s="814"/>
      <c r="C117" s="180"/>
      <c r="D117" s="206" t="s">
        <v>983</v>
      </c>
      <c r="E117" s="120"/>
      <c r="F117" s="120"/>
      <c r="G117" s="120"/>
      <c r="H117" s="120"/>
      <c r="I117" s="120"/>
      <c r="J117" s="120"/>
      <c r="K117" s="120"/>
    </row>
    <row r="118" spans="2:11" ht="15.75" customHeight="1">
      <c r="B118" s="814"/>
      <c r="C118" s="180"/>
      <c r="D118" s="206" t="s">
        <v>1161</v>
      </c>
      <c r="E118" s="120"/>
      <c r="F118" s="120"/>
      <c r="G118" s="120"/>
      <c r="H118" s="120"/>
      <c r="I118" s="120"/>
      <c r="J118" s="120"/>
      <c r="K118" s="120"/>
    </row>
    <row r="119" spans="2:11" ht="15.75" customHeight="1">
      <c r="B119" s="814"/>
      <c r="C119" s="180"/>
      <c r="D119" s="206" t="s">
        <v>1162</v>
      </c>
      <c r="E119" s="120"/>
      <c r="F119" s="120"/>
      <c r="G119" s="120"/>
      <c r="H119" s="120"/>
      <c r="I119" s="120"/>
      <c r="J119" s="120"/>
      <c r="K119" s="120"/>
    </row>
    <row r="120" spans="2:11" ht="15.75" customHeight="1">
      <c r="B120" s="814"/>
      <c r="C120" s="180"/>
      <c r="D120" s="206" t="s">
        <v>1163</v>
      </c>
      <c r="E120" s="120"/>
      <c r="F120" s="120"/>
      <c r="G120" s="120"/>
      <c r="H120" s="120"/>
      <c r="I120" s="120"/>
      <c r="J120" s="120"/>
      <c r="K120" s="120"/>
    </row>
    <row r="121" spans="2:11" ht="15.75" customHeight="1">
      <c r="B121" s="814"/>
      <c r="C121" s="180"/>
      <c r="D121" s="221" t="s">
        <v>1127</v>
      </c>
      <c r="E121" s="120"/>
      <c r="F121" s="120"/>
      <c r="G121" s="120"/>
      <c r="H121" s="120"/>
      <c r="I121" s="120"/>
      <c r="J121" s="120"/>
      <c r="K121" s="120"/>
    </row>
    <row r="122" spans="2:11" ht="15.75" customHeight="1">
      <c r="B122" s="814"/>
      <c r="C122" s="180"/>
      <c r="D122" s="221" t="s">
        <v>1128</v>
      </c>
      <c r="E122" s="120"/>
      <c r="F122" s="120"/>
      <c r="G122" s="120"/>
      <c r="H122" s="120"/>
      <c r="I122" s="120"/>
      <c r="J122" s="120"/>
      <c r="K122" s="120"/>
    </row>
    <row r="123" spans="2:11" ht="15.75" customHeight="1">
      <c r="B123" s="814"/>
      <c r="C123" s="180"/>
      <c r="D123" s="206" t="s">
        <v>1164</v>
      </c>
      <c r="E123" s="120"/>
      <c r="F123" s="120"/>
      <c r="G123" s="120"/>
      <c r="H123" s="120"/>
      <c r="I123" s="120"/>
      <c r="J123" s="120"/>
      <c r="K123" s="120"/>
    </row>
    <row r="124" spans="2:11" ht="15.75" customHeight="1">
      <c r="B124" s="814"/>
      <c r="C124" s="180"/>
      <c r="D124" s="206" t="s">
        <v>983</v>
      </c>
      <c r="E124" s="120"/>
      <c r="F124" s="120"/>
      <c r="G124" s="120"/>
      <c r="H124" s="120"/>
      <c r="I124" s="120"/>
      <c r="J124" s="120"/>
      <c r="K124" s="120"/>
    </row>
    <row r="125" spans="2:11" ht="15.75" customHeight="1">
      <c r="B125" s="814"/>
      <c r="C125" s="180"/>
      <c r="D125" s="206" t="s">
        <v>1165</v>
      </c>
      <c r="E125" s="120"/>
      <c r="F125" s="120"/>
      <c r="G125" s="120"/>
      <c r="H125" s="120"/>
      <c r="I125" s="120"/>
      <c r="J125" s="120"/>
      <c r="K125" s="120"/>
    </row>
    <row r="126" spans="2:11" ht="15.75" customHeight="1">
      <c r="B126" s="814"/>
      <c r="C126" s="180"/>
      <c r="D126" s="206" t="s">
        <v>1166</v>
      </c>
      <c r="E126" s="120"/>
      <c r="F126" s="120"/>
      <c r="G126" s="120"/>
      <c r="H126" s="120"/>
      <c r="I126" s="120"/>
      <c r="J126" s="120"/>
      <c r="K126" s="120"/>
    </row>
    <row r="127" spans="2:11" ht="15.75" customHeight="1">
      <c r="B127" s="815"/>
      <c r="C127" s="145"/>
      <c r="D127" s="142" t="s">
        <v>1167</v>
      </c>
      <c r="E127" s="120"/>
      <c r="F127" s="120"/>
      <c r="G127" s="120"/>
      <c r="H127" s="120"/>
      <c r="I127" s="120"/>
      <c r="J127" s="120"/>
      <c r="K127" s="120"/>
    </row>
    <row r="128" spans="2:11" ht="15.75" customHeight="1">
      <c r="C128" s="170"/>
    </row>
    <row r="129" spans="3:3" ht="15.75" customHeight="1">
      <c r="C129" s="170"/>
    </row>
    <row r="130" spans="3:3" ht="15.75" customHeight="1">
      <c r="C130" s="170"/>
    </row>
    <row r="131" spans="3:3" ht="15.75" customHeight="1">
      <c r="C131" s="170"/>
    </row>
    <row r="132" spans="3:3" ht="15.75" customHeight="1">
      <c r="C132" s="170"/>
    </row>
    <row r="133" spans="3:3" ht="15.75" customHeight="1">
      <c r="C133" s="170"/>
    </row>
    <row r="134" spans="3:3" ht="15.75" customHeight="1">
      <c r="C134" s="170"/>
    </row>
    <row r="135" spans="3:3" ht="15.75" customHeight="1">
      <c r="C135" s="170"/>
    </row>
    <row r="136" spans="3:3" ht="15.75" customHeight="1">
      <c r="C136" s="170"/>
    </row>
    <row r="137" spans="3:3" ht="15.75" customHeight="1">
      <c r="C137" s="170"/>
    </row>
    <row r="138" spans="3:3" ht="15.75" customHeight="1">
      <c r="C138" s="170"/>
    </row>
    <row r="139" spans="3:3" ht="15.75" customHeight="1">
      <c r="C139" s="170"/>
    </row>
    <row r="140" spans="3:3" ht="15.75" customHeight="1">
      <c r="C140" s="170"/>
    </row>
    <row r="141" spans="3:3" ht="15.75" customHeight="1">
      <c r="C141" s="170"/>
    </row>
    <row r="142" spans="3:3" ht="15.75" customHeight="1">
      <c r="C142" s="170"/>
    </row>
    <row r="143" spans="3:3" ht="15.75" customHeight="1">
      <c r="C143" s="170"/>
    </row>
    <row r="144" spans="3:3" ht="15.75" customHeight="1">
      <c r="C144" s="170"/>
    </row>
    <row r="145" spans="3:3" ht="15.75" customHeight="1">
      <c r="C145" s="170"/>
    </row>
    <row r="146" spans="3:3" ht="15.75" customHeight="1">
      <c r="C146" s="170"/>
    </row>
    <row r="147" spans="3:3" ht="15.75" customHeight="1">
      <c r="C147" s="170"/>
    </row>
    <row r="148" spans="3:3" ht="15.75" customHeight="1">
      <c r="C148" s="170"/>
    </row>
    <row r="149" spans="3:3" ht="15.75" customHeight="1">
      <c r="C149" s="170"/>
    </row>
    <row r="150" spans="3:3" ht="15.75" customHeight="1">
      <c r="C150" s="170"/>
    </row>
    <row r="151" spans="3:3" ht="15.75" customHeight="1">
      <c r="C151" s="170"/>
    </row>
    <row r="152" spans="3:3" ht="15.75" customHeight="1">
      <c r="C152" s="170"/>
    </row>
    <row r="153" spans="3:3" ht="15.75" customHeight="1">
      <c r="C153" s="170"/>
    </row>
    <row r="154" spans="3:3" ht="15.75" customHeight="1">
      <c r="C154" s="170"/>
    </row>
    <row r="155" spans="3:3" ht="15.75" customHeight="1">
      <c r="C155" s="170"/>
    </row>
    <row r="156" spans="3:3" ht="15.75" customHeight="1">
      <c r="C156" s="170"/>
    </row>
    <row r="157" spans="3:3" ht="15.75" customHeight="1">
      <c r="C157" s="170"/>
    </row>
    <row r="158" spans="3:3" ht="15.75" customHeight="1">
      <c r="C158" s="170"/>
    </row>
    <row r="159" spans="3:3" ht="15.75" customHeight="1">
      <c r="C159" s="170"/>
    </row>
    <row r="160" spans="3:3" ht="15.75" customHeight="1">
      <c r="C160" s="170"/>
    </row>
    <row r="161" spans="3:3" ht="15.75" customHeight="1">
      <c r="C161" s="170"/>
    </row>
    <row r="162" spans="3:3" ht="15.75" customHeight="1">
      <c r="C162" s="170"/>
    </row>
    <row r="163" spans="3:3" ht="15.75" customHeight="1">
      <c r="C163" s="170"/>
    </row>
    <row r="164" spans="3:3" ht="15.75" customHeight="1">
      <c r="C164" s="170"/>
    </row>
    <row r="165" spans="3:3" ht="15.75" customHeight="1">
      <c r="C165" s="170"/>
    </row>
    <row r="166" spans="3:3" ht="15.75" customHeight="1">
      <c r="C166" s="170"/>
    </row>
    <row r="167" spans="3:3" ht="15.75" customHeight="1">
      <c r="C167" s="170"/>
    </row>
    <row r="168" spans="3:3" ht="15.75" customHeight="1">
      <c r="C168" s="170"/>
    </row>
    <row r="169" spans="3:3" ht="15.75" customHeight="1">
      <c r="C169" s="170"/>
    </row>
    <row r="170" spans="3:3" ht="15.75" customHeight="1">
      <c r="C170" s="170"/>
    </row>
    <row r="171" spans="3:3" ht="15.75" customHeight="1">
      <c r="C171" s="170"/>
    </row>
    <row r="172" spans="3:3" ht="15.75" customHeight="1">
      <c r="C172" s="170"/>
    </row>
    <row r="173" spans="3:3" ht="15.75" customHeight="1">
      <c r="C173" s="170"/>
    </row>
    <row r="174" spans="3:3" ht="15.75" customHeight="1">
      <c r="C174" s="170"/>
    </row>
    <row r="175" spans="3:3" ht="15.75" customHeight="1">
      <c r="C175" s="170"/>
    </row>
    <row r="176" spans="3:3" ht="15.75" customHeight="1">
      <c r="C176" s="170"/>
    </row>
    <row r="177" spans="3:3" ht="15.75" customHeight="1">
      <c r="C177" s="170"/>
    </row>
    <row r="178" spans="3:3" ht="15.75" customHeight="1">
      <c r="C178" s="170"/>
    </row>
    <row r="179" spans="3:3" ht="15.75" customHeight="1">
      <c r="C179" s="170"/>
    </row>
    <row r="180" spans="3:3" ht="15.75" customHeight="1">
      <c r="C180" s="170"/>
    </row>
    <row r="181" spans="3:3" ht="15.75" customHeight="1">
      <c r="C181" s="170"/>
    </row>
    <row r="182" spans="3:3" ht="15.75" customHeight="1">
      <c r="C182" s="170"/>
    </row>
    <row r="183" spans="3:3" ht="15.75" customHeight="1">
      <c r="C183" s="170"/>
    </row>
    <row r="184" spans="3:3" ht="15.75" customHeight="1">
      <c r="C184" s="170"/>
    </row>
    <row r="185" spans="3:3" ht="15.75" customHeight="1">
      <c r="C185" s="170"/>
    </row>
    <row r="186" spans="3:3" ht="15.75" customHeight="1">
      <c r="C186" s="170"/>
    </row>
    <row r="187" spans="3:3" ht="15.75" customHeight="1">
      <c r="C187" s="170"/>
    </row>
    <row r="188" spans="3:3" ht="15.75" customHeight="1">
      <c r="C188" s="170"/>
    </row>
    <row r="189" spans="3:3" ht="15.75" customHeight="1">
      <c r="C189" s="170"/>
    </row>
    <row r="190" spans="3:3" ht="15.75" customHeight="1">
      <c r="C190" s="170"/>
    </row>
    <row r="191" spans="3:3" ht="15.75" customHeight="1">
      <c r="C191" s="170"/>
    </row>
    <row r="192" spans="3:3" ht="15.75" customHeight="1">
      <c r="C192" s="170"/>
    </row>
    <row r="193" spans="3:3" ht="15.75" customHeight="1">
      <c r="C193" s="170"/>
    </row>
    <row r="194" spans="3:3" ht="15.75" customHeight="1">
      <c r="C194" s="170"/>
    </row>
    <row r="195" spans="3:3" ht="15.75" customHeight="1">
      <c r="C195" s="170"/>
    </row>
    <row r="196" spans="3:3" ht="15.75" customHeight="1">
      <c r="C196" s="170"/>
    </row>
    <row r="197" spans="3:3" ht="15.75" customHeight="1">
      <c r="C197" s="170"/>
    </row>
    <row r="198" spans="3:3" ht="15.75" customHeight="1">
      <c r="C198" s="170"/>
    </row>
    <row r="199" spans="3:3" ht="15.75" customHeight="1">
      <c r="C199" s="170"/>
    </row>
    <row r="200" spans="3:3" ht="15.75" customHeight="1">
      <c r="C200" s="170"/>
    </row>
    <row r="201" spans="3:3" ht="15.75" customHeight="1">
      <c r="C201" s="170"/>
    </row>
    <row r="202" spans="3:3" ht="15.75" customHeight="1">
      <c r="C202" s="170"/>
    </row>
    <row r="203" spans="3:3" ht="15.75" customHeight="1">
      <c r="C203" s="170"/>
    </row>
    <row r="204" spans="3:3" ht="15.75" customHeight="1">
      <c r="C204" s="170"/>
    </row>
    <row r="205" spans="3:3" ht="15.75" customHeight="1">
      <c r="C205" s="170"/>
    </row>
    <row r="206" spans="3:3" ht="15.75" customHeight="1">
      <c r="C206" s="170"/>
    </row>
    <row r="207" spans="3:3" ht="15.75" customHeight="1">
      <c r="C207" s="170"/>
    </row>
    <row r="208" spans="3:3" ht="15.75" customHeight="1">
      <c r="C208" s="170"/>
    </row>
    <row r="209" spans="3:3" ht="15.75" customHeight="1">
      <c r="C209" s="170"/>
    </row>
    <row r="210" spans="3:3" ht="15.75" customHeight="1">
      <c r="C210" s="170"/>
    </row>
    <row r="211" spans="3:3" ht="15.75" customHeight="1">
      <c r="C211" s="170"/>
    </row>
    <row r="212" spans="3:3" ht="15.75" customHeight="1">
      <c r="C212" s="170"/>
    </row>
    <row r="213" spans="3:3" ht="15.75" customHeight="1">
      <c r="C213" s="170"/>
    </row>
    <row r="214" spans="3:3" ht="15.75" customHeight="1">
      <c r="C214" s="170"/>
    </row>
    <row r="215" spans="3:3" ht="15.75" customHeight="1">
      <c r="C215" s="170"/>
    </row>
    <row r="216" spans="3:3" ht="15.75" customHeight="1">
      <c r="C216" s="170"/>
    </row>
    <row r="217" spans="3:3" ht="15.75" customHeight="1">
      <c r="C217" s="170"/>
    </row>
    <row r="218" spans="3:3" ht="15.75" customHeight="1">
      <c r="C218" s="170"/>
    </row>
    <row r="219" spans="3:3" ht="15.75" customHeight="1">
      <c r="C219" s="170"/>
    </row>
    <row r="220" spans="3:3" ht="15.75" customHeight="1">
      <c r="C220" s="170"/>
    </row>
    <row r="221" spans="3:3" ht="15.75" customHeight="1">
      <c r="C221" s="170"/>
    </row>
    <row r="222" spans="3:3" ht="15.75" customHeight="1">
      <c r="C222" s="170"/>
    </row>
    <row r="223" spans="3:3" ht="15.75" customHeight="1">
      <c r="C223" s="170"/>
    </row>
    <row r="224" spans="3:3" ht="15.75" customHeight="1">
      <c r="C224" s="170"/>
    </row>
    <row r="225" spans="3:3" ht="15.75" customHeight="1">
      <c r="C225" s="170"/>
    </row>
    <row r="226" spans="3:3" ht="15.75" customHeight="1">
      <c r="C226" s="170"/>
    </row>
    <row r="227" spans="3:3" ht="15.75" customHeight="1">
      <c r="C227" s="170"/>
    </row>
    <row r="228" spans="3:3" ht="15.75" customHeight="1">
      <c r="C228" s="170"/>
    </row>
    <row r="229" spans="3:3" ht="15.75" customHeight="1">
      <c r="C229" s="170"/>
    </row>
    <row r="230" spans="3:3" ht="15.75" customHeight="1">
      <c r="C230" s="170"/>
    </row>
    <row r="231" spans="3:3" ht="15.75" customHeight="1">
      <c r="C231" s="170"/>
    </row>
    <row r="232" spans="3:3" ht="15.75" customHeight="1">
      <c r="C232" s="170"/>
    </row>
    <row r="233" spans="3:3" ht="15.75" customHeight="1">
      <c r="C233" s="170"/>
    </row>
    <row r="234" spans="3:3" ht="15.75" customHeight="1">
      <c r="C234" s="170"/>
    </row>
    <row r="235" spans="3:3" ht="15.75" customHeight="1">
      <c r="C235" s="170"/>
    </row>
    <row r="236" spans="3:3" ht="15.75" customHeight="1">
      <c r="C236" s="170"/>
    </row>
    <row r="237" spans="3:3" ht="15.75" customHeight="1">
      <c r="C237" s="170"/>
    </row>
    <row r="238" spans="3:3" ht="15.75" customHeight="1">
      <c r="C238" s="170"/>
    </row>
    <row r="239" spans="3:3" ht="15.75" customHeight="1">
      <c r="C239" s="170"/>
    </row>
    <row r="240" spans="3:3" ht="15.75" customHeight="1">
      <c r="C240" s="170"/>
    </row>
    <row r="241" spans="3:3" ht="15.75" customHeight="1">
      <c r="C241" s="170"/>
    </row>
    <row r="242" spans="3:3" ht="15.75" customHeight="1">
      <c r="C242" s="170"/>
    </row>
    <row r="243" spans="3:3" ht="15.75" customHeight="1">
      <c r="C243" s="170"/>
    </row>
    <row r="244" spans="3:3" ht="15.75" customHeight="1">
      <c r="C244" s="170"/>
    </row>
    <row r="245" spans="3:3" ht="15.75" customHeight="1">
      <c r="C245" s="170"/>
    </row>
    <row r="246" spans="3:3" ht="15.75" customHeight="1">
      <c r="C246" s="170"/>
    </row>
    <row r="247" spans="3:3" ht="15.75" customHeight="1">
      <c r="C247" s="170"/>
    </row>
    <row r="248" spans="3:3" ht="15.75" customHeight="1">
      <c r="C248" s="170"/>
    </row>
    <row r="249" spans="3:3" ht="15.75" customHeight="1">
      <c r="C249" s="170"/>
    </row>
    <row r="250" spans="3:3" ht="15.75" customHeight="1">
      <c r="C250" s="170"/>
    </row>
    <row r="251" spans="3:3" ht="15.75" customHeight="1">
      <c r="C251" s="170"/>
    </row>
    <row r="252" spans="3:3" ht="15.75" customHeight="1">
      <c r="C252" s="170"/>
    </row>
    <row r="253" spans="3:3" ht="15.75" customHeight="1">
      <c r="C253" s="170"/>
    </row>
    <row r="254" spans="3:3" ht="15.75" customHeight="1">
      <c r="C254" s="170"/>
    </row>
    <row r="255" spans="3:3" ht="15.75" customHeight="1">
      <c r="C255" s="170"/>
    </row>
    <row r="256" spans="3:3" ht="15.75" customHeight="1">
      <c r="C256" s="170"/>
    </row>
    <row r="257" spans="3:3" ht="15.75" customHeight="1">
      <c r="C257" s="170"/>
    </row>
    <row r="258" spans="3:3" ht="15.75" customHeight="1">
      <c r="C258" s="170"/>
    </row>
    <row r="259" spans="3:3" ht="15.75" customHeight="1">
      <c r="C259" s="170"/>
    </row>
    <row r="260" spans="3:3" ht="15.75" customHeight="1">
      <c r="C260" s="170"/>
    </row>
    <row r="261" spans="3:3" ht="15.75" customHeight="1">
      <c r="C261" s="170"/>
    </row>
    <row r="262" spans="3:3" ht="15.75" customHeight="1">
      <c r="C262" s="170"/>
    </row>
    <row r="263" spans="3:3" ht="15.75" customHeight="1">
      <c r="C263" s="170"/>
    </row>
    <row r="264" spans="3:3" ht="15.75" customHeight="1">
      <c r="C264" s="170"/>
    </row>
    <row r="265" spans="3:3" ht="15.75" customHeight="1">
      <c r="C265" s="170"/>
    </row>
    <row r="266" spans="3:3" ht="15.75" customHeight="1">
      <c r="C266" s="170"/>
    </row>
    <row r="267" spans="3:3" ht="15.75" customHeight="1">
      <c r="C267" s="170"/>
    </row>
    <row r="268" spans="3:3" ht="15.75" customHeight="1">
      <c r="C268" s="170"/>
    </row>
    <row r="269" spans="3:3" ht="15.75" customHeight="1">
      <c r="C269" s="170"/>
    </row>
    <row r="270" spans="3:3" ht="15.75" customHeight="1">
      <c r="C270" s="170"/>
    </row>
    <row r="271" spans="3:3" ht="15.75" customHeight="1">
      <c r="C271" s="170"/>
    </row>
    <row r="272" spans="3:3" ht="15.75" customHeight="1">
      <c r="C272" s="170"/>
    </row>
    <row r="273" spans="3:3" ht="15.75" customHeight="1">
      <c r="C273" s="170"/>
    </row>
    <row r="274" spans="3:3" ht="15.75" customHeight="1">
      <c r="C274" s="170"/>
    </row>
    <row r="275" spans="3:3" ht="15.75" customHeight="1">
      <c r="C275" s="170"/>
    </row>
    <row r="276" spans="3:3" ht="15.75" customHeight="1">
      <c r="C276" s="170"/>
    </row>
    <row r="277" spans="3:3" ht="15.75" customHeight="1">
      <c r="C277" s="170"/>
    </row>
    <row r="278" spans="3:3" ht="15.75" customHeight="1">
      <c r="C278" s="170"/>
    </row>
    <row r="279" spans="3:3" ht="15.75" customHeight="1">
      <c r="C279" s="170"/>
    </row>
    <row r="280" spans="3:3" ht="15.75" customHeight="1">
      <c r="C280" s="170"/>
    </row>
    <row r="281" spans="3:3" ht="15.75" customHeight="1">
      <c r="C281" s="170"/>
    </row>
    <row r="282" spans="3:3" ht="15.75" customHeight="1">
      <c r="C282" s="170"/>
    </row>
    <row r="283" spans="3:3" ht="15.75" customHeight="1">
      <c r="C283" s="170"/>
    </row>
    <row r="284" spans="3:3" ht="15.75" customHeight="1">
      <c r="C284" s="170"/>
    </row>
    <row r="285" spans="3:3" ht="15.75" customHeight="1">
      <c r="C285" s="170"/>
    </row>
    <row r="286" spans="3:3" ht="15.75" customHeight="1">
      <c r="C286" s="170"/>
    </row>
    <row r="287" spans="3:3" ht="15.75" customHeight="1">
      <c r="C287" s="170"/>
    </row>
    <row r="288" spans="3:3" ht="15.75" customHeight="1">
      <c r="C288" s="170"/>
    </row>
    <row r="289" spans="3:3" ht="15.75" customHeight="1">
      <c r="C289" s="170"/>
    </row>
    <row r="290" spans="3:3" ht="15.75" customHeight="1">
      <c r="C290" s="170"/>
    </row>
    <row r="291" spans="3:3" ht="15.75" customHeight="1">
      <c r="C291" s="170"/>
    </row>
    <row r="292" spans="3:3" ht="15.75" customHeight="1">
      <c r="C292" s="170"/>
    </row>
    <row r="293" spans="3:3" ht="15.75" customHeight="1">
      <c r="C293" s="170"/>
    </row>
    <row r="294" spans="3:3" ht="15.75" customHeight="1">
      <c r="C294" s="170"/>
    </row>
    <row r="295" spans="3:3" ht="15.75" customHeight="1">
      <c r="C295" s="170"/>
    </row>
    <row r="296" spans="3:3" ht="15.75" customHeight="1">
      <c r="C296" s="170"/>
    </row>
    <row r="297" spans="3:3" ht="15.75" customHeight="1">
      <c r="C297" s="170"/>
    </row>
    <row r="298" spans="3:3" ht="15.75" customHeight="1">
      <c r="C298" s="170"/>
    </row>
    <row r="299" spans="3:3" ht="15.75" customHeight="1">
      <c r="C299" s="170"/>
    </row>
    <row r="300" spans="3:3" ht="15.75" customHeight="1">
      <c r="C300" s="170"/>
    </row>
    <row r="301" spans="3:3" ht="15.75" customHeight="1">
      <c r="C301" s="170"/>
    </row>
    <row r="302" spans="3:3" ht="15.75" customHeight="1">
      <c r="C302" s="170"/>
    </row>
    <row r="303" spans="3:3" ht="15.75" customHeight="1">
      <c r="C303" s="170"/>
    </row>
    <row r="304" spans="3:3" ht="15.75" customHeight="1">
      <c r="C304" s="170"/>
    </row>
    <row r="305" spans="3:3" ht="15.75" customHeight="1">
      <c r="C305" s="170"/>
    </row>
    <row r="306" spans="3:3" ht="15.75" customHeight="1">
      <c r="C306" s="170"/>
    </row>
    <row r="307" spans="3:3" ht="15.75" customHeight="1">
      <c r="C307" s="170"/>
    </row>
    <row r="308" spans="3:3" ht="15.75" customHeight="1">
      <c r="C308" s="170"/>
    </row>
    <row r="309" spans="3:3" ht="15.75" customHeight="1">
      <c r="C309" s="170"/>
    </row>
    <row r="310" spans="3:3" ht="15.75" customHeight="1">
      <c r="C310" s="170"/>
    </row>
    <row r="311" spans="3:3" ht="15.75" customHeight="1">
      <c r="C311" s="170"/>
    </row>
    <row r="312" spans="3:3" ht="15.75" customHeight="1">
      <c r="C312" s="170"/>
    </row>
    <row r="313" spans="3:3" ht="15.75" customHeight="1">
      <c r="C313" s="170"/>
    </row>
    <row r="314" spans="3:3" ht="15.75" customHeight="1">
      <c r="C314" s="170"/>
    </row>
    <row r="315" spans="3:3" ht="15.75" customHeight="1">
      <c r="C315" s="170"/>
    </row>
    <row r="316" spans="3:3" ht="15.75" customHeight="1">
      <c r="C316" s="170"/>
    </row>
    <row r="317" spans="3:3" ht="15.75" customHeight="1">
      <c r="C317" s="170"/>
    </row>
    <row r="318" spans="3:3" ht="15.75" customHeight="1">
      <c r="C318" s="170"/>
    </row>
    <row r="319" spans="3:3" ht="15.75" customHeight="1">
      <c r="C319" s="170"/>
    </row>
    <row r="320" spans="3:3" ht="15.75" customHeight="1">
      <c r="C320" s="170"/>
    </row>
    <row r="321" spans="3:3" ht="15.75" customHeight="1">
      <c r="C321" s="170"/>
    </row>
    <row r="322" spans="3:3" ht="15.75" customHeight="1">
      <c r="C322" s="170"/>
    </row>
    <row r="323" spans="3:3" ht="15.75" customHeight="1">
      <c r="C323" s="170"/>
    </row>
    <row r="324" spans="3:3" ht="15.75" customHeight="1">
      <c r="C324" s="170"/>
    </row>
    <row r="325" spans="3:3" ht="15.75" customHeight="1">
      <c r="C325" s="170"/>
    </row>
    <row r="326" spans="3:3" ht="15.75" customHeight="1">
      <c r="C326" s="170"/>
    </row>
    <row r="327" spans="3:3" ht="15.75" customHeight="1">
      <c r="C327" s="170"/>
    </row>
    <row r="328" spans="3:3" ht="15.75" customHeight="1">
      <c r="C328" s="170"/>
    </row>
    <row r="329" spans="3:3" ht="15.75" customHeight="1">
      <c r="C329" s="170"/>
    </row>
    <row r="330" spans="3:3" ht="15.75" customHeight="1">
      <c r="C330" s="170"/>
    </row>
    <row r="331" spans="3:3" ht="15.75" customHeight="1">
      <c r="C331" s="170"/>
    </row>
    <row r="332" spans="3:3" ht="15.75" customHeight="1">
      <c r="C332" s="170"/>
    </row>
    <row r="333" spans="3:3" ht="15.75" customHeight="1">
      <c r="C333" s="170"/>
    </row>
    <row r="334" spans="3:3" ht="15.75" customHeight="1">
      <c r="C334" s="170"/>
    </row>
    <row r="335" spans="3:3" ht="15.75" customHeight="1">
      <c r="C335" s="170"/>
    </row>
    <row r="336" spans="3:3" ht="15.75" customHeight="1">
      <c r="C336" s="170"/>
    </row>
    <row r="337" spans="3:3" ht="15.75" customHeight="1">
      <c r="C337" s="170"/>
    </row>
    <row r="338" spans="3:3" ht="15.75" customHeight="1">
      <c r="C338" s="170"/>
    </row>
    <row r="339" spans="3:3" ht="15.75" customHeight="1">
      <c r="C339" s="170"/>
    </row>
    <row r="340" spans="3:3" ht="15.75" customHeight="1">
      <c r="C340" s="170"/>
    </row>
    <row r="341" spans="3:3" ht="15.75" customHeight="1">
      <c r="C341" s="170"/>
    </row>
    <row r="342" spans="3:3" ht="15.75" customHeight="1">
      <c r="C342" s="170"/>
    </row>
    <row r="343" spans="3:3" ht="15.75" customHeight="1">
      <c r="C343" s="170"/>
    </row>
    <row r="344" spans="3:3" ht="15.75" customHeight="1">
      <c r="C344" s="170"/>
    </row>
    <row r="345" spans="3:3" ht="15.75" customHeight="1">
      <c r="C345" s="170"/>
    </row>
    <row r="346" spans="3:3" ht="15.75" customHeight="1">
      <c r="C346" s="170"/>
    </row>
    <row r="347" spans="3:3" ht="15.75" customHeight="1">
      <c r="C347" s="170"/>
    </row>
    <row r="348" spans="3:3" ht="15.75" customHeight="1">
      <c r="C348" s="170"/>
    </row>
    <row r="349" spans="3:3" ht="15.75" customHeight="1">
      <c r="C349" s="170"/>
    </row>
    <row r="350" spans="3:3" ht="15.75" customHeight="1">
      <c r="C350" s="170"/>
    </row>
    <row r="351" spans="3:3" ht="15.75" customHeight="1">
      <c r="C351" s="170"/>
    </row>
    <row r="352" spans="3:3" ht="15.75" customHeight="1">
      <c r="C352" s="170"/>
    </row>
    <row r="353" spans="3:3" ht="15.75" customHeight="1">
      <c r="C353" s="170"/>
    </row>
    <row r="354" spans="3:3" ht="15.75" customHeight="1">
      <c r="C354" s="170"/>
    </row>
    <row r="355" spans="3:3" ht="15.75" customHeight="1">
      <c r="C355" s="170"/>
    </row>
    <row r="356" spans="3:3" ht="15.75" customHeight="1">
      <c r="C356" s="170"/>
    </row>
    <row r="357" spans="3:3" ht="15.75" customHeight="1">
      <c r="C357" s="170"/>
    </row>
    <row r="358" spans="3:3" ht="15.75" customHeight="1">
      <c r="C358" s="170"/>
    </row>
    <row r="359" spans="3:3" ht="15.75" customHeight="1">
      <c r="C359" s="170"/>
    </row>
    <row r="360" spans="3:3" ht="15.75" customHeight="1">
      <c r="C360" s="170"/>
    </row>
    <row r="361" spans="3:3" ht="15.75" customHeight="1">
      <c r="C361" s="170"/>
    </row>
    <row r="362" spans="3:3" ht="15.75" customHeight="1">
      <c r="C362" s="170"/>
    </row>
    <row r="363" spans="3:3" ht="15.75" customHeight="1">
      <c r="C363" s="170"/>
    </row>
    <row r="364" spans="3:3" ht="15.75" customHeight="1">
      <c r="C364" s="170"/>
    </row>
    <row r="365" spans="3:3" ht="15.75" customHeight="1">
      <c r="C365" s="170"/>
    </row>
    <row r="366" spans="3:3" ht="15.75" customHeight="1">
      <c r="C366" s="170"/>
    </row>
    <row r="367" spans="3:3" ht="15.75" customHeight="1">
      <c r="C367" s="170"/>
    </row>
    <row r="368" spans="3:3" ht="15.75" customHeight="1">
      <c r="C368" s="170"/>
    </row>
    <row r="369" spans="3:3" ht="15.75" customHeight="1">
      <c r="C369" s="170"/>
    </row>
    <row r="370" spans="3:3" ht="15.75" customHeight="1">
      <c r="C370" s="170"/>
    </row>
    <row r="371" spans="3:3" ht="15.75" customHeight="1">
      <c r="C371" s="170"/>
    </row>
    <row r="372" spans="3:3" ht="15.75" customHeight="1">
      <c r="C372" s="170"/>
    </row>
    <row r="373" spans="3:3" ht="15.75" customHeight="1">
      <c r="C373" s="170"/>
    </row>
    <row r="374" spans="3:3" ht="15.75" customHeight="1">
      <c r="C374" s="170"/>
    </row>
    <row r="375" spans="3:3" ht="15.75" customHeight="1">
      <c r="C375" s="170"/>
    </row>
    <row r="376" spans="3:3" ht="15.75" customHeight="1">
      <c r="C376" s="170"/>
    </row>
    <row r="377" spans="3:3" ht="15.75" customHeight="1">
      <c r="C377" s="170"/>
    </row>
    <row r="378" spans="3:3" ht="15.75" customHeight="1">
      <c r="C378" s="170"/>
    </row>
    <row r="379" spans="3:3" ht="15.75" customHeight="1">
      <c r="C379" s="170"/>
    </row>
    <row r="380" spans="3:3" ht="15.75" customHeight="1">
      <c r="C380" s="170"/>
    </row>
    <row r="381" spans="3:3" ht="15.75" customHeight="1">
      <c r="C381" s="170"/>
    </row>
    <row r="382" spans="3:3" ht="15.75" customHeight="1">
      <c r="C382" s="170"/>
    </row>
    <row r="383" spans="3:3" ht="15.75" customHeight="1">
      <c r="C383" s="170"/>
    </row>
    <row r="384" spans="3:3" ht="15.75" customHeight="1">
      <c r="C384" s="170"/>
    </row>
    <row r="385" spans="3:3" ht="15.75" customHeight="1">
      <c r="C385" s="170"/>
    </row>
    <row r="386" spans="3:3" ht="15.75" customHeight="1">
      <c r="C386" s="170"/>
    </row>
    <row r="387" spans="3:3" ht="15.75" customHeight="1">
      <c r="C387" s="170"/>
    </row>
    <row r="388" spans="3:3" ht="15.75" customHeight="1">
      <c r="C388" s="170"/>
    </row>
    <row r="389" spans="3:3" ht="15.75" customHeight="1">
      <c r="C389" s="170"/>
    </row>
    <row r="390" spans="3:3" ht="15.75" customHeight="1">
      <c r="C390" s="170"/>
    </row>
    <row r="391" spans="3:3" ht="15.75" customHeight="1">
      <c r="C391" s="170"/>
    </row>
    <row r="392" spans="3:3" ht="15.75" customHeight="1">
      <c r="C392" s="170"/>
    </row>
    <row r="393" spans="3:3" ht="15.75" customHeight="1">
      <c r="C393" s="170"/>
    </row>
    <row r="394" spans="3:3" ht="15.75" customHeight="1">
      <c r="C394" s="170"/>
    </row>
    <row r="395" spans="3:3" ht="15.75" customHeight="1">
      <c r="C395" s="170"/>
    </row>
    <row r="396" spans="3:3" ht="15.75" customHeight="1">
      <c r="C396" s="170"/>
    </row>
    <row r="397" spans="3:3" ht="15.75" customHeight="1">
      <c r="C397" s="170"/>
    </row>
    <row r="398" spans="3:3" ht="15.75" customHeight="1">
      <c r="C398" s="170"/>
    </row>
    <row r="399" spans="3:3" ht="15.75" customHeight="1">
      <c r="C399" s="170"/>
    </row>
    <row r="400" spans="3:3" ht="15.75" customHeight="1">
      <c r="C400" s="170"/>
    </row>
    <row r="401" spans="3:3" ht="15.75" customHeight="1">
      <c r="C401" s="170"/>
    </row>
    <row r="402" spans="3:3" ht="15.75" customHeight="1">
      <c r="C402" s="170"/>
    </row>
    <row r="403" spans="3:3" ht="15.75" customHeight="1">
      <c r="C403" s="170"/>
    </row>
    <row r="404" spans="3:3" ht="15.75" customHeight="1">
      <c r="C404" s="170"/>
    </row>
    <row r="405" spans="3:3" ht="15.75" customHeight="1">
      <c r="C405" s="170"/>
    </row>
    <row r="406" spans="3:3" ht="15.75" customHeight="1">
      <c r="C406" s="170"/>
    </row>
    <row r="407" spans="3:3" ht="15.75" customHeight="1">
      <c r="C407" s="170"/>
    </row>
    <row r="408" spans="3:3" ht="15.75" customHeight="1">
      <c r="C408" s="170"/>
    </row>
    <row r="409" spans="3:3" ht="15.75" customHeight="1">
      <c r="C409" s="170"/>
    </row>
    <row r="410" spans="3:3" ht="15.75" customHeight="1">
      <c r="C410" s="170"/>
    </row>
    <row r="411" spans="3:3" ht="15.75" customHeight="1">
      <c r="C411" s="170"/>
    </row>
    <row r="412" spans="3:3" ht="15.75" customHeight="1">
      <c r="C412" s="170"/>
    </row>
    <row r="413" spans="3:3" ht="15.75" customHeight="1">
      <c r="C413" s="170"/>
    </row>
    <row r="414" spans="3:3" ht="15.75" customHeight="1">
      <c r="C414" s="170"/>
    </row>
    <row r="415" spans="3:3" ht="15.75" customHeight="1">
      <c r="C415" s="170"/>
    </row>
    <row r="416" spans="3:3" ht="15.75" customHeight="1">
      <c r="C416" s="170"/>
    </row>
    <row r="417" spans="3:3" ht="15.75" customHeight="1">
      <c r="C417" s="170"/>
    </row>
    <row r="418" spans="3:3" ht="15.75" customHeight="1">
      <c r="C418" s="170"/>
    </row>
    <row r="419" spans="3:3" ht="15.75" customHeight="1">
      <c r="C419" s="170"/>
    </row>
    <row r="420" spans="3:3" ht="15.75" customHeight="1">
      <c r="C420" s="170"/>
    </row>
    <row r="421" spans="3:3" ht="15.75" customHeight="1">
      <c r="C421" s="170"/>
    </row>
    <row r="422" spans="3:3" ht="15.75" customHeight="1">
      <c r="C422" s="170"/>
    </row>
    <row r="423" spans="3:3" ht="15.75" customHeight="1">
      <c r="C423" s="170"/>
    </row>
    <row r="424" spans="3:3" ht="15.75" customHeight="1">
      <c r="C424" s="170"/>
    </row>
    <row r="425" spans="3:3" ht="15.75" customHeight="1">
      <c r="C425" s="170"/>
    </row>
    <row r="426" spans="3:3" ht="15.75" customHeight="1">
      <c r="C426" s="170"/>
    </row>
    <row r="427" spans="3:3" ht="15.75" customHeight="1">
      <c r="C427" s="170"/>
    </row>
    <row r="428" spans="3:3" ht="15.75" customHeight="1">
      <c r="C428" s="170"/>
    </row>
    <row r="429" spans="3:3" ht="15.75" customHeight="1">
      <c r="C429" s="170"/>
    </row>
    <row r="430" spans="3:3" ht="15.75" customHeight="1">
      <c r="C430" s="170"/>
    </row>
    <row r="431" spans="3:3" ht="15.75" customHeight="1">
      <c r="C431" s="170"/>
    </row>
    <row r="432" spans="3:3" ht="15.75" customHeight="1">
      <c r="C432" s="170"/>
    </row>
    <row r="433" spans="3:3" ht="15.75" customHeight="1">
      <c r="C433" s="170"/>
    </row>
    <row r="434" spans="3:3" ht="15.75" customHeight="1">
      <c r="C434" s="170"/>
    </row>
    <row r="435" spans="3:3" ht="15.75" customHeight="1">
      <c r="C435" s="170"/>
    </row>
    <row r="436" spans="3:3" ht="15.75" customHeight="1">
      <c r="C436" s="170"/>
    </row>
    <row r="437" spans="3:3" ht="15.75" customHeight="1">
      <c r="C437" s="170"/>
    </row>
    <row r="438" spans="3:3" ht="15.75" customHeight="1">
      <c r="C438" s="170"/>
    </row>
    <row r="439" spans="3:3" ht="15.75" customHeight="1">
      <c r="C439" s="170"/>
    </row>
    <row r="440" spans="3:3" ht="15.75" customHeight="1">
      <c r="C440" s="170"/>
    </row>
    <row r="441" spans="3:3" ht="15.75" customHeight="1">
      <c r="C441" s="170"/>
    </row>
    <row r="442" spans="3:3" ht="15.75" customHeight="1">
      <c r="C442" s="170"/>
    </row>
    <row r="443" spans="3:3" ht="15.75" customHeight="1">
      <c r="C443" s="170"/>
    </row>
    <row r="444" spans="3:3" ht="15.75" customHeight="1">
      <c r="C444" s="170"/>
    </row>
    <row r="445" spans="3:3" ht="15.75" customHeight="1">
      <c r="C445" s="170"/>
    </row>
    <row r="446" spans="3:3" ht="15.75" customHeight="1">
      <c r="C446" s="170"/>
    </row>
    <row r="447" spans="3:3" ht="15.75" customHeight="1">
      <c r="C447" s="170"/>
    </row>
    <row r="448" spans="3:3" ht="15.75" customHeight="1">
      <c r="C448" s="170"/>
    </row>
    <row r="449" spans="3:3" ht="15.75" customHeight="1">
      <c r="C449" s="170"/>
    </row>
    <row r="450" spans="3:3" ht="15.75" customHeight="1">
      <c r="C450" s="170"/>
    </row>
    <row r="451" spans="3:3" ht="15.75" customHeight="1">
      <c r="C451" s="170"/>
    </row>
    <row r="452" spans="3:3" ht="15.75" customHeight="1">
      <c r="C452" s="170"/>
    </row>
    <row r="453" spans="3:3" ht="15.75" customHeight="1">
      <c r="C453" s="170"/>
    </row>
    <row r="454" spans="3:3" ht="15.75" customHeight="1">
      <c r="C454" s="170"/>
    </row>
    <row r="455" spans="3:3" ht="15.75" customHeight="1">
      <c r="C455" s="170"/>
    </row>
    <row r="456" spans="3:3" ht="15.75" customHeight="1">
      <c r="C456" s="170"/>
    </row>
    <row r="457" spans="3:3" ht="15.75" customHeight="1">
      <c r="C457" s="170"/>
    </row>
    <row r="458" spans="3:3" ht="15.75" customHeight="1">
      <c r="C458" s="170"/>
    </row>
    <row r="459" spans="3:3" ht="15.75" customHeight="1">
      <c r="C459" s="170"/>
    </row>
    <row r="460" spans="3:3" ht="15.75" customHeight="1">
      <c r="C460" s="170"/>
    </row>
    <row r="461" spans="3:3" ht="15.75" customHeight="1">
      <c r="C461" s="170"/>
    </row>
    <row r="462" spans="3:3" ht="15.75" customHeight="1">
      <c r="C462" s="170"/>
    </row>
    <row r="463" spans="3:3" ht="15.75" customHeight="1">
      <c r="C463" s="170"/>
    </row>
    <row r="464" spans="3:3" ht="15.75" customHeight="1">
      <c r="C464" s="170"/>
    </row>
    <row r="465" spans="3:3" ht="15.75" customHeight="1">
      <c r="C465" s="170"/>
    </row>
    <row r="466" spans="3:3" ht="15.75" customHeight="1">
      <c r="C466" s="170"/>
    </row>
    <row r="467" spans="3:3" ht="15.75" customHeight="1">
      <c r="C467" s="170"/>
    </row>
    <row r="468" spans="3:3" ht="15.75" customHeight="1">
      <c r="C468" s="170"/>
    </row>
    <row r="469" spans="3:3" ht="15.75" customHeight="1">
      <c r="C469" s="170"/>
    </row>
    <row r="470" spans="3:3" ht="15.75" customHeight="1">
      <c r="C470" s="170"/>
    </row>
    <row r="471" spans="3:3" ht="15.75" customHeight="1">
      <c r="C471" s="170"/>
    </row>
    <row r="472" spans="3:3" ht="15.75" customHeight="1">
      <c r="C472" s="170"/>
    </row>
    <row r="473" spans="3:3" ht="15.75" customHeight="1">
      <c r="C473" s="170"/>
    </row>
    <row r="474" spans="3:3" ht="15.75" customHeight="1">
      <c r="C474" s="170"/>
    </row>
    <row r="475" spans="3:3" ht="15.75" customHeight="1">
      <c r="C475" s="170"/>
    </row>
    <row r="476" spans="3:3" ht="15.75" customHeight="1">
      <c r="C476" s="170"/>
    </row>
    <row r="477" spans="3:3" ht="15.75" customHeight="1">
      <c r="C477" s="170"/>
    </row>
    <row r="478" spans="3:3" ht="15.75" customHeight="1">
      <c r="C478" s="170"/>
    </row>
    <row r="479" spans="3:3" ht="15.75" customHeight="1">
      <c r="C479" s="170"/>
    </row>
    <row r="480" spans="3:3" ht="15.75" customHeight="1">
      <c r="C480" s="170"/>
    </row>
    <row r="481" spans="3:3" ht="15.75" customHeight="1">
      <c r="C481" s="170"/>
    </row>
    <row r="482" spans="3:3" ht="15.75" customHeight="1">
      <c r="C482" s="170"/>
    </row>
    <row r="483" spans="3:3" ht="15.75" customHeight="1">
      <c r="C483" s="170"/>
    </row>
    <row r="484" spans="3:3" ht="15.75" customHeight="1">
      <c r="C484" s="170"/>
    </row>
    <row r="485" spans="3:3" ht="15.75" customHeight="1">
      <c r="C485" s="170"/>
    </row>
    <row r="486" spans="3:3" ht="15.75" customHeight="1">
      <c r="C486" s="170"/>
    </row>
    <row r="487" spans="3:3" ht="15.75" customHeight="1">
      <c r="C487" s="170"/>
    </row>
    <row r="488" spans="3:3" ht="15.75" customHeight="1">
      <c r="C488" s="170"/>
    </row>
    <row r="489" spans="3:3" ht="15.75" customHeight="1">
      <c r="C489" s="170"/>
    </row>
    <row r="490" spans="3:3" ht="15.75" customHeight="1">
      <c r="C490" s="170"/>
    </row>
    <row r="491" spans="3:3" ht="15.75" customHeight="1">
      <c r="C491" s="170"/>
    </row>
    <row r="492" spans="3:3" ht="15.75" customHeight="1">
      <c r="C492" s="170"/>
    </row>
    <row r="493" spans="3:3" ht="15.75" customHeight="1">
      <c r="C493" s="170"/>
    </row>
    <row r="494" spans="3:3" ht="15.75" customHeight="1">
      <c r="C494" s="170"/>
    </row>
    <row r="495" spans="3:3" ht="15.75" customHeight="1">
      <c r="C495" s="170"/>
    </row>
    <row r="496" spans="3:3" ht="15.75" customHeight="1">
      <c r="C496" s="170"/>
    </row>
    <row r="497" spans="3:3" ht="15.75" customHeight="1">
      <c r="C497" s="170"/>
    </row>
    <row r="498" spans="3:3" ht="15.75" customHeight="1">
      <c r="C498" s="170"/>
    </row>
    <row r="499" spans="3:3" ht="15.75" customHeight="1">
      <c r="C499" s="170"/>
    </row>
    <row r="500" spans="3:3" ht="15.75" customHeight="1">
      <c r="C500" s="170"/>
    </row>
    <row r="501" spans="3:3" ht="15.75" customHeight="1">
      <c r="C501" s="170"/>
    </row>
    <row r="502" spans="3:3" ht="15.75" customHeight="1">
      <c r="C502" s="170"/>
    </row>
    <row r="503" spans="3:3" ht="15.75" customHeight="1">
      <c r="C503" s="170"/>
    </row>
    <row r="504" spans="3:3" ht="15.75" customHeight="1">
      <c r="C504" s="170"/>
    </row>
    <row r="505" spans="3:3" ht="15.75" customHeight="1">
      <c r="C505" s="170"/>
    </row>
    <row r="506" spans="3:3" ht="15.75" customHeight="1">
      <c r="C506" s="170"/>
    </row>
    <row r="507" spans="3:3" ht="15.75" customHeight="1">
      <c r="C507" s="170"/>
    </row>
    <row r="508" spans="3:3" ht="15.75" customHeight="1">
      <c r="C508" s="170"/>
    </row>
    <row r="509" spans="3:3" ht="15.75" customHeight="1">
      <c r="C509" s="170"/>
    </row>
    <row r="510" spans="3:3" ht="15.75" customHeight="1">
      <c r="C510" s="170"/>
    </row>
    <row r="511" spans="3:3" ht="15.75" customHeight="1">
      <c r="C511" s="170"/>
    </row>
    <row r="512" spans="3:3" ht="15.75" customHeight="1">
      <c r="C512" s="170"/>
    </row>
    <row r="513" spans="3:3" ht="15.75" customHeight="1">
      <c r="C513" s="170"/>
    </row>
    <row r="514" spans="3:3" ht="15.75" customHeight="1">
      <c r="C514" s="170"/>
    </row>
    <row r="515" spans="3:3" ht="15.75" customHeight="1">
      <c r="C515" s="170"/>
    </row>
    <row r="516" spans="3:3" ht="15.75" customHeight="1">
      <c r="C516" s="170"/>
    </row>
    <row r="517" spans="3:3" ht="15.75" customHeight="1">
      <c r="C517" s="170"/>
    </row>
    <row r="518" spans="3:3" ht="15.75" customHeight="1">
      <c r="C518" s="170"/>
    </row>
    <row r="519" spans="3:3" ht="15.75" customHeight="1">
      <c r="C519" s="170"/>
    </row>
    <row r="520" spans="3:3" ht="15.75" customHeight="1">
      <c r="C520" s="170"/>
    </row>
    <row r="521" spans="3:3" ht="15.75" customHeight="1">
      <c r="C521" s="170"/>
    </row>
    <row r="522" spans="3:3" ht="15.75" customHeight="1">
      <c r="C522" s="170"/>
    </row>
    <row r="523" spans="3:3" ht="15.75" customHeight="1">
      <c r="C523" s="170"/>
    </row>
    <row r="524" spans="3:3" ht="15.75" customHeight="1">
      <c r="C524" s="170"/>
    </row>
    <row r="525" spans="3:3" ht="15.75" customHeight="1">
      <c r="C525" s="170"/>
    </row>
    <row r="526" spans="3:3" ht="15.75" customHeight="1">
      <c r="C526" s="170"/>
    </row>
    <row r="527" spans="3:3" ht="15.75" customHeight="1">
      <c r="C527" s="170"/>
    </row>
    <row r="528" spans="3:3" ht="15.75" customHeight="1">
      <c r="C528" s="170"/>
    </row>
    <row r="529" spans="3:3" ht="15.75" customHeight="1">
      <c r="C529" s="170"/>
    </row>
    <row r="530" spans="3:3" ht="15.75" customHeight="1">
      <c r="C530" s="170"/>
    </row>
    <row r="531" spans="3:3" ht="15.75" customHeight="1">
      <c r="C531" s="170"/>
    </row>
    <row r="532" spans="3:3" ht="15.75" customHeight="1">
      <c r="C532" s="170"/>
    </row>
    <row r="533" spans="3:3" ht="15.75" customHeight="1">
      <c r="C533" s="170"/>
    </row>
    <row r="534" spans="3:3" ht="15.75" customHeight="1">
      <c r="C534" s="170"/>
    </row>
    <row r="535" spans="3:3" ht="15.75" customHeight="1">
      <c r="C535" s="170"/>
    </row>
    <row r="536" spans="3:3" ht="15.75" customHeight="1">
      <c r="C536" s="170"/>
    </row>
    <row r="537" spans="3:3" ht="15.75" customHeight="1">
      <c r="C537" s="170"/>
    </row>
    <row r="538" spans="3:3" ht="15.75" customHeight="1">
      <c r="C538" s="170"/>
    </row>
    <row r="539" spans="3:3" ht="15.75" customHeight="1">
      <c r="C539" s="170"/>
    </row>
    <row r="540" spans="3:3" ht="15.75" customHeight="1">
      <c r="C540" s="170"/>
    </row>
    <row r="541" spans="3:3" ht="15.75" customHeight="1">
      <c r="C541" s="170"/>
    </row>
    <row r="542" spans="3:3" ht="15.75" customHeight="1">
      <c r="C542" s="170"/>
    </row>
    <row r="543" spans="3:3" ht="15.75" customHeight="1">
      <c r="C543" s="170"/>
    </row>
    <row r="544" spans="3:3" ht="15.75" customHeight="1">
      <c r="C544" s="170"/>
    </row>
    <row r="545" spans="3:3" ht="15.75" customHeight="1">
      <c r="C545" s="170"/>
    </row>
    <row r="546" spans="3:3" ht="15.75" customHeight="1">
      <c r="C546" s="170"/>
    </row>
    <row r="547" spans="3:3" ht="15.75" customHeight="1">
      <c r="C547" s="170"/>
    </row>
    <row r="548" spans="3:3" ht="15.75" customHeight="1">
      <c r="C548" s="170"/>
    </row>
    <row r="549" spans="3:3" ht="15.75" customHeight="1">
      <c r="C549" s="170"/>
    </row>
    <row r="550" spans="3:3" ht="15.75" customHeight="1">
      <c r="C550" s="170"/>
    </row>
    <row r="551" spans="3:3" ht="15.75" customHeight="1">
      <c r="C551" s="170"/>
    </row>
    <row r="552" spans="3:3" ht="15.75" customHeight="1">
      <c r="C552" s="170"/>
    </row>
    <row r="553" spans="3:3" ht="15.75" customHeight="1">
      <c r="C553" s="170"/>
    </row>
    <row r="554" spans="3:3" ht="15.75" customHeight="1">
      <c r="C554" s="170"/>
    </row>
    <row r="555" spans="3:3" ht="15.75" customHeight="1">
      <c r="C555" s="170"/>
    </row>
    <row r="556" spans="3:3" ht="15.75" customHeight="1">
      <c r="C556" s="170"/>
    </row>
    <row r="557" spans="3:3" ht="15.75" customHeight="1">
      <c r="C557" s="170"/>
    </row>
    <row r="558" spans="3:3" ht="15.75" customHeight="1">
      <c r="C558" s="170"/>
    </row>
    <row r="559" spans="3:3" ht="15.75" customHeight="1">
      <c r="C559" s="170"/>
    </row>
    <row r="560" spans="3:3" ht="15.75" customHeight="1">
      <c r="C560" s="170"/>
    </row>
    <row r="561" spans="3:3" ht="15.75" customHeight="1">
      <c r="C561" s="170"/>
    </row>
    <row r="562" spans="3:3" ht="15.75" customHeight="1">
      <c r="C562" s="170"/>
    </row>
    <row r="563" spans="3:3" ht="15.75" customHeight="1">
      <c r="C563" s="170"/>
    </row>
    <row r="564" spans="3:3" ht="15.75" customHeight="1">
      <c r="C564" s="170"/>
    </row>
    <row r="565" spans="3:3" ht="15.75" customHeight="1">
      <c r="C565" s="170"/>
    </row>
    <row r="566" spans="3:3" ht="15.75" customHeight="1">
      <c r="C566" s="170"/>
    </row>
    <row r="567" spans="3:3" ht="15.75" customHeight="1">
      <c r="C567" s="170"/>
    </row>
    <row r="568" spans="3:3" ht="15.75" customHeight="1">
      <c r="C568" s="170"/>
    </row>
    <row r="569" spans="3:3" ht="15.75" customHeight="1">
      <c r="C569" s="170"/>
    </row>
    <row r="570" spans="3:3" ht="15.75" customHeight="1">
      <c r="C570" s="170"/>
    </row>
    <row r="571" spans="3:3" ht="15.75" customHeight="1">
      <c r="C571" s="170"/>
    </row>
    <row r="572" spans="3:3" ht="15.75" customHeight="1">
      <c r="C572" s="170"/>
    </row>
    <row r="573" spans="3:3" ht="15.75" customHeight="1">
      <c r="C573" s="170"/>
    </row>
    <row r="574" spans="3:3" ht="15.75" customHeight="1">
      <c r="C574" s="170"/>
    </row>
    <row r="575" spans="3:3" ht="15.75" customHeight="1">
      <c r="C575" s="170"/>
    </row>
    <row r="576" spans="3:3" ht="15.75" customHeight="1">
      <c r="C576" s="170"/>
    </row>
    <row r="577" spans="3:3" ht="15.75" customHeight="1">
      <c r="C577" s="170"/>
    </row>
    <row r="578" spans="3:3" ht="15.75" customHeight="1">
      <c r="C578" s="170"/>
    </row>
    <row r="579" spans="3:3" ht="15.75" customHeight="1">
      <c r="C579" s="170"/>
    </row>
    <row r="580" spans="3:3" ht="15.75" customHeight="1">
      <c r="C580" s="170"/>
    </row>
    <row r="581" spans="3:3" ht="15.75" customHeight="1">
      <c r="C581" s="170"/>
    </row>
    <row r="582" spans="3:3" ht="15.75" customHeight="1">
      <c r="C582" s="170"/>
    </row>
    <row r="583" spans="3:3" ht="15.75" customHeight="1">
      <c r="C583" s="170"/>
    </row>
    <row r="584" spans="3:3" ht="15.75" customHeight="1">
      <c r="C584" s="170"/>
    </row>
    <row r="585" spans="3:3" ht="15.75" customHeight="1">
      <c r="C585" s="170"/>
    </row>
    <row r="586" spans="3:3" ht="15.75" customHeight="1">
      <c r="C586" s="170"/>
    </row>
    <row r="587" spans="3:3" ht="15.75" customHeight="1">
      <c r="C587" s="170"/>
    </row>
    <row r="588" spans="3:3" ht="15.75" customHeight="1">
      <c r="C588" s="170"/>
    </row>
    <row r="589" spans="3:3" ht="15.75" customHeight="1">
      <c r="C589" s="170"/>
    </row>
    <row r="590" spans="3:3" ht="15.75" customHeight="1">
      <c r="C590" s="170"/>
    </row>
    <row r="591" spans="3:3" ht="15.75" customHeight="1">
      <c r="C591" s="170"/>
    </row>
    <row r="592" spans="3:3" ht="15.75" customHeight="1">
      <c r="C592" s="170"/>
    </row>
    <row r="593" spans="3:3" ht="15.75" customHeight="1">
      <c r="C593" s="170"/>
    </row>
    <row r="594" spans="3:3" ht="15.75" customHeight="1">
      <c r="C594" s="170"/>
    </row>
    <row r="595" spans="3:3" ht="15.75" customHeight="1">
      <c r="C595" s="170"/>
    </row>
    <row r="596" spans="3:3" ht="15.75" customHeight="1">
      <c r="C596" s="170"/>
    </row>
    <row r="597" spans="3:3" ht="15.75" customHeight="1">
      <c r="C597" s="170"/>
    </row>
    <row r="598" spans="3:3" ht="15.75" customHeight="1">
      <c r="C598" s="170"/>
    </row>
    <row r="599" spans="3:3" ht="15.75" customHeight="1">
      <c r="C599" s="170"/>
    </row>
    <row r="600" spans="3:3" ht="15.75" customHeight="1">
      <c r="C600" s="170"/>
    </row>
    <row r="601" spans="3:3" ht="15.75" customHeight="1">
      <c r="C601" s="170"/>
    </row>
    <row r="602" spans="3:3" ht="15.75" customHeight="1">
      <c r="C602" s="170"/>
    </row>
    <row r="603" spans="3:3" ht="15.75" customHeight="1">
      <c r="C603" s="170"/>
    </row>
    <row r="604" spans="3:3" ht="15.75" customHeight="1">
      <c r="C604" s="170"/>
    </row>
    <row r="605" spans="3:3" ht="15.75" customHeight="1">
      <c r="C605" s="170"/>
    </row>
    <row r="606" spans="3:3" ht="15.75" customHeight="1">
      <c r="C606" s="170"/>
    </row>
    <row r="607" spans="3:3" ht="15.75" customHeight="1">
      <c r="C607" s="170"/>
    </row>
    <row r="608" spans="3:3" ht="15.75" customHeight="1">
      <c r="C608" s="170"/>
    </row>
    <row r="609" spans="3:3" ht="15.75" customHeight="1">
      <c r="C609" s="170"/>
    </row>
    <row r="610" spans="3:3" ht="15.75" customHeight="1">
      <c r="C610" s="170"/>
    </row>
    <row r="611" spans="3:3" ht="15.75" customHeight="1">
      <c r="C611" s="170"/>
    </row>
    <row r="612" spans="3:3" ht="15.75" customHeight="1">
      <c r="C612" s="170"/>
    </row>
    <row r="613" spans="3:3" ht="15.75" customHeight="1">
      <c r="C613" s="170"/>
    </row>
    <row r="614" spans="3:3" ht="15.75" customHeight="1">
      <c r="C614" s="170"/>
    </row>
    <row r="615" spans="3:3" ht="15.75" customHeight="1">
      <c r="C615" s="170"/>
    </row>
    <row r="616" spans="3:3" ht="15.75" customHeight="1">
      <c r="C616" s="170"/>
    </row>
    <row r="617" spans="3:3" ht="15.75" customHeight="1">
      <c r="C617" s="170"/>
    </row>
    <row r="618" spans="3:3" ht="15.75" customHeight="1">
      <c r="C618" s="170"/>
    </row>
    <row r="619" spans="3:3" ht="15.75" customHeight="1">
      <c r="C619" s="170"/>
    </row>
    <row r="620" spans="3:3" ht="15.75" customHeight="1">
      <c r="C620" s="170"/>
    </row>
    <row r="621" spans="3:3" ht="15.75" customHeight="1">
      <c r="C621" s="170"/>
    </row>
    <row r="622" spans="3:3" ht="15.75" customHeight="1">
      <c r="C622" s="170"/>
    </row>
    <row r="623" spans="3:3" ht="15.75" customHeight="1">
      <c r="C623" s="170"/>
    </row>
    <row r="624" spans="3:3" ht="15.75" customHeight="1">
      <c r="C624" s="170"/>
    </row>
    <row r="625" spans="3:3" ht="15.75" customHeight="1">
      <c r="C625" s="170"/>
    </row>
    <row r="626" spans="3:3" ht="15.75" customHeight="1">
      <c r="C626" s="170"/>
    </row>
    <row r="627" spans="3:3" ht="15.75" customHeight="1">
      <c r="C627" s="170"/>
    </row>
    <row r="628" spans="3:3" ht="15.75" customHeight="1">
      <c r="C628" s="170"/>
    </row>
    <row r="629" spans="3:3" ht="15.75" customHeight="1">
      <c r="C629" s="170"/>
    </row>
    <row r="630" spans="3:3" ht="15.75" customHeight="1">
      <c r="C630" s="170"/>
    </row>
    <row r="631" spans="3:3" ht="15.75" customHeight="1">
      <c r="C631" s="170"/>
    </row>
    <row r="632" spans="3:3" ht="15.75" customHeight="1">
      <c r="C632" s="170"/>
    </row>
    <row r="633" spans="3:3" ht="15.75" customHeight="1">
      <c r="C633" s="170"/>
    </row>
    <row r="634" spans="3:3" ht="15.75" customHeight="1">
      <c r="C634" s="170"/>
    </row>
    <row r="635" spans="3:3" ht="15.75" customHeight="1">
      <c r="C635" s="170"/>
    </row>
    <row r="636" spans="3:3" ht="15.75" customHeight="1">
      <c r="C636" s="170"/>
    </row>
    <row r="637" spans="3:3" ht="15.75" customHeight="1">
      <c r="C637" s="170"/>
    </row>
    <row r="638" spans="3:3" ht="15.75" customHeight="1">
      <c r="C638" s="170"/>
    </row>
    <row r="639" spans="3:3" ht="15.75" customHeight="1">
      <c r="C639" s="170"/>
    </row>
    <row r="640" spans="3:3" ht="15.75" customHeight="1">
      <c r="C640" s="170"/>
    </row>
    <row r="641" spans="3:3" ht="15.75" customHeight="1">
      <c r="C641" s="170"/>
    </row>
    <row r="642" spans="3:3" ht="15.75" customHeight="1">
      <c r="C642" s="170"/>
    </row>
    <row r="643" spans="3:3" ht="15.75" customHeight="1">
      <c r="C643" s="170"/>
    </row>
    <row r="644" spans="3:3" ht="15.75" customHeight="1">
      <c r="C644" s="170"/>
    </row>
    <row r="645" spans="3:3" ht="15.75" customHeight="1">
      <c r="C645" s="170"/>
    </row>
    <row r="646" spans="3:3" ht="15.75" customHeight="1">
      <c r="C646" s="170"/>
    </row>
    <row r="647" spans="3:3" ht="15.75" customHeight="1">
      <c r="C647" s="170"/>
    </row>
    <row r="648" spans="3:3" ht="15.75" customHeight="1">
      <c r="C648" s="170"/>
    </row>
    <row r="649" spans="3:3" ht="15.75" customHeight="1">
      <c r="C649" s="170"/>
    </row>
    <row r="650" spans="3:3" ht="15.75" customHeight="1">
      <c r="C650" s="170"/>
    </row>
    <row r="651" spans="3:3" ht="15.75" customHeight="1">
      <c r="C651" s="170"/>
    </row>
    <row r="652" spans="3:3" ht="15.75" customHeight="1">
      <c r="C652" s="170"/>
    </row>
    <row r="653" spans="3:3" ht="15.75" customHeight="1">
      <c r="C653" s="170"/>
    </row>
    <row r="654" spans="3:3" ht="15.75" customHeight="1">
      <c r="C654" s="170"/>
    </row>
    <row r="655" spans="3:3" ht="15.75" customHeight="1">
      <c r="C655" s="170"/>
    </row>
    <row r="656" spans="3:3" ht="15.75" customHeight="1">
      <c r="C656" s="170"/>
    </row>
    <row r="657" spans="3:3" ht="15.75" customHeight="1">
      <c r="C657" s="170"/>
    </row>
    <row r="658" spans="3:3" ht="15.75" customHeight="1">
      <c r="C658" s="170"/>
    </row>
    <row r="659" spans="3:3" ht="15.75" customHeight="1">
      <c r="C659" s="170"/>
    </row>
    <row r="660" spans="3:3" ht="15.75" customHeight="1">
      <c r="C660" s="170"/>
    </row>
    <row r="661" spans="3:3" ht="15.75" customHeight="1">
      <c r="C661" s="170"/>
    </row>
    <row r="662" spans="3:3" ht="15.75" customHeight="1">
      <c r="C662" s="170"/>
    </row>
    <row r="663" spans="3:3" ht="15.75" customHeight="1">
      <c r="C663" s="170"/>
    </row>
    <row r="664" spans="3:3" ht="15.75" customHeight="1">
      <c r="C664" s="170"/>
    </row>
    <row r="665" spans="3:3" ht="15.75" customHeight="1">
      <c r="C665" s="170"/>
    </row>
    <row r="666" spans="3:3" ht="15.75" customHeight="1">
      <c r="C666" s="170"/>
    </row>
    <row r="667" spans="3:3" ht="15.75" customHeight="1">
      <c r="C667" s="170"/>
    </row>
    <row r="668" spans="3:3" ht="15.75" customHeight="1">
      <c r="C668" s="170"/>
    </row>
    <row r="669" spans="3:3" ht="15.75" customHeight="1">
      <c r="C669" s="170"/>
    </row>
    <row r="670" spans="3:3" ht="15.75" customHeight="1">
      <c r="C670" s="170"/>
    </row>
    <row r="671" spans="3:3" ht="15.75" customHeight="1">
      <c r="C671" s="170"/>
    </row>
    <row r="672" spans="3:3" ht="15.75" customHeight="1">
      <c r="C672" s="170"/>
    </row>
    <row r="673" spans="3:3" ht="15.75" customHeight="1">
      <c r="C673" s="170"/>
    </row>
    <row r="674" spans="3:3" ht="15.75" customHeight="1">
      <c r="C674" s="170"/>
    </row>
    <row r="675" spans="3:3" ht="15.75" customHeight="1">
      <c r="C675" s="170"/>
    </row>
    <row r="676" spans="3:3" ht="15.75" customHeight="1">
      <c r="C676" s="170"/>
    </row>
    <row r="677" spans="3:3" ht="15.75" customHeight="1">
      <c r="C677" s="170"/>
    </row>
    <row r="678" spans="3:3" ht="15.75" customHeight="1">
      <c r="C678" s="170"/>
    </row>
    <row r="679" spans="3:3" ht="15.75" customHeight="1">
      <c r="C679" s="170"/>
    </row>
    <row r="680" spans="3:3" ht="15.75" customHeight="1">
      <c r="C680" s="170"/>
    </row>
    <row r="681" spans="3:3" ht="15.75" customHeight="1">
      <c r="C681" s="170"/>
    </row>
    <row r="682" spans="3:3" ht="15.75" customHeight="1">
      <c r="C682" s="170"/>
    </row>
    <row r="683" spans="3:3" ht="15.75" customHeight="1">
      <c r="C683" s="170"/>
    </row>
    <row r="684" spans="3:3" ht="15.75" customHeight="1">
      <c r="C684" s="170"/>
    </row>
    <row r="685" spans="3:3" ht="15.75" customHeight="1">
      <c r="C685" s="170"/>
    </row>
    <row r="686" spans="3:3" ht="15.75" customHeight="1">
      <c r="C686" s="170"/>
    </row>
    <row r="687" spans="3:3" ht="15.75" customHeight="1">
      <c r="C687" s="170"/>
    </row>
    <row r="688" spans="3:3" ht="15.75" customHeight="1">
      <c r="C688" s="170"/>
    </row>
    <row r="689" spans="3:3" ht="15.75" customHeight="1">
      <c r="C689" s="170"/>
    </row>
    <row r="690" spans="3:3" ht="15.75" customHeight="1">
      <c r="C690" s="170"/>
    </row>
    <row r="691" spans="3:3" ht="15.75" customHeight="1">
      <c r="C691" s="170"/>
    </row>
    <row r="692" spans="3:3" ht="15.75" customHeight="1">
      <c r="C692" s="170"/>
    </row>
    <row r="693" spans="3:3" ht="15.75" customHeight="1">
      <c r="C693" s="170"/>
    </row>
    <row r="694" spans="3:3" ht="15.75" customHeight="1">
      <c r="C694" s="170"/>
    </row>
    <row r="695" spans="3:3" ht="15.75" customHeight="1">
      <c r="C695" s="170"/>
    </row>
    <row r="696" spans="3:3" ht="15.75" customHeight="1">
      <c r="C696" s="170"/>
    </row>
    <row r="697" spans="3:3" ht="15.75" customHeight="1">
      <c r="C697" s="170"/>
    </row>
    <row r="698" spans="3:3" ht="15.75" customHeight="1">
      <c r="C698" s="170"/>
    </row>
    <row r="699" spans="3:3" ht="15.75" customHeight="1">
      <c r="C699" s="170"/>
    </row>
    <row r="700" spans="3:3" ht="15.75" customHeight="1">
      <c r="C700" s="170"/>
    </row>
    <row r="701" spans="3:3" ht="15.75" customHeight="1">
      <c r="C701" s="170"/>
    </row>
    <row r="702" spans="3:3" ht="15.75" customHeight="1">
      <c r="C702" s="170"/>
    </row>
    <row r="703" spans="3:3" ht="15.75" customHeight="1">
      <c r="C703" s="170"/>
    </row>
    <row r="704" spans="3:3" ht="15.75" customHeight="1">
      <c r="C704" s="170"/>
    </row>
    <row r="705" spans="3:3" ht="15.75" customHeight="1">
      <c r="C705" s="170"/>
    </row>
    <row r="706" spans="3:3" ht="15.75" customHeight="1">
      <c r="C706" s="170"/>
    </row>
    <row r="707" spans="3:3" ht="15.75" customHeight="1">
      <c r="C707" s="170"/>
    </row>
    <row r="708" spans="3:3" ht="15.75" customHeight="1">
      <c r="C708" s="170"/>
    </row>
    <row r="709" spans="3:3" ht="15.75" customHeight="1">
      <c r="C709" s="170"/>
    </row>
    <row r="710" spans="3:3" ht="15.75" customHeight="1">
      <c r="C710" s="170"/>
    </row>
    <row r="711" spans="3:3" ht="15.75" customHeight="1">
      <c r="C711" s="170"/>
    </row>
    <row r="712" spans="3:3" ht="15.75" customHeight="1">
      <c r="C712" s="170"/>
    </row>
    <row r="713" spans="3:3" ht="15.75" customHeight="1">
      <c r="C713" s="170"/>
    </row>
    <row r="714" spans="3:3" ht="15.75" customHeight="1">
      <c r="C714" s="170"/>
    </row>
    <row r="715" spans="3:3" ht="15.75" customHeight="1">
      <c r="C715" s="170"/>
    </row>
    <row r="716" spans="3:3" ht="15.75" customHeight="1">
      <c r="C716" s="170"/>
    </row>
    <row r="717" spans="3:3" ht="15.75" customHeight="1">
      <c r="C717" s="170"/>
    </row>
    <row r="718" spans="3:3" ht="15.75" customHeight="1">
      <c r="C718" s="170"/>
    </row>
    <row r="719" spans="3:3" ht="15.75" customHeight="1">
      <c r="C719" s="170"/>
    </row>
    <row r="720" spans="3:3" ht="15.75" customHeight="1">
      <c r="C720" s="170"/>
    </row>
    <row r="721" spans="3:3" ht="15.75" customHeight="1">
      <c r="C721" s="170"/>
    </row>
    <row r="722" spans="3:3" ht="15.75" customHeight="1">
      <c r="C722" s="170"/>
    </row>
    <row r="723" spans="3:3" ht="15.75" customHeight="1">
      <c r="C723" s="170"/>
    </row>
    <row r="724" spans="3:3" ht="15.75" customHeight="1">
      <c r="C724" s="170"/>
    </row>
    <row r="725" spans="3:3" ht="15.75" customHeight="1">
      <c r="C725" s="170"/>
    </row>
    <row r="726" spans="3:3" ht="15.75" customHeight="1">
      <c r="C726" s="170"/>
    </row>
    <row r="727" spans="3:3" ht="15.75" customHeight="1">
      <c r="C727" s="170"/>
    </row>
    <row r="728" spans="3:3" ht="15.75" customHeight="1">
      <c r="C728" s="170"/>
    </row>
    <row r="729" spans="3:3" ht="15.75" customHeight="1">
      <c r="C729" s="170"/>
    </row>
    <row r="730" spans="3:3" ht="15.75" customHeight="1">
      <c r="C730" s="170"/>
    </row>
    <row r="731" spans="3:3" ht="15.75" customHeight="1">
      <c r="C731" s="170"/>
    </row>
    <row r="732" spans="3:3" ht="15.75" customHeight="1">
      <c r="C732" s="170"/>
    </row>
    <row r="733" spans="3:3" ht="15.75" customHeight="1">
      <c r="C733" s="170"/>
    </row>
    <row r="734" spans="3:3" ht="15.75" customHeight="1">
      <c r="C734" s="170"/>
    </row>
    <row r="735" spans="3:3" ht="15.75" customHeight="1">
      <c r="C735" s="170"/>
    </row>
    <row r="736" spans="3:3" ht="15.75" customHeight="1">
      <c r="C736" s="170"/>
    </row>
    <row r="737" spans="3:3" ht="15.75" customHeight="1">
      <c r="C737" s="170"/>
    </row>
    <row r="738" spans="3:3" ht="15.75" customHeight="1">
      <c r="C738" s="170"/>
    </row>
    <row r="739" spans="3:3" ht="15.75" customHeight="1">
      <c r="C739" s="170"/>
    </row>
    <row r="740" spans="3:3" ht="15.75" customHeight="1">
      <c r="C740" s="170"/>
    </row>
    <row r="741" spans="3:3" ht="15.75" customHeight="1">
      <c r="C741" s="170"/>
    </row>
    <row r="742" spans="3:3" ht="15.75" customHeight="1">
      <c r="C742" s="170"/>
    </row>
    <row r="743" spans="3:3" ht="15.75" customHeight="1">
      <c r="C743" s="170"/>
    </row>
    <row r="744" spans="3:3" ht="15.75" customHeight="1">
      <c r="C744" s="170"/>
    </row>
    <row r="745" spans="3:3" ht="15.75" customHeight="1">
      <c r="C745" s="170"/>
    </row>
    <row r="746" spans="3:3" ht="15.75" customHeight="1">
      <c r="C746" s="170"/>
    </row>
    <row r="747" spans="3:3" ht="15.75" customHeight="1">
      <c r="C747" s="170"/>
    </row>
    <row r="748" spans="3:3" ht="15.75" customHeight="1">
      <c r="C748" s="170"/>
    </row>
    <row r="749" spans="3:3" ht="15.75" customHeight="1">
      <c r="C749" s="170"/>
    </row>
    <row r="750" spans="3:3" ht="15.75" customHeight="1">
      <c r="C750" s="170"/>
    </row>
    <row r="751" spans="3:3" ht="15.75" customHeight="1">
      <c r="C751" s="170"/>
    </row>
    <row r="752" spans="3:3" ht="15.75" customHeight="1">
      <c r="C752" s="170"/>
    </row>
    <row r="753" spans="3:3" ht="15.75" customHeight="1">
      <c r="C753" s="170"/>
    </row>
    <row r="754" spans="3:3" ht="15.75" customHeight="1">
      <c r="C754" s="170"/>
    </row>
    <row r="755" spans="3:3" ht="15.75" customHeight="1">
      <c r="C755" s="170"/>
    </row>
    <row r="756" spans="3:3" ht="15.75" customHeight="1">
      <c r="C756" s="170"/>
    </row>
    <row r="757" spans="3:3" ht="15.75" customHeight="1">
      <c r="C757" s="170"/>
    </row>
    <row r="758" spans="3:3" ht="15.75" customHeight="1">
      <c r="C758" s="170"/>
    </row>
    <row r="759" spans="3:3" ht="15.75" customHeight="1">
      <c r="C759" s="170"/>
    </row>
    <row r="760" spans="3:3" ht="15.75" customHeight="1">
      <c r="C760" s="170"/>
    </row>
    <row r="761" spans="3:3" ht="15.75" customHeight="1">
      <c r="C761" s="170"/>
    </row>
    <row r="762" spans="3:3" ht="15.75" customHeight="1">
      <c r="C762" s="170"/>
    </row>
    <row r="763" spans="3:3" ht="15.75" customHeight="1">
      <c r="C763" s="170"/>
    </row>
    <row r="764" spans="3:3" ht="15.75" customHeight="1">
      <c r="C764" s="170"/>
    </row>
    <row r="765" spans="3:3" ht="15.75" customHeight="1">
      <c r="C765" s="170"/>
    </row>
    <row r="766" spans="3:3" ht="15.75" customHeight="1">
      <c r="C766" s="170"/>
    </row>
    <row r="767" spans="3:3" ht="15.75" customHeight="1">
      <c r="C767" s="170"/>
    </row>
    <row r="768" spans="3:3" ht="15.75" customHeight="1">
      <c r="C768" s="170"/>
    </row>
    <row r="769" spans="3:3" ht="15.75" customHeight="1">
      <c r="C769" s="170"/>
    </row>
    <row r="770" spans="3:3" ht="15.75" customHeight="1">
      <c r="C770" s="170"/>
    </row>
    <row r="771" spans="3:3" ht="15.75" customHeight="1">
      <c r="C771" s="170"/>
    </row>
    <row r="772" spans="3:3" ht="15.75" customHeight="1">
      <c r="C772" s="170"/>
    </row>
    <row r="773" spans="3:3" ht="15.75" customHeight="1">
      <c r="C773" s="170"/>
    </row>
    <row r="774" spans="3:3" ht="15.75" customHeight="1">
      <c r="C774" s="170"/>
    </row>
    <row r="775" spans="3:3" ht="15.75" customHeight="1">
      <c r="C775" s="170"/>
    </row>
    <row r="776" spans="3:3" ht="15.75" customHeight="1">
      <c r="C776" s="170"/>
    </row>
    <row r="777" spans="3:3" ht="15.75" customHeight="1">
      <c r="C777" s="170"/>
    </row>
    <row r="778" spans="3:3" ht="15.75" customHeight="1">
      <c r="C778" s="170"/>
    </row>
    <row r="779" spans="3:3" ht="15.75" customHeight="1">
      <c r="C779" s="170"/>
    </row>
    <row r="780" spans="3:3" ht="15.75" customHeight="1">
      <c r="C780" s="170"/>
    </row>
    <row r="781" spans="3:3" ht="15.75" customHeight="1">
      <c r="C781" s="170"/>
    </row>
    <row r="782" spans="3:3" ht="15.75" customHeight="1">
      <c r="C782" s="170"/>
    </row>
    <row r="783" spans="3:3" ht="15.75" customHeight="1">
      <c r="C783" s="170"/>
    </row>
    <row r="784" spans="3:3" ht="15.75" customHeight="1">
      <c r="C784" s="170"/>
    </row>
    <row r="785" spans="3:3" ht="15.75" customHeight="1">
      <c r="C785" s="170"/>
    </row>
    <row r="786" spans="3:3" ht="15.75" customHeight="1">
      <c r="C786" s="170"/>
    </row>
    <row r="787" spans="3:3" ht="15.75" customHeight="1">
      <c r="C787" s="170"/>
    </row>
    <row r="788" spans="3:3" ht="15.75" customHeight="1">
      <c r="C788" s="170"/>
    </row>
    <row r="789" spans="3:3" ht="15.75" customHeight="1">
      <c r="C789" s="170"/>
    </row>
    <row r="790" spans="3:3" ht="15.75" customHeight="1">
      <c r="C790" s="170"/>
    </row>
    <row r="791" spans="3:3" ht="15.75" customHeight="1">
      <c r="C791" s="170"/>
    </row>
    <row r="792" spans="3:3" ht="15.75" customHeight="1">
      <c r="C792" s="170"/>
    </row>
    <row r="793" spans="3:3" ht="15.75" customHeight="1">
      <c r="C793" s="170"/>
    </row>
    <row r="794" spans="3:3" ht="15.75" customHeight="1">
      <c r="C794" s="170"/>
    </row>
    <row r="795" spans="3:3" ht="15.75" customHeight="1">
      <c r="C795" s="170"/>
    </row>
    <row r="796" spans="3:3" ht="15.75" customHeight="1">
      <c r="C796" s="170"/>
    </row>
    <row r="797" spans="3:3" ht="15.75" customHeight="1">
      <c r="C797" s="170"/>
    </row>
    <row r="798" spans="3:3" ht="15.75" customHeight="1">
      <c r="C798" s="170"/>
    </row>
    <row r="799" spans="3:3" ht="15.75" customHeight="1">
      <c r="C799" s="170"/>
    </row>
    <row r="800" spans="3:3" ht="15.75" customHeight="1">
      <c r="C800" s="170"/>
    </row>
    <row r="801" spans="3:3" ht="15.75" customHeight="1">
      <c r="C801" s="170"/>
    </row>
    <row r="802" spans="3:3" ht="15.75" customHeight="1">
      <c r="C802" s="170"/>
    </row>
    <row r="803" spans="3:3" ht="15.75" customHeight="1">
      <c r="C803" s="170"/>
    </row>
    <row r="804" spans="3:3" ht="15.75" customHeight="1">
      <c r="C804" s="170"/>
    </row>
    <row r="805" spans="3:3" ht="15.75" customHeight="1">
      <c r="C805" s="170"/>
    </row>
    <row r="806" spans="3:3" ht="15.75" customHeight="1">
      <c r="C806" s="170"/>
    </row>
    <row r="807" spans="3:3" ht="15.75" customHeight="1">
      <c r="C807" s="170"/>
    </row>
    <row r="808" spans="3:3" ht="15.75" customHeight="1">
      <c r="C808" s="170"/>
    </row>
    <row r="809" spans="3:3" ht="15.75" customHeight="1">
      <c r="C809" s="170"/>
    </row>
    <row r="810" spans="3:3" ht="15.75" customHeight="1">
      <c r="C810" s="170"/>
    </row>
    <row r="811" spans="3:3" ht="15.75" customHeight="1">
      <c r="C811" s="170"/>
    </row>
    <row r="812" spans="3:3" ht="15.75" customHeight="1">
      <c r="C812" s="170"/>
    </row>
    <row r="813" spans="3:3" ht="15.75" customHeight="1">
      <c r="C813" s="170"/>
    </row>
    <row r="814" spans="3:3" ht="15.75" customHeight="1">
      <c r="C814" s="170"/>
    </row>
    <row r="815" spans="3:3" ht="15.75" customHeight="1">
      <c r="C815" s="170"/>
    </row>
    <row r="816" spans="3:3" ht="15.75" customHeight="1">
      <c r="C816" s="170"/>
    </row>
    <row r="817" spans="3:3" ht="15.75" customHeight="1">
      <c r="C817" s="170"/>
    </row>
    <row r="818" spans="3:3" ht="15.75" customHeight="1">
      <c r="C818" s="170"/>
    </row>
    <row r="819" spans="3:3" ht="15.75" customHeight="1">
      <c r="C819" s="170"/>
    </row>
    <row r="820" spans="3:3" ht="15.75" customHeight="1">
      <c r="C820" s="170"/>
    </row>
    <row r="821" spans="3:3" ht="15.75" customHeight="1">
      <c r="C821" s="170"/>
    </row>
    <row r="822" spans="3:3" ht="15.75" customHeight="1">
      <c r="C822" s="170"/>
    </row>
    <row r="823" spans="3:3" ht="15.75" customHeight="1">
      <c r="C823" s="170"/>
    </row>
    <row r="824" spans="3:3" ht="15.75" customHeight="1">
      <c r="C824" s="170"/>
    </row>
    <row r="825" spans="3:3" ht="15.75" customHeight="1">
      <c r="C825" s="170"/>
    </row>
    <row r="826" spans="3:3" ht="15.75" customHeight="1">
      <c r="C826" s="170"/>
    </row>
    <row r="827" spans="3:3" ht="15.75" customHeight="1">
      <c r="C827" s="170"/>
    </row>
    <row r="828" spans="3:3" ht="15.75" customHeight="1">
      <c r="C828" s="170"/>
    </row>
    <row r="829" spans="3:3" ht="15.75" customHeight="1">
      <c r="C829" s="170"/>
    </row>
    <row r="830" spans="3:3" ht="15.75" customHeight="1">
      <c r="C830" s="170"/>
    </row>
    <row r="831" spans="3:3" ht="15.75" customHeight="1">
      <c r="C831" s="170"/>
    </row>
    <row r="832" spans="3:3" ht="15.75" customHeight="1">
      <c r="C832" s="170"/>
    </row>
    <row r="833" spans="3:3" ht="15.75" customHeight="1">
      <c r="C833" s="170"/>
    </row>
    <row r="834" spans="3:3" ht="15.75" customHeight="1">
      <c r="C834" s="170"/>
    </row>
    <row r="835" spans="3:3" ht="15.75" customHeight="1">
      <c r="C835" s="170"/>
    </row>
    <row r="836" spans="3:3" ht="15.75" customHeight="1">
      <c r="C836" s="170"/>
    </row>
    <row r="837" spans="3:3" ht="15.75" customHeight="1">
      <c r="C837" s="170"/>
    </row>
    <row r="838" spans="3:3" ht="15.75" customHeight="1">
      <c r="C838" s="170"/>
    </row>
    <row r="839" spans="3:3" ht="15.75" customHeight="1">
      <c r="C839" s="170"/>
    </row>
    <row r="840" spans="3:3" ht="15.75" customHeight="1">
      <c r="C840" s="170"/>
    </row>
    <row r="841" spans="3:3" ht="15.75" customHeight="1">
      <c r="C841" s="170"/>
    </row>
    <row r="842" spans="3:3" ht="15.75" customHeight="1">
      <c r="C842" s="170"/>
    </row>
    <row r="843" spans="3:3" ht="15.75" customHeight="1">
      <c r="C843" s="170"/>
    </row>
    <row r="844" spans="3:3" ht="15.75" customHeight="1">
      <c r="C844" s="170"/>
    </row>
    <row r="845" spans="3:3" ht="15.75" customHeight="1">
      <c r="C845" s="170"/>
    </row>
    <row r="846" spans="3:3" ht="15.75" customHeight="1">
      <c r="C846" s="170"/>
    </row>
    <row r="847" spans="3:3" ht="15.75" customHeight="1">
      <c r="C847" s="170"/>
    </row>
    <row r="848" spans="3:3" ht="15.75" customHeight="1">
      <c r="C848" s="170"/>
    </row>
    <row r="849" spans="3:3" ht="15.75" customHeight="1">
      <c r="C849" s="170"/>
    </row>
    <row r="850" spans="3:3" ht="15.75" customHeight="1">
      <c r="C850" s="170"/>
    </row>
    <row r="851" spans="3:3" ht="15.75" customHeight="1">
      <c r="C851" s="170"/>
    </row>
    <row r="852" spans="3:3" ht="15.75" customHeight="1">
      <c r="C852" s="170"/>
    </row>
    <row r="853" spans="3:3" ht="15.75" customHeight="1">
      <c r="C853" s="170"/>
    </row>
    <row r="854" spans="3:3" ht="15.75" customHeight="1">
      <c r="C854" s="170"/>
    </row>
    <row r="855" spans="3:3" ht="15.75" customHeight="1">
      <c r="C855" s="170"/>
    </row>
    <row r="856" spans="3:3" ht="15.75" customHeight="1">
      <c r="C856" s="170"/>
    </row>
    <row r="857" spans="3:3" ht="15.75" customHeight="1">
      <c r="C857" s="170"/>
    </row>
    <row r="858" spans="3:3" ht="15.75" customHeight="1">
      <c r="C858" s="170"/>
    </row>
    <row r="859" spans="3:3" ht="15.75" customHeight="1">
      <c r="C859" s="170"/>
    </row>
    <row r="860" spans="3:3" ht="15.75" customHeight="1">
      <c r="C860" s="170"/>
    </row>
    <row r="861" spans="3:3" ht="15.75" customHeight="1">
      <c r="C861" s="170"/>
    </row>
    <row r="862" spans="3:3" ht="15.75" customHeight="1">
      <c r="C862" s="170"/>
    </row>
    <row r="863" spans="3:3" ht="15.75" customHeight="1">
      <c r="C863" s="170"/>
    </row>
    <row r="864" spans="3:3" ht="15.75" customHeight="1">
      <c r="C864" s="170"/>
    </row>
    <row r="865" spans="3:3" ht="15.75" customHeight="1">
      <c r="C865" s="170"/>
    </row>
    <row r="866" spans="3:3" ht="15.75" customHeight="1">
      <c r="C866" s="170"/>
    </row>
    <row r="867" spans="3:3" ht="15.75" customHeight="1">
      <c r="C867" s="170"/>
    </row>
    <row r="868" spans="3:3" ht="15.75" customHeight="1">
      <c r="C868" s="170"/>
    </row>
    <row r="869" spans="3:3" ht="15.75" customHeight="1">
      <c r="C869" s="170"/>
    </row>
    <row r="870" spans="3:3" ht="15.75" customHeight="1">
      <c r="C870" s="170"/>
    </row>
    <row r="871" spans="3:3" ht="15.75" customHeight="1">
      <c r="C871" s="170"/>
    </row>
    <row r="872" spans="3:3" ht="15.75" customHeight="1">
      <c r="C872" s="170"/>
    </row>
    <row r="873" spans="3:3" ht="15.75" customHeight="1">
      <c r="C873" s="170"/>
    </row>
    <row r="874" spans="3:3" ht="15.75" customHeight="1">
      <c r="C874" s="170"/>
    </row>
    <row r="875" spans="3:3" ht="15.75" customHeight="1">
      <c r="C875" s="170"/>
    </row>
    <row r="876" spans="3:3" ht="15.75" customHeight="1">
      <c r="C876" s="170"/>
    </row>
    <row r="877" spans="3:3" ht="15.75" customHeight="1">
      <c r="C877" s="170"/>
    </row>
    <row r="878" spans="3:3" ht="15.75" customHeight="1">
      <c r="C878" s="170"/>
    </row>
    <row r="879" spans="3:3" ht="15.75" customHeight="1">
      <c r="C879" s="170"/>
    </row>
    <row r="880" spans="3:3" ht="15.75" customHeight="1">
      <c r="C880" s="170"/>
    </row>
    <row r="881" spans="3:3" ht="15.75" customHeight="1">
      <c r="C881" s="170"/>
    </row>
    <row r="882" spans="3:3" ht="15.75" customHeight="1">
      <c r="C882" s="170"/>
    </row>
    <row r="883" spans="3:3" ht="15.75" customHeight="1">
      <c r="C883" s="170"/>
    </row>
    <row r="884" spans="3:3" ht="15.75" customHeight="1">
      <c r="C884" s="170"/>
    </row>
    <row r="885" spans="3:3" ht="15.75" customHeight="1">
      <c r="C885" s="170"/>
    </row>
    <row r="886" spans="3:3" ht="15.75" customHeight="1">
      <c r="C886" s="170"/>
    </row>
    <row r="887" spans="3:3" ht="15.75" customHeight="1">
      <c r="C887" s="170"/>
    </row>
    <row r="888" spans="3:3" ht="15.75" customHeight="1">
      <c r="C888" s="170"/>
    </row>
    <row r="889" spans="3:3" ht="15.75" customHeight="1">
      <c r="C889" s="170"/>
    </row>
    <row r="890" spans="3:3" ht="15.75" customHeight="1">
      <c r="C890" s="170"/>
    </row>
    <row r="891" spans="3:3" ht="15.75" customHeight="1">
      <c r="C891" s="170"/>
    </row>
    <row r="892" spans="3:3" ht="15.75" customHeight="1">
      <c r="C892" s="170"/>
    </row>
    <row r="893" spans="3:3" ht="15.75" customHeight="1">
      <c r="C893" s="170"/>
    </row>
    <row r="894" spans="3:3" ht="15.75" customHeight="1">
      <c r="C894" s="170"/>
    </row>
    <row r="895" spans="3:3" ht="15.75" customHeight="1">
      <c r="C895" s="170"/>
    </row>
    <row r="896" spans="3:3" ht="15.75" customHeight="1">
      <c r="C896" s="170"/>
    </row>
    <row r="897" spans="3:3" ht="15.75" customHeight="1">
      <c r="C897" s="170"/>
    </row>
    <row r="898" spans="3:3" ht="15.75" customHeight="1">
      <c r="C898" s="170"/>
    </row>
    <row r="899" spans="3:3" ht="15.75" customHeight="1">
      <c r="C899" s="170"/>
    </row>
    <row r="900" spans="3:3" ht="15.75" customHeight="1">
      <c r="C900" s="170"/>
    </row>
    <row r="901" spans="3:3" ht="15.75" customHeight="1">
      <c r="C901" s="170"/>
    </row>
    <row r="902" spans="3:3" ht="15.75" customHeight="1">
      <c r="C902" s="170"/>
    </row>
    <row r="903" spans="3:3" ht="15.75" customHeight="1">
      <c r="C903" s="170"/>
    </row>
    <row r="904" spans="3:3" ht="15.75" customHeight="1">
      <c r="C904" s="170"/>
    </row>
    <row r="905" spans="3:3" ht="15.75" customHeight="1">
      <c r="C905" s="170"/>
    </row>
    <row r="906" spans="3:3" ht="15.75" customHeight="1">
      <c r="C906" s="170"/>
    </row>
    <row r="907" spans="3:3" ht="15.75" customHeight="1">
      <c r="C907" s="170"/>
    </row>
    <row r="908" spans="3:3" ht="15.75" customHeight="1">
      <c r="C908" s="170"/>
    </row>
    <row r="909" spans="3:3" ht="15.75" customHeight="1">
      <c r="C909" s="170"/>
    </row>
    <row r="910" spans="3:3" ht="15.75" customHeight="1">
      <c r="C910" s="170"/>
    </row>
    <row r="911" spans="3:3" ht="15.75" customHeight="1">
      <c r="C911" s="170"/>
    </row>
    <row r="912" spans="3:3" ht="15.75" customHeight="1">
      <c r="C912" s="170"/>
    </row>
    <row r="913" spans="3:3" ht="15.75" customHeight="1">
      <c r="C913" s="170"/>
    </row>
    <row r="914" spans="3:3" ht="15.75" customHeight="1">
      <c r="C914" s="170"/>
    </row>
    <row r="915" spans="3:3" ht="15.75" customHeight="1">
      <c r="C915" s="170"/>
    </row>
    <row r="916" spans="3:3" ht="15.75" customHeight="1">
      <c r="C916" s="170"/>
    </row>
    <row r="917" spans="3:3" ht="15.75" customHeight="1">
      <c r="C917" s="170"/>
    </row>
    <row r="918" spans="3:3" ht="15.75" customHeight="1">
      <c r="C918" s="170"/>
    </row>
    <row r="919" spans="3:3" ht="15.75" customHeight="1">
      <c r="C919" s="170"/>
    </row>
    <row r="920" spans="3:3" ht="15.75" customHeight="1">
      <c r="C920" s="170"/>
    </row>
    <row r="921" spans="3:3" ht="15.75" customHeight="1">
      <c r="C921" s="170"/>
    </row>
    <row r="922" spans="3:3" ht="15.75" customHeight="1">
      <c r="C922" s="170"/>
    </row>
    <row r="923" spans="3:3" ht="15.75" customHeight="1">
      <c r="C923" s="170"/>
    </row>
    <row r="924" spans="3:3" ht="15.75" customHeight="1">
      <c r="C924" s="170"/>
    </row>
    <row r="925" spans="3:3" ht="15.75" customHeight="1">
      <c r="C925" s="170"/>
    </row>
    <row r="926" spans="3:3" ht="15.75" customHeight="1">
      <c r="C926" s="170"/>
    </row>
    <row r="927" spans="3:3" ht="15.75" customHeight="1">
      <c r="C927" s="170"/>
    </row>
    <row r="928" spans="3:3" ht="15.75" customHeight="1">
      <c r="C928" s="170"/>
    </row>
    <row r="929" spans="3:3" ht="15.75" customHeight="1">
      <c r="C929" s="170"/>
    </row>
    <row r="930" spans="3:3" ht="15.75" customHeight="1">
      <c r="C930" s="170"/>
    </row>
    <row r="931" spans="3:3" ht="15.75" customHeight="1">
      <c r="C931" s="170"/>
    </row>
    <row r="932" spans="3:3" ht="15.75" customHeight="1">
      <c r="C932" s="170"/>
    </row>
    <row r="933" spans="3:3" ht="15.75" customHeight="1">
      <c r="C933" s="170"/>
    </row>
    <row r="934" spans="3:3" ht="15.75" customHeight="1">
      <c r="C934" s="170"/>
    </row>
    <row r="935" spans="3:3" ht="15.75" customHeight="1">
      <c r="C935" s="170"/>
    </row>
    <row r="936" spans="3:3" ht="15.75" customHeight="1">
      <c r="C936" s="170"/>
    </row>
    <row r="937" spans="3:3" ht="15.75" customHeight="1">
      <c r="C937" s="170"/>
    </row>
    <row r="938" spans="3:3" ht="15.75" customHeight="1">
      <c r="C938" s="170"/>
    </row>
    <row r="939" spans="3:3" ht="15.75" customHeight="1">
      <c r="C939" s="170"/>
    </row>
    <row r="940" spans="3:3" ht="15.75" customHeight="1">
      <c r="C940" s="170"/>
    </row>
    <row r="941" spans="3:3" ht="15.75" customHeight="1">
      <c r="C941" s="170"/>
    </row>
    <row r="942" spans="3:3" ht="15.75" customHeight="1">
      <c r="C942" s="170"/>
    </row>
    <row r="943" spans="3:3" ht="15.75" customHeight="1">
      <c r="C943" s="170"/>
    </row>
    <row r="944" spans="3:3" ht="15.75" customHeight="1">
      <c r="C944" s="170"/>
    </row>
    <row r="945" spans="3:3" ht="15.75" customHeight="1">
      <c r="C945" s="170"/>
    </row>
    <row r="946" spans="3:3" ht="15.75" customHeight="1">
      <c r="C946" s="170"/>
    </row>
    <row r="947" spans="3:3" ht="15.75" customHeight="1">
      <c r="C947" s="170"/>
    </row>
    <row r="948" spans="3:3" ht="15.75" customHeight="1">
      <c r="C948" s="170"/>
    </row>
    <row r="949" spans="3:3" ht="15.75" customHeight="1">
      <c r="C949" s="170"/>
    </row>
    <row r="950" spans="3:3" ht="15.75" customHeight="1">
      <c r="C950" s="170"/>
    </row>
    <row r="951" spans="3:3" ht="15.75" customHeight="1">
      <c r="C951" s="170"/>
    </row>
    <row r="952" spans="3:3" ht="15.75" customHeight="1">
      <c r="C952" s="170"/>
    </row>
    <row r="953" spans="3:3" ht="15.75" customHeight="1">
      <c r="C953" s="170"/>
    </row>
    <row r="954" spans="3:3" ht="15.75" customHeight="1">
      <c r="C954" s="170"/>
    </row>
    <row r="955" spans="3:3" ht="15.75" customHeight="1">
      <c r="C955" s="170"/>
    </row>
    <row r="956" spans="3:3" ht="15.75" customHeight="1">
      <c r="C956" s="170"/>
    </row>
    <row r="957" spans="3:3" ht="15.75" customHeight="1">
      <c r="C957" s="170"/>
    </row>
    <row r="958" spans="3:3" ht="15.75" customHeight="1">
      <c r="C958" s="170"/>
    </row>
    <row r="959" spans="3:3" ht="15.75" customHeight="1">
      <c r="C959" s="170"/>
    </row>
    <row r="960" spans="3:3" ht="15.75" customHeight="1">
      <c r="C960" s="170"/>
    </row>
    <row r="961" spans="3:3" ht="15.75" customHeight="1">
      <c r="C961" s="170"/>
    </row>
    <row r="962" spans="3:3" ht="15.75" customHeight="1">
      <c r="C962" s="170"/>
    </row>
    <row r="963" spans="3:3" ht="15.75" customHeight="1">
      <c r="C963" s="170"/>
    </row>
    <row r="964" spans="3:3" ht="15.75" customHeight="1">
      <c r="C964" s="170"/>
    </row>
    <row r="965" spans="3:3" ht="15.75" customHeight="1">
      <c r="C965" s="170"/>
    </row>
    <row r="966" spans="3:3" ht="15.75" customHeight="1">
      <c r="C966" s="170"/>
    </row>
    <row r="967" spans="3:3" ht="15.75" customHeight="1">
      <c r="C967" s="170"/>
    </row>
    <row r="968" spans="3:3" ht="15.75" customHeight="1">
      <c r="C968" s="170"/>
    </row>
    <row r="969" spans="3:3" ht="15.75" customHeight="1">
      <c r="C969" s="170"/>
    </row>
    <row r="970" spans="3:3" ht="15.75" customHeight="1">
      <c r="C970" s="170"/>
    </row>
    <row r="971" spans="3:3" ht="15.75" customHeight="1">
      <c r="C971" s="170"/>
    </row>
    <row r="972" spans="3:3" ht="15.75" customHeight="1">
      <c r="C972" s="170"/>
    </row>
    <row r="973" spans="3:3" ht="15.75" customHeight="1">
      <c r="C973" s="170"/>
    </row>
    <row r="974" spans="3:3" ht="15.75" customHeight="1">
      <c r="C974" s="170"/>
    </row>
    <row r="975" spans="3:3" ht="15.75" customHeight="1">
      <c r="C975" s="170"/>
    </row>
    <row r="976" spans="3:3" ht="15.75" customHeight="1">
      <c r="C976" s="170"/>
    </row>
    <row r="977" spans="3:3" ht="15.75" customHeight="1">
      <c r="C977" s="170"/>
    </row>
    <row r="978" spans="3:3" ht="15.75" customHeight="1">
      <c r="C978" s="170"/>
    </row>
    <row r="979" spans="3:3" ht="15.75" customHeight="1">
      <c r="C979" s="170"/>
    </row>
    <row r="980" spans="3:3" ht="15.75" customHeight="1">
      <c r="C980" s="170"/>
    </row>
    <row r="981" spans="3:3" ht="15.75" customHeight="1">
      <c r="C981" s="170"/>
    </row>
    <row r="982" spans="3:3" ht="15.75" customHeight="1">
      <c r="C982" s="170"/>
    </row>
    <row r="983" spans="3:3" ht="15.75" customHeight="1">
      <c r="C983" s="170"/>
    </row>
    <row r="984" spans="3:3" ht="15.75" customHeight="1">
      <c r="C984" s="170"/>
    </row>
    <row r="985" spans="3:3" ht="15.75" customHeight="1">
      <c r="C985" s="170"/>
    </row>
    <row r="986" spans="3:3" ht="15.75" customHeight="1">
      <c r="C986" s="170"/>
    </row>
    <row r="987" spans="3:3" ht="15.75" customHeight="1">
      <c r="C987" s="170"/>
    </row>
    <row r="988" spans="3:3" ht="15.75" customHeight="1">
      <c r="C988" s="170"/>
    </row>
    <row r="989" spans="3:3" ht="15.75" customHeight="1">
      <c r="C989" s="170"/>
    </row>
    <row r="990" spans="3:3" ht="15.75" customHeight="1">
      <c r="C990" s="170"/>
    </row>
    <row r="991" spans="3:3" ht="15.75" customHeight="1">
      <c r="C991" s="170"/>
    </row>
    <row r="992" spans="3:3" ht="15.75" customHeight="1">
      <c r="C992" s="170"/>
    </row>
    <row r="993" spans="3:3" ht="15.75" customHeight="1">
      <c r="C993" s="170"/>
    </row>
    <row r="994" spans="3:3" ht="15.75" customHeight="1">
      <c r="C994" s="170"/>
    </row>
    <row r="995" spans="3:3" ht="15.75" customHeight="1">
      <c r="C995" s="170"/>
    </row>
    <row r="996" spans="3:3" ht="15.75" customHeight="1">
      <c r="C996" s="170"/>
    </row>
    <row r="997" spans="3:3" ht="15.75" customHeight="1">
      <c r="C997" s="170"/>
    </row>
    <row r="998" spans="3:3" ht="15.75" customHeight="1">
      <c r="C998" s="170"/>
    </row>
    <row r="999" spans="3:3" ht="15.75" customHeight="1">
      <c r="C999" s="170"/>
    </row>
    <row r="1000" spans="3:3" ht="15.75" customHeight="1">
      <c r="C1000" s="170"/>
    </row>
  </sheetData>
  <mergeCells count="29">
    <mergeCell ref="A1:P1"/>
    <mergeCell ref="A2:P2"/>
    <mergeCell ref="A3:P3"/>
    <mergeCell ref="A4:D4"/>
    <mergeCell ref="A5:P5"/>
    <mergeCell ref="B10:D10"/>
    <mergeCell ref="F10:S10"/>
    <mergeCell ref="F11:S11"/>
    <mergeCell ref="E12:R12"/>
    <mergeCell ref="E13:R13"/>
    <mergeCell ref="B15:B26"/>
    <mergeCell ref="D15:K15"/>
    <mergeCell ref="D16:K16"/>
    <mergeCell ref="D28:K28"/>
    <mergeCell ref="B57:B63"/>
    <mergeCell ref="B91:B92"/>
    <mergeCell ref="B93:B127"/>
    <mergeCell ref="D29:K29"/>
    <mergeCell ref="D30:K30"/>
    <mergeCell ref="D52:K52"/>
    <mergeCell ref="D53:K53"/>
    <mergeCell ref="D54:K54"/>
    <mergeCell ref="B56:E56"/>
    <mergeCell ref="B65:E65"/>
    <mergeCell ref="B66:B72"/>
    <mergeCell ref="B74:F74"/>
    <mergeCell ref="B79:J80"/>
    <mergeCell ref="B81:D81"/>
    <mergeCell ref="B83:B89"/>
  </mergeCells>
  <conditionalFormatting sqref="F10">
    <cfRule type="notContainsBlanks" dxfId="108" priority="1">
      <formula>LEN(TRIM(F10))&gt;0</formula>
    </cfRule>
  </conditionalFormatting>
  <conditionalFormatting sqref="F11:S11">
    <cfRule type="expression" dxfId="107" priority="2">
      <formula>E11="NO SE REPORTA"</formula>
    </cfRule>
  </conditionalFormatting>
  <conditionalFormatting sqref="F11:S11">
    <cfRule type="expression" dxfId="106" priority="3">
      <formula>E10="NO APLICA"</formula>
    </cfRule>
  </conditionalFormatting>
  <conditionalFormatting sqref="E12:R12">
    <cfRule type="expression" dxfId="105" priority="4">
      <formula>E11="SI SE REPORTA"</formula>
    </cfRule>
  </conditionalFormatting>
  <dataValidations count="5">
    <dataValidation type="list" allowBlank="1" showErrorMessage="1" sqref="E11">
      <formula1>REPORTE</formula1>
    </dataValidation>
    <dataValidation type="custom" allowBlank="1" showInputMessage="1" showErrorMessage="1" prompt="ESCRIBA - POMCA, PMA o PMM" sqref="E32:E50">
      <formula1>AND(GTE(LEN(E32),MIN((1),(5))),LTE(LEN(E32),MAX((1),(5))))</formula1>
    </dataValidation>
    <dataValidation type="decimal" operator="greaterThanOrEqual" allowBlank="1" showInputMessage="1" showErrorMessage="1" prompt="ERROR - Escriba un número igual o mayor que 0" sqref="E18:H23">
      <formula1>0</formula1>
    </dataValidation>
    <dataValidation type="list" allowBlank="1" showErrorMessage="1" sqref="E10">
      <formula1>SI</formula1>
    </dataValidation>
    <dataValidation type="decimal" operator="greaterThanOrEqual" allowBlank="1" showInputMessage="1" showErrorMessage="1" prompt="ERROR - Valor en PESOS (sin centavos)" sqref="F32:I50">
      <formula1>0</formula1>
    </dataValidation>
  </dataValidations>
  <hyperlinks>
    <hyperlink ref="B9" location="null!A1" display="VOLVER AL INDICE"/>
  </hyperlinks>
  <pageMargins left="0.25" right="0.25" top="0.75" bottom="0.75" header="0" footer="0"/>
  <pageSetup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sqref="A1:P1"/>
    </sheetView>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26" width="9.375" customWidth="1"/>
  </cols>
  <sheetData>
    <row r="1" spans="1:26" ht="100.5" customHeight="1">
      <c r="A1" s="808"/>
      <c r="B1" s="732"/>
      <c r="C1" s="732"/>
      <c r="D1" s="732"/>
      <c r="E1" s="732"/>
      <c r="F1" s="732"/>
      <c r="G1" s="732"/>
      <c r="H1" s="732"/>
      <c r="I1" s="732"/>
      <c r="J1" s="732"/>
      <c r="K1" s="732"/>
      <c r="L1" s="732"/>
      <c r="M1" s="732"/>
      <c r="N1" s="732"/>
      <c r="O1" s="732"/>
      <c r="P1" s="733"/>
      <c r="Q1" s="24"/>
      <c r="R1" s="24"/>
      <c r="S1" s="4"/>
      <c r="T1" s="4"/>
      <c r="U1" s="4"/>
      <c r="V1" s="4"/>
      <c r="W1" s="4"/>
      <c r="X1" s="4"/>
      <c r="Y1" s="4"/>
      <c r="Z1" s="4"/>
    </row>
    <row r="2" spans="1:26">
      <c r="A2" s="731" t="str">
        <f>'Datos Generales'!C5</f>
        <v>Corporación Autónoma Regional del Tolima – CORTOLIMA</v>
      </c>
      <c r="B2" s="732"/>
      <c r="C2" s="732"/>
      <c r="D2" s="732"/>
      <c r="E2" s="732"/>
      <c r="F2" s="732"/>
      <c r="G2" s="732"/>
      <c r="H2" s="732"/>
      <c r="I2" s="732"/>
      <c r="J2" s="732"/>
      <c r="K2" s="732"/>
      <c r="L2" s="732"/>
      <c r="M2" s="732"/>
      <c r="N2" s="732"/>
      <c r="O2" s="732"/>
      <c r="P2" s="733"/>
      <c r="Q2" s="24"/>
      <c r="R2" s="24"/>
      <c r="S2" s="5"/>
      <c r="T2" s="5"/>
      <c r="U2" s="5"/>
      <c r="V2" s="5"/>
      <c r="W2" s="5"/>
      <c r="X2" s="5"/>
      <c r="Y2" s="5"/>
      <c r="Z2" s="5"/>
    </row>
    <row r="3" spans="1:26">
      <c r="A3" s="809" t="s">
        <v>845</v>
      </c>
      <c r="B3" s="732"/>
      <c r="C3" s="732"/>
      <c r="D3" s="732"/>
      <c r="E3" s="732"/>
      <c r="F3" s="732"/>
      <c r="G3" s="732"/>
      <c r="H3" s="732"/>
      <c r="I3" s="732"/>
      <c r="J3" s="732"/>
      <c r="K3" s="732"/>
      <c r="L3" s="732"/>
      <c r="M3" s="732"/>
      <c r="N3" s="732"/>
      <c r="O3" s="732"/>
      <c r="P3" s="733"/>
      <c r="Q3" s="24"/>
      <c r="R3" s="24"/>
      <c r="S3" s="5"/>
      <c r="T3" s="5"/>
      <c r="U3" s="5"/>
      <c r="V3" s="5"/>
      <c r="W3" s="5"/>
      <c r="X3" s="5"/>
      <c r="Y3" s="5"/>
      <c r="Z3" s="5"/>
    </row>
    <row r="4" spans="1:26" ht="15.75">
      <c r="A4" s="809" t="s">
        <v>49</v>
      </c>
      <c r="B4" s="732"/>
      <c r="C4" s="732"/>
      <c r="D4" s="810"/>
      <c r="E4" s="14" t="str">
        <f>'Datos Generales'!C6</f>
        <v>2020-I</v>
      </c>
      <c r="F4" s="14"/>
      <c r="G4" s="14"/>
      <c r="H4" s="14"/>
      <c r="I4" s="14"/>
      <c r="J4" s="14"/>
      <c r="K4" s="14"/>
      <c r="L4" s="14"/>
      <c r="M4" s="14"/>
      <c r="N4" s="14"/>
      <c r="O4" s="14"/>
      <c r="P4" s="15"/>
      <c r="Q4" s="24"/>
      <c r="R4" s="24"/>
      <c r="S4" s="5"/>
      <c r="T4" s="5"/>
      <c r="U4" s="5"/>
      <c r="V4" s="5"/>
      <c r="W4" s="5"/>
      <c r="X4" s="5"/>
      <c r="Y4" s="5"/>
      <c r="Z4" s="5"/>
    </row>
    <row r="5" spans="1:26" ht="16.5" customHeight="1">
      <c r="A5" s="809" t="s">
        <v>247</v>
      </c>
      <c r="B5" s="732"/>
      <c r="C5" s="732"/>
      <c r="D5" s="732"/>
      <c r="E5" s="732"/>
      <c r="F5" s="732"/>
      <c r="G5" s="732"/>
      <c r="H5" s="732"/>
      <c r="I5" s="732"/>
      <c r="J5" s="732"/>
      <c r="K5" s="732"/>
      <c r="L5" s="732"/>
      <c r="M5" s="732"/>
      <c r="N5" s="732"/>
      <c r="O5" s="732"/>
      <c r="P5" s="733"/>
      <c r="Q5" s="24"/>
      <c r="R5" s="24"/>
      <c r="S5" s="24"/>
      <c r="T5" s="24"/>
      <c r="U5" s="24"/>
      <c r="V5" s="24"/>
      <c r="W5" s="24"/>
      <c r="X5" s="24"/>
      <c r="Y5" s="24"/>
      <c r="Z5" s="24"/>
    </row>
    <row r="6" spans="1:26">
      <c r="A6" s="24"/>
      <c r="B6" s="118" t="s">
        <v>882</v>
      </c>
      <c r="C6" s="119"/>
      <c r="D6" s="120"/>
      <c r="E6" s="207"/>
      <c r="F6" s="120" t="s">
        <v>883</v>
      </c>
      <c r="G6" s="120"/>
      <c r="H6" s="120"/>
      <c r="I6" s="120"/>
      <c r="J6" s="120"/>
      <c r="K6" s="120"/>
    </row>
    <row r="7" spans="1:26">
      <c r="A7" s="24"/>
      <c r="B7" s="122"/>
      <c r="C7" s="123"/>
      <c r="D7" s="120"/>
      <c r="E7" s="124"/>
      <c r="F7" s="120" t="s">
        <v>884</v>
      </c>
      <c r="G7" s="120"/>
      <c r="H7" s="120"/>
      <c r="I7" s="120"/>
      <c r="J7" s="120"/>
      <c r="K7" s="120"/>
    </row>
    <row r="8" spans="1:26">
      <c r="A8" s="24"/>
      <c r="B8" s="134" t="s">
        <v>885</v>
      </c>
      <c r="C8" s="126">
        <v>2020</v>
      </c>
      <c r="D8" s="127" t="str">
        <f>IF(E10="NO APLICA","NO APLICA",IF(E11="NO SE REPORTA","SIN INFORMACION",+E19))</f>
        <v>N.A.</v>
      </c>
      <c r="E8" s="209"/>
      <c r="F8" s="120" t="s">
        <v>886</v>
      </c>
      <c r="G8" s="120"/>
      <c r="H8" s="120"/>
      <c r="I8" s="120"/>
      <c r="J8" s="120"/>
      <c r="K8" s="120"/>
    </row>
    <row r="9" spans="1:26">
      <c r="A9" s="24"/>
      <c r="B9" s="129" t="s">
        <v>887</v>
      </c>
      <c r="C9" s="170"/>
      <c r="D9" s="120"/>
      <c r="E9" s="120"/>
      <c r="F9" s="120"/>
      <c r="G9" s="120"/>
      <c r="H9" s="120"/>
      <c r="I9" s="120"/>
      <c r="J9" s="120"/>
      <c r="K9" s="120"/>
    </row>
    <row r="10" spans="1:26">
      <c r="A10" s="24"/>
      <c r="B10" s="836" t="s">
        <v>888</v>
      </c>
      <c r="C10" s="787"/>
      <c r="D10" s="787"/>
      <c r="E10" s="132" t="s">
        <v>889</v>
      </c>
      <c r="F10" s="83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787"/>
      <c r="H10" s="787"/>
      <c r="I10" s="787"/>
      <c r="J10" s="787"/>
      <c r="K10" s="787"/>
      <c r="L10" s="787"/>
      <c r="M10" s="787"/>
      <c r="N10" s="787"/>
      <c r="O10" s="787"/>
      <c r="P10" s="787"/>
      <c r="Q10" s="787"/>
      <c r="R10" s="787"/>
      <c r="S10" s="787"/>
      <c r="T10" s="120"/>
      <c r="U10" s="120"/>
      <c r="V10" s="24"/>
      <c r="W10" s="24"/>
      <c r="X10" s="24"/>
      <c r="Y10" s="24"/>
      <c r="Z10" s="24"/>
    </row>
    <row r="11" spans="1:26" ht="14.25" customHeight="1">
      <c r="A11" s="24"/>
      <c r="B11" s="133"/>
      <c r="C11" s="130"/>
      <c r="D11" s="134" t="str">
        <f>IF(E10="SI APLICA","¿El indicador no se reporta por limitaciones de información disponible? ","")</f>
        <v xml:space="preserve">¿El indicador no se reporta por limitaciones de información disponible? </v>
      </c>
      <c r="E11" s="135" t="s">
        <v>1020</v>
      </c>
      <c r="F11" s="838"/>
      <c r="G11" s="787"/>
      <c r="H11" s="787"/>
      <c r="I11" s="787"/>
      <c r="J11" s="787"/>
      <c r="K11" s="787"/>
      <c r="L11" s="787"/>
      <c r="M11" s="787"/>
      <c r="N11" s="787"/>
      <c r="O11" s="787"/>
      <c r="P11" s="787"/>
      <c r="Q11" s="787"/>
      <c r="R11" s="787"/>
      <c r="S11" s="787"/>
      <c r="T11" s="24"/>
      <c r="U11" s="24"/>
      <c r="V11" s="24"/>
      <c r="W11" s="24"/>
      <c r="X11" s="24"/>
      <c r="Y11" s="24"/>
      <c r="Z11" s="24"/>
    </row>
    <row r="12" spans="1:26" ht="23.25" customHeight="1">
      <c r="A12" s="24"/>
      <c r="B12" s="133"/>
      <c r="C12" s="130"/>
      <c r="D12" s="134" t="str">
        <f>IF(E11="SI SE REPORTA","¿Qué programas o proyectos del Plan de Acción están asociados al indicador? ","")</f>
        <v xml:space="preserve">¿Qué programas o proyectos del Plan de Acción están asociados al indicador? </v>
      </c>
      <c r="E12" s="839"/>
      <c r="F12" s="787"/>
      <c r="G12" s="787"/>
      <c r="H12" s="787"/>
      <c r="I12" s="787"/>
      <c r="J12" s="787"/>
      <c r="K12" s="787"/>
      <c r="L12" s="787"/>
      <c r="M12" s="787"/>
      <c r="N12" s="787"/>
      <c r="O12" s="787"/>
      <c r="P12" s="787"/>
      <c r="Q12" s="787"/>
      <c r="R12" s="787"/>
      <c r="S12" s="24"/>
      <c r="T12" s="24"/>
      <c r="U12" s="24"/>
      <c r="V12" s="24"/>
      <c r="W12" s="24"/>
      <c r="X12" s="24"/>
      <c r="Y12" s="24"/>
      <c r="Z12" s="24"/>
    </row>
    <row r="13" spans="1:26" ht="21.75" customHeight="1">
      <c r="A13" s="24"/>
      <c r="B13" s="133"/>
      <c r="C13" s="130"/>
      <c r="D13" s="134" t="s">
        <v>891</v>
      </c>
      <c r="E13" s="832"/>
      <c r="F13" s="833"/>
      <c r="G13" s="833"/>
      <c r="H13" s="833"/>
      <c r="I13" s="833"/>
      <c r="J13" s="833"/>
      <c r="K13" s="833"/>
      <c r="L13" s="833"/>
      <c r="M13" s="833"/>
      <c r="N13" s="833"/>
      <c r="O13" s="833"/>
      <c r="P13" s="833"/>
      <c r="Q13" s="833"/>
      <c r="R13" s="834"/>
      <c r="S13" s="24"/>
      <c r="T13" s="24"/>
      <c r="U13" s="24"/>
      <c r="V13" s="24"/>
      <c r="W13" s="24"/>
      <c r="X13" s="24"/>
      <c r="Y13" s="24"/>
      <c r="Z13" s="24"/>
    </row>
    <row r="14" spans="1:26" ht="6.75" customHeight="1">
      <c r="A14" s="24"/>
      <c r="B14" s="133"/>
      <c r="C14" s="170"/>
      <c r="D14" s="120"/>
      <c r="E14" s="120"/>
      <c r="F14" s="120"/>
      <c r="G14" s="120"/>
      <c r="H14" s="120"/>
      <c r="I14" s="120"/>
      <c r="J14" s="120"/>
      <c r="K14" s="120"/>
      <c r="L14" s="24"/>
      <c r="M14" s="24"/>
      <c r="N14" s="24"/>
      <c r="O14" s="24"/>
      <c r="P14" s="24"/>
      <c r="Q14" s="24"/>
      <c r="R14" s="24"/>
      <c r="S14" s="24"/>
      <c r="T14" s="24"/>
      <c r="U14" s="24"/>
      <c r="V14" s="24"/>
      <c r="W14" s="24"/>
      <c r="X14" s="24"/>
      <c r="Y14" s="24"/>
      <c r="Z14" s="24"/>
    </row>
    <row r="15" spans="1:26" ht="15" customHeight="1">
      <c r="A15" s="24"/>
      <c r="B15" s="852" t="s">
        <v>892</v>
      </c>
      <c r="C15" s="200"/>
      <c r="D15" s="822" t="s">
        <v>893</v>
      </c>
      <c r="E15" s="732"/>
      <c r="F15" s="732"/>
      <c r="G15" s="732"/>
      <c r="H15" s="732"/>
      <c r="I15" s="733"/>
      <c r="J15" s="120"/>
      <c r="K15" s="120"/>
    </row>
    <row r="16" spans="1:26">
      <c r="A16" s="24"/>
      <c r="B16" s="814"/>
      <c r="C16" s="180"/>
      <c r="D16" s="139" t="s">
        <v>1024</v>
      </c>
      <c r="E16" s="153" t="s">
        <v>916</v>
      </c>
      <c r="F16" s="153" t="s">
        <v>917</v>
      </c>
      <c r="G16" s="153" t="s">
        <v>918</v>
      </c>
      <c r="H16" s="153" t="s">
        <v>919</v>
      </c>
      <c r="I16" s="245"/>
      <c r="J16" s="120"/>
      <c r="K16" s="120"/>
    </row>
    <row r="17" spans="1:26" ht="60">
      <c r="A17" s="24"/>
      <c r="B17" s="814"/>
      <c r="C17" s="180"/>
      <c r="D17" s="246" t="s">
        <v>1168</v>
      </c>
      <c r="E17" s="140"/>
      <c r="F17" s="140"/>
      <c r="G17" s="140"/>
      <c r="H17" s="140"/>
      <c r="I17" s="247"/>
      <c r="J17" s="120"/>
      <c r="K17" s="120"/>
    </row>
    <row r="18" spans="1:26" ht="60">
      <c r="A18" s="24"/>
      <c r="B18" s="814"/>
      <c r="C18" s="180"/>
      <c r="D18" s="246" t="s">
        <v>1169</v>
      </c>
      <c r="E18" s="140"/>
      <c r="F18" s="140"/>
      <c r="G18" s="140"/>
      <c r="H18" s="140"/>
      <c r="I18" s="247"/>
      <c r="J18" s="120"/>
      <c r="K18" s="120"/>
    </row>
    <row r="19" spans="1:26" ht="60">
      <c r="A19" s="24"/>
      <c r="B19" s="814"/>
      <c r="C19" s="180"/>
      <c r="D19" s="246" t="s">
        <v>1170</v>
      </c>
      <c r="E19" s="212" t="str">
        <f t="shared" ref="E19:H19" si="0">IFERROR(E18/E17,"N.A.")</f>
        <v>N.A.</v>
      </c>
      <c r="F19" s="212" t="str">
        <f t="shared" si="0"/>
        <v>N.A.</v>
      </c>
      <c r="G19" s="212" t="str">
        <f t="shared" si="0"/>
        <v>N.A.</v>
      </c>
      <c r="H19" s="212" t="str">
        <f t="shared" si="0"/>
        <v>N.A.</v>
      </c>
      <c r="I19" s="238"/>
      <c r="J19" s="120"/>
      <c r="K19" s="120"/>
    </row>
    <row r="20" spans="1:26">
      <c r="A20" s="24"/>
      <c r="B20" s="814"/>
      <c r="C20" s="201"/>
      <c r="D20" s="826" t="s">
        <v>1171</v>
      </c>
      <c r="E20" s="784"/>
      <c r="F20" s="784"/>
      <c r="G20" s="784"/>
      <c r="H20" s="784"/>
      <c r="I20" s="785"/>
      <c r="J20" s="120"/>
      <c r="K20" s="120"/>
    </row>
    <row r="21" spans="1:26" ht="21" customHeight="1">
      <c r="A21" s="24"/>
      <c r="B21" s="241"/>
      <c r="C21" s="855" t="s">
        <v>846</v>
      </c>
      <c r="D21" s="854" t="s">
        <v>1172</v>
      </c>
      <c r="E21" s="853" t="s">
        <v>1173</v>
      </c>
      <c r="F21" s="853" t="s">
        <v>1174</v>
      </c>
      <c r="G21" s="853" t="s">
        <v>850</v>
      </c>
      <c r="H21" s="24"/>
      <c r="I21" s="141"/>
      <c r="J21" s="120"/>
      <c r="K21" s="120"/>
    </row>
    <row r="22" spans="1:26" ht="15.75" customHeight="1">
      <c r="A22" s="24"/>
      <c r="B22" s="241"/>
      <c r="C22" s="791"/>
      <c r="D22" s="815"/>
      <c r="E22" s="815"/>
      <c r="F22" s="815"/>
      <c r="G22" s="815"/>
      <c r="H22" s="24"/>
      <c r="I22" s="141"/>
      <c r="J22" s="120"/>
      <c r="K22" s="120"/>
    </row>
    <row r="23" spans="1:26" ht="15.75" customHeight="1">
      <c r="A23" s="24"/>
      <c r="B23" s="241"/>
      <c r="C23" s="145">
        <v>1</v>
      </c>
      <c r="D23" s="167"/>
      <c r="E23" s="250"/>
      <c r="F23" s="150"/>
      <c r="G23" s="150"/>
      <c r="H23" s="24"/>
      <c r="I23" s="141"/>
      <c r="J23" s="120"/>
      <c r="K23" s="120"/>
      <c r="L23" s="24"/>
      <c r="M23" s="24"/>
      <c r="N23" s="24"/>
      <c r="O23" s="24"/>
      <c r="P23" s="24"/>
      <c r="Q23" s="24"/>
      <c r="R23" s="24"/>
      <c r="S23" s="24"/>
      <c r="T23" s="24"/>
      <c r="U23" s="24"/>
      <c r="V23" s="24"/>
      <c r="W23" s="24"/>
      <c r="X23" s="24"/>
      <c r="Y23" s="24"/>
      <c r="Z23" s="24"/>
    </row>
    <row r="24" spans="1:26" ht="15.75" customHeight="1">
      <c r="A24" s="24"/>
      <c r="B24" s="241"/>
      <c r="C24" s="145">
        <v>2</v>
      </c>
      <c r="D24" s="167"/>
      <c r="E24" s="250"/>
      <c r="F24" s="150"/>
      <c r="G24" s="150"/>
      <c r="H24" s="24"/>
      <c r="I24" s="141"/>
      <c r="J24" s="120"/>
      <c r="K24" s="120"/>
      <c r="L24" s="24"/>
      <c r="M24" s="24"/>
      <c r="N24" s="24"/>
      <c r="O24" s="24"/>
      <c r="P24" s="24"/>
      <c r="Q24" s="24"/>
      <c r="R24" s="24"/>
      <c r="S24" s="24"/>
      <c r="T24" s="24"/>
      <c r="U24" s="24"/>
      <c r="V24" s="24"/>
      <c r="W24" s="24"/>
      <c r="X24" s="24"/>
      <c r="Y24" s="24"/>
      <c r="Z24" s="24"/>
    </row>
    <row r="25" spans="1:26" ht="15.75" customHeight="1">
      <c r="A25" s="24"/>
      <c r="B25" s="241"/>
      <c r="C25" s="145">
        <v>3</v>
      </c>
      <c r="D25" s="167"/>
      <c r="E25" s="250"/>
      <c r="F25" s="150"/>
      <c r="G25" s="150"/>
      <c r="H25" s="251"/>
      <c r="I25" s="141"/>
      <c r="J25" s="120"/>
      <c r="K25" s="120"/>
      <c r="L25" s="24"/>
      <c r="M25" s="24"/>
      <c r="N25" s="24"/>
      <c r="O25" s="24"/>
      <c r="P25" s="24"/>
      <c r="Q25" s="24"/>
      <c r="R25" s="24"/>
      <c r="S25" s="24"/>
      <c r="T25" s="24"/>
      <c r="U25" s="24"/>
      <c r="V25" s="24"/>
      <c r="W25" s="24"/>
      <c r="X25" s="24"/>
      <c r="Y25" s="24"/>
      <c r="Z25" s="24"/>
    </row>
    <row r="26" spans="1:26" ht="15.75" customHeight="1">
      <c r="A26" s="24"/>
      <c r="B26" s="241"/>
      <c r="C26" s="145">
        <v>4</v>
      </c>
      <c r="D26" s="167"/>
      <c r="E26" s="250"/>
      <c r="F26" s="150"/>
      <c r="G26" s="150"/>
      <c r="H26" s="251"/>
      <c r="I26" s="141"/>
      <c r="J26" s="120"/>
      <c r="K26" s="120"/>
      <c r="L26" s="24"/>
      <c r="M26" s="24"/>
      <c r="N26" s="24"/>
      <c r="O26" s="24"/>
      <c r="P26" s="24"/>
      <c r="Q26" s="24"/>
      <c r="R26" s="24"/>
      <c r="S26" s="24"/>
      <c r="T26" s="24"/>
      <c r="U26" s="24"/>
      <c r="V26" s="24"/>
      <c r="W26" s="24"/>
      <c r="X26" s="24"/>
      <c r="Y26" s="24"/>
      <c r="Z26" s="24"/>
    </row>
    <row r="27" spans="1:26" ht="15.75" customHeight="1">
      <c r="A27" s="24"/>
      <c r="B27" s="241"/>
      <c r="C27" s="145">
        <v>5</v>
      </c>
      <c r="D27" s="167"/>
      <c r="E27" s="250"/>
      <c r="F27" s="150"/>
      <c r="G27" s="150"/>
      <c r="H27" s="251"/>
      <c r="I27" s="141"/>
      <c r="J27" s="120"/>
      <c r="K27" s="120"/>
      <c r="L27" s="24"/>
      <c r="M27" s="24"/>
      <c r="N27" s="24"/>
      <c r="O27" s="24"/>
      <c r="P27" s="24"/>
      <c r="Q27" s="24"/>
      <c r="R27" s="24"/>
      <c r="S27" s="24"/>
      <c r="T27" s="24"/>
      <c r="U27" s="24"/>
      <c r="V27" s="24"/>
      <c r="W27" s="24"/>
      <c r="X27" s="24"/>
      <c r="Y27" s="24"/>
      <c r="Z27" s="24"/>
    </row>
    <row r="28" spans="1:26" ht="15.75" customHeight="1">
      <c r="A28" s="24"/>
      <c r="B28" s="241"/>
      <c r="C28" s="145">
        <v>6</v>
      </c>
      <c r="D28" s="167"/>
      <c r="E28" s="250"/>
      <c r="F28" s="150"/>
      <c r="G28" s="150"/>
      <c r="H28" s="251"/>
      <c r="I28" s="141"/>
      <c r="J28" s="120"/>
      <c r="K28" s="120"/>
      <c r="L28" s="24"/>
      <c r="M28" s="24"/>
      <c r="N28" s="24"/>
      <c r="O28" s="24"/>
      <c r="P28" s="24"/>
      <c r="Q28" s="24"/>
      <c r="R28" s="24"/>
      <c r="S28" s="24"/>
      <c r="T28" s="24"/>
      <c r="U28" s="24"/>
      <c r="V28" s="24"/>
      <c r="W28" s="24"/>
      <c r="X28" s="24"/>
      <c r="Y28" s="24"/>
      <c r="Z28" s="24"/>
    </row>
    <row r="29" spans="1:26" ht="15.75" customHeight="1">
      <c r="A29" s="24"/>
      <c r="B29" s="241"/>
      <c r="C29" s="145">
        <v>7</v>
      </c>
      <c r="D29" s="167"/>
      <c r="E29" s="250"/>
      <c r="F29" s="150"/>
      <c r="G29" s="150"/>
      <c r="H29" s="251"/>
      <c r="I29" s="141"/>
      <c r="J29" s="120"/>
      <c r="K29" s="120"/>
      <c r="L29" s="24"/>
      <c r="M29" s="24"/>
      <c r="N29" s="24"/>
      <c r="O29" s="24"/>
      <c r="P29" s="24"/>
      <c r="Q29" s="24"/>
      <c r="R29" s="24"/>
      <c r="S29" s="24"/>
      <c r="T29" s="24"/>
      <c r="U29" s="24"/>
      <c r="V29" s="24"/>
      <c r="W29" s="24"/>
      <c r="X29" s="24"/>
      <c r="Y29" s="24"/>
      <c r="Z29" s="24"/>
    </row>
    <row r="30" spans="1:26" ht="15.75" customHeight="1">
      <c r="A30" s="24"/>
      <c r="B30" s="241"/>
      <c r="C30" s="145">
        <v>8</v>
      </c>
      <c r="D30" s="167"/>
      <c r="E30" s="250"/>
      <c r="F30" s="150"/>
      <c r="G30" s="150"/>
      <c r="H30" s="251"/>
      <c r="I30" s="141"/>
      <c r="J30" s="120"/>
      <c r="K30" s="120"/>
      <c r="L30" s="24"/>
      <c r="M30" s="24"/>
      <c r="N30" s="24"/>
      <c r="O30" s="24"/>
      <c r="P30" s="24"/>
      <c r="Q30" s="24"/>
      <c r="R30" s="24"/>
      <c r="S30" s="24"/>
      <c r="T30" s="24"/>
      <c r="U30" s="24"/>
      <c r="V30" s="24"/>
      <c r="W30" s="24"/>
      <c r="X30" s="24"/>
      <c r="Y30" s="24"/>
      <c r="Z30" s="24"/>
    </row>
    <row r="31" spans="1:26" ht="15.75" customHeight="1">
      <c r="A31" s="24"/>
      <c r="B31" s="241"/>
      <c r="C31" s="145">
        <v>9</v>
      </c>
      <c r="D31" s="167"/>
      <c r="E31" s="250"/>
      <c r="F31" s="150"/>
      <c r="G31" s="150"/>
      <c r="H31" s="251"/>
      <c r="I31" s="141"/>
      <c r="J31" s="120"/>
      <c r="K31" s="120"/>
      <c r="L31" s="24"/>
      <c r="M31" s="24"/>
      <c r="N31" s="24"/>
      <c r="O31" s="24"/>
      <c r="P31" s="24"/>
      <c r="Q31" s="24"/>
      <c r="R31" s="24"/>
      <c r="S31" s="24"/>
      <c r="T31" s="24"/>
      <c r="U31" s="24"/>
      <c r="V31" s="24"/>
      <c r="W31" s="24"/>
      <c r="X31" s="24"/>
      <c r="Y31" s="24"/>
      <c r="Z31" s="24"/>
    </row>
    <row r="32" spans="1:26" ht="15.75" customHeight="1">
      <c r="A32" s="24"/>
      <c r="B32" s="241"/>
      <c r="C32" s="145">
        <v>10</v>
      </c>
      <c r="D32" s="167"/>
      <c r="E32" s="250"/>
      <c r="F32" s="150"/>
      <c r="G32" s="150"/>
      <c r="H32" s="251"/>
      <c r="I32" s="141"/>
      <c r="J32" s="120"/>
      <c r="K32" s="120"/>
      <c r="L32" s="24"/>
      <c r="M32" s="24"/>
      <c r="N32" s="24"/>
      <c r="O32" s="24"/>
      <c r="P32" s="24"/>
      <c r="Q32" s="24"/>
      <c r="R32" s="24"/>
      <c r="S32" s="24"/>
      <c r="T32" s="24"/>
      <c r="U32" s="24"/>
      <c r="V32" s="24"/>
      <c r="W32" s="24"/>
      <c r="X32" s="24"/>
      <c r="Y32" s="24"/>
      <c r="Z32" s="24"/>
    </row>
    <row r="33" spans="1:26" ht="15.75" customHeight="1">
      <c r="A33" s="24"/>
      <c r="B33" s="241"/>
      <c r="C33" s="145">
        <v>11</v>
      </c>
      <c r="D33" s="167"/>
      <c r="E33" s="250"/>
      <c r="F33" s="150"/>
      <c r="G33" s="150"/>
      <c r="H33" s="251"/>
      <c r="I33" s="141"/>
      <c r="J33" s="120"/>
      <c r="K33" s="120"/>
      <c r="L33" s="24"/>
      <c r="M33" s="24"/>
      <c r="N33" s="24"/>
      <c r="O33" s="24"/>
      <c r="P33" s="24"/>
      <c r="Q33" s="24"/>
      <c r="R33" s="24"/>
      <c r="S33" s="24"/>
      <c r="T33" s="24"/>
      <c r="U33" s="24"/>
      <c r="V33" s="24"/>
      <c r="W33" s="24"/>
      <c r="X33" s="24"/>
      <c r="Y33" s="24"/>
      <c r="Z33" s="24"/>
    </row>
    <row r="34" spans="1:26" ht="15.75" customHeight="1">
      <c r="A34" s="24"/>
      <c r="B34" s="241"/>
      <c r="C34" s="145">
        <v>12</v>
      </c>
      <c r="D34" s="167"/>
      <c r="E34" s="250"/>
      <c r="F34" s="150"/>
      <c r="G34" s="150"/>
      <c r="H34" s="251"/>
      <c r="I34" s="141"/>
      <c r="J34" s="120"/>
      <c r="K34" s="120"/>
      <c r="L34" s="24"/>
      <c r="M34" s="24"/>
      <c r="N34" s="24"/>
      <c r="O34" s="24"/>
      <c r="P34" s="24"/>
      <c r="Q34" s="24"/>
      <c r="R34" s="24"/>
      <c r="S34" s="24"/>
      <c r="T34" s="24"/>
      <c r="U34" s="24"/>
      <c r="V34" s="24"/>
      <c r="W34" s="24"/>
      <c r="X34" s="24"/>
      <c r="Y34" s="24"/>
      <c r="Z34" s="24"/>
    </row>
    <row r="35" spans="1:26" ht="15.75" customHeight="1">
      <c r="A35" s="24"/>
      <c r="B35" s="241"/>
      <c r="C35" s="145">
        <v>13</v>
      </c>
      <c r="D35" s="167"/>
      <c r="E35" s="250"/>
      <c r="F35" s="150"/>
      <c r="G35" s="150"/>
      <c r="H35" s="251"/>
      <c r="I35" s="141"/>
      <c r="J35" s="120"/>
      <c r="K35" s="120"/>
      <c r="L35" s="24"/>
      <c r="M35" s="24"/>
      <c r="N35" s="24"/>
      <c r="O35" s="24"/>
      <c r="P35" s="24"/>
      <c r="Q35" s="24"/>
      <c r="R35" s="24"/>
      <c r="S35" s="24"/>
      <c r="T35" s="24"/>
      <c r="U35" s="24"/>
      <c r="V35" s="24"/>
      <c r="W35" s="24"/>
      <c r="X35" s="24"/>
      <c r="Y35" s="24"/>
      <c r="Z35" s="24"/>
    </row>
    <row r="36" spans="1:26" ht="15.75" customHeight="1">
      <c r="A36" s="24"/>
      <c r="B36" s="241"/>
      <c r="C36" s="145">
        <v>14</v>
      </c>
      <c r="D36" s="167"/>
      <c r="E36" s="250"/>
      <c r="F36" s="150"/>
      <c r="G36" s="150"/>
      <c r="H36" s="251"/>
      <c r="I36" s="141"/>
      <c r="J36" s="120"/>
      <c r="K36" s="120"/>
      <c r="L36" s="24"/>
      <c r="M36" s="24"/>
      <c r="N36" s="24"/>
      <c r="O36" s="24"/>
      <c r="P36" s="24"/>
      <c r="Q36" s="24"/>
      <c r="R36" s="24"/>
      <c r="S36" s="24"/>
      <c r="T36" s="24"/>
      <c r="U36" s="24"/>
      <c r="V36" s="24"/>
      <c r="W36" s="24"/>
      <c r="X36" s="24"/>
      <c r="Y36" s="24"/>
      <c r="Z36" s="24"/>
    </row>
    <row r="37" spans="1:26" ht="15.75" customHeight="1">
      <c r="A37" s="24"/>
      <c r="B37" s="241"/>
      <c r="C37" s="145">
        <v>15</v>
      </c>
      <c r="D37" s="167"/>
      <c r="E37" s="250"/>
      <c r="F37" s="150"/>
      <c r="G37" s="150"/>
      <c r="H37" s="251"/>
      <c r="I37" s="141"/>
      <c r="J37" s="120"/>
      <c r="K37" s="120"/>
      <c r="L37" s="24"/>
      <c r="M37" s="24"/>
      <c r="N37" s="24"/>
      <c r="O37" s="24"/>
      <c r="P37" s="24"/>
      <c r="Q37" s="24"/>
      <c r="R37" s="24"/>
      <c r="S37" s="24"/>
      <c r="T37" s="24"/>
      <c r="U37" s="24"/>
      <c r="V37" s="24"/>
      <c r="W37" s="24"/>
      <c r="X37" s="24"/>
      <c r="Y37" s="24"/>
      <c r="Z37" s="24"/>
    </row>
    <row r="38" spans="1:26" ht="15.75" customHeight="1">
      <c r="A38" s="24"/>
      <c r="B38" s="241"/>
      <c r="C38" s="145">
        <v>16</v>
      </c>
      <c r="D38" s="167"/>
      <c r="E38" s="250"/>
      <c r="F38" s="150"/>
      <c r="G38" s="150"/>
      <c r="H38" s="251"/>
      <c r="I38" s="141"/>
      <c r="J38" s="120"/>
      <c r="K38" s="120"/>
      <c r="L38" s="24"/>
      <c r="M38" s="24"/>
      <c r="N38" s="24"/>
      <c r="O38" s="24"/>
      <c r="P38" s="24"/>
      <c r="Q38" s="24"/>
      <c r="R38" s="24"/>
      <c r="S38" s="24"/>
      <c r="T38" s="24"/>
      <c r="U38" s="24"/>
      <c r="V38" s="24"/>
      <c r="W38" s="24"/>
      <c r="X38" s="24"/>
      <c r="Y38" s="24"/>
      <c r="Z38" s="24"/>
    </row>
    <row r="39" spans="1:26" ht="15.75" customHeight="1">
      <c r="A39" s="24"/>
      <c r="B39" s="241"/>
      <c r="C39" s="145">
        <v>17</v>
      </c>
      <c r="D39" s="167"/>
      <c r="E39" s="250"/>
      <c r="F39" s="150"/>
      <c r="G39" s="150"/>
      <c r="H39" s="251"/>
      <c r="I39" s="141"/>
      <c r="J39" s="120"/>
      <c r="K39" s="120"/>
      <c r="L39" s="24"/>
      <c r="M39" s="24"/>
      <c r="N39" s="24"/>
      <c r="O39" s="24"/>
      <c r="P39" s="24"/>
      <c r="Q39" s="24"/>
      <c r="R39" s="24"/>
      <c r="S39" s="24"/>
      <c r="T39" s="24"/>
      <c r="U39" s="24"/>
      <c r="V39" s="24"/>
      <c r="W39" s="24"/>
      <c r="X39" s="24"/>
      <c r="Y39" s="24"/>
      <c r="Z39" s="24"/>
    </row>
    <row r="40" spans="1:26" ht="15.75" customHeight="1">
      <c r="A40" s="24"/>
      <c r="B40" s="241"/>
      <c r="C40" s="145">
        <v>18</v>
      </c>
      <c r="D40" s="167"/>
      <c r="E40" s="250"/>
      <c r="F40" s="150"/>
      <c r="G40" s="150"/>
      <c r="H40" s="251"/>
      <c r="I40" s="141"/>
      <c r="J40" s="120"/>
      <c r="K40" s="120"/>
      <c r="L40" s="24"/>
      <c r="M40" s="24"/>
      <c r="N40" s="24"/>
      <c r="O40" s="24"/>
      <c r="P40" s="24"/>
      <c r="Q40" s="24"/>
      <c r="R40" s="24"/>
      <c r="S40" s="24"/>
      <c r="T40" s="24"/>
      <c r="U40" s="24"/>
      <c r="V40" s="24"/>
      <c r="W40" s="24"/>
      <c r="X40" s="24"/>
      <c r="Y40" s="24"/>
      <c r="Z40" s="24"/>
    </row>
    <row r="41" spans="1:26" ht="15.75" customHeight="1">
      <c r="A41" s="24"/>
      <c r="B41" s="241"/>
      <c r="C41" s="145">
        <v>19</v>
      </c>
      <c r="D41" s="167"/>
      <c r="E41" s="250"/>
      <c r="F41" s="150"/>
      <c r="G41" s="150"/>
      <c r="H41" s="24"/>
      <c r="I41" s="141"/>
      <c r="J41" s="120"/>
      <c r="K41" s="120"/>
      <c r="L41" s="24"/>
      <c r="M41" s="24"/>
      <c r="N41" s="24"/>
      <c r="O41" s="24"/>
      <c r="P41" s="24"/>
      <c r="Q41" s="24"/>
      <c r="R41" s="24"/>
      <c r="S41" s="24"/>
      <c r="T41" s="24"/>
      <c r="U41" s="24"/>
      <c r="V41" s="24"/>
      <c r="W41" s="24"/>
      <c r="X41" s="24"/>
      <c r="Y41" s="24"/>
      <c r="Z41" s="24"/>
    </row>
    <row r="42" spans="1:26" ht="15.75" customHeight="1">
      <c r="A42" s="24"/>
      <c r="B42" s="187"/>
      <c r="C42" s="145">
        <v>20</v>
      </c>
      <c r="D42" s="167"/>
      <c r="E42" s="250"/>
      <c r="F42" s="150"/>
      <c r="G42" s="150"/>
      <c r="H42" s="24"/>
      <c r="I42" s="229"/>
      <c r="J42" s="120"/>
      <c r="K42" s="120"/>
      <c r="L42" s="24"/>
      <c r="M42" s="24"/>
      <c r="N42" s="24"/>
      <c r="O42" s="24"/>
      <c r="P42" s="24"/>
      <c r="Q42" s="24"/>
      <c r="R42" s="24"/>
      <c r="S42" s="24"/>
      <c r="T42" s="24"/>
      <c r="U42" s="24"/>
      <c r="V42" s="24"/>
      <c r="W42" s="24"/>
      <c r="X42" s="24"/>
      <c r="Y42" s="24"/>
      <c r="Z42" s="24"/>
    </row>
    <row r="43" spans="1:26" ht="36" customHeight="1">
      <c r="A43" s="24"/>
      <c r="B43" s="187" t="s">
        <v>931</v>
      </c>
      <c r="C43" s="202"/>
      <c r="D43" s="822" t="s">
        <v>1175</v>
      </c>
      <c r="E43" s="732"/>
      <c r="F43" s="732"/>
      <c r="G43" s="732"/>
      <c r="H43" s="732"/>
      <c r="I43" s="733"/>
      <c r="J43" s="120"/>
      <c r="K43" s="120"/>
    </row>
    <row r="44" spans="1:26" ht="15.75" customHeight="1">
      <c r="A44" s="24"/>
      <c r="B44" s="187" t="s">
        <v>933</v>
      </c>
      <c r="C44" s="202"/>
      <c r="D44" s="822" t="s">
        <v>1137</v>
      </c>
      <c r="E44" s="732"/>
      <c r="F44" s="732"/>
      <c r="G44" s="732"/>
      <c r="H44" s="732"/>
      <c r="I44" s="733"/>
      <c r="J44" s="120"/>
      <c r="K44" s="120"/>
    </row>
    <row r="45" spans="1:26" ht="15.75" customHeight="1">
      <c r="A45" s="24"/>
      <c r="B45" s="118"/>
      <c r="C45" s="119"/>
      <c r="D45" s="120"/>
      <c r="E45" s="120"/>
      <c r="F45" s="120"/>
      <c r="G45" s="120"/>
      <c r="H45" s="120"/>
      <c r="I45" s="120"/>
      <c r="J45" s="120"/>
      <c r="K45" s="120"/>
    </row>
    <row r="46" spans="1:26" ht="24" customHeight="1">
      <c r="A46" s="24"/>
      <c r="B46" s="830" t="s">
        <v>935</v>
      </c>
      <c r="C46" s="732"/>
      <c r="D46" s="732"/>
      <c r="E46" s="733"/>
      <c r="F46" s="120"/>
      <c r="G46" s="120"/>
      <c r="H46" s="120"/>
      <c r="I46" s="120"/>
      <c r="J46" s="120"/>
      <c r="K46" s="120"/>
    </row>
    <row r="47" spans="1:26" ht="15.75" customHeight="1">
      <c r="A47" s="24"/>
      <c r="B47" s="813">
        <v>1</v>
      </c>
      <c r="C47" s="180"/>
      <c r="D47" s="181" t="s">
        <v>936</v>
      </c>
      <c r="E47" s="167"/>
      <c r="F47" s="120"/>
      <c r="G47" s="120"/>
      <c r="H47" s="120"/>
      <c r="I47" s="120"/>
      <c r="J47" s="120"/>
      <c r="K47" s="120"/>
    </row>
    <row r="48" spans="1:26" ht="15.75" customHeight="1">
      <c r="A48" s="24"/>
      <c r="B48" s="814"/>
      <c r="C48" s="180"/>
      <c r="D48" s="142" t="s">
        <v>8</v>
      </c>
      <c r="E48" s="167"/>
      <c r="F48" s="120"/>
      <c r="G48" s="120"/>
      <c r="H48" s="120"/>
      <c r="I48" s="120"/>
      <c r="J48" s="120"/>
      <c r="K48" s="120"/>
    </row>
    <row r="49" spans="1:11" ht="15.75" customHeight="1">
      <c r="A49" s="24"/>
      <c r="B49" s="814"/>
      <c r="C49" s="180"/>
      <c r="D49" s="142" t="s">
        <v>937</v>
      </c>
      <c r="E49" s="167"/>
      <c r="F49" s="120"/>
      <c r="G49" s="120"/>
      <c r="H49" s="120"/>
      <c r="I49" s="120"/>
      <c r="J49" s="120"/>
      <c r="K49" s="120"/>
    </row>
    <row r="50" spans="1:11" ht="15.75" customHeight="1">
      <c r="A50" s="24"/>
      <c r="B50" s="814"/>
      <c r="C50" s="180"/>
      <c r="D50" s="142" t="s">
        <v>10</v>
      </c>
      <c r="E50" s="167"/>
      <c r="F50" s="120"/>
      <c r="G50" s="120"/>
      <c r="H50" s="120"/>
      <c r="I50" s="120"/>
      <c r="J50" s="120"/>
      <c r="K50" s="120"/>
    </row>
    <row r="51" spans="1:11" ht="15.75" customHeight="1">
      <c r="A51" s="24"/>
      <c r="B51" s="814"/>
      <c r="C51" s="180"/>
      <c r="D51" s="142" t="s">
        <v>12</v>
      </c>
      <c r="E51" s="167"/>
      <c r="F51" s="120"/>
      <c r="G51" s="120"/>
      <c r="H51" s="120"/>
      <c r="I51" s="120"/>
      <c r="J51" s="120"/>
      <c r="K51" s="120"/>
    </row>
    <row r="52" spans="1:11" ht="15.75" customHeight="1">
      <c r="A52" s="24"/>
      <c r="B52" s="814"/>
      <c r="C52" s="180"/>
      <c r="D52" s="142" t="s">
        <v>14</v>
      </c>
      <c r="E52" s="167"/>
      <c r="F52" s="120"/>
      <c r="G52" s="120"/>
      <c r="H52" s="120"/>
      <c r="I52" s="120"/>
      <c r="J52" s="120"/>
      <c r="K52" s="120"/>
    </row>
    <row r="53" spans="1:11" ht="15.75" customHeight="1">
      <c r="A53" s="24"/>
      <c r="B53" s="815"/>
      <c r="C53" s="145"/>
      <c r="D53" s="142" t="s">
        <v>938</v>
      </c>
      <c r="E53" s="167"/>
      <c r="F53" s="120"/>
      <c r="G53" s="120"/>
      <c r="H53" s="120"/>
      <c r="I53" s="120"/>
      <c r="J53" s="120"/>
      <c r="K53" s="120"/>
    </row>
    <row r="54" spans="1:11" ht="15.75" customHeight="1">
      <c r="A54" s="24"/>
      <c r="B54" s="118"/>
      <c r="C54" s="119"/>
      <c r="D54" s="120"/>
      <c r="E54" s="120"/>
      <c r="F54" s="120"/>
      <c r="G54" s="120"/>
      <c r="H54" s="120"/>
      <c r="I54" s="120"/>
      <c r="J54" s="120"/>
      <c r="K54" s="120"/>
    </row>
    <row r="55" spans="1:11" ht="15.75" customHeight="1">
      <c r="A55" s="24"/>
      <c r="B55" s="830" t="s">
        <v>939</v>
      </c>
      <c r="C55" s="732"/>
      <c r="D55" s="732"/>
      <c r="E55" s="733"/>
      <c r="F55" s="120"/>
      <c r="G55" s="120"/>
      <c r="H55" s="120"/>
      <c r="I55" s="120"/>
      <c r="J55" s="120"/>
      <c r="K55" s="120"/>
    </row>
    <row r="56" spans="1:11" ht="15.75" customHeight="1">
      <c r="A56" s="24"/>
      <c r="B56" s="813">
        <v>1</v>
      </c>
      <c r="C56" s="180"/>
      <c r="D56" s="181" t="s">
        <v>936</v>
      </c>
      <c r="E56" s="231" t="s">
        <v>940</v>
      </c>
      <c r="F56" s="120"/>
      <c r="G56" s="120"/>
      <c r="H56" s="120"/>
      <c r="I56" s="120"/>
      <c r="J56" s="120"/>
      <c r="K56" s="120"/>
    </row>
    <row r="57" spans="1:11" ht="15.75" customHeight="1">
      <c r="A57" s="24"/>
      <c r="B57" s="814"/>
      <c r="C57" s="180"/>
      <c r="D57" s="142" t="s">
        <v>8</v>
      </c>
      <c r="E57" s="231" t="s">
        <v>941</v>
      </c>
      <c r="F57" s="120"/>
      <c r="G57" s="120"/>
      <c r="H57" s="120"/>
      <c r="I57" s="120"/>
      <c r="J57" s="120"/>
      <c r="K57" s="120"/>
    </row>
    <row r="58" spans="1:11" ht="15.75" customHeight="1">
      <c r="A58" s="24"/>
      <c r="B58" s="814"/>
      <c r="C58" s="180"/>
      <c r="D58" s="142" t="s">
        <v>937</v>
      </c>
      <c r="E58" s="218"/>
      <c r="F58" s="120"/>
      <c r="G58" s="120"/>
      <c r="H58" s="120"/>
      <c r="I58" s="120"/>
      <c r="J58" s="120"/>
      <c r="K58" s="120"/>
    </row>
    <row r="59" spans="1:11" ht="15.75" customHeight="1">
      <c r="A59" s="24"/>
      <c r="B59" s="814"/>
      <c r="C59" s="180"/>
      <c r="D59" s="142" t="s">
        <v>10</v>
      </c>
      <c r="E59" s="218"/>
      <c r="F59" s="120"/>
      <c r="G59" s="120"/>
      <c r="H59" s="120"/>
      <c r="I59" s="120"/>
      <c r="J59" s="120"/>
      <c r="K59" s="120"/>
    </row>
    <row r="60" spans="1:11" ht="15.75" customHeight="1">
      <c r="A60" s="24"/>
      <c r="B60" s="814"/>
      <c r="C60" s="180"/>
      <c r="D60" s="142" t="s">
        <v>12</v>
      </c>
      <c r="E60" s="218"/>
      <c r="F60" s="120"/>
      <c r="G60" s="120"/>
      <c r="H60" s="120"/>
      <c r="I60" s="120"/>
      <c r="J60" s="120"/>
      <c r="K60" s="120"/>
    </row>
    <row r="61" spans="1:11" ht="15.75" customHeight="1">
      <c r="A61" s="24"/>
      <c r="B61" s="814"/>
      <c r="C61" s="180"/>
      <c r="D61" s="142" t="s">
        <v>14</v>
      </c>
      <c r="E61" s="218"/>
      <c r="F61" s="120"/>
      <c r="G61" s="120"/>
      <c r="H61" s="120"/>
      <c r="I61" s="120"/>
      <c r="J61" s="120"/>
      <c r="K61" s="120"/>
    </row>
    <row r="62" spans="1:11" ht="15.75" customHeight="1">
      <c r="A62" s="24"/>
      <c r="B62" s="815"/>
      <c r="C62" s="145"/>
      <c r="D62" s="142" t="s">
        <v>938</v>
      </c>
      <c r="E62" s="218"/>
      <c r="F62" s="120"/>
      <c r="G62" s="120"/>
      <c r="H62" s="120"/>
      <c r="I62" s="120"/>
      <c r="J62" s="120"/>
      <c r="K62" s="120"/>
    </row>
    <row r="63" spans="1:11" ht="15.75" customHeight="1">
      <c r="A63" s="24"/>
      <c r="B63" s="118"/>
      <c r="C63" s="119"/>
      <c r="D63" s="120"/>
      <c r="E63" s="120"/>
      <c r="F63" s="120"/>
      <c r="G63" s="120"/>
      <c r="H63" s="120"/>
      <c r="I63" s="120"/>
      <c r="J63" s="120"/>
      <c r="K63" s="120"/>
    </row>
    <row r="64" spans="1:11" ht="15" customHeight="1">
      <c r="A64" s="24"/>
      <c r="B64" s="184" t="s">
        <v>942</v>
      </c>
      <c r="C64" s="185"/>
      <c r="D64" s="185"/>
      <c r="E64" s="215"/>
      <c r="F64" s="24"/>
      <c r="G64" s="120"/>
      <c r="H64" s="120"/>
      <c r="I64" s="120"/>
      <c r="J64" s="120"/>
      <c r="K64" s="120"/>
    </row>
    <row r="65" spans="1:11" ht="15.75" customHeight="1">
      <c r="A65" s="24"/>
      <c r="B65" s="187" t="s">
        <v>943</v>
      </c>
      <c r="C65" s="142" t="s">
        <v>944</v>
      </c>
      <c r="D65" s="142" t="s">
        <v>945</v>
      </c>
      <c r="E65" s="142" t="s">
        <v>946</v>
      </c>
      <c r="F65" s="120"/>
      <c r="G65" s="120"/>
      <c r="H65" s="120"/>
      <c r="I65" s="120"/>
      <c r="J65" s="120"/>
      <c r="K65" s="24"/>
    </row>
    <row r="66" spans="1:11" ht="15.75" customHeight="1">
      <c r="A66" s="24"/>
      <c r="B66" s="189">
        <v>42401</v>
      </c>
      <c r="C66" s="142">
        <v>0.01</v>
      </c>
      <c r="D66" s="190" t="s">
        <v>1176</v>
      </c>
      <c r="E66" s="142"/>
      <c r="F66" s="120"/>
      <c r="G66" s="120"/>
      <c r="H66" s="120"/>
      <c r="I66" s="120"/>
      <c r="J66" s="120"/>
      <c r="K66" s="24"/>
    </row>
    <row r="67" spans="1:11" ht="15.75" customHeight="1">
      <c r="A67" s="24"/>
      <c r="B67" s="191"/>
      <c r="C67" s="192"/>
      <c r="D67" s="120"/>
      <c r="E67" s="120"/>
      <c r="F67" s="120"/>
      <c r="G67" s="120"/>
      <c r="H67" s="120"/>
      <c r="I67" s="120"/>
      <c r="J67" s="120"/>
      <c r="K67" s="120"/>
    </row>
    <row r="68" spans="1:11" ht="15.75" customHeight="1">
      <c r="A68" s="24"/>
      <c r="B68" s="193" t="s">
        <v>850</v>
      </c>
      <c r="C68" s="194"/>
      <c r="D68" s="120"/>
      <c r="E68" s="120"/>
      <c r="F68" s="120"/>
      <c r="G68" s="120"/>
      <c r="H68" s="120"/>
      <c r="I68" s="120"/>
      <c r="J68" s="120"/>
      <c r="K68" s="120"/>
    </row>
    <row r="69" spans="1:11" ht="15.75" customHeight="1">
      <c r="A69" s="24"/>
      <c r="B69" s="841"/>
      <c r="C69" s="833"/>
      <c r="D69" s="833"/>
      <c r="E69" s="834"/>
      <c r="F69" s="120"/>
      <c r="G69" s="120"/>
      <c r="H69" s="120"/>
      <c r="I69" s="120"/>
      <c r="J69" s="120"/>
      <c r="K69" s="120"/>
    </row>
    <row r="70" spans="1:11" ht="15.75" customHeight="1">
      <c r="A70" s="24"/>
      <c r="B70" s="120"/>
      <c r="C70" s="170"/>
      <c r="D70" s="120"/>
      <c r="E70" s="120"/>
      <c r="F70" s="120"/>
      <c r="G70" s="120"/>
      <c r="H70" s="120"/>
      <c r="I70" s="120"/>
      <c r="J70" s="120"/>
      <c r="K70" s="120"/>
    </row>
    <row r="71" spans="1:11" ht="15.75" customHeight="1">
      <c r="A71" s="24"/>
      <c r="B71" s="830" t="s">
        <v>948</v>
      </c>
      <c r="C71" s="732"/>
      <c r="D71" s="733"/>
      <c r="E71" s="120"/>
      <c r="F71" s="120"/>
      <c r="G71" s="120"/>
      <c r="H71" s="120"/>
      <c r="I71" s="120"/>
      <c r="J71" s="120"/>
      <c r="K71" s="120"/>
    </row>
    <row r="72" spans="1:11" ht="15.75" customHeight="1">
      <c r="A72" s="24"/>
      <c r="B72" s="187" t="s">
        <v>949</v>
      </c>
      <c r="C72" s="145"/>
      <c r="D72" s="142" t="s">
        <v>1177</v>
      </c>
      <c r="E72" s="120"/>
      <c r="F72" s="120"/>
      <c r="G72" s="120"/>
      <c r="H72" s="120"/>
      <c r="I72" s="120"/>
      <c r="J72" s="120"/>
      <c r="K72" s="120"/>
    </row>
    <row r="73" spans="1:11" ht="15.75" customHeight="1">
      <c r="A73" s="24"/>
      <c r="B73" s="813" t="s">
        <v>951</v>
      </c>
      <c r="C73" s="180"/>
      <c r="D73" s="221" t="s">
        <v>952</v>
      </c>
      <c r="E73" s="120"/>
      <c r="F73" s="120"/>
      <c r="G73" s="120"/>
      <c r="H73" s="120"/>
      <c r="I73" s="120"/>
      <c r="J73" s="120"/>
      <c r="K73" s="120"/>
    </row>
    <row r="74" spans="1:11" ht="15.75" customHeight="1">
      <c r="A74" s="24"/>
      <c r="B74" s="814"/>
      <c r="C74" s="180"/>
      <c r="D74" s="206" t="s">
        <v>1178</v>
      </c>
      <c r="E74" s="120"/>
      <c r="F74" s="120"/>
      <c r="G74" s="120"/>
      <c r="H74" s="120"/>
      <c r="I74" s="120"/>
      <c r="J74" s="120"/>
      <c r="K74" s="120"/>
    </row>
    <row r="75" spans="1:11" ht="15.75" customHeight="1">
      <c r="A75" s="24"/>
      <c r="B75" s="814"/>
      <c r="C75" s="180"/>
      <c r="D75" s="206" t="s">
        <v>1179</v>
      </c>
      <c r="E75" s="120"/>
      <c r="F75" s="120"/>
      <c r="G75" s="120"/>
      <c r="H75" s="120"/>
      <c r="I75" s="120"/>
      <c r="J75" s="120"/>
      <c r="K75" s="120"/>
    </row>
    <row r="76" spans="1:11" ht="15.75" customHeight="1">
      <c r="A76" s="24"/>
      <c r="B76" s="814"/>
      <c r="C76" s="180"/>
      <c r="D76" s="221" t="s">
        <v>955</v>
      </c>
      <c r="E76" s="120"/>
      <c r="F76" s="120"/>
      <c r="G76" s="120"/>
      <c r="H76" s="120"/>
      <c r="I76" s="120"/>
      <c r="J76" s="120"/>
      <c r="K76" s="120"/>
    </row>
    <row r="77" spans="1:11" ht="15.75" customHeight="1">
      <c r="A77" s="24"/>
      <c r="B77" s="814"/>
      <c r="C77" s="180"/>
      <c r="D77" s="206" t="s">
        <v>1180</v>
      </c>
      <c r="E77" s="120"/>
      <c r="F77" s="120"/>
      <c r="G77" s="120"/>
      <c r="H77" s="120"/>
      <c r="I77" s="120"/>
      <c r="J77" s="120"/>
      <c r="K77" s="120"/>
    </row>
    <row r="78" spans="1:11" ht="15.75" customHeight="1">
      <c r="A78" s="24"/>
      <c r="B78" s="814"/>
      <c r="C78" s="180"/>
      <c r="D78" s="206" t="s">
        <v>1181</v>
      </c>
      <c r="E78" s="120"/>
      <c r="F78" s="120"/>
      <c r="G78" s="120"/>
      <c r="H78" s="120"/>
      <c r="I78" s="120"/>
      <c r="J78" s="120"/>
      <c r="K78" s="120"/>
    </row>
    <row r="79" spans="1:11" ht="15.75" customHeight="1">
      <c r="A79" s="24"/>
      <c r="B79" s="814"/>
      <c r="C79" s="180"/>
      <c r="D79" s="206" t="s">
        <v>1182</v>
      </c>
      <c r="E79" s="120"/>
      <c r="F79" s="120"/>
      <c r="G79" s="120"/>
      <c r="H79" s="120"/>
      <c r="I79" s="120"/>
      <c r="J79" s="120"/>
      <c r="K79" s="120"/>
    </row>
    <row r="80" spans="1:11" ht="15.75" customHeight="1">
      <c r="A80" s="24"/>
      <c r="B80" s="814"/>
      <c r="C80" s="180"/>
      <c r="D80" s="206" t="s">
        <v>1183</v>
      </c>
      <c r="E80" s="120"/>
      <c r="F80" s="120"/>
      <c r="G80" s="120"/>
      <c r="H80" s="120"/>
      <c r="I80" s="120"/>
      <c r="J80" s="120"/>
      <c r="K80" s="120"/>
    </row>
    <row r="81" spans="1:11" ht="15.75" customHeight="1">
      <c r="A81" s="24"/>
      <c r="B81" s="814"/>
      <c r="C81" s="180"/>
      <c r="D81" s="221" t="s">
        <v>1184</v>
      </c>
      <c r="E81" s="120"/>
      <c r="F81" s="120"/>
      <c r="G81" s="120"/>
      <c r="H81" s="120"/>
      <c r="I81" s="120"/>
      <c r="J81" s="120"/>
      <c r="K81" s="120"/>
    </row>
    <row r="82" spans="1:11" ht="15.75" customHeight="1">
      <c r="A82" s="24"/>
      <c r="B82" s="814"/>
      <c r="C82" s="180"/>
      <c r="D82" s="206" t="s">
        <v>1185</v>
      </c>
      <c r="E82" s="120"/>
      <c r="F82" s="120"/>
      <c r="G82" s="120"/>
      <c r="H82" s="120"/>
      <c r="I82" s="120"/>
      <c r="J82" s="120"/>
      <c r="K82" s="120"/>
    </row>
    <row r="83" spans="1:11" ht="15.75" customHeight="1">
      <c r="A83" s="24"/>
      <c r="B83" s="814"/>
      <c r="C83" s="180"/>
      <c r="D83" s="206" t="s">
        <v>1186</v>
      </c>
      <c r="E83" s="120"/>
      <c r="F83" s="120"/>
      <c r="G83" s="120"/>
      <c r="H83" s="120"/>
      <c r="I83" s="120"/>
      <c r="J83" s="120"/>
      <c r="K83" s="120"/>
    </row>
    <row r="84" spans="1:11" ht="15.75" customHeight="1">
      <c r="A84" s="24"/>
      <c r="B84" s="815"/>
      <c r="C84" s="145"/>
      <c r="D84" s="252" t="s">
        <v>1187</v>
      </c>
      <c r="E84" s="120"/>
      <c r="F84" s="120"/>
      <c r="G84" s="120"/>
      <c r="H84" s="120"/>
      <c r="I84" s="120"/>
      <c r="J84" s="120"/>
      <c r="K84" s="120"/>
    </row>
    <row r="85" spans="1:11" ht="15.75" customHeight="1">
      <c r="A85" s="24"/>
      <c r="B85" s="187" t="s">
        <v>964</v>
      </c>
      <c r="C85" s="145"/>
      <c r="D85" s="142"/>
      <c r="E85" s="120"/>
      <c r="F85" s="120"/>
      <c r="G85" s="120"/>
      <c r="H85" s="120"/>
      <c r="I85" s="120"/>
      <c r="J85" s="120"/>
      <c r="K85" s="120"/>
    </row>
    <row r="86" spans="1:11" ht="15.75" customHeight="1">
      <c r="A86" s="24"/>
      <c r="B86" s="813" t="s">
        <v>965</v>
      </c>
      <c r="C86" s="180"/>
      <c r="D86" s="206" t="s">
        <v>1188</v>
      </c>
      <c r="E86" s="120"/>
      <c r="F86" s="120"/>
      <c r="G86" s="120"/>
      <c r="H86" s="120"/>
      <c r="I86" s="120"/>
      <c r="J86" s="120"/>
      <c r="K86" s="120"/>
    </row>
    <row r="87" spans="1:11" ht="15.75" customHeight="1">
      <c r="A87" s="24"/>
      <c r="B87" s="814"/>
      <c r="C87" s="180"/>
      <c r="D87" s="206" t="s">
        <v>1189</v>
      </c>
      <c r="E87" s="120"/>
      <c r="F87" s="120"/>
      <c r="G87" s="120"/>
      <c r="H87" s="120"/>
      <c r="I87" s="120"/>
      <c r="J87" s="120"/>
      <c r="K87" s="120"/>
    </row>
    <row r="88" spans="1:11" ht="15.75" customHeight="1">
      <c r="A88" s="24"/>
      <c r="B88" s="814"/>
      <c r="C88" s="180"/>
      <c r="D88" s="206" t="s">
        <v>1190</v>
      </c>
      <c r="E88" s="120"/>
      <c r="F88" s="120"/>
      <c r="G88" s="120"/>
      <c r="H88" s="120"/>
      <c r="I88" s="120"/>
      <c r="J88" s="120"/>
      <c r="K88" s="120"/>
    </row>
    <row r="89" spans="1:11" ht="15.75" customHeight="1">
      <c r="A89" s="24"/>
      <c r="B89" s="814"/>
      <c r="C89" s="180"/>
      <c r="D89" s="206" t="s">
        <v>1191</v>
      </c>
      <c r="E89" s="120"/>
      <c r="F89" s="120"/>
      <c r="G89" s="120"/>
      <c r="H89" s="120"/>
      <c r="I89" s="120"/>
      <c r="J89" s="120"/>
      <c r="K89" s="120"/>
    </row>
    <row r="90" spans="1:11" ht="15.75" customHeight="1">
      <c r="A90" s="24"/>
      <c r="B90" s="814"/>
      <c r="C90" s="180"/>
      <c r="D90" s="253" t="s">
        <v>1192</v>
      </c>
      <c r="E90" s="120"/>
      <c r="F90" s="120"/>
      <c r="G90" s="120"/>
      <c r="H90" s="120"/>
      <c r="I90" s="120"/>
      <c r="J90" s="120"/>
      <c r="K90" s="120"/>
    </row>
    <row r="91" spans="1:11" ht="15.75" customHeight="1">
      <c r="A91" s="24"/>
      <c r="B91" s="814"/>
      <c r="C91" s="180"/>
      <c r="D91" s="253" t="s">
        <v>1193</v>
      </c>
      <c r="E91" s="120"/>
      <c r="F91" s="120"/>
      <c r="G91" s="120"/>
      <c r="H91" s="120"/>
      <c r="I91" s="120"/>
      <c r="J91" s="120"/>
      <c r="K91" s="120"/>
    </row>
    <row r="92" spans="1:11" ht="15.75" customHeight="1">
      <c r="A92" s="24"/>
      <c r="B92" s="814"/>
      <c r="C92" s="180"/>
      <c r="D92" s="253" t="s">
        <v>1194</v>
      </c>
      <c r="E92" s="120"/>
      <c r="F92" s="120"/>
      <c r="G92" s="120"/>
      <c r="H92" s="120"/>
      <c r="I92" s="120"/>
      <c r="J92" s="120"/>
      <c r="K92" s="120"/>
    </row>
    <row r="93" spans="1:11" ht="15.75" customHeight="1">
      <c r="A93" s="24"/>
      <c r="B93" s="814"/>
      <c r="C93" s="180"/>
      <c r="D93" s="253" t="s">
        <v>1195</v>
      </c>
      <c r="E93" s="120"/>
      <c r="F93" s="120"/>
      <c r="G93" s="120"/>
      <c r="H93" s="120"/>
      <c r="I93" s="120"/>
      <c r="J93" s="120"/>
      <c r="K93" s="120"/>
    </row>
    <row r="94" spans="1:11" ht="15.75" customHeight="1">
      <c r="A94" s="24"/>
      <c r="B94" s="814"/>
      <c r="C94" s="180"/>
      <c r="D94" s="253" t="s">
        <v>1196</v>
      </c>
      <c r="E94" s="120"/>
      <c r="F94" s="120"/>
      <c r="G94" s="120"/>
      <c r="H94" s="120"/>
      <c r="I94" s="120"/>
      <c r="J94" s="120"/>
      <c r="K94" s="120"/>
    </row>
    <row r="95" spans="1:11" ht="15.75" customHeight="1">
      <c r="A95" s="24"/>
      <c r="B95" s="815"/>
      <c r="C95" s="145"/>
      <c r="D95" s="254" t="s">
        <v>1197</v>
      </c>
      <c r="E95" s="120"/>
      <c r="F95" s="120"/>
      <c r="G95" s="120"/>
      <c r="H95" s="120"/>
      <c r="I95" s="120"/>
      <c r="J95" s="120"/>
      <c r="K95" s="120"/>
    </row>
    <row r="96" spans="1:11" ht="15.75" customHeight="1">
      <c r="A96" s="24"/>
      <c r="B96" s="813" t="s">
        <v>982</v>
      </c>
      <c r="C96" s="180"/>
      <c r="D96" s="206"/>
      <c r="E96" s="120"/>
      <c r="F96" s="120"/>
      <c r="G96" s="120"/>
      <c r="H96" s="120"/>
      <c r="I96" s="120"/>
      <c r="J96" s="120"/>
      <c r="K96" s="120"/>
    </row>
    <row r="97" spans="1:11" ht="15.75" customHeight="1">
      <c r="A97" s="24"/>
      <c r="B97" s="814"/>
      <c r="C97" s="180"/>
      <c r="D97" s="222"/>
      <c r="E97" s="120"/>
      <c r="F97" s="120"/>
      <c r="G97" s="120"/>
      <c r="H97" s="120"/>
      <c r="I97" s="120"/>
      <c r="J97" s="120"/>
      <c r="K97" s="120"/>
    </row>
    <row r="98" spans="1:11" ht="15.75" customHeight="1">
      <c r="A98" s="24"/>
      <c r="B98" s="814"/>
      <c r="C98" s="180"/>
      <c r="D98" s="206" t="s">
        <v>983</v>
      </c>
      <c r="E98" s="120"/>
      <c r="F98" s="120"/>
      <c r="G98" s="120"/>
      <c r="H98" s="120"/>
      <c r="I98" s="120"/>
      <c r="J98" s="120"/>
      <c r="K98" s="120"/>
    </row>
    <row r="99" spans="1:11" ht="15.75" customHeight="1">
      <c r="A99" s="24"/>
      <c r="B99" s="814"/>
      <c r="C99" s="180"/>
      <c r="D99" s="206" t="s">
        <v>1198</v>
      </c>
      <c r="E99" s="120"/>
      <c r="F99" s="120"/>
      <c r="G99" s="120"/>
      <c r="H99" s="120"/>
      <c r="I99" s="120"/>
      <c r="J99" s="120"/>
      <c r="K99" s="120"/>
    </row>
    <row r="100" spans="1:11" ht="15.75" customHeight="1">
      <c r="A100" s="24"/>
      <c r="B100" s="814"/>
      <c r="C100" s="180"/>
      <c r="D100" s="206" t="s">
        <v>1199</v>
      </c>
      <c r="E100" s="120"/>
      <c r="F100" s="120"/>
      <c r="G100" s="120"/>
      <c r="H100" s="120"/>
      <c r="I100" s="120"/>
      <c r="J100" s="120"/>
      <c r="K100" s="120"/>
    </row>
    <row r="101" spans="1:11" ht="15.75" customHeight="1">
      <c r="A101" s="24"/>
      <c r="B101" s="815"/>
      <c r="C101" s="145"/>
      <c r="D101" s="142" t="s">
        <v>1200</v>
      </c>
      <c r="E101" s="120"/>
      <c r="F101" s="120"/>
      <c r="G101" s="120"/>
      <c r="H101" s="120"/>
      <c r="I101" s="120"/>
      <c r="J101" s="120"/>
      <c r="K101" s="120"/>
    </row>
    <row r="102" spans="1:11" ht="15.75" customHeight="1">
      <c r="C102" s="170"/>
    </row>
    <row r="103" spans="1:11" ht="15.75" customHeight="1">
      <c r="C103" s="170"/>
    </row>
    <row r="104" spans="1:11" ht="15.75" customHeight="1">
      <c r="C104" s="170"/>
    </row>
    <row r="105" spans="1:11" ht="15.75" customHeight="1">
      <c r="C105" s="170"/>
    </row>
    <row r="106" spans="1:11" ht="15.75" customHeight="1">
      <c r="C106" s="170"/>
    </row>
    <row r="107" spans="1:11" ht="15.75" customHeight="1">
      <c r="C107" s="170"/>
    </row>
    <row r="108" spans="1:11" ht="15.75" customHeight="1">
      <c r="C108" s="170"/>
    </row>
    <row r="109" spans="1:11" ht="15.75" customHeight="1">
      <c r="C109" s="170"/>
    </row>
    <row r="110" spans="1:11" ht="15.75" customHeight="1">
      <c r="C110" s="170"/>
    </row>
    <row r="111" spans="1:11" ht="15.75" customHeight="1">
      <c r="C111" s="170"/>
    </row>
    <row r="112" spans="1:11" ht="15.75" customHeight="1">
      <c r="C112" s="170"/>
    </row>
    <row r="113" spans="3:3" ht="15.75" customHeight="1">
      <c r="C113" s="170"/>
    </row>
    <row r="114" spans="3:3" ht="15.75" customHeight="1">
      <c r="C114" s="170"/>
    </row>
    <row r="115" spans="3:3" ht="15.75" customHeight="1">
      <c r="C115" s="170"/>
    </row>
    <row r="116" spans="3:3" ht="15.75" customHeight="1">
      <c r="C116" s="170"/>
    </row>
    <row r="117" spans="3:3" ht="15.75" customHeight="1">
      <c r="C117" s="170"/>
    </row>
    <row r="118" spans="3:3" ht="15.75" customHeight="1">
      <c r="C118" s="170"/>
    </row>
    <row r="119" spans="3:3" ht="15.75" customHeight="1">
      <c r="C119" s="170"/>
    </row>
    <row r="120" spans="3:3" ht="15.75" customHeight="1">
      <c r="C120" s="170"/>
    </row>
    <row r="121" spans="3:3" ht="15.75" customHeight="1">
      <c r="C121" s="170"/>
    </row>
    <row r="122" spans="3:3" ht="15.75" customHeight="1">
      <c r="C122" s="170"/>
    </row>
    <row r="123" spans="3:3" ht="15.75" customHeight="1">
      <c r="C123" s="170"/>
    </row>
    <row r="124" spans="3:3" ht="15.75" customHeight="1">
      <c r="C124" s="170"/>
    </row>
    <row r="125" spans="3:3" ht="15.75" customHeight="1">
      <c r="C125" s="170"/>
    </row>
    <row r="126" spans="3:3" ht="15.75" customHeight="1">
      <c r="C126" s="170"/>
    </row>
    <row r="127" spans="3:3" ht="15.75" customHeight="1">
      <c r="C127" s="170"/>
    </row>
    <row r="128" spans="3:3" ht="15.75" customHeight="1">
      <c r="C128" s="170"/>
    </row>
    <row r="129" spans="3:3" ht="15.75" customHeight="1">
      <c r="C129" s="170"/>
    </row>
    <row r="130" spans="3:3" ht="15.75" customHeight="1">
      <c r="C130" s="170"/>
    </row>
    <row r="131" spans="3:3" ht="15.75" customHeight="1">
      <c r="C131" s="170"/>
    </row>
    <row r="132" spans="3:3" ht="15.75" customHeight="1">
      <c r="C132" s="170"/>
    </row>
    <row r="133" spans="3:3" ht="15.75" customHeight="1">
      <c r="C133" s="170"/>
    </row>
    <row r="134" spans="3:3" ht="15.75" customHeight="1">
      <c r="C134" s="170"/>
    </row>
    <row r="135" spans="3:3" ht="15.75" customHeight="1">
      <c r="C135" s="170"/>
    </row>
    <row r="136" spans="3:3" ht="15.75" customHeight="1">
      <c r="C136" s="170"/>
    </row>
    <row r="137" spans="3:3" ht="15.75" customHeight="1">
      <c r="C137" s="170"/>
    </row>
    <row r="138" spans="3:3" ht="15.75" customHeight="1">
      <c r="C138" s="170"/>
    </row>
    <row r="139" spans="3:3" ht="15.75" customHeight="1">
      <c r="C139" s="170"/>
    </row>
    <row r="140" spans="3:3" ht="15.75" customHeight="1">
      <c r="C140" s="170"/>
    </row>
    <row r="141" spans="3:3" ht="15.75" customHeight="1">
      <c r="C141" s="170"/>
    </row>
    <row r="142" spans="3:3" ht="15.75" customHeight="1">
      <c r="C142" s="170"/>
    </row>
    <row r="143" spans="3:3" ht="15.75" customHeight="1">
      <c r="C143" s="170"/>
    </row>
    <row r="144" spans="3:3" ht="15.75" customHeight="1">
      <c r="C144" s="170"/>
    </row>
    <row r="145" spans="3:3" ht="15.75" customHeight="1">
      <c r="C145" s="170"/>
    </row>
    <row r="146" spans="3:3" ht="15.75" customHeight="1">
      <c r="C146" s="170"/>
    </row>
    <row r="147" spans="3:3" ht="15.75" customHeight="1">
      <c r="C147" s="170"/>
    </row>
    <row r="148" spans="3:3" ht="15.75" customHeight="1">
      <c r="C148" s="170"/>
    </row>
    <row r="149" spans="3:3" ht="15.75" customHeight="1">
      <c r="C149" s="170"/>
    </row>
    <row r="150" spans="3:3" ht="15.75" customHeight="1">
      <c r="C150" s="170"/>
    </row>
    <row r="151" spans="3:3" ht="15.75" customHeight="1">
      <c r="C151" s="170"/>
    </row>
    <row r="152" spans="3:3" ht="15.75" customHeight="1">
      <c r="C152" s="170"/>
    </row>
    <row r="153" spans="3:3" ht="15.75" customHeight="1">
      <c r="C153" s="170"/>
    </row>
    <row r="154" spans="3:3" ht="15.75" customHeight="1">
      <c r="C154" s="170"/>
    </row>
    <row r="155" spans="3:3" ht="15.75" customHeight="1">
      <c r="C155" s="170"/>
    </row>
    <row r="156" spans="3:3" ht="15.75" customHeight="1">
      <c r="C156" s="170"/>
    </row>
    <row r="157" spans="3:3" ht="15.75" customHeight="1">
      <c r="C157" s="170"/>
    </row>
    <row r="158" spans="3:3" ht="15.75" customHeight="1">
      <c r="C158" s="170"/>
    </row>
    <row r="159" spans="3:3" ht="15.75" customHeight="1">
      <c r="C159" s="170"/>
    </row>
    <row r="160" spans="3:3" ht="15.75" customHeight="1">
      <c r="C160" s="170"/>
    </row>
    <row r="161" spans="3:3" ht="15.75" customHeight="1">
      <c r="C161" s="170"/>
    </row>
    <row r="162" spans="3:3" ht="15.75" customHeight="1">
      <c r="C162" s="170"/>
    </row>
    <row r="163" spans="3:3" ht="15.75" customHeight="1">
      <c r="C163" s="170"/>
    </row>
    <row r="164" spans="3:3" ht="15.75" customHeight="1">
      <c r="C164" s="170"/>
    </row>
    <row r="165" spans="3:3" ht="15.75" customHeight="1">
      <c r="C165" s="170"/>
    </row>
    <row r="166" spans="3:3" ht="15.75" customHeight="1">
      <c r="C166" s="170"/>
    </row>
    <row r="167" spans="3:3" ht="15.75" customHeight="1">
      <c r="C167" s="170"/>
    </row>
    <row r="168" spans="3:3" ht="15.75" customHeight="1">
      <c r="C168" s="170"/>
    </row>
    <row r="169" spans="3:3" ht="15.75" customHeight="1">
      <c r="C169" s="170"/>
    </row>
    <row r="170" spans="3:3" ht="15.75" customHeight="1">
      <c r="C170" s="170"/>
    </row>
    <row r="171" spans="3:3" ht="15.75" customHeight="1">
      <c r="C171" s="170"/>
    </row>
    <row r="172" spans="3:3" ht="15.75" customHeight="1">
      <c r="C172" s="170"/>
    </row>
    <row r="173" spans="3:3" ht="15.75" customHeight="1">
      <c r="C173" s="170"/>
    </row>
    <row r="174" spans="3:3" ht="15.75" customHeight="1">
      <c r="C174" s="170"/>
    </row>
    <row r="175" spans="3:3" ht="15.75" customHeight="1">
      <c r="C175" s="170"/>
    </row>
    <row r="176" spans="3:3" ht="15.75" customHeight="1">
      <c r="C176" s="170"/>
    </row>
    <row r="177" spans="3:3" ht="15.75" customHeight="1">
      <c r="C177" s="170"/>
    </row>
    <row r="178" spans="3:3" ht="15.75" customHeight="1">
      <c r="C178" s="170"/>
    </row>
    <row r="179" spans="3:3" ht="15.75" customHeight="1">
      <c r="C179" s="170"/>
    </row>
    <row r="180" spans="3:3" ht="15.75" customHeight="1">
      <c r="C180" s="170"/>
    </row>
    <row r="181" spans="3:3" ht="15.75" customHeight="1">
      <c r="C181" s="170"/>
    </row>
    <row r="182" spans="3:3" ht="15.75" customHeight="1">
      <c r="C182" s="170"/>
    </row>
    <row r="183" spans="3:3" ht="15.75" customHeight="1">
      <c r="C183" s="170"/>
    </row>
    <row r="184" spans="3:3" ht="15.75" customHeight="1">
      <c r="C184" s="170"/>
    </row>
    <row r="185" spans="3:3" ht="15.75" customHeight="1">
      <c r="C185" s="170"/>
    </row>
    <row r="186" spans="3:3" ht="15.75" customHeight="1">
      <c r="C186" s="170"/>
    </row>
    <row r="187" spans="3:3" ht="15.75" customHeight="1">
      <c r="C187" s="170"/>
    </row>
    <row r="188" spans="3:3" ht="15.75" customHeight="1">
      <c r="C188" s="170"/>
    </row>
    <row r="189" spans="3:3" ht="15.75" customHeight="1">
      <c r="C189" s="170"/>
    </row>
    <row r="190" spans="3:3" ht="15.75" customHeight="1">
      <c r="C190" s="170"/>
    </row>
    <row r="191" spans="3:3" ht="15.75" customHeight="1">
      <c r="C191" s="170"/>
    </row>
    <row r="192" spans="3:3" ht="15.75" customHeight="1">
      <c r="C192" s="170"/>
    </row>
    <row r="193" spans="3:3" ht="15.75" customHeight="1">
      <c r="C193" s="170"/>
    </row>
    <row r="194" spans="3:3" ht="15.75" customHeight="1">
      <c r="C194" s="170"/>
    </row>
    <row r="195" spans="3:3" ht="15.75" customHeight="1">
      <c r="C195" s="170"/>
    </row>
    <row r="196" spans="3:3" ht="15.75" customHeight="1">
      <c r="C196" s="170"/>
    </row>
    <row r="197" spans="3:3" ht="15.75" customHeight="1">
      <c r="C197" s="170"/>
    </row>
    <row r="198" spans="3:3" ht="15.75" customHeight="1">
      <c r="C198" s="170"/>
    </row>
    <row r="199" spans="3:3" ht="15.75" customHeight="1">
      <c r="C199" s="170"/>
    </row>
    <row r="200" spans="3:3" ht="15.75" customHeight="1">
      <c r="C200" s="170"/>
    </row>
    <row r="201" spans="3:3" ht="15.75" customHeight="1">
      <c r="C201" s="170"/>
    </row>
    <row r="202" spans="3:3" ht="15.75" customHeight="1">
      <c r="C202" s="170"/>
    </row>
    <row r="203" spans="3:3" ht="15.75" customHeight="1">
      <c r="C203" s="170"/>
    </row>
    <row r="204" spans="3:3" ht="15.75" customHeight="1">
      <c r="C204" s="170"/>
    </row>
    <row r="205" spans="3:3" ht="15.75" customHeight="1">
      <c r="C205" s="170"/>
    </row>
    <row r="206" spans="3:3" ht="15.75" customHeight="1">
      <c r="C206" s="170"/>
    </row>
    <row r="207" spans="3:3" ht="15.75" customHeight="1">
      <c r="C207" s="170"/>
    </row>
    <row r="208" spans="3:3" ht="15.75" customHeight="1">
      <c r="C208" s="170"/>
    </row>
    <row r="209" spans="3:3" ht="15.75" customHeight="1">
      <c r="C209" s="170"/>
    </row>
    <row r="210" spans="3:3" ht="15.75" customHeight="1">
      <c r="C210" s="170"/>
    </row>
    <row r="211" spans="3:3" ht="15.75" customHeight="1">
      <c r="C211" s="170"/>
    </row>
    <row r="212" spans="3:3" ht="15.75" customHeight="1">
      <c r="C212" s="170"/>
    </row>
    <row r="213" spans="3:3" ht="15.75" customHeight="1">
      <c r="C213" s="170"/>
    </row>
    <row r="214" spans="3:3" ht="15.75" customHeight="1">
      <c r="C214" s="170"/>
    </row>
    <row r="215" spans="3:3" ht="15.75" customHeight="1">
      <c r="C215" s="170"/>
    </row>
    <row r="216" spans="3:3" ht="15.75" customHeight="1">
      <c r="C216" s="170"/>
    </row>
    <row r="217" spans="3:3" ht="15.75" customHeight="1">
      <c r="C217" s="170"/>
    </row>
    <row r="218" spans="3:3" ht="15.75" customHeight="1">
      <c r="C218" s="170"/>
    </row>
    <row r="219" spans="3:3" ht="15.75" customHeight="1">
      <c r="C219" s="170"/>
    </row>
    <row r="220" spans="3:3" ht="15.75" customHeight="1">
      <c r="C220" s="170"/>
    </row>
    <row r="221" spans="3:3" ht="15.75" customHeight="1">
      <c r="C221" s="170"/>
    </row>
    <row r="222" spans="3:3" ht="15.75" customHeight="1">
      <c r="C222" s="170"/>
    </row>
    <row r="223" spans="3:3" ht="15.75" customHeight="1">
      <c r="C223" s="170"/>
    </row>
    <row r="224" spans="3:3" ht="15.75" customHeight="1">
      <c r="C224" s="170"/>
    </row>
    <row r="225" spans="3:3" ht="15.75" customHeight="1">
      <c r="C225" s="170"/>
    </row>
    <row r="226" spans="3:3" ht="15.75" customHeight="1">
      <c r="C226" s="170"/>
    </row>
    <row r="227" spans="3:3" ht="15.75" customHeight="1">
      <c r="C227" s="170"/>
    </row>
    <row r="228" spans="3:3" ht="15.75" customHeight="1">
      <c r="C228" s="170"/>
    </row>
    <row r="229" spans="3:3" ht="15.75" customHeight="1">
      <c r="C229" s="170"/>
    </row>
    <row r="230" spans="3:3" ht="15.75" customHeight="1">
      <c r="C230" s="170"/>
    </row>
    <row r="231" spans="3:3" ht="15.75" customHeight="1">
      <c r="C231" s="170"/>
    </row>
    <row r="232" spans="3:3" ht="15.75" customHeight="1">
      <c r="C232" s="170"/>
    </row>
    <row r="233" spans="3:3" ht="15.75" customHeight="1">
      <c r="C233" s="170"/>
    </row>
    <row r="234" spans="3:3" ht="15.75" customHeight="1">
      <c r="C234" s="170"/>
    </row>
    <row r="235" spans="3:3" ht="15.75" customHeight="1">
      <c r="C235" s="170"/>
    </row>
    <row r="236" spans="3:3" ht="15.75" customHeight="1">
      <c r="C236" s="170"/>
    </row>
    <row r="237" spans="3:3" ht="15.75" customHeight="1">
      <c r="C237" s="170"/>
    </row>
    <row r="238" spans="3:3" ht="15.75" customHeight="1">
      <c r="C238" s="170"/>
    </row>
    <row r="239" spans="3:3" ht="15.75" customHeight="1">
      <c r="C239" s="170"/>
    </row>
    <row r="240" spans="3:3" ht="15.75" customHeight="1">
      <c r="C240" s="170"/>
    </row>
    <row r="241" spans="3:3" ht="15.75" customHeight="1">
      <c r="C241" s="170"/>
    </row>
    <row r="242" spans="3:3" ht="15.75" customHeight="1">
      <c r="C242" s="170"/>
    </row>
    <row r="243" spans="3:3" ht="15.75" customHeight="1">
      <c r="C243" s="170"/>
    </row>
    <row r="244" spans="3:3" ht="15.75" customHeight="1">
      <c r="C244" s="170"/>
    </row>
    <row r="245" spans="3:3" ht="15.75" customHeight="1">
      <c r="C245" s="170"/>
    </row>
    <row r="246" spans="3:3" ht="15.75" customHeight="1">
      <c r="C246" s="170"/>
    </row>
    <row r="247" spans="3:3" ht="15.75" customHeight="1">
      <c r="C247" s="170"/>
    </row>
    <row r="248" spans="3:3" ht="15.75" customHeight="1">
      <c r="C248" s="170"/>
    </row>
    <row r="249" spans="3:3" ht="15.75" customHeight="1">
      <c r="C249" s="170"/>
    </row>
    <row r="250" spans="3:3" ht="15.75" customHeight="1">
      <c r="C250" s="170"/>
    </row>
    <row r="251" spans="3:3" ht="15.75" customHeight="1">
      <c r="C251" s="170"/>
    </row>
    <row r="252" spans="3:3" ht="15.75" customHeight="1">
      <c r="C252" s="170"/>
    </row>
    <row r="253" spans="3:3" ht="15.75" customHeight="1">
      <c r="C253" s="170"/>
    </row>
    <row r="254" spans="3:3" ht="15.75" customHeight="1">
      <c r="C254" s="170"/>
    </row>
    <row r="255" spans="3:3" ht="15.75" customHeight="1">
      <c r="C255" s="170"/>
    </row>
    <row r="256" spans="3:3" ht="15.75" customHeight="1">
      <c r="C256" s="170"/>
    </row>
    <row r="257" spans="3:3" ht="15.75" customHeight="1">
      <c r="C257" s="170"/>
    </row>
    <row r="258" spans="3:3" ht="15.75" customHeight="1">
      <c r="C258" s="170"/>
    </row>
    <row r="259" spans="3:3" ht="15.75" customHeight="1">
      <c r="C259" s="170"/>
    </row>
    <row r="260" spans="3:3" ht="15.75" customHeight="1">
      <c r="C260" s="170"/>
    </row>
    <row r="261" spans="3:3" ht="15.75" customHeight="1">
      <c r="C261" s="170"/>
    </row>
    <row r="262" spans="3:3" ht="15.75" customHeight="1">
      <c r="C262" s="170"/>
    </row>
    <row r="263" spans="3:3" ht="15.75" customHeight="1">
      <c r="C263" s="170"/>
    </row>
    <row r="264" spans="3:3" ht="15.75" customHeight="1">
      <c r="C264" s="170"/>
    </row>
    <row r="265" spans="3:3" ht="15.75" customHeight="1">
      <c r="C265" s="170"/>
    </row>
    <row r="266" spans="3:3" ht="15.75" customHeight="1">
      <c r="C266" s="170"/>
    </row>
    <row r="267" spans="3:3" ht="15.75" customHeight="1">
      <c r="C267" s="170"/>
    </row>
    <row r="268" spans="3:3" ht="15.75" customHeight="1">
      <c r="C268" s="170"/>
    </row>
    <row r="269" spans="3:3" ht="15.75" customHeight="1">
      <c r="C269" s="170"/>
    </row>
    <row r="270" spans="3:3" ht="15.75" customHeight="1">
      <c r="C270" s="170"/>
    </row>
    <row r="271" spans="3:3" ht="15.75" customHeight="1">
      <c r="C271" s="170"/>
    </row>
    <row r="272" spans="3:3" ht="15.75" customHeight="1">
      <c r="C272" s="170"/>
    </row>
    <row r="273" spans="3:3" ht="15.75" customHeight="1">
      <c r="C273" s="170"/>
    </row>
    <row r="274" spans="3:3" ht="15.75" customHeight="1">
      <c r="C274" s="170"/>
    </row>
    <row r="275" spans="3:3" ht="15.75" customHeight="1">
      <c r="C275" s="170"/>
    </row>
    <row r="276" spans="3:3" ht="15.75" customHeight="1">
      <c r="C276" s="170"/>
    </row>
    <row r="277" spans="3:3" ht="15.75" customHeight="1">
      <c r="C277" s="170"/>
    </row>
    <row r="278" spans="3:3" ht="15.75" customHeight="1">
      <c r="C278" s="170"/>
    </row>
    <row r="279" spans="3:3" ht="15.75" customHeight="1">
      <c r="C279" s="170"/>
    </row>
    <row r="280" spans="3:3" ht="15.75" customHeight="1">
      <c r="C280" s="170"/>
    </row>
    <row r="281" spans="3:3" ht="15.75" customHeight="1">
      <c r="C281" s="170"/>
    </row>
    <row r="282" spans="3:3" ht="15.75" customHeight="1">
      <c r="C282" s="170"/>
    </row>
    <row r="283" spans="3:3" ht="15.75" customHeight="1">
      <c r="C283" s="170"/>
    </row>
    <row r="284" spans="3:3" ht="15.75" customHeight="1">
      <c r="C284" s="170"/>
    </row>
    <row r="285" spans="3:3" ht="15.75" customHeight="1">
      <c r="C285" s="170"/>
    </row>
    <row r="286" spans="3:3" ht="15.75" customHeight="1">
      <c r="C286" s="170"/>
    </row>
    <row r="287" spans="3:3" ht="15.75" customHeight="1">
      <c r="C287" s="170"/>
    </row>
    <row r="288" spans="3:3" ht="15.75" customHeight="1">
      <c r="C288" s="170"/>
    </row>
    <row r="289" spans="3:3" ht="15.75" customHeight="1">
      <c r="C289" s="170"/>
    </row>
    <row r="290" spans="3:3" ht="15.75" customHeight="1">
      <c r="C290" s="170"/>
    </row>
    <row r="291" spans="3:3" ht="15.75" customHeight="1">
      <c r="C291" s="170"/>
    </row>
    <row r="292" spans="3:3" ht="15.75" customHeight="1">
      <c r="C292" s="170"/>
    </row>
    <row r="293" spans="3:3" ht="15.75" customHeight="1">
      <c r="C293" s="170"/>
    </row>
    <row r="294" spans="3:3" ht="15.75" customHeight="1">
      <c r="C294" s="170"/>
    </row>
    <row r="295" spans="3:3" ht="15.75" customHeight="1">
      <c r="C295" s="170"/>
    </row>
    <row r="296" spans="3:3" ht="15.75" customHeight="1">
      <c r="C296" s="170"/>
    </row>
    <row r="297" spans="3:3" ht="15.75" customHeight="1">
      <c r="C297" s="170"/>
    </row>
    <row r="298" spans="3:3" ht="15.75" customHeight="1">
      <c r="C298" s="170"/>
    </row>
    <row r="299" spans="3:3" ht="15.75" customHeight="1">
      <c r="C299" s="170"/>
    </row>
    <row r="300" spans="3:3" ht="15.75" customHeight="1">
      <c r="C300" s="170"/>
    </row>
    <row r="301" spans="3:3" ht="15.75" customHeight="1">
      <c r="C301" s="170"/>
    </row>
    <row r="302" spans="3:3" ht="15.75" customHeight="1">
      <c r="C302" s="170"/>
    </row>
    <row r="303" spans="3:3" ht="15.75" customHeight="1">
      <c r="C303" s="170"/>
    </row>
    <row r="304" spans="3:3" ht="15.75" customHeight="1">
      <c r="C304" s="170"/>
    </row>
    <row r="305" spans="3:3" ht="15.75" customHeight="1">
      <c r="C305" s="170"/>
    </row>
    <row r="306" spans="3:3" ht="15.75" customHeight="1">
      <c r="C306" s="170"/>
    </row>
    <row r="307" spans="3:3" ht="15.75" customHeight="1">
      <c r="C307" s="170"/>
    </row>
    <row r="308" spans="3:3" ht="15.75" customHeight="1">
      <c r="C308" s="170"/>
    </row>
    <row r="309" spans="3:3" ht="15.75" customHeight="1">
      <c r="C309" s="170"/>
    </row>
    <row r="310" spans="3:3" ht="15.75" customHeight="1">
      <c r="C310" s="170"/>
    </row>
    <row r="311" spans="3:3" ht="15.75" customHeight="1">
      <c r="C311" s="170"/>
    </row>
    <row r="312" spans="3:3" ht="15.75" customHeight="1">
      <c r="C312" s="170"/>
    </row>
    <row r="313" spans="3:3" ht="15.75" customHeight="1">
      <c r="C313" s="170"/>
    </row>
    <row r="314" spans="3:3" ht="15.75" customHeight="1">
      <c r="C314" s="170"/>
    </row>
    <row r="315" spans="3:3" ht="15.75" customHeight="1">
      <c r="C315" s="170"/>
    </row>
    <row r="316" spans="3:3" ht="15.75" customHeight="1">
      <c r="C316" s="170"/>
    </row>
    <row r="317" spans="3:3" ht="15.75" customHeight="1">
      <c r="C317" s="170"/>
    </row>
    <row r="318" spans="3:3" ht="15.75" customHeight="1">
      <c r="C318" s="170"/>
    </row>
    <row r="319" spans="3:3" ht="15.75" customHeight="1">
      <c r="C319" s="170"/>
    </row>
    <row r="320" spans="3:3" ht="15.75" customHeight="1">
      <c r="C320" s="170"/>
    </row>
    <row r="321" spans="3:3" ht="15.75" customHeight="1">
      <c r="C321" s="170"/>
    </row>
    <row r="322" spans="3:3" ht="15.75" customHeight="1">
      <c r="C322" s="170"/>
    </row>
    <row r="323" spans="3:3" ht="15.75" customHeight="1">
      <c r="C323" s="170"/>
    </row>
    <row r="324" spans="3:3" ht="15.75" customHeight="1">
      <c r="C324" s="170"/>
    </row>
    <row r="325" spans="3:3" ht="15.75" customHeight="1">
      <c r="C325" s="170"/>
    </row>
    <row r="326" spans="3:3" ht="15.75" customHeight="1">
      <c r="C326" s="170"/>
    </row>
    <row r="327" spans="3:3" ht="15.75" customHeight="1">
      <c r="C327" s="170"/>
    </row>
    <row r="328" spans="3:3" ht="15.75" customHeight="1">
      <c r="C328" s="170"/>
    </row>
    <row r="329" spans="3:3" ht="15.75" customHeight="1">
      <c r="C329" s="170"/>
    </row>
    <row r="330" spans="3:3" ht="15.75" customHeight="1">
      <c r="C330" s="170"/>
    </row>
    <row r="331" spans="3:3" ht="15.75" customHeight="1">
      <c r="C331" s="170"/>
    </row>
    <row r="332" spans="3:3" ht="15.75" customHeight="1">
      <c r="C332" s="170"/>
    </row>
    <row r="333" spans="3:3" ht="15.75" customHeight="1">
      <c r="C333" s="170"/>
    </row>
    <row r="334" spans="3:3" ht="15.75" customHeight="1">
      <c r="C334" s="170"/>
    </row>
    <row r="335" spans="3:3" ht="15.75" customHeight="1">
      <c r="C335" s="170"/>
    </row>
    <row r="336" spans="3:3" ht="15.75" customHeight="1">
      <c r="C336" s="170"/>
    </row>
    <row r="337" spans="3:3" ht="15.75" customHeight="1">
      <c r="C337" s="170"/>
    </row>
    <row r="338" spans="3:3" ht="15.75" customHeight="1">
      <c r="C338" s="170"/>
    </row>
    <row r="339" spans="3:3" ht="15.75" customHeight="1">
      <c r="C339" s="170"/>
    </row>
    <row r="340" spans="3:3" ht="15.75" customHeight="1">
      <c r="C340" s="170"/>
    </row>
    <row r="341" spans="3:3" ht="15.75" customHeight="1">
      <c r="C341" s="170"/>
    </row>
    <row r="342" spans="3:3" ht="15.75" customHeight="1">
      <c r="C342" s="170"/>
    </row>
    <row r="343" spans="3:3" ht="15.75" customHeight="1">
      <c r="C343" s="170"/>
    </row>
    <row r="344" spans="3:3" ht="15.75" customHeight="1">
      <c r="C344" s="170"/>
    </row>
    <row r="345" spans="3:3" ht="15.75" customHeight="1">
      <c r="C345" s="170"/>
    </row>
    <row r="346" spans="3:3" ht="15.75" customHeight="1">
      <c r="C346" s="170"/>
    </row>
    <row r="347" spans="3:3" ht="15.75" customHeight="1">
      <c r="C347" s="170"/>
    </row>
    <row r="348" spans="3:3" ht="15.75" customHeight="1">
      <c r="C348" s="170"/>
    </row>
    <row r="349" spans="3:3" ht="15.75" customHeight="1">
      <c r="C349" s="170"/>
    </row>
    <row r="350" spans="3:3" ht="15.75" customHeight="1">
      <c r="C350" s="170"/>
    </row>
    <row r="351" spans="3:3" ht="15.75" customHeight="1">
      <c r="C351" s="170"/>
    </row>
    <row r="352" spans="3:3" ht="15.75" customHeight="1">
      <c r="C352" s="170"/>
    </row>
    <row r="353" spans="3:3" ht="15.75" customHeight="1">
      <c r="C353" s="170"/>
    </row>
    <row r="354" spans="3:3" ht="15.75" customHeight="1">
      <c r="C354" s="170"/>
    </row>
    <row r="355" spans="3:3" ht="15.75" customHeight="1">
      <c r="C355" s="170"/>
    </row>
    <row r="356" spans="3:3" ht="15.75" customHeight="1">
      <c r="C356" s="170"/>
    </row>
    <row r="357" spans="3:3" ht="15.75" customHeight="1">
      <c r="C357" s="170"/>
    </row>
    <row r="358" spans="3:3" ht="15.75" customHeight="1">
      <c r="C358" s="170"/>
    </row>
    <row r="359" spans="3:3" ht="15.75" customHeight="1">
      <c r="C359" s="170"/>
    </row>
    <row r="360" spans="3:3" ht="15.75" customHeight="1">
      <c r="C360" s="170"/>
    </row>
    <row r="361" spans="3:3" ht="15.75" customHeight="1">
      <c r="C361" s="170"/>
    </row>
    <row r="362" spans="3:3" ht="15.75" customHeight="1">
      <c r="C362" s="170"/>
    </row>
    <row r="363" spans="3:3" ht="15.75" customHeight="1">
      <c r="C363" s="170"/>
    </row>
    <row r="364" spans="3:3" ht="15.75" customHeight="1">
      <c r="C364" s="170"/>
    </row>
    <row r="365" spans="3:3" ht="15.75" customHeight="1">
      <c r="C365" s="170"/>
    </row>
    <row r="366" spans="3:3" ht="15.75" customHeight="1">
      <c r="C366" s="170"/>
    </row>
    <row r="367" spans="3:3" ht="15.75" customHeight="1">
      <c r="C367" s="170"/>
    </row>
    <row r="368" spans="3:3" ht="15.75" customHeight="1">
      <c r="C368" s="170"/>
    </row>
    <row r="369" spans="3:3" ht="15.75" customHeight="1">
      <c r="C369" s="170"/>
    </row>
    <row r="370" spans="3:3" ht="15.75" customHeight="1">
      <c r="C370" s="170"/>
    </row>
    <row r="371" spans="3:3" ht="15.75" customHeight="1">
      <c r="C371" s="170"/>
    </row>
    <row r="372" spans="3:3" ht="15.75" customHeight="1">
      <c r="C372" s="170"/>
    </row>
    <row r="373" spans="3:3" ht="15.75" customHeight="1">
      <c r="C373" s="170"/>
    </row>
    <row r="374" spans="3:3" ht="15.75" customHeight="1">
      <c r="C374" s="170"/>
    </row>
    <row r="375" spans="3:3" ht="15.75" customHeight="1">
      <c r="C375" s="170"/>
    </row>
    <row r="376" spans="3:3" ht="15.75" customHeight="1">
      <c r="C376" s="170"/>
    </row>
    <row r="377" spans="3:3" ht="15.75" customHeight="1">
      <c r="C377" s="170"/>
    </row>
    <row r="378" spans="3:3" ht="15.75" customHeight="1">
      <c r="C378" s="170"/>
    </row>
    <row r="379" spans="3:3" ht="15.75" customHeight="1">
      <c r="C379" s="170"/>
    </row>
    <row r="380" spans="3:3" ht="15.75" customHeight="1">
      <c r="C380" s="170"/>
    </row>
    <row r="381" spans="3:3" ht="15.75" customHeight="1">
      <c r="C381" s="170"/>
    </row>
    <row r="382" spans="3:3" ht="15.75" customHeight="1">
      <c r="C382" s="170"/>
    </row>
    <row r="383" spans="3:3" ht="15.75" customHeight="1">
      <c r="C383" s="170"/>
    </row>
    <row r="384" spans="3:3" ht="15.75" customHeight="1">
      <c r="C384" s="170"/>
    </row>
    <row r="385" spans="3:3" ht="15.75" customHeight="1">
      <c r="C385" s="170"/>
    </row>
    <row r="386" spans="3:3" ht="15.75" customHeight="1">
      <c r="C386" s="170"/>
    </row>
    <row r="387" spans="3:3" ht="15.75" customHeight="1">
      <c r="C387" s="170"/>
    </row>
    <row r="388" spans="3:3" ht="15.75" customHeight="1">
      <c r="C388" s="170"/>
    </row>
    <row r="389" spans="3:3" ht="15.75" customHeight="1">
      <c r="C389" s="170"/>
    </row>
    <row r="390" spans="3:3" ht="15.75" customHeight="1">
      <c r="C390" s="170"/>
    </row>
    <row r="391" spans="3:3" ht="15.75" customHeight="1">
      <c r="C391" s="170"/>
    </row>
    <row r="392" spans="3:3" ht="15.75" customHeight="1">
      <c r="C392" s="170"/>
    </row>
    <row r="393" spans="3:3" ht="15.75" customHeight="1">
      <c r="C393" s="170"/>
    </row>
    <row r="394" spans="3:3" ht="15.75" customHeight="1">
      <c r="C394" s="170"/>
    </row>
    <row r="395" spans="3:3" ht="15.75" customHeight="1">
      <c r="C395" s="170"/>
    </row>
    <row r="396" spans="3:3" ht="15.75" customHeight="1">
      <c r="C396" s="170"/>
    </row>
    <row r="397" spans="3:3" ht="15.75" customHeight="1">
      <c r="C397" s="170"/>
    </row>
    <row r="398" spans="3:3" ht="15.75" customHeight="1">
      <c r="C398" s="170"/>
    </row>
    <row r="399" spans="3:3" ht="15.75" customHeight="1">
      <c r="C399" s="170"/>
    </row>
    <row r="400" spans="3:3" ht="15.75" customHeight="1">
      <c r="C400" s="170"/>
    </row>
    <row r="401" spans="3:3" ht="15.75" customHeight="1">
      <c r="C401" s="170"/>
    </row>
    <row r="402" spans="3:3" ht="15.75" customHeight="1">
      <c r="C402" s="170"/>
    </row>
    <row r="403" spans="3:3" ht="15.75" customHeight="1">
      <c r="C403" s="170"/>
    </row>
    <row r="404" spans="3:3" ht="15.75" customHeight="1">
      <c r="C404" s="170"/>
    </row>
    <row r="405" spans="3:3" ht="15.75" customHeight="1">
      <c r="C405" s="170"/>
    </row>
    <row r="406" spans="3:3" ht="15.75" customHeight="1">
      <c r="C406" s="170"/>
    </row>
    <row r="407" spans="3:3" ht="15.75" customHeight="1">
      <c r="C407" s="170"/>
    </row>
    <row r="408" spans="3:3" ht="15.75" customHeight="1">
      <c r="C408" s="170"/>
    </row>
    <row r="409" spans="3:3" ht="15.75" customHeight="1">
      <c r="C409" s="170"/>
    </row>
    <row r="410" spans="3:3" ht="15.75" customHeight="1">
      <c r="C410" s="170"/>
    </row>
    <row r="411" spans="3:3" ht="15.75" customHeight="1">
      <c r="C411" s="170"/>
    </row>
    <row r="412" spans="3:3" ht="15.75" customHeight="1">
      <c r="C412" s="170"/>
    </row>
    <row r="413" spans="3:3" ht="15.75" customHeight="1">
      <c r="C413" s="170"/>
    </row>
    <row r="414" spans="3:3" ht="15.75" customHeight="1">
      <c r="C414" s="170"/>
    </row>
    <row r="415" spans="3:3" ht="15.75" customHeight="1">
      <c r="C415" s="170"/>
    </row>
    <row r="416" spans="3:3" ht="15.75" customHeight="1">
      <c r="C416" s="170"/>
    </row>
    <row r="417" spans="3:3" ht="15.75" customHeight="1">
      <c r="C417" s="170"/>
    </row>
    <row r="418" spans="3:3" ht="15.75" customHeight="1">
      <c r="C418" s="170"/>
    </row>
    <row r="419" spans="3:3" ht="15.75" customHeight="1">
      <c r="C419" s="170"/>
    </row>
    <row r="420" spans="3:3" ht="15.75" customHeight="1">
      <c r="C420" s="170"/>
    </row>
    <row r="421" spans="3:3" ht="15.75" customHeight="1">
      <c r="C421" s="170"/>
    </row>
    <row r="422" spans="3:3" ht="15.75" customHeight="1">
      <c r="C422" s="170"/>
    </row>
    <row r="423" spans="3:3" ht="15.75" customHeight="1">
      <c r="C423" s="170"/>
    </row>
    <row r="424" spans="3:3" ht="15.75" customHeight="1">
      <c r="C424" s="170"/>
    </row>
    <row r="425" spans="3:3" ht="15.75" customHeight="1">
      <c r="C425" s="170"/>
    </row>
    <row r="426" spans="3:3" ht="15.75" customHeight="1">
      <c r="C426" s="170"/>
    </row>
    <row r="427" spans="3:3" ht="15.75" customHeight="1">
      <c r="C427" s="170"/>
    </row>
    <row r="428" spans="3:3" ht="15.75" customHeight="1">
      <c r="C428" s="170"/>
    </row>
    <row r="429" spans="3:3" ht="15.75" customHeight="1">
      <c r="C429" s="170"/>
    </row>
    <row r="430" spans="3:3" ht="15.75" customHeight="1">
      <c r="C430" s="170"/>
    </row>
    <row r="431" spans="3:3" ht="15.75" customHeight="1">
      <c r="C431" s="170"/>
    </row>
    <row r="432" spans="3:3" ht="15.75" customHeight="1">
      <c r="C432" s="170"/>
    </row>
    <row r="433" spans="3:3" ht="15.75" customHeight="1">
      <c r="C433" s="170"/>
    </row>
    <row r="434" spans="3:3" ht="15.75" customHeight="1">
      <c r="C434" s="170"/>
    </row>
    <row r="435" spans="3:3" ht="15.75" customHeight="1">
      <c r="C435" s="170"/>
    </row>
    <row r="436" spans="3:3" ht="15.75" customHeight="1">
      <c r="C436" s="170"/>
    </row>
    <row r="437" spans="3:3" ht="15.75" customHeight="1">
      <c r="C437" s="170"/>
    </row>
    <row r="438" spans="3:3" ht="15.75" customHeight="1">
      <c r="C438" s="170"/>
    </row>
    <row r="439" spans="3:3" ht="15.75" customHeight="1">
      <c r="C439" s="170"/>
    </row>
    <row r="440" spans="3:3" ht="15.75" customHeight="1">
      <c r="C440" s="170"/>
    </row>
    <row r="441" spans="3:3" ht="15.75" customHeight="1">
      <c r="C441" s="170"/>
    </row>
    <row r="442" spans="3:3" ht="15.75" customHeight="1">
      <c r="C442" s="170"/>
    </row>
    <row r="443" spans="3:3" ht="15.75" customHeight="1">
      <c r="C443" s="170"/>
    </row>
    <row r="444" spans="3:3" ht="15.75" customHeight="1">
      <c r="C444" s="170"/>
    </row>
    <row r="445" spans="3:3" ht="15.75" customHeight="1">
      <c r="C445" s="170"/>
    </row>
    <row r="446" spans="3:3" ht="15.75" customHeight="1">
      <c r="C446" s="170"/>
    </row>
    <row r="447" spans="3:3" ht="15.75" customHeight="1">
      <c r="C447" s="170"/>
    </row>
    <row r="448" spans="3:3" ht="15.75" customHeight="1">
      <c r="C448" s="170"/>
    </row>
    <row r="449" spans="3:3" ht="15.75" customHeight="1">
      <c r="C449" s="170"/>
    </row>
    <row r="450" spans="3:3" ht="15.75" customHeight="1">
      <c r="C450" s="170"/>
    </row>
    <row r="451" spans="3:3" ht="15.75" customHeight="1">
      <c r="C451" s="170"/>
    </row>
    <row r="452" spans="3:3" ht="15.75" customHeight="1">
      <c r="C452" s="170"/>
    </row>
    <row r="453" spans="3:3" ht="15.75" customHeight="1">
      <c r="C453" s="170"/>
    </row>
    <row r="454" spans="3:3" ht="15.75" customHeight="1">
      <c r="C454" s="170"/>
    </row>
    <row r="455" spans="3:3" ht="15.75" customHeight="1">
      <c r="C455" s="170"/>
    </row>
    <row r="456" spans="3:3" ht="15.75" customHeight="1">
      <c r="C456" s="170"/>
    </row>
    <row r="457" spans="3:3" ht="15.75" customHeight="1">
      <c r="C457" s="170"/>
    </row>
    <row r="458" spans="3:3" ht="15.75" customHeight="1">
      <c r="C458" s="170"/>
    </row>
    <row r="459" spans="3:3" ht="15.75" customHeight="1">
      <c r="C459" s="170"/>
    </row>
    <row r="460" spans="3:3" ht="15.75" customHeight="1">
      <c r="C460" s="170"/>
    </row>
    <row r="461" spans="3:3" ht="15.75" customHeight="1">
      <c r="C461" s="170"/>
    </row>
    <row r="462" spans="3:3" ht="15.75" customHeight="1">
      <c r="C462" s="170"/>
    </row>
    <row r="463" spans="3:3" ht="15.75" customHeight="1">
      <c r="C463" s="170"/>
    </row>
    <row r="464" spans="3:3" ht="15.75" customHeight="1">
      <c r="C464" s="170"/>
    </row>
    <row r="465" spans="3:3" ht="15.75" customHeight="1">
      <c r="C465" s="170"/>
    </row>
    <row r="466" spans="3:3" ht="15.75" customHeight="1">
      <c r="C466" s="170"/>
    </row>
    <row r="467" spans="3:3" ht="15.75" customHeight="1">
      <c r="C467" s="170"/>
    </row>
    <row r="468" spans="3:3" ht="15.75" customHeight="1">
      <c r="C468" s="170"/>
    </row>
    <row r="469" spans="3:3" ht="15.75" customHeight="1">
      <c r="C469" s="170"/>
    </row>
    <row r="470" spans="3:3" ht="15.75" customHeight="1">
      <c r="C470" s="170"/>
    </row>
    <row r="471" spans="3:3" ht="15.75" customHeight="1">
      <c r="C471" s="170"/>
    </row>
    <row r="472" spans="3:3" ht="15.75" customHeight="1">
      <c r="C472" s="170"/>
    </row>
    <row r="473" spans="3:3" ht="15.75" customHeight="1">
      <c r="C473" s="170"/>
    </row>
    <row r="474" spans="3:3" ht="15.75" customHeight="1">
      <c r="C474" s="170"/>
    </row>
    <row r="475" spans="3:3" ht="15.75" customHeight="1">
      <c r="C475" s="170"/>
    </row>
    <row r="476" spans="3:3" ht="15.75" customHeight="1">
      <c r="C476" s="170"/>
    </row>
    <row r="477" spans="3:3" ht="15.75" customHeight="1">
      <c r="C477" s="170"/>
    </row>
    <row r="478" spans="3:3" ht="15.75" customHeight="1">
      <c r="C478" s="170"/>
    </row>
    <row r="479" spans="3:3" ht="15.75" customHeight="1">
      <c r="C479" s="170"/>
    </row>
    <row r="480" spans="3:3" ht="15.75" customHeight="1">
      <c r="C480" s="170"/>
    </row>
    <row r="481" spans="3:3" ht="15.75" customHeight="1">
      <c r="C481" s="170"/>
    </row>
    <row r="482" spans="3:3" ht="15.75" customHeight="1">
      <c r="C482" s="170"/>
    </row>
    <row r="483" spans="3:3" ht="15.75" customHeight="1">
      <c r="C483" s="170"/>
    </row>
    <row r="484" spans="3:3" ht="15.75" customHeight="1">
      <c r="C484" s="170"/>
    </row>
    <row r="485" spans="3:3" ht="15.75" customHeight="1">
      <c r="C485" s="170"/>
    </row>
    <row r="486" spans="3:3" ht="15.75" customHeight="1">
      <c r="C486" s="170"/>
    </row>
    <row r="487" spans="3:3" ht="15.75" customHeight="1">
      <c r="C487" s="170"/>
    </row>
    <row r="488" spans="3:3" ht="15.75" customHeight="1">
      <c r="C488" s="170"/>
    </row>
    <row r="489" spans="3:3" ht="15.75" customHeight="1">
      <c r="C489" s="170"/>
    </row>
    <row r="490" spans="3:3" ht="15.75" customHeight="1">
      <c r="C490" s="170"/>
    </row>
    <row r="491" spans="3:3" ht="15.75" customHeight="1">
      <c r="C491" s="170"/>
    </row>
    <row r="492" spans="3:3" ht="15.75" customHeight="1">
      <c r="C492" s="170"/>
    </row>
    <row r="493" spans="3:3" ht="15.75" customHeight="1">
      <c r="C493" s="170"/>
    </row>
    <row r="494" spans="3:3" ht="15.75" customHeight="1">
      <c r="C494" s="170"/>
    </row>
    <row r="495" spans="3:3" ht="15.75" customHeight="1">
      <c r="C495" s="170"/>
    </row>
    <row r="496" spans="3:3" ht="15.75" customHeight="1">
      <c r="C496" s="170"/>
    </row>
    <row r="497" spans="3:3" ht="15.75" customHeight="1">
      <c r="C497" s="170"/>
    </row>
    <row r="498" spans="3:3" ht="15.75" customHeight="1">
      <c r="C498" s="170"/>
    </row>
    <row r="499" spans="3:3" ht="15.75" customHeight="1">
      <c r="C499" s="170"/>
    </row>
    <row r="500" spans="3:3" ht="15.75" customHeight="1">
      <c r="C500" s="170"/>
    </row>
    <row r="501" spans="3:3" ht="15.75" customHeight="1">
      <c r="C501" s="170"/>
    </row>
    <row r="502" spans="3:3" ht="15.75" customHeight="1">
      <c r="C502" s="170"/>
    </row>
    <row r="503" spans="3:3" ht="15.75" customHeight="1">
      <c r="C503" s="170"/>
    </row>
    <row r="504" spans="3:3" ht="15.75" customHeight="1">
      <c r="C504" s="170"/>
    </row>
    <row r="505" spans="3:3" ht="15.75" customHeight="1">
      <c r="C505" s="170"/>
    </row>
    <row r="506" spans="3:3" ht="15.75" customHeight="1">
      <c r="C506" s="170"/>
    </row>
    <row r="507" spans="3:3" ht="15.75" customHeight="1">
      <c r="C507" s="170"/>
    </row>
    <row r="508" spans="3:3" ht="15.75" customHeight="1">
      <c r="C508" s="170"/>
    </row>
    <row r="509" spans="3:3" ht="15.75" customHeight="1">
      <c r="C509" s="170"/>
    </row>
    <row r="510" spans="3:3" ht="15.75" customHeight="1">
      <c r="C510" s="170"/>
    </row>
    <row r="511" spans="3:3" ht="15.75" customHeight="1">
      <c r="C511" s="170"/>
    </row>
    <row r="512" spans="3:3" ht="15.75" customHeight="1">
      <c r="C512" s="170"/>
    </row>
    <row r="513" spans="3:3" ht="15.75" customHeight="1">
      <c r="C513" s="170"/>
    </row>
    <row r="514" spans="3:3" ht="15.75" customHeight="1">
      <c r="C514" s="170"/>
    </row>
    <row r="515" spans="3:3" ht="15.75" customHeight="1">
      <c r="C515" s="170"/>
    </row>
    <row r="516" spans="3:3" ht="15.75" customHeight="1">
      <c r="C516" s="170"/>
    </row>
    <row r="517" spans="3:3" ht="15.75" customHeight="1">
      <c r="C517" s="170"/>
    </row>
    <row r="518" spans="3:3" ht="15.75" customHeight="1">
      <c r="C518" s="170"/>
    </row>
    <row r="519" spans="3:3" ht="15.75" customHeight="1">
      <c r="C519" s="170"/>
    </row>
    <row r="520" spans="3:3" ht="15.75" customHeight="1">
      <c r="C520" s="170"/>
    </row>
    <row r="521" spans="3:3" ht="15.75" customHeight="1">
      <c r="C521" s="170"/>
    </row>
    <row r="522" spans="3:3" ht="15.75" customHeight="1">
      <c r="C522" s="170"/>
    </row>
    <row r="523" spans="3:3" ht="15.75" customHeight="1">
      <c r="C523" s="170"/>
    </row>
    <row r="524" spans="3:3" ht="15.75" customHeight="1">
      <c r="C524" s="170"/>
    </row>
    <row r="525" spans="3:3" ht="15.75" customHeight="1">
      <c r="C525" s="170"/>
    </row>
    <row r="526" spans="3:3" ht="15.75" customHeight="1">
      <c r="C526" s="170"/>
    </row>
    <row r="527" spans="3:3" ht="15.75" customHeight="1">
      <c r="C527" s="170"/>
    </row>
    <row r="528" spans="3:3" ht="15.75" customHeight="1">
      <c r="C528" s="170"/>
    </row>
    <row r="529" spans="3:3" ht="15.75" customHeight="1">
      <c r="C529" s="170"/>
    </row>
    <row r="530" spans="3:3" ht="15.75" customHeight="1">
      <c r="C530" s="170"/>
    </row>
    <row r="531" spans="3:3" ht="15.75" customHeight="1">
      <c r="C531" s="170"/>
    </row>
    <row r="532" spans="3:3" ht="15.75" customHeight="1">
      <c r="C532" s="170"/>
    </row>
    <row r="533" spans="3:3" ht="15.75" customHeight="1">
      <c r="C533" s="170"/>
    </row>
    <row r="534" spans="3:3" ht="15.75" customHeight="1">
      <c r="C534" s="170"/>
    </row>
    <row r="535" spans="3:3" ht="15.75" customHeight="1">
      <c r="C535" s="170"/>
    </row>
    <row r="536" spans="3:3" ht="15.75" customHeight="1">
      <c r="C536" s="170"/>
    </row>
    <row r="537" spans="3:3" ht="15.75" customHeight="1">
      <c r="C537" s="170"/>
    </row>
    <row r="538" spans="3:3" ht="15.75" customHeight="1">
      <c r="C538" s="170"/>
    </row>
    <row r="539" spans="3:3" ht="15.75" customHeight="1">
      <c r="C539" s="170"/>
    </row>
    <row r="540" spans="3:3" ht="15.75" customHeight="1">
      <c r="C540" s="170"/>
    </row>
    <row r="541" spans="3:3" ht="15.75" customHeight="1">
      <c r="C541" s="170"/>
    </row>
    <row r="542" spans="3:3" ht="15.75" customHeight="1">
      <c r="C542" s="170"/>
    </row>
    <row r="543" spans="3:3" ht="15.75" customHeight="1">
      <c r="C543" s="170"/>
    </row>
    <row r="544" spans="3:3" ht="15.75" customHeight="1">
      <c r="C544" s="170"/>
    </row>
    <row r="545" spans="3:3" ht="15.75" customHeight="1">
      <c r="C545" s="170"/>
    </row>
    <row r="546" spans="3:3" ht="15.75" customHeight="1">
      <c r="C546" s="170"/>
    </row>
    <row r="547" spans="3:3" ht="15.75" customHeight="1">
      <c r="C547" s="170"/>
    </row>
    <row r="548" spans="3:3" ht="15.75" customHeight="1">
      <c r="C548" s="170"/>
    </row>
    <row r="549" spans="3:3" ht="15.75" customHeight="1">
      <c r="C549" s="170"/>
    </row>
    <row r="550" spans="3:3" ht="15.75" customHeight="1">
      <c r="C550" s="170"/>
    </row>
    <row r="551" spans="3:3" ht="15.75" customHeight="1">
      <c r="C551" s="170"/>
    </row>
    <row r="552" spans="3:3" ht="15.75" customHeight="1">
      <c r="C552" s="170"/>
    </row>
    <row r="553" spans="3:3" ht="15.75" customHeight="1">
      <c r="C553" s="170"/>
    </row>
    <row r="554" spans="3:3" ht="15.75" customHeight="1">
      <c r="C554" s="170"/>
    </row>
    <row r="555" spans="3:3" ht="15.75" customHeight="1">
      <c r="C555" s="170"/>
    </row>
    <row r="556" spans="3:3" ht="15.75" customHeight="1">
      <c r="C556" s="170"/>
    </row>
    <row r="557" spans="3:3" ht="15.75" customHeight="1">
      <c r="C557" s="170"/>
    </row>
    <row r="558" spans="3:3" ht="15.75" customHeight="1">
      <c r="C558" s="170"/>
    </row>
    <row r="559" spans="3:3" ht="15.75" customHeight="1">
      <c r="C559" s="170"/>
    </row>
    <row r="560" spans="3:3" ht="15.75" customHeight="1">
      <c r="C560" s="170"/>
    </row>
    <row r="561" spans="3:3" ht="15.75" customHeight="1">
      <c r="C561" s="170"/>
    </row>
    <row r="562" spans="3:3" ht="15.75" customHeight="1">
      <c r="C562" s="170"/>
    </row>
    <row r="563" spans="3:3" ht="15.75" customHeight="1">
      <c r="C563" s="170"/>
    </row>
    <row r="564" spans="3:3" ht="15.75" customHeight="1">
      <c r="C564" s="170"/>
    </row>
    <row r="565" spans="3:3" ht="15.75" customHeight="1">
      <c r="C565" s="170"/>
    </row>
    <row r="566" spans="3:3" ht="15.75" customHeight="1">
      <c r="C566" s="170"/>
    </row>
    <row r="567" spans="3:3" ht="15.75" customHeight="1">
      <c r="C567" s="170"/>
    </row>
    <row r="568" spans="3:3" ht="15.75" customHeight="1">
      <c r="C568" s="170"/>
    </row>
    <row r="569" spans="3:3" ht="15.75" customHeight="1">
      <c r="C569" s="170"/>
    </row>
    <row r="570" spans="3:3" ht="15.75" customHeight="1">
      <c r="C570" s="170"/>
    </row>
    <row r="571" spans="3:3" ht="15.75" customHeight="1">
      <c r="C571" s="170"/>
    </row>
    <row r="572" spans="3:3" ht="15.75" customHeight="1">
      <c r="C572" s="170"/>
    </row>
    <row r="573" spans="3:3" ht="15.75" customHeight="1">
      <c r="C573" s="170"/>
    </row>
    <row r="574" spans="3:3" ht="15.75" customHeight="1">
      <c r="C574" s="170"/>
    </row>
    <row r="575" spans="3:3" ht="15.75" customHeight="1">
      <c r="C575" s="170"/>
    </row>
    <row r="576" spans="3:3" ht="15.75" customHeight="1">
      <c r="C576" s="170"/>
    </row>
    <row r="577" spans="3:3" ht="15.75" customHeight="1">
      <c r="C577" s="170"/>
    </row>
    <row r="578" spans="3:3" ht="15.75" customHeight="1">
      <c r="C578" s="170"/>
    </row>
    <row r="579" spans="3:3" ht="15.75" customHeight="1">
      <c r="C579" s="170"/>
    </row>
    <row r="580" spans="3:3" ht="15.75" customHeight="1">
      <c r="C580" s="170"/>
    </row>
    <row r="581" spans="3:3" ht="15.75" customHeight="1">
      <c r="C581" s="170"/>
    </row>
    <row r="582" spans="3:3" ht="15.75" customHeight="1">
      <c r="C582" s="170"/>
    </row>
    <row r="583" spans="3:3" ht="15.75" customHeight="1">
      <c r="C583" s="170"/>
    </row>
    <row r="584" spans="3:3" ht="15.75" customHeight="1">
      <c r="C584" s="170"/>
    </row>
    <row r="585" spans="3:3" ht="15.75" customHeight="1">
      <c r="C585" s="170"/>
    </row>
    <row r="586" spans="3:3" ht="15.75" customHeight="1">
      <c r="C586" s="170"/>
    </row>
    <row r="587" spans="3:3" ht="15.75" customHeight="1">
      <c r="C587" s="170"/>
    </row>
    <row r="588" spans="3:3" ht="15.75" customHeight="1">
      <c r="C588" s="170"/>
    </row>
    <row r="589" spans="3:3" ht="15.75" customHeight="1">
      <c r="C589" s="170"/>
    </row>
    <row r="590" spans="3:3" ht="15.75" customHeight="1">
      <c r="C590" s="170"/>
    </row>
    <row r="591" spans="3:3" ht="15.75" customHeight="1">
      <c r="C591" s="170"/>
    </row>
    <row r="592" spans="3:3" ht="15.75" customHeight="1">
      <c r="C592" s="170"/>
    </row>
    <row r="593" spans="3:3" ht="15.75" customHeight="1">
      <c r="C593" s="170"/>
    </row>
    <row r="594" spans="3:3" ht="15.75" customHeight="1">
      <c r="C594" s="170"/>
    </row>
    <row r="595" spans="3:3" ht="15.75" customHeight="1">
      <c r="C595" s="170"/>
    </row>
    <row r="596" spans="3:3" ht="15.75" customHeight="1">
      <c r="C596" s="170"/>
    </row>
    <row r="597" spans="3:3" ht="15.75" customHeight="1">
      <c r="C597" s="170"/>
    </row>
    <row r="598" spans="3:3" ht="15.75" customHeight="1">
      <c r="C598" s="170"/>
    </row>
    <row r="599" spans="3:3" ht="15.75" customHeight="1">
      <c r="C599" s="170"/>
    </row>
    <row r="600" spans="3:3" ht="15.75" customHeight="1">
      <c r="C600" s="170"/>
    </row>
    <row r="601" spans="3:3" ht="15.75" customHeight="1">
      <c r="C601" s="170"/>
    </row>
    <row r="602" spans="3:3" ht="15.75" customHeight="1">
      <c r="C602" s="170"/>
    </row>
    <row r="603" spans="3:3" ht="15.75" customHeight="1">
      <c r="C603" s="170"/>
    </row>
    <row r="604" spans="3:3" ht="15.75" customHeight="1">
      <c r="C604" s="170"/>
    </row>
    <row r="605" spans="3:3" ht="15.75" customHeight="1">
      <c r="C605" s="170"/>
    </row>
    <row r="606" spans="3:3" ht="15.75" customHeight="1">
      <c r="C606" s="170"/>
    </row>
    <row r="607" spans="3:3" ht="15.75" customHeight="1">
      <c r="C607" s="170"/>
    </row>
    <row r="608" spans="3:3" ht="15.75" customHeight="1">
      <c r="C608" s="170"/>
    </row>
    <row r="609" spans="3:3" ht="15.75" customHeight="1">
      <c r="C609" s="170"/>
    </row>
    <row r="610" spans="3:3" ht="15.75" customHeight="1">
      <c r="C610" s="170"/>
    </row>
    <row r="611" spans="3:3" ht="15.75" customHeight="1">
      <c r="C611" s="170"/>
    </row>
    <row r="612" spans="3:3" ht="15.75" customHeight="1">
      <c r="C612" s="170"/>
    </row>
    <row r="613" spans="3:3" ht="15.75" customHeight="1">
      <c r="C613" s="170"/>
    </row>
    <row r="614" spans="3:3" ht="15.75" customHeight="1">
      <c r="C614" s="170"/>
    </row>
    <row r="615" spans="3:3" ht="15.75" customHeight="1">
      <c r="C615" s="170"/>
    </row>
    <row r="616" spans="3:3" ht="15.75" customHeight="1">
      <c r="C616" s="170"/>
    </row>
    <row r="617" spans="3:3" ht="15.75" customHeight="1">
      <c r="C617" s="170"/>
    </row>
    <row r="618" spans="3:3" ht="15.75" customHeight="1">
      <c r="C618" s="170"/>
    </row>
    <row r="619" spans="3:3" ht="15.75" customHeight="1">
      <c r="C619" s="170"/>
    </row>
    <row r="620" spans="3:3" ht="15.75" customHeight="1">
      <c r="C620" s="170"/>
    </row>
    <row r="621" spans="3:3" ht="15.75" customHeight="1">
      <c r="C621" s="170"/>
    </row>
    <row r="622" spans="3:3" ht="15.75" customHeight="1">
      <c r="C622" s="170"/>
    </row>
    <row r="623" spans="3:3" ht="15.75" customHeight="1">
      <c r="C623" s="170"/>
    </row>
    <row r="624" spans="3:3" ht="15.75" customHeight="1">
      <c r="C624" s="170"/>
    </row>
    <row r="625" spans="3:3" ht="15.75" customHeight="1">
      <c r="C625" s="170"/>
    </row>
    <row r="626" spans="3:3" ht="15.75" customHeight="1">
      <c r="C626" s="170"/>
    </row>
    <row r="627" spans="3:3" ht="15.75" customHeight="1">
      <c r="C627" s="170"/>
    </row>
    <row r="628" spans="3:3" ht="15.75" customHeight="1">
      <c r="C628" s="170"/>
    </row>
    <row r="629" spans="3:3" ht="15.75" customHeight="1">
      <c r="C629" s="170"/>
    </row>
    <row r="630" spans="3:3" ht="15.75" customHeight="1">
      <c r="C630" s="170"/>
    </row>
    <row r="631" spans="3:3" ht="15.75" customHeight="1">
      <c r="C631" s="170"/>
    </row>
    <row r="632" spans="3:3" ht="15.75" customHeight="1">
      <c r="C632" s="170"/>
    </row>
    <row r="633" spans="3:3" ht="15.75" customHeight="1">
      <c r="C633" s="170"/>
    </row>
    <row r="634" spans="3:3" ht="15.75" customHeight="1">
      <c r="C634" s="170"/>
    </row>
    <row r="635" spans="3:3" ht="15.75" customHeight="1">
      <c r="C635" s="170"/>
    </row>
    <row r="636" spans="3:3" ht="15.75" customHeight="1">
      <c r="C636" s="170"/>
    </row>
    <row r="637" spans="3:3" ht="15.75" customHeight="1">
      <c r="C637" s="170"/>
    </row>
    <row r="638" spans="3:3" ht="15.75" customHeight="1">
      <c r="C638" s="170"/>
    </row>
    <row r="639" spans="3:3" ht="15.75" customHeight="1">
      <c r="C639" s="170"/>
    </row>
    <row r="640" spans="3:3" ht="15.75" customHeight="1">
      <c r="C640" s="170"/>
    </row>
    <row r="641" spans="3:3" ht="15.75" customHeight="1">
      <c r="C641" s="170"/>
    </row>
    <row r="642" spans="3:3" ht="15.75" customHeight="1">
      <c r="C642" s="170"/>
    </row>
    <row r="643" spans="3:3" ht="15.75" customHeight="1">
      <c r="C643" s="170"/>
    </row>
    <row r="644" spans="3:3" ht="15.75" customHeight="1">
      <c r="C644" s="170"/>
    </row>
    <row r="645" spans="3:3" ht="15.75" customHeight="1">
      <c r="C645" s="170"/>
    </row>
    <row r="646" spans="3:3" ht="15.75" customHeight="1">
      <c r="C646" s="170"/>
    </row>
    <row r="647" spans="3:3" ht="15.75" customHeight="1">
      <c r="C647" s="170"/>
    </row>
    <row r="648" spans="3:3" ht="15.75" customHeight="1">
      <c r="C648" s="170"/>
    </row>
    <row r="649" spans="3:3" ht="15.75" customHeight="1">
      <c r="C649" s="170"/>
    </row>
    <row r="650" spans="3:3" ht="15.75" customHeight="1">
      <c r="C650" s="170"/>
    </row>
    <row r="651" spans="3:3" ht="15.75" customHeight="1">
      <c r="C651" s="170"/>
    </row>
    <row r="652" spans="3:3" ht="15.75" customHeight="1">
      <c r="C652" s="170"/>
    </row>
    <row r="653" spans="3:3" ht="15.75" customHeight="1">
      <c r="C653" s="170"/>
    </row>
    <row r="654" spans="3:3" ht="15.75" customHeight="1">
      <c r="C654" s="170"/>
    </row>
    <row r="655" spans="3:3" ht="15.75" customHeight="1">
      <c r="C655" s="170"/>
    </row>
    <row r="656" spans="3:3" ht="15.75" customHeight="1">
      <c r="C656" s="170"/>
    </row>
    <row r="657" spans="3:3" ht="15.75" customHeight="1">
      <c r="C657" s="170"/>
    </row>
    <row r="658" spans="3:3" ht="15.75" customHeight="1">
      <c r="C658" s="170"/>
    </row>
    <row r="659" spans="3:3" ht="15.75" customHeight="1">
      <c r="C659" s="170"/>
    </row>
    <row r="660" spans="3:3" ht="15.75" customHeight="1">
      <c r="C660" s="170"/>
    </row>
    <row r="661" spans="3:3" ht="15.75" customHeight="1">
      <c r="C661" s="170"/>
    </row>
    <row r="662" spans="3:3" ht="15.75" customHeight="1">
      <c r="C662" s="170"/>
    </row>
    <row r="663" spans="3:3" ht="15.75" customHeight="1">
      <c r="C663" s="170"/>
    </row>
    <row r="664" spans="3:3" ht="15.75" customHeight="1">
      <c r="C664" s="170"/>
    </row>
    <row r="665" spans="3:3" ht="15.75" customHeight="1">
      <c r="C665" s="170"/>
    </row>
    <row r="666" spans="3:3" ht="15.75" customHeight="1">
      <c r="C666" s="170"/>
    </row>
    <row r="667" spans="3:3" ht="15.75" customHeight="1">
      <c r="C667" s="170"/>
    </row>
    <row r="668" spans="3:3" ht="15.75" customHeight="1">
      <c r="C668" s="170"/>
    </row>
    <row r="669" spans="3:3" ht="15.75" customHeight="1">
      <c r="C669" s="170"/>
    </row>
    <row r="670" spans="3:3" ht="15.75" customHeight="1">
      <c r="C670" s="170"/>
    </row>
    <row r="671" spans="3:3" ht="15.75" customHeight="1">
      <c r="C671" s="170"/>
    </row>
    <row r="672" spans="3:3" ht="15.75" customHeight="1">
      <c r="C672" s="170"/>
    </row>
    <row r="673" spans="3:3" ht="15.75" customHeight="1">
      <c r="C673" s="170"/>
    </row>
    <row r="674" spans="3:3" ht="15.75" customHeight="1">
      <c r="C674" s="170"/>
    </row>
    <row r="675" spans="3:3" ht="15.75" customHeight="1">
      <c r="C675" s="170"/>
    </row>
    <row r="676" spans="3:3" ht="15.75" customHeight="1">
      <c r="C676" s="170"/>
    </row>
    <row r="677" spans="3:3" ht="15.75" customHeight="1">
      <c r="C677" s="170"/>
    </row>
    <row r="678" spans="3:3" ht="15.75" customHeight="1">
      <c r="C678" s="170"/>
    </row>
    <row r="679" spans="3:3" ht="15.75" customHeight="1">
      <c r="C679" s="170"/>
    </row>
    <row r="680" spans="3:3" ht="15.75" customHeight="1">
      <c r="C680" s="170"/>
    </row>
    <row r="681" spans="3:3" ht="15.75" customHeight="1">
      <c r="C681" s="170"/>
    </row>
    <row r="682" spans="3:3" ht="15.75" customHeight="1">
      <c r="C682" s="170"/>
    </row>
    <row r="683" spans="3:3" ht="15.75" customHeight="1">
      <c r="C683" s="170"/>
    </row>
    <row r="684" spans="3:3" ht="15.75" customHeight="1">
      <c r="C684" s="170"/>
    </row>
    <row r="685" spans="3:3" ht="15.75" customHeight="1">
      <c r="C685" s="170"/>
    </row>
    <row r="686" spans="3:3" ht="15.75" customHeight="1">
      <c r="C686" s="170"/>
    </row>
    <row r="687" spans="3:3" ht="15.75" customHeight="1">
      <c r="C687" s="170"/>
    </row>
    <row r="688" spans="3:3" ht="15.75" customHeight="1">
      <c r="C688" s="170"/>
    </row>
    <row r="689" spans="3:3" ht="15.75" customHeight="1">
      <c r="C689" s="170"/>
    </row>
    <row r="690" spans="3:3" ht="15.75" customHeight="1">
      <c r="C690" s="170"/>
    </row>
    <row r="691" spans="3:3" ht="15.75" customHeight="1">
      <c r="C691" s="170"/>
    </row>
    <row r="692" spans="3:3" ht="15.75" customHeight="1">
      <c r="C692" s="170"/>
    </row>
    <row r="693" spans="3:3" ht="15.75" customHeight="1">
      <c r="C693" s="170"/>
    </row>
    <row r="694" spans="3:3" ht="15.75" customHeight="1">
      <c r="C694" s="170"/>
    </row>
    <row r="695" spans="3:3" ht="15.75" customHeight="1">
      <c r="C695" s="170"/>
    </row>
    <row r="696" spans="3:3" ht="15.75" customHeight="1">
      <c r="C696" s="170"/>
    </row>
    <row r="697" spans="3:3" ht="15.75" customHeight="1">
      <c r="C697" s="170"/>
    </row>
    <row r="698" spans="3:3" ht="15.75" customHeight="1">
      <c r="C698" s="170"/>
    </row>
    <row r="699" spans="3:3" ht="15.75" customHeight="1">
      <c r="C699" s="170"/>
    </row>
    <row r="700" spans="3:3" ht="15.75" customHeight="1">
      <c r="C700" s="170"/>
    </row>
    <row r="701" spans="3:3" ht="15.75" customHeight="1">
      <c r="C701" s="170"/>
    </row>
    <row r="702" spans="3:3" ht="15.75" customHeight="1">
      <c r="C702" s="170"/>
    </row>
    <row r="703" spans="3:3" ht="15.75" customHeight="1">
      <c r="C703" s="170"/>
    </row>
    <row r="704" spans="3:3" ht="15.75" customHeight="1">
      <c r="C704" s="170"/>
    </row>
    <row r="705" spans="3:3" ht="15.75" customHeight="1">
      <c r="C705" s="170"/>
    </row>
    <row r="706" spans="3:3" ht="15.75" customHeight="1">
      <c r="C706" s="170"/>
    </row>
    <row r="707" spans="3:3" ht="15.75" customHeight="1">
      <c r="C707" s="170"/>
    </row>
    <row r="708" spans="3:3" ht="15.75" customHeight="1">
      <c r="C708" s="170"/>
    </row>
    <row r="709" spans="3:3" ht="15.75" customHeight="1">
      <c r="C709" s="170"/>
    </row>
    <row r="710" spans="3:3" ht="15.75" customHeight="1">
      <c r="C710" s="170"/>
    </row>
    <row r="711" spans="3:3" ht="15.75" customHeight="1">
      <c r="C711" s="170"/>
    </row>
    <row r="712" spans="3:3" ht="15.75" customHeight="1">
      <c r="C712" s="170"/>
    </row>
    <row r="713" spans="3:3" ht="15.75" customHeight="1">
      <c r="C713" s="170"/>
    </row>
    <row r="714" spans="3:3" ht="15.75" customHeight="1">
      <c r="C714" s="170"/>
    </row>
    <row r="715" spans="3:3" ht="15.75" customHeight="1">
      <c r="C715" s="170"/>
    </row>
    <row r="716" spans="3:3" ht="15.75" customHeight="1">
      <c r="C716" s="170"/>
    </row>
    <row r="717" spans="3:3" ht="15.75" customHeight="1">
      <c r="C717" s="170"/>
    </row>
    <row r="718" spans="3:3" ht="15.75" customHeight="1">
      <c r="C718" s="170"/>
    </row>
    <row r="719" spans="3:3" ht="15.75" customHeight="1">
      <c r="C719" s="170"/>
    </row>
    <row r="720" spans="3:3" ht="15.75" customHeight="1">
      <c r="C720" s="170"/>
    </row>
    <row r="721" spans="3:3" ht="15.75" customHeight="1">
      <c r="C721" s="170"/>
    </row>
    <row r="722" spans="3:3" ht="15.75" customHeight="1">
      <c r="C722" s="170"/>
    </row>
    <row r="723" spans="3:3" ht="15.75" customHeight="1">
      <c r="C723" s="170"/>
    </row>
    <row r="724" spans="3:3" ht="15.75" customHeight="1">
      <c r="C724" s="170"/>
    </row>
    <row r="725" spans="3:3" ht="15.75" customHeight="1">
      <c r="C725" s="170"/>
    </row>
    <row r="726" spans="3:3" ht="15.75" customHeight="1">
      <c r="C726" s="170"/>
    </row>
    <row r="727" spans="3:3" ht="15.75" customHeight="1">
      <c r="C727" s="170"/>
    </row>
    <row r="728" spans="3:3" ht="15.75" customHeight="1">
      <c r="C728" s="170"/>
    </row>
    <row r="729" spans="3:3" ht="15.75" customHeight="1">
      <c r="C729" s="170"/>
    </row>
    <row r="730" spans="3:3" ht="15.75" customHeight="1">
      <c r="C730" s="170"/>
    </row>
    <row r="731" spans="3:3" ht="15.75" customHeight="1">
      <c r="C731" s="170"/>
    </row>
    <row r="732" spans="3:3" ht="15.75" customHeight="1">
      <c r="C732" s="170"/>
    </row>
    <row r="733" spans="3:3" ht="15.75" customHeight="1">
      <c r="C733" s="170"/>
    </row>
    <row r="734" spans="3:3" ht="15.75" customHeight="1">
      <c r="C734" s="170"/>
    </row>
    <row r="735" spans="3:3" ht="15.75" customHeight="1">
      <c r="C735" s="170"/>
    </row>
    <row r="736" spans="3:3" ht="15.75" customHeight="1">
      <c r="C736" s="170"/>
    </row>
    <row r="737" spans="3:3" ht="15.75" customHeight="1">
      <c r="C737" s="170"/>
    </row>
    <row r="738" spans="3:3" ht="15.75" customHeight="1">
      <c r="C738" s="170"/>
    </row>
    <row r="739" spans="3:3" ht="15.75" customHeight="1">
      <c r="C739" s="170"/>
    </row>
    <row r="740" spans="3:3" ht="15.75" customHeight="1">
      <c r="C740" s="170"/>
    </row>
    <row r="741" spans="3:3" ht="15.75" customHeight="1">
      <c r="C741" s="170"/>
    </row>
    <row r="742" spans="3:3" ht="15.75" customHeight="1">
      <c r="C742" s="170"/>
    </row>
    <row r="743" spans="3:3" ht="15.75" customHeight="1">
      <c r="C743" s="170"/>
    </row>
    <row r="744" spans="3:3" ht="15.75" customHeight="1">
      <c r="C744" s="170"/>
    </row>
    <row r="745" spans="3:3" ht="15.75" customHeight="1">
      <c r="C745" s="170"/>
    </row>
    <row r="746" spans="3:3" ht="15.75" customHeight="1">
      <c r="C746" s="170"/>
    </row>
    <row r="747" spans="3:3" ht="15.75" customHeight="1">
      <c r="C747" s="170"/>
    </row>
    <row r="748" spans="3:3" ht="15.75" customHeight="1">
      <c r="C748" s="170"/>
    </row>
    <row r="749" spans="3:3" ht="15.75" customHeight="1">
      <c r="C749" s="170"/>
    </row>
    <row r="750" spans="3:3" ht="15.75" customHeight="1">
      <c r="C750" s="170"/>
    </row>
    <row r="751" spans="3:3" ht="15.75" customHeight="1">
      <c r="C751" s="170"/>
    </row>
    <row r="752" spans="3:3" ht="15.75" customHeight="1">
      <c r="C752" s="170"/>
    </row>
    <row r="753" spans="3:3" ht="15.75" customHeight="1">
      <c r="C753" s="170"/>
    </row>
    <row r="754" spans="3:3" ht="15.75" customHeight="1">
      <c r="C754" s="170"/>
    </row>
    <row r="755" spans="3:3" ht="15.75" customHeight="1">
      <c r="C755" s="170"/>
    </row>
    <row r="756" spans="3:3" ht="15.75" customHeight="1">
      <c r="C756" s="170"/>
    </row>
    <row r="757" spans="3:3" ht="15.75" customHeight="1">
      <c r="C757" s="170"/>
    </row>
    <row r="758" spans="3:3" ht="15.75" customHeight="1">
      <c r="C758" s="170"/>
    </row>
    <row r="759" spans="3:3" ht="15.75" customHeight="1">
      <c r="C759" s="170"/>
    </row>
    <row r="760" spans="3:3" ht="15.75" customHeight="1">
      <c r="C760" s="170"/>
    </row>
    <row r="761" spans="3:3" ht="15.75" customHeight="1">
      <c r="C761" s="170"/>
    </row>
    <row r="762" spans="3:3" ht="15.75" customHeight="1">
      <c r="C762" s="170"/>
    </row>
    <row r="763" spans="3:3" ht="15.75" customHeight="1">
      <c r="C763" s="170"/>
    </row>
    <row r="764" spans="3:3" ht="15.75" customHeight="1">
      <c r="C764" s="170"/>
    </row>
    <row r="765" spans="3:3" ht="15.75" customHeight="1">
      <c r="C765" s="170"/>
    </row>
    <row r="766" spans="3:3" ht="15.75" customHeight="1">
      <c r="C766" s="170"/>
    </row>
    <row r="767" spans="3:3" ht="15.75" customHeight="1">
      <c r="C767" s="170"/>
    </row>
    <row r="768" spans="3:3" ht="15.75" customHeight="1">
      <c r="C768" s="170"/>
    </row>
    <row r="769" spans="3:3" ht="15.75" customHeight="1">
      <c r="C769" s="170"/>
    </row>
    <row r="770" spans="3:3" ht="15.75" customHeight="1">
      <c r="C770" s="170"/>
    </row>
    <row r="771" spans="3:3" ht="15.75" customHeight="1">
      <c r="C771" s="170"/>
    </row>
    <row r="772" spans="3:3" ht="15.75" customHeight="1">
      <c r="C772" s="170"/>
    </row>
    <row r="773" spans="3:3" ht="15.75" customHeight="1">
      <c r="C773" s="170"/>
    </row>
    <row r="774" spans="3:3" ht="15.75" customHeight="1">
      <c r="C774" s="170"/>
    </row>
    <row r="775" spans="3:3" ht="15.75" customHeight="1">
      <c r="C775" s="170"/>
    </row>
    <row r="776" spans="3:3" ht="15.75" customHeight="1">
      <c r="C776" s="170"/>
    </row>
    <row r="777" spans="3:3" ht="15.75" customHeight="1">
      <c r="C777" s="170"/>
    </row>
    <row r="778" spans="3:3" ht="15.75" customHeight="1">
      <c r="C778" s="170"/>
    </row>
    <row r="779" spans="3:3" ht="15.75" customHeight="1">
      <c r="C779" s="170"/>
    </row>
    <row r="780" spans="3:3" ht="15.75" customHeight="1">
      <c r="C780" s="170"/>
    </row>
    <row r="781" spans="3:3" ht="15.75" customHeight="1">
      <c r="C781" s="170"/>
    </row>
    <row r="782" spans="3:3" ht="15.75" customHeight="1">
      <c r="C782" s="170"/>
    </row>
    <row r="783" spans="3:3" ht="15.75" customHeight="1">
      <c r="C783" s="170"/>
    </row>
    <row r="784" spans="3:3" ht="15.75" customHeight="1">
      <c r="C784" s="170"/>
    </row>
    <row r="785" spans="3:3" ht="15.75" customHeight="1">
      <c r="C785" s="170"/>
    </row>
    <row r="786" spans="3:3" ht="15.75" customHeight="1">
      <c r="C786" s="170"/>
    </row>
    <row r="787" spans="3:3" ht="15.75" customHeight="1">
      <c r="C787" s="170"/>
    </row>
    <row r="788" spans="3:3" ht="15.75" customHeight="1">
      <c r="C788" s="170"/>
    </row>
    <row r="789" spans="3:3" ht="15.75" customHeight="1">
      <c r="C789" s="170"/>
    </row>
    <row r="790" spans="3:3" ht="15.75" customHeight="1">
      <c r="C790" s="170"/>
    </row>
    <row r="791" spans="3:3" ht="15.75" customHeight="1">
      <c r="C791" s="170"/>
    </row>
    <row r="792" spans="3:3" ht="15.75" customHeight="1">
      <c r="C792" s="170"/>
    </row>
    <row r="793" spans="3:3" ht="15.75" customHeight="1">
      <c r="C793" s="170"/>
    </row>
    <row r="794" spans="3:3" ht="15.75" customHeight="1">
      <c r="C794" s="170"/>
    </row>
    <row r="795" spans="3:3" ht="15.75" customHeight="1">
      <c r="C795" s="170"/>
    </row>
    <row r="796" spans="3:3" ht="15.75" customHeight="1">
      <c r="C796" s="170"/>
    </row>
    <row r="797" spans="3:3" ht="15.75" customHeight="1">
      <c r="C797" s="170"/>
    </row>
    <row r="798" spans="3:3" ht="15.75" customHeight="1">
      <c r="C798" s="170"/>
    </row>
    <row r="799" spans="3:3" ht="15.75" customHeight="1">
      <c r="C799" s="170"/>
    </row>
    <row r="800" spans="3:3" ht="15.75" customHeight="1">
      <c r="C800" s="170"/>
    </row>
    <row r="801" spans="3:3" ht="15.75" customHeight="1">
      <c r="C801" s="170"/>
    </row>
    <row r="802" spans="3:3" ht="15.75" customHeight="1">
      <c r="C802" s="170"/>
    </row>
    <row r="803" spans="3:3" ht="15.75" customHeight="1">
      <c r="C803" s="170"/>
    </row>
    <row r="804" spans="3:3" ht="15.75" customHeight="1">
      <c r="C804" s="170"/>
    </row>
    <row r="805" spans="3:3" ht="15.75" customHeight="1">
      <c r="C805" s="170"/>
    </row>
    <row r="806" spans="3:3" ht="15.75" customHeight="1">
      <c r="C806" s="170"/>
    </row>
    <row r="807" spans="3:3" ht="15.75" customHeight="1">
      <c r="C807" s="170"/>
    </row>
    <row r="808" spans="3:3" ht="15.75" customHeight="1">
      <c r="C808" s="170"/>
    </row>
    <row r="809" spans="3:3" ht="15.75" customHeight="1">
      <c r="C809" s="170"/>
    </row>
    <row r="810" spans="3:3" ht="15.75" customHeight="1">
      <c r="C810" s="170"/>
    </row>
    <row r="811" spans="3:3" ht="15.75" customHeight="1">
      <c r="C811" s="170"/>
    </row>
    <row r="812" spans="3:3" ht="15.75" customHeight="1">
      <c r="C812" s="170"/>
    </row>
    <row r="813" spans="3:3" ht="15.75" customHeight="1">
      <c r="C813" s="170"/>
    </row>
    <row r="814" spans="3:3" ht="15.75" customHeight="1">
      <c r="C814" s="170"/>
    </row>
    <row r="815" spans="3:3" ht="15.75" customHeight="1">
      <c r="C815" s="170"/>
    </row>
    <row r="816" spans="3:3" ht="15.75" customHeight="1">
      <c r="C816" s="170"/>
    </row>
    <row r="817" spans="3:3" ht="15.75" customHeight="1">
      <c r="C817" s="170"/>
    </row>
    <row r="818" spans="3:3" ht="15.75" customHeight="1">
      <c r="C818" s="170"/>
    </row>
    <row r="819" spans="3:3" ht="15.75" customHeight="1">
      <c r="C819" s="170"/>
    </row>
    <row r="820" spans="3:3" ht="15.75" customHeight="1">
      <c r="C820" s="170"/>
    </row>
    <row r="821" spans="3:3" ht="15.75" customHeight="1">
      <c r="C821" s="170"/>
    </row>
    <row r="822" spans="3:3" ht="15.75" customHeight="1">
      <c r="C822" s="170"/>
    </row>
    <row r="823" spans="3:3" ht="15.75" customHeight="1">
      <c r="C823" s="170"/>
    </row>
    <row r="824" spans="3:3" ht="15.75" customHeight="1">
      <c r="C824" s="170"/>
    </row>
    <row r="825" spans="3:3" ht="15.75" customHeight="1">
      <c r="C825" s="170"/>
    </row>
    <row r="826" spans="3:3" ht="15.75" customHeight="1">
      <c r="C826" s="170"/>
    </row>
    <row r="827" spans="3:3" ht="15.75" customHeight="1">
      <c r="C827" s="170"/>
    </row>
    <row r="828" spans="3:3" ht="15.75" customHeight="1">
      <c r="C828" s="170"/>
    </row>
    <row r="829" spans="3:3" ht="15.75" customHeight="1">
      <c r="C829" s="170"/>
    </row>
    <row r="830" spans="3:3" ht="15.75" customHeight="1">
      <c r="C830" s="170"/>
    </row>
    <row r="831" spans="3:3" ht="15.75" customHeight="1">
      <c r="C831" s="170"/>
    </row>
    <row r="832" spans="3:3" ht="15.75" customHeight="1">
      <c r="C832" s="170"/>
    </row>
    <row r="833" spans="3:3" ht="15.75" customHeight="1">
      <c r="C833" s="170"/>
    </row>
    <row r="834" spans="3:3" ht="15.75" customHeight="1">
      <c r="C834" s="170"/>
    </row>
    <row r="835" spans="3:3" ht="15.75" customHeight="1">
      <c r="C835" s="170"/>
    </row>
    <row r="836" spans="3:3" ht="15.75" customHeight="1">
      <c r="C836" s="170"/>
    </row>
    <row r="837" spans="3:3" ht="15.75" customHeight="1">
      <c r="C837" s="170"/>
    </row>
    <row r="838" spans="3:3" ht="15.75" customHeight="1">
      <c r="C838" s="170"/>
    </row>
    <row r="839" spans="3:3" ht="15.75" customHeight="1">
      <c r="C839" s="170"/>
    </row>
    <row r="840" spans="3:3" ht="15.75" customHeight="1">
      <c r="C840" s="170"/>
    </row>
    <row r="841" spans="3:3" ht="15.75" customHeight="1">
      <c r="C841" s="170"/>
    </row>
    <row r="842" spans="3:3" ht="15.75" customHeight="1">
      <c r="C842" s="170"/>
    </row>
    <row r="843" spans="3:3" ht="15.75" customHeight="1">
      <c r="C843" s="170"/>
    </row>
    <row r="844" spans="3:3" ht="15.75" customHeight="1">
      <c r="C844" s="170"/>
    </row>
    <row r="845" spans="3:3" ht="15.75" customHeight="1">
      <c r="C845" s="170"/>
    </row>
    <row r="846" spans="3:3" ht="15.75" customHeight="1">
      <c r="C846" s="170"/>
    </row>
    <row r="847" spans="3:3" ht="15.75" customHeight="1">
      <c r="C847" s="170"/>
    </row>
    <row r="848" spans="3:3" ht="15.75" customHeight="1">
      <c r="C848" s="170"/>
    </row>
    <row r="849" spans="3:3" ht="15.75" customHeight="1">
      <c r="C849" s="170"/>
    </row>
    <row r="850" spans="3:3" ht="15.75" customHeight="1">
      <c r="C850" s="170"/>
    </row>
    <row r="851" spans="3:3" ht="15.75" customHeight="1">
      <c r="C851" s="170"/>
    </row>
    <row r="852" spans="3:3" ht="15.75" customHeight="1">
      <c r="C852" s="170"/>
    </row>
    <row r="853" spans="3:3" ht="15.75" customHeight="1">
      <c r="C853" s="170"/>
    </row>
    <row r="854" spans="3:3" ht="15.75" customHeight="1">
      <c r="C854" s="170"/>
    </row>
    <row r="855" spans="3:3" ht="15.75" customHeight="1">
      <c r="C855" s="170"/>
    </row>
    <row r="856" spans="3:3" ht="15.75" customHeight="1">
      <c r="C856" s="170"/>
    </row>
    <row r="857" spans="3:3" ht="15.75" customHeight="1">
      <c r="C857" s="170"/>
    </row>
    <row r="858" spans="3:3" ht="15.75" customHeight="1">
      <c r="C858" s="170"/>
    </row>
    <row r="859" spans="3:3" ht="15.75" customHeight="1">
      <c r="C859" s="170"/>
    </row>
    <row r="860" spans="3:3" ht="15.75" customHeight="1">
      <c r="C860" s="170"/>
    </row>
    <row r="861" spans="3:3" ht="15.75" customHeight="1">
      <c r="C861" s="170"/>
    </row>
    <row r="862" spans="3:3" ht="15.75" customHeight="1">
      <c r="C862" s="170"/>
    </row>
    <row r="863" spans="3:3" ht="15.75" customHeight="1">
      <c r="C863" s="170"/>
    </row>
    <row r="864" spans="3:3" ht="15.75" customHeight="1">
      <c r="C864" s="170"/>
    </row>
    <row r="865" spans="3:3" ht="15.75" customHeight="1">
      <c r="C865" s="170"/>
    </row>
    <row r="866" spans="3:3" ht="15.75" customHeight="1">
      <c r="C866" s="170"/>
    </row>
    <row r="867" spans="3:3" ht="15.75" customHeight="1">
      <c r="C867" s="170"/>
    </row>
    <row r="868" spans="3:3" ht="15.75" customHeight="1">
      <c r="C868" s="170"/>
    </row>
    <row r="869" spans="3:3" ht="15.75" customHeight="1">
      <c r="C869" s="170"/>
    </row>
    <row r="870" spans="3:3" ht="15.75" customHeight="1">
      <c r="C870" s="170"/>
    </row>
    <row r="871" spans="3:3" ht="15.75" customHeight="1">
      <c r="C871" s="170"/>
    </row>
    <row r="872" spans="3:3" ht="15.75" customHeight="1">
      <c r="C872" s="170"/>
    </row>
    <row r="873" spans="3:3" ht="15.75" customHeight="1">
      <c r="C873" s="170"/>
    </row>
    <row r="874" spans="3:3" ht="15.75" customHeight="1">
      <c r="C874" s="170"/>
    </row>
    <row r="875" spans="3:3" ht="15.75" customHeight="1">
      <c r="C875" s="170"/>
    </row>
    <row r="876" spans="3:3" ht="15.75" customHeight="1">
      <c r="C876" s="170"/>
    </row>
    <row r="877" spans="3:3" ht="15.75" customHeight="1">
      <c r="C877" s="170"/>
    </row>
    <row r="878" spans="3:3" ht="15.75" customHeight="1">
      <c r="C878" s="170"/>
    </row>
    <row r="879" spans="3:3" ht="15.75" customHeight="1">
      <c r="C879" s="170"/>
    </row>
    <row r="880" spans="3:3" ht="15.75" customHeight="1">
      <c r="C880" s="170"/>
    </row>
    <row r="881" spans="3:3" ht="15.75" customHeight="1">
      <c r="C881" s="170"/>
    </row>
    <row r="882" spans="3:3" ht="15.75" customHeight="1">
      <c r="C882" s="170"/>
    </row>
    <row r="883" spans="3:3" ht="15.75" customHeight="1">
      <c r="C883" s="170"/>
    </row>
    <row r="884" spans="3:3" ht="15.75" customHeight="1">
      <c r="C884" s="170"/>
    </row>
    <row r="885" spans="3:3" ht="15.75" customHeight="1">
      <c r="C885" s="170"/>
    </row>
    <row r="886" spans="3:3" ht="15.75" customHeight="1">
      <c r="C886" s="170"/>
    </row>
    <row r="887" spans="3:3" ht="15.75" customHeight="1">
      <c r="C887" s="170"/>
    </row>
    <row r="888" spans="3:3" ht="15.75" customHeight="1">
      <c r="C888" s="170"/>
    </row>
    <row r="889" spans="3:3" ht="15.75" customHeight="1">
      <c r="C889" s="170"/>
    </row>
    <row r="890" spans="3:3" ht="15.75" customHeight="1">
      <c r="C890" s="170"/>
    </row>
    <row r="891" spans="3:3" ht="15.75" customHeight="1">
      <c r="C891" s="170"/>
    </row>
    <row r="892" spans="3:3" ht="15.75" customHeight="1">
      <c r="C892" s="170"/>
    </row>
    <row r="893" spans="3:3" ht="15.75" customHeight="1">
      <c r="C893" s="170"/>
    </row>
    <row r="894" spans="3:3" ht="15.75" customHeight="1">
      <c r="C894" s="170"/>
    </row>
    <row r="895" spans="3:3" ht="15.75" customHeight="1">
      <c r="C895" s="170"/>
    </row>
    <row r="896" spans="3:3" ht="15.75" customHeight="1">
      <c r="C896" s="170"/>
    </row>
    <row r="897" spans="3:3" ht="15.75" customHeight="1">
      <c r="C897" s="170"/>
    </row>
    <row r="898" spans="3:3" ht="15.75" customHeight="1">
      <c r="C898" s="170"/>
    </row>
    <row r="899" spans="3:3" ht="15.75" customHeight="1">
      <c r="C899" s="170"/>
    </row>
    <row r="900" spans="3:3" ht="15.75" customHeight="1">
      <c r="C900" s="170"/>
    </row>
    <row r="901" spans="3:3" ht="15.75" customHeight="1">
      <c r="C901" s="170"/>
    </row>
    <row r="902" spans="3:3" ht="15.75" customHeight="1">
      <c r="C902" s="170"/>
    </row>
    <row r="903" spans="3:3" ht="15.75" customHeight="1">
      <c r="C903" s="170"/>
    </row>
    <row r="904" spans="3:3" ht="15.75" customHeight="1">
      <c r="C904" s="170"/>
    </row>
    <row r="905" spans="3:3" ht="15.75" customHeight="1">
      <c r="C905" s="170"/>
    </row>
    <row r="906" spans="3:3" ht="15.75" customHeight="1">
      <c r="C906" s="170"/>
    </row>
    <row r="907" spans="3:3" ht="15.75" customHeight="1">
      <c r="C907" s="170"/>
    </row>
    <row r="908" spans="3:3" ht="15.75" customHeight="1">
      <c r="C908" s="170"/>
    </row>
    <row r="909" spans="3:3" ht="15.75" customHeight="1">
      <c r="C909" s="170"/>
    </row>
    <row r="910" spans="3:3" ht="15.75" customHeight="1">
      <c r="C910" s="170"/>
    </row>
    <row r="911" spans="3:3" ht="15.75" customHeight="1">
      <c r="C911" s="170"/>
    </row>
    <row r="912" spans="3:3" ht="15.75" customHeight="1">
      <c r="C912" s="170"/>
    </row>
    <row r="913" spans="3:3" ht="15.75" customHeight="1">
      <c r="C913" s="170"/>
    </row>
    <row r="914" spans="3:3" ht="15.75" customHeight="1">
      <c r="C914" s="170"/>
    </row>
    <row r="915" spans="3:3" ht="15.75" customHeight="1">
      <c r="C915" s="170"/>
    </row>
    <row r="916" spans="3:3" ht="15.75" customHeight="1">
      <c r="C916" s="170"/>
    </row>
    <row r="917" spans="3:3" ht="15.75" customHeight="1">
      <c r="C917" s="170"/>
    </row>
    <row r="918" spans="3:3" ht="15.75" customHeight="1">
      <c r="C918" s="170"/>
    </row>
    <row r="919" spans="3:3" ht="15.75" customHeight="1">
      <c r="C919" s="170"/>
    </row>
    <row r="920" spans="3:3" ht="15.75" customHeight="1">
      <c r="C920" s="170"/>
    </row>
    <row r="921" spans="3:3" ht="15.75" customHeight="1">
      <c r="C921" s="170"/>
    </row>
    <row r="922" spans="3:3" ht="15.75" customHeight="1">
      <c r="C922" s="170"/>
    </row>
    <row r="923" spans="3:3" ht="15.75" customHeight="1">
      <c r="C923" s="170"/>
    </row>
    <row r="924" spans="3:3" ht="15.75" customHeight="1">
      <c r="C924" s="170"/>
    </row>
    <row r="925" spans="3:3" ht="15.75" customHeight="1">
      <c r="C925" s="170"/>
    </row>
    <row r="926" spans="3:3" ht="15.75" customHeight="1">
      <c r="C926" s="170"/>
    </row>
    <row r="927" spans="3:3" ht="15.75" customHeight="1">
      <c r="C927" s="170"/>
    </row>
    <row r="928" spans="3:3" ht="15.75" customHeight="1">
      <c r="C928" s="170"/>
    </row>
    <row r="929" spans="3:3" ht="15.75" customHeight="1">
      <c r="C929" s="170"/>
    </row>
    <row r="930" spans="3:3" ht="15.75" customHeight="1">
      <c r="C930" s="170"/>
    </row>
    <row r="931" spans="3:3" ht="15.75" customHeight="1">
      <c r="C931" s="170"/>
    </row>
    <row r="932" spans="3:3" ht="15.75" customHeight="1">
      <c r="C932" s="170"/>
    </row>
    <row r="933" spans="3:3" ht="15.75" customHeight="1">
      <c r="C933" s="170"/>
    </row>
    <row r="934" spans="3:3" ht="15.75" customHeight="1">
      <c r="C934" s="170"/>
    </row>
    <row r="935" spans="3:3" ht="15.75" customHeight="1">
      <c r="C935" s="170"/>
    </row>
    <row r="936" spans="3:3" ht="15.75" customHeight="1">
      <c r="C936" s="170"/>
    </row>
    <row r="937" spans="3:3" ht="15.75" customHeight="1">
      <c r="C937" s="170"/>
    </row>
    <row r="938" spans="3:3" ht="15.75" customHeight="1">
      <c r="C938" s="170"/>
    </row>
    <row r="939" spans="3:3" ht="15.75" customHeight="1">
      <c r="C939" s="170"/>
    </row>
    <row r="940" spans="3:3" ht="15.75" customHeight="1">
      <c r="C940" s="170"/>
    </row>
    <row r="941" spans="3:3" ht="15.75" customHeight="1">
      <c r="C941" s="170"/>
    </row>
    <row r="942" spans="3:3" ht="15.75" customHeight="1">
      <c r="C942" s="170"/>
    </row>
    <row r="943" spans="3:3" ht="15.75" customHeight="1">
      <c r="C943" s="170"/>
    </row>
    <row r="944" spans="3:3" ht="15.75" customHeight="1">
      <c r="C944" s="170"/>
    </row>
    <row r="945" spans="3:3" ht="15.75" customHeight="1">
      <c r="C945" s="170"/>
    </row>
    <row r="946" spans="3:3" ht="15.75" customHeight="1">
      <c r="C946" s="170"/>
    </row>
    <row r="947" spans="3:3" ht="15.75" customHeight="1">
      <c r="C947" s="170"/>
    </row>
    <row r="948" spans="3:3" ht="15.75" customHeight="1">
      <c r="C948" s="170"/>
    </row>
    <row r="949" spans="3:3" ht="15.75" customHeight="1">
      <c r="C949" s="170"/>
    </row>
    <row r="950" spans="3:3" ht="15.75" customHeight="1">
      <c r="C950" s="170"/>
    </row>
    <row r="951" spans="3:3" ht="15.75" customHeight="1">
      <c r="C951" s="170"/>
    </row>
    <row r="952" spans="3:3" ht="15.75" customHeight="1">
      <c r="C952" s="170"/>
    </row>
    <row r="953" spans="3:3" ht="15.75" customHeight="1">
      <c r="C953" s="170"/>
    </row>
    <row r="954" spans="3:3" ht="15.75" customHeight="1">
      <c r="C954" s="170"/>
    </row>
    <row r="955" spans="3:3" ht="15.75" customHeight="1">
      <c r="C955" s="170"/>
    </row>
    <row r="956" spans="3:3" ht="15.75" customHeight="1">
      <c r="C956" s="170"/>
    </row>
    <row r="957" spans="3:3" ht="15.75" customHeight="1">
      <c r="C957" s="170"/>
    </row>
    <row r="958" spans="3:3" ht="15.75" customHeight="1">
      <c r="C958" s="170"/>
    </row>
    <row r="959" spans="3:3" ht="15.75" customHeight="1">
      <c r="C959" s="170"/>
    </row>
    <row r="960" spans="3:3" ht="15.75" customHeight="1">
      <c r="C960" s="170"/>
    </row>
    <row r="961" spans="3:3" ht="15.75" customHeight="1">
      <c r="C961" s="170"/>
    </row>
    <row r="962" spans="3:3" ht="15.75" customHeight="1">
      <c r="C962" s="170"/>
    </row>
    <row r="963" spans="3:3" ht="15.75" customHeight="1">
      <c r="C963" s="170"/>
    </row>
    <row r="964" spans="3:3" ht="15.75" customHeight="1">
      <c r="C964" s="170"/>
    </row>
    <row r="965" spans="3:3" ht="15.75" customHeight="1">
      <c r="C965" s="170"/>
    </row>
    <row r="966" spans="3:3" ht="15.75" customHeight="1">
      <c r="C966" s="170"/>
    </row>
    <row r="967" spans="3:3" ht="15.75" customHeight="1">
      <c r="C967" s="170"/>
    </row>
    <row r="968" spans="3:3" ht="15.75" customHeight="1">
      <c r="C968" s="170"/>
    </row>
    <row r="969" spans="3:3" ht="15.75" customHeight="1">
      <c r="C969" s="170"/>
    </row>
    <row r="970" spans="3:3" ht="15.75" customHeight="1">
      <c r="C970" s="170"/>
    </row>
    <row r="971" spans="3:3" ht="15.75" customHeight="1">
      <c r="C971" s="170"/>
    </row>
    <row r="972" spans="3:3" ht="15.75" customHeight="1">
      <c r="C972" s="170"/>
    </row>
    <row r="973" spans="3:3" ht="15.75" customHeight="1">
      <c r="C973" s="170"/>
    </row>
    <row r="974" spans="3:3" ht="15.75" customHeight="1">
      <c r="C974" s="170"/>
    </row>
    <row r="975" spans="3:3" ht="15.75" customHeight="1">
      <c r="C975" s="170"/>
    </row>
    <row r="976" spans="3:3" ht="15.75" customHeight="1">
      <c r="C976" s="170"/>
    </row>
    <row r="977" spans="3:3" ht="15.75" customHeight="1">
      <c r="C977" s="170"/>
    </row>
    <row r="978" spans="3:3" ht="15.75" customHeight="1">
      <c r="C978" s="170"/>
    </row>
    <row r="979" spans="3:3" ht="15.75" customHeight="1">
      <c r="C979" s="170"/>
    </row>
    <row r="980" spans="3:3" ht="15.75" customHeight="1">
      <c r="C980" s="170"/>
    </row>
    <row r="981" spans="3:3" ht="15.75" customHeight="1">
      <c r="C981" s="170"/>
    </row>
    <row r="982" spans="3:3" ht="15.75" customHeight="1">
      <c r="C982" s="170"/>
    </row>
    <row r="983" spans="3:3" ht="15.75" customHeight="1">
      <c r="C983" s="170"/>
    </row>
    <row r="984" spans="3:3" ht="15.75" customHeight="1">
      <c r="C984" s="170"/>
    </row>
    <row r="985" spans="3:3" ht="15.75" customHeight="1">
      <c r="C985" s="170"/>
    </row>
    <row r="986" spans="3:3" ht="15.75" customHeight="1">
      <c r="C986" s="170"/>
    </row>
    <row r="987" spans="3:3" ht="15.75" customHeight="1">
      <c r="C987" s="170"/>
    </row>
    <row r="988" spans="3:3" ht="15.75" customHeight="1">
      <c r="C988" s="170"/>
    </row>
    <row r="989" spans="3:3" ht="15.75" customHeight="1">
      <c r="C989" s="170"/>
    </row>
    <row r="990" spans="3:3" ht="15.75" customHeight="1">
      <c r="C990" s="170"/>
    </row>
    <row r="991" spans="3:3" ht="15.75" customHeight="1">
      <c r="C991" s="170"/>
    </row>
    <row r="992" spans="3:3" ht="15.75" customHeight="1">
      <c r="C992" s="170"/>
    </row>
    <row r="993" spans="3:3" ht="15.75" customHeight="1">
      <c r="C993" s="170"/>
    </row>
    <row r="994" spans="3:3" ht="15.75" customHeight="1">
      <c r="C994" s="170"/>
    </row>
    <row r="995" spans="3:3" ht="15.75" customHeight="1">
      <c r="C995" s="170"/>
    </row>
    <row r="996" spans="3:3" ht="15.75" customHeight="1">
      <c r="C996" s="170"/>
    </row>
    <row r="997" spans="3:3" ht="15.75" customHeight="1">
      <c r="C997" s="170"/>
    </row>
    <row r="998" spans="3:3" ht="15.75" customHeight="1">
      <c r="C998" s="170"/>
    </row>
    <row r="999" spans="3:3" ht="15.75" customHeight="1">
      <c r="C999" s="170"/>
    </row>
    <row r="1000" spans="3:3" ht="15.75" customHeight="1">
      <c r="C1000" s="170"/>
    </row>
  </sheetData>
  <mergeCells count="29">
    <mergeCell ref="A1:P1"/>
    <mergeCell ref="A2:P2"/>
    <mergeCell ref="A3:P3"/>
    <mergeCell ref="A4:D4"/>
    <mergeCell ref="A5:P5"/>
    <mergeCell ref="B10:D10"/>
    <mergeCell ref="F10:S10"/>
    <mergeCell ref="D21:D22"/>
    <mergeCell ref="E21:E22"/>
    <mergeCell ref="F11:S11"/>
    <mergeCell ref="E12:R12"/>
    <mergeCell ref="E13:R13"/>
    <mergeCell ref="B15:B20"/>
    <mergeCell ref="D15:I15"/>
    <mergeCell ref="D20:I20"/>
    <mergeCell ref="C21:C22"/>
    <mergeCell ref="B96:B101"/>
    <mergeCell ref="F21:F22"/>
    <mergeCell ref="G21:G22"/>
    <mergeCell ref="D43:I43"/>
    <mergeCell ref="D44:I44"/>
    <mergeCell ref="B46:E46"/>
    <mergeCell ref="B47:B53"/>
    <mergeCell ref="B55:E55"/>
    <mergeCell ref="B56:B62"/>
    <mergeCell ref="B69:E69"/>
    <mergeCell ref="B71:D71"/>
    <mergeCell ref="B73:B84"/>
    <mergeCell ref="B86:B95"/>
  </mergeCells>
  <conditionalFormatting sqref="F10">
    <cfRule type="notContainsBlanks" dxfId="104" priority="1">
      <formula>LEN(TRIM(F10))&gt;0</formula>
    </cfRule>
  </conditionalFormatting>
  <conditionalFormatting sqref="F11:S11">
    <cfRule type="expression" dxfId="103" priority="2">
      <formula>E11="NO SE REPORTA"</formula>
    </cfRule>
  </conditionalFormatting>
  <conditionalFormatting sqref="F11:S11">
    <cfRule type="expression" dxfId="102" priority="3">
      <formula>E10="NO APLICA"</formula>
    </cfRule>
  </conditionalFormatting>
  <conditionalFormatting sqref="E12:R12">
    <cfRule type="expression" dxfId="101" priority="4">
      <formula>E11="SI SE REPORTA"</formula>
    </cfRule>
  </conditionalFormatting>
  <dataValidations count="3">
    <dataValidation type="list" allowBlank="1" showErrorMessage="1" sqref="E11">
      <formula1>REPORTE</formula1>
    </dataValidation>
    <dataValidation type="decimal" operator="greaterThanOrEqual" allowBlank="1" showInputMessage="1" showErrorMessage="1" prompt="ERROR - Escriba un número igual o mayor que 0" sqref="E17:H18 E23:E42">
      <formula1>0</formula1>
    </dataValidation>
    <dataValidation type="list" allowBlank="1" showErrorMessage="1" sqref="E10">
      <formula1>SI</formula1>
    </dataValidation>
  </dataValidations>
  <hyperlinks>
    <hyperlink ref="B9" location="null!A1" display="VOLVER AL INDICE"/>
    <hyperlink ref="D84" r:id="rId1"/>
  </hyperlinks>
  <pageMargins left="0.25" right="0.25" top="0.75" bottom="0.75" header="0" footer="0"/>
  <pageSetup orientation="landscape"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sqref="A1:P1"/>
    </sheetView>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26" width="9.375" customWidth="1"/>
  </cols>
  <sheetData>
    <row r="1" spans="1:26" ht="100.5" customHeight="1">
      <c r="A1" s="808"/>
      <c r="B1" s="732"/>
      <c r="C1" s="732"/>
      <c r="D1" s="732"/>
      <c r="E1" s="732"/>
      <c r="F1" s="732"/>
      <c r="G1" s="732"/>
      <c r="H1" s="732"/>
      <c r="I1" s="732"/>
      <c r="J1" s="732"/>
      <c r="K1" s="732"/>
      <c r="L1" s="732"/>
      <c r="M1" s="732"/>
      <c r="N1" s="732"/>
      <c r="O1" s="732"/>
      <c r="P1" s="733"/>
      <c r="Q1" s="24"/>
      <c r="R1" s="24"/>
      <c r="S1" s="4"/>
      <c r="T1" s="4"/>
      <c r="U1" s="4"/>
      <c r="V1" s="4"/>
      <c r="W1" s="4"/>
      <c r="X1" s="4"/>
      <c r="Y1" s="4"/>
      <c r="Z1" s="4"/>
    </row>
    <row r="2" spans="1:26">
      <c r="A2" s="731" t="str">
        <f>'Datos Generales'!C5</f>
        <v>Corporación Autónoma Regional del Tolima – CORTOLIMA</v>
      </c>
      <c r="B2" s="732"/>
      <c r="C2" s="732"/>
      <c r="D2" s="732"/>
      <c r="E2" s="732"/>
      <c r="F2" s="732"/>
      <c r="G2" s="732"/>
      <c r="H2" s="732"/>
      <c r="I2" s="732"/>
      <c r="J2" s="732"/>
      <c r="K2" s="732"/>
      <c r="L2" s="732"/>
      <c r="M2" s="732"/>
      <c r="N2" s="732"/>
      <c r="O2" s="732"/>
      <c r="P2" s="733"/>
      <c r="Q2" s="24"/>
      <c r="R2" s="24"/>
      <c r="S2" s="5"/>
      <c r="T2" s="5"/>
      <c r="U2" s="5"/>
      <c r="V2" s="5"/>
      <c r="W2" s="5"/>
      <c r="X2" s="5"/>
      <c r="Y2" s="5"/>
      <c r="Z2" s="5"/>
    </row>
    <row r="3" spans="1:26">
      <c r="A3" s="809" t="s">
        <v>845</v>
      </c>
      <c r="B3" s="732"/>
      <c r="C3" s="732"/>
      <c r="D3" s="732"/>
      <c r="E3" s="732"/>
      <c r="F3" s="732"/>
      <c r="G3" s="732"/>
      <c r="H3" s="732"/>
      <c r="I3" s="732"/>
      <c r="J3" s="732"/>
      <c r="K3" s="732"/>
      <c r="L3" s="732"/>
      <c r="M3" s="732"/>
      <c r="N3" s="732"/>
      <c r="O3" s="732"/>
      <c r="P3" s="733"/>
      <c r="Q3" s="24"/>
      <c r="R3" s="24"/>
      <c r="S3" s="5"/>
      <c r="T3" s="5"/>
      <c r="U3" s="5"/>
      <c r="V3" s="5"/>
      <c r="W3" s="5"/>
      <c r="X3" s="5"/>
      <c r="Y3" s="5"/>
      <c r="Z3" s="5"/>
    </row>
    <row r="4" spans="1:26" ht="15.75">
      <c r="A4" s="809" t="s">
        <v>49</v>
      </c>
      <c r="B4" s="732"/>
      <c r="C4" s="732"/>
      <c r="D4" s="810"/>
      <c r="E4" s="14" t="str">
        <f>'Datos Generales'!C6</f>
        <v>2020-I</v>
      </c>
      <c r="F4" s="14"/>
      <c r="G4" s="14"/>
      <c r="H4" s="14"/>
      <c r="I4" s="14"/>
      <c r="J4" s="14"/>
      <c r="K4" s="14"/>
      <c r="L4" s="14"/>
      <c r="M4" s="14"/>
      <c r="N4" s="14"/>
      <c r="O4" s="14"/>
      <c r="P4" s="15"/>
      <c r="Q4" s="24"/>
      <c r="R4" s="24"/>
      <c r="S4" s="5"/>
      <c r="T4" s="5"/>
      <c r="U4" s="5"/>
      <c r="V4" s="5"/>
      <c r="W4" s="5"/>
      <c r="X4" s="5"/>
      <c r="Y4" s="5"/>
      <c r="Z4" s="5"/>
    </row>
    <row r="5" spans="1:26" ht="16.5" customHeight="1">
      <c r="A5" s="809" t="s">
        <v>249</v>
      </c>
      <c r="B5" s="732"/>
      <c r="C5" s="732"/>
      <c r="D5" s="732"/>
      <c r="E5" s="732"/>
      <c r="F5" s="732"/>
      <c r="G5" s="732"/>
      <c r="H5" s="732"/>
      <c r="I5" s="732"/>
      <c r="J5" s="732"/>
      <c r="K5" s="732"/>
      <c r="L5" s="732"/>
      <c r="M5" s="732"/>
      <c r="N5" s="732"/>
      <c r="O5" s="732"/>
      <c r="P5" s="733"/>
      <c r="Q5" s="24"/>
      <c r="R5" s="24"/>
      <c r="S5" s="24"/>
      <c r="T5" s="24"/>
      <c r="U5" s="24"/>
      <c r="V5" s="24"/>
      <c r="W5" s="24"/>
      <c r="X5" s="24"/>
      <c r="Y5" s="24"/>
      <c r="Z5" s="24"/>
    </row>
    <row r="6" spans="1:26">
      <c r="A6" s="24"/>
      <c r="B6" s="118" t="s">
        <v>882</v>
      </c>
      <c r="C6" s="119"/>
      <c r="D6" s="120"/>
      <c r="E6" s="207"/>
      <c r="F6" s="120" t="s">
        <v>883</v>
      </c>
      <c r="G6" s="120"/>
      <c r="H6" s="120"/>
      <c r="I6" s="120"/>
      <c r="J6" s="120"/>
      <c r="K6" s="120"/>
    </row>
    <row r="7" spans="1:26">
      <c r="A7" s="24"/>
      <c r="B7" s="122"/>
      <c r="C7" s="123"/>
      <c r="D7" s="120"/>
      <c r="E7" s="124"/>
      <c r="F7" s="120" t="s">
        <v>884</v>
      </c>
      <c r="G7" s="120"/>
      <c r="H7" s="120"/>
      <c r="I7" s="120"/>
      <c r="J7" s="120"/>
      <c r="K7" s="120"/>
    </row>
    <row r="8" spans="1:26">
      <c r="A8" s="24"/>
      <c r="B8" s="134" t="s">
        <v>885</v>
      </c>
      <c r="C8" s="126">
        <v>2016</v>
      </c>
      <c r="D8" s="127" t="str">
        <f>IF(E10="NO APLICA","NO APLICA",IF(E11="NO SE REPORTA","SIN INFORMACION",+E19))</f>
        <v>N.A.</v>
      </c>
      <c r="E8" s="209"/>
      <c r="F8" s="120" t="s">
        <v>886</v>
      </c>
      <c r="G8" s="120"/>
      <c r="H8" s="120"/>
      <c r="I8" s="120"/>
      <c r="J8" s="120"/>
      <c r="K8" s="120"/>
    </row>
    <row r="9" spans="1:26">
      <c r="A9" s="24"/>
      <c r="B9" s="129" t="s">
        <v>887</v>
      </c>
      <c r="C9" s="170"/>
      <c r="D9" s="120"/>
      <c r="E9" s="120"/>
      <c r="F9" s="120"/>
      <c r="G9" s="120"/>
      <c r="H9" s="120"/>
      <c r="I9" s="120"/>
      <c r="J9" s="120"/>
      <c r="K9" s="120"/>
    </row>
    <row r="10" spans="1:26">
      <c r="A10" s="24"/>
      <c r="B10" s="836" t="s">
        <v>888</v>
      </c>
      <c r="C10" s="787"/>
      <c r="D10" s="787"/>
      <c r="E10" s="132" t="s">
        <v>889</v>
      </c>
      <c r="F10" s="83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787"/>
      <c r="H10" s="787"/>
      <c r="I10" s="787"/>
      <c r="J10" s="787"/>
      <c r="K10" s="787"/>
      <c r="L10" s="787"/>
      <c r="M10" s="787"/>
      <c r="N10" s="787"/>
      <c r="O10" s="787"/>
      <c r="P10" s="787"/>
      <c r="Q10" s="787"/>
      <c r="R10" s="787"/>
      <c r="S10" s="787"/>
      <c r="T10" s="120"/>
      <c r="U10" s="120"/>
      <c r="V10" s="24"/>
      <c r="W10" s="24"/>
      <c r="X10" s="24"/>
      <c r="Y10" s="24"/>
      <c r="Z10" s="24"/>
    </row>
    <row r="11" spans="1:26" ht="14.25" customHeight="1">
      <c r="A11" s="24"/>
      <c r="B11" s="133"/>
      <c r="C11" s="130"/>
      <c r="D11" s="134" t="str">
        <f>IF(E10="SI APLICA","¿El indicador no se reporta por limitaciones de información disponible? ","")</f>
        <v xml:space="preserve">¿El indicador no se reporta por limitaciones de información disponible? </v>
      </c>
      <c r="E11" s="135" t="s">
        <v>1020</v>
      </c>
      <c r="F11" s="838"/>
      <c r="G11" s="787"/>
      <c r="H11" s="787"/>
      <c r="I11" s="787"/>
      <c r="J11" s="787"/>
      <c r="K11" s="787"/>
      <c r="L11" s="787"/>
      <c r="M11" s="787"/>
      <c r="N11" s="787"/>
      <c r="O11" s="787"/>
      <c r="P11" s="787"/>
      <c r="Q11" s="787"/>
      <c r="R11" s="787"/>
      <c r="S11" s="787"/>
      <c r="T11" s="24"/>
      <c r="U11" s="24"/>
      <c r="V11" s="24"/>
      <c r="W11" s="24"/>
      <c r="X11" s="24"/>
      <c r="Y11" s="24"/>
      <c r="Z11" s="24"/>
    </row>
    <row r="12" spans="1:26" ht="23.25" customHeight="1">
      <c r="A12" s="24"/>
      <c r="B12" s="133"/>
      <c r="C12" s="130"/>
      <c r="D12" s="134" t="str">
        <f>IF(E11="SI SE REPORTA","¿Qué programas o proyectos del Plan de Acción están asociados al indicador? ","")</f>
        <v xml:space="preserve">¿Qué programas o proyectos del Plan de Acción están asociados al indicador? </v>
      </c>
      <c r="E12" s="839"/>
      <c r="F12" s="787"/>
      <c r="G12" s="787"/>
      <c r="H12" s="787"/>
      <c r="I12" s="787"/>
      <c r="J12" s="787"/>
      <c r="K12" s="787"/>
      <c r="L12" s="787"/>
      <c r="M12" s="787"/>
      <c r="N12" s="787"/>
      <c r="O12" s="787"/>
      <c r="P12" s="787"/>
      <c r="Q12" s="787"/>
      <c r="R12" s="787"/>
      <c r="S12" s="24"/>
      <c r="T12" s="24"/>
      <c r="U12" s="24"/>
      <c r="V12" s="24"/>
      <c r="W12" s="24"/>
      <c r="X12" s="24"/>
      <c r="Y12" s="24"/>
      <c r="Z12" s="24"/>
    </row>
    <row r="13" spans="1:26" ht="21.75" customHeight="1">
      <c r="A13" s="24"/>
      <c r="B13" s="133"/>
      <c r="C13" s="130"/>
      <c r="D13" s="134" t="s">
        <v>891</v>
      </c>
      <c r="E13" s="832"/>
      <c r="F13" s="833"/>
      <c r="G13" s="833"/>
      <c r="H13" s="833"/>
      <c r="I13" s="833"/>
      <c r="J13" s="833"/>
      <c r="K13" s="833"/>
      <c r="L13" s="833"/>
      <c r="M13" s="833"/>
      <c r="N13" s="833"/>
      <c r="O13" s="833"/>
      <c r="P13" s="833"/>
      <c r="Q13" s="833"/>
      <c r="R13" s="834"/>
      <c r="S13" s="24"/>
      <c r="T13" s="24"/>
      <c r="U13" s="24"/>
      <c r="V13" s="24"/>
      <c r="W13" s="24"/>
      <c r="X13" s="24"/>
      <c r="Y13" s="24"/>
      <c r="Z13" s="24"/>
    </row>
    <row r="14" spans="1:26" ht="6.75" customHeight="1">
      <c r="A14" s="24"/>
      <c r="B14" s="133"/>
      <c r="C14" s="170"/>
      <c r="D14" s="120"/>
      <c r="E14" s="120"/>
      <c r="F14" s="120"/>
      <c r="G14" s="120"/>
      <c r="H14" s="120"/>
      <c r="I14" s="120"/>
      <c r="J14" s="120"/>
      <c r="K14" s="120"/>
      <c r="L14" s="24"/>
      <c r="M14" s="24"/>
      <c r="N14" s="24"/>
      <c r="O14" s="24"/>
      <c r="P14" s="24"/>
      <c r="Q14" s="24"/>
      <c r="R14" s="24"/>
      <c r="S14" s="24"/>
      <c r="T14" s="24"/>
      <c r="U14" s="24"/>
      <c r="V14" s="24"/>
      <c r="W14" s="24"/>
      <c r="X14" s="24"/>
      <c r="Y14" s="24"/>
      <c r="Z14" s="24"/>
    </row>
    <row r="15" spans="1:26" ht="15" customHeight="1">
      <c r="A15" s="24"/>
      <c r="B15" s="852" t="s">
        <v>892</v>
      </c>
      <c r="C15" s="200"/>
      <c r="D15" s="826" t="s">
        <v>1201</v>
      </c>
      <c r="E15" s="784"/>
      <c r="F15" s="784"/>
      <c r="G15" s="784"/>
      <c r="H15" s="784"/>
      <c r="I15" s="784"/>
      <c r="J15" s="784"/>
      <c r="K15" s="785"/>
    </row>
    <row r="16" spans="1:26">
      <c r="A16" s="24"/>
      <c r="B16" s="814"/>
      <c r="C16" s="146" t="s">
        <v>846</v>
      </c>
      <c r="D16" s="139" t="s">
        <v>1202</v>
      </c>
      <c r="E16" s="139" t="s">
        <v>916</v>
      </c>
      <c r="F16" s="139" t="s">
        <v>917</v>
      </c>
      <c r="G16" s="139" t="s">
        <v>918</v>
      </c>
      <c r="H16" s="139" t="s">
        <v>919</v>
      </c>
      <c r="I16" s="139"/>
      <c r="J16" s="24"/>
      <c r="K16" s="141"/>
    </row>
    <row r="17" spans="1:26" ht="24">
      <c r="A17" s="24"/>
      <c r="B17" s="814"/>
      <c r="C17" s="145" t="s">
        <v>1026</v>
      </c>
      <c r="D17" s="142" t="s">
        <v>1203</v>
      </c>
      <c r="E17" s="242"/>
      <c r="F17" s="242"/>
      <c r="G17" s="242"/>
      <c r="H17" s="242"/>
      <c r="I17" s="255"/>
      <c r="J17" s="24"/>
      <c r="K17" s="141"/>
    </row>
    <row r="18" spans="1:26" ht="24">
      <c r="A18" s="24"/>
      <c r="B18" s="814"/>
      <c r="C18" s="145" t="s">
        <v>1028</v>
      </c>
      <c r="D18" s="142" t="s">
        <v>1204</v>
      </c>
      <c r="E18" s="242"/>
      <c r="F18" s="242"/>
      <c r="G18" s="242"/>
      <c r="H18" s="242"/>
      <c r="I18" s="255"/>
      <c r="J18" s="24"/>
      <c r="K18" s="141"/>
    </row>
    <row r="19" spans="1:26" ht="24">
      <c r="A19" s="24"/>
      <c r="B19" s="814"/>
      <c r="C19" s="145" t="s">
        <v>1030</v>
      </c>
      <c r="D19" s="142" t="s">
        <v>1205</v>
      </c>
      <c r="E19" s="212" t="str">
        <f t="shared" ref="E19:H19" si="0">IFERROR(E18/E17,"N.A.")</f>
        <v>N.A.</v>
      </c>
      <c r="F19" s="212" t="str">
        <f t="shared" si="0"/>
        <v>N.A.</v>
      </c>
      <c r="G19" s="212" t="str">
        <f t="shared" si="0"/>
        <v>N.A.</v>
      </c>
      <c r="H19" s="212" t="str">
        <f t="shared" si="0"/>
        <v>N.A.</v>
      </c>
      <c r="I19" s="212"/>
      <c r="J19" s="24"/>
      <c r="K19" s="141"/>
    </row>
    <row r="20" spans="1:26">
      <c r="A20" s="24"/>
      <c r="B20" s="241"/>
      <c r="C20" s="201"/>
      <c r="D20" s="856" t="s">
        <v>1206</v>
      </c>
      <c r="E20" s="787"/>
      <c r="F20" s="787"/>
      <c r="G20" s="787"/>
      <c r="H20" s="787"/>
      <c r="I20" s="787"/>
      <c r="J20" s="787"/>
      <c r="K20" s="788"/>
    </row>
    <row r="21" spans="1:26" ht="15.75" customHeight="1">
      <c r="A21" s="24"/>
      <c r="B21" s="241"/>
      <c r="C21" s="201"/>
      <c r="D21" s="812" t="s">
        <v>1127</v>
      </c>
      <c r="E21" s="787"/>
      <c r="F21" s="787"/>
      <c r="G21" s="787"/>
      <c r="H21" s="787"/>
      <c r="I21" s="787"/>
      <c r="J21" s="787"/>
      <c r="K21" s="788"/>
    </row>
    <row r="22" spans="1:26" ht="15.75" customHeight="1">
      <c r="A22" s="24"/>
      <c r="B22" s="241"/>
      <c r="C22" s="201"/>
      <c r="D22" s="812" t="s">
        <v>1207</v>
      </c>
      <c r="E22" s="787"/>
      <c r="F22" s="787"/>
      <c r="G22" s="787"/>
      <c r="H22" s="787"/>
      <c r="I22" s="787"/>
      <c r="J22" s="787"/>
      <c r="K22" s="788"/>
    </row>
    <row r="23" spans="1:26" ht="15.75" customHeight="1">
      <c r="A23" s="24"/>
      <c r="B23" s="241"/>
      <c r="C23" s="201"/>
      <c r="D23" s="828" t="s">
        <v>1208</v>
      </c>
      <c r="E23" s="790"/>
      <c r="F23" s="790"/>
      <c r="G23" s="790"/>
      <c r="H23" s="790"/>
      <c r="I23" s="790"/>
      <c r="J23" s="790"/>
      <c r="K23" s="791"/>
    </row>
    <row r="24" spans="1:26" ht="15.75" customHeight="1">
      <c r="A24" s="24"/>
      <c r="B24" s="241"/>
      <c r="C24" s="146" t="s">
        <v>846</v>
      </c>
      <c r="D24" s="139" t="s">
        <v>1129</v>
      </c>
      <c r="E24" s="139" t="s">
        <v>1209</v>
      </c>
      <c r="F24" s="139" t="s">
        <v>1210</v>
      </c>
      <c r="G24" s="139" t="s">
        <v>1211</v>
      </c>
      <c r="H24" s="139" t="s">
        <v>1212</v>
      </c>
      <c r="I24" s="139" t="s">
        <v>1133</v>
      </c>
      <c r="J24" s="139" t="s">
        <v>1134</v>
      </c>
      <c r="K24" s="139" t="s">
        <v>850</v>
      </c>
    </row>
    <row r="25" spans="1:26" ht="15.75" customHeight="1">
      <c r="A25" s="24"/>
      <c r="B25" s="241"/>
      <c r="C25" s="145">
        <v>1</v>
      </c>
      <c r="D25" s="167"/>
      <c r="E25" s="167"/>
      <c r="F25" s="242"/>
      <c r="G25" s="242"/>
      <c r="H25" s="242"/>
      <c r="I25" s="242"/>
      <c r="J25" s="242"/>
      <c r="K25" s="242"/>
      <c r="L25" s="24"/>
      <c r="M25" s="24"/>
      <c r="N25" s="24"/>
      <c r="O25" s="24"/>
      <c r="P25" s="24"/>
      <c r="Q25" s="24"/>
      <c r="R25" s="24"/>
      <c r="S25" s="24"/>
      <c r="T25" s="24"/>
      <c r="U25" s="24"/>
      <c r="V25" s="24"/>
      <c r="W25" s="24"/>
      <c r="X25" s="24"/>
      <c r="Y25" s="24"/>
      <c r="Z25" s="24"/>
    </row>
    <row r="26" spans="1:26" ht="15.75" customHeight="1">
      <c r="A26" s="24"/>
      <c r="B26" s="241"/>
      <c r="C26" s="145">
        <v>2</v>
      </c>
      <c r="D26" s="167"/>
      <c r="E26" s="167"/>
      <c r="F26" s="242"/>
      <c r="G26" s="242"/>
      <c r="H26" s="242"/>
      <c r="I26" s="242"/>
      <c r="J26" s="242"/>
      <c r="K26" s="242"/>
      <c r="L26" s="24"/>
      <c r="M26" s="24"/>
      <c r="N26" s="24"/>
      <c r="O26" s="24"/>
      <c r="P26" s="24"/>
      <c r="Q26" s="24"/>
      <c r="R26" s="24"/>
      <c r="S26" s="24"/>
      <c r="T26" s="24"/>
      <c r="U26" s="24"/>
      <c r="V26" s="24"/>
      <c r="W26" s="24"/>
      <c r="X26" s="24"/>
      <c r="Y26" s="24"/>
      <c r="Z26" s="24"/>
    </row>
    <row r="27" spans="1:26" ht="15.75" customHeight="1">
      <c r="A27" s="24"/>
      <c r="B27" s="241"/>
      <c r="C27" s="145">
        <v>3</v>
      </c>
      <c r="D27" s="167"/>
      <c r="E27" s="167"/>
      <c r="F27" s="242"/>
      <c r="G27" s="242"/>
      <c r="H27" s="242"/>
      <c r="I27" s="242"/>
      <c r="J27" s="242"/>
      <c r="K27" s="242"/>
      <c r="L27" s="24"/>
      <c r="M27" s="24"/>
      <c r="N27" s="24"/>
      <c r="O27" s="24"/>
      <c r="P27" s="24"/>
      <c r="Q27" s="24"/>
      <c r="R27" s="24"/>
      <c r="S27" s="24"/>
      <c r="T27" s="24"/>
      <c r="U27" s="24"/>
      <c r="V27" s="24"/>
      <c r="W27" s="24"/>
      <c r="X27" s="24"/>
      <c r="Y27" s="24"/>
      <c r="Z27" s="24"/>
    </row>
    <row r="28" spans="1:26" ht="15.75" customHeight="1">
      <c r="A28" s="24"/>
      <c r="B28" s="241"/>
      <c r="C28" s="145">
        <v>4</v>
      </c>
      <c r="D28" s="167"/>
      <c r="E28" s="167"/>
      <c r="F28" s="242"/>
      <c r="G28" s="242"/>
      <c r="H28" s="242"/>
      <c r="I28" s="242"/>
      <c r="J28" s="242"/>
      <c r="K28" s="242"/>
      <c r="L28" s="24"/>
      <c r="M28" s="24"/>
      <c r="N28" s="24"/>
      <c r="O28" s="24"/>
      <c r="P28" s="24"/>
      <c r="Q28" s="24"/>
      <c r="R28" s="24"/>
      <c r="S28" s="24"/>
      <c r="T28" s="24"/>
      <c r="U28" s="24"/>
      <c r="V28" s="24"/>
      <c r="W28" s="24"/>
      <c r="X28" s="24"/>
      <c r="Y28" s="24"/>
      <c r="Z28" s="24"/>
    </row>
    <row r="29" spans="1:26" ht="15.75" customHeight="1">
      <c r="A29" s="24"/>
      <c r="B29" s="241"/>
      <c r="C29" s="145">
        <v>5</v>
      </c>
      <c r="D29" s="167"/>
      <c r="E29" s="167"/>
      <c r="F29" s="242"/>
      <c r="G29" s="242"/>
      <c r="H29" s="242"/>
      <c r="I29" s="242"/>
      <c r="J29" s="242"/>
      <c r="K29" s="242"/>
      <c r="L29" s="24"/>
      <c r="M29" s="24"/>
      <c r="N29" s="24"/>
      <c r="O29" s="24"/>
      <c r="P29" s="24"/>
      <c r="Q29" s="24"/>
      <c r="R29" s="24"/>
      <c r="S29" s="24"/>
      <c r="T29" s="24"/>
      <c r="U29" s="24"/>
      <c r="V29" s="24"/>
      <c r="W29" s="24"/>
      <c r="X29" s="24"/>
      <c r="Y29" s="24"/>
      <c r="Z29" s="24"/>
    </row>
    <row r="30" spans="1:26" ht="15.75" customHeight="1">
      <c r="A30" s="24"/>
      <c r="B30" s="241"/>
      <c r="C30" s="145">
        <v>6</v>
      </c>
      <c r="D30" s="167"/>
      <c r="E30" s="167"/>
      <c r="F30" s="242"/>
      <c r="G30" s="242"/>
      <c r="H30" s="242"/>
      <c r="I30" s="242"/>
      <c r="J30" s="242"/>
      <c r="K30" s="242"/>
      <c r="L30" s="24"/>
      <c r="M30" s="24"/>
      <c r="N30" s="24"/>
      <c r="O30" s="24"/>
      <c r="P30" s="24"/>
      <c r="Q30" s="24"/>
      <c r="R30" s="24"/>
      <c r="S30" s="24"/>
      <c r="T30" s="24"/>
      <c r="U30" s="24"/>
      <c r="V30" s="24"/>
      <c r="W30" s="24"/>
      <c r="X30" s="24"/>
      <c r="Y30" s="24"/>
      <c r="Z30" s="24"/>
    </row>
    <row r="31" spans="1:26" ht="15.75" customHeight="1">
      <c r="A31" s="24"/>
      <c r="B31" s="241"/>
      <c r="C31" s="145">
        <v>7</v>
      </c>
      <c r="D31" s="167"/>
      <c r="E31" s="167"/>
      <c r="F31" s="242"/>
      <c r="G31" s="242"/>
      <c r="H31" s="242"/>
      <c r="I31" s="242"/>
      <c r="J31" s="242"/>
      <c r="K31" s="242"/>
      <c r="L31" s="24"/>
      <c r="M31" s="24"/>
      <c r="N31" s="24"/>
      <c r="O31" s="24"/>
      <c r="P31" s="24"/>
      <c r="Q31" s="24"/>
      <c r="R31" s="24"/>
      <c r="S31" s="24"/>
      <c r="T31" s="24"/>
      <c r="U31" s="24"/>
      <c r="V31" s="24"/>
      <c r="W31" s="24"/>
      <c r="X31" s="24"/>
      <c r="Y31" s="24"/>
      <c r="Z31" s="24"/>
    </row>
    <row r="32" spans="1:26" ht="15.75" customHeight="1">
      <c r="A32" s="24"/>
      <c r="B32" s="241"/>
      <c r="C32" s="145">
        <v>8</v>
      </c>
      <c r="D32" s="167"/>
      <c r="E32" s="167"/>
      <c r="F32" s="242"/>
      <c r="G32" s="242"/>
      <c r="H32" s="242"/>
      <c r="I32" s="242"/>
      <c r="J32" s="242"/>
      <c r="K32" s="242"/>
      <c r="L32" s="24"/>
      <c r="M32" s="24"/>
      <c r="N32" s="24"/>
      <c r="O32" s="24"/>
      <c r="P32" s="24"/>
      <c r="Q32" s="24"/>
      <c r="R32" s="24"/>
      <c r="S32" s="24"/>
      <c r="T32" s="24"/>
      <c r="U32" s="24"/>
      <c r="V32" s="24"/>
      <c r="W32" s="24"/>
      <c r="X32" s="24"/>
      <c r="Y32" s="24"/>
      <c r="Z32" s="24"/>
    </row>
    <row r="33" spans="1:26" ht="15.75" customHeight="1">
      <c r="A33" s="24"/>
      <c r="B33" s="241"/>
      <c r="C33" s="145">
        <v>9</v>
      </c>
      <c r="D33" s="167"/>
      <c r="E33" s="167"/>
      <c r="F33" s="242"/>
      <c r="G33" s="242"/>
      <c r="H33" s="242"/>
      <c r="I33" s="242"/>
      <c r="J33" s="242"/>
      <c r="K33" s="242"/>
      <c r="L33" s="24"/>
      <c r="M33" s="24"/>
      <c r="N33" s="24"/>
      <c r="O33" s="24"/>
      <c r="P33" s="24"/>
      <c r="Q33" s="24"/>
      <c r="R33" s="24"/>
      <c r="S33" s="24"/>
      <c r="T33" s="24"/>
      <c r="U33" s="24"/>
      <c r="V33" s="24"/>
      <c r="W33" s="24"/>
      <c r="X33" s="24"/>
      <c r="Y33" s="24"/>
      <c r="Z33" s="24"/>
    </row>
    <row r="34" spans="1:26" ht="15.75" customHeight="1">
      <c r="A34" s="24"/>
      <c r="B34" s="241"/>
      <c r="C34" s="145">
        <v>10</v>
      </c>
      <c r="D34" s="167"/>
      <c r="E34" s="167"/>
      <c r="F34" s="242"/>
      <c r="G34" s="242"/>
      <c r="H34" s="242"/>
      <c r="I34" s="242"/>
      <c r="J34" s="242"/>
      <c r="K34" s="242"/>
      <c r="L34" s="24"/>
      <c r="M34" s="24"/>
      <c r="N34" s="24"/>
      <c r="O34" s="24"/>
      <c r="P34" s="24"/>
      <c r="Q34" s="24"/>
      <c r="R34" s="24"/>
      <c r="S34" s="24"/>
      <c r="T34" s="24"/>
      <c r="U34" s="24"/>
      <c r="V34" s="24"/>
      <c r="W34" s="24"/>
      <c r="X34" s="24"/>
      <c r="Y34" s="24"/>
      <c r="Z34" s="24"/>
    </row>
    <row r="35" spans="1:26" ht="15.75" customHeight="1">
      <c r="A35" s="24"/>
      <c r="B35" s="241"/>
      <c r="C35" s="145">
        <v>11</v>
      </c>
      <c r="D35" s="167"/>
      <c r="E35" s="167"/>
      <c r="F35" s="242"/>
      <c r="G35" s="242"/>
      <c r="H35" s="242"/>
      <c r="I35" s="242"/>
      <c r="J35" s="242"/>
      <c r="K35" s="242"/>
      <c r="L35" s="24"/>
      <c r="M35" s="24"/>
      <c r="N35" s="24"/>
      <c r="O35" s="24"/>
      <c r="P35" s="24"/>
      <c r="Q35" s="24"/>
      <c r="R35" s="24"/>
      <c r="S35" s="24"/>
      <c r="T35" s="24"/>
      <c r="U35" s="24"/>
      <c r="V35" s="24"/>
      <c r="W35" s="24"/>
      <c r="X35" s="24"/>
      <c r="Y35" s="24"/>
      <c r="Z35" s="24"/>
    </row>
    <row r="36" spans="1:26" ht="15.75" customHeight="1">
      <c r="A36" s="24"/>
      <c r="B36" s="241"/>
      <c r="C36" s="145">
        <v>12</v>
      </c>
      <c r="D36" s="167"/>
      <c r="E36" s="167"/>
      <c r="F36" s="242"/>
      <c r="G36" s="242"/>
      <c r="H36" s="242"/>
      <c r="I36" s="242"/>
      <c r="J36" s="242"/>
      <c r="K36" s="242"/>
      <c r="L36" s="24"/>
      <c r="M36" s="24"/>
      <c r="N36" s="24"/>
      <c r="O36" s="24"/>
      <c r="P36" s="24"/>
      <c r="Q36" s="24"/>
      <c r="R36" s="24"/>
      <c r="S36" s="24"/>
      <c r="T36" s="24"/>
      <c r="U36" s="24"/>
      <c r="V36" s="24"/>
      <c r="W36" s="24"/>
      <c r="X36" s="24"/>
      <c r="Y36" s="24"/>
      <c r="Z36" s="24"/>
    </row>
    <row r="37" spans="1:26" ht="15.75" customHeight="1">
      <c r="A37" s="24"/>
      <c r="B37" s="187"/>
      <c r="C37" s="145"/>
      <c r="D37" s="142" t="s">
        <v>1025</v>
      </c>
      <c r="E37" s="142"/>
      <c r="F37" s="243">
        <f t="shared" ref="F37:J37" si="1">SUM(F25:F36)</f>
        <v>0</v>
      </c>
      <c r="G37" s="243">
        <f t="shared" si="1"/>
        <v>0</v>
      </c>
      <c r="H37" s="243">
        <f t="shared" si="1"/>
        <v>0</v>
      </c>
      <c r="I37" s="243">
        <f t="shared" si="1"/>
        <v>0</v>
      </c>
      <c r="J37" s="243">
        <f t="shared" si="1"/>
        <v>0</v>
      </c>
      <c r="K37" s="256"/>
    </row>
    <row r="38" spans="1:26" ht="24" customHeight="1">
      <c r="A38" s="24"/>
      <c r="B38" s="173" t="s">
        <v>931</v>
      </c>
      <c r="C38" s="174"/>
      <c r="D38" s="822" t="s">
        <v>1213</v>
      </c>
      <c r="E38" s="732"/>
      <c r="F38" s="732"/>
      <c r="G38" s="732"/>
      <c r="H38" s="732"/>
      <c r="I38" s="732"/>
      <c r="J38" s="732"/>
      <c r="K38" s="733"/>
    </row>
    <row r="39" spans="1:26" ht="24" customHeight="1">
      <c r="A39" s="24"/>
      <c r="B39" s="173" t="s">
        <v>933</v>
      </c>
      <c r="C39" s="174"/>
      <c r="D39" s="822" t="s">
        <v>1214</v>
      </c>
      <c r="E39" s="732"/>
      <c r="F39" s="732"/>
      <c r="G39" s="732"/>
      <c r="H39" s="732"/>
      <c r="I39" s="732"/>
      <c r="J39" s="732"/>
      <c r="K39" s="733"/>
    </row>
    <row r="40" spans="1:26" ht="15.75" customHeight="1">
      <c r="A40" s="24"/>
      <c r="B40" s="118"/>
      <c r="C40" s="119"/>
      <c r="D40" s="120"/>
      <c r="E40" s="120"/>
      <c r="F40" s="120"/>
      <c r="G40" s="120"/>
      <c r="H40" s="120"/>
      <c r="I40" s="120"/>
      <c r="J40" s="120"/>
      <c r="K40" s="120"/>
    </row>
    <row r="41" spans="1:26" ht="24" customHeight="1">
      <c r="A41" s="24"/>
      <c r="B41" s="830" t="s">
        <v>935</v>
      </c>
      <c r="C41" s="732"/>
      <c r="D41" s="732"/>
      <c r="E41" s="733"/>
      <c r="F41" s="120"/>
      <c r="G41" s="120"/>
      <c r="H41" s="120"/>
      <c r="I41" s="120"/>
      <c r="J41" s="120"/>
      <c r="K41" s="120"/>
    </row>
    <row r="42" spans="1:26" ht="15.75" customHeight="1">
      <c r="A42" s="24"/>
      <c r="B42" s="813">
        <v>1</v>
      </c>
      <c r="C42" s="180"/>
      <c r="D42" s="181" t="s">
        <v>936</v>
      </c>
      <c r="E42" s="167"/>
      <c r="F42" s="120"/>
      <c r="G42" s="120"/>
      <c r="H42" s="120"/>
      <c r="I42" s="120"/>
      <c r="J42" s="120"/>
      <c r="K42" s="120"/>
    </row>
    <row r="43" spans="1:26" ht="15.75" customHeight="1">
      <c r="A43" s="24"/>
      <c r="B43" s="814"/>
      <c r="C43" s="180"/>
      <c r="D43" s="142" t="s">
        <v>8</v>
      </c>
      <c r="E43" s="167"/>
      <c r="F43" s="120"/>
      <c r="G43" s="120"/>
      <c r="H43" s="120"/>
      <c r="I43" s="120"/>
      <c r="J43" s="120"/>
      <c r="K43" s="120"/>
    </row>
    <row r="44" spans="1:26" ht="15.75" customHeight="1">
      <c r="A44" s="24"/>
      <c r="B44" s="814"/>
      <c r="C44" s="180"/>
      <c r="D44" s="142" t="s">
        <v>937</v>
      </c>
      <c r="E44" s="167"/>
      <c r="F44" s="120"/>
      <c r="G44" s="120"/>
      <c r="H44" s="120"/>
      <c r="I44" s="120"/>
      <c r="J44" s="120"/>
      <c r="K44" s="120"/>
    </row>
    <row r="45" spans="1:26" ht="15.75" customHeight="1">
      <c r="A45" s="24"/>
      <c r="B45" s="814"/>
      <c r="C45" s="180"/>
      <c r="D45" s="142" t="s">
        <v>10</v>
      </c>
      <c r="E45" s="167"/>
      <c r="F45" s="120"/>
      <c r="G45" s="120"/>
      <c r="H45" s="120"/>
      <c r="I45" s="120"/>
      <c r="J45" s="120"/>
      <c r="K45" s="120"/>
    </row>
    <row r="46" spans="1:26" ht="15.75" customHeight="1">
      <c r="A46" s="24"/>
      <c r="B46" s="814"/>
      <c r="C46" s="180"/>
      <c r="D46" s="142" t="s">
        <v>12</v>
      </c>
      <c r="E46" s="167"/>
      <c r="F46" s="120"/>
      <c r="G46" s="120"/>
      <c r="H46" s="120"/>
      <c r="I46" s="120"/>
      <c r="J46" s="120"/>
      <c r="K46" s="120"/>
    </row>
    <row r="47" spans="1:26" ht="15.75" customHeight="1">
      <c r="A47" s="24"/>
      <c r="B47" s="814"/>
      <c r="C47" s="180"/>
      <c r="D47" s="142" t="s">
        <v>14</v>
      </c>
      <c r="E47" s="167"/>
      <c r="F47" s="120"/>
      <c r="G47" s="120"/>
      <c r="H47" s="120"/>
      <c r="I47" s="120"/>
      <c r="J47" s="120"/>
      <c r="K47" s="120"/>
    </row>
    <row r="48" spans="1:26" ht="15.75" customHeight="1">
      <c r="A48" s="24"/>
      <c r="B48" s="815"/>
      <c r="C48" s="145"/>
      <c r="D48" s="142" t="s">
        <v>938</v>
      </c>
      <c r="E48" s="167"/>
      <c r="F48" s="120"/>
      <c r="G48" s="120"/>
      <c r="H48" s="120"/>
      <c r="I48" s="120"/>
      <c r="J48" s="120"/>
      <c r="K48" s="120"/>
    </row>
    <row r="49" spans="1:11" ht="15.75" customHeight="1">
      <c r="A49" s="24"/>
      <c r="B49" s="118"/>
      <c r="C49" s="119"/>
      <c r="D49" s="120"/>
      <c r="E49" s="120"/>
      <c r="F49" s="120"/>
      <c r="G49" s="120"/>
      <c r="H49" s="120"/>
      <c r="I49" s="120"/>
      <c r="J49" s="120"/>
      <c r="K49" s="120"/>
    </row>
    <row r="50" spans="1:11" ht="15.75" customHeight="1">
      <c r="A50" s="24"/>
      <c r="B50" s="830" t="s">
        <v>939</v>
      </c>
      <c r="C50" s="732"/>
      <c r="D50" s="732"/>
      <c r="E50" s="733"/>
      <c r="F50" s="120"/>
      <c r="G50" s="120"/>
      <c r="H50" s="120"/>
      <c r="I50" s="120"/>
      <c r="J50" s="120"/>
      <c r="K50" s="120"/>
    </row>
    <row r="51" spans="1:11" ht="15.75" customHeight="1">
      <c r="A51" s="24"/>
      <c r="B51" s="813">
        <v>1</v>
      </c>
      <c r="C51" s="180"/>
      <c r="D51" s="181" t="s">
        <v>936</v>
      </c>
      <c r="E51" s="231" t="s">
        <v>940</v>
      </c>
      <c r="F51" s="120"/>
      <c r="G51" s="120"/>
      <c r="H51" s="120"/>
      <c r="I51" s="120"/>
      <c r="J51" s="120"/>
      <c r="K51" s="120"/>
    </row>
    <row r="52" spans="1:11" ht="15.75" customHeight="1">
      <c r="A52" s="24"/>
      <c r="B52" s="814"/>
      <c r="C52" s="180"/>
      <c r="D52" s="142" t="s">
        <v>8</v>
      </c>
      <c r="E52" s="231" t="s">
        <v>1034</v>
      </c>
      <c r="F52" s="120"/>
      <c r="G52" s="120"/>
      <c r="H52" s="120"/>
      <c r="I52" s="120"/>
      <c r="J52" s="120"/>
      <c r="K52" s="120"/>
    </row>
    <row r="53" spans="1:11" ht="15.75" customHeight="1">
      <c r="A53" s="24"/>
      <c r="B53" s="814"/>
      <c r="C53" s="180"/>
      <c r="D53" s="142" t="s">
        <v>937</v>
      </c>
      <c r="E53" s="218"/>
      <c r="F53" s="120"/>
      <c r="G53" s="120"/>
      <c r="H53" s="120"/>
      <c r="I53" s="120"/>
      <c r="J53" s="120"/>
      <c r="K53" s="120"/>
    </row>
    <row r="54" spans="1:11" ht="15.75" customHeight="1">
      <c r="A54" s="24"/>
      <c r="B54" s="814"/>
      <c r="C54" s="180"/>
      <c r="D54" s="142" t="s">
        <v>10</v>
      </c>
      <c r="E54" s="218"/>
      <c r="F54" s="120"/>
      <c r="G54" s="120"/>
      <c r="H54" s="120"/>
      <c r="I54" s="120"/>
      <c r="J54" s="120"/>
      <c r="K54" s="120"/>
    </row>
    <row r="55" spans="1:11" ht="15.75" customHeight="1">
      <c r="A55" s="24"/>
      <c r="B55" s="814"/>
      <c r="C55" s="180"/>
      <c r="D55" s="142" t="s">
        <v>12</v>
      </c>
      <c r="E55" s="218"/>
      <c r="F55" s="120"/>
      <c r="G55" s="120"/>
      <c r="H55" s="120"/>
      <c r="I55" s="120"/>
      <c r="J55" s="120"/>
      <c r="K55" s="120"/>
    </row>
    <row r="56" spans="1:11" ht="15.75" customHeight="1">
      <c r="A56" s="24"/>
      <c r="B56" s="814"/>
      <c r="C56" s="180"/>
      <c r="D56" s="142" t="s">
        <v>14</v>
      </c>
      <c r="E56" s="218"/>
      <c r="F56" s="120"/>
      <c r="G56" s="120"/>
      <c r="H56" s="120"/>
      <c r="I56" s="120"/>
      <c r="J56" s="120"/>
      <c r="K56" s="120"/>
    </row>
    <row r="57" spans="1:11" ht="15.75" customHeight="1">
      <c r="A57" s="24"/>
      <c r="B57" s="815"/>
      <c r="C57" s="145"/>
      <c r="D57" s="142" t="s">
        <v>938</v>
      </c>
      <c r="E57" s="218"/>
      <c r="F57" s="120"/>
      <c r="G57" s="120"/>
      <c r="H57" s="120"/>
      <c r="I57" s="120"/>
      <c r="J57" s="120"/>
      <c r="K57" s="120"/>
    </row>
    <row r="58" spans="1:11" ht="15.75" customHeight="1">
      <c r="A58" s="24"/>
      <c r="B58" s="118"/>
      <c r="C58" s="119"/>
      <c r="D58" s="120"/>
      <c r="E58" s="120"/>
      <c r="F58" s="120"/>
      <c r="G58" s="120"/>
      <c r="H58" s="120"/>
      <c r="I58" s="120"/>
      <c r="J58" s="120"/>
      <c r="K58" s="120"/>
    </row>
    <row r="59" spans="1:11" ht="15" customHeight="1">
      <c r="A59" s="24"/>
      <c r="B59" s="184" t="s">
        <v>942</v>
      </c>
      <c r="C59" s="185"/>
      <c r="D59" s="185"/>
      <c r="E59" s="215"/>
      <c r="F59" s="24"/>
      <c r="G59" s="120"/>
      <c r="H59" s="120"/>
      <c r="I59" s="120"/>
      <c r="J59" s="120"/>
      <c r="K59" s="120"/>
    </row>
    <row r="60" spans="1:11" ht="15.75" customHeight="1">
      <c r="A60" s="24"/>
      <c r="B60" s="187" t="s">
        <v>943</v>
      </c>
      <c r="C60" s="142" t="s">
        <v>944</v>
      </c>
      <c r="D60" s="142" t="s">
        <v>945</v>
      </c>
      <c r="E60" s="142" t="s">
        <v>946</v>
      </c>
      <c r="F60" s="120"/>
      <c r="G60" s="120"/>
      <c r="H60" s="120"/>
      <c r="I60" s="120"/>
      <c r="J60" s="120"/>
      <c r="K60" s="24"/>
    </row>
    <row r="61" spans="1:11" ht="15.75" customHeight="1">
      <c r="A61" s="24"/>
      <c r="B61" s="189">
        <v>42401</v>
      </c>
      <c r="C61" s="142">
        <v>0.01</v>
      </c>
      <c r="D61" s="216" t="s">
        <v>1215</v>
      </c>
      <c r="E61" s="142"/>
      <c r="F61" s="120"/>
      <c r="G61" s="120"/>
      <c r="H61" s="120"/>
      <c r="I61" s="120"/>
      <c r="J61" s="120"/>
      <c r="K61" s="24"/>
    </row>
    <row r="62" spans="1:11" ht="15.75" customHeight="1">
      <c r="A62" s="24"/>
      <c r="B62" s="191"/>
      <c r="C62" s="192"/>
      <c r="D62" s="120"/>
      <c r="E62" s="120"/>
      <c r="F62" s="120"/>
      <c r="G62" s="120"/>
      <c r="H62" s="120"/>
      <c r="I62" s="120"/>
      <c r="J62" s="120"/>
      <c r="K62" s="120"/>
    </row>
    <row r="63" spans="1:11" ht="15.75" customHeight="1">
      <c r="A63" s="24"/>
      <c r="B63" s="236" t="s">
        <v>850</v>
      </c>
      <c r="C63" s="194"/>
      <c r="D63" s="120"/>
      <c r="E63" s="120"/>
      <c r="F63" s="120"/>
      <c r="G63" s="120"/>
      <c r="H63" s="120"/>
      <c r="I63" s="120"/>
      <c r="J63" s="120"/>
      <c r="K63" s="120"/>
    </row>
    <row r="64" spans="1:11" ht="15.75" customHeight="1">
      <c r="A64" s="24"/>
      <c r="B64" s="842"/>
      <c r="C64" s="843"/>
      <c r="D64" s="843"/>
      <c r="E64" s="844"/>
      <c r="F64" s="120"/>
      <c r="G64" s="120"/>
      <c r="H64" s="120"/>
      <c r="I64" s="120"/>
      <c r="J64" s="120"/>
      <c r="K64" s="120"/>
    </row>
    <row r="65" spans="1:11" ht="15.75" customHeight="1">
      <c r="A65" s="24"/>
      <c r="B65" s="845"/>
      <c r="C65" s="846"/>
      <c r="D65" s="846"/>
      <c r="E65" s="847"/>
      <c r="F65" s="120"/>
      <c r="G65" s="120"/>
      <c r="H65" s="120"/>
      <c r="I65" s="120"/>
      <c r="J65" s="120"/>
      <c r="K65" s="120"/>
    </row>
    <row r="66" spans="1:11" ht="15.75" customHeight="1">
      <c r="A66" s="24"/>
      <c r="B66" s="120"/>
      <c r="C66" s="170"/>
      <c r="D66" s="120"/>
      <c r="E66" s="120"/>
      <c r="F66" s="120"/>
      <c r="G66" s="120"/>
      <c r="H66" s="120"/>
      <c r="I66" s="120"/>
      <c r="J66" s="120"/>
      <c r="K66" s="120"/>
    </row>
    <row r="67" spans="1:11" ht="15.75" customHeight="1">
      <c r="A67" s="24"/>
      <c r="B67" s="220" t="s">
        <v>948</v>
      </c>
      <c r="C67" s="197"/>
      <c r="D67" s="120"/>
      <c r="E67" s="120"/>
      <c r="F67" s="120"/>
      <c r="G67" s="120"/>
      <c r="H67" s="120"/>
      <c r="I67" s="120"/>
      <c r="J67" s="120"/>
      <c r="K67" s="120"/>
    </row>
    <row r="68" spans="1:11" ht="15.75" customHeight="1">
      <c r="A68" s="24"/>
      <c r="B68" s="195"/>
      <c r="C68" s="130"/>
      <c r="D68" s="120"/>
      <c r="E68" s="120"/>
      <c r="F68" s="120"/>
      <c r="G68" s="120"/>
      <c r="H68" s="120"/>
      <c r="I68" s="120"/>
      <c r="J68" s="120"/>
      <c r="K68" s="120"/>
    </row>
    <row r="69" spans="1:11" ht="15.75" customHeight="1">
      <c r="A69" s="24"/>
      <c r="B69" s="198" t="s">
        <v>949</v>
      </c>
      <c r="C69" s="146"/>
      <c r="D69" s="139" t="s">
        <v>1216</v>
      </c>
      <c r="E69" s="120"/>
      <c r="F69" s="120"/>
      <c r="G69" s="120"/>
      <c r="H69" s="120"/>
      <c r="I69" s="120"/>
      <c r="J69" s="120"/>
      <c r="K69" s="120"/>
    </row>
    <row r="70" spans="1:11" ht="15.75" customHeight="1">
      <c r="A70" s="24"/>
      <c r="B70" s="813" t="s">
        <v>951</v>
      </c>
      <c r="C70" s="180"/>
      <c r="D70" s="221" t="s">
        <v>952</v>
      </c>
      <c r="E70" s="120"/>
      <c r="F70" s="120"/>
      <c r="G70" s="120"/>
      <c r="H70" s="120"/>
      <c r="I70" s="120"/>
      <c r="J70" s="120"/>
      <c r="K70" s="120"/>
    </row>
    <row r="71" spans="1:11" ht="15.75" customHeight="1">
      <c r="A71" s="24"/>
      <c r="B71" s="814"/>
      <c r="C71" s="180"/>
      <c r="D71" s="206" t="s">
        <v>1217</v>
      </c>
      <c r="E71" s="120"/>
      <c r="F71" s="120"/>
      <c r="G71" s="120"/>
      <c r="H71" s="120"/>
      <c r="I71" s="120"/>
      <c r="J71" s="120"/>
      <c r="K71" s="120"/>
    </row>
    <row r="72" spans="1:11" ht="15.75" customHeight="1">
      <c r="A72" s="24"/>
      <c r="B72" s="814"/>
      <c r="C72" s="180"/>
      <c r="D72" s="221" t="s">
        <v>1218</v>
      </c>
      <c r="E72" s="120"/>
      <c r="F72" s="120"/>
      <c r="G72" s="120"/>
      <c r="H72" s="120"/>
      <c r="I72" s="120"/>
      <c r="J72" s="120"/>
      <c r="K72" s="120"/>
    </row>
    <row r="73" spans="1:11" ht="15.75" customHeight="1">
      <c r="A73" s="24"/>
      <c r="B73" s="814"/>
      <c r="C73" s="180"/>
      <c r="D73" s="206" t="s">
        <v>1219</v>
      </c>
      <c r="E73" s="120"/>
      <c r="F73" s="120"/>
      <c r="G73" s="120"/>
      <c r="H73" s="120"/>
      <c r="I73" s="120"/>
      <c r="J73" s="120"/>
      <c r="K73" s="120"/>
    </row>
    <row r="74" spans="1:11" ht="15.75" customHeight="1">
      <c r="A74" s="24"/>
      <c r="B74" s="814"/>
      <c r="C74" s="180"/>
      <c r="D74" s="206" t="s">
        <v>1220</v>
      </c>
      <c r="E74" s="120"/>
      <c r="F74" s="120"/>
      <c r="G74" s="120"/>
      <c r="H74" s="120"/>
      <c r="I74" s="120"/>
      <c r="J74" s="120"/>
      <c r="K74" s="120"/>
    </row>
    <row r="75" spans="1:11" ht="15.75" customHeight="1">
      <c r="A75" s="24"/>
      <c r="B75" s="814"/>
      <c r="C75" s="180"/>
      <c r="D75" s="206" t="s">
        <v>1221</v>
      </c>
      <c r="E75" s="120"/>
      <c r="F75" s="120"/>
      <c r="G75" s="120"/>
      <c r="H75" s="120"/>
      <c r="I75" s="120"/>
      <c r="J75" s="120"/>
      <c r="K75" s="120"/>
    </row>
    <row r="76" spans="1:11" ht="15.75" customHeight="1">
      <c r="A76" s="24"/>
      <c r="B76" s="814"/>
      <c r="C76" s="180"/>
      <c r="D76" s="221" t="s">
        <v>1184</v>
      </c>
      <c r="E76" s="120"/>
      <c r="F76" s="120"/>
      <c r="G76" s="120"/>
      <c r="H76" s="120"/>
      <c r="I76" s="120"/>
      <c r="J76" s="120"/>
      <c r="K76" s="120"/>
    </row>
    <row r="77" spans="1:11" ht="15.75" customHeight="1">
      <c r="A77" s="24"/>
      <c r="B77" s="815"/>
      <c r="C77" s="145"/>
      <c r="D77" s="142" t="s">
        <v>1222</v>
      </c>
      <c r="E77" s="120"/>
      <c r="F77" s="120"/>
      <c r="G77" s="120"/>
      <c r="H77" s="120"/>
      <c r="I77" s="120"/>
      <c r="J77" s="120"/>
      <c r="K77" s="120"/>
    </row>
    <row r="78" spans="1:11" ht="15.75" customHeight="1">
      <c r="A78" s="24"/>
      <c r="B78" s="813" t="s">
        <v>964</v>
      </c>
      <c r="C78" s="249"/>
      <c r="D78" s="813"/>
      <c r="E78" s="120"/>
      <c r="F78" s="120"/>
      <c r="G78" s="120"/>
      <c r="H78" s="120"/>
      <c r="I78" s="120"/>
      <c r="J78" s="120"/>
      <c r="K78" s="120"/>
    </row>
    <row r="79" spans="1:11" ht="15.75" customHeight="1">
      <c r="A79" s="24"/>
      <c r="B79" s="815"/>
      <c r="C79" s="166"/>
      <c r="D79" s="815"/>
      <c r="E79" s="120"/>
      <c r="F79" s="120"/>
      <c r="G79" s="120"/>
      <c r="H79" s="120"/>
      <c r="I79" s="120"/>
      <c r="J79" s="120"/>
      <c r="K79" s="120"/>
    </row>
    <row r="80" spans="1:11" ht="15.75" customHeight="1">
      <c r="A80" s="24"/>
      <c r="B80" s="813" t="s">
        <v>965</v>
      </c>
      <c r="C80" s="180"/>
      <c r="D80" s="206" t="s">
        <v>1223</v>
      </c>
      <c r="E80" s="120"/>
      <c r="F80" s="120"/>
      <c r="G80" s="120"/>
      <c r="H80" s="120"/>
      <c r="I80" s="120"/>
      <c r="J80" s="120"/>
      <c r="K80" s="120"/>
    </row>
    <row r="81" spans="1:11" ht="15.75" customHeight="1">
      <c r="A81" s="24"/>
      <c r="B81" s="814"/>
      <c r="C81" s="180"/>
      <c r="D81" s="206" t="s">
        <v>1224</v>
      </c>
      <c r="E81" s="120"/>
      <c r="F81" s="120"/>
      <c r="G81" s="120"/>
      <c r="H81" s="120"/>
      <c r="I81" s="120"/>
      <c r="J81" s="120"/>
      <c r="K81" s="120"/>
    </row>
    <row r="82" spans="1:11" ht="15.75" customHeight="1">
      <c r="A82" s="24"/>
      <c r="B82" s="814"/>
      <c r="C82" s="180"/>
      <c r="D82" s="206" t="s">
        <v>1225</v>
      </c>
      <c r="E82" s="120"/>
      <c r="F82" s="120"/>
      <c r="G82" s="120"/>
      <c r="H82" s="120"/>
      <c r="I82" s="120"/>
      <c r="J82" s="120"/>
      <c r="K82" s="120"/>
    </row>
    <row r="83" spans="1:11" ht="15.75" customHeight="1">
      <c r="A83" s="24"/>
      <c r="B83" s="814"/>
      <c r="C83" s="180"/>
      <c r="D83" s="206" t="s">
        <v>1226</v>
      </c>
      <c r="E83" s="120"/>
      <c r="F83" s="120"/>
      <c r="G83" s="120"/>
      <c r="H83" s="120"/>
      <c r="I83" s="120"/>
      <c r="J83" s="120"/>
      <c r="K83" s="120"/>
    </row>
    <row r="84" spans="1:11" ht="15.75" customHeight="1">
      <c r="A84" s="24"/>
      <c r="B84" s="814"/>
      <c r="C84" s="180"/>
      <c r="D84" s="206" t="s">
        <v>1227</v>
      </c>
      <c r="E84" s="120"/>
      <c r="F84" s="120"/>
      <c r="G84" s="120"/>
      <c r="H84" s="120"/>
      <c r="I84" s="120"/>
      <c r="J84" s="120"/>
      <c r="K84" s="120"/>
    </row>
    <row r="85" spans="1:11" ht="15.75" customHeight="1">
      <c r="A85" s="24"/>
      <c r="B85" s="814"/>
      <c r="C85" s="180"/>
      <c r="D85" s="206" t="s">
        <v>1228</v>
      </c>
      <c r="E85" s="120"/>
      <c r="F85" s="120"/>
      <c r="G85" s="120"/>
      <c r="H85" s="120"/>
      <c r="I85" s="120"/>
      <c r="J85" s="120"/>
      <c r="K85" s="120"/>
    </row>
    <row r="86" spans="1:11" ht="15.75" customHeight="1">
      <c r="A86" s="24"/>
      <c r="B86" s="815"/>
      <c r="C86" s="145"/>
      <c r="D86" s="142" t="s">
        <v>1229</v>
      </c>
      <c r="E86" s="120"/>
      <c r="F86" s="120"/>
      <c r="G86" s="120"/>
      <c r="H86" s="120"/>
      <c r="I86" s="120"/>
      <c r="J86" s="120"/>
      <c r="K86" s="120"/>
    </row>
    <row r="87" spans="1:11" ht="15.75" customHeight="1">
      <c r="A87" s="24"/>
      <c r="B87" s="813" t="s">
        <v>982</v>
      </c>
      <c r="C87" s="180"/>
      <c r="D87" s="221" t="s">
        <v>1230</v>
      </c>
      <c r="E87" s="120"/>
      <c r="F87" s="120"/>
      <c r="G87" s="120"/>
      <c r="H87" s="120"/>
      <c r="I87" s="120"/>
      <c r="J87" s="120"/>
      <c r="K87" s="120"/>
    </row>
    <row r="88" spans="1:11" ht="15.75" customHeight="1">
      <c r="A88" s="24"/>
      <c r="B88" s="814"/>
      <c r="C88" s="180"/>
      <c r="D88" s="222"/>
      <c r="E88" s="120"/>
      <c r="F88" s="120"/>
      <c r="G88" s="120"/>
      <c r="H88" s="120"/>
      <c r="I88" s="120"/>
      <c r="J88" s="120"/>
      <c r="K88" s="120"/>
    </row>
    <row r="89" spans="1:11" ht="15.75" customHeight="1">
      <c r="A89" s="24"/>
      <c r="B89" s="814"/>
      <c r="C89" s="180"/>
      <c r="D89" s="206" t="s">
        <v>983</v>
      </c>
      <c r="E89" s="120"/>
      <c r="F89" s="120"/>
      <c r="G89" s="120"/>
      <c r="H89" s="120"/>
      <c r="I89" s="120"/>
      <c r="J89" s="120"/>
      <c r="K89" s="120"/>
    </row>
    <row r="90" spans="1:11" ht="15.75" customHeight="1">
      <c r="A90" s="24"/>
      <c r="B90" s="814"/>
      <c r="C90" s="180"/>
      <c r="D90" s="206" t="s">
        <v>1231</v>
      </c>
      <c r="E90" s="120"/>
      <c r="F90" s="120"/>
      <c r="G90" s="120"/>
      <c r="H90" s="120"/>
      <c r="I90" s="120"/>
      <c r="J90" s="120"/>
      <c r="K90" s="120"/>
    </row>
    <row r="91" spans="1:11" ht="15.75" customHeight="1">
      <c r="A91" s="24"/>
      <c r="B91" s="814"/>
      <c r="C91" s="180"/>
      <c r="D91" s="206" t="s">
        <v>1232</v>
      </c>
      <c r="E91" s="120"/>
      <c r="F91" s="120"/>
      <c r="G91" s="120"/>
      <c r="H91" s="120"/>
      <c r="I91" s="120"/>
      <c r="J91" s="120"/>
      <c r="K91" s="120"/>
    </row>
    <row r="92" spans="1:11" ht="15.75" customHeight="1">
      <c r="A92" s="24"/>
      <c r="B92" s="814"/>
      <c r="C92" s="180"/>
      <c r="D92" s="206" t="s">
        <v>1233</v>
      </c>
      <c r="E92" s="120"/>
      <c r="F92" s="120"/>
      <c r="G92" s="120"/>
      <c r="H92" s="120"/>
      <c r="I92" s="120"/>
      <c r="J92" s="120"/>
      <c r="K92" s="120"/>
    </row>
    <row r="93" spans="1:11" ht="15.75" customHeight="1">
      <c r="A93" s="24"/>
      <c r="B93" s="814"/>
      <c r="C93" s="180"/>
      <c r="D93" s="244" t="s">
        <v>1153</v>
      </c>
      <c r="E93" s="120"/>
      <c r="F93" s="120"/>
      <c r="G93" s="120"/>
      <c r="H93" s="120"/>
      <c r="I93" s="120"/>
      <c r="J93" s="120"/>
      <c r="K93" s="120"/>
    </row>
    <row r="94" spans="1:11" ht="15.75" customHeight="1">
      <c r="A94" s="24"/>
      <c r="B94" s="814"/>
      <c r="C94" s="180"/>
      <c r="D94" s="221" t="s">
        <v>1127</v>
      </c>
      <c r="E94" s="120"/>
      <c r="F94" s="120"/>
      <c r="G94" s="120"/>
      <c r="H94" s="120"/>
      <c r="I94" s="120"/>
      <c r="J94" s="120"/>
      <c r="K94" s="120"/>
    </row>
    <row r="95" spans="1:11" ht="15.75" customHeight="1">
      <c r="A95" s="24"/>
      <c r="B95" s="814"/>
      <c r="C95" s="180"/>
      <c r="D95" s="221" t="s">
        <v>1207</v>
      </c>
      <c r="E95" s="120"/>
      <c r="F95" s="120"/>
      <c r="G95" s="120"/>
      <c r="H95" s="120"/>
      <c r="I95" s="120"/>
      <c r="J95" s="120"/>
      <c r="K95" s="120"/>
    </row>
    <row r="96" spans="1:11" ht="15.75" customHeight="1">
      <c r="A96" s="24"/>
      <c r="B96" s="814"/>
      <c r="C96" s="180"/>
      <c r="D96" s="222"/>
      <c r="E96" s="120"/>
      <c r="F96" s="120"/>
      <c r="G96" s="120"/>
      <c r="H96" s="120"/>
      <c r="I96" s="120"/>
      <c r="J96" s="120"/>
      <c r="K96" s="120"/>
    </row>
    <row r="97" spans="1:11" ht="15.75" customHeight="1">
      <c r="A97" s="24"/>
      <c r="B97" s="814"/>
      <c r="C97" s="180"/>
      <c r="D97" s="206" t="s">
        <v>983</v>
      </c>
      <c r="E97" s="120"/>
      <c r="F97" s="120"/>
      <c r="G97" s="120"/>
      <c r="H97" s="120"/>
      <c r="I97" s="120"/>
      <c r="J97" s="120"/>
      <c r="K97" s="120"/>
    </row>
    <row r="98" spans="1:11" ht="15.75" customHeight="1">
      <c r="A98" s="24"/>
      <c r="B98" s="814"/>
      <c r="C98" s="180"/>
      <c r="D98" s="206" t="s">
        <v>1234</v>
      </c>
      <c r="E98" s="120"/>
      <c r="F98" s="120"/>
      <c r="G98" s="120"/>
      <c r="H98" s="120"/>
      <c r="I98" s="120"/>
      <c r="J98" s="120"/>
      <c r="K98" s="120"/>
    </row>
    <row r="99" spans="1:11" ht="15.75" customHeight="1">
      <c r="A99" s="24"/>
      <c r="B99" s="815"/>
      <c r="C99" s="145"/>
      <c r="D99" s="142" t="s">
        <v>1235</v>
      </c>
      <c r="E99" s="120"/>
      <c r="F99" s="120"/>
      <c r="G99" s="120"/>
      <c r="H99" s="120"/>
      <c r="I99" s="120"/>
      <c r="J99" s="120"/>
      <c r="K99" s="120"/>
    </row>
    <row r="100" spans="1:11" ht="15.75" customHeight="1">
      <c r="C100" s="170"/>
    </row>
    <row r="101" spans="1:11" ht="15.75" customHeight="1">
      <c r="C101" s="170"/>
    </row>
    <row r="102" spans="1:11" ht="15.75" customHeight="1">
      <c r="C102" s="170"/>
    </row>
    <row r="103" spans="1:11" ht="15.75" customHeight="1">
      <c r="C103" s="170"/>
    </row>
    <row r="104" spans="1:11" ht="15.75" customHeight="1">
      <c r="C104" s="170"/>
    </row>
    <row r="105" spans="1:11" ht="15.75" customHeight="1">
      <c r="C105" s="170"/>
    </row>
    <row r="106" spans="1:11" ht="15.75" customHeight="1">
      <c r="C106" s="170"/>
    </row>
    <row r="107" spans="1:11" ht="15.75" customHeight="1">
      <c r="C107" s="170"/>
    </row>
    <row r="108" spans="1:11" ht="15.75" customHeight="1">
      <c r="C108" s="170"/>
    </row>
    <row r="109" spans="1:11" ht="15.75" customHeight="1">
      <c r="C109" s="170"/>
    </row>
    <row r="110" spans="1:11" ht="15.75" customHeight="1">
      <c r="C110" s="170"/>
    </row>
    <row r="111" spans="1:11" ht="15.75" customHeight="1">
      <c r="C111" s="170"/>
    </row>
    <row r="112" spans="1:11" ht="15.75" customHeight="1">
      <c r="C112" s="170"/>
    </row>
    <row r="113" spans="3:3" ht="15.75" customHeight="1">
      <c r="C113" s="170"/>
    </row>
    <row r="114" spans="3:3" ht="15.75" customHeight="1">
      <c r="C114" s="170"/>
    </row>
    <row r="115" spans="3:3" ht="15.75" customHeight="1">
      <c r="C115" s="170"/>
    </row>
    <row r="116" spans="3:3" ht="15.75" customHeight="1">
      <c r="C116" s="170"/>
    </row>
    <row r="117" spans="3:3" ht="15.75" customHeight="1">
      <c r="C117" s="170"/>
    </row>
    <row r="118" spans="3:3" ht="15.75" customHeight="1">
      <c r="C118" s="170"/>
    </row>
    <row r="119" spans="3:3" ht="15.75" customHeight="1">
      <c r="C119" s="170"/>
    </row>
    <row r="120" spans="3:3" ht="15.75" customHeight="1">
      <c r="C120" s="170"/>
    </row>
    <row r="121" spans="3:3" ht="15.75" customHeight="1">
      <c r="C121" s="170"/>
    </row>
    <row r="122" spans="3:3" ht="15.75" customHeight="1">
      <c r="C122" s="170"/>
    </row>
    <row r="123" spans="3:3" ht="15.75" customHeight="1">
      <c r="C123" s="170"/>
    </row>
    <row r="124" spans="3:3" ht="15.75" customHeight="1">
      <c r="C124" s="170"/>
    </row>
    <row r="125" spans="3:3" ht="15.75" customHeight="1">
      <c r="C125" s="170"/>
    </row>
    <row r="126" spans="3:3" ht="15.75" customHeight="1">
      <c r="C126" s="170"/>
    </row>
    <row r="127" spans="3:3" ht="15.75" customHeight="1">
      <c r="C127" s="170"/>
    </row>
    <row r="128" spans="3:3" ht="15.75" customHeight="1">
      <c r="C128" s="170"/>
    </row>
    <row r="129" spans="3:3" ht="15.75" customHeight="1">
      <c r="C129" s="170"/>
    </row>
    <row r="130" spans="3:3" ht="15.75" customHeight="1">
      <c r="C130" s="170"/>
    </row>
    <row r="131" spans="3:3" ht="15.75" customHeight="1">
      <c r="C131" s="170"/>
    </row>
    <row r="132" spans="3:3" ht="15.75" customHeight="1">
      <c r="C132" s="170"/>
    </row>
    <row r="133" spans="3:3" ht="15.75" customHeight="1">
      <c r="C133" s="170"/>
    </row>
    <row r="134" spans="3:3" ht="15.75" customHeight="1">
      <c r="C134" s="170"/>
    </row>
    <row r="135" spans="3:3" ht="15.75" customHeight="1">
      <c r="C135" s="170"/>
    </row>
    <row r="136" spans="3:3" ht="15.75" customHeight="1">
      <c r="C136" s="170"/>
    </row>
    <row r="137" spans="3:3" ht="15.75" customHeight="1">
      <c r="C137" s="170"/>
    </row>
    <row r="138" spans="3:3" ht="15.75" customHeight="1">
      <c r="C138" s="170"/>
    </row>
    <row r="139" spans="3:3" ht="15.75" customHeight="1">
      <c r="C139" s="170"/>
    </row>
    <row r="140" spans="3:3" ht="15.75" customHeight="1">
      <c r="C140" s="170"/>
    </row>
    <row r="141" spans="3:3" ht="15.75" customHeight="1">
      <c r="C141" s="170"/>
    </row>
    <row r="142" spans="3:3" ht="15.75" customHeight="1">
      <c r="C142" s="170"/>
    </row>
    <row r="143" spans="3:3" ht="15.75" customHeight="1">
      <c r="C143" s="170"/>
    </row>
    <row r="144" spans="3:3" ht="15.75" customHeight="1">
      <c r="C144" s="170"/>
    </row>
    <row r="145" spans="3:3" ht="15.75" customHeight="1">
      <c r="C145" s="170"/>
    </row>
    <row r="146" spans="3:3" ht="15.75" customHeight="1">
      <c r="C146" s="170"/>
    </row>
    <row r="147" spans="3:3" ht="15.75" customHeight="1">
      <c r="C147" s="170"/>
    </row>
    <row r="148" spans="3:3" ht="15.75" customHeight="1">
      <c r="C148" s="170"/>
    </row>
    <row r="149" spans="3:3" ht="15.75" customHeight="1">
      <c r="C149" s="170"/>
    </row>
    <row r="150" spans="3:3" ht="15.75" customHeight="1">
      <c r="C150" s="170"/>
    </row>
    <row r="151" spans="3:3" ht="15.75" customHeight="1">
      <c r="C151" s="170"/>
    </row>
    <row r="152" spans="3:3" ht="15.75" customHeight="1">
      <c r="C152" s="170"/>
    </row>
    <row r="153" spans="3:3" ht="15.75" customHeight="1">
      <c r="C153" s="170"/>
    </row>
    <row r="154" spans="3:3" ht="15.75" customHeight="1">
      <c r="C154" s="170"/>
    </row>
    <row r="155" spans="3:3" ht="15.75" customHeight="1">
      <c r="C155" s="170"/>
    </row>
    <row r="156" spans="3:3" ht="15.75" customHeight="1">
      <c r="C156" s="170"/>
    </row>
    <row r="157" spans="3:3" ht="15.75" customHeight="1">
      <c r="C157" s="170"/>
    </row>
    <row r="158" spans="3:3" ht="15.75" customHeight="1">
      <c r="C158" s="170"/>
    </row>
    <row r="159" spans="3:3" ht="15.75" customHeight="1">
      <c r="C159" s="170"/>
    </row>
    <row r="160" spans="3:3" ht="15.75" customHeight="1">
      <c r="C160" s="170"/>
    </row>
    <row r="161" spans="3:3" ht="15.75" customHeight="1">
      <c r="C161" s="170"/>
    </row>
    <row r="162" spans="3:3" ht="15.75" customHeight="1">
      <c r="C162" s="170"/>
    </row>
    <row r="163" spans="3:3" ht="15.75" customHeight="1">
      <c r="C163" s="170"/>
    </row>
    <row r="164" spans="3:3" ht="15.75" customHeight="1">
      <c r="C164" s="170"/>
    </row>
    <row r="165" spans="3:3" ht="15.75" customHeight="1">
      <c r="C165" s="170"/>
    </row>
    <row r="166" spans="3:3" ht="15.75" customHeight="1">
      <c r="C166" s="170"/>
    </row>
    <row r="167" spans="3:3" ht="15.75" customHeight="1">
      <c r="C167" s="170"/>
    </row>
    <row r="168" spans="3:3" ht="15.75" customHeight="1">
      <c r="C168" s="170"/>
    </row>
    <row r="169" spans="3:3" ht="15.75" customHeight="1">
      <c r="C169" s="170"/>
    </row>
    <row r="170" spans="3:3" ht="15.75" customHeight="1">
      <c r="C170" s="170"/>
    </row>
    <row r="171" spans="3:3" ht="15.75" customHeight="1">
      <c r="C171" s="170"/>
    </row>
    <row r="172" spans="3:3" ht="15.75" customHeight="1">
      <c r="C172" s="170"/>
    </row>
    <row r="173" spans="3:3" ht="15.75" customHeight="1">
      <c r="C173" s="170"/>
    </row>
    <row r="174" spans="3:3" ht="15.75" customHeight="1">
      <c r="C174" s="170"/>
    </row>
    <row r="175" spans="3:3" ht="15.75" customHeight="1">
      <c r="C175" s="170"/>
    </row>
    <row r="176" spans="3:3" ht="15.75" customHeight="1">
      <c r="C176" s="170"/>
    </row>
    <row r="177" spans="3:3" ht="15.75" customHeight="1">
      <c r="C177" s="170"/>
    </row>
    <row r="178" spans="3:3" ht="15.75" customHeight="1">
      <c r="C178" s="170"/>
    </row>
    <row r="179" spans="3:3" ht="15.75" customHeight="1">
      <c r="C179" s="170"/>
    </row>
    <row r="180" spans="3:3" ht="15.75" customHeight="1">
      <c r="C180" s="170"/>
    </row>
    <row r="181" spans="3:3" ht="15.75" customHeight="1">
      <c r="C181" s="170"/>
    </row>
    <row r="182" spans="3:3" ht="15.75" customHeight="1">
      <c r="C182" s="170"/>
    </row>
    <row r="183" spans="3:3" ht="15.75" customHeight="1">
      <c r="C183" s="170"/>
    </row>
    <row r="184" spans="3:3" ht="15.75" customHeight="1">
      <c r="C184" s="170"/>
    </row>
    <row r="185" spans="3:3" ht="15.75" customHeight="1">
      <c r="C185" s="170"/>
    </row>
    <row r="186" spans="3:3" ht="15.75" customHeight="1">
      <c r="C186" s="170"/>
    </row>
    <row r="187" spans="3:3" ht="15.75" customHeight="1">
      <c r="C187" s="170"/>
    </row>
    <row r="188" spans="3:3" ht="15.75" customHeight="1">
      <c r="C188" s="170"/>
    </row>
    <row r="189" spans="3:3" ht="15.75" customHeight="1">
      <c r="C189" s="170"/>
    </row>
    <row r="190" spans="3:3" ht="15.75" customHeight="1">
      <c r="C190" s="170"/>
    </row>
    <row r="191" spans="3:3" ht="15.75" customHeight="1">
      <c r="C191" s="170"/>
    </row>
    <row r="192" spans="3:3" ht="15.75" customHeight="1">
      <c r="C192" s="170"/>
    </row>
    <row r="193" spans="3:3" ht="15.75" customHeight="1">
      <c r="C193" s="170"/>
    </row>
    <row r="194" spans="3:3" ht="15.75" customHeight="1">
      <c r="C194" s="170"/>
    </row>
    <row r="195" spans="3:3" ht="15.75" customHeight="1">
      <c r="C195" s="170"/>
    </row>
    <row r="196" spans="3:3" ht="15.75" customHeight="1">
      <c r="C196" s="170"/>
    </row>
    <row r="197" spans="3:3" ht="15.75" customHeight="1">
      <c r="C197" s="170"/>
    </row>
    <row r="198" spans="3:3" ht="15.75" customHeight="1">
      <c r="C198" s="170"/>
    </row>
    <row r="199" spans="3:3" ht="15.75" customHeight="1">
      <c r="C199" s="170"/>
    </row>
    <row r="200" spans="3:3" ht="15.75" customHeight="1">
      <c r="C200" s="170"/>
    </row>
    <row r="201" spans="3:3" ht="15.75" customHeight="1">
      <c r="C201" s="170"/>
    </row>
    <row r="202" spans="3:3" ht="15.75" customHeight="1">
      <c r="C202" s="170"/>
    </row>
    <row r="203" spans="3:3" ht="15.75" customHeight="1">
      <c r="C203" s="170"/>
    </row>
    <row r="204" spans="3:3" ht="15.75" customHeight="1">
      <c r="C204" s="170"/>
    </row>
    <row r="205" spans="3:3" ht="15.75" customHeight="1">
      <c r="C205" s="170"/>
    </row>
    <row r="206" spans="3:3" ht="15.75" customHeight="1">
      <c r="C206" s="170"/>
    </row>
    <row r="207" spans="3:3" ht="15.75" customHeight="1">
      <c r="C207" s="170"/>
    </row>
    <row r="208" spans="3:3" ht="15.75" customHeight="1">
      <c r="C208" s="170"/>
    </row>
    <row r="209" spans="3:3" ht="15.75" customHeight="1">
      <c r="C209" s="170"/>
    </row>
    <row r="210" spans="3:3" ht="15.75" customHeight="1">
      <c r="C210" s="170"/>
    </row>
    <row r="211" spans="3:3" ht="15.75" customHeight="1">
      <c r="C211" s="170"/>
    </row>
    <row r="212" spans="3:3" ht="15.75" customHeight="1">
      <c r="C212" s="170"/>
    </row>
    <row r="213" spans="3:3" ht="15.75" customHeight="1">
      <c r="C213" s="170"/>
    </row>
    <row r="214" spans="3:3" ht="15.75" customHeight="1">
      <c r="C214" s="170"/>
    </row>
    <row r="215" spans="3:3" ht="15.75" customHeight="1">
      <c r="C215" s="170"/>
    </row>
    <row r="216" spans="3:3" ht="15.75" customHeight="1">
      <c r="C216" s="170"/>
    </row>
    <row r="217" spans="3:3" ht="15.75" customHeight="1">
      <c r="C217" s="170"/>
    </row>
    <row r="218" spans="3:3" ht="15.75" customHeight="1">
      <c r="C218" s="170"/>
    </row>
    <row r="219" spans="3:3" ht="15.75" customHeight="1">
      <c r="C219" s="170"/>
    </row>
    <row r="220" spans="3:3" ht="15.75" customHeight="1">
      <c r="C220" s="170"/>
    </row>
    <row r="221" spans="3:3" ht="15.75" customHeight="1">
      <c r="C221" s="170"/>
    </row>
    <row r="222" spans="3:3" ht="15.75" customHeight="1">
      <c r="C222" s="170"/>
    </row>
    <row r="223" spans="3:3" ht="15.75" customHeight="1">
      <c r="C223" s="170"/>
    </row>
    <row r="224" spans="3:3" ht="15.75" customHeight="1">
      <c r="C224" s="170"/>
    </row>
    <row r="225" spans="3:3" ht="15.75" customHeight="1">
      <c r="C225" s="170"/>
    </row>
    <row r="226" spans="3:3" ht="15.75" customHeight="1">
      <c r="C226" s="170"/>
    </row>
    <row r="227" spans="3:3" ht="15.75" customHeight="1">
      <c r="C227" s="170"/>
    </row>
    <row r="228" spans="3:3" ht="15.75" customHeight="1">
      <c r="C228" s="170"/>
    </row>
    <row r="229" spans="3:3" ht="15.75" customHeight="1">
      <c r="C229" s="170"/>
    </row>
    <row r="230" spans="3:3" ht="15.75" customHeight="1">
      <c r="C230" s="170"/>
    </row>
    <row r="231" spans="3:3" ht="15.75" customHeight="1">
      <c r="C231" s="170"/>
    </row>
    <row r="232" spans="3:3" ht="15.75" customHeight="1">
      <c r="C232" s="170"/>
    </row>
    <row r="233" spans="3:3" ht="15.75" customHeight="1">
      <c r="C233" s="170"/>
    </row>
    <row r="234" spans="3:3" ht="15.75" customHeight="1">
      <c r="C234" s="170"/>
    </row>
    <row r="235" spans="3:3" ht="15.75" customHeight="1">
      <c r="C235" s="170"/>
    </row>
    <row r="236" spans="3:3" ht="15.75" customHeight="1">
      <c r="C236" s="170"/>
    </row>
    <row r="237" spans="3:3" ht="15.75" customHeight="1">
      <c r="C237" s="170"/>
    </row>
    <row r="238" spans="3:3" ht="15.75" customHeight="1">
      <c r="C238" s="170"/>
    </row>
    <row r="239" spans="3:3" ht="15.75" customHeight="1">
      <c r="C239" s="170"/>
    </row>
    <row r="240" spans="3:3" ht="15.75" customHeight="1">
      <c r="C240" s="170"/>
    </row>
    <row r="241" spans="3:3" ht="15.75" customHeight="1">
      <c r="C241" s="170"/>
    </row>
    <row r="242" spans="3:3" ht="15.75" customHeight="1">
      <c r="C242" s="170"/>
    </row>
    <row r="243" spans="3:3" ht="15.75" customHeight="1">
      <c r="C243" s="170"/>
    </row>
    <row r="244" spans="3:3" ht="15.75" customHeight="1">
      <c r="C244" s="170"/>
    </row>
    <row r="245" spans="3:3" ht="15.75" customHeight="1">
      <c r="C245" s="170"/>
    </row>
    <row r="246" spans="3:3" ht="15.75" customHeight="1">
      <c r="C246" s="170"/>
    </row>
    <row r="247" spans="3:3" ht="15.75" customHeight="1">
      <c r="C247" s="170"/>
    </row>
    <row r="248" spans="3:3" ht="15.75" customHeight="1">
      <c r="C248" s="170"/>
    </row>
    <row r="249" spans="3:3" ht="15.75" customHeight="1">
      <c r="C249" s="170"/>
    </row>
    <row r="250" spans="3:3" ht="15.75" customHeight="1">
      <c r="C250" s="170"/>
    </row>
    <row r="251" spans="3:3" ht="15.75" customHeight="1">
      <c r="C251" s="170"/>
    </row>
    <row r="252" spans="3:3" ht="15.75" customHeight="1">
      <c r="C252" s="170"/>
    </row>
    <row r="253" spans="3:3" ht="15.75" customHeight="1">
      <c r="C253" s="170"/>
    </row>
    <row r="254" spans="3:3" ht="15.75" customHeight="1">
      <c r="C254" s="170"/>
    </row>
    <row r="255" spans="3:3" ht="15.75" customHeight="1">
      <c r="C255" s="170"/>
    </row>
    <row r="256" spans="3:3" ht="15.75" customHeight="1">
      <c r="C256" s="170"/>
    </row>
    <row r="257" spans="3:3" ht="15.75" customHeight="1">
      <c r="C257" s="170"/>
    </row>
    <row r="258" spans="3:3" ht="15.75" customHeight="1">
      <c r="C258" s="170"/>
    </row>
    <row r="259" spans="3:3" ht="15.75" customHeight="1">
      <c r="C259" s="170"/>
    </row>
    <row r="260" spans="3:3" ht="15.75" customHeight="1">
      <c r="C260" s="170"/>
    </row>
    <row r="261" spans="3:3" ht="15.75" customHeight="1">
      <c r="C261" s="170"/>
    </row>
    <row r="262" spans="3:3" ht="15.75" customHeight="1">
      <c r="C262" s="170"/>
    </row>
    <row r="263" spans="3:3" ht="15.75" customHeight="1">
      <c r="C263" s="170"/>
    </row>
    <row r="264" spans="3:3" ht="15.75" customHeight="1">
      <c r="C264" s="170"/>
    </row>
    <row r="265" spans="3:3" ht="15.75" customHeight="1">
      <c r="C265" s="170"/>
    </row>
    <row r="266" spans="3:3" ht="15.75" customHeight="1">
      <c r="C266" s="170"/>
    </row>
    <row r="267" spans="3:3" ht="15.75" customHeight="1">
      <c r="C267" s="170"/>
    </row>
    <row r="268" spans="3:3" ht="15.75" customHeight="1">
      <c r="C268" s="170"/>
    </row>
    <row r="269" spans="3:3" ht="15.75" customHeight="1">
      <c r="C269" s="170"/>
    </row>
    <row r="270" spans="3:3" ht="15.75" customHeight="1">
      <c r="C270" s="170"/>
    </row>
    <row r="271" spans="3:3" ht="15.75" customHeight="1">
      <c r="C271" s="170"/>
    </row>
    <row r="272" spans="3:3" ht="15.75" customHeight="1">
      <c r="C272" s="170"/>
    </row>
    <row r="273" spans="3:3" ht="15.75" customHeight="1">
      <c r="C273" s="170"/>
    </row>
    <row r="274" spans="3:3" ht="15.75" customHeight="1">
      <c r="C274" s="170"/>
    </row>
    <row r="275" spans="3:3" ht="15.75" customHeight="1">
      <c r="C275" s="170"/>
    </row>
    <row r="276" spans="3:3" ht="15.75" customHeight="1">
      <c r="C276" s="170"/>
    </row>
    <row r="277" spans="3:3" ht="15.75" customHeight="1">
      <c r="C277" s="170"/>
    </row>
    <row r="278" spans="3:3" ht="15.75" customHeight="1">
      <c r="C278" s="170"/>
    </row>
    <row r="279" spans="3:3" ht="15.75" customHeight="1">
      <c r="C279" s="170"/>
    </row>
    <row r="280" spans="3:3" ht="15.75" customHeight="1">
      <c r="C280" s="170"/>
    </row>
    <row r="281" spans="3:3" ht="15.75" customHeight="1">
      <c r="C281" s="170"/>
    </row>
    <row r="282" spans="3:3" ht="15.75" customHeight="1">
      <c r="C282" s="170"/>
    </row>
    <row r="283" spans="3:3" ht="15.75" customHeight="1">
      <c r="C283" s="170"/>
    </row>
    <row r="284" spans="3:3" ht="15.75" customHeight="1">
      <c r="C284" s="170"/>
    </row>
    <row r="285" spans="3:3" ht="15.75" customHeight="1">
      <c r="C285" s="170"/>
    </row>
    <row r="286" spans="3:3" ht="15.75" customHeight="1">
      <c r="C286" s="170"/>
    </row>
    <row r="287" spans="3:3" ht="15.75" customHeight="1">
      <c r="C287" s="170"/>
    </row>
    <row r="288" spans="3:3" ht="15.75" customHeight="1">
      <c r="C288" s="170"/>
    </row>
    <row r="289" spans="3:3" ht="15.75" customHeight="1">
      <c r="C289" s="170"/>
    </row>
    <row r="290" spans="3:3" ht="15.75" customHeight="1">
      <c r="C290" s="170"/>
    </row>
    <row r="291" spans="3:3" ht="15.75" customHeight="1">
      <c r="C291" s="170"/>
    </row>
    <row r="292" spans="3:3" ht="15.75" customHeight="1">
      <c r="C292" s="170"/>
    </row>
    <row r="293" spans="3:3" ht="15.75" customHeight="1">
      <c r="C293" s="170"/>
    </row>
    <row r="294" spans="3:3" ht="15.75" customHeight="1">
      <c r="C294" s="170"/>
    </row>
    <row r="295" spans="3:3" ht="15.75" customHeight="1">
      <c r="C295" s="170"/>
    </row>
    <row r="296" spans="3:3" ht="15.75" customHeight="1">
      <c r="C296" s="170"/>
    </row>
    <row r="297" spans="3:3" ht="15.75" customHeight="1">
      <c r="C297" s="170"/>
    </row>
    <row r="298" spans="3:3" ht="15.75" customHeight="1">
      <c r="C298" s="170"/>
    </row>
    <row r="299" spans="3:3" ht="15.75" customHeight="1">
      <c r="C299" s="170"/>
    </row>
    <row r="300" spans="3:3" ht="15.75" customHeight="1">
      <c r="C300" s="170"/>
    </row>
    <row r="301" spans="3:3" ht="15.75" customHeight="1">
      <c r="C301" s="170"/>
    </row>
    <row r="302" spans="3:3" ht="15.75" customHeight="1">
      <c r="C302" s="170"/>
    </row>
    <row r="303" spans="3:3" ht="15.75" customHeight="1">
      <c r="C303" s="170"/>
    </row>
    <row r="304" spans="3:3" ht="15.75" customHeight="1">
      <c r="C304" s="170"/>
    </row>
    <row r="305" spans="3:3" ht="15.75" customHeight="1">
      <c r="C305" s="170"/>
    </row>
    <row r="306" spans="3:3" ht="15.75" customHeight="1">
      <c r="C306" s="170"/>
    </row>
    <row r="307" spans="3:3" ht="15.75" customHeight="1">
      <c r="C307" s="170"/>
    </row>
    <row r="308" spans="3:3" ht="15.75" customHeight="1">
      <c r="C308" s="170"/>
    </row>
    <row r="309" spans="3:3" ht="15.75" customHeight="1">
      <c r="C309" s="170"/>
    </row>
    <row r="310" spans="3:3" ht="15.75" customHeight="1">
      <c r="C310" s="170"/>
    </row>
    <row r="311" spans="3:3" ht="15.75" customHeight="1">
      <c r="C311" s="170"/>
    </row>
    <row r="312" spans="3:3" ht="15.75" customHeight="1">
      <c r="C312" s="170"/>
    </row>
    <row r="313" spans="3:3" ht="15.75" customHeight="1">
      <c r="C313" s="170"/>
    </row>
    <row r="314" spans="3:3" ht="15.75" customHeight="1">
      <c r="C314" s="170"/>
    </row>
    <row r="315" spans="3:3" ht="15.75" customHeight="1">
      <c r="C315" s="170"/>
    </row>
    <row r="316" spans="3:3" ht="15.75" customHeight="1">
      <c r="C316" s="170"/>
    </row>
    <row r="317" spans="3:3" ht="15.75" customHeight="1">
      <c r="C317" s="170"/>
    </row>
    <row r="318" spans="3:3" ht="15.75" customHeight="1">
      <c r="C318" s="170"/>
    </row>
    <row r="319" spans="3:3" ht="15.75" customHeight="1">
      <c r="C319" s="170"/>
    </row>
    <row r="320" spans="3:3" ht="15.75" customHeight="1">
      <c r="C320" s="170"/>
    </row>
    <row r="321" spans="3:3" ht="15.75" customHeight="1">
      <c r="C321" s="170"/>
    </row>
    <row r="322" spans="3:3" ht="15.75" customHeight="1">
      <c r="C322" s="170"/>
    </row>
    <row r="323" spans="3:3" ht="15.75" customHeight="1">
      <c r="C323" s="170"/>
    </row>
    <row r="324" spans="3:3" ht="15.75" customHeight="1">
      <c r="C324" s="170"/>
    </row>
    <row r="325" spans="3:3" ht="15.75" customHeight="1">
      <c r="C325" s="170"/>
    </row>
    <row r="326" spans="3:3" ht="15.75" customHeight="1">
      <c r="C326" s="170"/>
    </row>
    <row r="327" spans="3:3" ht="15.75" customHeight="1">
      <c r="C327" s="170"/>
    </row>
    <row r="328" spans="3:3" ht="15.75" customHeight="1">
      <c r="C328" s="170"/>
    </row>
    <row r="329" spans="3:3" ht="15.75" customHeight="1">
      <c r="C329" s="170"/>
    </row>
    <row r="330" spans="3:3" ht="15.75" customHeight="1">
      <c r="C330" s="170"/>
    </row>
    <row r="331" spans="3:3" ht="15.75" customHeight="1">
      <c r="C331" s="170"/>
    </row>
    <row r="332" spans="3:3" ht="15.75" customHeight="1">
      <c r="C332" s="170"/>
    </row>
    <row r="333" spans="3:3" ht="15.75" customHeight="1">
      <c r="C333" s="170"/>
    </row>
    <row r="334" spans="3:3" ht="15.75" customHeight="1">
      <c r="C334" s="170"/>
    </row>
    <row r="335" spans="3:3" ht="15.75" customHeight="1">
      <c r="C335" s="170"/>
    </row>
    <row r="336" spans="3:3" ht="15.75" customHeight="1">
      <c r="C336" s="170"/>
    </row>
    <row r="337" spans="3:3" ht="15.75" customHeight="1">
      <c r="C337" s="170"/>
    </row>
    <row r="338" spans="3:3" ht="15.75" customHeight="1">
      <c r="C338" s="170"/>
    </row>
    <row r="339" spans="3:3" ht="15.75" customHeight="1">
      <c r="C339" s="170"/>
    </row>
    <row r="340" spans="3:3" ht="15.75" customHeight="1">
      <c r="C340" s="170"/>
    </row>
    <row r="341" spans="3:3" ht="15.75" customHeight="1">
      <c r="C341" s="170"/>
    </row>
    <row r="342" spans="3:3" ht="15.75" customHeight="1">
      <c r="C342" s="170"/>
    </row>
    <row r="343" spans="3:3" ht="15.75" customHeight="1">
      <c r="C343" s="170"/>
    </row>
    <row r="344" spans="3:3" ht="15.75" customHeight="1">
      <c r="C344" s="170"/>
    </row>
    <row r="345" spans="3:3" ht="15.75" customHeight="1">
      <c r="C345" s="170"/>
    </row>
    <row r="346" spans="3:3" ht="15.75" customHeight="1">
      <c r="C346" s="170"/>
    </row>
    <row r="347" spans="3:3" ht="15.75" customHeight="1">
      <c r="C347" s="170"/>
    </row>
    <row r="348" spans="3:3" ht="15.75" customHeight="1">
      <c r="C348" s="170"/>
    </row>
    <row r="349" spans="3:3" ht="15.75" customHeight="1">
      <c r="C349" s="170"/>
    </row>
    <row r="350" spans="3:3" ht="15.75" customHeight="1">
      <c r="C350" s="170"/>
    </row>
    <row r="351" spans="3:3" ht="15.75" customHeight="1">
      <c r="C351" s="170"/>
    </row>
    <row r="352" spans="3:3" ht="15.75" customHeight="1">
      <c r="C352" s="170"/>
    </row>
    <row r="353" spans="3:3" ht="15.75" customHeight="1">
      <c r="C353" s="170"/>
    </row>
    <row r="354" spans="3:3" ht="15.75" customHeight="1">
      <c r="C354" s="170"/>
    </row>
    <row r="355" spans="3:3" ht="15.75" customHeight="1">
      <c r="C355" s="170"/>
    </row>
    <row r="356" spans="3:3" ht="15.75" customHeight="1">
      <c r="C356" s="170"/>
    </row>
    <row r="357" spans="3:3" ht="15.75" customHeight="1">
      <c r="C357" s="170"/>
    </row>
    <row r="358" spans="3:3" ht="15.75" customHeight="1">
      <c r="C358" s="170"/>
    </row>
    <row r="359" spans="3:3" ht="15.75" customHeight="1">
      <c r="C359" s="170"/>
    </row>
    <row r="360" spans="3:3" ht="15.75" customHeight="1">
      <c r="C360" s="170"/>
    </row>
    <row r="361" spans="3:3" ht="15.75" customHeight="1">
      <c r="C361" s="170"/>
    </row>
    <row r="362" spans="3:3" ht="15.75" customHeight="1">
      <c r="C362" s="170"/>
    </row>
    <row r="363" spans="3:3" ht="15.75" customHeight="1">
      <c r="C363" s="170"/>
    </row>
    <row r="364" spans="3:3" ht="15.75" customHeight="1">
      <c r="C364" s="170"/>
    </row>
    <row r="365" spans="3:3" ht="15.75" customHeight="1">
      <c r="C365" s="170"/>
    </row>
    <row r="366" spans="3:3" ht="15.75" customHeight="1">
      <c r="C366" s="170"/>
    </row>
    <row r="367" spans="3:3" ht="15.75" customHeight="1">
      <c r="C367" s="170"/>
    </row>
    <row r="368" spans="3:3" ht="15.75" customHeight="1">
      <c r="C368" s="170"/>
    </row>
    <row r="369" spans="3:3" ht="15.75" customHeight="1">
      <c r="C369" s="170"/>
    </row>
    <row r="370" spans="3:3" ht="15.75" customHeight="1">
      <c r="C370" s="170"/>
    </row>
    <row r="371" spans="3:3" ht="15.75" customHeight="1">
      <c r="C371" s="170"/>
    </row>
    <row r="372" spans="3:3" ht="15.75" customHeight="1">
      <c r="C372" s="170"/>
    </row>
    <row r="373" spans="3:3" ht="15.75" customHeight="1">
      <c r="C373" s="170"/>
    </row>
    <row r="374" spans="3:3" ht="15.75" customHeight="1">
      <c r="C374" s="170"/>
    </row>
    <row r="375" spans="3:3" ht="15.75" customHeight="1">
      <c r="C375" s="170"/>
    </row>
    <row r="376" spans="3:3" ht="15.75" customHeight="1">
      <c r="C376" s="170"/>
    </row>
    <row r="377" spans="3:3" ht="15.75" customHeight="1">
      <c r="C377" s="170"/>
    </row>
    <row r="378" spans="3:3" ht="15.75" customHeight="1">
      <c r="C378" s="170"/>
    </row>
    <row r="379" spans="3:3" ht="15.75" customHeight="1">
      <c r="C379" s="170"/>
    </row>
    <row r="380" spans="3:3" ht="15.75" customHeight="1">
      <c r="C380" s="170"/>
    </row>
    <row r="381" spans="3:3" ht="15.75" customHeight="1">
      <c r="C381" s="170"/>
    </row>
    <row r="382" spans="3:3" ht="15.75" customHeight="1">
      <c r="C382" s="170"/>
    </row>
    <row r="383" spans="3:3" ht="15.75" customHeight="1">
      <c r="C383" s="170"/>
    </row>
    <row r="384" spans="3:3" ht="15.75" customHeight="1">
      <c r="C384" s="170"/>
    </row>
    <row r="385" spans="3:3" ht="15.75" customHeight="1">
      <c r="C385" s="170"/>
    </row>
    <row r="386" spans="3:3" ht="15.75" customHeight="1">
      <c r="C386" s="170"/>
    </row>
    <row r="387" spans="3:3" ht="15.75" customHeight="1">
      <c r="C387" s="170"/>
    </row>
    <row r="388" spans="3:3" ht="15.75" customHeight="1">
      <c r="C388" s="170"/>
    </row>
    <row r="389" spans="3:3" ht="15.75" customHeight="1">
      <c r="C389" s="170"/>
    </row>
    <row r="390" spans="3:3" ht="15.75" customHeight="1">
      <c r="C390" s="170"/>
    </row>
    <row r="391" spans="3:3" ht="15.75" customHeight="1">
      <c r="C391" s="170"/>
    </row>
    <row r="392" spans="3:3" ht="15.75" customHeight="1">
      <c r="C392" s="170"/>
    </row>
    <row r="393" spans="3:3" ht="15.75" customHeight="1">
      <c r="C393" s="170"/>
    </row>
    <row r="394" spans="3:3" ht="15.75" customHeight="1">
      <c r="C394" s="170"/>
    </row>
    <row r="395" spans="3:3" ht="15.75" customHeight="1">
      <c r="C395" s="170"/>
    </row>
    <row r="396" spans="3:3" ht="15.75" customHeight="1">
      <c r="C396" s="170"/>
    </row>
    <row r="397" spans="3:3" ht="15.75" customHeight="1">
      <c r="C397" s="170"/>
    </row>
    <row r="398" spans="3:3" ht="15.75" customHeight="1">
      <c r="C398" s="170"/>
    </row>
    <row r="399" spans="3:3" ht="15.75" customHeight="1">
      <c r="C399" s="170"/>
    </row>
    <row r="400" spans="3:3" ht="15.75" customHeight="1">
      <c r="C400" s="170"/>
    </row>
    <row r="401" spans="3:3" ht="15.75" customHeight="1">
      <c r="C401" s="170"/>
    </row>
    <row r="402" spans="3:3" ht="15.75" customHeight="1">
      <c r="C402" s="170"/>
    </row>
    <row r="403" spans="3:3" ht="15.75" customHeight="1">
      <c r="C403" s="170"/>
    </row>
    <row r="404" spans="3:3" ht="15.75" customHeight="1">
      <c r="C404" s="170"/>
    </row>
    <row r="405" spans="3:3" ht="15.75" customHeight="1">
      <c r="C405" s="170"/>
    </row>
    <row r="406" spans="3:3" ht="15.75" customHeight="1">
      <c r="C406" s="170"/>
    </row>
    <row r="407" spans="3:3" ht="15.75" customHeight="1">
      <c r="C407" s="170"/>
    </row>
    <row r="408" spans="3:3" ht="15.75" customHeight="1">
      <c r="C408" s="170"/>
    </row>
    <row r="409" spans="3:3" ht="15.75" customHeight="1">
      <c r="C409" s="170"/>
    </row>
    <row r="410" spans="3:3" ht="15.75" customHeight="1">
      <c r="C410" s="170"/>
    </row>
    <row r="411" spans="3:3" ht="15.75" customHeight="1">
      <c r="C411" s="170"/>
    </row>
    <row r="412" spans="3:3" ht="15.75" customHeight="1">
      <c r="C412" s="170"/>
    </row>
    <row r="413" spans="3:3" ht="15.75" customHeight="1">
      <c r="C413" s="170"/>
    </row>
    <row r="414" spans="3:3" ht="15.75" customHeight="1">
      <c r="C414" s="170"/>
    </row>
    <row r="415" spans="3:3" ht="15.75" customHeight="1">
      <c r="C415" s="170"/>
    </row>
    <row r="416" spans="3:3" ht="15.75" customHeight="1">
      <c r="C416" s="170"/>
    </row>
    <row r="417" spans="3:3" ht="15.75" customHeight="1">
      <c r="C417" s="170"/>
    </row>
    <row r="418" spans="3:3" ht="15.75" customHeight="1">
      <c r="C418" s="170"/>
    </row>
    <row r="419" spans="3:3" ht="15.75" customHeight="1">
      <c r="C419" s="170"/>
    </row>
    <row r="420" spans="3:3" ht="15.75" customHeight="1">
      <c r="C420" s="170"/>
    </row>
    <row r="421" spans="3:3" ht="15.75" customHeight="1">
      <c r="C421" s="170"/>
    </row>
    <row r="422" spans="3:3" ht="15.75" customHeight="1">
      <c r="C422" s="170"/>
    </row>
    <row r="423" spans="3:3" ht="15.75" customHeight="1">
      <c r="C423" s="170"/>
    </row>
    <row r="424" spans="3:3" ht="15.75" customHeight="1">
      <c r="C424" s="170"/>
    </row>
    <row r="425" spans="3:3" ht="15.75" customHeight="1">
      <c r="C425" s="170"/>
    </row>
    <row r="426" spans="3:3" ht="15.75" customHeight="1">
      <c r="C426" s="170"/>
    </row>
    <row r="427" spans="3:3" ht="15.75" customHeight="1">
      <c r="C427" s="170"/>
    </row>
    <row r="428" spans="3:3" ht="15.75" customHeight="1">
      <c r="C428" s="170"/>
    </row>
    <row r="429" spans="3:3" ht="15.75" customHeight="1">
      <c r="C429" s="170"/>
    </row>
    <row r="430" spans="3:3" ht="15.75" customHeight="1">
      <c r="C430" s="170"/>
    </row>
    <row r="431" spans="3:3" ht="15.75" customHeight="1">
      <c r="C431" s="170"/>
    </row>
    <row r="432" spans="3:3" ht="15.75" customHeight="1">
      <c r="C432" s="170"/>
    </row>
    <row r="433" spans="3:3" ht="15.75" customHeight="1">
      <c r="C433" s="170"/>
    </row>
    <row r="434" spans="3:3" ht="15.75" customHeight="1">
      <c r="C434" s="170"/>
    </row>
    <row r="435" spans="3:3" ht="15.75" customHeight="1">
      <c r="C435" s="170"/>
    </row>
    <row r="436" spans="3:3" ht="15.75" customHeight="1">
      <c r="C436" s="170"/>
    </row>
    <row r="437" spans="3:3" ht="15.75" customHeight="1">
      <c r="C437" s="170"/>
    </row>
    <row r="438" spans="3:3" ht="15.75" customHeight="1">
      <c r="C438" s="170"/>
    </row>
    <row r="439" spans="3:3" ht="15.75" customHeight="1">
      <c r="C439" s="170"/>
    </row>
    <row r="440" spans="3:3" ht="15.75" customHeight="1">
      <c r="C440" s="170"/>
    </row>
    <row r="441" spans="3:3" ht="15.75" customHeight="1">
      <c r="C441" s="170"/>
    </row>
    <row r="442" spans="3:3" ht="15.75" customHeight="1">
      <c r="C442" s="170"/>
    </row>
    <row r="443" spans="3:3" ht="15.75" customHeight="1">
      <c r="C443" s="170"/>
    </row>
    <row r="444" spans="3:3" ht="15.75" customHeight="1">
      <c r="C444" s="170"/>
    </row>
    <row r="445" spans="3:3" ht="15.75" customHeight="1">
      <c r="C445" s="170"/>
    </row>
    <row r="446" spans="3:3" ht="15.75" customHeight="1">
      <c r="C446" s="170"/>
    </row>
    <row r="447" spans="3:3" ht="15.75" customHeight="1">
      <c r="C447" s="170"/>
    </row>
    <row r="448" spans="3:3" ht="15.75" customHeight="1">
      <c r="C448" s="170"/>
    </row>
    <row r="449" spans="3:3" ht="15.75" customHeight="1">
      <c r="C449" s="170"/>
    </row>
    <row r="450" spans="3:3" ht="15.75" customHeight="1">
      <c r="C450" s="170"/>
    </row>
    <row r="451" spans="3:3" ht="15.75" customHeight="1">
      <c r="C451" s="170"/>
    </row>
    <row r="452" spans="3:3" ht="15.75" customHeight="1">
      <c r="C452" s="170"/>
    </row>
    <row r="453" spans="3:3" ht="15.75" customHeight="1">
      <c r="C453" s="170"/>
    </row>
    <row r="454" spans="3:3" ht="15.75" customHeight="1">
      <c r="C454" s="170"/>
    </row>
    <row r="455" spans="3:3" ht="15.75" customHeight="1">
      <c r="C455" s="170"/>
    </row>
    <row r="456" spans="3:3" ht="15.75" customHeight="1">
      <c r="C456" s="170"/>
    </row>
    <row r="457" spans="3:3" ht="15.75" customHeight="1">
      <c r="C457" s="170"/>
    </row>
    <row r="458" spans="3:3" ht="15.75" customHeight="1">
      <c r="C458" s="170"/>
    </row>
    <row r="459" spans="3:3" ht="15.75" customHeight="1">
      <c r="C459" s="170"/>
    </row>
    <row r="460" spans="3:3" ht="15.75" customHeight="1">
      <c r="C460" s="170"/>
    </row>
    <row r="461" spans="3:3" ht="15.75" customHeight="1">
      <c r="C461" s="170"/>
    </row>
    <row r="462" spans="3:3" ht="15.75" customHeight="1">
      <c r="C462" s="170"/>
    </row>
    <row r="463" spans="3:3" ht="15.75" customHeight="1">
      <c r="C463" s="170"/>
    </row>
    <row r="464" spans="3:3" ht="15.75" customHeight="1">
      <c r="C464" s="170"/>
    </row>
    <row r="465" spans="3:3" ht="15.75" customHeight="1">
      <c r="C465" s="170"/>
    </row>
    <row r="466" spans="3:3" ht="15.75" customHeight="1">
      <c r="C466" s="170"/>
    </row>
    <row r="467" spans="3:3" ht="15.75" customHeight="1">
      <c r="C467" s="170"/>
    </row>
    <row r="468" spans="3:3" ht="15.75" customHeight="1">
      <c r="C468" s="170"/>
    </row>
    <row r="469" spans="3:3" ht="15.75" customHeight="1">
      <c r="C469" s="170"/>
    </row>
    <row r="470" spans="3:3" ht="15.75" customHeight="1">
      <c r="C470" s="170"/>
    </row>
    <row r="471" spans="3:3" ht="15.75" customHeight="1">
      <c r="C471" s="170"/>
    </row>
    <row r="472" spans="3:3" ht="15.75" customHeight="1">
      <c r="C472" s="170"/>
    </row>
    <row r="473" spans="3:3" ht="15.75" customHeight="1">
      <c r="C473" s="170"/>
    </row>
    <row r="474" spans="3:3" ht="15.75" customHeight="1">
      <c r="C474" s="170"/>
    </row>
    <row r="475" spans="3:3" ht="15.75" customHeight="1">
      <c r="C475" s="170"/>
    </row>
    <row r="476" spans="3:3" ht="15.75" customHeight="1">
      <c r="C476" s="170"/>
    </row>
    <row r="477" spans="3:3" ht="15.75" customHeight="1">
      <c r="C477" s="170"/>
    </row>
    <row r="478" spans="3:3" ht="15.75" customHeight="1">
      <c r="C478" s="170"/>
    </row>
    <row r="479" spans="3:3" ht="15.75" customHeight="1">
      <c r="C479" s="170"/>
    </row>
    <row r="480" spans="3:3" ht="15.75" customHeight="1">
      <c r="C480" s="170"/>
    </row>
    <row r="481" spans="3:3" ht="15.75" customHeight="1">
      <c r="C481" s="170"/>
    </row>
    <row r="482" spans="3:3" ht="15.75" customHeight="1">
      <c r="C482" s="170"/>
    </row>
    <row r="483" spans="3:3" ht="15.75" customHeight="1">
      <c r="C483" s="170"/>
    </row>
    <row r="484" spans="3:3" ht="15.75" customHeight="1">
      <c r="C484" s="170"/>
    </row>
    <row r="485" spans="3:3" ht="15.75" customHeight="1">
      <c r="C485" s="170"/>
    </row>
    <row r="486" spans="3:3" ht="15.75" customHeight="1">
      <c r="C486" s="170"/>
    </row>
    <row r="487" spans="3:3" ht="15.75" customHeight="1">
      <c r="C487" s="170"/>
    </row>
    <row r="488" spans="3:3" ht="15.75" customHeight="1">
      <c r="C488" s="170"/>
    </row>
    <row r="489" spans="3:3" ht="15.75" customHeight="1">
      <c r="C489" s="170"/>
    </row>
    <row r="490" spans="3:3" ht="15.75" customHeight="1">
      <c r="C490" s="170"/>
    </row>
    <row r="491" spans="3:3" ht="15.75" customHeight="1">
      <c r="C491" s="170"/>
    </row>
    <row r="492" spans="3:3" ht="15.75" customHeight="1">
      <c r="C492" s="170"/>
    </row>
    <row r="493" spans="3:3" ht="15.75" customHeight="1">
      <c r="C493" s="170"/>
    </row>
    <row r="494" spans="3:3" ht="15.75" customHeight="1">
      <c r="C494" s="170"/>
    </row>
    <row r="495" spans="3:3" ht="15.75" customHeight="1">
      <c r="C495" s="170"/>
    </row>
    <row r="496" spans="3:3" ht="15.75" customHeight="1">
      <c r="C496" s="170"/>
    </row>
    <row r="497" spans="3:3" ht="15.75" customHeight="1">
      <c r="C497" s="170"/>
    </row>
    <row r="498" spans="3:3" ht="15.75" customHeight="1">
      <c r="C498" s="170"/>
    </row>
    <row r="499" spans="3:3" ht="15.75" customHeight="1">
      <c r="C499" s="170"/>
    </row>
    <row r="500" spans="3:3" ht="15.75" customHeight="1">
      <c r="C500" s="170"/>
    </row>
    <row r="501" spans="3:3" ht="15.75" customHeight="1">
      <c r="C501" s="170"/>
    </row>
    <row r="502" spans="3:3" ht="15.75" customHeight="1">
      <c r="C502" s="170"/>
    </row>
    <row r="503" spans="3:3" ht="15.75" customHeight="1">
      <c r="C503" s="170"/>
    </row>
    <row r="504" spans="3:3" ht="15.75" customHeight="1">
      <c r="C504" s="170"/>
    </row>
    <row r="505" spans="3:3" ht="15.75" customHeight="1">
      <c r="C505" s="170"/>
    </row>
    <row r="506" spans="3:3" ht="15.75" customHeight="1">
      <c r="C506" s="170"/>
    </row>
    <row r="507" spans="3:3" ht="15.75" customHeight="1">
      <c r="C507" s="170"/>
    </row>
    <row r="508" spans="3:3" ht="15.75" customHeight="1">
      <c r="C508" s="170"/>
    </row>
    <row r="509" spans="3:3" ht="15.75" customHeight="1">
      <c r="C509" s="170"/>
    </row>
    <row r="510" spans="3:3" ht="15.75" customHeight="1">
      <c r="C510" s="170"/>
    </row>
    <row r="511" spans="3:3" ht="15.75" customHeight="1">
      <c r="C511" s="170"/>
    </row>
    <row r="512" spans="3:3" ht="15.75" customHeight="1">
      <c r="C512" s="170"/>
    </row>
    <row r="513" spans="3:3" ht="15.75" customHeight="1">
      <c r="C513" s="170"/>
    </row>
    <row r="514" spans="3:3" ht="15.75" customHeight="1">
      <c r="C514" s="170"/>
    </row>
    <row r="515" spans="3:3" ht="15.75" customHeight="1">
      <c r="C515" s="170"/>
    </row>
    <row r="516" spans="3:3" ht="15.75" customHeight="1">
      <c r="C516" s="170"/>
    </row>
    <row r="517" spans="3:3" ht="15.75" customHeight="1">
      <c r="C517" s="170"/>
    </row>
    <row r="518" spans="3:3" ht="15.75" customHeight="1">
      <c r="C518" s="170"/>
    </row>
    <row r="519" spans="3:3" ht="15.75" customHeight="1">
      <c r="C519" s="170"/>
    </row>
    <row r="520" spans="3:3" ht="15.75" customHeight="1">
      <c r="C520" s="170"/>
    </row>
    <row r="521" spans="3:3" ht="15.75" customHeight="1">
      <c r="C521" s="170"/>
    </row>
    <row r="522" spans="3:3" ht="15.75" customHeight="1">
      <c r="C522" s="170"/>
    </row>
    <row r="523" spans="3:3" ht="15.75" customHeight="1">
      <c r="C523" s="170"/>
    </row>
    <row r="524" spans="3:3" ht="15.75" customHeight="1">
      <c r="C524" s="170"/>
    </row>
    <row r="525" spans="3:3" ht="15.75" customHeight="1">
      <c r="C525" s="170"/>
    </row>
    <row r="526" spans="3:3" ht="15.75" customHeight="1">
      <c r="C526" s="170"/>
    </row>
    <row r="527" spans="3:3" ht="15.75" customHeight="1">
      <c r="C527" s="170"/>
    </row>
    <row r="528" spans="3:3" ht="15.75" customHeight="1">
      <c r="C528" s="170"/>
    </row>
    <row r="529" spans="3:3" ht="15.75" customHeight="1">
      <c r="C529" s="170"/>
    </row>
    <row r="530" spans="3:3" ht="15.75" customHeight="1">
      <c r="C530" s="170"/>
    </row>
    <row r="531" spans="3:3" ht="15.75" customHeight="1">
      <c r="C531" s="170"/>
    </row>
    <row r="532" spans="3:3" ht="15.75" customHeight="1">
      <c r="C532" s="170"/>
    </row>
    <row r="533" spans="3:3" ht="15.75" customHeight="1">
      <c r="C533" s="170"/>
    </row>
    <row r="534" spans="3:3" ht="15.75" customHeight="1">
      <c r="C534" s="170"/>
    </row>
    <row r="535" spans="3:3" ht="15.75" customHeight="1">
      <c r="C535" s="170"/>
    </row>
    <row r="536" spans="3:3" ht="15.75" customHeight="1">
      <c r="C536" s="170"/>
    </row>
    <row r="537" spans="3:3" ht="15.75" customHeight="1">
      <c r="C537" s="170"/>
    </row>
    <row r="538" spans="3:3" ht="15.75" customHeight="1">
      <c r="C538" s="170"/>
    </row>
    <row r="539" spans="3:3" ht="15.75" customHeight="1">
      <c r="C539" s="170"/>
    </row>
    <row r="540" spans="3:3" ht="15.75" customHeight="1">
      <c r="C540" s="170"/>
    </row>
    <row r="541" spans="3:3" ht="15.75" customHeight="1">
      <c r="C541" s="170"/>
    </row>
    <row r="542" spans="3:3" ht="15.75" customHeight="1">
      <c r="C542" s="170"/>
    </row>
    <row r="543" spans="3:3" ht="15.75" customHeight="1">
      <c r="C543" s="170"/>
    </row>
    <row r="544" spans="3:3" ht="15.75" customHeight="1">
      <c r="C544" s="170"/>
    </row>
    <row r="545" spans="3:3" ht="15.75" customHeight="1">
      <c r="C545" s="170"/>
    </row>
    <row r="546" spans="3:3" ht="15.75" customHeight="1">
      <c r="C546" s="170"/>
    </row>
    <row r="547" spans="3:3" ht="15.75" customHeight="1">
      <c r="C547" s="170"/>
    </row>
    <row r="548" spans="3:3" ht="15.75" customHeight="1">
      <c r="C548" s="170"/>
    </row>
    <row r="549" spans="3:3" ht="15.75" customHeight="1">
      <c r="C549" s="170"/>
    </row>
    <row r="550" spans="3:3" ht="15.75" customHeight="1">
      <c r="C550" s="170"/>
    </row>
    <row r="551" spans="3:3" ht="15.75" customHeight="1">
      <c r="C551" s="170"/>
    </row>
    <row r="552" spans="3:3" ht="15.75" customHeight="1">
      <c r="C552" s="170"/>
    </row>
    <row r="553" spans="3:3" ht="15.75" customHeight="1">
      <c r="C553" s="170"/>
    </row>
    <row r="554" spans="3:3" ht="15.75" customHeight="1">
      <c r="C554" s="170"/>
    </row>
    <row r="555" spans="3:3" ht="15.75" customHeight="1">
      <c r="C555" s="170"/>
    </row>
    <row r="556" spans="3:3" ht="15.75" customHeight="1">
      <c r="C556" s="170"/>
    </row>
    <row r="557" spans="3:3" ht="15.75" customHeight="1">
      <c r="C557" s="170"/>
    </row>
    <row r="558" spans="3:3" ht="15.75" customHeight="1">
      <c r="C558" s="170"/>
    </row>
    <row r="559" spans="3:3" ht="15.75" customHeight="1">
      <c r="C559" s="170"/>
    </row>
    <row r="560" spans="3:3" ht="15.75" customHeight="1">
      <c r="C560" s="170"/>
    </row>
    <row r="561" spans="3:3" ht="15.75" customHeight="1">
      <c r="C561" s="170"/>
    </row>
    <row r="562" spans="3:3" ht="15.75" customHeight="1">
      <c r="C562" s="170"/>
    </row>
    <row r="563" spans="3:3" ht="15.75" customHeight="1">
      <c r="C563" s="170"/>
    </row>
    <row r="564" spans="3:3" ht="15.75" customHeight="1">
      <c r="C564" s="170"/>
    </row>
    <row r="565" spans="3:3" ht="15.75" customHeight="1">
      <c r="C565" s="170"/>
    </row>
    <row r="566" spans="3:3" ht="15.75" customHeight="1">
      <c r="C566" s="170"/>
    </row>
    <row r="567" spans="3:3" ht="15.75" customHeight="1">
      <c r="C567" s="170"/>
    </row>
    <row r="568" spans="3:3" ht="15.75" customHeight="1">
      <c r="C568" s="170"/>
    </row>
    <row r="569" spans="3:3" ht="15.75" customHeight="1">
      <c r="C569" s="170"/>
    </row>
    <row r="570" spans="3:3" ht="15.75" customHeight="1">
      <c r="C570" s="170"/>
    </row>
    <row r="571" spans="3:3" ht="15.75" customHeight="1">
      <c r="C571" s="170"/>
    </row>
    <row r="572" spans="3:3" ht="15.75" customHeight="1">
      <c r="C572" s="170"/>
    </row>
    <row r="573" spans="3:3" ht="15.75" customHeight="1">
      <c r="C573" s="170"/>
    </row>
    <row r="574" spans="3:3" ht="15.75" customHeight="1">
      <c r="C574" s="170"/>
    </row>
    <row r="575" spans="3:3" ht="15.75" customHeight="1">
      <c r="C575" s="170"/>
    </row>
    <row r="576" spans="3:3" ht="15.75" customHeight="1">
      <c r="C576" s="170"/>
    </row>
    <row r="577" spans="3:3" ht="15.75" customHeight="1">
      <c r="C577" s="170"/>
    </row>
    <row r="578" spans="3:3" ht="15.75" customHeight="1">
      <c r="C578" s="170"/>
    </row>
    <row r="579" spans="3:3" ht="15.75" customHeight="1">
      <c r="C579" s="170"/>
    </row>
    <row r="580" spans="3:3" ht="15.75" customHeight="1">
      <c r="C580" s="170"/>
    </row>
    <row r="581" spans="3:3" ht="15.75" customHeight="1">
      <c r="C581" s="170"/>
    </row>
    <row r="582" spans="3:3" ht="15.75" customHeight="1">
      <c r="C582" s="170"/>
    </row>
    <row r="583" spans="3:3" ht="15.75" customHeight="1">
      <c r="C583" s="170"/>
    </row>
    <row r="584" spans="3:3" ht="15.75" customHeight="1">
      <c r="C584" s="170"/>
    </row>
    <row r="585" spans="3:3" ht="15.75" customHeight="1">
      <c r="C585" s="170"/>
    </row>
    <row r="586" spans="3:3" ht="15.75" customHeight="1">
      <c r="C586" s="170"/>
    </row>
    <row r="587" spans="3:3" ht="15.75" customHeight="1">
      <c r="C587" s="170"/>
    </row>
    <row r="588" spans="3:3" ht="15.75" customHeight="1">
      <c r="C588" s="170"/>
    </row>
    <row r="589" spans="3:3" ht="15.75" customHeight="1">
      <c r="C589" s="170"/>
    </row>
    <row r="590" spans="3:3" ht="15.75" customHeight="1">
      <c r="C590" s="170"/>
    </row>
    <row r="591" spans="3:3" ht="15.75" customHeight="1">
      <c r="C591" s="170"/>
    </row>
    <row r="592" spans="3:3" ht="15.75" customHeight="1">
      <c r="C592" s="170"/>
    </row>
    <row r="593" spans="3:3" ht="15.75" customHeight="1">
      <c r="C593" s="170"/>
    </row>
    <row r="594" spans="3:3" ht="15.75" customHeight="1">
      <c r="C594" s="170"/>
    </row>
    <row r="595" spans="3:3" ht="15.75" customHeight="1">
      <c r="C595" s="170"/>
    </row>
    <row r="596" spans="3:3" ht="15.75" customHeight="1">
      <c r="C596" s="170"/>
    </row>
    <row r="597" spans="3:3" ht="15.75" customHeight="1">
      <c r="C597" s="170"/>
    </row>
    <row r="598" spans="3:3" ht="15.75" customHeight="1">
      <c r="C598" s="170"/>
    </row>
    <row r="599" spans="3:3" ht="15.75" customHeight="1">
      <c r="C599" s="170"/>
    </row>
    <row r="600" spans="3:3" ht="15.75" customHeight="1">
      <c r="C600" s="170"/>
    </row>
    <row r="601" spans="3:3" ht="15.75" customHeight="1">
      <c r="C601" s="170"/>
    </row>
    <row r="602" spans="3:3" ht="15.75" customHeight="1">
      <c r="C602" s="170"/>
    </row>
    <row r="603" spans="3:3" ht="15.75" customHeight="1">
      <c r="C603" s="170"/>
    </row>
    <row r="604" spans="3:3" ht="15.75" customHeight="1">
      <c r="C604" s="170"/>
    </row>
    <row r="605" spans="3:3" ht="15.75" customHeight="1">
      <c r="C605" s="170"/>
    </row>
    <row r="606" spans="3:3" ht="15.75" customHeight="1">
      <c r="C606" s="170"/>
    </row>
    <row r="607" spans="3:3" ht="15.75" customHeight="1">
      <c r="C607" s="170"/>
    </row>
    <row r="608" spans="3:3" ht="15.75" customHeight="1">
      <c r="C608" s="170"/>
    </row>
    <row r="609" spans="3:3" ht="15.75" customHeight="1">
      <c r="C609" s="170"/>
    </row>
    <row r="610" spans="3:3" ht="15.75" customHeight="1">
      <c r="C610" s="170"/>
    </row>
    <row r="611" spans="3:3" ht="15.75" customHeight="1">
      <c r="C611" s="170"/>
    </row>
    <row r="612" spans="3:3" ht="15.75" customHeight="1">
      <c r="C612" s="170"/>
    </row>
    <row r="613" spans="3:3" ht="15.75" customHeight="1">
      <c r="C613" s="170"/>
    </row>
    <row r="614" spans="3:3" ht="15.75" customHeight="1">
      <c r="C614" s="170"/>
    </row>
    <row r="615" spans="3:3" ht="15.75" customHeight="1">
      <c r="C615" s="170"/>
    </row>
    <row r="616" spans="3:3" ht="15.75" customHeight="1">
      <c r="C616" s="170"/>
    </row>
    <row r="617" spans="3:3" ht="15.75" customHeight="1">
      <c r="C617" s="170"/>
    </row>
    <row r="618" spans="3:3" ht="15.75" customHeight="1">
      <c r="C618" s="170"/>
    </row>
    <row r="619" spans="3:3" ht="15.75" customHeight="1">
      <c r="C619" s="170"/>
    </row>
    <row r="620" spans="3:3" ht="15.75" customHeight="1">
      <c r="C620" s="170"/>
    </row>
    <row r="621" spans="3:3" ht="15.75" customHeight="1">
      <c r="C621" s="170"/>
    </row>
    <row r="622" spans="3:3" ht="15.75" customHeight="1">
      <c r="C622" s="170"/>
    </row>
    <row r="623" spans="3:3" ht="15.75" customHeight="1">
      <c r="C623" s="170"/>
    </row>
    <row r="624" spans="3:3" ht="15.75" customHeight="1">
      <c r="C624" s="170"/>
    </row>
    <row r="625" spans="3:3" ht="15.75" customHeight="1">
      <c r="C625" s="170"/>
    </row>
    <row r="626" spans="3:3" ht="15.75" customHeight="1">
      <c r="C626" s="170"/>
    </row>
    <row r="627" spans="3:3" ht="15.75" customHeight="1">
      <c r="C627" s="170"/>
    </row>
    <row r="628" spans="3:3" ht="15.75" customHeight="1">
      <c r="C628" s="170"/>
    </row>
    <row r="629" spans="3:3" ht="15.75" customHeight="1">
      <c r="C629" s="170"/>
    </row>
    <row r="630" spans="3:3" ht="15.75" customHeight="1">
      <c r="C630" s="170"/>
    </row>
    <row r="631" spans="3:3" ht="15.75" customHeight="1">
      <c r="C631" s="170"/>
    </row>
    <row r="632" spans="3:3" ht="15.75" customHeight="1">
      <c r="C632" s="170"/>
    </row>
    <row r="633" spans="3:3" ht="15.75" customHeight="1">
      <c r="C633" s="170"/>
    </row>
    <row r="634" spans="3:3" ht="15.75" customHeight="1">
      <c r="C634" s="170"/>
    </row>
    <row r="635" spans="3:3" ht="15.75" customHeight="1">
      <c r="C635" s="170"/>
    </row>
    <row r="636" spans="3:3" ht="15.75" customHeight="1">
      <c r="C636" s="170"/>
    </row>
    <row r="637" spans="3:3" ht="15.75" customHeight="1">
      <c r="C637" s="170"/>
    </row>
    <row r="638" spans="3:3" ht="15.75" customHeight="1">
      <c r="C638" s="170"/>
    </row>
    <row r="639" spans="3:3" ht="15.75" customHeight="1">
      <c r="C639" s="170"/>
    </row>
    <row r="640" spans="3:3" ht="15.75" customHeight="1">
      <c r="C640" s="170"/>
    </row>
    <row r="641" spans="3:3" ht="15.75" customHeight="1">
      <c r="C641" s="170"/>
    </row>
    <row r="642" spans="3:3" ht="15.75" customHeight="1">
      <c r="C642" s="170"/>
    </row>
    <row r="643" spans="3:3" ht="15.75" customHeight="1">
      <c r="C643" s="170"/>
    </row>
    <row r="644" spans="3:3" ht="15.75" customHeight="1">
      <c r="C644" s="170"/>
    </row>
    <row r="645" spans="3:3" ht="15.75" customHeight="1">
      <c r="C645" s="170"/>
    </row>
    <row r="646" spans="3:3" ht="15.75" customHeight="1">
      <c r="C646" s="170"/>
    </row>
    <row r="647" spans="3:3" ht="15.75" customHeight="1">
      <c r="C647" s="170"/>
    </row>
    <row r="648" spans="3:3" ht="15.75" customHeight="1">
      <c r="C648" s="170"/>
    </row>
    <row r="649" spans="3:3" ht="15.75" customHeight="1">
      <c r="C649" s="170"/>
    </row>
    <row r="650" spans="3:3" ht="15.75" customHeight="1">
      <c r="C650" s="170"/>
    </row>
    <row r="651" spans="3:3" ht="15.75" customHeight="1">
      <c r="C651" s="170"/>
    </row>
    <row r="652" spans="3:3" ht="15.75" customHeight="1">
      <c r="C652" s="170"/>
    </row>
    <row r="653" spans="3:3" ht="15.75" customHeight="1">
      <c r="C653" s="170"/>
    </row>
    <row r="654" spans="3:3" ht="15.75" customHeight="1">
      <c r="C654" s="170"/>
    </row>
    <row r="655" spans="3:3" ht="15.75" customHeight="1">
      <c r="C655" s="170"/>
    </row>
    <row r="656" spans="3:3" ht="15.75" customHeight="1">
      <c r="C656" s="170"/>
    </row>
    <row r="657" spans="3:3" ht="15.75" customHeight="1">
      <c r="C657" s="170"/>
    </row>
    <row r="658" spans="3:3" ht="15.75" customHeight="1">
      <c r="C658" s="170"/>
    </row>
    <row r="659" spans="3:3" ht="15.75" customHeight="1">
      <c r="C659" s="170"/>
    </row>
    <row r="660" spans="3:3" ht="15.75" customHeight="1">
      <c r="C660" s="170"/>
    </row>
    <row r="661" spans="3:3" ht="15.75" customHeight="1">
      <c r="C661" s="170"/>
    </row>
    <row r="662" spans="3:3" ht="15.75" customHeight="1">
      <c r="C662" s="170"/>
    </row>
    <row r="663" spans="3:3" ht="15.75" customHeight="1">
      <c r="C663" s="170"/>
    </row>
    <row r="664" spans="3:3" ht="15.75" customHeight="1">
      <c r="C664" s="170"/>
    </row>
    <row r="665" spans="3:3" ht="15.75" customHeight="1">
      <c r="C665" s="170"/>
    </row>
    <row r="666" spans="3:3" ht="15.75" customHeight="1">
      <c r="C666" s="170"/>
    </row>
    <row r="667" spans="3:3" ht="15.75" customHeight="1">
      <c r="C667" s="170"/>
    </row>
    <row r="668" spans="3:3" ht="15.75" customHeight="1">
      <c r="C668" s="170"/>
    </row>
    <row r="669" spans="3:3" ht="15.75" customHeight="1">
      <c r="C669" s="170"/>
    </row>
    <row r="670" spans="3:3" ht="15.75" customHeight="1">
      <c r="C670" s="170"/>
    </row>
    <row r="671" spans="3:3" ht="15.75" customHeight="1">
      <c r="C671" s="170"/>
    </row>
    <row r="672" spans="3:3" ht="15.75" customHeight="1">
      <c r="C672" s="170"/>
    </row>
    <row r="673" spans="3:3" ht="15.75" customHeight="1">
      <c r="C673" s="170"/>
    </row>
    <row r="674" spans="3:3" ht="15.75" customHeight="1">
      <c r="C674" s="170"/>
    </row>
    <row r="675" spans="3:3" ht="15.75" customHeight="1">
      <c r="C675" s="170"/>
    </row>
    <row r="676" spans="3:3" ht="15.75" customHeight="1">
      <c r="C676" s="170"/>
    </row>
    <row r="677" spans="3:3" ht="15.75" customHeight="1">
      <c r="C677" s="170"/>
    </row>
    <row r="678" spans="3:3" ht="15.75" customHeight="1">
      <c r="C678" s="170"/>
    </row>
    <row r="679" spans="3:3" ht="15.75" customHeight="1">
      <c r="C679" s="170"/>
    </row>
    <row r="680" spans="3:3" ht="15.75" customHeight="1">
      <c r="C680" s="170"/>
    </row>
    <row r="681" spans="3:3" ht="15.75" customHeight="1">
      <c r="C681" s="170"/>
    </row>
    <row r="682" spans="3:3" ht="15.75" customHeight="1">
      <c r="C682" s="170"/>
    </row>
    <row r="683" spans="3:3" ht="15.75" customHeight="1">
      <c r="C683" s="170"/>
    </row>
    <row r="684" spans="3:3" ht="15.75" customHeight="1">
      <c r="C684" s="170"/>
    </row>
    <row r="685" spans="3:3" ht="15.75" customHeight="1">
      <c r="C685" s="170"/>
    </row>
    <row r="686" spans="3:3" ht="15.75" customHeight="1">
      <c r="C686" s="170"/>
    </row>
    <row r="687" spans="3:3" ht="15.75" customHeight="1">
      <c r="C687" s="170"/>
    </row>
    <row r="688" spans="3:3" ht="15.75" customHeight="1">
      <c r="C688" s="170"/>
    </row>
    <row r="689" spans="3:3" ht="15.75" customHeight="1">
      <c r="C689" s="170"/>
    </row>
    <row r="690" spans="3:3" ht="15.75" customHeight="1">
      <c r="C690" s="170"/>
    </row>
    <row r="691" spans="3:3" ht="15.75" customHeight="1">
      <c r="C691" s="170"/>
    </row>
    <row r="692" spans="3:3" ht="15.75" customHeight="1">
      <c r="C692" s="170"/>
    </row>
    <row r="693" spans="3:3" ht="15.75" customHeight="1">
      <c r="C693" s="170"/>
    </row>
    <row r="694" spans="3:3" ht="15.75" customHeight="1">
      <c r="C694" s="170"/>
    </row>
    <row r="695" spans="3:3" ht="15.75" customHeight="1">
      <c r="C695" s="170"/>
    </row>
    <row r="696" spans="3:3" ht="15.75" customHeight="1">
      <c r="C696" s="170"/>
    </row>
    <row r="697" spans="3:3" ht="15.75" customHeight="1">
      <c r="C697" s="170"/>
    </row>
    <row r="698" spans="3:3" ht="15.75" customHeight="1">
      <c r="C698" s="170"/>
    </row>
    <row r="699" spans="3:3" ht="15.75" customHeight="1">
      <c r="C699" s="170"/>
    </row>
    <row r="700" spans="3:3" ht="15.75" customHeight="1">
      <c r="C700" s="170"/>
    </row>
    <row r="701" spans="3:3" ht="15.75" customHeight="1">
      <c r="C701" s="170"/>
    </row>
    <row r="702" spans="3:3" ht="15.75" customHeight="1">
      <c r="C702" s="170"/>
    </row>
    <row r="703" spans="3:3" ht="15.75" customHeight="1">
      <c r="C703" s="170"/>
    </row>
    <row r="704" spans="3:3" ht="15.75" customHeight="1">
      <c r="C704" s="170"/>
    </row>
    <row r="705" spans="3:3" ht="15.75" customHeight="1">
      <c r="C705" s="170"/>
    </row>
    <row r="706" spans="3:3" ht="15.75" customHeight="1">
      <c r="C706" s="170"/>
    </row>
    <row r="707" spans="3:3" ht="15.75" customHeight="1">
      <c r="C707" s="170"/>
    </row>
    <row r="708" spans="3:3" ht="15.75" customHeight="1">
      <c r="C708" s="170"/>
    </row>
    <row r="709" spans="3:3" ht="15.75" customHeight="1">
      <c r="C709" s="170"/>
    </row>
    <row r="710" spans="3:3" ht="15.75" customHeight="1">
      <c r="C710" s="170"/>
    </row>
    <row r="711" spans="3:3" ht="15.75" customHeight="1">
      <c r="C711" s="170"/>
    </row>
    <row r="712" spans="3:3" ht="15.75" customHeight="1">
      <c r="C712" s="170"/>
    </row>
    <row r="713" spans="3:3" ht="15.75" customHeight="1">
      <c r="C713" s="170"/>
    </row>
    <row r="714" spans="3:3" ht="15.75" customHeight="1">
      <c r="C714" s="170"/>
    </row>
    <row r="715" spans="3:3" ht="15.75" customHeight="1">
      <c r="C715" s="170"/>
    </row>
    <row r="716" spans="3:3" ht="15.75" customHeight="1">
      <c r="C716" s="170"/>
    </row>
    <row r="717" spans="3:3" ht="15.75" customHeight="1">
      <c r="C717" s="170"/>
    </row>
    <row r="718" spans="3:3" ht="15.75" customHeight="1">
      <c r="C718" s="170"/>
    </row>
    <row r="719" spans="3:3" ht="15.75" customHeight="1">
      <c r="C719" s="170"/>
    </row>
    <row r="720" spans="3:3" ht="15.75" customHeight="1">
      <c r="C720" s="170"/>
    </row>
    <row r="721" spans="3:3" ht="15.75" customHeight="1">
      <c r="C721" s="170"/>
    </row>
    <row r="722" spans="3:3" ht="15.75" customHeight="1">
      <c r="C722" s="170"/>
    </row>
    <row r="723" spans="3:3" ht="15.75" customHeight="1">
      <c r="C723" s="170"/>
    </row>
    <row r="724" spans="3:3" ht="15.75" customHeight="1">
      <c r="C724" s="170"/>
    </row>
    <row r="725" spans="3:3" ht="15.75" customHeight="1">
      <c r="C725" s="170"/>
    </row>
    <row r="726" spans="3:3" ht="15.75" customHeight="1">
      <c r="C726" s="170"/>
    </row>
    <row r="727" spans="3:3" ht="15.75" customHeight="1">
      <c r="C727" s="170"/>
    </row>
    <row r="728" spans="3:3" ht="15.75" customHeight="1">
      <c r="C728" s="170"/>
    </row>
    <row r="729" spans="3:3" ht="15.75" customHeight="1">
      <c r="C729" s="170"/>
    </row>
    <row r="730" spans="3:3" ht="15.75" customHeight="1">
      <c r="C730" s="170"/>
    </row>
    <row r="731" spans="3:3" ht="15.75" customHeight="1">
      <c r="C731" s="170"/>
    </row>
    <row r="732" spans="3:3" ht="15.75" customHeight="1">
      <c r="C732" s="170"/>
    </row>
    <row r="733" spans="3:3" ht="15.75" customHeight="1">
      <c r="C733" s="170"/>
    </row>
    <row r="734" spans="3:3" ht="15.75" customHeight="1">
      <c r="C734" s="170"/>
    </row>
    <row r="735" spans="3:3" ht="15.75" customHeight="1">
      <c r="C735" s="170"/>
    </row>
    <row r="736" spans="3:3" ht="15.75" customHeight="1">
      <c r="C736" s="170"/>
    </row>
    <row r="737" spans="3:3" ht="15.75" customHeight="1">
      <c r="C737" s="170"/>
    </row>
    <row r="738" spans="3:3" ht="15.75" customHeight="1">
      <c r="C738" s="170"/>
    </row>
    <row r="739" spans="3:3" ht="15.75" customHeight="1">
      <c r="C739" s="170"/>
    </row>
    <row r="740" spans="3:3" ht="15.75" customHeight="1">
      <c r="C740" s="170"/>
    </row>
    <row r="741" spans="3:3" ht="15.75" customHeight="1">
      <c r="C741" s="170"/>
    </row>
    <row r="742" spans="3:3" ht="15.75" customHeight="1">
      <c r="C742" s="170"/>
    </row>
    <row r="743" spans="3:3" ht="15.75" customHeight="1">
      <c r="C743" s="170"/>
    </row>
    <row r="744" spans="3:3" ht="15.75" customHeight="1">
      <c r="C744" s="170"/>
    </row>
    <row r="745" spans="3:3" ht="15.75" customHeight="1">
      <c r="C745" s="170"/>
    </row>
    <row r="746" spans="3:3" ht="15.75" customHeight="1">
      <c r="C746" s="170"/>
    </row>
    <row r="747" spans="3:3" ht="15.75" customHeight="1">
      <c r="C747" s="170"/>
    </row>
    <row r="748" spans="3:3" ht="15.75" customHeight="1">
      <c r="C748" s="170"/>
    </row>
    <row r="749" spans="3:3" ht="15.75" customHeight="1">
      <c r="C749" s="170"/>
    </row>
    <row r="750" spans="3:3" ht="15.75" customHeight="1">
      <c r="C750" s="170"/>
    </row>
    <row r="751" spans="3:3" ht="15.75" customHeight="1">
      <c r="C751" s="170"/>
    </row>
    <row r="752" spans="3:3" ht="15.75" customHeight="1">
      <c r="C752" s="170"/>
    </row>
    <row r="753" spans="3:3" ht="15.75" customHeight="1">
      <c r="C753" s="170"/>
    </row>
    <row r="754" spans="3:3" ht="15.75" customHeight="1">
      <c r="C754" s="170"/>
    </row>
    <row r="755" spans="3:3" ht="15.75" customHeight="1">
      <c r="C755" s="170"/>
    </row>
    <row r="756" spans="3:3" ht="15.75" customHeight="1">
      <c r="C756" s="170"/>
    </row>
    <row r="757" spans="3:3" ht="15.75" customHeight="1">
      <c r="C757" s="170"/>
    </row>
    <row r="758" spans="3:3" ht="15.75" customHeight="1">
      <c r="C758" s="170"/>
    </row>
    <row r="759" spans="3:3" ht="15.75" customHeight="1">
      <c r="C759" s="170"/>
    </row>
    <row r="760" spans="3:3" ht="15.75" customHeight="1">
      <c r="C760" s="170"/>
    </row>
    <row r="761" spans="3:3" ht="15.75" customHeight="1">
      <c r="C761" s="170"/>
    </row>
    <row r="762" spans="3:3" ht="15.75" customHeight="1">
      <c r="C762" s="170"/>
    </row>
    <row r="763" spans="3:3" ht="15.75" customHeight="1">
      <c r="C763" s="170"/>
    </row>
    <row r="764" spans="3:3" ht="15.75" customHeight="1">
      <c r="C764" s="170"/>
    </row>
    <row r="765" spans="3:3" ht="15.75" customHeight="1">
      <c r="C765" s="170"/>
    </row>
    <row r="766" spans="3:3" ht="15.75" customHeight="1">
      <c r="C766" s="170"/>
    </row>
    <row r="767" spans="3:3" ht="15.75" customHeight="1">
      <c r="C767" s="170"/>
    </row>
    <row r="768" spans="3:3" ht="15.75" customHeight="1">
      <c r="C768" s="170"/>
    </row>
    <row r="769" spans="3:3" ht="15.75" customHeight="1">
      <c r="C769" s="170"/>
    </row>
    <row r="770" spans="3:3" ht="15.75" customHeight="1">
      <c r="C770" s="170"/>
    </row>
    <row r="771" spans="3:3" ht="15.75" customHeight="1">
      <c r="C771" s="170"/>
    </row>
    <row r="772" spans="3:3" ht="15.75" customHeight="1">
      <c r="C772" s="170"/>
    </row>
    <row r="773" spans="3:3" ht="15.75" customHeight="1">
      <c r="C773" s="170"/>
    </row>
    <row r="774" spans="3:3" ht="15.75" customHeight="1">
      <c r="C774" s="170"/>
    </row>
    <row r="775" spans="3:3" ht="15.75" customHeight="1">
      <c r="C775" s="170"/>
    </row>
    <row r="776" spans="3:3" ht="15.75" customHeight="1">
      <c r="C776" s="170"/>
    </row>
    <row r="777" spans="3:3" ht="15.75" customHeight="1">
      <c r="C777" s="170"/>
    </row>
    <row r="778" spans="3:3" ht="15.75" customHeight="1">
      <c r="C778" s="170"/>
    </row>
    <row r="779" spans="3:3" ht="15.75" customHeight="1">
      <c r="C779" s="170"/>
    </row>
    <row r="780" spans="3:3" ht="15.75" customHeight="1">
      <c r="C780" s="170"/>
    </row>
    <row r="781" spans="3:3" ht="15.75" customHeight="1">
      <c r="C781" s="170"/>
    </row>
    <row r="782" spans="3:3" ht="15.75" customHeight="1">
      <c r="C782" s="170"/>
    </row>
    <row r="783" spans="3:3" ht="15.75" customHeight="1">
      <c r="C783" s="170"/>
    </row>
    <row r="784" spans="3:3" ht="15.75" customHeight="1">
      <c r="C784" s="170"/>
    </row>
    <row r="785" spans="3:3" ht="15.75" customHeight="1">
      <c r="C785" s="170"/>
    </row>
    <row r="786" spans="3:3" ht="15.75" customHeight="1">
      <c r="C786" s="170"/>
    </row>
    <row r="787" spans="3:3" ht="15.75" customHeight="1">
      <c r="C787" s="170"/>
    </row>
    <row r="788" spans="3:3" ht="15.75" customHeight="1">
      <c r="C788" s="170"/>
    </row>
    <row r="789" spans="3:3" ht="15.75" customHeight="1">
      <c r="C789" s="170"/>
    </row>
    <row r="790" spans="3:3" ht="15.75" customHeight="1">
      <c r="C790" s="170"/>
    </row>
    <row r="791" spans="3:3" ht="15.75" customHeight="1">
      <c r="C791" s="170"/>
    </row>
    <row r="792" spans="3:3" ht="15.75" customHeight="1">
      <c r="C792" s="170"/>
    </row>
    <row r="793" spans="3:3" ht="15.75" customHeight="1">
      <c r="C793" s="170"/>
    </row>
    <row r="794" spans="3:3" ht="15.75" customHeight="1">
      <c r="C794" s="170"/>
    </row>
    <row r="795" spans="3:3" ht="15.75" customHeight="1">
      <c r="C795" s="170"/>
    </row>
    <row r="796" spans="3:3" ht="15.75" customHeight="1">
      <c r="C796" s="170"/>
    </row>
    <row r="797" spans="3:3" ht="15.75" customHeight="1">
      <c r="C797" s="170"/>
    </row>
    <row r="798" spans="3:3" ht="15.75" customHeight="1">
      <c r="C798" s="170"/>
    </row>
    <row r="799" spans="3:3" ht="15.75" customHeight="1">
      <c r="C799" s="170"/>
    </row>
    <row r="800" spans="3:3" ht="15.75" customHeight="1">
      <c r="C800" s="170"/>
    </row>
    <row r="801" spans="3:3" ht="15.75" customHeight="1">
      <c r="C801" s="170"/>
    </row>
    <row r="802" spans="3:3" ht="15.75" customHeight="1">
      <c r="C802" s="170"/>
    </row>
    <row r="803" spans="3:3" ht="15.75" customHeight="1">
      <c r="C803" s="170"/>
    </row>
    <row r="804" spans="3:3" ht="15.75" customHeight="1">
      <c r="C804" s="170"/>
    </row>
    <row r="805" spans="3:3" ht="15.75" customHeight="1">
      <c r="C805" s="170"/>
    </row>
    <row r="806" spans="3:3" ht="15.75" customHeight="1">
      <c r="C806" s="170"/>
    </row>
    <row r="807" spans="3:3" ht="15.75" customHeight="1">
      <c r="C807" s="170"/>
    </row>
    <row r="808" spans="3:3" ht="15.75" customHeight="1">
      <c r="C808" s="170"/>
    </row>
    <row r="809" spans="3:3" ht="15.75" customHeight="1">
      <c r="C809" s="170"/>
    </row>
    <row r="810" spans="3:3" ht="15.75" customHeight="1">
      <c r="C810" s="170"/>
    </row>
    <row r="811" spans="3:3" ht="15.75" customHeight="1">
      <c r="C811" s="170"/>
    </row>
    <row r="812" spans="3:3" ht="15.75" customHeight="1">
      <c r="C812" s="170"/>
    </row>
    <row r="813" spans="3:3" ht="15.75" customHeight="1">
      <c r="C813" s="170"/>
    </row>
    <row r="814" spans="3:3" ht="15.75" customHeight="1">
      <c r="C814" s="170"/>
    </row>
    <row r="815" spans="3:3" ht="15.75" customHeight="1">
      <c r="C815" s="170"/>
    </row>
    <row r="816" spans="3:3" ht="15.75" customHeight="1">
      <c r="C816" s="170"/>
    </row>
    <row r="817" spans="3:3" ht="15.75" customHeight="1">
      <c r="C817" s="170"/>
    </row>
    <row r="818" spans="3:3" ht="15.75" customHeight="1">
      <c r="C818" s="170"/>
    </row>
    <row r="819" spans="3:3" ht="15.75" customHeight="1">
      <c r="C819" s="170"/>
    </row>
    <row r="820" spans="3:3" ht="15.75" customHeight="1">
      <c r="C820" s="170"/>
    </row>
    <row r="821" spans="3:3" ht="15.75" customHeight="1">
      <c r="C821" s="170"/>
    </row>
    <row r="822" spans="3:3" ht="15.75" customHeight="1">
      <c r="C822" s="170"/>
    </row>
    <row r="823" spans="3:3" ht="15.75" customHeight="1">
      <c r="C823" s="170"/>
    </row>
    <row r="824" spans="3:3" ht="15.75" customHeight="1">
      <c r="C824" s="170"/>
    </row>
    <row r="825" spans="3:3" ht="15.75" customHeight="1">
      <c r="C825" s="170"/>
    </row>
    <row r="826" spans="3:3" ht="15.75" customHeight="1">
      <c r="C826" s="170"/>
    </row>
    <row r="827" spans="3:3" ht="15.75" customHeight="1">
      <c r="C827" s="170"/>
    </row>
    <row r="828" spans="3:3" ht="15.75" customHeight="1">
      <c r="C828" s="170"/>
    </row>
    <row r="829" spans="3:3" ht="15.75" customHeight="1">
      <c r="C829" s="170"/>
    </row>
    <row r="830" spans="3:3" ht="15.75" customHeight="1">
      <c r="C830" s="170"/>
    </row>
    <row r="831" spans="3:3" ht="15.75" customHeight="1">
      <c r="C831" s="170"/>
    </row>
    <row r="832" spans="3:3" ht="15.75" customHeight="1">
      <c r="C832" s="170"/>
    </row>
    <row r="833" spans="3:3" ht="15.75" customHeight="1">
      <c r="C833" s="170"/>
    </row>
    <row r="834" spans="3:3" ht="15.75" customHeight="1">
      <c r="C834" s="170"/>
    </row>
    <row r="835" spans="3:3" ht="15.75" customHeight="1">
      <c r="C835" s="170"/>
    </row>
    <row r="836" spans="3:3" ht="15.75" customHeight="1">
      <c r="C836" s="170"/>
    </row>
    <row r="837" spans="3:3" ht="15.75" customHeight="1">
      <c r="C837" s="170"/>
    </row>
    <row r="838" spans="3:3" ht="15.75" customHeight="1">
      <c r="C838" s="170"/>
    </row>
    <row r="839" spans="3:3" ht="15.75" customHeight="1">
      <c r="C839" s="170"/>
    </row>
    <row r="840" spans="3:3" ht="15.75" customHeight="1">
      <c r="C840" s="170"/>
    </row>
    <row r="841" spans="3:3" ht="15.75" customHeight="1">
      <c r="C841" s="170"/>
    </row>
    <row r="842" spans="3:3" ht="15.75" customHeight="1">
      <c r="C842" s="170"/>
    </row>
    <row r="843" spans="3:3" ht="15.75" customHeight="1">
      <c r="C843" s="170"/>
    </row>
    <row r="844" spans="3:3" ht="15.75" customHeight="1">
      <c r="C844" s="170"/>
    </row>
    <row r="845" spans="3:3" ht="15.75" customHeight="1">
      <c r="C845" s="170"/>
    </row>
    <row r="846" spans="3:3" ht="15.75" customHeight="1">
      <c r="C846" s="170"/>
    </row>
    <row r="847" spans="3:3" ht="15.75" customHeight="1">
      <c r="C847" s="170"/>
    </row>
    <row r="848" spans="3:3" ht="15.75" customHeight="1">
      <c r="C848" s="170"/>
    </row>
    <row r="849" spans="3:3" ht="15.75" customHeight="1">
      <c r="C849" s="170"/>
    </row>
    <row r="850" spans="3:3" ht="15.75" customHeight="1">
      <c r="C850" s="170"/>
    </row>
    <row r="851" spans="3:3" ht="15.75" customHeight="1">
      <c r="C851" s="170"/>
    </row>
    <row r="852" spans="3:3" ht="15.75" customHeight="1">
      <c r="C852" s="170"/>
    </row>
    <row r="853" spans="3:3" ht="15.75" customHeight="1">
      <c r="C853" s="170"/>
    </row>
    <row r="854" spans="3:3" ht="15.75" customHeight="1">
      <c r="C854" s="170"/>
    </row>
    <row r="855" spans="3:3" ht="15.75" customHeight="1">
      <c r="C855" s="170"/>
    </row>
    <row r="856" spans="3:3" ht="15.75" customHeight="1">
      <c r="C856" s="170"/>
    </row>
    <row r="857" spans="3:3" ht="15.75" customHeight="1">
      <c r="C857" s="170"/>
    </row>
    <row r="858" spans="3:3" ht="15.75" customHeight="1">
      <c r="C858" s="170"/>
    </row>
    <row r="859" spans="3:3" ht="15.75" customHeight="1">
      <c r="C859" s="170"/>
    </row>
    <row r="860" spans="3:3" ht="15.75" customHeight="1">
      <c r="C860" s="170"/>
    </row>
    <row r="861" spans="3:3" ht="15.75" customHeight="1">
      <c r="C861" s="170"/>
    </row>
    <row r="862" spans="3:3" ht="15.75" customHeight="1">
      <c r="C862" s="170"/>
    </row>
    <row r="863" spans="3:3" ht="15.75" customHeight="1">
      <c r="C863" s="170"/>
    </row>
    <row r="864" spans="3:3" ht="15.75" customHeight="1">
      <c r="C864" s="170"/>
    </row>
    <row r="865" spans="3:3" ht="15.75" customHeight="1">
      <c r="C865" s="170"/>
    </row>
    <row r="866" spans="3:3" ht="15.75" customHeight="1">
      <c r="C866" s="170"/>
    </row>
    <row r="867" spans="3:3" ht="15.75" customHeight="1">
      <c r="C867" s="170"/>
    </row>
    <row r="868" spans="3:3" ht="15.75" customHeight="1">
      <c r="C868" s="170"/>
    </row>
    <row r="869" spans="3:3" ht="15.75" customHeight="1">
      <c r="C869" s="170"/>
    </row>
    <row r="870" spans="3:3" ht="15.75" customHeight="1">
      <c r="C870" s="170"/>
    </row>
    <row r="871" spans="3:3" ht="15.75" customHeight="1">
      <c r="C871" s="170"/>
    </row>
    <row r="872" spans="3:3" ht="15.75" customHeight="1">
      <c r="C872" s="170"/>
    </row>
    <row r="873" spans="3:3" ht="15.75" customHeight="1">
      <c r="C873" s="170"/>
    </row>
    <row r="874" spans="3:3" ht="15.75" customHeight="1">
      <c r="C874" s="170"/>
    </row>
    <row r="875" spans="3:3" ht="15.75" customHeight="1">
      <c r="C875" s="170"/>
    </row>
    <row r="876" spans="3:3" ht="15.75" customHeight="1">
      <c r="C876" s="170"/>
    </row>
    <row r="877" spans="3:3" ht="15.75" customHeight="1">
      <c r="C877" s="170"/>
    </row>
    <row r="878" spans="3:3" ht="15.75" customHeight="1">
      <c r="C878" s="170"/>
    </row>
    <row r="879" spans="3:3" ht="15.75" customHeight="1">
      <c r="C879" s="170"/>
    </row>
    <row r="880" spans="3:3" ht="15.75" customHeight="1">
      <c r="C880" s="170"/>
    </row>
    <row r="881" spans="3:3" ht="15.75" customHeight="1">
      <c r="C881" s="170"/>
    </row>
    <row r="882" spans="3:3" ht="15.75" customHeight="1">
      <c r="C882" s="170"/>
    </row>
    <row r="883" spans="3:3" ht="15.75" customHeight="1">
      <c r="C883" s="170"/>
    </row>
    <row r="884" spans="3:3" ht="15.75" customHeight="1">
      <c r="C884" s="170"/>
    </row>
    <row r="885" spans="3:3" ht="15.75" customHeight="1">
      <c r="C885" s="170"/>
    </row>
    <row r="886" spans="3:3" ht="15.75" customHeight="1">
      <c r="C886" s="170"/>
    </row>
    <row r="887" spans="3:3" ht="15.75" customHeight="1">
      <c r="C887" s="170"/>
    </row>
    <row r="888" spans="3:3" ht="15.75" customHeight="1">
      <c r="C888" s="170"/>
    </row>
    <row r="889" spans="3:3" ht="15.75" customHeight="1">
      <c r="C889" s="170"/>
    </row>
    <row r="890" spans="3:3" ht="15.75" customHeight="1">
      <c r="C890" s="170"/>
    </row>
    <row r="891" spans="3:3" ht="15.75" customHeight="1">
      <c r="C891" s="170"/>
    </row>
    <row r="892" spans="3:3" ht="15.75" customHeight="1">
      <c r="C892" s="170"/>
    </row>
    <row r="893" spans="3:3" ht="15.75" customHeight="1">
      <c r="C893" s="170"/>
    </row>
    <row r="894" spans="3:3" ht="15.75" customHeight="1">
      <c r="C894" s="170"/>
    </row>
    <row r="895" spans="3:3" ht="15.75" customHeight="1">
      <c r="C895" s="170"/>
    </row>
    <row r="896" spans="3:3" ht="15.75" customHeight="1">
      <c r="C896" s="170"/>
    </row>
    <row r="897" spans="3:3" ht="15.75" customHeight="1">
      <c r="C897" s="170"/>
    </row>
    <row r="898" spans="3:3" ht="15.75" customHeight="1">
      <c r="C898" s="170"/>
    </row>
    <row r="899" spans="3:3" ht="15.75" customHeight="1">
      <c r="C899" s="170"/>
    </row>
    <row r="900" spans="3:3" ht="15.75" customHeight="1">
      <c r="C900" s="170"/>
    </row>
    <row r="901" spans="3:3" ht="15.75" customHeight="1">
      <c r="C901" s="170"/>
    </row>
    <row r="902" spans="3:3" ht="15.75" customHeight="1">
      <c r="C902" s="170"/>
    </row>
    <row r="903" spans="3:3" ht="15.75" customHeight="1">
      <c r="C903" s="170"/>
    </row>
    <row r="904" spans="3:3" ht="15.75" customHeight="1">
      <c r="C904" s="170"/>
    </row>
    <row r="905" spans="3:3" ht="15.75" customHeight="1">
      <c r="C905" s="170"/>
    </row>
    <row r="906" spans="3:3" ht="15.75" customHeight="1">
      <c r="C906" s="170"/>
    </row>
    <row r="907" spans="3:3" ht="15.75" customHeight="1">
      <c r="C907" s="170"/>
    </row>
    <row r="908" spans="3:3" ht="15.75" customHeight="1">
      <c r="C908" s="170"/>
    </row>
    <row r="909" spans="3:3" ht="15.75" customHeight="1">
      <c r="C909" s="170"/>
    </row>
    <row r="910" spans="3:3" ht="15.75" customHeight="1">
      <c r="C910" s="170"/>
    </row>
    <row r="911" spans="3:3" ht="15.75" customHeight="1">
      <c r="C911" s="170"/>
    </row>
    <row r="912" spans="3:3" ht="15.75" customHeight="1">
      <c r="C912" s="170"/>
    </row>
    <row r="913" spans="3:3" ht="15.75" customHeight="1">
      <c r="C913" s="170"/>
    </row>
    <row r="914" spans="3:3" ht="15.75" customHeight="1">
      <c r="C914" s="170"/>
    </row>
    <row r="915" spans="3:3" ht="15.75" customHeight="1">
      <c r="C915" s="170"/>
    </row>
    <row r="916" spans="3:3" ht="15.75" customHeight="1">
      <c r="C916" s="170"/>
    </row>
    <row r="917" spans="3:3" ht="15.75" customHeight="1">
      <c r="C917" s="170"/>
    </row>
    <row r="918" spans="3:3" ht="15.75" customHeight="1">
      <c r="C918" s="170"/>
    </row>
    <row r="919" spans="3:3" ht="15.75" customHeight="1">
      <c r="C919" s="170"/>
    </row>
    <row r="920" spans="3:3" ht="15.75" customHeight="1">
      <c r="C920" s="170"/>
    </row>
    <row r="921" spans="3:3" ht="15.75" customHeight="1">
      <c r="C921" s="170"/>
    </row>
    <row r="922" spans="3:3" ht="15.75" customHeight="1">
      <c r="C922" s="170"/>
    </row>
    <row r="923" spans="3:3" ht="15.75" customHeight="1">
      <c r="C923" s="170"/>
    </row>
    <row r="924" spans="3:3" ht="15.75" customHeight="1">
      <c r="C924" s="170"/>
    </row>
    <row r="925" spans="3:3" ht="15.75" customHeight="1">
      <c r="C925" s="170"/>
    </row>
    <row r="926" spans="3:3" ht="15.75" customHeight="1">
      <c r="C926" s="170"/>
    </row>
    <row r="927" spans="3:3" ht="15.75" customHeight="1">
      <c r="C927" s="170"/>
    </row>
    <row r="928" spans="3:3" ht="15.75" customHeight="1">
      <c r="C928" s="170"/>
    </row>
    <row r="929" spans="3:3" ht="15.75" customHeight="1">
      <c r="C929" s="170"/>
    </row>
    <row r="930" spans="3:3" ht="15.75" customHeight="1">
      <c r="C930" s="170"/>
    </row>
    <row r="931" spans="3:3" ht="15.75" customHeight="1">
      <c r="C931" s="170"/>
    </row>
    <row r="932" spans="3:3" ht="15.75" customHeight="1">
      <c r="C932" s="170"/>
    </row>
    <row r="933" spans="3:3" ht="15.75" customHeight="1">
      <c r="C933" s="170"/>
    </row>
    <row r="934" spans="3:3" ht="15.75" customHeight="1">
      <c r="C934" s="170"/>
    </row>
    <row r="935" spans="3:3" ht="15.75" customHeight="1">
      <c r="C935" s="170"/>
    </row>
    <row r="936" spans="3:3" ht="15.75" customHeight="1">
      <c r="C936" s="170"/>
    </row>
    <row r="937" spans="3:3" ht="15.75" customHeight="1">
      <c r="C937" s="170"/>
    </row>
    <row r="938" spans="3:3" ht="15.75" customHeight="1">
      <c r="C938" s="170"/>
    </row>
    <row r="939" spans="3:3" ht="15.75" customHeight="1">
      <c r="C939" s="170"/>
    </row>
    <row r="940" spans="3:3" ht="15.75" customHeight="1">
      <c r="C940" s="170"/>
    </row>
    <row r="941" spans="3:3" ht="15.75" customHeight="1">
      <c r="C941" s="170"/>
    </row>
    <row r="942" spans="3:3" ht="15.75" customHeight="1">
      <c r="C942" s="170"/>
    </row>
    <row r="943" spans="3:3" ht="15.75" customHeight="1">
      <c r="C943" s="170"/>
    </row>
    <row r="944" spans="3:3" ht="15.75" customHeight="1">
      <c r="C944" s="170"/>
    </row>
    <row r="945" spans="3:3" ht="15.75" customHeight="1">
      <c r="C945" s="170"/>
    </row>
    <row r="946" spans="3:3" ht="15.75" customHeight="1">
      <c r="C946" s="170"/>
    </row>
    <row r="947" spans="3:3" ht="15.75" customHeight="1">
      <c r="C947" s="170"/>
    </row>
    <row r="948" spans="3:3" ht="15.75" customHeight="1">
      <c r="C948" s="170"/>
    </row>
    <row r="949" spans="3:3" ht="15.75" customHeight="1">
      <c r="C949" s="170"/>
    </row>
    <row r="950" spans="3:3" ht="15.75" customHeight="1">
      <c r="C950" s="170"/>
    </row>
    <row r="951" spans="3:3" ht="15.75" customHeight="1">
      <c r="C951" s="170"/>
    </row>
    <row r="952" spans="3:3" ht="15.75" customHeight="1">
      <c r="C952" s="170"/>
    </row>
    <row r="953" spans="3:3" ht="15.75" customHeight="1">
      <c r="C953" s="170"/>
    </row>
    <row r="954" spans="3:3" ht="15.75" customHeight="1">
      <c r="C954" s="170"/>
    </row>
    <row r="955" spans="3:3" ht="15.75" customHeight="1">
      <c r="C955" s="170"/>
    </row>
    <row r="956" spans="3:3" ht="15.75" customHeight="1">
      <c r="C956" s="170"/>
    </row>
    <row r="957" spans="3:3" ht="15.75" customHeight="1">
      <c r="C957" s="170"/>
    </row>
    <row r="958" spans="3:3" ht="15.75" customHeight="1">
      <c r="C958" s="170"/>
    </row>
    <row r="959" spans="3:3" ht="15.75" customHeight="1">
      <c r="C959" s="170"/>
    </row>
    <row r="960" spans="3:3" ht="15.75" customHeight="1">
      <c r="C960" s="170"/>
    </row>
    <row r="961" spans="3:3" ht="15.75" customHeight="1">
      <c r="C961" s="170"/>
    </row>
    <row r="962" spans="3:3" ht="15.75" customHeight="1">
      <c r="C962" s="170"/>
    </row>
    <row r="963" spans="3:3" ht="15.75" customHeight="1">
      <c r="C963" s="170"/>
    </row>
    <row r="964" spans="3:3" ht="15.75" customHeight="1">
      <c r="C964" s="170"/>
    </row>
    <row r="965" spans="3:3" ht="15.75" customHeight="1">
      <c r="C965" s="170"/>
    </row>
    <row r="966" spans="3:3" ht="15.75" customHeight="1">
      <c r="C966" s="170"/>
    </row>
    <row r="967" spans="3:3" ht="15.75" customHeight="1">
      <c r="C967" s="170"/>
    </row>
    <row r="968" spans="3:3" ht="15.75" customHeight="1">
      <c r="C968" s="170"/>
    </row>
    <row r="969" spans="3:3" ht="15.75" customHeight="1">
      <c r="C969" s="170"/>
    </row>
    <row r="970" spans="3:3" ht="15.75" customHeight="1">
      <c r="C970" s="170"/>
    </row>
    <row r="971" spans="3:3" ht="15.75" customHeight="1">
      <c r="C971" s="170"/>
    </row>
    <row r="972" spans="3:3" ht="15.75" customHeight="1">
      <c r="C972" s="170"/>
    </row>
    <row r="973" spans="3:3" ht="15.75" customHeight="1">
      <c r="C973" s="170"/>
    </row>
    <row r="974" spans="3:3" ht="15.75" customHeight="1">
      <c r="C974" s="170"/>
    </row>
    <row r="975" spans="3:3" ht="15.75" customHeight="1">
      <c r="C975" s="170"/>
    </row>
    <row r="976" spans="3:3" ht="15.75" customHeight="1">
      <c r="C976" s="170"/>
    </row>
    <row r="977" spans="3:3" ht="15.75" customHeight="1">
      <c r="C977" s="170"/>
    </row>
    <row r="978" spans="3:3" ht="15.75" customHeight="1">
      <c r="C978" s="170"/>
    </row>
    <row r="979" spans="3:3" ht="15.75" customHeight="1">
      <c r="C979" s="170"/>
    </row>
    <row r="980" spans="3:3" ht="15.75" customHeight="1">
      <c r="C980" s="170"/>
    </row>
    <row r="981" spans="3:3" ht="15.75" customHeight="1">
      <c r="C981" s="170"/>
    </row>
    <row r="982" spans="3:3" ht="15.75" customHeight="1">
      <c r="C982" s="170"/>
    </row>
    <row r="983" spans="3:3" ht="15.75" customHeight="1">
      <c r="C983" s="170"/>
    </row>
    <row r="984" spans="3:3" ht="15.75" customHeight="1">
      <c r="C984" s="170"/>
    </row>
    <row r="985" spans="3:3" ht="15.75" customHeight="1">
      <c r="C985" s="170"/>
    </row>
    <row r="986" spans="3:3" ht="15.75" customHeight="1">
      <c r="C986" s="170"/>
    </row>
    <row r="987" spans="3:3" ht="15.75" customHeight="1">
      <c r="C987" s="170"/>
    </row>
    <row r="988" spans="3:3" ht="15.75" customHeight="1">
      <c r="C988" s="170"/>
    </row>
    <row r="989" spans="3:3" ht="15.75" customHeight="1">
      <c r="C989" s="170"/>
    </row>
    <row r="990" spans="3:3" ht="15.75" customHeight="1">
      <c r="C990" s="170"/>
    </row>
    <row r="991" spans="3:3" ht="15.75" customHeight="1">
      <c r="C991" s="170"/>
    </row>
    <row r="992" spans="3:3" ht="15.75" customHeight="1">
      <c r="C992" s="170"/>
    </row>
    <row r="993" spans="3:3" ht="15.75" customHeight="1">
      <c r="C993" s="170"/>
    </row>
    <row r="994" spans="3:3" ht="15.75" customHeight="1">
      <c r="C994" s="170"/>
    </row>
    <row r="995" spans="3:3" ht="15.75" customHeight="1">
      <c r="C995" s="170"/>
    </row>
    <row r="996" spans="3:3" ht="15.75" customHeight="1">
      <c r="C996" s="170"/>
    </row>
    <row r="997" spans="3:3" ht="15.75" customHeight="1">
      <c r="C997" s="170"/>
    </row>
    <row r="998" spans="3:3" ht="15.75" customHeight="1">
      <c r="C998" s="170"/>
    </row>
    <row r="999" spans="3:3" ht="15.75" customHeight="1">
      <c r="C999" s="170"/>
    </row>
    <row r="1000" spans="3:3" ht="15.75" customHeight="1">
      <c r="C1000" s="170"/>
    </row>
  </sheetData>
  <mergeCells count="28">
    <mergeCell ref="A1:P1"/>
    <mergeCell ref="A2:P2"/>
    <mergeCell ref="A3:P3"/>
    <mergeCell ref="A4:D4"/>
    <mergeCell ref="A5:P5"/>
    <mergeCell ref="B10:D10"/>
    <mergeCell ref="F10:S10"/>
    <mergeCell ref="F11:S11"/>
    <mergeCell ref="E12:R12"/>
    <mergeCell ref="E13:R13"/>
    <mergeCell ref="B15:B19"/>
    <mergeCell ref="D15:K15"/>
    <mergeCell ref="D20:K20"/>
    <mergeCell ref="D21:K21"/>
    <mergeCell ref="B51:B57"/>
    <mergeCell ref="B87:B99"/>
    <mergeCell ref="D22:K22"/>
    <mergeCell ref="D23:K23"/>
    <mergeCell ref="D38:K38"/>
    <mergeCell ref="D39:K39"/>
    <mergeCell ref="B41:E41"/>
    <mergeCell ref="B42:B48"/>
    <mergeCell ref="B50:E50"/>
    <mergeCell ref="B64:E65"/>
    <mergeCell ref="B70:B77"/>
    <mergeCell ref="B78:B79"/>
    <mergeCell ref="D78:D79"/>
    <mergeCell ref="B80:B86"/>
  </mergeCells>
  <conditionalFormatting sqref="F10">
    <cfRule type="notContainsBlanks" dxfId="100" priority="1">
      <formula>LEN(TRIM(F10))&gt;0</formula>
    </cfRule>
  </conditionalFormatting>
  <conditionalFormatting sqref="F11:S11">
    <cfRule type="expression" dxfId="99" priority="2">
      <formula>E11="NO SE REPORTA"</formula>
    </cfRule>
  </conditionalFormatting>
  <conditionalFormatting sqref="F11:S11">
    <cfRule type="expression" dxfId="98" priority="3">
      <formula>E10="NO APLICA"</formula>
    </cfRule>
  </conditionalFormatting>
  <conditionalFormatting sqref="E12:R12">
    <cfRule type="expression" dxfId="97" priority="4">
      <formula>E11="SI SE REPORTA"</formula>
    </cfRule>
  </conditionalFormatting>
  <dataValidations count="4">
    <dataValidation type="decimal" operator="greaterThanOrEqual" allowBlank="1" showInputMessage="1" showErrorMessage="1" prompt="ERROR - Valor en HECTAREAS (sin decimales)_x000a_" sqref="E17:H18 F25:F36">
      <formula1>0</formula1>
    </dataValidation>
    <dataValidation type="list" allowBlank="1" showErrorMessage="1" sqref="E11">
      <formula1>REPORTE</formula1>
    </dataValidation>
    <dataValidation type="list" allowBlank="1" showErrorMessage="1" sqref="E10">
      <formula1>SI</formula1>
    </dataValidation>
    <dataValidation type="decimal" operator="greaterThanOrEqual" allowBlank="1" showInputMessage="1" showErrorMessage="1" prompt="ERROR - Valor en PESOS (sin centavos)" sqref="G25:J36">
      <formula1>0</formula1>
    </dataValidation>
  </dataValidations>
  <hyperlinks>
    <hyperlink ref="B9" location="null!A1" display="VOLVER AL INDICE"/>
  </hyperlinks>
  <pageMargins left="0.25" right="0.25" top="0.75" bottom="0.75" header="0" footer="0"/>
  <pageSetup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sqref="A1:P1"/>
    </sheetView>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26" width="9.375" customWidth="1"/>
  </cols>
  <sheetData>
    <row r="1" spans="1:26" ht="100.5" customHeight="1">
      <c r="A1" s="808"/>
      <c r="B1" s="732"/>
      <c r="C1" s="732"/>
      <c r="D1" s="732"/>
      <c r="E1" s="732"/>
      <c r="F1" s="732"/>
      <c r="G1" s="732"/>
      <c r="H1" s="732"/>
      <c r="I1" s="732"/>
      <c r="J1" s="732"/>
      <c r="K1" s="732"/>
      <c r="L1" s="732"/>
      <c r="M1" s="732"/>
      <c r="N1" s="732"/>
      <c r="O1" s="732"/>
      <c r="P1" s="733"/>
      <c r="Q1" s="24"/>
      <c r="R1" s="24"/>
      <c r="S1" s="4"/>
      <c r="T1" s="4"/>
      <c r="U1" s="4"/>
      <c r="V1" s="4"/>
      <c r="W1" s="4"/>
      <c r="X1" s="4"/>
      <c r="Y1" s="4"/>
      <c r="Z1" s="4"/>
    </row>
    <row r="2" spans="1:26">
      <c r="A2" s="731" t="str">
        <f>'Datos Generales'!C5</f>
        <v>Corporación Autónoma Regional del Tolima – CORTOLIMA</v>
      </c>
      <c r="B2" s="732"/>
      <c r="C2" s="732"/>
      <c r="D2" s="732"/>
      <c r="E2" s="732"/>
      <c r="F2" s="732"/>
      <c r="G2" s="732"/>
      <c r="H2" s="732"/>
      <c r="I2" s="732"/>
      <c r="J2" s="732"/>
      <c r="K2" s="732"/>
      <c r="L2" s="732"/>
      <c r="M2" s="732"/>
      <c r="N2" s="732"/>
      <c r="O2" s="732"/>
      <c r="P2" s="733"/>
      <c r="Q2" s="24"/>
      <c r="R2" s="24"/>
      <c r="S2" s="5"/>
      <c r="T2" s="5"/>
      <c r="U2" s="5"/>
      <c r="V2" s="5"/>
      <c r="W2" s="5"/>
      <c r="X2" s="5"/>
      <c r="Y2" s="5"/>
      <c r="Z2" s="5"/>
    </row>
    <row r="3" spans="1:26">
      <c r="A3" s="809" t="s">
        <v>845</v>
      </c>
      <c r="B3" s="732"/>
      <c r="C3" s="732"/>
      <c r="D3" s="732"/>
      <c r="E3" s="732"/>
      <c r="F3" s="732"/>
      <c r="G3" s="732"/>
      <c r="H3" s="732"/>
      <c r="I3" s="732"/>
      <c r="J3" s="732"/>
      <c r="K3" s="732"/>
      <c r="L3" s="732"/>
      <c r="M3" s="732"/>
      <c r="N3" s="732"/>
      <c r="O3" s="732"/>
      <c r="P3" s="733"/>
      <c r="Q3" s="24"/>
      <c r="R3" s="24"/>
      <c r="S3" s="5"/>
      <c r="T3" s="5"/>
      <c r="U3" s="5"/>
      <c r="V3" s="5"/>
      <c r="W3" s="5"/>
      <c r="X3" s="5"/>
      <c r="Y3" s="5"/>
      <c r="Z3" s="5"/>
    </row>
    <row r="4" spans="1:26" ht="15.75">
      <c r="A4" s="809" t="s">
        <v>49</v>
      </c>
      <c r="B4" s="732"/>
      <c r="C4" s="732"/>
      <c r="D4" s="810"/>
      <c r="E4" s="14" t="str">
        <f>'Datos Generales'!C6</f>
        <v>2020-I</v>
      </c>
      <c r="F4" s="14"/>
      <c r="G4" s="14"/>
      <c r="H4" s="14"/>
      <c r="I4" s="14"/>
      <c r="J4" s="14"/>
      <c r="K4" s="14"/>
      <c r="L4" s="14"/>
      <c r="M4" s="14"/>
      <c r="N4" s="14"/>
      <c r="O4" s="14"/>
      <c r="P4" s="15"/>
      <c r="Q4" s="24"/>
      <c r="R4" s="24"/>
      <c r="S4" s="5"/>
      <c r="T4" s="5"/>
      <c r="U4" s="5"/>
      <c r="V4" s="5"/>
      <c r="W4" s="5"/>
      <c r="X4" s="5"/>
      <c r="Y4" s="5"/>
      <c r="Z4" s="5"/>
    </row>
    <row r="5" spans="1:26" ht="16.5" customHeight="1">
      <c r="A5" s="809" t="s">
        <v>251</v>
      </c>
      <c r="B5" s="732"/>
      <c r="C5" s="732"/>
      <c r="D5" s="732"/>
      <c r="E5" s="732"/>
      <c r="F5" s="732"/>
      <c r="G5" s="732"/>
      <c r="H5" s="732"/>
      <c r="I5" s="732"/>
      <c r="J5" s="732"/>
      <c r="K5" s="732"/>
      <c r="L5" s="732"/>
      <c r="M5" s="732"/>
      <c r="N5" s="732"/>
      <c r="O5" s="732"/>
      <c r="P5" s="733"/>
      <c r="Q5" s="24"/>
      <c r="R5" s="24"/>
      <c r="S5" s="24"/>
      <c r="T5" s="24"/>
      <c r="U5" s="24"/>
      <c r="V5" s="24"/>
      <c r="W5" s="24"/>
      <c r="X5" s="24"/>
      <c r="Y5" s="24"/>
      <c r="Z5" s="24"/>
    </row>
    <row r="6" spans="1:26">
      <c r="A6" s="24"/>
      <c r="B6" s="257"/>
      <c r="C6" s="258"/>
      <c r="D6" s="120"/>
      <c r="E6" s="120"/>
      <c r="F6" s="120"/>
      <c r="G6" s="120"/>
      <c r="H6" s="120"/>
      <c r="I6" s="120"/>
      <c r="J6" s="120"/>
      <c r="K6" s="120"/>
    </row>
    <row r="7" spans="1:26">
      <c r="A7" s="24"/>
      <c r="B7" s="118" t="s">
        <v>882</v>
      </c>
      <c r="C7" s="119"/>
      <c r="D7" s="120"/>
      <c r="E7" s="207"/>
      <c r="F7" s="120" t="s">
        <v>883</v>
      </c>
      <c r="G7" s="120"/>
      <c r="H7" s="120"/>
      <c r="I7" s="120"/>
      <c r="J7" s="120"/>
      <c r="K7" s="120"/>
    </row>
    <row r="8" spans="1:26">
      <c r="A8" s="24"/>
      <c r="B8" s="122"/>
      <c r="C8" s="123"/>
      <c r="D8" s="120"/>
      <c r="E8" s="124"/>
      <c r="F8" s="120" t="s">
        <v>884</v>
      </c>
      <c r="G8" s="120"/>
      <c r="H8" s="120"/>
      <c r="I8" s="120"/>
      <c r="J8" s="120"/>
      <c r="K8" s="120"/>
    </row>
    <row r="9" spans="1:26">
      <c r="A9" s="24"/>
      <c r="B9" s="134" t="s">
        <v>885</v>
      </c>
      <c r="C9" s="126">
        <v>2020</v>
      </c>
      <c r="D9" s="127" t="str">
        <f>IF(E11="NO APLICA","NO APLICA",IF(E12="NO SE REPORTA","SIN INFORMACION",+E96))</f>
        <v>N.A.</v>
      </c>
      <c r="E9" s="209"/>
      <c r="F9" s="120" t="s">
        <v>886</v>
      </c>
      <c r="G9" s="120"/>
      <c r="H9" s="120"/>
      <c r="I9" s="120"/>
      <c r="J9" s="120"/>
      <c r="K9" s="120"/>
    </row>
    <row r="10" spans="1:26">
      <c r="A10" s="24"/>
      <c r="B10" s="129" t="s">
        <v>887</v>
      </c>
      <c r="C10" s="119"/>
      <c r="D10" s="120"/>
      <c r="E10" s="120"/>
      <c r="F10" s="120"/>
      <c r="G10" s="120"/>
      <c r="H10" s="120"/>
      <c r="I10" s="120"/>
      <c r="J10" s="120"/>
      <c r="K10" s="120"/>
    </row>
    <row r="11" spans="1:26">
      <c r="A11" s="24"/>
      <c r="B11" s="836" t="s">
        <v>888</v>
      </c>
      <c r="C11" s="787"/>
      <c r="D11" s="787"/>
      <c r="E11" s="132" t="s">
        <v>889</v>
      </c>
      <c r="F11" s="837" t="str">
        <f>IF(E11="NO APLICA","      ESCRIBA EL NÚMERO DEL ACUERDO DEL CONSEJO DIRECTIVO EN EL CUAL DECIDE LA NO PROCEDENCIA DE LA APLICACIÓN DEL INDICADOR",IF(E12="NO SE REPORTA","      ESCRIBA EL NÚMERO DEL ACUERDO DEL CONSEJO DIRECTIVO EN LA CUAL SE APRUEBA LA AGENDA DE IMPLEMENTACION DEL INDICADOR",""))</f>
        <v/>
      </c>
      <c r="G11" s="787"/>
      <c r="H11" s="787"/>
      <c r="I11" s="787"/>
      <c r="J11" s="787"/>
      <c r="K11" s="787"/>
      <c r="L11" s="787"/>
      <c r="M11" s="787"/>
      <c r="N11" s="787"/>
      <c r="O11" s="787"/>
      <c r="P11" s="787"/>
      <c r="Q11" s="787"/>
      <c r="R11" s="787"/>
      <c r="S11" s="787"/>
      <c r="T11" s="120"/>
      <c r="U11" s="120"/>
      <c r="V11" s="24"/>
      <c r="W11" s="24"/>
      <c r="X11" s="24"/>
      <c r="Y11" s="24"/>
      <c r="Z11" s="24"/>
    </row>
    <row r="12" spans="1:26" ht="14.25" customHeight="1">
      <c r="A12" s="24"/>
      <c r="B12" s="133"/>
      <c r="C12" s="130"/>
      <c r="D12" s="134" t="str">
        <f>IF(E11="SI APLICA","¿El indicador no se reporta por limitaciones de información disponible? ","")</f>
        <v xml:space="preserve">¿El indicador no se reporta por limitaciones de información disponible? </v>
      </c>
      <c r="E12" s="135" t="s">
        <v>1020</v>
      </c>
      <c r="F12" s="838"/>
      <c r="G12" s="787"/>
      <c r="H12" s="787"/>
      <c r="I12" s="787"/>
      <c r="J12" s="787"/>
      <c r="K12" s="787"/>
      <c r="L12" s="787"/>
      <c r="M12" s="787"/>
      <c r="N12" s="787"/>
      <c r="O12" s="787"/>
      <c r="P12" s="787"/>
      <c r="Q12" s="787"/>
      <c r="R12" s="787"/>
      <c r="S12" s="787"/>
      <c r="T12" s="24"/>
      <c r="U12" s="24"/>
      <c r="V12" s="24"/>
      <c r="W12" s="24"/>
      <c r="X12" s="24"/>
      <c r="Y12" s="24"/>
      <c r="Z12" s="24"/>
    </row>
    <row r="13" spans="1:26" ht="23.25" customHeight="1">
      <c r="A13" s="24"/>
      <c r="B13" s="133"/>
      <c r="C13" s="130"/>
      <c r="D13" s="134" t="str">
        <f>IF(E12="SI SE REPORTA","¿Qué programas o proyectos del Plan de Acción están asociados al indicador? ","")</f>
        <v xml:space="preserve">¿Qué programas o proyectos del Plan de Acción están asociados al indicador? </v>
      </c>
      <c r="E13" s="839"/>
      <c r="F13" s="787"/>
      <c r="G13" s="787"/>
      <c r="H13" s="787"/>
      <c r="I13" s="787"/>
      <c r="J13" s="787"/>
      <c r="K13" s="787"/>
      <c r="L13" s="787"/>
      <c r="M13" s="787"/>
      <c r="N13" s="787"/>
      <c r="O13" s="787"/>
      <c r="P13" s="787"/>
      <c r="Q13" s="787"/>
      <c r="R13" s="787"/>
      <c r="S13" s="24"/>
      <c r="T13" s="24"/>
      <c r="U13" s="24"/>
      <c r="V13" s="24"/>
      <c r="W13" s="24"/>
      <c r="X13" s="24"/>
      <c r="Y13" s="24"/>
      <c r="Z13" s="24"/>
    </row>
    <row r="14" spans="1:26" ht="21.75" customHeight="1">
      <c r="A14" s="24"/>
      <c r="B14" s="133"/>
      <c r="C14" s="130"/>
      <c r="D14" s="134" t="s">
        <v>891</v>
      </c>
      <c r="E14" s="832"/>
      <c r="F14" s="833"/>
      <c r="G14" s="833"/>
      <c r="H14" s="833"/>
      <c r="I14" s="833"/>
      <c r="J14" s="833"/>
      <c r="K14" s="833"/>
      <c r="L14" s="833"/>
      <c r="M14" s="833"/>
      <c r="N14" s="833"/>
      <c r="O14" s="833"/>
      <c r="P14" s="833"/>
      <c r="Q14" s="833"/>
      <c r="R14" s="834"/>
      <c r="S14" s="24"/>
      <c r="T14" s="24"/>
      <c r="U14" s="24"/>
      <c r="V14" s="24"/>
      <c r="W14" s="24"/>
      <c r="X14" s="24"/>
      <c r="Y14" s="24"/>
      <c r="Z14" s="24"/>
    </row>
    <row r="15" spans="1:26" ht="6.75" customHeight="1">
      <c r="A15" s="24"/>
      <c r="B15" s="133"/>
      <c r="C15" s="119"/>
      <c r="D15" s="120"/>
      <c r="E15" s="120"/>
      <c r="F15" s="120"/>
      <c r="G15" s="120"/>
      <c r="H15" s="120"/>
      <c r="I15" s="120"/>
      <c r="J15" s="120"/>
      <c r="K15" s="120"/>
      <c r="L15" s="24"/>
      <c r="M15" s="24"/>
      <c r="N15" s="24"/>
      <c r="O15" s="24"/>
      <c r="P15" s="24"/>
      <c r="Q15" s="24"/>
      <c r="R15" s="24"/>
      <c r="S15" s="24"/>
      <c r="T15" s="24"/>
      <c r="U15" s="24"/>
      <c r="V15" s="24"/>
      <c r="W15" s="24"/>
      <c r="X15" s="24"/>
      <c r="Y15" s="24"/>
      <c r="Z15" s="24"/>
    </row>
    <row r="16" spans="1:26" ht="15" customHeight="1">
      <c r="A16" s="24"/>
      <c r="B16" s="813" t="s">
        <v>892</v>
      </c>
      <c r="C16" s="200"/>
      <c r="D16" s="137" t="s">
        <v>1201</v>
      </c>
      <c r="E16" s="259"/>
      <c r="F16" s="259"/>
      <c r="G16" s="259"/>
      <c r="H16" s="259"/>
      <c r="I16" s="259"/>
      <c r="J16" s="260"/>
      <c r="K16" s="120"/>
    </row>
    <row r="17" spans="1:11">
      <c r="A17" s="24"/>
      <c r="B17" s="814"/>
      <c r="C17" s="855" t="s">
        <v>846</v>
      </c>
      <c r="D17" s="853" t="s">
        <v>1024</v>
      </c>
      <c r="E17" s="858" t="s">
        <v>1236</v>
      </c>
      <c r="F17" s="857" t="s">
        <v>1237</v>
      </c>
      <c r="G17" s="858" t="s">
        <v>1025</v>
      </c>
      <c r="H17" s="120"/>
      <c r="I17" s="24"/>
      <c r="J17" s="141"/>
      <c r="K17" s="120"/>
    </row>
    <row r="18" spans="1:11">
      <c r="A18" s="24"/>
      <c r="B18" s="814"/>
      <c r="C18" s="791"/>
      <c r="D18" s="815"/>
      <c r="E18" s="815"/>
      <c r="F18" s="815"/>
      <c r="G18" s="815"/>
      <c r="H18" s="120"/>
      <c r="I18" s="24"/>
      <c r="J18" s="141"/>
      <c r="K18" s="120"/>
    </row>
    <row r="19" spans="1:11" ht="24">
      <c r="A19" s="24"/>
      <c r="B19" s="814"/>
      <c r="C19" s="145" t="s">
        <v>1026</v>
      </c>
      <c r="D19" s="142" t="s">
        <v>1238</v>
      </c>
      <c r="E19" s="140"/>
      <c r="F19" s="140"/>
      <c r="G19" s="255">
        <f t="shared" ref="G19:G24" si="0">+E19+F19</f>
        <v>0</v>
      </c>
      <c r="H19" s="120"/>
      <c r="I19" s="24"/>
      <c r="J19" s="141"/>
      <c r="K19" s="120"/>
    </row>
    <row r="20" spans="1:11" ht="24">
      <c r="A20" s="24"/>
      <c r="B20" s="814"/>
      <c r="C20" s="145" t="s">
        <v>1028</v>
      </c>
      <c r="D20" s="142" t="s">
        <v>1239</v>
      </c>
      <c r="E20" s="242"/>
      <c r="F20" s="242"/>
      <c r="G20" s="255">
        <f t="shared" si="0"/>
        <v>0</v>
      </c>
      <c r="H20" s="120"/>
      <c r="I20" s="24"/>
      <c r="J20" s="141"/>
      <c r="K20" s="120"/>
    </row>
    <row r="21" spans="1:11" ht="15.75" customHeight="1">
      <c r="A21" s="24"/>
      <c r="B21" s="814"/>
      <c r="C21" s="145" t="s">
        <v>1030</v>
      </c>
      <c r="D21" s="142" t="s">
        <v>1240</v>
      </c>
      <c r="E21" s="242"/>
      <c r="F21" s="242"/>
      <c r="G21" s="255">
        <f t="shared" si="0"/>
        <v>0</v>
      </c>
      <c r="H21" s="120"/>
      <c r="I21" s="24"/>
      <c r="J21" s="141"/>
      <c r="K21" s="120"/>
    </row>
    <row r="22" spans="1:11" ht="15.75" customHeight="1">
      <c r="A22" s="24"/>
      <c r="B22" s="814"/>
      <c r="C22" s="145" t="s">
        <v>1114</v>
      </c>
      <c r="D22" s="261" t="s">
        <v>1241</v>
      </c>
      <c r="E22" s="242"/>
      <c r="F22" s="242"/>
      <c r="G22" s="255">
        <f t="shared" si="0"/>
        <v>0</v>
      </c>
      <c r="H22" s="120"/>
      <c r="I22" s="24"/>
      <c r="J22" s="141"/>
      <c r="K22" s="120"/>
    </row>
    <row r="23" spans="1:11" ht="15.75" customHeight="1">
      <c r="A23" s="24"/>
      <c r="B23" s="814"/>
      <c r="C23" s="145" t="s">
        <v>1116</v>
      </c>
      <c r="D23" s="142" t="s">
        <v>1242</v>
      </c>
      <c r="E23" s="140"/>
      <c r="F23" s="140"/>
      <c r="G23" s="262">
        <f t="shared" si="0"/>
        <v>0</v>
      </c>
      <c r="H23" s="120"/>
      <c r="I23" s="24"/>
      <c r="J23" s="141"/>
      <c r="K23" s="120"/>
    </row>
    <row r="24" spans="1:11" ht="15.75" customHeight="1">
      <c r="A24" s="24"/>
      <c r="B24" s="814"/>
      <c r="C24" s="145" t="s">
        <v>1118</v>
      </c>
      <c r="D24" s="142" t="s">
        <v>1243</v>
      </c>
      <c r="E24" s="255">
        <f t="shared" ref="E24:F24" si="1">+E21+E22</f>
        <v>0</v>
      </c>
      <c r="F24" s="255">
        <f t="shared" si="1"/>
        <v>0</v>
      </c>
      <c r="G24" s="255">
        <f t="shared" si="0"/>
        <v>0</v>
      </c>
      <c r="H24" s="120"/>
      <c r="I24" s="24"/>
      <c r="J24" s="141"/>
      <c r="K24" s="120"/>
    </row>
    <row r="25" spans="1:11" ht="24" customHeight="1">
      <c r="A25" s="24"/>
      <c r="B25" s="814"/>
      <c r="C25" s="201"/>
      <c r="D25" s="859" t="s">
        <v>1244</v>
      </c>
      <c r="E25" s="787"/>
      <c r="F25" s="787"/>
      <c r="G25" s="787"/>
      <c r="H25" s="787"/>
      <c r="I25" s="787"/>
      <c r="J25" s="141"/>
      <c r="K25" s="24"/>
    </row>
    <row r="26" spans="1:11" ht="15.75" customHeight="1">
      <c r="A26" s="24"/>
      <c r="B26" s="814"/>
      <c r="C26" s="201"/>
      <c r="D26" s="263" t="s">
        <v>1245</v>
      </c>
      <c r="E26" s="191"/>
      <c r="F26" s="191"/>
      <c r="G26" s="191"/>
      <c r="H26" s="191"/>
      <c r="I26" s="191"/>
      <c r="J26" s="141"/>
      <c r="K26" s="24"/>
    </row>
    <row r="27" spans="1:11" ht="15.75" customHeight="1">
      <c r="A27" s="24"/>
      <c r="B27" s="814"/>
      <c r="C27" s="201"/>
      <c r="D27" s="811" t="s">
        <v>1246</v>
      </c>
      <c r="E27" s="787"/>
      <c r="F27" s="787"/>
      <c r="G27" s="787"/>
      <c r="H27" s="787"/>
      <c r="I27" s="787"/>
      <c r="J27" s="788"/>
      <c r="K27" s="24"/>
    </row>
    <row r="28" spans="1:11" ht="15.75" customHeight="1">
      <c r="A28" s="24"/>
      <c r="B28" s="814"/>
      <c r="C28" s="180"/>
      <c r="D28" s="153" t="s">
        <v>1024</v>
      </c>
      <c r="E28" s="153" t="s">
        <v>916</v>
      </c>
      <c r="F28" s="153" t="s">
        <v>917</v>
      </c>
      <c r="G28" s="153" t="s">
        <v>918</v>
      </c>
      <c r="H28" s="153" t="s">
        <v>919</v>
      </c>
      <c r="I28" s="153" t="s">
        <v>1025</v>
      </c>
      <c r="J28" s="141"/>
      <c r="K28" s="24"/>
    </row>
    <row r="29" spans="1:11" ht="15.75" customHeight="1">
      <c r="A29" s="24"/>
      <c r="B29" s="814"/>
      <c r="C29" s="180"/>
      <c r="D29" s="182" t="s">
        <v>1247</v>
      </c>
      <c r="E29" s="140">
        <v>0</v>
      </c>
      <c r="F29" s="140">
        <v>0</v>
      </c>
      <c r="G29" s="140">
        <v>1</v>
      </c>
      <c r="H29" s="140">
        <v>1</v>
      </c>
      <c r="I29" s="243">
        <f>SUM(E29:H29)</f>
        <v>2</v>
      </c>
      <c r="J29" s="141"/>
      <c r="K29" s="24"/>
    </row>
    <row r="30" spans="1:11" ht="15.75" customHeight="1">
      <c r="A30" s="24"/>
      <c r="B30" s="814"/>
      <c r="C30" s="180"/>
      <c r="D30" s="182" t="s">
        <v>1248</v>
      </c>
      <c r="E30" s="140">
        <v>1</v>
      </c>
      <c r="F30" s="140"/>
      <c r="G30" s="140"/>
      <c r="H30" s="140"/>
      <c r="I30" s="264"/>
      <c r="J30" s="141"/>
      <c r="K30" s="24"/>
    </row>
    <row r="31" spans="1:11" ht="15.75" customHeight="1">
      <c r="A31" s="24"/>
      <c r="B31" s="814"/>
      <c r="C31" s="180"/>
      <c r="D31" s="182" t="s">
        <v>1249</v>
      </c>
      <c r="E31" s="140">
        <v>1</v>
      </c>
      <c r="F31" s="140">
        <v>2</v>
      </c>
      <c r="G31" s="140"/>
      <c r="H31" s="140"/>
      <c r="I31" s="264"/>
      <c r="J31" s="141"/>
      <c r="K31" s="24"/>
    </row>
    <row r="32" spans="1:11" ht="15.75" customHeight="1">
      <c r="A32" s="24"/>
      <c r="B32" s="814"/>
      <c r="C32" s="180"/>
      <c r="D32" s="182" t="s">
        <v>1250</v>
      </c>
      <c r="E32" s="140"/>
      <c r="F32" s="140"/>
      <c r="G32" s="140">
        <v>1</v>
      </c>
      <c r="H32" s="140"/>
      <c r="I32" s="264"/>
      <c r="J32" s="141"/>
      <c r="K32" s="24"/>
    </row>
    <row r="33" spans="1:11" ht="15.75" customHeight="1">
      <c r="A33" s="24"/>
      <c r="B33" s="814"/>
      <c r="C33" s="180"/>
      <c r="D33" s="182" t="s">
        <v>1251</v>
      </c>
      <c r="E33" s="140"/>
      <c r="F33" s="140"/>
      <c r="G33" s="140"/>
      <c r="H33" s="140">
        <v>1</v>
      </c>
      <c r="I33" s="264"/>
      <c r="J33" s="141"/>
      <c r="K33" s="24"/>
    </row>
    <row r="34" spans="1:11" ht="15.75" customHeight="1">
      <c r="A34" s="24"/>
      <c r="B34" s="814"/>
      <c r="C34" s="180"/>
      <c r="D34" s="182" t="s">
        <v>1252</v>
      </c>
      <c r="E34" s="265"/>
      <c r="F34" s="265"/>
      <c r="G34" s="265">
        <v>1</v>
      </c>
      <c r="H34" s="265">
        <v>1</v>
      </c>
      <c r="I34" s="264"/>
      <c r="J34" s="141"/>
      <c r="K34" s="24"/>
    </row>
    <row r="35" spans="1:11" ht="15.75" customHeight="1">
      <c r="A35" s="24"/>
      <c r="B35" s="814"/>
      <c r="C35" s="180"/>
      <c r="D35" s="182" t="s">
        <v>1025</v>
      </c>
      <c r="E35" s="243">
        <f t="shared" ref="E35:H35" si="2">SUM(E30:E34)</f>
        <v>2</v>
      </c>
      <c r="F35" s="243">
        <f t="shared" si="2"/>
        <v>2</v>
      </c>
      <c r="G35" s="243">
        <f t="shared" si="2"/>
        <v>2</v>
      </c>
      <c r="H35" s="243">
        <f t="shared" si="2"/>
        <v>2</v>
      </c>
      <c r="I35" s="264"/>
      <c r="J35" s="141"/>
      <c r="K35" s="24"/>
    </row>
    <row r="36" spans="1:11" ht="15.75" customHeight="1">
      <c r="A36" s="24"/>
      <c r="B36" s="814"/>
      <c r="C36" s="201"/>
      <c r="D36" s="811" t="s">
        <v>1253</v>
      </c>
      <c r="E36" s="787"/>
      <c r="F36" s="787"/>
      <c r="G36" s="787"/>
      <c r="H36" s="787"/>
      <c r="I36" s="787"/>
      <c r="J36" s="788"/>
      <c r="K36" s="24"/>
    </row>
    <row r="37" spans="1:11" ht="15.75" customHeight="1">
      <c r="A37" s="24"/>
      <c r="B37" s="814"/>
      <c r="C37" s="201"/>
      <c r="D37" s="811" t="s">
        <v>1254</v>
      </c>
      <c r="E37" s="787"/>
      <c r="F37" s="787"/>
      <c r="G37" s="787"/>
      <c r="H37" s="787"/>
      <c r="I37" s="787"/>
      <c r="J37" s="788"/>
      <c r="K37" s="24"/>
    </row>
    <row r="38" spans="1:11" ht="15.75" customHeight="1">
      <c r="A38" s="24"/>
      <c r="B38" s="814"/>
      <c r="C38" s="201"/>
      <c r="D38" s="812" t="s">
        <v>1255</v>
      </c>
      <c r="E38" s="787"/>
      <c r="F38" s="787"/>
      <c r="G38" s="787"/>
      <c r="H38" s="787"/>
      <c r="I38" s="787"/>
      <c r="J38" s="788"/>
      <c r="K38" s="24"/>
    </row>
    <row r="39" spans="1:11" ht="15.75" customHeight="1">
      <c r="A39" s="24"/>
      <c r="B39" s="814"/>
      <c r="C39" s="180"/>
      <c r="D39" s="153" t="s">
        <v>1024</v>
      </c>
      <c r="E39" s="153" t="s">
        <v>916</v>
      </c>
      <c r="F39" s="153" t="s">
        <v>917</v>
      </c>
      <c r="G39" s="153" t="s">
        <v>918</v>
      </c>
      <c r="H39" s="153" t="s">
        <v>919</v>
      </c>
      <c r="I39" s="153" t="s">
        <v>1025</v>
      </c>
      <c r="J39" s="141"/>
      <c r="K39" s="24"/>
    </row>
    <row r="40" spans="1:11" ht="15.75" customHeight="1">
      <c r="A40" s="24"/>
      <c r="B40" s="814"/>
      <c r="C40" s="180"/>
      <c r="D40" s="182" t="s">
        <v>1247</v>
      </c>
      <c r="E40" s="242"/>
      <c r="F40" s="242"/>
      <c r="G40" s="242"/>
      <c r="H40" s="242"/>
      <c r="I40" s="243">
        <f>SUM(E40:H40)</f>
        <v>0</v>
      </c>
      <c r="J40" s="141"/>
      <c r="K40" s="24"/>
    </row>
    <row r="41" spans="1:11" ht="15.75" customHeight="1">
      <c r="A41" s="24"/>
      <c r="B41" s="814"/>
      <c r="C41" s="180"/>
      <c r="D41" s="182" t="s">
        <v>1248</v>
      </c>
      <c r="E41" s="242"/>
      <c r="F41" s="242"/>
      <c r="G41" s="242"/>
      <c r="H41" s="242"/>
      <c r="I41" s="266"/>
      <c r="J41" s="141"/>
      <c r="K41" s="24"/>
    </row>
    <row r="42" spans="1:11" ht="15.75" customHeight="1">
      <c r="A42" s="24"/>
      <c r="B42" s="814"/>
      <c r="C42" s="180"/>
      <c r="D42" s="182" t="s">
        <v>1249</v>
      </c>
      <c r="E42" s="242"/>
      <c r="F42" s="242"/>
      <c r="G42" s="242"/>
      <c r="H42" s="242"/>
      <c r="I42" s="266"/>
      <c r="J42" s="141"/>
      <c r="K42" s="24"/>
    </row>
    <row r="43" spans="1:11" ht="15.75" customHeight="1">
      <c r="A43" s="24"/>
      <c r="B43" s="814"/>
      <c r="C43" s="180"/>
      <c r="D43" s="182" t="s">
        <v>1250</v>
      </c>
      <c r="E43" s="242"/>
      <c r="F43" s="242"/>
      <c r="G43" s="242"/>
      <c r="H43" s="242"/>
      <c r="I43" s="266"/>
      <c r="J43" s="141"/>
      <c r="K43" s="24"/>
    </row>
    <row r="44" spans="1:11" ht="15.75" customHeight="1">
      <c r="A44" s="24"/>
      <c r="B44" s="814"/>
      <c r="C44" s="180"/>
      <c r="D44" s="182" t="s">
        <v>1251</v>
      </c>
      <c r="E44" s="242"/>
      <c r="F44" s="242"/>
      <c r="G44" s="242"/>
      <c r="H44" s="242"/>
      <c r="I44" s="266"/>
      <c r="J44" s="141"/>
      <c r="K44" s="24"/>
    </row>
    <row r="45" spans="1:11" ht="15.75" customHeight="1">
      <c r="A45" s="24"/>
      <c r="B45" s="814"/>
      <c r="C45" s="180"/>
      <c r="D45" s="182" t="s">
        <v>1252</v>
      </c>
      <c r="E45" s="242"/>
      <c r="F45" s="242"/>
      <c r="G45" s="242"/>
      <c r="H45" s="242"/>
      <c r="I45" s="266"/>
      <c r="J45" s="141"/>
      <c r="K45" s="24"/>
    </row>
    <row r="46" spans="1:11" ht="15.75" customHeight="1">
      <c r="A46" s="24"/>
      <c r="B46" s="814"/>
      <c r="C46" s="180"/>
      <c r="D46" s="182" t="s">
        <v>1025</v>
      </c>
      <c r="E46" s="243">
        <f t="shared" ref="E46:H46" si="3">SUM(E41:E45)</f>
        <v>0</v>
      </c>
      <c r="F46" s="243">
        <f t="shared" si="3"/>
        <v>0</v>
      </c>
      <c r="G46" s="243">
        <f t="shared" si="3"/>
        <v>0</v>
      </c>
      <c r="H46" s="243">
        <f t="shared" si="3"/>
        <v>0</v>
      </c>
      <c r="I46" s="266"/>
      <c r="J46" s="141"/>
      <c r="K46" s="24"/>
    </row>
    <row r="47" spans="1:11" ht="15.75" customHeight="1">
      <c r="A47" s="24"/>
      <c r="B47" s="814"/>
      <c r="C47" s="201"/>
      <c r="D47" s="811" t="s">
        <v>1256</v>
      </c>
      <c r="E47" s="787"/>
      <c r="F47" s="787"/>
      <c r="G47" s="787"/>
      <c r="H47" s="787"/>
      <c r="I47" s="787"/>
      <c r="J47" s="788"/>
      <c r="K47" s="24"/>
    </row>
    <row r="48" spans="1:11" ht="15.75" customHeight="1">
      <c r="A48" s="24"/>
      <c r="B48" s="814"/>
      <c r="C48" s="201"/>
      <c r="D48" s="811" t="s">
        <v>1257</v>
      </c>
      <c r="E48" s="787"/>
      <c r="F48" s="787"/>
      <c r="G48" s="787"/>
      <c r="H48" s="787"/>
      <c r="I48" s="787"/>
      <c r="J48" s="788"/>
      <c r="K48" s="24"/>
    </row>
    <row r="49" spans="1:11" ht="15.75" customHeight="1">
      <c r="A49" s="24"/>
      <c r="B49" s="814"/>
      <c r="C49" s="201"/>
      <c r="D49" s="812" t="s">
        <v>1258</v>
      </c>
      <c r="E49" s="787"/>
      <c r="F49" s="787"/>
      <c r="G49" s="787"/>
      <c r="H49" s="787"/>
      <c r="I49" s="787"/>
      <c r="J49" s="788"/>
      <c r="K49" s="24"/>
    </row>
    <row r="50" spans="1:11" ht="15.75" customHeight="1">
      <c r="A50" s="24"/>
      <c r="B50" s="814"/>
      <c r="C50" s="201"/>
      <c r="D50" s="811" t="s">
        <v>1246</v>
      </c>
      <c r="E50" s="787"/>
      <c r="F50" s="787"/>
      <c r="G50" s="787"/>
      <c r="H50" s="787"/>
      <c r="I50" s="787"/>
      <c r="J50" s="788"/>
      <c r="K50" s="24"/>
    </row>
    <row r="51" spans="1:11" ht="15.75" customHeight="1">
      <c r="A51" s="24"/>
      <c r="B51" s="814"/>
      <c r="C51" s="180"/>
      <c r="D51" s="153" t="s">
        <v>1024</v>
      </c>
      <c r="E51" s="153" t="s">
        <v>916</v>
      </c>
      <c r="F51" s="153" t="s">
        <v>917</v>
      </c>
      <c r="G51" s="153" t="s">
        <v>918</v>
      </c>
      <c r="H51" s="153" t="s">
        <v>919</v>
      </c>
      <c r="I51" s="153" t="s">
        <v>1025</v>
      </c>
      <c r="J51" s="141"/>
      <c r="K51" s="24"/>
    </row>
    <row r="52" spans="1:11" ht="15.75" customHeight="1">
      <c r="A52" s="24"/>
      <c r="B52" s="814"/>
      <c r="C52" s="180"/>
      <c r="D52" s="182" t="s">
        <v>1247</v>
      </c>
      <c r="E52" s="250"/>
      <c r="F52" s="250"/>
      <c r="G52" s="250"/>
      <c r="H52" s="250"/>
      <c r="I52" s="211">
        <f>SUM(E52:H52)</f>
        <v>0</v>
      </c>
      <c r="J52" s="141"/>
      <c r="K52" s="24"/>
    </row>
    <row r="53" spans="1:11" ht="15.75" customHeight="1">
      <c r="A53" s="24"/>
      <c r="B53" s="814"/>
      <c r="C53" s="180"/>
      <c r="D53" s="182" t="s">
        <v>1248</v>
      </c>
      <c r="E53" s="250"/>
      <c r="F53" s="250"/>
      <c r="G53" s="250"/>
      <c r="H53" s="250"/>
      <c r="I53" s="247"/>
      <c r="J53" s="141"/>
      <c r="K53" s="24"/>
    </row>
    <row r="54" spans="1:11" ht="15.75" customHeight="1">
      <c r="A54" s="24"/>
      <c r="B54" s="814"/>
      <c r="C54" s="180"/>
      <c r="D54" s="182" t="s">
        <v>1249</v>
      </c>
      <c r="E54" s="250"/>
      <c r="F54" s="250"/>
      <c r="G54" s="250"/>
      <c r="H54" s="250"/>
      <c r="I54" s="247"/>
      <c r="J54" s="141"/>
      <c r="K54" s="24"/>
    </row>
    <row r="55" spans="1:11" ht="15.75" customHeight="1">
      <c r="A55" s="24"/>
      <c r="B55" s="814"/>
      <c r="C55" s="180"/>
      <c r="D55" s="182" t="s">
        <v>1250</v>
      </c>
      <c r="E55" s="250"/>
      <c r="F55" s="250"/>
      <c r="G55" s="250"/>
      <c r="H55" s="250"/>
      <c r="I55" s="247"/>
      <c r="J55" s="141"/>
      <c r="K55" s="24"/>
    </row>
    <row r="56" spans="1:11" ht="15.75" customHeight="1">
      <c r="A56" s="24"/>
      <c r="B56" s="814"/>
      <c r="C56" s="180"/>
      <c r="D56" s="182" t="s">
        <v>1251</v>
      </c>
      <c r="E56" s="250"/>
      <c r="F56" s="250"/>
      <c r="G56" s="250"/>
      <c r="H56" s="250"/>
      <c r="I56" s="247"/>
      <c r="J56" s="141"/>
      <c r="K56" s="24"/>
    </row>
    <row r="57" spans="1:11" ht="15.75" customHeight="1">
      <c r="A57" s="24"/>
      <c r="B57" s="814"/>
      <c r="C57" s="180"/>
      <c r="D57" s="182" t="s">
        <v>1252</v>
      </c>
      <c r="E57" s="267"/>
      <c r="F57" s="267"/>
      <c r="G57" s="267"/>
      <c r="H57" s="267"/>
      <c r="I57" s="247"/>
      <c r="J57" s="141"/>
      <c r="K57" s="24"/>
    </row>
    <row r="58" spans="1:11" ht="15.75" customHeight="1">
      <c r="A58" s="24"/>
      <c r="B58" s="814"/>
      <c r="C58" s="180"/>
      <c r="D58" s="182" t="s">
        <v>1025</v>
      </c>
      <c r="E58" s="243">
        <f t="shared" ref="E58:H58" si="4">SUM(E53:E57)</f>
        <v>0</v>
      </c>
      <c r="F58" s="243">
        <f t="shared" si="4"/>
        <v>0</v>
      </c>
      <c r="G58" s="243">
        <f t="shared" si="4"/>
        <v>0</v>
      </c>
      <c r="H58" s="243">
        <f t="shared" si="4"/>
        <v>0</v>
      </c>
      <c r="I58" s="247"/>
      <c r="J58" s="141"/>
      <c r="K58" s="24"/>
    </row>
    <row r="59" spans="1:11" ht="15.75" customHeight="1">
      <c r="A59" s="24"/>
      <c r="B59" s="814"/>
      <c r="C59" s="201"/>
      <c r="D59" s="811" t="s">
        <v>1253</v>
      </c>
      <c r="E59" s="787"/>
      <c r="F59" s="787"/>
      <c r="G59" s="787"/>
      <c r="H59" s="787"/>
      <c r="I59" s="787"/>
      <c r="J59" s="788"/>
      <c r="K59" s="24"/>
    </row>
    <row r="60" spans="1:11" ht="15.75" customHeight="1">
      <c r="A60" s="24"/>
      <c r="B60" s="814"/>
      <c r="C60" s="201"/>
      <c r="D60" s="811" t="s">
        <v>1254</v>
      </c>
      <c r="E60" s="787"/>
      <c r="F60" s="787"/>
      <c r="G60" s="787"/>
      <c r="H60" s="787"/>
      <c r="I60" s="787"/>
      <c r="J60" s="788"/>
      <c r="K60" s="24"/>
    </row>
    <row r="61" spans="1:11" ht="15.75" customHeight="1">
      <c r="A61" s="24"/>
      <c r="B61" s="814"/>
      <c r="C61" s="201"/>
      <c r="D61" s="812" t="s">
        <v>1255</v>
      </c>
      <c r="E61" s="787"/>
      <c r="F61" s="787"/>
      <c r="G61" s="787"/>
      <c r="H61" s="787"/>
      <c r="I61" s="787"/>
      <c r="J61" s="788"/>
      <c r="K61" s="24"/>
    </row>
    <row r="62" spans="1:11" ht="15.75" customHeight="1">
      <c r="A62" s="24"/>
      <c r="B62" s="814"/>
      <c r="C62" s="180"/>
      <c r="D62" s="153" t="s">
        <v>1024</v>
      </c>
      <c r="E62" s="153" t="s">
        <v>916</v>
      </c>
      <c r="F62" s="153" t="s">
        <v>917</v>
      </c>
      <c r="G62" s="153" t="s">
        <v>918</v>
      </c>
      <c r="H62" s="153" t="s">
        <v>919</v>
      </c>
      <c r="I62" s="153" t="s">
        <v>1025</v>
      </c>
      <c r="J62" s="141"/>
      <c r="K62" s="24"/>
    </row>
    <row r="63" spans="1:11" ht="15.75" customHeight="1">
      <c r="A63" s="24"/>
      <c r="B63" s="814"/>
      <c r="C63" s="180"/>
      <c r="D63" s="182" t="s">
        <v>1247</v>
      </c>
      <c r="E63" s="149"/>
      <c r="F63" s="149"/>
      <c r="G63" s="149"/>
      <c r="H63" s="149"/>
      <c r="I63" s="243">
        <f>SUM(E63:H63)</f>
        <v>0</v>
      </c>
      <c r="J63" s="141"/>
      <c r="K63" s="24"/>
    </row>
    <row r="64" spans="1:11" ht="15.75" customHeight="1">
      <c r="A64" s="24"/>
      <c r="B64" s="814"/>
      <c r="C64" s="180"/>
      <c r="D64" s="182" t="s">
        <v>1248</v>
      </c>
      <c r="E64" s="149"/>
      <c r="F64" s="149"/>
      <c r="G64" s="149"/>
      <c r="H64" s="149"/>
      <c r="I64" s="247"/>
      <c r="J64" s="141"/>
      <c r="K64" s="24"/>
    </row>
    <row r="65" spans="1:11" ht="15.75" customHeight="1">
      <c r="A65" s="24"/>
      <c r="B65" s="814"/>
      <c r="C65" s="180"/>
      <c r="D65" s="182" t="s">
        <v>1249</v>
      </c>
      <c r="E65" s="149"/>
      <c r="F65" s="149"/>
      <c r="G65" s="149"/>
      <c r="H65" s="149"/>
      <c r="I65" s="247"/>
      <c r="J65" s="141"/>
      <c r="K65" s="24"/>
    </row>
    <row r="66" spans="1:11" ht="15.75" customHeight="1">
      <c r="A66" s="24"/>
      <c r="B66" s="814"/>
      <c r="C66" s="180"/>
      <c r="D66" s="182" t="s">
        <v>1250</v>
      </c>
      <c r="E66" s="149"/>
      <c r="F66" s="149"/>
      <c r="G66" s="149"/>
      <c r="H66" s="149"/>
      <c r="I66" s="247"/>
      <c r="J66" s="141"/>
      <c r="K66" s="24"/>
    </row>
    <row r="67" spans="1:11" ht="15.75" customHeight="1">
      <c r="A67" s="24"/>
      <c r="B67" s="814"/>
      <c r="C67" s="180"/>
      <c r="D67" s="182" t="s">
        <v>1251</v>
      </c>
      <c r="E67" s="149"/>
      <c r="F67" s="149"/>
      <c r="G67" s="149"/>
      <c r="H67" s="149"/>
      <c r="I67" s="247"/>
      <c r="J67" s="141"/>
      <c r="K67" s="24"/>
    </row>
    <row r="68" spans="1:11" ht="15.75" customHeight="1">
      <c r="A68" s="24"/>
      <c r="B68" s="814"/>
      <c r="C68" s="180"/>
      <c r="D68" s="182" t="s">
        <v>1259</v>
      </c>
      <c r="E68" s="149"/>
      <c r="F68" s="149"/>
      <c r="G68" s="149"/>
      <c r="H68" s="149"/>
      <c r="I68" s="247"/>
      <c r="J68" s="141"/>
      <c r="K68" s="24"/>
    </row>
    <row r="69" spans="1:11" ht="15.75" customHeight="1">
      <c r="A69" s="24"/>
      <c r="B69" s="814"/>
      <c r="C69" s="180"/>
      <c r="D69" s="182" t="s">
        <v>1025</v>
      </c>
      <c r="E69" s="243">
        <f t="shared" ref="E69:H69" si="5">SUM(E64:E68)</f>
        <v>0</v>
      </c>
      <c r="F69" s="243">
        <f t="shared" si="5"/>
        <v>0</v>
      </c>
      <c r="G69" s="243">
        <f t="shared" si="5"/>
        <v>0</v>
      </c>
      <c r="H69" s="243">
        <f t="shared" si="5"/>
        <v>0</v>
      </c>
      <c r="I69" s="247"/>
      <c r="J69" s="141"/>
      <c r="K69" s="24"/>
    </row>
    <row r="70" spans="1:11" ht="15.75" customHeight="1">
      <c r="A70" s="24"/>
      <c r="B70" s="814"/>
      <c r="C70" s="201"/>
      <c r="D70" s="811" t="s">
        <v>1256</v>
      </c>
      <c r="E70" s="787"/>
      <c r="F70" s="787"/>
      <c r="G70" s="787"/>
      <c r="H70" s="787"/>
      <c r="I70" s="787"/>
      <c r="J70" s="788"/>
      <c r="K70" s="24"/>
    </row>
    <row r="71" spans="1:11" ht="15.75" customHeight="1">
      <c r="A71" s="24"/>
      <c r="B71" s="814"/>
      <c r="C71" s="201"/>
      <c r="D71" s="811" t="s">
        <v>1257</v>
      </c>
      <c r="E71" s="787"/>
      <c r="F71" s="787"/>
      <c r="G71" s="787"/>
      <c r="H71" s="787"/>
      <c r="I71" s="787"/>
      <c r="J71" s="788"/>
      <c r="K71" s="24"/>
    </row>
    <row r="72" spans="1:11" ht="15.75" customHeight="1">
      <c r="A72" s="24"/>
      <c r="B72" s="814"/>
      <c r="C72" s="201"/>
      <c r="D72" s="825" t="s">
        <v>1260</v>
      </c>
      <c r="E72" s="790"/>
      <c r="F72" s="790"/>
      <c r="G72" s="790"/>
      <c r="H72" s="790"/>
      <c r="I72" s="790"/>
      <c r="J72" s="791"/>
      <c r="K72" s="24"/>
    </row>
    <row r="73" spans="1:11" ht="33" customHeight="1">
      <c r="A73" s="24"/>
      <c r="B73" s="814"/>
      <c r="C73" s="180"/>
      <c r="D73" s="864" t="s">
        <v>1261</v>
      </c>
      <c r="E73" s="813" t="s">
        <v>1262</v>
      </c>
      <c r="F73" s="813" t="s">
        <v>1263</v>
      </c>
      <c r="G73" s="813" t="s">
        <v>1264</v>
      </c>
      <c r="H73" s="813" t="s">
        <v>1265</v>
      </c>
      <c r="I73" s="813" t="s">
        <v>1266</v>
      </c>
      <c r="J73" s="260" t="s">
        <v>1267</v>
      </c>
      <c r="K73" s="120"/>
    </row>
    <row r="74" spans="1:11" ht="15.75" customHeight="1">
      <c r="A74" s="24"/>
      <c r="B74" s="814"/>
      <c r="C74" s="180"/>
      <c r="D74" s="791"/>
      <c r="E74" s="815"/>
      <c r="F74" s="815"/>
      <c r="G74" s="815"/>
      <c r="H74" s="815"/>
      <c r="I74" s="815"/>
      <c r="J74" s="142" t="s">
        <v>1268</v>
      </c>
      <c r="K74" s="120"/>
    </row>
    <row r="75" spans="1:11" ht="15.75" customHeight="1">
      <c r="A75" s="24"/>
      <c r="B75" s="814"/>
      <c r="C75" s="180"/>
      <c r="D75" s="150"/>
      <c r="E75" s="150"/>
      <c r="F75" s="150"/>
      <c r="G75" s="149"/>
      <c r="H75" s="149"/>
      <c r="I75" s="150"/>
      <c r="J75" s="150"/>
      <c r="K75" s="120"/>
    </row>
    <row r="76" spans="1:11" ht="15.75" customHeight="1">
      <c r="A76" s="24"/>
      <c r="B76" s="814"/>
      <c r="C76" s="180"/>
      <c r="D76" s="150"/>
      <c r="E76" s="150"/>
      <c r="F76" s="150"/>
      <c r="G76" s="149"/>
      <c r="H76" s="149"/>
      <c r="I76" s="150"/>
      <c r="J76" s="150"/>
      <c r="K76" s="120"/>
    </row>
    <row r="77" spans="1:11" ht="15.75" customHeight="1">
      <c r="A77" s="24"/>
      <c r="B77" s="814"/>
      <c r="C77" s="180"/>
      <c r="D77" s="150"/>
      <c r="E77" s="150"/>
      <c r="F77" s="150"/>
      <c r="G77" s="149"/>
      <c r="H77" s="149"/>
      <c r="I77" s="150"/>
      <c r="J77" s="150"/>
      <c r="K77" s="120"/>
    </row>
    <row r="78" spans="1:11" ht="15.75" customHeight="1">
      <c r="A78" s="24"/>
      <c r="B78" s="814"/>
      <c r="C78" s="180"/>
      <c r="D78" s="150"/>
      <c r="E78" s="150"/>
      <c r="F78" s="150"/>
      <c r="G78" s="149"/>
      <c r="H78" s="149"/>
      <c r="I78" s="150"/>
      <c r="J78" s="150"/>
      <c r="K78" s="120"/>
    </row>
    <row r="79" spans="1:11" ht="15.75" customHeight="1">
      <c r="A79" s="24"/>
      <c r="B79" s="814"/>
      <c r="C79" s="180"/>
      <c r="D79" s="150"/>
      <c r="E79" s="150"/>
      <c r="F79" s="150"/>
      <c r="G79" s="149"/>
      <c r="H79" s="149"/>
      <c r="I79" s="150"/>
      <c r="J79" s="150"/>
      <c r="K79" s="120"/>
    </row>
    <row r="80" spans="1:11" ht="15.75" customHeight="1">
      <c r="A80" s="24"/>
      <c r="B80" s="814"/>
      <c r="C80" s="180"/>
      <c r="D80" s="150"/>
      <c r="E80" s="150"/>
      <c r="F80" s="150"/>
      <c r="G80" s="149"/>
      <c r="H80" s="149"/>
      <c r="I80" s="150"/>
      <c r="J80" s="150"/>
      <c r="K80" s="120"/>
    </row>
    <row r="81" spans="1:11" ht="15.75" customHeight="1">
      <c r="A81" s="24"/>
      <c r="B81" s="814"/>
      <c r="C81" s="180"/>
      <c r="D81" s="150"/>
      <c r="E81" s="150"/>
      <c r="F81" s="150"/>
      <c r="G81" s="149"/>
      <c r="H81" s="149"/>
      <c r="I81" s="150"/>
      <c r="J81" s="150"/>
      <c r="K81" s="120"/>
    </row>
    <row r="82" spans="1:11" ht="15.75" customHeight="1">
      <c r="A82" s="24"/>
      <c r="B82" s="814"/>
      <c r="C82" s="180"/>
      <c r="D82" s="150"/>
      <c r="E82" s="150"/>
      <c r="F82" s="150"/>
      <c r="G82" s="149"/>
      <c r="H82" s="149"/>
      <c r="I82" s="150"/>
      <c r="J82" s="150"/>
      <c r="K82" s="120"/>
    </row>
    <row r="83" spans="1:11" ht="15.75" customHeight="1">
      <c r="A83" s="24"/>
      <c r="B83" s="814"/>
      <c r="C83" s="180"/>
      <c r="D83" s="150"/>
      <c r="E83" s="150"/>
      <c r="F83" s="150"/>
      <c r="G83" s="149"/>
      <c r="H83" s="149"/>
      <c r="I83" s="150"/>
      <c r="J83" s="150"/>
      <c r="K83" s="120"/>
    </row>
    <row r="84" spans="1:11" ht="15.75" customHeight="1">
      <c r="A84" s="24"/>
      <c r="B84" s="814"/>
      <c r="C84" s="180"/>
      <c r="D84" s="150"/>
      <c r="E84" s="150"/>
      <c r="F84" s="150"/>
      <c r="G84" s="149"/>
      <c r="H84" s="149"/>
      <c r="I84" s="150"/>
      <c r="J84" s="150"/>
      <c r="K84" s="120"/>
    </row>
    <row r="85" spans="1:11" ht="15.75" customHeight="1">
      <c r="A85" s="24"/>
      <c r="B85" s="814"/>
      <c r="C85" s="180"/>
      <c r="D85" s="150"/>
      <c r="E85" s="150"/>
      <c r="F85" s="150"/>
      <c r="G85" s="149"/>
      <c r="H85" s="149"/>
      <c r="I85" s="150"/>
      <c r="J85" s="150"/>
      <c r="K85" s="120"/>
    </row>
    <row r="86" spans="1:11" ht="15.75" customHeight="1">
      <c r="A86" s="24"/>
      <c r="B86" s="814"/>
      <c r="C86" s="180"/>
      <c r="D86" s="150"/>
      <c r="E86" s="150"/>
      <c r="F86" s="150"/>
      <c r="G86" s="149"/>
      <c r="H86" s="149"/>
      <c r="I86" s="150"/>
      <c r="J86" s="150"/>
      <c r="K86" s="120"/>
    </row>
    <row r="87" spans="1:11" ht="15.75" customHeight="1">
      <c r="A87" s="24"/>
      <c r="B87" s="814"/>
      <c r="C87" s="180"/>
      <c r="D87" s="150"/>
      <c r="E87" s="150"/>
      <c r="F87" s="150"/>
      <c r="G87" s="149"/>
      <c r="H87" s="149"/>
      <c r="I87" s="150"/>
      <c r="J87" s="150"/>
      <c r="K87" s="120"/>
    </row>
    <row r="88" spans="1:11" ht="15.75" customHeight="1">
      <c r="A88" s="24"/>
      <c r="B88" s="814"/>
      <c r="C88" s="180"/>
      <c r="D88" s="150"/>
      <c r="E88" s="150"/>
      <c r="F88" s="150"/>
      <c r="G88" s="149"/>
      <c r="H88" s="149"/>
      <c r="I88" s="150"/>
      <c r="J88" s="150"/>
      <c r="K88" s="120"/>
    </row>
    <row r="89" spans="1:11" ht="15.75" customHeight="1">
      <c r="A89" s="24"/>
      <c r="B89" s="814"/>
      <c r="C89" s="201"/>
      <c r="D89" s="826" t="s">
        <v>1269</v>
      </c>
      <c r="E89" s="784"/>
      <c r="F89" s="784"/>
      <c r="G89" s="784"/>
      <c r="H89" s="784"/>
      <c r="I89" s="784"/>
      <c r="J89" s="785"/>
      <c r="K89" s="120"/>
    </row>
    <row r="90" spans="1:11" ht="15.75" customHeight="1">
      <c r="A90" s="24"/>
      <c r="B90" s="814"/>
      <c r="C90" s="201"/>
      <c r="D90" s="828" t="s">
        <v>1270</v>
      </c>
      <c r="E90" s="790"/>
      <c r="F90" s="790"/>
      <c r="G90" s="790"/>
      <c r="H90" s="790"/>
      <c r="I90" s="790"/>
      <c r="J90" s="791"/>
      <c r="K90" s="120"/>
    </row>
    <row r="91" spans="1:11" ht="15.75" customHeight="1">
      <c r="A91" s="24"/>
      <c r="B91" s="814"/>
      <c r="C91" s="201"/>
      <c r="D91" s="152"/>
      <c r="E91" s="205"/>
      <c r="F91" s="205"/>
      <c r="G91" s="205"/>
      <c r="H91" s="205"/>
      <c r="I91" s="205"/>
      <c r="J91" s="206"/>
      <c r="K91" s="120"/>
    </row>
    <row r="92" spans="1:11" ht="15.75" customHeight="1">
      <c r="A92" s="24"/>
      <c r="B92" s="814"/>
      <c r="C92" s="201"/>
      <c r="D92" s="152" t="s">
        <v>1271</v>
      </c>
      <c r="E92" s="205"/>
      <c r="F92" s="205"/>
      <c r="G92" s="205"/>
      <c r="H92" s="205"/>
      <c r="I92" s="205"/>
      <c r="J92" s="206"/>
      <c r="K92" s="120"/>
    </row>
    <row r="93" spans="1:11" ht="15.75" customHeight="1">
      <c r="A93" s="24"/>
      <c r="B93" s="814"/>
      <c r="C93" s="201"/>
      <c r="D93" s="268" t="s">
        <v>1024</v>
      </c>
      <c r="E93" s="269" t="s">
        <v>916</v>
      </c>
      <c r="F93" s="269" t="s">
        <v>917</v>
      </c>
      <c r="G93" s="269" t="s">
        <v>918</v>
      </c>
      <c r="H93" s="269" t="s">
        <v>919</v>
      </c>
      <c r="I93" s="270" t="s">
        <v>1025</v>
      </c>
      <c r="J93" s="206"/>
      <c r="K93" s="120"/>
    </row>
    <row r="94" spans="1:11" ht="15.75" customHeight="1">
      <c r="A94" s="24"/>
      <c r="B94" s="814"/>
      <c r="C94" s="201"/>
      <c r="D94" s="271" t="s">
        <v>1272</v>
      </c>
      <c r="E94" s="272">
        <f t="shared" ref="E94:H94" si="6">+E63+E40</f>
        <v>0</v>
      </c>
      <c r="F94" s="272">
        <f t="shared" si="6"/>
        <v>0</v>
      </c>
      <c r="G94" s="272">
        <f t="shared" si="6"/>
        <v>0</v>
      </c>
      <c r="H94" s="272">
        <f t="shared" si="6"/>
        <v>0</v>
      </c>
      <c r="I94" s="273">
        <f t="shared" ref="I94:I95" si="7">SUM(E94:H94)</f>
        <v>0</v>
      </c>
      <c r="J94" s="206"/>
      <c r="K94" s="120"/>
    </row>
    <row r="95" spans="1:11" ht="15.75" customHeight="1">
      <c r="A95" s="24"/>
      <c r="B95" s="814"/>
      <c r="C95" s="201"/>
      <c r="D95" s="274" t="s">
        <v>1273</v>
      </c>
      <c r="E95" s="272">
        <f t="shared" ref="E95:H95" si="8">+E68+E45</f>
        <v>0</v>
      </c>
      <c r="F95" s="272">
        <f t="shared" si="8"/>
        <v>0</v>
      </c>
      <c r="G95" s="272">
        <f t="shared" si="8"/>
        <v>0</v>
      </c>
      <c r="H95" s="272">
        <f t="shared" si="8"/>
        <v>0</v>
      </c>
      <c r="I95" s="273">
        <f t="shared" si="7"/>
        <v>0</v>
      </c>
      <c r="J95" s="206"/>
      <c r="K95" s="120"/>
    </row>
    <row r="96" spans="1:11" ht="15.75" customHeight="1">
      <c r="A96" s="24"/>
      <c r="B96" s="814"/>
      <c r="C96" s="201"/>
      <c r="D96" s="274" t="s">
        <v>251</v>
      </c>
      <c r="E96" s="275" t="str">
        <f t="shared" ref="E96:I96" si="9">IFERROR(E95/E94,"N.A.")</f>
        <v>N.A.</v>
      </c>
      <c r="F96" s="275" t="str">
        <f t="shared" si="9"/>
        <v>N.A.</v>
      </c>
      <c r="G96" s="275" t="str">
        <f t="shared" si="9"/>
        <v>N.A.</v>
      </c>
      <c r="H96" s="275" t="str">
        <f t="shared" si="9"/>
        <v>N.A.</v>
      </c>
      <c r="I96" s="275" t="str">
        <f t="shared" si="9"/>
        <v>N.A.</v>
      </c>
      <c r="J96" s="206"/>
      <c r="K96" s="120"/>
    </row>
    <row r="97" spans="1:11" ht="24" customHeight="1">
      <c r="A97" s="24"/>
      <c r="B97" s="815"/>
      <c r="C97" s="202"/>
      <c r="D97" s="24"/>
      <c r="E97" s="24"/>
      <c r="F97" s="24"/>
      <c r="G97" s="24"/>
      <c r="H97" s="24"/>
      <c r="I97" s="24"/>
      <c r="J97" s="206"/>
      <c r="K97" s="120"/>
    </row>
    <row r="98" spans="1:11" ht="24" customHeight="1">
      <c r="A98" s="24"/>
      <c r="B98" s="187" t="s">
        <v>931</v>
      </c>
      <c r="C98" s="202"/>
      <c r="D98" s="822" t="s">
        <v>1274</v>
      </c>
      <c r="E98" s="732"/>
      <c r="F98" s="732"/>
      <c r="G98" s="732"/>
      <c r="H98" s="732"/>
      <c r="I98" s="732"/>
      <c r="J98" s="733"/>
      <c r="K98" s="120"/>
    </row>
    <row r="99" spans="1:11" ht="24" customHeight="1">
      <c r="A99" s="24"/>
      <c r="B99" s="813" t="s">
        <v>933</v>
      </c>
      <c r="C99" s="200"/>
      <c r="D99" s="826" t="s">
        <v>1214</v>
      </c>
      <c r="E99" s="784"/>
      <c r="F99" s="784"/>
      <c r="G99" s="784"/>
      <c r="H99" s="784"/>
      <c r="I99" s="784"/>
      <c r="J99" s="785"/>
      <c r="K99" s="120"/>
    </row>
    <row r="100" spans="1:11" ht="48" customHeight="1">
      <c r="A100" s="24"/>
      <c r="B100" s="814"/>
      <c r="C100" s="201"/>
      <c r="D100" s="811" t="s">
        <v>1275</v>
      </c>
      <c r="E100" s="787"/>
      <c r="F100" s="787"/>
      <c r="G100" s="787"/>
      <c r="H100" s="787"/>
      <c r="I100" s="787"/>
      <c r="J100" s="788"/>
      <c r="K100" s="120"/>
    </row>
    <row r="101" spans="1:11" ht="60" customHeight="1">
      <c r="A101" s="24"/>
      <c r="B101" s="815"/>
      <c r="C101" s="202"/>
      <c r="D101" s="828" t="s">
        <v>1276</v>
      </c>
      <c r="E101" s="790"/>
      <c r="F101" s="790"/>
      <c r="G101" s="790"/>
      <c r="H101" s="790"/>
      <c r="I101" s="790"/>
      <c r="J101" s="791"/>
      <c r="K101" s="120"/>
    </row>
    <row r="102" spans="1:11" ht="15.75" customHeight="1">
      <c r="A102" s="24"/>
      <c r="B102" s="118"/>
      <c r="C102" s="119"/>
      <c r="D102" s="120"/>
      <c r="E102" s="120"/>
      <c r="F102" s="120"/>
      <c r="G102" s="120"/>
      <c r="H102" s="120"/>
      <c r="I102" s="120"/>
      <c r="J102" s="120"/>
      <c r="K102" s="120"/>
    </row>
    <row r="103" spans="1:11" ht="24" customHeight="1">
      <c r="A103" s="24"/>
      <c r="B103" s="830" t="s">
        <v>935</v>
      </c>
      <c r="C103" s="732"/>
      <c r="D103" s="732"/>
      <c r="E103" s="733"/>
      <c r="F103" s="120"/>
      <c r="G103" s="120"/>
      <c r="H103" s="120"/>
      <c r="I103" s="120"/>
      <c r="J103" s="120"/>
      <c r="K103" s="120"/>
    </row>
    <row r="104" spans="1:11" ht="15.75" customHeight="1">
      <c r="A104" s="24"/>
      <c r="B104" s="813">
        <v>1</v>
      </c>
      <c r="C104" s="180"/>
      <c r="D104" s="181" t="s">
        <v>936</v>
      </c>
      <c r="E104" s="167"/>
      <c r="F104" s="120"/>
      <c r="G104" s="120"/>
      <c r="H104" s="120"/>
      <c r="I104" s="120"/>
      <c r="J104" s="120"/>
      <c r="K104" s="120"/>
    </row>
    <row r="105" spans="1:11" ht="15.75" customHeight="1">
      <c r="A105" s="24"/>
      <c r="B105" s="814"/>
      <c r="C105" s="180"/>
      <c r="D105" s="142" t="s">
        <v>8</v>
      </c>
      <c r="E105" s="167"/>
      <c r="F105" s="120"/>
      <c r="G105" s="120"/>
      <c r="H105" s="120"/>
      <c r="I105" s="120"/>
      <c r="J105" s="120"/>
      <c r="K105" s="120"/>
    </row>
    <row r="106" spans="1:11" ht="15.75" customHeight="1">
      <c r="A106" s="24"/>
      <c r="B106" s="814"/>
      <c r="C106" s="180"/>
      <c r="D106" s="142" t="s">
        <v>937</v>
      </c>
      <c r="E106" s="167"/>
      <c r="F106" s="120"/>
      <c r="G106" s="120"/>
      <c r="H106" s="120"/>
      <c r="I106" s="120"/>
      <c r="J106" s="120"/>
      <c r="K106" s="120"/>
    </row>
    <row r="107" spans="1:11" ht="15.75" customHeight="1">
      <c r="A107" s="24"/>
      <c r="B107" s="814"/>
      <c r="C107" s="180"/>
      <c r="D107" s="142" t="s">
        <v>10</v>
      </c>
      <c r="E107" s="167"/>
      <c r="F107" s="120"/>
      <c r="G107" s="120"/>
      <c r="H107" s="120"/>
      <c r="I107" s="120"/>
      <c r="J107" s="120"/>
      <c r="K107" s="120"/>
    </row>
    <row r="108" spans="1:11" ht="15.75" customHeight="1">
      <c r="A108" s="24"/>
      <c r="B108" s="814"/>
      <c r="C108" s="180"/>
      <c r="D108" s="142" t="s">
        <v>12</v>
      </c>
      <c r="E108" s="167"/>
      <c r="F108" s="120"/>
      <c r="G108" s="120"/>
      <c r="H108" s="120"/>
      <c r="I108" s="120"/>
      <c r="J108" s="120"/>
      <c r="K108" s="120"/>
    </row>
    <row r="109" spans="1:11" ht="15.75" customHeight="1">
      <c r="A109" s="24"/>
      <c r="B109" s="814"/>
      <c r="C109" s="180"/>
      <c r="D109" s="142" t="s">
        <v>14</v>
      </c>
      <c r="E109" s="167"/>
      <c r="F109" s="120"/>
      <c r="G109" s="120"/>
      <c r="H109" s="120"/>
      <c r="I109" s="120"/>
      <c r="J109" s="120"/>
      <c r="K109" s="120"/>
    </row>
    <row r="110" spans="1:11" ht="15.75" customHeight="1">
      <c r="A110" s="24"/>
      <c r="B110" s="815"/>
      <c r="C110" s="145"/>
      <c r="D110" s="142" t="s">
        <v>938</v>
      </c>
      <c r="E110" s="167"/>
      <c r="F110" s="120"/>
      <c r="G110" s="120"/>
      <c r="H110" s="120"/>
      <c r="I110" s="120"/>
      <c r="J110" s="120"/>
      <c r="K110" s="120"/>
    </row>
    <row r="111" spans="1:11" ht="15.75" customHeight="1">
      <c r="A111" s="24"/>
      <c r="B111" s="118"/>
      <c r="C111" s="119"/>
      <c r="D111" s="120"/>
      <c r="E111" s="120"/>
      <c r="F111" s="120"/>
      <c r="G111" s="120"/>
      <c r="H111" s="120"/>
      <c r="I111" s="120"/>
      <c r="J111" s="120"/>
      <c r="K111" s="120"/>
    </row>
    <row r="112" spans="1:11" ht="15.75" customHeight="1">
      <c r="A112" s="24"/>
      <c r="B112" s="830" t="s">
        <v>939</v>
      </c>
      <c r="C112" s="732"/>
      <c r="D112" s="732"/>
      <c r="E112" s="733"/>
      <c r="F112" s="120"/>
      <c r="G112" s="120"/>
      <c r="H112" s="120"/>
      <c r="I112" s="120"/>
      <c r="J112" s="120"/>
      <c r="K112" s="120"/>
    </row>
    <row r="113" spans="1:11" ht="15.75" customHeight="1">
      <c r="A113" s="24"/>
      <c r="B113" s="813">
        <v>1</v>
      </c>
      <c r="C113" s="180"/>
      <c r="D113" s="181" t="s">
        <v>936</v>
      </c>
      <c r="E113" s="231" t="s">
        <v>940</v>
      </c>
      <c r="F113" s="120"/>
      <c r="G113" s="120"/>
      <c r="H113" s="120"/>
      <c r="I113" s="120"/>
      <c r="J113" s="120"/>
      <c r="K113" s="120"/>
    </row>
    <row r="114" spans="1:11" ht="15.75" customHeight="1">
      <c r="A114" s="24"/>
      <c r="B114" s="814"/>
      <c r="C114" s="180"/>
      <c r="D114" s="142" t="s">
        <v>8</v>
      </c>
      <c r="E114" s="231" t="s">
        <v>1034</v>
      </c>
      <c r="F114" s="120"/>
      <c r="G114" s="120"/>
      <c r="H114" s="120"/>
      <c r="I114" s="120"/>
      <c r="J114" s="120"/>
      <c r="K114" s="120"/>
    </row>
    <row r="115" spans="1:11" ht="15.75" customHeight="1">
      <c r="A115" s="24"/>
      <c r="B115" s="814"/>
      <c r="C115" s="180"/>
      <c r="D115" s="142" t="s">
        <v>937</v>
      </c>
      <c r="E115" s="218"/>
      <c r="F115" s="120"/>
      <c r="G115" s="120"/>
      <c r="H115" s="120"/>
      <c r="I115" s="120"/>
      <c r="J115" s="120"/>
      <c r="K115" s="120"/>
    </row>
    <row r="116" spans="1:11" ht="15.75" customHeight="1">
      <c r="A116" s="24"/>
      <c r="B116" s="814"/>
      <c r="C116" s="180"/>
      <c r="D116" s="142" t="s">
        <v>10</v>
      </c>
      <c r="E116" s="218"/>
      <c r="F116" s="120"/>
      <c r="G116" s="120"/>
      <c r="H116" s="120"/>
      <c r="I116" s="120"/>
      <c r="J116" s="120"/>
      <c r="K116" s="120"/>
    </row>
    <row r="117" spans="1:11" ht="15.75" customHeight="1">
      <c r="A117" s="24"/>
      <c r="B117" s="814"/>
      <c r="C117" s="180"/>
      <c r="D117" s="142" t="s">
        <v>12</v>
      </c>
      <c r="E117" s="218"/>
      <c r="F117" s="120"/>
      <c r="G117" s="120"/>
      <c r="H117" s="120"/>
      <c r="I117" s="120"/>
      <c r="J117" s="120"/>
      <c r="K117" s="120"/>
    </row>
    <row r="118" spans="1:11" ht="15.75" customHeight="1">
      <c r="A118" s="24"/>
      <c r="B118" s="814"/>
      <c r="C118" s="180"/>
      <c r="D118" s="142" t="s">
        <v>14</v>
      </c>
      <c r="E118" s="218"/>
      <c r="F118" s="120"/>
      <c r="G118" s="120"/>
      <c r="H118" s="120"/>
      <c r="I118" s="120"/>
      <c r="J118" s="120"/>
      <c r="K118" s="120"/>
    </row>
    <row r="119" spans="1:11" ht="15.75" customHeight="1">
      <c r="A119" s="24"/>
      <c r="B119" s="815"/>
      <c r="C119" s="145"/>
      <c r="D119" s="142" t="s">
        <v>938</v>
      </c>
      <c r="E119" s="218"/>
      <c r="F119" s="120"/>
      <c r="G119" s="120"/>
      <c r="H119" s="120"/>
      <c r="I119" s="120"/>
      <c r="J119" s="120"/>
      <c r="K119" s="120"/>
    </row>
    <row r="120" spans="1:11" ht="15.75" customHeight="1">
      <c r="A120" s="24"/>
      <c r="B120" s="118"/>
      <c r="C120" s="119"/>
      <c r="D120" s="120"/>
      <c r="E120" s="120"/>
      <c r="F120" s="120"/>
      <c r="G120" s="120"/>
      <c r="H120" s="120"/>
      <c r="I120" s="120"/>
      <c r="J120" s="120"/>
      <c r="K120" s="120"/>
    </row>
    <row r="121" spans="1:11" ht="15" customHeight="1">
      <c r="A121" s="24"/>
      <c r="B121" s="184" t="s">
        <v>942</v>
      </c>
      <c r="C121" s="185"/>
      <c r="D121" s="185"/>
      <c r="E121" s="215"/>
      <c r="F121" s="24"/>
      <c r="G121" s="120"/>
      <c r="H121" s="120"/>
      <c r="I121" s="120"/>
      <c r="J121" s="120"/>
      <c r="K121" s="120"/>
    </row>
    <row r="122" spans="1:11" ht="15.75" customHeight="1">
      <c r="A122" s="24"/>
      <c r="B122" s="187" t="s">
        <v>943</v>
      </c>
      <c r="C122" s="142" t="s">
        <v>944</v>
      </c>
      <c r="D122" s="142" t="s">
        <v>945</v>
      </c>
      <c r="E122" s="142" t="s">
        <v>946</v>
      </c>
      <c r="F122" s="120"/>
      <c r="G122" s="120"/>
      <c r="H122" s="120"/>
      <c r="I122" s="120"/>
      <c r="J122" s="120"/>
      <c r="K122" s="24"/>
    </row>
    <row r="123" spans="1:11" ht="15.75" customHeight="1">
      <c r="A123" s="24"/>
      <c r="B123" s="189">
        <v>42401</v>
      </c>
      <c r="C123" s="142">
        <v>0.01</v>
      </c>
      <c r="D123" s="216" t="s">
        <v>1277</v>
      </c>
      <c r="E123" s="142"/>
      <c r="F123" s="120"/>
      <c r="G123" s="120"/>
      <c r="H123" s="120"/>
      <c r="I123" s="120"/>
      <c r="J123" s="120"/>
      <c r="K123" s="24"/>
    </row>
    <row r="124" spans="1:11" ht="15.75" customHeight="1">
      <c r="A124" s="24"/>
      <c r="B124" s="118"/>
      <c r="C124" s="119"/>
      <c r="D124" s="120"/>
      <c r="E124" s="120"/>
      <c r="F124" s="120"/>
      <c r="G124" s="120"/>
      <c r="H124" s="120"/>
      <c r="I124" s="120"/>
      <c r="J124" s="120"/>
      <c r="K124" s="120"/>
    </row>
    <row r="125" spans="1:11" ht="15.75" customHeight="1">
      <c r="A125" s="24"/>
      <c r="B125" s="236" t="s">
        <v>850</v>
      </c>
      <c r="C125" s="194"/>
      <c r="D125" s="120"/>
      <c r="E125" s="120"/>
      <c r="F125" s="120"/>
      <c r="G125" s="120"/>
      <c r="H125" s="120"/>
      <c r="I125" s="120"/>
      <c r="J125" s="120"/>
      <c r="K125" s="120"/>
    </row>
    <row r="126" spans="1:11" ht="15.75" customHeight="1">
      <c r="A126" s="24"/>
      <c r="B126" s="860" t="s">
        <v>1278</v>
      </c>
      <c r="C126" s="843"/>
      <c r="D126" s="843"/>
      <c r="E126" s="843"/>
      <c r="F126" s="843"/>
      <c r="G126" s="843"/>
      <c r="H126" s="843"/>
      <c r="I126" s="843"/>
      <c r="J126" s="844"/>
      <c r="K126" s="120"/>
    </row>
    <row r="127" spans="1:11" ht="24" customHeight="1">
      <c r="A127" s="24"/>
      <c r="B127" s="845"/>
      <c r="C127" s="846"/>
      <c r="D127" s="846"/>
      <c r="E127" s="846"/>
      <c r="F127" s="846"/>
      <c r="G127" s="846"/>
      <c r="H127" s="846"/>
      <c r="I127" s="846"/>
      <c r="J127" s="847"/>
      <c r="K127" s="120"/>
    </row>
    <row r="128" spans="1:11" ht="15.75" customHeight="1">
      <c r="A128" s="24"/>
      <c r="B128" s="861"/>
      <c r="C128" s="862"/>
      <c r="D128" s="862"/>
      <c r="E128" s="862"/>
      <c r="F128" s="862"/>
      <c r="G128" s="862"/>
      <c r="H128" s="862"/>
      <c r="I128" s="862"/>
      <c r="J128" s="863"/>
      <c r="K128" s="120"/>
    </row>
    <row r="129" spans="1:11" ht="15.75" customHeight="1">
      <c r="A129" s="24"/>
      <c r="B129" s="120"/>
      <c r="C129" s="170"/>
      <c r="D129" s="120"/>
      <c r="E129" s="120"/>
      <c r="F129" s="120"/>
      <c r="G129" s="120"/>
      <c r="H129" s="120"/>
      <c r="I129" s="120"/>
      <c r="J129" s="120"/>
      <c r="K129" s="120"/>
    </row>
    <row r="130" spans="1:11" ht="15.75" customHeight="1">
      <c r="A130" s="24"/>
      <c r="B130" s="830" t="s">
        <v>948</v>
      </c>
      <c r="C130" s="732"/>
      <c r="D130" s="733"/>
      <c r="E130" s="120"/>
      <c r="F130" s="120"/>
      <c r="G130" s="120"/>
      <c r="H130" s="120"/>
      <c r="I130" s="120"/>
      <c r="J130" s="120"/>
      <c r="K130" s="120"/>
    </row>
    <row r="131" spans="1:11" ht="15.75" customHeight="1">
      <c r="A131" s="24"/>
      <c r="B131" s="187" t="s">
        <v>949</v>
      </c>
      <c r="C131" s="145"/>
      <c r="D131" s="142" t="s">
        <v>1279</v>
      </c>
      <c r="E131" s="120"/>
      <c r="F131" s="120"/>
      <c r="G131" s="120"/>
      <c r="H131" s="120"/>
      <c r="I131" s="120"/>
      <c r="J131" s="120"/>
      <c r="K131" s="120"/>
    </row>
    <row r="132" spans="1:11" ht="15.75" customHeight="1">
      <c r="A132" s="24"/>
      <c r="B132" s="813" t="s">
        <v>951</v>
      </c>
      <c r="C132" s="180"/>
      <c r="D132" s="221" t="s">
        <v>952</v>
      </c>
      <c r="E132" s="120"/>
      <c r="F132" s="120"/>
      <c r="G132" s="120"/>
      <c r="H132" s="120"/>
      <c r="I132" s="120"/>
      <c r="J132" s="120"/>
      <c r="K132" s="120"/>
    </row>
    <row r="133" spans="1:11" ht="15.75" customHeight="1">
      <c r="A133" s="24"/>
      <c r="B133" s="814"/>
      <c r="C133" s="180"/>
      <c r="D133" s="206" t="s">
        <v>1280</v>
      </c>
      <c r="E133" s="120"/>
      <c r="F133" s="120"/>
      <c r="G133" s="120"/>
      <c r="H133" s="120"/>
      <c r="I133" s="120"/>
      <c r="J133" s="120"/>
      <c r="K133" s="120"/>
    </row>
    <row r="134" spans="1:11" ht="15.75" customHeight="1">
      <c r="A134" s="24"/>
      <c r="B134" s="814"/>
      <c r="C134" s="180"/>
      <c r="D134" s="206" t="s">
        <v>1281</v>
      </c>
      <c r="E134" s="120"/>
      <c r="F134" s="120"/>
      <c r="G134" s="120"/>
      <c r="H134" s="120"/>
      <c r="I134" s="120"/>
      <c r="J134" s="120"/>
      <c r="K134" s="120"/>
    </row>
    <row r="135" spans="1:11" ht="15.75" customHeight="1">
      <c r="A135" s="24"/>
      <c r="B135" s="814"/>
      <c r="C135" s="180"/>
      <c r="D135" s="221" t="s">
        <v>955</v>
      </c>
      <c r="E135" s="120"/>
      <c r="F135" s="120"/>
      <c r="G135" s="120"/>
      <c r="H135" s="120"/>
      <c r="I135" s="120"/>
      <c r="J135" s="120"/>
      <c r="K135" s="120"/>
    </row>
    <row r="136" spans="1:11" ht="15.75" customHeight="1">
      <c r="A136" s="24"/>
      <c r="B136" s="814"/>
      <c r="C136" s="180"/>
      <c r="D136" s="206" t="s">
        <v>957</v>
      </c>
      <c r="E136" s="120"/>
      <c r="F136" s="120"/>
      <c r="G136" s="120"/>
      <c r="H136" s="120"/>
      <c r="I136" s="120"/>
      <c r="J136" s="120"/>
      <c r="K136" s="120"/>
    </row>
    <row r="137" spans="1:11" ht="15.75" customHeight="1">
      <c r="A137" s="24"/>
      <c r="B137" s="814"/>
      <c r="C137" s="180"/>
      <c r="D137" s="206" t="s">
        <v>1282</v>
      </c>
      <c r="E137" s="120"/>
      <c r="F137" s="120"/>
      <c r="G137" s="120"/>
      <c r="H137" s="120"/>
      <c r="I137" s="120"/>
      <c r="J137" s="120"/>
      <c r="K137" s="120"/>
    </row>
    <row r="138" spans="1:11" ht="15.75" customHeight="1">
      <c r="A138" s="24"/>
      <c r="B138" s="814"/>
      <c r="C138" s="180"/>
      <c r="D138" s="221" t="s">
        <v>1184</v>
      </c>
      <c r="E138" s="120"/>
      <c r="F138" s="120"/>
      <c r="G138" s="120"/>
      <c r="H138" s="120"/>
      <c r="I138" s="120"/>
      <c r="J138" s="120"/>
      <c r="K138" s="120"/>
    </row>
    <row r="139" spans="1:11" ht="15.75" customHeight="1">
      <c r="A139" s="24"/>
      <c r="B139" s="814"/>
      <c r="C139" s="180"/>
      <c r="D139" s="206" t="s">
        <v>1283</v>
      </c>
      <c r="E139" s="120"/>
      <c r="F139" s="120"/>
      <c r="G139" s="120"/>
      <c r="H139" s="120"/>
      <c r="I139" s="120"/>
      <c r="J139" s="120"/>
      <c r="K139" s="120"/>
    </row>
    <row r="140" spans="1:11" ht="15.75" customHeight="1">
      <c r="A140" s="24"/>
      <c r="B140" s="814"/>
      <c r="C140" s="180"/>
      <c r="D140" s="206" t="s">
        <v>1284</v>
      </c>
      <c r="E140" s="120"/>
      <c r="F140" s="120"/>
      <c r="G140" s="120"/>
      <c r="H140" s="120"/>
      <c r="I140" s="120"/>
      <c r="J140" s="120"/>
      <c r="K140" s="120"/>
    </row>
    <row r="141" spans="1:11" ht="15.75" customHeight="1">
      <c r="A141" s="24"/>
      <c r="B141" s="815"/>
      <c r="C141" s="145"/>
      <c r="D141" s="142" t="s">
        <v>1285</v>
      </c>
      <c r="E141" s="120"/>
      <c r="F141" s="120"/>
      <c r="G141" s="120"/>
      <c r="H141" s="120"/>
      <c r="I141" s="120"/>
      <c r="J141" s="120"/>
      <c r="K141" s="120"/>
    </row>
    <row r="142" spans="1:11" ht="15.75" customHeight="1">
      <c r="A142" s="24"/>
      <c r="B142" s="187" t="s">
        <v>964</v>
      </c>
      <c r="C142" s="145"/>
      <c r="D142" s="142"/>
      <c r="E142" s="120"/>
      <c r="F142" s="120"/>
      <c r="G142" s="120"/>
      <c r="H142" s="120"/>
      <c r="I142" s="120"/>
      <c r="J142" s="120"/>
      <c r="K142" s="120"/>
    </row>
    <row r="143" spans="1:11" ht="15.75" customHeight="1">
      <c r="A143" s="24"/>
      <c r="B143" s="195"/>
      <c r="C143" s="130"/>
      <c r="D143" s="120"/>
      <c r="E143" s="120"/>
      <c r="F143" s="120"/>
      <c r="G143" s="120"/>
      <c r="H143" s="120"/>
      <c r="I143" s="120"/>
      <c r="J143" s="120"/>
      <c r="K143" s="120"/>
    </row>
    <row r="144" spans="1:11" ht="15.75" customHeight="1">
      <c r="A144" s="24"/>
      <c r="B144" s="813" t="s">
        <v>965</v>
      </c>
      <c r="C144" s="248"/>
      <c r="D144" s="260" t="s">
        <v>1286</v>
      </c>
      <c r="E144" s="120"/>
      <c r="F144" s="120"/>
      <c r="G144" s="120"/>
      <c r="H144" s="120"/>
      <c r="I144" s="120"/>
      <c r="J144" s="120"/>
      <c r="K144" s="120"/>
    </row>
    <row r="145" spans="1:11" ht="15.75" customHeight="1">
      <c r="A145" s="24"/>
      <c r="B145" s="814"/>
      <c r="C145" s="180"/>
      <c r="D145" s="206" t="s">
        <v>1287</v>
      </c>
      <c r="E145" s="120"/>
      <c r="F145" s="120"/>
      <c r="G145" s="120"/>
      <c r="H145" s="120"/>
      <c r="I145" s="120"/>
      <c r="J145" s="120"/>
      <c r="K145" s="120"/>
    </row>
    <row r="146" spans="1:11" ht="15.75" customHeight="1">
      <c r="A146" s="24"/>
      <c r="B146" s="814"/>
      <c r="C146" s="180"/>
      <c r="D146" s="206" t="s">
        <v>1288</v>
      </c>
      <c r="E146" s="120"/>
      <c r="F146" s="120"/>
      <c r="G146" s="120"/>
      <c r="H146" s="120"/>
      <c r="I146" s="120"/>
      <c r="J146" s="120"/>
      <c r="K146" s="120"/>
    </row>
    <row r="147" spans="1:11" ht="15.75" customHeight="1">
      <c r="A147" s="24"/>
      <c r="B147" s="814"/>
      <c r="C147" s="180"/>
      <c r="D147" s="206" t="s">
        <v>1289</v>
      </c>
      <c r="E147" s="120"/>
      <c r="F147" s="120"/>
      <c r="G147" s="120"/>
      <c r="H147" s="120"/>
      <c r="I147" s="120"/>
      <c r="J147" s="120"/>
      <c r="K147" s="120"/>
    </row>
    <row r="148" spans="1:11" ht="15.75" customHeight="1">
      <c r="A148" s="24"/>
      <c r="B148" s="815"/>
      <c r="C148" s="145"/>
      <c r="D148" s="142" t="s">
        <v>1290</v>
      </c>
      <c r="E148" s="120"/>
      <c r="F148" s="120"/>
      <c r="G148" s="120"/>
      <c r="H148" s="120"/>
      <c r="I148" s="120"/>
      <c r="J148" s="120"/>
      <c r="K148" s="120"/>
    </row>
    <row r="149" spans="1:11" ht="15.75" customHeight="1">
      <c r="A149" s="24"/>
      <c r="B149" s="813" t="s">
        <v>982</v>
      </c>
      <c r="C149" s="180"/>
      <c r="D149" s="221"/>
      <c r="E149" s="120"/>
      <c r="F149" s="120"/>
      <c r="G149" s="120"/>
      <c r="H149" s="120"/>
      <c r="I149" s="120"/>
      <c r="J149" s="120"/>
      <c r="K149" s="120"/>
    </row>
    <row r="150" spans="1:11" ht="15.75" customHeight="1">
      <c r="A150" s="24"/>
      <c r="B150" s="814"/>
      <c r="C150" s="180"/>
      <c r="D150" s="221" t="s">
        <v>251</v>
      </c>
      <c r="E150" s="120"/>
      <c r="F150" s="120"/>
      <c r="G150" s="120"/>
      <c r="H150" s="120"/>
      <c r="I150" s="120"/>
      <c r="J150" s="120"/>
      <c r="K150" s="120"/>
    </row>
    <row r="151" spans="1:11" ht="15.75" customHeight="1">
      <c r="A151" s="24"/>
      <c r="B151" s="814"/>
      <c r="C151" s="180"/>
      <c r="D151" s="222"/>
      <c r="E151" s="120"/>
      <c r="F151" s="120"/>
      <c r="G151" s="120"/>
      <c r="H151" s="120"/>
      <c r="I151" s="120"/>
      <c r="J151" s="120"/>
      <c r="K151" s="120"/>
    </row>
    <row r="152" spans="1:11" ht="15.75" customHeight="1">
      <c r="A152" s="24"/>
      <c r="B152" s="814"/>
      <c r="C152" s="180"/>
      <c r="D152" s="206" t="s">
        <v>983</v>
      </c>
      <c r="E152" s="120"/>
      <c r="F152" s="120"/>
      <c r="G152" s="120"/>
      <c r="H152" s="120"/>
      <c r="I152" s="120"/>
      <c r="J152" s="120"/>
      <c r="K152" s="120"/>
    </row>
    <row r="153" spans="1:11" ht="15.75" customHeight="1">
      <c r="A153" s="24"/>
      <c r="B153" s="814"/>
      <c r="C153" s="180"/>
      <c r="D153" s="206" t="s">
        <v>1291</v>
      </c>
      <c r="E153" s="120"/>
      <c r="F153" s="120"/>
      <c r="G153" s="120"/>
      <c r="H153" s="120"/>
      <c r="I153" s="120"/>
      <c r="J153" s="120"/>
      <c r="K153" s="120"/>
    </row>
    <row r="154" spans="1:11" ht="15.75" customHeight="1">
      <c r="A154" s="24"/>
      <c r="B154" s="814"/>
      <c r="C154" s="180"/>
      <c r="D154" s="206" t="s">
        <v>1292</v>
      </c>
      <c r="E154" s="120"/>
      <c r="F154" s="120"/>
      <c r="G154" s="120"/>
      <c r="H154" s="120"/>
      <c r="I154" s="120"/>
      <c r="J154" s="120"/>
      <c r="K154" s="120"/>
    </row>
    <row r="155" spans="1:11" ht="15.75" customHeight="1">
      <c r="A155" s="24"/>
      <c r="B155" s="815"/>
      <c r="C155" s="145"/>
      <c r="D155" s="142" t="s">
        <v>1293</v>
      </c>
      <c r="E155" s="120"/>
      <c r="F155" s="120"/>
      <c r="G155" s="120"/>
      <c r="H155" s="120"/>
      <c r="I155" s="120"/>
      <c r="J155" s="120"/>
      <c r="K155" s="120"/>
    </row>
    <row r="156" spans="1:11" ht="15.75" customHeight="1">
      <c r="C156" s="170"/>
    </row>
    <row r="157" spans="1:11" ht="15.75" customHeight="1">
      <c r="C157" s="170"/>
    </row>
    <row r="158" spans="1:11" ht="15.75" customHeight="1">
      <c r="C158" s="170"/>
    </row>
    <row r="159" spans="1:11" ht="15.75" customHeight="1">
      <c r="C159" s="170"/>
    </row>
    <row r="160" spans="1:11" ht="15.75" customHeight="1">
      <c r="C160" s="170"/>
    </row>
    <row r="161" spans="3:3" ht="15.75" customHeight="1">
      <c r="C161" s="170"/>
    </row>
    <row r="162" spans="3:3" ht="15.75" customHeight="1">
      <c r="C162" s="170"/>
    </row>
    <row r="163" spans="3:3" ht="15.75" customHeight="1">
      <c r="C163" s="170"/>
    </row>
    <row r="164" spans="3:3" ht="15.75" customHeight="1">
      <c r="C164" s="170"/>
    </row>
    <row r="165" spans="3:3" ht="15.75" customHeight="1">
      <c r="C165" s="170"/>
    </row>
    <row r="166" spans="3:3" ht="15.75" customHeight="1">
      <c r="C166" s="170"/>
    </row>
    <row r="167" spans="3:3" ht="15.75" customHeight="1">
      <c r="C167" s="170"/>
    </row>
    <row r="168" spans="3:3" ht="15.75" customHeight="1">
      <c r="C168" s="170"/>
    </row>
    <row r="169" spans="3:3" ht="15.75" customHeight="1">
      <c r="C169" s="170"/>
    </row>
    <row r="170" spans="3:3" ht="15.75" customHeight="1">
      <c r="C170" s="170"/>
    </row>
    <row r="171" spans="3:3" ht="15.75" customHeight="1">
      <c r="C171" s="170"/>
    </row>
    <row r="172" spans="3:3" ht="15.75" customHeight="1">
      <c r="C172" s="170"/>
    </row>
    <row r="173" spans="3:3" ht="15.75" customHeight="1">
      <c r="C173" s="170"/>
    </row>
    <row r="174" spans="3:3" ht="15.75" customHeight="1">
      <c r="C174" s="170"/>
    </row>
    <row r="175" spans="3:3" ht="15.75" customHeight="1">
      <c r="C175" s="170"/>
    </row>
    <row r="176" spans="3:3" ht="15.75" customHeight="1">
      <c r="C176" s="170"/>
    </row>
    <row r="177" spans="3:3" ht="15.75" customHeight="1">
      <c r="C177" s="170"/>
    </row>
    <row r="178" spans="3:3" ht="15.75" customHeight="1">
      <c r="C178" s="170"/>
    </row>
    <row r="179" spans="3:3" ht="15.75" customHeight="1">
      <c r="C179" s="170"/>
    </row>
    <row r="180" spans="3:3" ht="15.75" customHeight="1">
      <c r="C180" s="170"/>
    </row>
    <row r="181" spans="3:3" ht="15.75" customHeight="1">
      <c r="C181" s="170"/>
    </row>
    <row r="182" spans="3:3" ht="15.75" customHeight="1">
      <c r="C182" s="170"/>
    </row>
    <row r="183" spans="3:3" ht="15.75" customHeight="1">
      <c r="C183" s="170"/>
    </row>
    <row r="184" spans="3:3" ht="15.75" customHeight="1">
      <c r="C184" s="170"/>
    </row>
    <row r="185" spans="3:3" ht="15.75" customHeight="1">
      <c r="C185" s="170"/>
    </row>
    <row r="186" spans="3:3" ht="15.75" customHeight="1">
      <c r="C186" s="170"/>
    </row>
    <row r="187" spans="3:3" ht="15.75" customHeight="1">
      <c r="C187" s="170"/>
    </row>
    <row r="188" spans="3:3" ht="15.75" customHeight="1">
      <c r="C188" s="170"/>
    </row>
    <row r="189" spans="3:3" ht="15.75" customHeight="1">
      <c r="C189" s="170"/>
    </row>
    <row r="190" spans="3:3" ht="15.75" customHeight="1">
      <c r="C190" s="170"/>
    </row>
    <row r="191" spans="3:3" ht="15.75" customHeight="1">
      <c r="C191" s="170"/>
    </row>
    <row r="192" spans="3:3" ht="15.75" customHeight="1">
      <c r="C192" s="170"/>
    </row>
    <row r="193" spans="3:3" ht="15.75" customHeight="1">
      <c r="C193" s="170"/>
    </row>
    <row r="194" spans="3:3" ht="15.75" customHeight="1">
      <c r="C194" s="170"/>
    </row>
    <row r="195" spans="3:3" ht="15.75" customHeight="1">
      <c r="C195" s="170"/>
    </row>
    <row r="196" spans="3:3" ht="15.75" customHeight="1">
      <c r="C196" s="170"/>
    </row>
    <row r="197" spans="3:3" ht="15.75" customHeight="1">
      <c r="C197" s="170"/>
    </row>
    <row r="198" spans="3:3" ht="15.75" customHeight="1">
      <c r="C198" s="170"/>
    </row>
    <row r="199" spans="3:3" ht="15.75" customHeight="1">
      <c r="C199" s="170"/>
    </row>
    <row r="200" spans="3:3" ht="15.75" customHeight="1">
      <c r="C200" s="170"/>
    </row>
    <row r="201" spans="3:3" ht="15.75" customHeight="1">
      <c r="C201" s="170"/>
    </row>
    <row r="202" spans="3:3" ht="15.75" customHeight="1">
      <c r="C202" s="170"/>
    </row>
    <row r="203" spans="3:3" ht="15.75" customHeight="1">
      <c r="C203" s="170"/>
    </row>
    <row r="204" spans="3:3" ht="15.75" customHeight="1">
      <c r="C204" s="170"/>
    </row>
    <row r="205" spans="3:3" ht="15.75" customHeight="1">
      <c r="C205" s="170"/>
    </row>
    <row r="206" spans="3:3" ht="15.75" customHeight="1">
      <c r="C206" s="170"/>
    </row>
    <row r="207" spans="3:3" ht="15.75" customHeight="1">
      <c r="C207" s="170"/>
    </row>
    <row r="208" spans="3:3" ht="15.75" customHeight="1">
      <c r="C208" s="170"/>
    </row>
    <row r="209" spans="3:3" ht="15.75" customHeight="1">
      <c r="C209" s="170"/>
    </row>
    <row r="210" spans="3:3" ht="15.75" customHeight="1">
      <c r="C210" s="170"/>
    </row>
    <row r="211" spans="3:3" ht="15.75" customHeight="1">
      <c r="C211" s="170"/>
    </row>
    <row r="212" spans="3:3" ht="15.75" customHeight="1">
      <c r="C212" s="170"/>
    </row>
    <row r="213" spans="3:3" ht="15.75" customHeight="1">
      <c r="C213" s="170"/>
    </row>
    <row r="214" spans="3:3" ht="15.75" customHeight="1">
      <c r="C214" s="170"/>
    </row>
    <row r="215" spans="3:3" ht="15.75" customHeight="1">
      <c r="C215" s="170"/>
    </row>
    <row r="216" spans="3:3" ht="15.75" customHeight="1">
      <c r="C216" s="170"/>
    </row>
    <row r="217" spans="3:3" ht="15.75" customHeight="1">
      <c r="C217" s="170"/>
    </row>
    <row r="218" spans="3:3" ht="15.75" customHeight="1">
      <c r="C218" s="170"/>
    </row>
    <row r="219" spans="3:3" ht="15.75" customHeight="1">
      <c r="C219" s="170"/>
    </row>
    <row r="220" spans="3:3" ht="15.75" customHeight="1">
      <c r="C220" s="170"/>
    </row>
    <row r="221" spans="3:3" ht="15.75" customHeight="1">
      <c r="C221" s="170"/>
    </row>
    <row r="222" spans="3:3" ht="15.75" customHeight="1">
      <c r="C222" s="170"/>
    </row>
    <row r="223" spans="3:3" ht="15.75" customHeight="1">
      <c r="C223" s="170"/>
    </row>
    <row r="224" spans="3:3" ht="15.75" customHeight="1">
      <c r="C224" s="170"/>
    </row>
    <row r="225" spans="3:3" ht="15.75" customHeight="1">
      <c r="C225" s="170"/>
    </row>
    <row r="226" spans="3:3" ht="15.75" customHeight="1">
      <c r="C226" s="170"/>
    </row>
    <row r="227" spans="3:3" ht="15.75" customHeight="1">
      <c r="C227" s="170"/>
    </row>
    <row r="228" spans="3:3" ht="15.75" customHeight="1">
      <c r="C228" s="170"/>
    </row>
    <row r="229" spans="3:3" ht="15.75" customHeight="1">
      <c r="C229" s="170"/>
    </row>
    <row r="230" spans="3:3" ht="15.75" customHeight="1">
      <c r="C230" s="170"/>
    </row>
    <row r="231" spans="3:3" ht="15.75" customHeight="1">
      <c r="C231" s="170"/>
    </row>
    <row r="232" spans="3:3" ht="15.75" customHeight="1">
      <c r="C232" s="170"/>
    </row>
    <row r="233" spans="3:3" ht="15.75" customHeight="1">
      <c r="C233" s="170"/>
    </row>
    <row r="234" spans="3:3" ht="15.75" customHeight="1">
      <c r="C234" s="170"/>
    </row>
    <row r="235" spans="3:3" ht="15.75" customHeight="1">
      <c r="C235" s="170"/>
    </row>
    <row r="236" spans="3:3" ht="15.75" customHeight="1">
      <c r="C236" s="170"/>
    </row>
    <row r="237" spans="3:3" ht="15.75" customHeight="1">
      <c r="C237" s="170"/>
    </row>
    <row r="238" spans="3:3" ht="15.75" customHeight="1">
      <c r="C238" s="170"/>
    </row>
    <row r="239" spans="3:3" ht="15.75" customHeight="1">
      <c r="C239" s="170"/>
    </row>
    <row r="240" spans="3:3" ht="15.75" customHeight="1">
      <c r="C240" s="170"/>
    </row>
    <row r="241" spans="3:3" ht="15.75" customHeight="1">
      <c r="C241" s="170"/>
    </row>
    <row r="242" spans="3:3" ht="15.75" customHeight="1">
      <c r="C242" s="170"/>
    </row>
    <row r="243" spans="3:3" ht="15.75" customHeight="1">
      <c r="C243" s="170"/>
    </row>
    <row r="244" spans="3:3" ht="15.75" customHeight="1">
      <c r="C244" s="170"/>
    </row>
    <row r="245" spans="3:3" ht="15.75" customHeight="1">
      <c r="C245" s="170"/>
    </row>
    <row r="246" spans="3:3" ht="15.75" customHeight="1">
      <c r="C246" s="170"/>
    </row>
    <row r="247" spans="3:3" ht="15.75" customHeight="1">
      <c r="C247" s="170"/>
    </row>
    <row r="248" spans="3:3" ht="15.75" customHeight="1">
      <c r="C248" s="170"/>
    </row>
    <row r="249" spans="3:3" ht="15.75" customHeight="1">
      <c r="C249" s="170"/>
    </row>
    <row r="250" spans="3:3" ht="15.75" customHeight="1">
      <c r="C250" s="170"/>
    </row>
    <row r="251" spans="3:3" ht="15.75" customHeight="1">
      <c r="C251" s="170"/>
    </row>
    <row r="252" spans="3:3" ht="15.75" customHeight="1">
      <c r="C252" s="170"/>
    </row>
    <row r="253" spans="3:3" ht="15.75" customHeight="1">
      <c r="C253" s="170"/>
    </row>
    <row r="254" spans="3:3" ht="15.75" customHeight="1">
      <c r="C254" s="170"/>
    </row>
    <row r="255" spans="3:3" ht="15.75" customHeight="1">
      <c r="C255" s="170"/>
    </row>
    <row r="256" spans="3:3" ht="15.75" customHeight="1">
      <c r="C256" s="170"/>
    </row>
    <row r="257" spans="3:3" ht="15.75" customHeight="1">
      <c r="C257" s="170"/>
    </row>
    <row r="258" spans="3:3" ht="15.75" customHeight="1">
      <c r="C258" s="170"/>
    </row>
    <row r="259" spans="3:3" ht="15.75" customHeight="1">
      <c r="C259" s="170"/>
    </row>
    <row r="260" spans="3:3" ht="15.75" customHeight="1">
      <c r="C260" s="170"/>
    </row>
    <row r="261" spans="3:3" ht="15.75" customHeight="1">
      <c r="C261" s="170"/>
    </row>
    <row r="262" spans="3:3" ht="15.75" customHeight="1">
      <c r="C262" s="170"/>
    </row>
    <row r="263" spans="3:3" ht="15.75" customHeight="1">
      <c r="C263" s="170"/>
    </row>
    <row r="264" spans="3:3" ht="15.75" customHeight="1">
      <c r="C264" s="170"/>
    </row>
    <row r="265" spans="3:3" ht="15.75" customHeight="1">
      <c r="C265" s="170"/>
    </row>
    <row r="266" spans="3:3" ht="15.75" customHeight="1">
      <c r="C266" s="170"/>
    </row>
    <row r="267" spans="3:3" ht="15.75" customHeight="1">
      <c r="C267" s="170"/>
    </row>
    <row r="268" spans="3:3" ht="15.75" customHeight="1">
      <c r="C268" s="170"/>
    </row>
    <row r="269" spans="3:3" ht="15.75" customHeight="1">
      <c r="C269" s="170"/>
    </row>
    <row r="270" spans="3:3" ht="15.75" customHeight="1">
      <c r="C270" s="170"/>
    </row>
    <row r="271" spans="3:3" ht="15.75" customHeight="1">
      <c r="C271" s="170"/>
    </row>
    <row r="272" spans="3:3" ht="15.75" customHeight="1">
      <c r="C272" s="170"/>
    </row>
    <row r="273" spans="3:3" ht="15.75" customHeight="1">
      <c r="C273" s="170"/>
    </row>
    <row r="274" spans="3:3" ht="15.75" customHeight="1">
      <c r="C274" s="170"/>
    </row>
    <row r="275" spans="3:3" ht="15.75" customHeight="1">
      <c r="C275" s="170"/>
    </row>
    <row r="276" spans="3:3" ht="15.75" customHeight="1">
      <c r="C276" s="170"/>
    </row>
    <row r="277" spans="3:3" ht="15.75" customHeight="1">
      <c r="C277" s="170"/>
    </row>
    <row r="278" spans="3:3" ht="15.75" customHeight="1">
      <c r="C278" s="170"/>
    </row>
    <row r="279" spans="3:3" ht="15.75" customHeight="1">
      <c r="C279" s="170"/>
    </row>
    <row r="280" spans="3:3" ht="15.75" customHeight="1">
      <c r="C280" s="170"/>
    </row>
    <row r="281" spans="3:3" ht="15.75" customHeight="1">
      <c r="C281" s="170"/>
    </row>
    <row r="282" spans="3:3" ht="15.75" customHeight="1">
      <c r="C282" s="170"/>
    </row>
    <row r="283" spans="3:3" ht="15.75" customHeight="1">
      <c r="C283" s="170"/>
    </row>
    <row r="284" spans="3:3" ht="15.75" customHeight="1">
      <c r="C284" s="170"/>
    </row>
    <row r="285" spans="3:3" ht="15.75" customHeight="1">
      <c r="C285" s="170"/>
    </row>
    <row r="286" spans="3:3" ht="15.75" customHeight="1">
      <c r="C286" s="170"/>
    </row>
    <row r="287" spans="3:3" ht="15.75" customHeight="1">
      <c r="C287" s="170"/>
    </row>
    <row r="288" spans="3:3" ht="15.75" customHeight="1">
      <c r="C288" s="170"/>
    </row>
    <row r="289" spans="3:3" ht="15.75" customHeight="1">
      <c r="C289" s="170"/>
    </row>
    <row r="290" spans="3:3" ht="15.75" customHeight="1">
      <c r="C290" s="170"/>
    </row>
    <row r="291" spans="3:3" ht="15.75" customHeight="1">
      <c r="C291" s="170"/>
    </row>
    <row r="292" spans="3:3" ht="15.75" customHeight="1">
      <c r="C292" s="170"/>
    </row>
    <row r="293" spans="3:3" ht="15.75" customHeight="1">
      <c r="C293" s="170"/>
    </row>
    <row r="294" spans="3:3" ht="15.75" customHeight="1">
      <c r="C294" s="170"/>
    </row>
    <row r="295" spans="3:3" ht="15.75" customHeight="1">
      <c r="C295" s="170"/>
    </row>
    <row r="296" spans="3:3" ht="15.75" customHeight="1">
      <c r="C296" s="170"/>
    </row>
    <row r="297" spans="3:3" ht="15.75" customHeight="1">
      <c r="C297" s="170"/>
    </row>
    <row r="298" spans="3:3" ht="15.75" customHeight="1">
      <c r="C298" s="170"/>
    </row>
    <row r="299" spans="3:3" ht="15.75" customHeight="1">
      <c r="C299" s="170"/>
    </row>
    <row r="300" spans="3:3" ht="15.75" customHeight="1">
      <c r="C300" s="170"/>
    </row>
    <row r="301" spans="3:3" ht="15.75" customHeight="1">
      <c r="C301" s="170"/>
    </row>
    <row r="302" spans="3:3" ht="15.75" customHeight="1">
      <c r="C302" s="170"/>
    </row>
    <row r="303" spans="3:3" ht="15.75" customHeight="1">
      <c r="C303" s="170"/>
    </row>
    <row r="304" spans="3:3" ht="15.75" customHeight="1">
      <c r="C304" s="170"/>
    </row>
    <row r="305" spans="3:3" ht="15.75" customHeight="1">
      <c r="C305" s="170"/>
    </row>
    <row r="306" spans="3:3" ht="15.75" customHeight="1">
      <c r="C306" s="170"/>
    </row>
    <row r="307" spans="3:3" ht="15.75" customHeight="1">
      <c r="C307" s="170"/>
    </row>
    <row r="308" spans="3:3" ht="15.75" customHeight="1">
      <c r="C308" s="170"/>
    </row>
    <row r="309" spans="3:3" ht="15.75" customHeight="1">
      <c r="C309" s="170"/>
    </row>
    <row r="310" spans="3:3" ht="15.75" customHeight="1">
      <c r="C310" s="170"/>
    </row>
    <row r="311" spans="3:3" ht="15.75" customHeight="1">
      <c r="C311" s="170"/>
    </row>
    <row r="312" spans="3:3" ht="15.75" customHeight="1">
      <c r="C312" s="170"/>
    </row>
    <row r="313" spans="3:3" ht="15.75" customHeight="1">
      <c r="C313" s="170"/>
    </row>
    <row r="314" spans="3:3" ht="15.75" customHeight="1">
      <c r="C314" s="170"/>
    </row>
    <row r="315" spans="3:3" ht="15.75" customHeight="1">
      <c r="C315" s="170"/>
    </row>
    <row r="316" spans="3:3" ht="15.75" customHeight="1">
      <c r="C316" s="170"/>
    </row>
    <row r="317" spans="3:3" ht="15.75" customHeight="1">
      <c r="C317" s="170"/>
    </row>
    <row r="318" spans="3:3" ht="15.75" customHeight="1">
      <c r="C318" s="170"/>
    </row>
    <row r="319" spans="3:3" ht="15.75" customHeight="1">
      <c r="C319" s="170"/>
    </row>
    <row r="320" spans="3:3" ht="15.75" customHeight="1">
      <c r="C320" s="170"/>
    </row>
    <row r="321" spans="3:3" ht="15.75" customHeight="1">
      <c r="C321" s="170"/>
    </row>
    <row r="322" spans="3:3" ht="15.75" customHeight="1">
      <c r="C322" s="170"/>
    </row>
    <row r="323" spans="3:3" ht="15.75" customHeight="1">
      <c r="C323" s="170"/>
    </row>
    <row r="324" spans="3:3" ht="15.75" customHeight="1">
      <c r="C324" s="170"/>
    </row>
    <row r="325" spans="3:3" ht="15.75" customHeight="1">
      <c r="C325" s="170"/>
    </row>
    <row r="326" spans="3:3" ht="15.75" customHeight="1">
      <c r="C326" s="170"/>
    </row>
    <row r="327" spans="3:3" ht="15.75" customHeight="1">
      <c r="C327" s="170"/>
    </row>
    <row r="328" spans="3:3" ht="15.75" customHeight="1">
      <c r="C328" s="170"/>
    </row>
    <row r="329" spans="3:3" ht="15.75" customHeight="1">
      <c r="C329" s="170"/>
    </row>
    <row r="330" spans="3:3" ht="15.75" customHeight="1">
      <c r="C330" s="170"/>
    </row>
    <row r="331" spans="3:3" ht="15.75" customHeight="1">
      <c r="C331" s="170"/>
    </row>
    <row r="332" spans="3:3" ht="15.75" customHeight="1">
      <c r="C332" s="170"/>
    </row>
    <row r="333" spans="3:3" ht="15.75" customHeight="1">
      <c r="C333" s="170"/>
    </row>
    <row r="334" spans="3:3" ht="15.75" customHeight="1">
      <c r="C334" s="170"/>
    </row>
    <row r="335" spans="3:3" ht="15.75" customHeight="1">
      <c r="C335" s="170"/>
    </row>
    <row r="336" spans="3:3" ht="15.75" customHeight="1">
      <c r="C336" s="170"/>
    </row>
    <row r="337" spans="3:3" ht="15.75" customHeight="1">
      <c r="C337" s="170"/>
    </row>
    <row r="338" spans="3:3" ht="15.75" customHeight="1">
      <c r="C338" s="170"/>
    </row>
    <row r="339" spans="3:3" ht="15.75" customHeight="1">
      <c r="C339" s="170"/>
    </row>
    <row r="340" spans="3:3" ht="15.75" customHeight="1">
      <c r="C340" s="170"/>
    </row>
    <row r="341" spans="3:3" ht="15.75" customHeight="1">
      <c r="C341" s="170"/>
    </row>
    <row r="342" spans="3:3" ht="15.75" customHeight="1">
      <c r="C342" s="170"/>
    </row>
    <row r="343" spans="3:3" ht="15.75" customHeight="1">
      <c r="C343" s="170"/>
    </row>
    <row r="344" spans="3:3" ht="15.75" customHeight="1">
      <c r="C344" s="170"/>
    </row>
    <row r="345" spans="3:3" ht="15.75" customHeight="1">
      <c r="C345" s="170"/>
    </row>
    <row r="346" spans="3:3" ht="15.75" customHeight="1">
      <c r="C346" s="170"/>
    </row>
    <row r="347" spans="3:3" ht="15.75" customHeight="1">
      <c r="C347" s="170"/>
    </row>
    <row r="348" spans="3:3" ht="15.75" customHeight="1">
      <c r="C348" s="170"/>
    </row>
    <row r="349" spans="3:3" ht="15.75" customHeight="1">
      <c r="C349" s="170"/>
    </row>
    <row r="350" spans="3:3" ht="15.75" customHeight="1">
      <c r="C350" s="170"/>
    </row>
    <row r="351" spans="3:3" ht="15.75" customHeight="1">
      <c r="C351" s="170"/>
    </row>
    <row r="352" spans="3:3" ht="15.75" customHeight="1">
      <c r="C352" s="170"/>
    </row>
    <row r="353" spans="3:3" ht="15.75" customHeight="1">
      <c r="C353" s="170"/>
    </row>
    <row r="354" spans="3:3" ht="15.75" customHeight="1">
      <c r="C354" s="170"/>
    </row>
    <row r="355" spans="3:3" ht="15.75" customHeight="1">
      <c r="C355" s="170"/>
    </row>
    <row r="356" spans="3:3" ht="15.75" customHeight="1">
      <c r="C356" s="170"/>
    </row>
    <row r="357" spans="3:3" ht="15.75" customHeight="1">
      <c r="C357" s="170"/>
    </row>
    <row r="358" spans="3:3" ht="15.75" customHeight="1">
      <c r="C358" s="170"/>
    </row>
    <row r="359" spans="3:3" ht="15.75" customHeight="1">
      <c r="C359" s="170"/>
    </row>
    <row r="360" spans="3:3" ht="15.75" customHeight="1">
      <c r="C360" s="170"/>
    </row>
    <row r="361" spans="3:3" ht="15.75" customHeight="1">
      <c r="C361" s="170"/>
    </row>
    <row r="362" spans="3:3" ht="15.75" customHeight="1">
      <c r="C362" s="170"/>
    </row>
    <row r="363" spans="3:3" ht="15.75" customHeight="1">
      <c r="C363" s="170"/>
    </row>
    <row r="364" spans="3:3" ht="15.75" customHeight="1">
      <c r="C364" s="170"/>
    </row>
    <row r="365" spans="3:3" ht="15.75" customHeight="1">
      <c r="C365" s="170"/>
    </row>
    <row r="366" spans="3:3" ht="15.75" customHeight="1">
      <c r="C366" s="170"/>
    </row>
    <row r="367" spans="3:3" ht="15.75" customHeight="1">
      <c r="C367" s="170"/>
    </row>
    <row r="368" spans="3:3" ht="15.75" customHeight="1">
      <c r="C368" s="170"/>
    </row>
    <row r="369" spans="3:3" ht="15.75" customHeight="1">
      <c r="C369" s="170"/>
    </row>
    <row r="370" spans="3:3" ht="15.75" customHeight="1">
      <c r="C370" s="170"/>
    </row>
    <row r="371" spans="3:3" ht="15.75" customHeight="1">
      <c r="C371" s="170"/>
    </row>
    <row r="372" spans="3:3" ht="15.75" customHeight="1">
      <c r="C372" s="170"/>
    </row>
    <row r="373" spans="3:3" ht="15.75" customHeight="1">
      <c r="C373" s="170"/>
    </row>
    <row r="374" spans="3:3" ht="15.75" customHeight="1">
      <c r="C374" s="170"/>
    </row>
    <row r="375" spans="3:3" ht="15.75" customHeight="1">
      <c r="C375" s="170"/>
    </row>
    <row r="376" spans="3:3" ht="15.75" customHeight="1">
      <c r="C376" s="170"/>
    </row>
    <row r="377" spans="3:3" ht="15.75" customHeight="1">
      <c r="C377" s="170"/>
    </row>
    <row r="378" spans="3:3" ht="15.75" customHeight="1">
      <c r="C378" s="170"/>
    </row>
    <row r="379" spans="3:3" ht="15.75" customHeight="1">
      <c r="C379" s="170"/>
    </row>
    <row r="380" spans="3:3" ht="15.75" customHeight="1">
      <c r="C380" s="170"/>
    </row>
    <row r="381" spans="3:3" ht="15.75" customHeight="1">
      <c r="C381" s="170"/>
    </row>
    <row r="382" spans="3:3" ht="15.75" customHeight="1">
      <c r="C382" s="170"/>
    </row>
    <row r="383" spans="3:3" ht="15.75" customHeight="1">
      <c r="C383" s="170"/>
    </row>
    <row r="384" spans="3:3" ht="15.75" customHeight="1">
      <c r="C384" s="170"/>
    </row>
    <row r="385" spans="3:3" ht="15.75" customHeight="1">
      <c r="C385" s="170"/>
    </row>
    <row r="386" spans="3:3" ht="15.75" customHeight="1">
      <c r="C386" s="170"/>
    </row>
    <row r="387" spans="3:3" ht="15.75" customHeight="1">
      <c r="C387" s="170"/>
    </row>
    <row r="388" spans="3:3" ht="15.75" customHeight="1">
      <c r="C388" s="170"/>
    </row>
    <row r="389" spans="3:3" ht="15.75" customHeight="1">
      <c r="C389" s="170"/>
    </row>
    <row r="390" spans="3:3" ht="15.75" customHeight="1">
      <c r="C390" s="170"/>
    </row>
    <row r="391" spans="3:3" ht="15.75" customHeight="1">
      <c r="C391" s="170"/>
    </row>
    <row r="392" spans="3:3" ht="15.75" customHeight="1">
      <c r="C392" s="170"/>
    </row>
    <row r="393" spans="3:3" ht="15.75" customHeight="1">
      <c r="C393" s="170"/>
    </row>
    <row r="394" spans="3:3" ht="15.75" customHeight="1">
      <c r="C394" s="170"/>
    </row>
    <row r="395" spans="3:3" ht="15.75" customHeight="1">
      <c r="C395" s="170"/>
    </row>
    <row r="396" spans="3:3" ht="15.75" customHeight="1">
      <c r="C396" s="170"/>
    </row>
    <row r="397" spans="3:3" ht="15.75" customHeight="1">
      <c r="C397" s="170"/>
    </row>
    <row r="398" spans="3:3" ht="15.75" customHeight="1">
      <c r="C398" s="170"/>
    </row>
    <row r="399" spans="3:3" ht="15.75" customHeight="1">
      <c r="C399" s="170"/>
    </row>
    <row r="400" spans="3:3" ht="15.75" customHeight="1">
      <c r="C400" s="170"/>
    </row>
    <row r="401" spans="3:3" ht="15.75" customHeight="1">
      <c r="C401" s="170"/>
    </row>
    <row r="402" spans="3:3" ht="15.75" customHeight="1">
      <c r="C402" s="170"/>
    </row>
    <row r="403" spans="3:3" ht="15.75" customHeight="1">
      <c r="C403" s="170"/>
    </row>
    <row r="404" spans="3:3" ht="15.75" customHeight="1">
      <c r="C404" s="170"/>
    </row>
    <row r="405" spans="3:3" ht="15.75" customHeight="1">
      <c r="C405" s="170"/>
    </row>
    <row r="406" spans="3:3" ht="15.75" customHeight="1">
      <c r="C406" s="170"/>
    </row>
    <row r="407" spans="3:3" ht="15.75" customHeight="1">
      <c r="C407" s="170"/>
    </row>
    <row r="408" spans="3:3" ht="15.75" customHeight="1">
      <c r="C408" s="170"/>
    </row>
    <row r="409" spans="3:3" ht="15.75" customHeight="1">
      <c r="C409" s="170"/>
    </row>
    <row r="410" spans="3:3" ht="15.75" customHeight="1">
      <c r="C410" s="170"/>
    </row>
    <row r="411" spans="3:3" ht="15.75" customHeight="1">
      <c r="C411" s="170"/>
    </row>
    <row r="412" spans="3:3" ht="15.75" customHeight="1">
      <c r="C412" s="170"/>
    </row>
    <row r="413" spans="3:3" ht="15.75" customHeight="1">
      <c r="C413" s="170"/>
    </row>
    <row r="414" spans="3:3" ht="15.75" customHeight="1">
      <c r="C414" s="170"/>
    </row>
    <row r="415" spans="3:3" ht="15.75" customHeight="1">
      <c r="C415" s="170"/>
    </row>
    <row r="416" spans="3:3" ht="15.75" customHeight="1">
      <c r="C416" s="170"/>
    </row>
    <row r="417" spans="3:3" ht="15.75" customHeight="1">
      <c r="C417" s="170"/>
    </row>
    <row r="418" spans="3:3" ht="15.75" customHeight="1">
      <c r="C418" s="170"/>
    </row>
    <row r="419" spans="3:3" ht="15.75" customHeight="1">
      <c r="C419" s="170"/>
    </row>
    <row r="420" spans="3:3" ht="15.75" customHeight="1">
      <c r="C420" s="170"/>
    </row>
    <row r="421" spans="3:3" ht="15.75" customHeight="1">
      <c r="C421" s="170"/>
    </row>
    <row r="422" spans="3:3" ht="15.75" customHeight="1">
      <c r="C422" s="170"/>
    </row>
    <row r="423" spans="3:3" ht="15.75" customHeight="1">
      <c r="C423" s="170"/>
    </row>
    <row r="424" spans="3:3" ht="15.75" customHeight="1">
      <c r="C424" s="170"/>
    </row>
    <row r="425" spans="3:3" ht="15.75" customHeight="1">
      <c r="C425" s="170"/>
    </row>
    <row r="426" spans="3:3" ht="15.75" customHeight="1">
      <c r="C426" s="170"/>
    </row>
    <row r="427" spans="3:3" ht="15.75" customHeight="1">
      <c r="C427" s="170"/>
    </row>
    <row r="428" spans="3:3" ht="15.75" customHeight="1">
      <c r="C428" s="170"/>
    </row>
    <row r="429" spans="3:3" ht="15.75" customHeight="1">
      <c r="C429" s="170"/>
    </row>
    <row r="430" spans="3:3" ht="15.75" customHeight="1">
      <c r="C430" s="170"/>
    </row>
    <row r="431" spans="3:3" ht="15.75" customHeight="1">
      <c r="C431" s="170"/>
    </row>
    <row r="432" spans="3:3" ht="15.75" customHeight="1">
      <c r="C432" s="170"/>
    </row>
    <row r="433" spans="3:3" ht="15.75" customHeight="1">
      <c r="C433" s="170"/>
    </row>
    <row r="434" spans="3:3" ht="15.75" customHeight="1">
      <c r="C434" s="170"/>
    </row>
    <row r="435" spans="3:3" ht="15.75" customHeight="1">
      <c r="C435" s="170"/>
    </row>
    <row r="436" spans="3:3" ht="15.75" customHeight="1">
      <c r="C436" s="170"/>
    </row>
    <row r="437" spans="3:3" ht="15.75" customHeight="1">
      <c r="C437" s="170"/>
    </row>
    <row r="438" spans="3:3" ht="15.75" customHeight="1">
      <c r="C438" s="170"/>
    </row>
    <row r="439" spans="3:3" ht="15.75" customHeight="1">
      <c r="C439" s="170"/>
    </row>
    <row r="440" spans="3:3" ht="15.75" customHeight="1">
      <c r="C440" s="170"/>
    </row>
    <row r="441" spans="3:3" ht="15.75" customHeight="1">
      <c r="C441" s="170"/>
    </row>
    <row r="442" spans="3:3" ht="15.75" customHeight="1">
      <c r="C442" s="170"/>
    </row>
    <row r="443" spans="3:3" ht="15.75" customHeight="1">
      <c r="C443" s="170"/>
    </row>
    <row r="444" spans="3:3" ht="15.75" customHeight="1">
      <c r="C444" s="170"/>
    </row>
    <row r="445" spans="3:3" ht="15.75" customHeight="1">
      <c r="C445" s="170"/>
    </row>
    <row r="446" spans="3:3" ht="15.75" customHeight="1">
      <c r="C446" s="170"/>
    </row>
    <row r="447" spans="3:3" ht="15.75" customHeight="1">
      <c r="C447" s="170"/>
    </row>
    <row r="448" spans="3:3" ht="15.75" customHeight="1">
      <c r="C448" s="170"/>
    </row>
    <row r="449" spans="3:3" ht="15.75" customHeight="1">
      <c r="C449" s="170"/>
    </row>
    <row r="450" spans="3:3" ht="15.75" customHeight="1">
      <c r="C450" s="170"/>
    </row>
    <row r="451" spans="3:3" ht="15.75" customHeight="1">
      <c r="C451" s="170"/>
    </row>
    <row r="452" spans="3:3" ht="15.75" customHeight="1">
      <c r="C452" s="170"/>
    </row>
    <row r="453" spans="3:3" ht="15.75" customHeight="1">
      <c r="C453" s="170"/>
    </row>
    <row r="454" spans="3:3" ht="15.75" customHeight="1">
      <c r="C454" s="170"/>
    </row>
    <row r="455" spans="3:3" ht="15.75" customHeight="1">
      <c r="C455" s="170"/>
    </row>
    <row r="456" spans="3:3" ht="15.75" customHeight="1">
      <c r="C456" s="170"/>
    </row>
    <row r="457" spans="3:3" ht="15.75" customHeight="1">
      <c r="C457" s="170"/>
    </row>
    <row r="458" spans="3:3" ht="15.75" customHeight="1">
      <c r="C458" s="170"/>
    </row>
    <row r="459" spans="3:3" ht="15.75" customHeight="1">
      <c r="C459" s="170"/>
    </row>
    <row r="460" spans="3:3" ht="15.75" customHeight="1">
      <c r="C460" s="170"/>
    </row>
    <row r="461" spans="3:3" ht="15.75" customHeight="1">
      <c r="C461" s="170"/>
    </row>
    <row r="462" spans="3:3" ht="15.75" customHeight="1">
      <c r="C462" s="170"/>
    </row>
    <row r="463" spans="3:3" ht="15.75" customHeight="1">
      <c r="C463" s="170"/>
    </row>
    <row r="464" spans="3:3" ht="15.75" customHeight="1">
      <c r="C464" s="170"/>
    </row>
    <row r="465" spans="3:3" ht="15.75" customHeight="1">
      <c r="C465" s="170"/>
    </row>
    <row r="466" spans="3:3" ht="15.75" customHeight="1">
      <c r="C466" s="170"/>
    </row>
    <row r="467" spans="3:3" ht="15.75" customHeight="1">
      <c r="C467" s="170"/>
    </row>
    <row r="468" spans="3:3" ht="15.75" customHeight="1">
      <c r="C468" s="170"/>
    </row>
    <row r="469" spans="3:3" ht="15.75" customHeight="1">
      <c r="C469" s="170"/>
    </row>
    <row r="470" spans="3:3" ht="15.75" customHeight="1">
      <c r="C470" s="170"/>
    </row>
    <row r="471" spans="3:3" ht="15.75" customHeight="1">
      <c r="C471" s="170"/>
    </row>
    <row r="472" spans="3:3" ht="15.75" customHeight="1">
      <c r="C472" s="170"/>
    </row>
    <row r="473" spans="3:3" ht="15.75" customHeight="1">
      <c r="C473" s="170"/>
    </row>
    <row r="474" spans="3:3" ht="15.75" customHeight="1">
      <c r="C474" s="170"/>
    </row>
    <row r="475" spans="3:3" ht="15.75" customHeight="1">
      <c r="C475" s="170"/>
    </row>
    <row r="476" spans="3:3" ht="15.75" customHeight="1">
      <c r="C476" s="170"/>
    </row>
    <row r="477" spans="3:3" ht="15.75" customHeight="1">
      <c r="C477" s="170"/>
    </row>
    <row r="478" spans="3:3" ht="15.75" customHeight="1">
      <c r="C478" s="170"/>
    </row>
    <row r="479" spans="3:3" ht="15.75" customHeight="1">
      <c r="C479" s="170"/>
    </row>
    <row r="480" spans="3:3" ht="15.75" customHeight="1">
      <c r="C480" s="170"/>
    </row>
    <row r="481" spans="3:3" ht="15.75" customHeight="1">
      <c r="C481" s="170"/>
    </row>
    <row r="482" spans="3:3" ht="15.75" customHeight="1">
      <c r="C482" s="170"/>
    </row>
    <row r="483" spans="3:3" ht="15.75" customHeight="1">
      <c r="C483" s="170"/>
    </row>
    <row r="484" spans="3:3" ht="15.75" customHeight="1">
      <c r="C484" s="170"/>
    </row>
    <row r="485" spans="3:3" ht="15.75" customHeight="1">
      <c r="C485" s="170"/>
    </row>
    <row r="486" spans="3:3" ht="15.75" customHeight="1">
      <c r="C486" s="170"/>
    </row>
    <row r="487" spans="3:3" ht="15.75" customHeight="1">
      <c r="C487" s="170"/>
    </row>
    <row r="488" spans="3:3" ht="15.75" customHeight="1">
      <c r="C488" s="170"/>
    </row>
    <row r="489" spans="3:3" ht="15.75" customHeight="1">
      <c r="C489" s="170"/>
    </row>
    <row r="490" spans="3:3" ht="15.75" customHeight="1">
      <c r="C490" s="170"/>
    </row>
    <row r="491" spans="3:3" ht="15.75" customHeight="1">
      <c r="C491" s="170"/>
    </row>
    <row r="492" spans="3:3" ht="15.75" customHeight="1">
      <c r="C492" s="170"/>
    </row>
    <row r="493" spans="3:3" ht="15.75" customHeight="1">
      <c r="C493" s="170"/>
    </row>
    <row r="494" spans="3:3" ht="15.75" customHeight="1">
      <c r="C494" s="170"/>
    </row>
    <row r="495" spans="3:3" ht="15.75" customHeight="1">
      <c r="C495" s="170"/>
    </row>
    <row r="496" spans="3:3" ht="15.75" customHeight="1">
      <c r="C496" s="170"/>
    </row>
    <row r="497" spans="3:3" ht="15.75" customHeight="1">
      <c r="C497" s="170"/>
    </row>
    <row r="498" spans="3:3" ht="15.75" customHeight="1">
      <c r="C498" s="170"/>
    </row>
    <row r="499" spans="3:3" ht="15.75" customHeight="1">
      <c r="C499" s="170"/>
    </row>
    <row r="500" spans="3:3" ht="15.75" customHeight="1">
      <c r="C500" s="170"/>
    </row>
    <row r="501" spans="3:3" ht="15.75" customHeight="1">
      <c r="C501" s="170"/>
    </row>
    <row r="502" spans="3:3" ht="15.75" customHeight="1">
      <c r="C502" s="170"/>
    </row>
    <row r="503" spans="3:3" ht="15.75" customHeight="1">
      <c r="C503" s="170"/>
    </row>
    <row r="504" spans="3:3" ht="15.75" customHeight="1">
      <c r="C504" s="170"/>
    </row>
    <row r="505" spans="3:3" ht="15.75" customHeight="1">
      <c r="C505" s="170"/>
    </row>
    <row r="506" spans="3:3" ht="15.75" customHeight="1">
      <c r="C506" s="170"/>
    </row>
    <row r="507" spans="3:3" ht="15.75" customHeight="1">
      <c r="C507" s="170"/>
    </row>
    <row r="508" spans="3:3" ht="15.75" customHeight="1">
      <c r="C508" s="170"/>
    </row>
    <row r="509" spans="3:3" ht="15.75" customHeight="1">
      <c r="C509" s="170"/>
    </row>
    <row r="510" spans="3:3" ht="15.75" customHeight="1">
      <c r="C510" s="170"/>
    </row>
    <row r="511" spans="3:3" ht="15.75" customHeight="1">
      <c r="C511" s="170"/>
    </row>
    <row r="512" spans="3:3" ht="15.75" customHeight="1">
      <c r="C512" s="170"/>
    </row>
    <row r="513" spans="3:3" ht="15.75" customHeight="1">
      <c r="C513" s="170"/>
    </row>
    <row r="514" spans="3:3" ht="15.75" customHeight="1">
      <c r="C514" s="170"/>
    </row>
    <row r="515" spans="3:3" ht="15.75" customHeight="1">
      <c r="C515" s="170"/>
    </row>
    <row r="516" spans="3:3" ht="15.75" customHeight="1">
      <c r="C516" s="170"/>
    </row>
    <row r="517" spans="3:3" ht="15.75" customHeight="1">
      <c r="C517" s="170"/>
    </row>
    <row r="518" spans="3:3" ht="15.75" customHeight="1">
      <c r="C518" s="170"/>
    </row>
    <row r="519" spans="3:3" ht="15.75" customHeight="1">
      <c r="C519" s="170"/>
    </row>
    <row r="520" spans="3:3" ht="15.75" customHeight="1">
      <c r="C520" s="170"/>
    </row>
    <row r="521" spans="3:3" ht="15.75" customHeight="1">
      <c r="C521" s="170"/>
    </row>
    <row r="522" spans="3:3" ht="15.75" customHeight="1">
      <c r="C522" s="170"/>
    </row>
    <row r="523" spans="3:3" ht="15.75" customHeight="1">
      <c r="C523" s="170"/>
    </row>
    <row r="524" spans="3:3" ht="15.75" customHeight="1">
      <c r="C524" s="170"/>
    </row>
    <row r="525" spans="3:3" ht="15.75" customHeight="1">
      <c r="C525" s="170"/>
    </row>
    <row r="526" spans="3:3" ht="15.75" customHeight="1">
      <c r="C526" s="170"/>
    </row>
    <row r="527" spans="3:3" ht="15.75" customHeight="1">
      <c r="C527" s="170"/>
    </row>
    <row r="528" spans="3:3" ht="15.75" customHeight="1">
      <c r="C528" s="170"/>
    </row>
    <row r="529" spans="3:3" ht="15.75" customHeight="1">
      <c r="C529" s="170"/>
    </row>
    <row r="530" spans="3:3" ht="15.75" customHeight="1">
      <c r="C530" s="170"/>
    </row>
    <row r="531" spans="3:3" ht="15.75" customHeight="1">
      <c r="C531" s="170"/>
    </row>
    <row r="532" spans="3:3" ht="15.75" customHeight="1">
      <c r="C532" s="170"/>
    </row>
    <row r="533" spans="3:3" ht="15.75" customHeight="1">
      <c r="C533" s="170"/>
    </row>
    <row r="534" spans="3:3" ht="15.75" customHeight="1">
      <c r="C534" s="170"/>
    </row>
    <row r="535" spans="3:3" ht="15.75" customHeight="1">
      <c r="C535" s="170"/>
    </row>
    <row r="536" spans="3:3" ht="15.75" customHeight="1">
      <c r="C536" s="170"/>
    </row>
    <row r="537" spans="3:3" ht="15.75" customHeight="1">
      <c r="C537" s="170"/>
    </row>
    <row r="538" spans="3:3" ht="15.75" customHeight="1">
      <c r="C538" s="170"/>
    </row>
    <row r="539" spans="3:3" ht="15.75" customHeight="1">
      <c r="C539" s="170"/>
    </row>
    <row r="540" spans="3:3" ht="15.75" customHeight="1">
      <c r="C540" s="170"/>
    </row>
    <row r="541" spans="3:3" ht="15.75" customHeight="1">
      <c r="C541" s="170"/>
    </row>
    <row r="542" spans="3:3" ht="15.75" customHeight="1">
      <c r="C542" s="170"/>
    </row>
    <row r="543" spans="3:3" ht="15.75" customHeight="1">
      <c r="C543" s="170"/>
    </row>
    <row r="544" spans="3:3" ht="15.75" customHeight="1">
      <c r="C544" s="170"/>
    </row>
    <row r="545" spans="3:3" ht="15.75" customHeight="1">
      <c r="C545" s="170"/>
    </row>
    <row r="546" spans="3:3" ht="15.75" customHeight="1">
      <c r="C546" s="170"/>
    </row>
    <row r="547" spans="3:3" ht="15.75" customHeight="1">
      <c r="C547" s="170"/>
    </row>
    <row r="548" spans="3:3" ht="15.75" customHeight="1">
      <c r="C548" s="170"/>
    </row>
    <row r="549" spans="3:3" ht="15.75" customHeight="1">
      <c r="C549" s="170"/>
    </row>
    <row r="550" spans="3:3" ht="15.75" customHeight="1">
      <c r="C550" s="170"/>
    </row>
    <row r="551" spans="3:3" ht="15.75" customHeight="1">
      <c r="C551" s="170"/>
    </row>
    <row r="552" spans="3:3" ht="15.75" customHeight="1">
      <c r="C552" s="170"/>
    </row>
    <row r="553" spans="3:3" ht="15.75" customHeight="1">
      <c r="C553" s="170"/>
    </row>
    <row r="554" spans="3:3" ht="15.75" customHeight="1">
      <c r="C554" s="170"/>
    </row>
    <row r="555" spans="3:3" ht="15.75" customHeight="1">
      <c r="C555" s="170"/>
    </row>
    <row r="556" spans="3:3" ht="15.75" customHeight="1">
      <c r="C556" s="170"/>
    </row>
    <row r="557" spans="3:3" ht="15.75" customHeight="1">
      <c r="C557" s="170"/>
    </row>
    <row r="558" spans="3:3" ht="15.75" customHeight="1">
      <c r="C558" s="170"/>
    </row>
    <row r="559" spans="3:3" ht="15.75" customHeight="1">
      <c r="C559" s="170"/>
    </row>
    <row r="560" spans="3:3" ht="15.75" customHeight="1">
      <c r="C560" s="170"/>
    </row>
    <row r="561" spans="3:3" ht="15.75" customHeight="1">
      <c r="C561" s="170"/>
    </row>
    <row r="562" spans="3:3" ht="15.75" customHeight="1">
      <c r="C562" s="170"/>
    </row>
    <row r="563" spans="3:3" ht="15.75" customHeight="1">
      <c r="C563" s="170"/>
    </row>
    <row r="564" spans="3:3" ht="15.75" customHeight="1">
      <c r="C564" s="170"/>
    </row>
    <row r="565" spans="3:3" ht="15.75" customHeight="1">
      <c r="C565" s="170"/>
    </row>
    <row r="566" spans="3:3" ht="15.75" customHeight="1">
      <c r="C566" s="170"/>
    </row>
    <row r="567" spans="3:3" ht="15.75" customHeight="1">
      <c r="C567" s="170"/>
    </row>
    <row r="568" spans="3:3" ht="15.75" customHeight="1">
      <c r="C568" s="170"/>
    </row>
    <row r="569" spans="3:3" ht="15.75" customHeight="1">
      <c r="C569" s="170"/>
    </row>
    <row r="570" spans="3:3" ht="15.75" customHeight="1">
      <c r="C570" s="170"/>
    </row>
    <row r="571" spans="3:3" ht="15.75" customHeight="1">
      <c r="C571" s="170"/>
    </row>
    <row r="572" spans="3:3" ht="15.75" customHeight="1">
      <c r="C572" s="170"/>
    </row>
    <row r="573" spans="3:3" ht="15.75" customHeight="1">
      <c r="C573" s="170"/>
    </row>
    <row r="574" spans="3:3" ht="15.75" customHeight="1">
      <c r="C574" s="170"/>
    </row>
    <row r="575" spans="3:3" ht="15.75" customHeight="1">
      <c r="C575" s="170"/>
    </row>
    <row r="576" spans="3:3" ht="15.75" customHeight="1">
      <c r="C576" s="170"/>
    </row>
    <row r="577" spans="3:3" ht="15.75" customHeight="1">
      <c r="C577" s="170"/>
    </row>
    <row r="578" spans="3:3" ht="15.75" customHeight="1">
      <c r="C578" s="170"/>
    </row>
    <row r="579" spans="3:3" ht="15.75" customHeight="1">
      <c r="C579" s="170"/>
    </row>
    <row r="580" spans="3:3" ht="15.75" customHeight="1">
      <c r="C580" s="170"/>
    </row>
    <row r="581" spans="3:3" ht="15.75" customHeight="1">
      <c r="C581" s="170"/>
    </row>
    <row r="582" spans="3:3" ht="15.75" customHeight="1">
      <c r="C582" s="170"/>
    </row>
    <row r="583" spans="3:3" ht="15.75" customHeight="1">
      <c r="C583" s="170"/>
    </row>
    <row r="584" spans="3:3" ht="15.75" customHeight="1">
      <c r="C584" s="170"/>
    </row>
    <row r="585" spans="3:3" ht="15.75" customHeight="1">
      <c r="C585" s="170"/>
    </row>
    <row r="586" spans="3:3" ht="15.75" customHeight="1">
      <c r="C586" s="170"/>
    </row>
    <row r="587" spans="3:3" ht="15.75" customHeight="1">
      <c r="C587" s="170"/>
    </row>
    <row r="588" spans="3:3" ht="15.75" customHeight="1">
      <c r="C588" s="170"/>
    </row>
    <row r="589" spans="3:3" ht="15.75" customHeight="1">
      <c r="C589" s="170"/>
    </row>
    <row r="590" spans="3:3" ht="15.75" customHeight="1">
      <c r="C590" s="170"/>
    </row>
    <row r="591" spans="3:3" ht="15.75" customHeight="1">
      <c r="C591" s="170"/>
    </row>
    <row r="592" spans="3:3" ht="15.75" customHeight="1">
      <c r="C592" s="170"/>
    </row>
    <row r="593" spans="3:3" ht="15.75" customHeight="1">
      <c r="C593" s="170"/>
    </row>
    <row r="594" spans="3:3" ht="15.75" customHeight="1">
      <c r="C594" s="170"/>
    </row>
    <row r="595" spans="3:3" ht="15.75" customHeight="1">
      <c r="C595" s="170"/>
    </row>
    <row r="596" spans="3:3" ht="15.75" customHeight="1">
      <c r="C596" s="170"/>
    </row>
    <row r="597" spans="3:3" ht="15.75" customHeight="1">
      <c r="C597" s="170"/>
    </row>
    <row r="598" spans="3:3" ht="15.75" customHeight="1">
      <c r="C598" s="170"/>
    </row>
    <row r="599" spans="3:3" ht="15.75" customHeight="1">
      <c r="C599" s="170"/>
    </row>
    <row r="600" spans="3:3" ht="15.75" customHeight="1">
      <c r="C600" s="170"/>
    </row>
    <row r="601" spans="3:3" ht="15.75" customHeight="1">
      <c r="C601" s="170"/>
    </row>
    <row r="602" spans="3:3" ht="15.75" customHeight="1">
      <c r="C602" s="170"/>
    </row>
    <row r="603" spans="3:3" ht="15.75" customHeight="1">
      <c r="C603" s="170"/>
    </row>
    <row r="604" spans="3:3" ht="15.75" customHeight="1">
      <c r="C604" s="170"/>
    </row>
    <row r="605" spans="3:3" ht="15.75" customHeight="1">
      <c r="C605" s="170"/>
    </row>
    <row r="606" spans="3:3" ht="15.75" customHeight="1">
      <c r="C606" s="170"/>
    </row>
    <row r="607" spans="3:3" ht="15.75" customHeight="1">
      <c r="C607" s="170"/>
    </row>
    <row r="608" spans="3:3" ht="15.75" customHeight="1">
      <c r="C608" s="170"/>
    </row>
    <row r="609" spans="3:3" ht="15.75" customHeight="1">
      <c r="C609" s="170"/>
    </row>
    <row r="610" spans="3:3" ht="15.75" customHeight="1">
      <c r="C610" s="170"/>
    </row>
    <row r="611" spans="3:3" ht="15.75" customHeight="1">
      <c r="C611" s="170"/>
    </row>
    <row r="612" spans="3:3" ht="15.75" customHeight="1">
      <c r="C612" s="170"/>
    </row>
    <row r="613" spans="3:3" ht="15.75" customHeight="1">
      <c r="C613" s="170"/>
    </row>
    <row r="614" spans="3:3" ht="15.75" customHeight="1">
      <c r="C614" s="170"/>
    </row>
    <row r="615" spans="3:3" ht="15.75" customHeight="1">
      <c r="C615" s="170"/>
    </row>
    <row r="616" spans="3:3" ht="15.75" customHeight="1">
      <c r="C616" s="170"/>
    </row>
    <row r="617" spans="3:3" ht="15.75" customHeight="1">
      <c r="C617" s="170"/>
    </row>
    <row r="618" spans="3:3" ht="15.75" customHeight="1">
      <c r="C618" s="170"/>
    </row>
    <row r="619" spans="3:3" ht="15.75" customHeight="1">
      <c r="C619" s="170"/>
    </row>
    <row r="620" spans="3:3" ht="15.75" customHeight="1">
      <c r="C620" s="170"/>
    </row>
    <row r="621" spans="3:3" ht="15.75" customHeight="1">
      <c r="C621" s="170"/>
    </row>
    <row r="622" spans="3:3" ht="15.75" customHeight="1">
      <c r="C622" s="170"/>
    </row>
    <row r="623" spans="3:3" ht="15.75" customHeight="1">
      <c r="C623" s="170"/>
    </row>
    <row r="624" spans="3:3" ht="15.75" customHeight="1">
      <c r="C624" s="170"/>
    </row>
    <row r="625" spans="3:3" ht="15.75" customHeight="1">
      <c r="C625" s="170"/>
    </row>
    <row r="626" spans="3:3" ht="15.75" customHeight="1">
      <c r="C626" s="170"/>
    </row>
    <row r="627" spans="3:3" ht="15.75" customHeight="1">
      <c r="C627" s="170"/>
    </row>
    <row r="628" spans="3:3" ht="15.75" customHeight="1">
      <c r="C628" s="170"/>
    </row>
    <row r="629" spans="3:3" ht="15.75" customHeight="1">
      <c r="C629" s="170"/>
    </row>
    <row r="630" spans="3:3" ht="15.75" customHeight="1">
      <c r="C630" s="170"/>
    </row>
    <row r="631" spans="3:3" ht="15.75" customHeight="1">
      <c r="C631" s="170"/>
    </row>
    <row r="632" spans="3:3" ht="15.75" customHeight="1">
      <c r="C632" s="170"/>
    </row>
    <row r="633" spans="3:3" ht="15.75" customHeight="1">
      <c r="C633" s="170"/>
    </row>
    <row r="634" spans="3:3" ht="15.75" customHeight="1">
      <c r="C634" s="170"/>
    </row>
    <row r="635" spans="3:3" ht="15.75" customHeight="1">
      <c r="C635" s="170"/>
    </row>
    <row r="636" spans="3:3" ht="15.75" customHeight="1">
      <c r="C636" s="170"/>
    </row>
    <row r="637" spans="3:3" ht="15.75" customHeight="1">
      <c r="C637" s="170"/>
    </row>
    <row r="638" spans="3:3" ht="15.75" customHeight="1">
      <c r="C638" s="170"/>
    </row>
    <row r="639" spans="3:3" ht="15.75" customHeight="1">
      <c r="C639" s="170"/>
    </row>
    <row r="640" spans="3:3" ht="15.75" customHeight="1">
      <c r="C640" s="170"/>
    </row>
    <row r="641" spans="3:3" ht="15.75" customHeight="1">
      <c r="C641" s="170"/>
    </row>
    <row r="642" spans="3:3" ht="15.75" customHeight="1">
      <c r="C642" s="170"/>
    </row>
    <row r="643" spans="3:3" ht="15.75" customHeight="1">
      <c r="C643" s="170"/>
    </row>
    <row r="644" spans="3:3" ht="15.75" customHeight="1">
      <c r="C644" s="170"/>
    </row>
    <row r="645" spans="3:3" ht="15.75" customHeight="1">
      <c r="C645" s="170"/>
    </row>
    <row r="646" spans="3:3" ht="15.75" customHeight="1">
      <c r="C646" s="170"/>
    </row>
    <row r="647" spans="3:3" ht="15.75" customHeight="1">
      <c r="C647" s="170"/>
    </row>
    <row r="648" spans="3:3" ht="15.75" customHeight="1">
      <c r="C648" s="170"/>
    </row>
    <row r="649" spans="3:3" ht="15.75" customHeight="1">
      <c r="C649" s="170"/>
    </row>
    <row r="650" spans="3:3" ht="15.75" customHeight="1">
      <c r="C650" s="170"/>
    </row>
    <row r="651" spans="3:3" ht="15.75" customHeight="1">
      <c r="C651" s="170"/>
    </row>
    <row r="652" spans="3:3" ht="15.75" customHeight="1">
      <c r="C652" s="170"/>
    </row>
    <row r="653" spans="3:3" ht="15.75" customHeight="1">
      <c r="C653" s="170"/>
    </row>
    <row r="654" spans="3:3" ht="15.75" customHeight="1">
      <c r="C654" s="170"/>
    </row>
    <row r="655" spans="3:3" ht="15.75" customHeight="1">
      <c r="C655" s="170"/>
    </row>
    <row r="656" spans="3:3" ht="15.75" customHeight="1">
      <c r="C656" s="170"/>
    </row>
    <row r="657" spans="3:3" ht="15.75" customHeight="1">
      <c r="C657" s="170"/>
    </row>
    <row r="658" spans="3:3" ht="15.75" customHeight="1">
      <c r="C658" s="170"/>
    </row>
    <row r="659" spans="3:3" ht="15.75" customHeight="1">
      <c r="C659" s="170"/>
    </row>
    <row r="660" spans="3:3" ht="15.75" customHeight="1">
      <c r="C660" s="170"/>
    </row>
    <row r="661" spans="3:3" ht="15.75" customHeight="1">
      <c r="C661" s="170"/>
    </row>
    <row r="662" spans="3:3" ht="15.75" customHeight="1">
      <c r="C662" s="170"/>
    </row>
    <row r="663" spans="3:3" ht="15.75" customHeight="1">
      <c r="C663" s="170"/>
    </row>
    <row r="664" spans="3:3" ht="15.75" customHeight="1">
      <c r="C664" s="170"/>
    </row>
    <row r="665" spans="3:3" ht="15.75" customHeight="1">
      <c r="C665" s="170"/>
    </row>
    <row r="666" spans="3:3" ht="15.75" customHeight="1">
      <c r="C666" s="170"/>
    </row>
    <row r="667" spans="3:3" ht="15.75" customHeight="1">
      <c r="C667" s="170"/>
    </row>
    <row r="668" spans="3:3" ht="15.75" customHeight="1">
      <c r="C668" s="170"/>
    </row>
    <row r="669" spans="3:3" ht="15.75" customHeight="1">
      <c r="C669" s="170"/>
    </row>
    <row r="670" spans="3:3" ht="15.75" customHeight="1">
      <c r="C670" s="170"/>
    </row>
    <row r="671" spans="3:3" ht="15.75" customHeight="1">
      <c r="C671" s="170"/>
    </row>
    <row r="672" spans="3:3" ht="15.75" customHeight="1">
      <c r="C672" s="170"/>
    </row>
    <row r="673" spans="3:3" ht="15.75" customHeight="1">
      <c r="C673" s="170"/>
    </row>
    <row r="674" spans="3:3" ht="15.75" customHeight="1">
      <c r="C674" s="170"/>
    </row>
    <row r="675" spans="3:3" ht="15.75" customHeight="1">
      <c r="C675" s="170"/>
    </row>
    <row r="676" spans="3:3" ht="15.75" customHeight="1">
      <c r="C676" s="170"/>
    </row>
    <row r="677" spans="3:3" ht="15.75" customHeight="1">
      <c r="C677" s="170"/>
    </row>
    <row r="678" spans="3:3" ht="15.75" customHeight="1">
      <c r="C678" s="170"/>
    </row>
    <row r="679" spans="3:3" ht="15.75" customHeight="1">
      <c r="C679" s="170"/>
    </row>
    <row r="680" spans="3:3" ht="15.75" customHeight="1">
      <c r="C680" s="170"/>
    </row>
    <row r="681" spans="3:3" ht="15.75" customHeight="1">
      <c r="C681" s="170"/>
    </row>
    <row r="682" spans="3:3" ht="15.75" customHeight="1">
      <c r="C682" s="170"/>
    </row>
    <row r="683" spans="3:3" ht="15.75" customHeight="1">
      <c r="C683" s="170"/>
    </row>
    <row r="684" spans="3:3" ht="15.75" customHeight="1">
      <c r="C684" s="170"/>
    </row>
    <row r="685" spans="3:3" ht="15.75" customHeight="1">
      <c r="C685" s="170"/>
    </row>
    <row r="686" spans="3:3" ht="15.75" customHeight="1">
      <c r="C686" s="170"/>
    </row>
    <row r="687" spans="3:3" ht="15.75" customHeight="1">
      <c r="C687" s="170"/>
    </row>
    <row r="688" spans="3:3" ht="15.75" customHeight="1">
      <c r="C688" s="170"/>
    </row>
    <row r="689" spans="3:3" ht="15.75" customHeight="1">
      <c r="C689" s="170"/>
    </row>
    <row r="690" spans="3:3" ht="15.75" customHeight="1">
      <c r="C690" s="170"/>
    </row>
    <row r="691" spans="3:3" ht="15.75" customHeight="1">
      <c r="C691" s="170"/>
    </row>
    <row r="692" spans="3:3" ht="15.75" customHeight="1">
      <c r="C692" s="170"/>
    </row>
    <row r="693" spans="3:3" ht="15.75" customHeight="1">
      <c r="C693" s="170"/>
    </row>
    <row r="694" spans="3:3" ht="15.75" customHeight="1">
      <c r="C694" s="170"/>
    </row>
    <row r="695" spans="3:3" ht="15.75" customHeight="1">
      <c r="C695" s="170"/>
    </row>
    <row r="696" spans="3:3" ht="15.75" customHeight="1">
      <c r="C696" s="170"/>
    </row>
    <row r="697" spans="3:3" ht="15.75" customHeight="1">
      <c r="C697" s="170"/>
    </row>
    <row r="698" spans="3:3" ht="15.75" customHeight="1">
      <c r="C698" s="170"/>
    </row>
    <row r="699" spans="3:3" ht="15.75" customHeight="1">
      <c r="C699" s="170"/>
    </row>
    <row r="700" spans="3:3" ht="15.75" customHeight="1">
      <c r="C700" s="170"/>
    </row>
    <row r="701" spans="3:3" ht="15.75" customHeight="1">
      <c r="C701" s="170"/>
    </row>
    <row r="702" spans="3:3" ht="15.75" customHeight="1">
      <c r="C702" s="170"/>
    </row>
    <row r="703" spans="3:3" ht="15.75" customHeight="1">
      <c r="C703" s="170"/>
    </row>
    <row r="704" spans="3:3" ht="15.75" customHeight="1">
      <c r="C704" s="170"/>
    </row>
    <row r="705" spans="3:3" ht="15.75" customHeight="1">
      <c r="C705" s="170"/>
    </row>
    <row r="706" spans="3:3" ht="15.75" customHeight="1">
      <c r="C706" s="170"/>
    </row>
    <row r="707" spans="3:3" ht="15.75" customHeight="1">
      <c r="C707" s="170"/>
    </row>
    <row r="708" spans="3:3" ht="15.75" customHeight="1">
      <c r="C708" s="170"/>
    </row>
    <row r="709" spans="3:3" ht="15.75" customHeight="1">
      <c r="C709" s="170"/>
    </row>
    <row r="710" spans="3:3" ht="15.75" customHeight="1">
      <c r="C710" s="170"/>
    </row>
    <row r="711" spans="3:3" ht="15.75" customHeight="1">
      <c r="C711" s="170"/>
    </row>
    <row r="712" spans="3:3" ht="15.75" customHeight="1">
      <c r="C712" s="170"/>
    </row>
    <row r="713" spans="3:3" ht="15.75" customHeight="1">
      <c r="C713" s="170"/>
    </row>
    <row r="714" spans="3:3" ht="15.75" customHeight="1">
      <c r="C714" s="170"/>
    </row>
    <row r="715" spans="3:3" ht="15.75" customHeight="1">
      <c r="C715" s="170"/>
    </row>
    <row r="716" spans="3:3" ht="15.75" customHeight="1">
      <c r="C716" s="170"/>
    </row>
    <row r="717" spans="3:3" ht="15.75" customHeight="1">
      <c r="C717" s="170"/>
    </row>
    <row r="718" spans="3:3" ht="15.75" customHeight="1">
      <c r="C718" s="170"/>
    </row>
    <row r="719" spans="3:3" ht="15.75" customHeight="1">
      <c r="C719" s="170"/>
    </row>
    <row r="720" spans="3:3" ht="15.75" customHeight="1">
      <c r="C720" s="170"/>
    </row>
    <row r="721" spans="3:3" ht="15.75" customHeight="1">
      <c r="C721" s="170"/>
    </row>
    <row r="722" spans="3:3" ht="15.75" customHeight="1">
      <c r="C722" s="170"/>
    </row>
    <row r="723" spans="3:3" ht="15.75" customHeight="1">
      <c r="C723" s="170"/>
    </row>
    <row r="724" spans="3:3" ht="15.75" customHeight="1">
      <c r="C724" s="170"/>
    </row>
    <row r="725" spans="3:3" ht="15.75" customHeight="1">
      <c r="C725" s="170"/>
    </row>
    <row r="726" spans="3:3" ht="15.75" customHeight="1">
      <c r="C726" s="170"/>
    </row>
    <row r="727" spans="3:3" ht="15.75" customHeight="1">
      <c r="C727" s="170"/>
    </row>
    <row r="728" spans="3:3" ht="15.75" customHeight="1">
      <c r="C728" s="170"/>
    </row>
    <row r="729" spans="3:3" ht="15.75" customHeight="1">
      <c r="C729" s="170"/>
    </row>
    <row r="730" spans="3:3" ht="15.75" customHeight="1">
      <c r="C730" s="170"/>
    </row>
    <row r="731" spans="3:3" ht="15.75" customHeight="1">
      <c r="C731" s="170"/>
    </row>
    <row r="732" spans="3:3" ht="15.75" customHeight="1">
      <c r="C732" s="170"/>
    </row>
    <row r="733" spans="3:3" ht="15.75" customHeight="1">
      <c r="C733" s="170"/>
    </row>
    <row r="734" spans="3:3" ht="15.75" customHeight="1">
      <c r="C734" s="170"/>
    </row>
    <row r="735" spans="3:3" ht="15.75" customHeight="1">
      <c r="C735" s="170"/>
    </row>
    <row r="736" spans="3:3" ht="15.75" customHeight="1">
      <c r="C736" s="170"/>
    </row>
    <row r="737" spans="3:3" ht="15.75" customHeight="1">
      <c r="C737" s="170"/>
    </row>
    <row r="738" spans="3:3" ht="15.75" customHeight="1">
      <c r="C738" s="170"/>
    </row>
    <row r="739" spans="3:3" ht="15.75" customHeight="1">
      <c r="C739" s="170"/>
    </row>
    <row r="740" spans="3:3" ht="15.75" customHeight="1">
      <c r="C740" s="170"/>
    </row>
    <row r="741" spans="3:3" ht="15.75" customHeight="1">
      <c r="C741" s="170"/>
    </row>
    <row r="742" spans="3:3" ht="15.75" customHeight="1">
      <c r="C742" s="170"/>
    </row>
    <row r="743" spans="3:3" ht="15.75" customHeight="1">
      <c r="C743" s="170"/>
    </row>
    <row r="744" spans="3:3" ht="15.75" customHeight="1">
      <c r="C744" s="170"/>
    </row>
    <row r="745" spans="3:3" ht="15.75" customHeight="1">
      <c r="C745" s="170"/>
    </row>
    <row r="746" spans="3:3" ht="15.75" customHeight="1">
      <c r="C746" s="170"/>
    </row>
    <row r="747" spans="3:3" ht="15.75" customHeight="1">
      <c r="C747" s="170"/>
    </row>
    <row r="748" spans="3:3" ht="15.75" customHeight="1">
      <c r="C748" s="170"/>
    </row>
    <row r="749" spans="3:3" ht="15.75" customHeight="1">
      <c r="C749" s="170"/>
    </row>
    <row r="750" spans="3:3" ht="15.75" customHeight="1">
      <c r="C750" s="170"/>
    </row>
    <row r="751" spans="3:3" ht="15.75" customHeight="1">
      <c r="C751" s="170"/>
    </row>
    <row r="752" spans="3:3" ht="15.75" customHeight="1">
      <c r="C752" s="170"/>
    </row>
    <row r="753" spans="3:3" ht="15.75" customHeight="1">
      <c r="C753" s="170"/>
    </row>
    <row r="754" spans="3:3" ht="15.75" customHeight="1">
      <c r="C754" s="170"/>
    </row>
    <row r="755" spans="3:3" ht="15.75" customHeight="1">
      <c r="C755" s="170"/>
    </row>
    <row r="756" spans="3:3" ht="15.75" customHeight="1">
      <c r="C756" s="170"/>
    </row>
    <row r="757" spans="3:3" ht="15.75" customHeight="1">
      <c r="C757" s="170"/>
    </row>
    <row r="758" spans="3:3" ht="15.75" customHeight="1">
      <c r="C758" s="170"/>
    </row>
    <row r="759" spans="3:3" ht="15.75" customHeight="1">
      <c r="C759" s="170"/>
    </row>
    <row r="760" spans="3:3" ht="15.75" customHeight="1">
      <c r="C760" s="170"/>
    </row>
    <row r="761" spans="3:3" ht="15.75" customHeight="1">
      <c r="C761" s="170"/>
    </row>
    <row r="762" spans="3:3" ht="15.75" customHeight="1">
      <c r="C762" s="170"/>
    </row>
    <row r="763" spans="3:3" ht="15.75" customHeight="1">
      <c r="C763" s="170"/>
    </row>
    <row r="764" spans="3:3" ht="15.75" customHeight="1">
      <c r="C764" s="170"/>
    </row>
    <row r="765" spans="3:3" ht="15.75" customHeight="1">
      <c r="C765" s="170"/>
    </row>
    <row r="766" spans="3:3" ht="15.75" customHeight="1">
      <c r="C766" s="170"/>
    </row>
    <row r="767" spans="3:3" ht="15.75" customHeight="1">
      <c r="C767" s="170"/>
    </row>
    <row r="768" spans="3:3" ht="15.75" customHeight="1">
      <c r="C768" s="170"/>
    </row>
    <row r="769" spans="3:3" ht="15.75" customHeight="1">
      <c r="C769" s="170"/>
    </row>
    <row r="770" spans="3:3" ht="15.75" customHeight="1">
      <c r="C770" s="170"/>
    </row>
    <row r="771" spans="3:3" ht="15.75" customHeight="1">
      <c r="C771" s="170"/>
    </row>
    <row r="772" spans="3:3" ht="15.75" customHeight="1">
      <c r="C772" s="170"/>
    </row>
    <row r="773" spans="3:3" ht="15.75" customHeight="1">
      <c r="C773" s="170"/>
    </row>
    <row r="774" spans="3:3" ht="15.75" customHeight="1">
      <c r="C774" s="170"/>
    </row>
    <row r="775" spans="3:3" ht="15.75" customHeight="1">
      <c r="C775" s="170"/>
    </row>
    <row r="776" spans="3:3" ht="15.75" customHeight="1">
      <c r="C776" s="170"/>
    </row>
    <row r="777" spans="3:3" ht="15.75" customHeight="1">
      <c r="C777" s="170"/>
    </row>
    <row r="778" spans="3:3" ht="15.75" customHeight="1">
      <c r="C778" s="170"/>
    </row>
    <row r="779" spans="3:3" ht="15.75" customHeight="1">
      <c r="C779" s="170"/>
    </row>
    <row r="780" spans="3:3" ht="15.75" customHeight="1">
      <c r="C780" s="170"/>
    </row>
    <row r="781" spans="3:3" ht="15.75" customHeight="1">
      <c r="C781" s="170"/>
    </row>
    <row r="782" spans="3:3" ht="15.75" customHeight="1">
      <c r="C782" s="170"/>
    </row>
    <row r="783" spans="3:3" ht="15.75" customHeight="1">
      <c r="C783" s="170"/>
    </row>
    <row r="784" spans="3:3" ht="15.75" customHeight="1">
      <c r="C784" s="170"/>
    </row>
    <row r="785" spans="3:3" ht="15.75" customHeight="1">
      <c r="C785" s="170"/>
    </row>
    <row r="786" spans="3:3" ht="15.75" customHeight="1">
      <c r="C786" s="170"/>
    </row>
    <row r="787" spans="3:3" ht="15.75" customHeight="1">
      <c r="C787" s="170"/>
    </row>
    <row r="788" spans="3:3" ht="15.75" customHeight="1">
      <c r="C788" s="170"/>
    </row>
    <row r="789" spans="3:3" ht="15.75" customHeight="1">
      <c r="C789" s="170"/>
    </row>
    <row r="790" spans="3:3" ht="15.75" customHeight="1">
      <c r="C790" s="170"/>
    </row>
    <row r="791" spans="3:3" ht="15.75" customHeight="1">
      <c r="C791" s="170"/>
    </row>
    <row r="792" spans="3:3" ht="15.75" customHeight="1">
      <c r="C792" s="170"/>
    </row>
    <row r="793" spans="3:3" ht="15.75" customHeight="1">
      <c r="C793" s="170"/>
    </row>
    <row r="794" spans="3:3" ht="15.75" customHeight="1">
      <c r="C794" s="170"/>
    </row>
    <row r="795" spans="3:3" ht="15.75" customHeight="1">
      <c r="C795" s="170"/>
    </row>
    <row r="796" spans="3:3" ht="15.75" customHeight="1">
      <c r="C796" s="170"/>
    </row>
    <row r="797" spans="3:3" ht="15.75" customHeight="1">
      <c r="C797" s="170"/>
    </row>
    <row r="798" spans="3:3" ht="15.75" customHeight="1">
      <c r="C798" s="170"/>
    </row>
    <row r="799" spans="3:3" ht="15.75" customHeight="1">
      <c r="C799" s="170"/>
    </row>
    <row r="800" spans="3:3" ht="15.75" customHeight="1">
      <c r="C800" s="170"/>
    </row>
    <row r="801" spans="3:3" ht="15.75" customHeight="1">
      <c r="C801" s="170"/>
    </row>
    <row r="802" spans="3:3" ht="15.75" customHeight="1">
      <c r="C802" s="170"/>
    </row>
    <row r="803" spans="3:3" ht="15.75" customHeight="1">
      <c r="C803" s="170"/>
    </row>
    <row r="804" spans="3:3" ht="15.75" customHeight="1">
      <c r="C804" s="170"/>
    </row>
    <row r="805" spans="3:3" ht="15.75" customHeight="1">
      <c r="C805" s="170"/>
    </row>
    <row r="806" spans="3:3" ht="15.75" customHeight="1">
      <c r="C806" s="170"/>
    </row>
    <row r="807" spans="3:3" ht="15.75" customHeight="1">
      <c r="C807" s="170"/>
    </row>
    <row r="808" spans="3:3" ht="15.75" customHeight="1">
      <c r="C808" s="170"/>
    </row>
    <row r="809" spans="3:3" ht="15.75" customHeight="1">
      <c r="C809" s="170"/>
    </row>
    <row r="810" spans="3:3" ht="15.75" customHeight="1">
      <c r="C810" s="170"/>
    </row>
    <row r="811" spans="3:3" ht="15.75" customHeight="1">
      <c r="C811" s="170"/>
    </row>
    <row r="812" spans="3:3" ht="15.75" customHeight="1">
      <c r="C812" s="170"/>
    </row>
    <row r="813" spans="3:3" ht="15.75" customHeight="1">
      <c r="C813" s="170"/>
    </row>
    <row r="814" spans="3:3" ht="15.75" customHeight="1">
      <c r="C814" s="170"/>
    </row>
    <row r="815" spans="3:3" ht="15.75" customHeight="1">
      <c r="C815" s="170"/>
    </row>
    <row r="816" spans="3:3" ht="15.75" customHeight="1">
      <c r="C816" s="170"/>
    </row>
    <row r="817" spans="3:3" ht="15.75" customHeight="1">
      <c r="C817" s="170"/>
    </row>
    <row r="818" spans="3:3" ht="15.75" customHeight="1">
      <c r="C818" s="170"/>
    </row>
    <row r="819" spans="3:3" ht="15.75" customHeight="1">
      <c r="C819" s="170"/>
    </row>
    <row r="820" spans="3:3" ht="15.75" customHeight="1">
      <c r="C820" s="170"/>
    </row>
    <row r="821" spans="3:3" ht="15.75" customHeight="1">
      <c r="C821" s="170"/>
    </row>
    <row r="822" spans="3:3" ht="15.75" customHeight="1">
      <c r="C822" s="170"/>
    </row>
    <row r="823" spans="3:3" ht="15.75" customHeight="1">
      <c r="C823" s="170"/>
    </row>
    <row r="824" spans="3:3" ht="15.75" customHeight="1">
      <c r="C824" s="170"/>
    </row>
    <row r="825" spans="3:3" ht="15.75" customHeight="1">
      <c r="C825" s="170"/>
    </row>
    <row r="826" spans="3:3" ht="15.75" customHeight="1">
      <c r="C826" s="170"/>
    </row>
    <row r="827" spans="3:3" ht="15.75" customHeight="1">
      <c r="C827" s="170"/>
    </row>
    <row r="828" spans="3:3" ht="15.75" customHeight="1">
      <c r="C828" s="170"/>
    </row>
    <row r="829" spans="3:3" ht="15.75" customHeight="1">
      <c r="C829" s="170"/>
    </row>
    <row r="830" spans="3:3" ht="15.75" customHeight="1">
      <c r="C830" s="170"/>
    </row>
    <row r="831" spans="3:3" ht="15.75" customHeight="1">
      <c r="C831" s="170"/>
    </row>
    <row r="832" spans="3:3" ht="15.75" customHeight="1">
      <c r="C832" s="170"/>
    </row>
    <row r="833" spans="3:3" ht="15.75" customHeight="1">
      <c r="C833" s="170"/>
    </row>
    <row r="834" spans="3:3" ht="15.75" customHeight="1">
      <c r="C834" s="170"/>
    </row>
    <row r="835" spans="3:3" ht="15.75" customHeight="1">
      <c r="C835" s="170"/>
    </row>
    <row r="836" spans="3:3" ht="15.75" customHeight="1">
      <c r="C836" s="170"/>
    </row>
    <row r="837" spans="3:3" ht="15.75" customHeight="1">
      <c r="C837" s="170"/>
    </row>
    <row r="838" spans="3:3" ht="15.75" customHeight="1">
      <c r="C838" s="170"/>
    </row>
    <row r="839" spans="3:3" ht="15.75" customHeight="1">
      <c r="C839" s="170"/>
    </row>
    <row r="840" spans="3:3" ht="15.75" customHeight="1">
      <c r="C840" s="170"/>
    </row>
    <row r="841" spans="3:3" ht="15.75" customHeight="1">
      <c r="C841" s="170"/>
    </row>
    <row r="842" spans="3:3" ht="15.75" customHeight="1">
      <c r="C842" s="170"/>
    </row>
    <row r="843" spans="3:3" ht="15.75" customHeight="1">
      <c r="C843" s="170"/>
    </row>
    <row r="844" spans="3:3" ht="15.75" customHeight="1">
      <c r="C844" s="170"/>
    </row>
    <row r="845" spans="3:3" ht="15.75" customHeight="1">
      <c r="C845" s="170"/>
    </row>
    <row r="846" spans="3:3" ht="15.75" customHeight="1">
      <c r="C846" s="170"/>
    </row>
    <row r="847" spans="3:3" ht="15.75" customHeight="1">
      <c r="C847" s="170"/>
    </row>
    <row r="848" spans="3:3" ht="15.75" customHeight="1">
      <c r="C848" s="170"/>
    </row>
    <row r="849" spans="3:3" ht="15.75" customHeight="1">
      <c r="C849" s="170"/>
    </row>
    <row r="850" spans="3:3" ht="15.75" customHeight="1">
      <c r="C850" s="170"/>
    </row>
    <row r="851" spans="3:3" ht="15.75" customHeight="1">
      <c r="C851" s="170"/>
    </row>
    <row r="852" spans="3:3" ht="15.75" customHeight="1">
      <c r="C852" s="170"/>
    </row>
    <row r="853" spans="3:3" ht="15.75" customHeight="1">
      <c r="C853" s="170"/>
    </row>
    <row r="854" spans="3:3" ht="15.75" customHeight="1">
      <c r="C854" s="170"/>
    </row>
    <row r="855" spans="3:3" ht="15.75" customHeight="1">
      <c r="C855" s="170"/>
    </row>
    <row r="856" spans="3:3" ht="15.75" customHeight="1">
      <c r="C856" s="170"/>
    </row>
    <row r="857" spans="3:3" ht="15.75" customHeight="1">
      <c r="C857" s="170"/>
    </row>
    <row r="858" spans="3:3" ht="15.75" customHeight="1">
      <c r="C858" s="170"/>
    </row>
    <row r="859" spans="3:3" ht="15.75" customHeight="1">
      <c r="C859" s="170"/>
    </row>
    <row r="860" spans="3:3" ht="15.75" customHeight="1">
      <c r="C860" s="170"/>
    </row>
    <row r="861" spans="3:3" ht="15.75" customHeight="1">
      <c r="C861" s="170"/>
    </row>
    <row r="862" spans="3:3" ht="15.75" customHeight="1">
      <c r="C862" s="170"/>
    </row>
    <row r="863" spans="3:3" ht="15.75" customHeight="1">
      <c r="C863" s="170"/>
    </row>
    <row r="864" spans="3:3" ht="15.75" customHeight="1">
      <c r="C864" s="170"/>
    </row>
    <row r="865" spans="3:3" ht="15.75" customHeight="1">
      <c r="C865" s="170"/>
    </row>
    <row r="866" spans="3:3" ht="15.75" customHeight="1">
      <c r="C866" s="170"/>
    </row>
    <row r="867" spans="3:3" ht="15.75" customHeight="1">
      <c r="C867" s="170"/>
    </row>
    <row r="868" spans="3:3" ht="15.75" customHeight="1">
      <c r="C868" s="170"/>
    </row>
    <row r="869" spans="3:3" ht="15.75" customHeight="1">
      <c r="C869" s="170"/>
    </row>
    <row r="870" spans="3:3" ht="15.75" customHeight="1">
      <c r="C870" s="170"/>
    </row>
    <row r="871" spans="3:3" ht="15.75" customHeight="1">
      <c r="C871" s="170"/>
    </row>
    <row r="872" spans="3:3" ht="15.75" customHeight="1">
      <c r="C872" s="170"/>
    </row>
    <row r="873" spans="3:3" ht="15.75" customHeight="1">
      <c r="C873" s="170"/>
    </row>
    <row r="874" spans="3:3" ht="15.75" customHeight="1">
      <c r="C874" s="170"/>
    </row>
    <row r="875" spans="3:3" ht="15.75" customHeight="1">
      <c r="C875" s="170"/>
    </row>
    <row r="876" spans="3:3" ht="15.75" customHeight="1">
      <c r="C876" s="170"/>
    </row>
    <row r="877" spans="3:3" ht="15.75" customHeight="1">
      <c r="C877" s="170"/>
    </row>
    <row r="878" spans="3:3" ht="15.75" customHeight="1">
      <c r="C878" s="170"/>
    </row>
    <row r="879" spans="3:3" ht="15.75" customHeight="1">
      <c r="C879" s="170"/>
    </row>
    <row r="880" spans="3:3" ht="15.75" customHeight="1">
      <c r="C880" s="170"/>
    </row>
    <row r="881" spans="3:3" ht="15.75" customHeight="1">
      <c r="C881" s="170"/>
    </row>
    <row r="882" spans="3:3" ht="15.75" customHeight="1">
      <c r="C882" s="170"/>
    </row>
    <row r="883" spans="3:3" ht="15.75" customHeight="1">
      <c r="C883" s="170"/>
    </row>
    <row r="884" spans="3:3" ht="15.75" customHeight="1">
      <c r="C884" s="170"/>
    </row>
    <row r="885" spans="3:3" ht="15.75" customHeight="1">
      <c r="C885" s="170"/>
    </row>
    <row r="886" spans="3:3" ht="15.75" customHeight="1">
      <c r="C886" s="170"/>
    </row>
    <row r="887" spans="3:3" ht="15.75" customHeight="1">
      <c r="C887" s="170"/>
    </row>
    <row r="888" spans="3:3" ht="15.75" customHeight="1">
      <c r="C888" s="170"/>
    </row>
    <row r="889" spans="3:3" ht="15.75" customHeight="1">
      <c r="C889" s="170"/>
    </row>
    <row r="890" spans="3:3" ht="15.75" customHeight="1">
      <c r="C890" s="170"/>
    </row>
    <row r="891" spans="3:3" ht="15.75" customHeight="1">
      <c r="C891" s="170"/>
    </row>
    <row r="892" spans="3:3" ht="15.75" customHeight="1">
      <c r="C892" s="170"/>
    </row>
    <row r="893" spans="3:3" ht="15.75" customHeight="1">
      <c r="C893" s="170"/>
    </row>
    <row r="894" spans="3:3" ht="15.75" customHeight="1">
      <c r="C894" s="170"/>
    </row>
    <row r="895" spans="3:3" ht="15.75" customHeight="1">
      <c r="C895" s="170"/>
    </row>
    <row r="896" spans="3:3" ht="15.75" customHeight="1">
      <c r="C896" s="170"/>
    </row>
    <row r="897" spans="3:3" ht="15.75" customHeight="1">
      <c r="C897" s="170"/>
    </row>
    <row r="898" spans="3:3" ht="15.75" customHeight="1">
      <c r="C898" s="170"/>
    </row>
    <row r="899" spans="3:3" ht="15.75" customHeight="1">
      <c r="C899" s="170"/>
    </row>
    <row r="900" spans="3:3" ht="15.75" customHeight="1">
      <c r="C900" s="170"/>
    </row>
    <row r="901" spans="3:3" ht="15.75" customHeight="1">
      <c r="C901" s="170"/>
    </row>
    <row r="902" spans="3:3" ht="15.75" customHeight="1">
      <c r="C902" s="170"/>
    </row>
    <row r="903" spans="3:3" ht="15.75" customHeight="1">
      <c r="C903" s="170"/>
    </row>
    <row r="904" spans="3:3" ht="15.75" customHeight="1">
      <c r="C904" s="170"/>
    </row>
    <row r="905" spans="3:3" ht="15.75" customHeight="1">
      <c r="C905" s="170"/>
    </row>
    <row r="906" spans="3:3" ht="15.75" customHeight="1">
      <c r="C906" s="170"/>
    </row>
    <row r="907" spans="3:3" ht="15.75" customHeight="1">
      <c r="C907" s="170"/>
    </row>
    <row r="908" spans="3:3" ht="15.75" customHeight="1">
      <c r="C908" s="170"/>
    </row>
    <row r="909" spans="3:3" ht="15.75" customHeight="1">
      <c r="C909" s="170"/>
    </row>
    <row r="910" spans="3:3" ht="15.75" customHeight="1">
      <c r="C910" s="170"/>
    </row>
    <row r="911" spans="3:3" ht="15.75" customHeight="1">
      <c r="C911" s="170"/>
    </row>
    <row r="912" spans="3:3" ht="15.75" customHeight="1">
      <c r="C912" s="170"/>
    </row>
    <row r="913" spans="3:3" ht="15.75" customHeight="1">
      <c r="C913" s="170"/>
    </row>
    <row r="914" spans="3:3" ht="15.75" customHeight="1">
      <c r="C914" s="170"/>
    </row>
    <row r="915" spans="3:3" ht="15.75" customHeight="1">
      <c r="C915" s="170"/>
    </row>
    <row r="916" spans="3:3" ht="15.75" customHeight="1">
      <c r="C916" s="170"/>
    </row>
    <row r="917" spans="3:3" ht="15.75" customHeight="1">
      <c r="C917" s="170"/>
    </row>
    <row r="918" spans="3:3" ht="15.75" customHeight="1">
      <c r="C918" s="170"/>
    </row>
    <row r="919" spans="3:3" ht="15.75" customHeight="1">
      <c r="C919" s="170"/>
    </row>
    <row r="920" spans="3:3" ht="15.75" customHeight="1">
      <c r="C920" s="170"/>
    </row>
    <row r="921" spans="3:3" ht="15.75" customHeight="1">
      <c r="C921" s="170"/>
    </row>
    <row r="922" spans="3:3" ht="15.75" customHeight="1">
      <c r="C922" s="170"/>
    </row>
    <row r="923" spans="3:3" ht="15.75" customHeight="1">
      <c r="C923" s="170"/>
    </row>
    <row r="924" spans="3:3" ht="15.75" customHeight="1">
      <c r="C924" s="170"/>
    </row>
    <row r="925" spans="3:3" ht="15.75" customHeight="1">
      <c r="C925" s="170"/>
    </row>
    <row r="926" spans="3:3" ht="15.75" customHeight="1">
      <c r="C926" s="170"/>
    </row>
    <row r="927" spans="3:3" ht="15.75" customHeight="1">
      <c r="C927" s="170"/>
    </row>
    <row r="928" spans="3:3" ht="15.75" customHeight="1">
      <c r="C928" s="170"/>
    </row>
    <row r="929" spans="3:3" ht="15.75" customHeight="1">
      <c r="C929" s="170"/>
    </row>
    <row r="930" spans="3:3" ht="15.75" customHeight="1">
      <c r="C930" s="170"/>
    </row>
    <row r="931" spans="3:3" ht="15.75" customHeight="1">
      <c r="C931" s="170"/>
    </row>
    <row r="932" spans="3:3" ht="15.75" customHeight="1">
      <c r="C932" s="170"/>
    </row>
    <row r="933" spans="3:3" ht="15.75" customHeight="1">
      <c r="C933" s="170"/>
    </row>
    <row r="934" spans="3:3" ht="15.75" customHeight="1">
      <c r="C934" s="170"/>
    </row>
    <row r="935" spans="3:3" ht="15.75" customHeight="1">
      <c r="C935" s="170"/>
    </row>
    <row r="936" spans="3:3" ht="15.75" customHeight="1">
      <c r="C936" s="170"/>
    </row>
    <row r="937" spans="3:3" ht="15.75" customHeight="1">
      <c r="C937" s="170"/>
    </row>
    <row r="938" spans="3:3" ht="15.75" customHeight="1">
      <c r="C938" s="170"/>
    </row>
    <row r="939" spans="3:3" ht="15.75" customHeight="1">
      <c r="C939" s="170"/>
    </row>
    <row r="940" spans="3:3" ht="15.75" customHeight="1">
      <c r="C940" s="170"/>
    </row>
    <row r="941" spans="3:3" ht="15.75" customHeight="1">
      <c r="C941" s="170"/>
    </row>
    <row r="942" spans="3:3" ht="15.75" customHeight="1">
      <c r="C942" s="170"/>
    </row>
    <row r="943" spans="3:3" ht="15.75" customHeight="1">
      <c r="C943" s="170"/>
    </row>
    <row r="944" spans="3:3" ht="15.75" customHeight="1">
      <c r="C944" s="170"/>
    </row>
    <row r="945" spans="3:3" ht="15.75" customHeight="1">
      <c r="C945" s="170"/>
    </row>
    <row r="946" spans="3:3" ht="15.75" customHeight="1">
      <c r="C946" s="170"/>
    </row>
    <row r="947" spans="3:3" ht="15.75" customHeight="1">
      <c r="C947" s="170"/>
    </row>
    <row r="948" spans="3:3" ht="15.75" customHeight="1">
      <c r="C948" s="170"/>
    </row>
    <row r="949" spans="3:3" ht="15.75" customHeight="1">
      <c r="C949" s="170"/>
    </row>
    <row r="950" spans="3:3" ht="15.75" customHeight="1">
      <c r="C950" s="170"/>
    </row>
    <row r="951" spans="3:3" ht="15.75" customHeight="1">
      <c r="C951" s="170"/>
    </row>
    <row r="952" spans="3:3" ht="15.75" customHeight="1">
      <c r="C952" s="170"/>
    </row>
    <row r="953" spans="3:3" ht="15.75" customHeight="1">
      <c r="C953" s="170"/>
    </row>
    <row r="954" spans="3:3" ht="15.75" customHeight="1">
      <c r="C954" s="170"/>
    </row>
    <row r="955" spans="3:3" ht="15.75" customHeight="1">
      <c r="C955" s="170"/>
    </row>
    <row r="956" spans="3:3" ht="15.75" customHeight="1">
      <c r="C956" s="170"/>
    </row>
    <row r="957" spans="3:3" ht="15.75" customHeight="1">
      <c r="C957" s="170"/>
    </row>
    <row r="958" spans="3:3" ht="15.75" customHeight="1">
      <c r="C958" s="170"/>
    </row>
    <row r="959" spans="3:3" ht="15.75" customHeight="1">
      <c r="C959" s="170"/>
    </row>
    <row r="960" spans="3:3" ht="15.75" customHeight="1">
      <c r="C960" s="170"/>
    </row>
    <row r="961" spans="3:3" ht="15.75" customHeight="1">
      <c r="C961" s="170"/>
    </row>
    <row r="962" spans="3:3" ht="15.75" customHeight="1">
      <c r="C962" s="170"/>
    </row>
    <row r="963" spans="3:3" ht="15.75" customHeight="1">
      <c r="C963" s="170"/>
    </row>
    <row r="964" spans="3:3" ht="15.75" customHeight="1">
      <c r="C964" s="170"/>
    </row>
    <row r="965" spans="3:3" ht="15.75" customHeight="1">
      <c r="C965" s="170"/>
    </row>
    <row r="966" spans="3:3" ht="15.75" customHeight="1">
      <c r="C966" s="170"/>
    </row>
    <row r="967" spans="3:3" ht="15.75" customHeight="1">
      <c r="C967" s="170"/>
    </row>
    <row r="968" spans="3:3" ht="15.75" customHeight="1">
      <c r="C968" s="170"/>
    </row>
    <row r="969" spans="3:3" ht="15.75" customHeight="1">
      <c r="C969" s="170"/>
    </row>
    <row r="970" spans="3:3" ht="15.75" customHeight="1">
      <c r="C970" s="170"/>
    </row>
    <row r="971" spans="3:3" ht="15.75" customHeight="1">
      <c r="C971" s="170"/>
    </row>
    <row r="972" spans="3:3" ht="15.75" customHeight="1">
      <c r="C972" s="170"/>
    </row>
    <row r="973" spans="3:3" ht="15.75" customHeight="1">
      <c r="C973" s="170"/>
    </row>
    <row r="974" spans="3:3" ht="15.75" customHeight="1">
      <c r="C974" s="170"/>
    </row>
    <row r="975" spans="3:3" ht="15.75" customHeight="1">
      <c r="C975" s="170"/>
    </row>
    <row r="976" spans="3:3" ht="15.75" customHeight="1">
      <c r="C976" s="170"/>
    </row>
    <row r="977" spans="3:3" ht="15.75" customHeight="1">
      <c r="C977" s="170"/>
    </row>
    <row r="978" spans="3:3" ht="15.75" customHeight="1">
      <c r="C978" s="170"/>
    </row>
    <row r="979" spans="3:3" ht="15.75" customHeight="1">
      <c r="C979" s="170"/>
    </row>
    <row r="980" spans="3:3" ht="15.75" customHeight="1">
      <c r="C980" s="170"/>
    </row>
    <row r="981" spans="3:3" ht="15.75" customHeight="1">
      <c r="C981" s="170"/>
    </row>
    <row r="982" spans="3:3" ht="15.75" customHeight="1">
      <c r="C982" s="170"/>
    </row>
    <row r="983" spans="3:3" ht="15.75" customHeight="1">
      <c r="C983" s="170"/>
    </row>
    <row r="984" spans="3:3" ht="15.75" customHeight="1">
      <c r="C984" s="170"/>
    </row>
    <row r="985" spans="3:3" ht="15.75" customHeight="1">
      <c r="C985" s="170"/>
    </row>
    <row r="986" spans="3:3" ht="15.75" customHeight="1">
      <c r="C986" s="170"/>
    </row>
    <row r="987" spans="3:3" ht="15.75" customHeight="1">
      <c r="C987" s="170"/>
    </row>
    <row r="988" spans="3:3" ht="15.75" customHeight="1">
      <c r="C988" s="170"/>
    </row>
    <row r="989" spans="3:3" ht="15.75" customHeight="1">
      <c r="C989" s="170"/>
    </row>
    <row r="990" spans="3:3" ht="15.75" customHeight="1">
      <c r="C990" s="170"/>
    </row>
    <row r="991" spans="3:3" ht="15.75" customHeight="1">
      <c r="C991" s="170"/>
    </row>
    <row r="992" spans="3:3" ht="15.75" customHeight="1">
      <c r="C992" s="170"/>
    </row>
    <row r="993" spans="3:3" ht="15.75" customHeight="1">
      <c r="C993" s="170"/>
    </row>
    <row r="994" spans="3:3" ht="15.75" customHeight="1">
      <c r="C994" s="170"/>
    </row>
    <row r="995" spans="3:3" ht="15.75" customHeight="1">
      <c r="C995" s="170"/>
    </row>
    <row r="996" spans="3:3" ht="15.75" customHeight="1">
      <c r="C996" s="170"/>
    </row>
    <row r="997" spans="3:3" ht="15.75" customHeight="1">
      <c r="C997" s="170"/>
    </row>
    <row r="998" spans="3:3" ht="15.75" customHeight="1">
      <c r="C998" s="170"/>
    </row>
    <row r="999" spans="3:3" ht="15.75" customHeight="1">
      <c r="C999" s="170"/>
    </row>
    <row r="1000" spans="3:3" ht="15.75" customHeight="1">
      <c r="C1000" s="170"/>
    </row>
  </sheetData>
  <mergeCells count="54">
    <mergeCell ref="D47:J47"/>
    <mergeCell ref="D48:J48"/>
    <mergeCell ref="D49:J49"/>
    <mergeCell ref="D73:D74"/>
    <mergeCell ref="E73:E74"/>
    <mergeCell ref="F73:F74"/>
    <mergeCell ref="G73:G74"/>
    <mergeCell ref="H73:H74"/>
    <mergeCell ref="D50:J50"/>
    <mergeCell ref="D59:J59"/>
    <mergeCell ref="D70:J70"/>
    <mergeCell ref="D71:J71"/>
    <mergeCell ref="D72:J72"/>
    <mergeCell ref="D60:J60"/>
    <mergeCell ref="D61:J61"/>
    <mergeCell ref="B132:B141"/>
    <mergeCell ref="B144:B148"/>
    <mergeCell ref="B149:B155"/>
    <mergeCell ref="I73:I74"/>
    <mergeCell ref="D89:J89"/>
    <mergeCell ref="D90:J90"/>
    <mergeCell ref="B16:B97"/>
    <mergeCell ref="B99:B101"/>
    <mergeCell ref="D99:J99"/>
    <mergeCell ref="D100:J100"/>
    <mergeCell ref="D101:J101"/>
    <mergeCell ref="D98:J98"/>
    <mergeCell ref="D27:J27"/>
    <mergeCell ref="D36:J36"/>
    <mergeCell ref="D37:J37"/>
    <mergeCell ref="D38:J38"/>
    <mergeCell ref="B103:E103"/>
    <mergeCell ref="B112:E112"/>
    <mergeCell ref="B126:J127"/>
    <mergeCell ref="B128:J128"/>
    <mergeCell ref="B130:D130"/>
    <mergeCell ref="B104:B110"/>
    <mergeCell ref="B113:B119"/>
    <mergeCell ref="A1:P1"/>
    <mergeCell ref="A2:P2"/>
    <mergeCell ref="A3:P3"/>
    <mergeCell ref="A4:D4"/>
    <mergeCell ref="A5:P5"/>
    <mergeCell ref="B11:D11"/>
    <mergeCell ref="F11:S11"/>
    <mergeCell ref="F17:F18"/>
    <mergeCell ref="G17:G18"/>
    <mergeCell ref="D25:I25"/>
    <mergeCell ref="F12:S12"/>
    <mergeCell ref="E13:R13"/>
    <mergeCell ref="E14:R14"/>
    <mergeCell ref="C17:C18"/>
    <mergeCell ref="D17:D18"/>
    <mergeCell ref="E17:E18"/>
  </mergeCells>
  <conditionalFormatting sqref="F11">
    <cfRule type="notContainsBlanks" dxfId="96" priority="1">
      <formula>LEN(TRIM(F11))&gt;0</formula>
    </cfRule>
  </conditionalFormatting>
  <conditionalFormatting sqref="F12:S12">
    <cfRule type="expression" dxfId="95" priority="2">
      <formula>E12="NO SE REPORTA"</formula>
    </cfRule>
  </conditionalFormatting>
  <conditionalFormatting sqref="F12:S12">
    <cfRule type="expression" dxfId="94" priority="3">
      <formula>E11="NO APLICA"</formula>
    </cfRule>
  </conditionalFormatting>
  <conditionalFormatting sqref="E13:R13">
    <cfRule type="expression" dxfId="93" priority="4">
      <formula>E12="SI SE REPORTA"</formula>
    </cfRule>
  </conditionalFormatting>
  <dataValidations count="4">
    <dataValidation type="decimal" operator="greaterThanOrEqual" allowBlank="1" showInputMessage="1" showErrorMessage="1" prompt="ERROR - Valor en HECTAREAS (sin decimales)_x000a_" sqref="E20:F22 E40:H45 E63:H68 G75:H88">
      <formula1>0</formula1>
    </dataValidation>
    <dataValidation type="list" allowBlank="1" showErrorMessage="1" sqref="E12">
      <formula1>REPORTE</formula1>
    </dataValidation>
    <dataValidation type="decimal" operator="greaterThanOrEqual" allowBlank="1" showInputMessage="1" showErrorMessage="1" prompt="ERROR - Escriba un número igual o mayor que 0" sqref="E19:F19 E23:F23 E29:H34 E52:H57">
      <formula1>0</formula1>
    </dataValidation>
    <dataValidation type="list" allowBlank="1" showErrorMessage="1" sqref="E11">
      <formula1>SI</formula1>
    </dataValidation>
  </dataValidations>
  <hyperlinks>
    <hyperlink ref="B10" location="null!A1" display="VOLVER AL INDICE"/>
  </hyperlinks>
  <pageMargins left="0.25" right="0.25" top="0.75" bottom="0.75" header="0" footer="0"/>
  <pageSetup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sqref="A1:P1"/>
    </sheetView>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26" width="9.375" customWidth="1"/>
  </cols>
  <sheetData>
    <row r="1" spans="1:26" ht="100.5" customHeight="1">
      <c r="A1" s="808"/>
      <c r="B1" s="732"/>
      <c r="C1" s="732"/>
      <c r="D1" s="732"/>
      <c r="E1" s="732"/>
      <c r="F1" s="732"/>
      <c r="G1" s="732"/>
      <c r="H1" s="732"/>
      <c r="I1" s="732"/>
      <c r="J1" s="732"/>
      <c r="K1" s="732"/>
      <c r="L1" s="732"/>
      <c r="M1" s="732"/>
      <c r="N1" s="732"/>
      <c r="O1" s="732"/>
      <c r="P1" s="733"/>
      <c r="Q1" s="24"/>
      <c r="R1" s="24"/>
      <c r="S1" s="4"/>
      <c r="T1" s="4"/>
      <c r="U1" s="4"/>
      <c r="V1" s="4"/>
      <c r="W1" s="4"/>
      <c r="X1" s="4"/>
      <c r="Y1" s="4"/>
      <c r="Z1" s="4"/>
    </row>
    <row r="2" spans="1:26">
      <c r="A2" s="731" t="str">
        <f>'Datos Generales'!C5</f>
        <v>Corporación Autónoma Regional del Tolima – CORTOLIMA</v>
      </c>
      <c r="B2" s="732"/>
      <c r="C2" s="732"/>
      <c r="D2" s="732"/>
      <c r="E2" s="732"/>
      <c r="F2" s="732"/>
      <c r="G2" s="732"/>
      <c r="H2" s="732"/>
      <c r="I2" s="732"/>
      <c r="J2" s="732"/>
      <c r="K2" s="732"/>
      <c r="L2" s="732"/>
      <c r="M2" s="732"/>
      <c r="N2" s="732"/>
      <c r="O2" s="732"/>
      <c r="P2" s="733"/>
      <c r="Q2" s="24"/>
      <c r="R2" s="24"/>
      <c r="S2" s="5"/>
      <c r="T2" s="5"/>
      <c r="U2" s="5"/>
      <c r="V2" s="5"/>
      <c r="W2" s="5"/>
      <c r="X2" s="5"/>
      <c r="Y2" s="5"/>
      <c r="Z2" s="5"/>
    </row>
    <row r="3" spans="1:26">
      <c r="A3" s="809" t="s">
        <v>845</v>
      </c>
      <c r="B3" s="732"/>
      <c r="C3" s="732"/>
      <c r="D3" s="732"/>
      <c r="E3" s="732"/>
      <c r="F3" s="732"/>
      <c r="G3" s="732"/>
      <c r="H3" s="732"/>
      <c r="I3" s="732"/>
      <c r="J3" s="732"/>
      <c r="K3" s="732"/>
      <c r="L3" s="732"/>
      <c r="M3" s="732"/>
      <c r="N3" s="732"/>
      <c r="O3" s="732"/>
      <c r="P3" s="733"/>
      <c r="Q3" s="24"/>
      <c r="R3" s="24"/>
      <c r="S3" s="5"/>
      <c r="T3" s="5"/>
      <c r="U3" s="5"/>
      <c r="V3" s="5"/>
      <c r="W3" s="5"/>
      <c r="X3" s="5"/>
      <c r="Y3" s="5"/>
      <c r="Z3" s="5"/>
    </row>
    <row r="4" spans="1:26" ht="15.75">
      <c r="A4" s="809" t="s">
        <v>49</v>
      </c>
      <c r="B4" s="732"/>
      <c r="C4" s="732"/>
      <c r="D4" s="810"/>
      <c r="E4" s="14" t="str">
        <f>'Datos Generales'!C6</f>
        <v>2020-I</v>
      </c>
      <c r="F4" s="14"/>
      <c r="G4" s="14"/>
      <c r="H4" s="14"/>
      <c r="I4" s="14"/>
      <c r="J4" s="14"/>
      <c r="K4" s="14"/>
      <c r="L4" s="14"/>
      <c r="M4" s="14"/>
      <c r="N4" s="14"/>
      <c r="O4" s="14"/>
      <c r="P4" s="15"/>
      <c r="Q4" s="24"/>
      <c r="R4" s="24"/>
      <c r="S4" s="5"/>
      <c r="T4" s="5"/>
      <c r="U4" s="5"/>
      <c r="V4" s="5"/>
      <c r="W4" s="5"/>
      <c r="X4" s="5"/>
      <c r="Y4" s="5"/>
      <c r="Z4" s="5"/>
    </row>
    <row r="5" spans="1:26" ht="16.5" customHeight="1">
      <c r="A5" s="809" t="s">
        <v>253</v>
      </c>
      <c r="B5" s="732"/>
      <c r="C5" s="732"/>
      <c r="D5" s="732"/>
      <c r="E5" s="732"/>
      <c r="F5" s="732"/>
      <c r="G5" s="732"/>
      <c r="H5" s="732"/>
      <c r="I5" s="732"/>
      <c r="J5" s="732"/>
      <c r="K5" s="732"/>
      <c r="L5" s="732"/>
      <c r="M5" s="732"/>
      <c r="N5" s="732"/>
      <c r="O5" s="732"/>
      <c r="P5" s="733"/>
      <c r="Q5" s="24"/>
      <c r="R5" s="24"/>
      <c r="S5" s="24"/>
      <c r="T5" s="24"/>
      <c r="U5" s="24"/>
      <c r="V5" s="24"/>
      <c r="W5" s="24"/>
      <c r="X5" s="24"/>
      <c r="Y5" s="24"/>
      <c r="Z5" s="24"/>
    </row>
    <row r="6" spans="1:26">
      <c r="A6" s="24"/>
      <c r="B6" s="118" t="s">
        <v>882</v>
      </c>
      <c r="C6" s="119"/>
      <c r="D6" s="120"/>
      <c r="E6" s="207"/>
      <c r="F6" s="120" t="s">
        <v>883</v>
      </c>
      <c r="G6" s="120"/>
      <c r="H6" s="120"/>
      <c r="I6" s="120"/>
      <c r="J6" s="120"/>
      <c r="K6" s="120"/>
    </row>
    <row r="7" spans="1:26">
      <c r="A7" s="24"/>
      <c r="B7" s="122"/>
      <c r="C7" s="123"/>
      <c r="D7" s="120"/>
      <c r="E7" s="124"/>
      <c r="F7" s="120" t="s">
        <v>884</v>
      </c>
      <c r="G7" s="120"/>
      <c r="H7" s="120"/>
      <c r="I7" s="120"/>
      <c r="J7" s="120"/>
      <c r="K7" s="120"/>
    </row>
    <row r="8" spans="1:26">
      <c r="A8" s="24"/>
      <c r="B8" s="134" t="s">
        <v>885</v>
      </c>
      <c r="C8" s="126">
        <v>2020</v>
      </c>
      <c r="D8" s="127" t="str">
        <f>IF(E10="NO APLICA","NO APLICA",IF(E11="NO SE REPORTA","SIN INFORMACION",+F20))</f>
        <v>N.A.</v>
      </c>
      <c r="E8" s="209"/>
      <c r="F8" s="120" t="s">
        <v>886</v>
      </c>
      <c r="G8" s="120"/>
      <c r="H8" s="120"/>
      <c r="I8" s="120"/>
      <c r="J8" s="120"/>
      <c r="K8" s="120"/>
    </row>
    <row r="9" spans="1:26">
      <c r="A9" s="24"/>
      <c r="B9" s="129" t="s">
        <v>887</v>
      </c>
      <c r="C9" s="170"/>
      <c r="D9" s="120"/>
      <c r="E9" s="120"/>
      <c r="F9" s="120"/>
      <c r="G9" s="120"/>
      <c r="H9" s="120"/>
      <c r="I9" s="120"/>
      <c r="J9" s="120"/>
      <c r="K9" s="120"/>
    </row>
    <row r="10" spans="1:26">
      <c r="A10" s="24"/>
      <c r="B10" s="836" t="s">
        <v>888</v>
      </c>
      <c r="C10" s="787"/>
      <c r="D10" s="787"/>
      <c r="E10" s="132" t="s">
        <v>889</v>
      </c>
      <c r="F10" s="83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787"/>
      <c r="H10" s="787"/>
      <c r="I10" s="787"/>
      <c r="J10" s="787"/>
      <c r="K10" s="787"/>
      <c r="L10" s="787"/>
      <c r="M10" s="787"/>
      <c r="N10" s="787"/>
      <c r="O10" s="787"/>
      <c r="P10" s="787"/>
      <c r="Q10" s="787"/>
      <c r="R10" s="787"/>
      <c r="S10" s="787"/>
      <c r="T10" s="120"/>
      <c r="U10" s="120"/>
      <c r="V10" s="24"/>
      <c r="W10" s="24"/>
      <c r="X10" s="24"/>
      <c r="Y10" s="24"/>
      <c r="Z10" s="24"/>
    </row>
    <row r="11" spans="1:26" ht="14.25" customHeight="1">
      <c r="A11" s="24"/>
      <c r="B11" s="133"/>
      <c r="C11" s="130"/>
      <c r="D11" s="134" t="str">
        <f>IF(E10="SI APLICA","¿El indicador no se reporta por limitaciones de información disponible? ","")</f>
        <v xml:space="preserve">¿El indicador no se reporta por limitaciones de información disponible? </v>
      </c>
      <c r="E11" s="135" t="s">
        <v>1020</v>
      </c>
      <c r="F11" s="838"/>
      <c r="G11" s="787"/>
      <c r="H11" s="787"/>
      <c r="I11" s="787"/>
      <c r="J11" s="787"/>
      <c r="K11" s="787"/>
      <c r="L11" s="787"/>
      <c r="M11" s="787"/>
      <c r="N11" s="787"/>
      <c r="O11" s="787"/>
      <c r="P11" s="787"/>
      <c r="Q11" s="787"/>
      <c r="R11" s="787"/>
      <c r="S11" s="787"/>
      <c r="T11" s="24"/>
      <c r="U11" s="24"/>
      <c r="V11" s="24"/>
      <c r="W11" s="24"/>
      <c r="X11" s="24"/>
      <c r="Y11" s="24"/>
      <c r="Z11" s="24"/>
    </row>
    <row r="12" spans="1:26" ht="23.25" customHeight="1">
      <c r="A12" s="24"/>
      <c r="B12" s="133"/>
      <c r="C12" s="130"/>
      <c r="D12" s="134" t="str">
        <f>IF(E11="SI SE REPORTA","¿Qué programas o proyectos del Plan de Acción están asociados al indicador? ","")</f>
        <v xml:space="preserve">¿Qué programas o proyectos del Plan de Acción están asociados al indicador? </v>
      </c>
      <c r="E12" s="839"/>
      <c r="F12" s="787"/>
      <c r="G12" s="787"/>
      <c r="H12" s="787"/>
      <c r="I12" s="787"/>
      <c r="J12" s="787"/>
      <c r="K12" s="787"/>
      <c r="L12" s="787"/>
      <c r="M12" s="787"/>
      <c r="N12" s="787"/>
      <c r="O12" s="787"/>
      <c r="P12" s="787"/>
      <c r="Q12" s="787"/>
      <c r="R12" s="787"/>
      <c r="S12" s="24"/>
      <c r="T12" s="24"/>
      <c r="U12" s="24"/>
      <c r="V12" s="24"/>
      <c r="W12" s="24"/>
      <c r="X12" s="24"/>
      <c r="Y12" s="24"/>
      <c r="Z12" s="24"/>
    </row>
    <row r="13" spans="1:26" ht="21.75" customHeight="1">
      <c r="A13" s="24"/>
      <c r="B13" s="133"/>
      <c r="C13" s="130"/>
      <c r="D13" s="134" t="s">
        <v>891</v>
      </c>
      <c r="E13" s="832"/>
      <c r="F13" s="833"/>
      <c r="G13" s="833"/>
      <c r="H13" s="833"/>
      <c r="I13" s="833"/>
      <c r="J13" s="833"/>
      <c r="K13" s="833"/>
      <c r="L13" s="833"/>
      <c r="M13" s="833"/>
      <c r="N13" s="833"/>
      <c r="O13" s="833"/>
      <c r="P13" s="833"/>
      <c r="Q13" s="833"/>
      <c r="R13" s="834"/>
      <c r="S13" s="24"/>
      <c r="T13" s="24"/>
      <c r="U13" s="24"/>
      <c r="V13" s="24"/>
      <c r="W13" s="24"/>
      <c r="X13" s="24"/>
      <c r="Y13" s="24"/>
      <c r="Z13" s="24"/>
    </row>
    <row r="14" spans="1:26" ht="6.75" customHeight="1">
      <c r="A14" s="24"/>
      <c r="B14" s="133"/>
      <c r="C14" s="170"/>
      <c r="D14" s="120"/>
      <c r="E14" s="120"/>
      <c r="F14" s="120"/>
      <c r="G14" s="120"/>
      <c r="H14" s="120"/>
      <c r="I14" s="120"/>
      <c r="J14" s="120"/>
      <c r="K14" s="120"/>
      <c r="L14" s="24"/>
      <c r="M14" s="24"/>
      <c r="N14" s="24"/>
      <c r="O14" s="24"/>
      <c r="P14" s="24"/>
      <c r="Q14" s="24"/>
      <c r="R14" s="24"/>
      <c r="S14" s="24"/>
      <c r="T14" s="24"/>
      <c r="U14" s="24"/>
      <c r="V14" s="24"/>
      <c r="W14" s="24"/>
      <c r="X14" s="24"/>
      <c r="Y14" s="24"/>
      <c r="Z14" s="24"/>
    </row>
    <row r="15" spans="1:26">
      <c r="A15" s="24"/>
      <c r="B15" s="865" t="s">
        <v>892</v>
      </c>
      <c r="C15" s="200"/>
      <c r="D15" s="826" t="s">
        <v>1201</v>
      </c>
      <c r="E15" s="784"/>
      <c r="F15" s="784"/>
      <c r="G15" s="784"/>
      <c r="H15" s="784"/>
      <c r="I15" s="784"/>
      <c r="J15" s="785"/>
      <c r="K15" s="120"/>
    </row>
    <row r="16" spans="1:26">
      <c r="A16" s="24"/>
      <c r="B16" s="814"/>
      <c r="C16" s="201"/>
      <c r="D16" s="825" t="s">
        <v>1294</v>
      </c>
      <c r="E16" s="790"/>
      <c r="F16" s="790"/>
      <c r="G16" s="790"/>
      <c r="H16" s="790"/>
      <c r="I16" s="790"/>
      <c r="J16" s="791"/>
      <c r="K16" s="120"/>
    </row>
    <row r="17" spans="1:26" ht="24">
      <c r="A17" s="24"/>
      <c r="B17" s="814"/>
      <c r="C17" s="180"/>
      <c r="D17" s="153" t="s">
        <v>1295</v>
      </c>
      <c r="E17" s="139" t="s">
        <v>1296</v>
      </c>
      <c r="F17" s="153" t="s">
        <v>916</v>
      </c>
      <c r="G17" s="153" t="s">
        <v>917</v>
      </c>
      <c r="H17" s="153" t="s">
        <v>918</v>
      </c>
      <c r="I17" s="153" t="s">
        <v>919</v>
      </c>
      <c r="J17" s="153" t="s">
        <v>1025</v>
      </c>
      <c r="K17" s="120"/>
    </row>
    <row r="18" spans="1:26" ht="36">
      <c r="A18" s="24"/>
      <c r="B18" s="814"/>
      <c r="C18" s="180"/>
      <c r="D18" s="142" t="s">
        <v>1297</v>
      </c>
      <c r="E18" s="140"/>
      <c r="F18" s="140"/>
      <c r="G18" s="140"/>
      <c r="H18" s="140"/>
      <c r="I18" s="140"/>
      <c r="J18" s="211">
        <f t="shared" ref="J18:J19" si="0">SUM(F18:I18)</f>
        <v>0</v>
      </c>
      <c r="K18" s="120"/>
    </row>
    <row r="19" spans="1:26" ht="36">
      <c r="A19" s="24"/>
      <c r="B19" s="814"/>
      <c r="C19" s="180"/>
      <c r="D19" s="142" t="s">
        <v>1298</v>
      </c>
      <c r="E19" s="140"/>
      <c r="F19" s="140"/>
      <c r="G19" s="140"/>
      <c r="H19" s="140"/>
      <c r="I19" s="140"/>
      <c r="J19" s="211">
        <f t="shared" si="0"/>
        <v>0</v>
      </c>
      <c r="K19" s="120"/>
    </row>
    <row r="20" spans="1:26" ht="36">
      <c r="A20" s="24"/>
      <c r="B20" s="814"/>
      <c r="C20" s="145"/>
      <c r="D20" s="142" t="s">
        <v>253</v>
      </c>
      <c r="E20" s="212" t="str">
        <f t="shared" ref="E20:J20" si="1">IFERROR(E19/E18,"N.A.")</f>
        <v>N.A.</v>
      </c>
      <c r="F20" s="212" t="str">
        <f t="shared" si="1"/>
        <v>N.A.</v>
      </c>
      <c r="G20" s="212" t="str">
        <f t="shared" si="1"/>
        <v>N.A.</v>
      </c>
      <c r="H20" s="212" t="str">
        <f t="shared" si="1"/>
        <v>N.A.</v>
      </c>
      <c r="I20" s="212" t="str">
        <f t="shared" si="1"/>
        <v>N.A.</v>
      </c>
      <c r="J20" s="212" t="str">
        <f t="shared" si="1"/>
        <v>N.A.</v>
      </c>
      <c r="K20" s="120"/>
    </row>
    <row r="21" spans="1:26" ht="10.5" customHeight="1">
      <c r="A21" s="24"/>
      <c r="B21" s="241"/>
      <c r="C21" s="200"/>
      <c r="D21" s="825" t="s">
        <v>1299</v>
      </c>
      <c r="E21" s="790"/>
      <c r="F21" s="790"/>
      <c r="G21" s="790"/>
      <c r="H21" s="790"/>
      <c r="I21" s="790"/>
      <c r="J21" s="791"/>
      <c r="K21" s="120"/>
    </row>
    <row r="22" spans="1:26" ht="15.75" customHeight="1">
      <c r="A22" s="24"/>
      <c r="B22" s="241"/>
      <c r="C22" s="201"/>
      <c r="D22" s="198" t="s">
        <v>1300</v>
      </c>
      <c r="E22" s="179" t="s">
        <v>1301</v>
      </c>
      <c r="F22" s="260" t="s">
        <v>1267</v>
      </c>
      <c r="G22" s="276"/>
      <c r="H22" s="277"/>
      <c r="I22" s="277"/>
      <c r="J22" s="278"/>
      <c r="K22" s="120"/>
    </row>
    <row r="23" spans="1:26" ht="15.75" customHeight="1">
      <c r="A23" s="24"/>
      <c r="B23" s="241"/>
      <c r="C23" s="180"/>
      <c r="D23" s="279"/>
      <c r="E23" s="280"/>
      <c r="F23" s="280"/>
      <c r="G23" s="281"/>
      <c r="H23" s="24"/>
      <c r="I23" s="24"/>
      <c r="J23" s="282"/>
      <c r="K23" s="120"/>
      <c r="L23" s="24"/>
      <c r="M23" s="24"/>
      <c r="N23" s="24"/>
      <c r="O23" s="24"/>
      <c r="P23" s="24"/>
      <c r="Q23" s="24"/>
      <c r="R23" s="24"/>
      <c r="S23" s="24"/>
      <c r="T23" s="24"/>
      <c r="U23" s="24"/>
      <c r="V23" s="24"/>
      <c r="W23" s="24"/>
      <c r="X23" s="24"/>
      <c r="Y23" s="24"/>
      <c r="Z23" s="24"/>
    </row>
    <row r="24" spans="1:26" ht="15.75" customHeight="1">
      <c r="A24" s="24"/>
      <c r="B24" s="241"/>
      <c r="C24" s="180"/>
      <c r="D24" s="279"/>
      <c r="E24" s="280"/>
      <c r="F24" s="280"/>
      <c r="G24" s="281"/>
      <c r="H24" s="24"/>
      <c r="I24" s="24"/>
      <c r="J24" s="282"/>
      <c r="K24" s="120"/>
      <c r="L24" s="24"/>
      <c r="M24" s="24"/>
      <c r="N24" s="24"/>
      <c r="O24" s="24"/>
      <c r="P24" s="24"/>
      <c r="Q24" s="24"/>
      <c r="R24" s="24"/>
      <c r="S24" s="24"/>
      <c r="T24" s="24"/>
      <c r="U24" s="24"/>
      <c r="V24" s="24"/>
      <c r="W24" s="24"/>
      <c r="X24" s="24"/>
      <c r="Y24" s="24"/>
      <c r="Z24" s="24"/>
    </row>
    <row r="25" spans="1:26" ht="15.75" customHeight="1">
      <c r="A25" s="24"/>
      <c r="B25" s="241"/>
      <c r="C25" s="180"/>
      <c r="D25" s="279"/>
      <c r="E25" s="280"/>
      <c r="F25" s="280"/>
      <c r="G25" s="281"/>
      <c r="H25" s="24"/>
      <c r="I25" s="24"/>
      <c r="J25" s="282"/>
      <c r="K25" s="120"/>
      <c r="L25" s="24"/>
      <c r="M25" s="24"/>
      <c r="N25" s="24"/>
      <c r="O25" s="24"/>
      <c r="P25" s="24"/>
      <c r="Q25" s="24"/>
      <c r="R25" s="24"/>
      <c r="S25" s="24"/>
      <c r="T25" s="24"/>
      <c r="U25" s="24"/>
      <c r="V25" s="24"/>
      <c r="W25" s="24"/>
      <c r="X25" s="24"/>
      <c r="Y25" s="24"/>
      <c r="Z25" s="24"/>
    </row>
    <row r="26" spans="1:26" ht="15.75" customHeight="1">
      <c r="A26" s="24"/>
      <c r="B26" s="241"/>
      <c r="C26" s="180"/>
      <c r="D26" s="279"/>
      <c r="E26" s="280"/>
      <c r="F26" s="280"/>
      <c r="G26" s="281"/>
      <c r="H26" s="24"/>
      <c r="I26" s="24"/>
      <c r="J26" s="282"/>
      <c r="K26" s="120"/>
      <c r="L26" s="24"/>
      <c r="M26" s="24"/>
      <c r="N26" s="24"/>
      <c r="O26" s="24"/>
      <c r="P26" s="24"/>
      <c r="Q26" s="24"/>
      <c r="R26" s="24"/>
      <c r="S26" s="24"/>
      <c r="T26" s="24"/>
      <c r="U26" s="24"/>
      <c r="V26" s="24"/>
      <c r="W26" s="24"/>
      <c r="X26" s="24"/>
      <c r="Y26" s="24"/>
      <c r="Z26" s="24"/>
    </row>
    <row r="27" spans="1:26" ht="15.75" customHeight="1">
      <c r="A27" s="24"/>
      <c r="B27" s="241"/>
      <c r="C27" s="180"/>
      <c r="D27" s="279"/>
      <c r="E27" s="280"/>
      <c r="F27" s="280"/>
      <c r="G27" s="281"/>
      <c r="H27" s="24"/>
      <c r="I27" s="24"/>
      <c r="J27" s="282"/>
      <c r="K27" s="120"/>
      <c r="L27" s="24"/>
      <c r="M27" s="24"/>
      <c r="N27" s="24"/>
      <c r="O27" s="24"/>
      <c r="P27" s="24"/>
      <c r="Q27" s="24"/>
      <c r="R27" s="24"/>
      <c r="S27" s="24"/>
      <c r="T27" s="24"/>
      <c r="U27" s="24"/>
      <c r="V27" s="24"/>
      <c r="W27" s="24"/>
      <c r="X27" s="24"/>
      <c r="Y27" s="24"/>
      <c r="Z27" s="24"/>
    </row>
    <row r="28" spans="1:26" ht="15.75" customHeight="1">
      <c r="A28" s="24"/>
      <c r="B28" s="241"/>
      <c r="C28" s="180"/>
      <c r="D28" s="279"/>
      <c r="E28" s="280"/>
      <c r="F28" s="280"/>
      <c r="G28" s="281"/>
      <c r="H28" s="24"/>
      <c r="I28" s="24"/>
      <c r="J28" s="282"/>
      <c r="K28" s="120"/>
      <c r="L28" s="24"/>
      <c r="M28" s="24"/>
      <c r="N28" s="24"/>
      <c r="O28" s="24"/>
      <c r="P28" s="24"/>
      <c r="Q28" s="24"/>
      <c r="R28" s="24"/>
      <c r="S28" s="24"/>
      <c r="T28" s="24"/>
      <c r="U28" s="24"/>
      <c r="V28" s="24"/>
      <c r="W28" s="24"/>
      <c r="X28" s="24"/>
      <c r="Y28" s="24"/>
      <c r="Z28" s="24"/>
    </row>
    <row r="29" spans="1:26" ht="15.75" customHeight="1">
      <c r="A29" s="24"/>
      <c r="B29" s="241"/>
      <c r="C29" s="180"/>
      <c r="D29" s="279"/>
      <c r="E29" s="280"/>
      <c r="F29" s="280"/>
      <c r="G29" s="281"/>
      <c r="H29" s="24"/>
      <c r="I29" s="24"/>
      <c r="J29" s="282"/>
      <c r="K29" s="120"/>
      <c r="L29" s="24"/>
      <c r="M29" s="24"/>
      <c r="N29" s="24"/>
      <c r="O29" s="24"/>
      <c r="P29" s="24"/>
      <c r="Q29" s="24"/>
      <c r="R29" s="24"/>
      <c r="S29" s="24"/>
      <c r="T29" s="24"/>
      <c r="U29" s="24"/>
      <c r="V29" s="24"/>
      <c r="W29" s="24"/>
      <c r="X29" s="24"/>
      <c r="Y29" s="24"/>
      <c r="Z29" s="24"/>
    </row>
    <row r="30" spans="1:26" ht="15.75" customHeight="1">
      <c r="A30" s="24"/>
      <c r="B30" s="241"/>
      <c r="C30" s="180"/>
      <c r="D30" s="279"/>
      <c r="E30" s="280"/>
      <c r="F30" s="280"/>
      <c r="G30" s="281"/>
      <c r="H30" s="24"/>
      <c r="I30" s="24"/>
      <c r="J30" s="282"/>
      <c r="K30" s="120"/>
      <c r="L30" s="24"/>
      <c r="M30" s="24"/>
      <c r="N30" s="24"/>
      <c r="O30" s="24"/>
      <c r="P30" s="24"/>
      <c r="Q30" s="24"/>
      <c r="R30" s="24"/>
      <c r="S30" s="24"/>
      <c r="T30" s="24"/>
      <c r="U30" s="24"/>
      <c r="V30" s="24"/>
      <c r="W30" s="24"/>
      <c r="X30" s="24"/>
      <c r="Y30" s="24"/>
      <c r="Z30" s="24"/>
    </row>
    <row r="31" spans="1:26" ht="15.75" customHeight="1">
      <c r="A31" s="24"/>
      <c r="B31" s="241"/>
      <c r="C31" s="180"/>
      <c r="D31" s="279"/>
      <c r="E31" s="280"/>
      <c r="F31" s="280"/>
      <c r="G31" s="281"/>
      <c r="H31" s="24"/>
      <c r="I31" s="24"/>
      <c r="J31" s="282"/>
      <c r="K31" s="120"/>
      <c r="L31" s="24"/>
      <c r="M31" s="24"/>
      <c r="N31" s="24"/>
      <c r="O31" s="24"/>
      <c r="P31" s="24"/>
      <c r="Q31" s="24"/>
      <c r="R31" s="24"/>
      <c r="S31" s="24"/>
      <c r="T31" s="24"/>
      <c r="U31" s="24"/>
      <c r="V31" s="24"/>
      <c r="W31" s="24"/>
      <c r="X31" s="24"/>
      <c r="Y31" s="24"/>
      <c r="Z31" s="24"/>
    </row>
    <row r="32" spans="1:26" ht="15.75" customHeight="1">
      <c r="A32" s="24"/>
      <c r="B32" s="241"/>
      <c r="C32" s="180"/>
      <c r="D32" s="279"/>
      <c r="E32" s="280"/>
      <c r="F32" s="280"/>
      <c r="G32" s="281"/>
      <c r="H32" s="24"/>
      <c r="I32" s="24"/>
      <c r="J32" s="282"/>
      <c r="K32" s="120"/>
      <c r="L32" s="24"/>
      <c r="M32" s="24"/>
      <c r="N32" s="24"/>
      <c r="O32" s="24"/>
      <c r="P32" s="24"/>
      <c r="Q32" s="24"/>
      <c r="R32" s="24"/>
      <c r="S32" s="24"/>
      <c r="T32" s="24"/>
      <c r="U32" s="24"/>
      <c r="V32" s="24"/>
      <c r="W32" s="24"/>
      <c r="X32" s="24"/>
      <c r="Y32" s="24"/>
      <c r="Z32" s="24"/>
    </row>
    <row r="33" spans="1:26" ht="15.75" customHeight="1">
      <c r="A33" s="24"/>
      <c r="B33" s="241"/>
      <c r="C33" s="180"/>
      <c r="D33" s="167"/>
      <c r="E33" s="167"/>
      <c r="F33" s="167"/>
      <c r="G33" s="281"/>
      <c r="H33" s="24"/>
      <c r="I33" s="24"/>
      <c r="J33" s="282"/>
      <c r="K33" s="24"/>
      <c r="L33" s="24"/>
      <c r="M33" s="24"/>
      <c r="N33" s="24"/>
      <c r="O33" s="24"/>
      <c r="P33" s="24"/>
      <c r="Q33" s="24"/>
      <c r="R33" s="24"/>
      <c r="S33" s="24"/>
      <c r="T33" s="24"/>
      <c r="U33" s="24"/>
      <c r="V33" s="24"/>
      <c r="W33" s="24"/>
      <c r="X33" s="24"/>
      <c r="Y33" s="24"/>
      <c r="Z33" s="24"/>
    </row>
    <row r="34" spans="1:26" ht="15.75" customHeight="1">
      <c r="A34" s="24"/>
      <c r="B34" s="241"/>
      <c r="C34" s="180"/>
      <c r="D34" s="167"/>
      <c r="E34" s="167"/>
      <c r="F34" s="167"/>
      <c r="G34" s="281"/>
      <c r="H34" s="24"/>
      <c r="I34" s="24"/>
      <c r="J34" s="282"/>
      <c r="K34" s="24"/>
      <c r="L34" s="24"/>
      <c r="M34" s="24"/>
      <c r="N34" s="24"/>
      <c r="O34" s="24"/>
      <c r="P34" s="24"/>
      <c r="Q34" s="24"/>
      <c r="R34" s="24"/>
      <c r="S34" s="24"/>
      <c r="T34" s="24"/>
      <c r="U34" s="24"/>
      <c r="V34" s="24"/>
      <c r="W34" s="24"/>
      <c r="X34" s="24"/>
      <c r="Y34" s="24"/>
      <c r="Z34" s="24"/>
    </row>
    <row r="35" spans="1:26" ht="15.75" customHeight="1">
      <c r="A35" s="24"/>
      <c r="B35" s="187"/>
      <c r="C35" s="145"/>
      <c r="D35" s="167"/>
      <c r="E35" s="167"/>
      <c r="F35" s="167"/>
      <c r="G35" s="283"/>
      <c r="H35" s="284"/>
      <c r="I35" s="284"/>
      <c r="J35" s="285"/>
      <c r="K35" s="24"/>
      <c r="L35" s="24"/>
      <c r="M35" s="24"/>
      <c r="N35" s="24"/>
      <c r="O35" s="24"/>
      <c r="P35" s="24"/>
      <c r="Q35" s="24"/>
      <c r="R35" s="24"/>
      <c r="S35" s="24"/>
      <c r="T35" s="24"/>
      <c r="U35" s="24"/>
      <c r="V35" s="24"/>
      <c r="W35" s="24"/>
      <c r="X35" s="24"/>
      <c r="Y35" s="24"/>
      <c r="Z35" s="24"/>
    </row>
    <row r="36" spans="1:26" ht="15.75" customHeight="1">
      <c r="A36" s="24"/>
      <c r="B36" s="187" t="s">
        <v>931</v>
      </c>
      <c r="C36" s="202"/>
      <c r="D36" s="822" t="s">
        <v>1302</v>
      </c>
      <c r="E36" s="732"/>
      <c r="F36" s="732"/>
      <c r="G36" s="732"/>
      <c r="H36" s="732"/>
      <c r="I36" s="732"/>
      <c r="J36" s="733"/>
      <c r="K36" s="24"/>
    </row>
    <row r="37" spans="1:26" ht="15.75" customHeight="1">
      <c r="A37" s="24"/>
      <c r="B37" s="187" t="s">
        <v>933</v>
      </c>
      <c r="C37" s="202"/>
      <c r="D37" s="822" t="s">
        <v>1214</v>
      </c>
      <c r="E37" s="732"/>
      <c r="F37" s="732"/>
      <c r="G37" s="732"/>
      <c r="H37" s="732"/>
      <c r="I37" s="732"/>
      <c r="J37" s="733"/>
      <c r="K37" s="24"/>
    </row>
    <row r="38" spans="1:26" ht="15.75" customHeight="1">
      <c r="A38" s="24"/>
      <c r="B38" s="205"/>
      <c r="C38" s="240"/>
      <c r="D38" s="205"/>
      <c r="E38" s="205"/>
      <c r="F38" s="205"/>
      <c r="G38" s="205"/>
      <c r="H38" s="205"/>
      <c r="I38" s="205"/>
      <c r="J38" s="205"/>
      <c r="K38" s="120"/>
    </row>
    <row r="39" spans="1:26" ht="24" customHeight="1">
      <c r="A39" s="24"/>
      <c r="B39" s="830" t="s">
        <v>935</v>
      </c>
      <c r="C39" s="732"/>
      <c r="D39" s="732"/>
      <c r="E39" s="733"/>
      <c r="F39" s="120"/>
      <c r="G39" s="120"/>
      <c r="H39" s="120"/>
      <c r="I39" s="120"/>
      <c r="J39" s="120"/>
      <c r="K39" s="120"/>
    </row>
    <row r="40" spans="1:26" ht="15.75" customHeight="1">
      <c r="A40" s="24"/>
      <c r="B40" s="813">
        <v>1</v>
      </c>
      <c r="C40" s="180"/>
      <c r="D40" s="181" t="s">
        <v>936</v>
      </c>
      <c r="E40" s="167"/>
      <c r="F40" s="120"/>
      <c r="G40" s="120"/>
      <c r="H40" s="120"/>
      <c r="I40" s="120"/>
      <c r="J40" s="120"/>
      <c r="K40" s="120"/>
    </row>
    <row r="41" spans="1:26" ht="15.75" customHeight="1">
      <c r="A41" s="24"/>
      <c r="B41" s="814"/>
      <c r="C41" s="180"/>
      <c r="D41" s="142" t="s">
        <v>8</v>
      </c>
      <c r="E41" s="167"/>
      <c r="F41" s="120"/>
      <c r="G41" s="120"/>
      <c r="H41" s="120"/>
      <c r="I41" s="120"/>
      <c r="J41" s="120"/>
      <c r="K41" s="120"/>
    </row>
    <row r="42" spans="1:26" ht="15.75" customHeight="1">
      <c r="A42" s="24"/>
      <c r="B42" s="814"/>
      <c r="C42" s="180"/>
      <c r="D42" s="142" t="s">
        <v>937</v>
      </c>
      <c r="E42" s="167"/>
      <c r="F42" s="120"/>
      <c r="G42" s="120"/>
      <c r="H42" s="120"/>
      <c r="I42" s="120"/>
      <c r="J42" s="120"/>
      <c r="K42" s="120"/>
    </row>
    <row r="43" spans="1:26" ht="15.75" customHeight="1">
      <c r="A43" s="24"/>
      <c r="B43" s="814"/>
      <c r="C43" s="180"/>
      <c r="D43" s="142" t="s">
        <v>10</v>
      </c>
      <c r="E43" s="167"/>
      <c r="F43" s="120"/>
      <c r="G43" s="120"/>
      <c r="H43" s="120"/>
      <c r="I43" s="120"/>
      <c r="J43" s="120"/>
      <c r="K43" s="120"/>
    </row>
    <row r="44" spans="1:26" ht="15.75" customHeight="1">
      <c r="A44" s="24"/>
      <c r="B44" s="814"/>
      <c r="C44" s="180"/>
      <c r="D44" s="142" t="s">
        <v>12</v>
      </c>
      <c r="E44" s="167"/>
      <c r="F44" s="120"/>
      <c r="G44" s="120"/>
      <c r="H44" s="120"/>
      <c r="I44" s="120"/>
      <c r="J44" s="120"/>
      <c r="K44" s="120"/>
    </row>
    <row r="45" spans="1:26" ht="15.75" customHeight="1">
      <c r="A45" s="24"/>
      <c r="B45" s="814"/>
      <c r="C45" s="180"/>
      <c r="D45" s="142" t="s">
        <v>14</v>
      </c>
      <c r="E45" s="167"/>
      <c r="F45" s="120"/>
      <c r="G45" s="120"/>
      <c r="H45" s="120"/>
      <c r="I45" s="120"/>
      <c r="J45" s="120"/>
      <c r="K45" s="120"/>
    </row>
    <row r="46" spans="1:26" ht="15.75" customHeight="1">
      <c r="A46" s="24"/>
      <c r="B46" s="815"/>
      <c r="C46" s="145"/>
      <c r="D46" s="142" t="s">
        <v>938</v>
      </c>
      <c r="E46" s="167"/>
      <c r="F46" s="120"/>
      <c r="G46" s="120"/>
      <c r="H46" s="120"/>
      <c r="I46" s="120"/>
      <c r="J46" s="120"/>
      <c r="K46" s="120"/>
    </row>
    <row r="47" spans="1:26" ht="15.75" customHeight="1">
      <c r="A47" s="24"/>
      <c r="B47" s="118"/>
      <c r="C47" s="119"/>
      <c r="D47" s="120"/>
      <c r="E47" s="120"/>
      <c r="F47" s="120"/>
      <c r="G47" s="120"/>
      <c r="H47" s="120"/>
      <c r="I47" s="120"/>
      <c r="J47" s="120"/>
      <c r="K47" s="120"/>
    </row>
    <row r="48" spans="1:26" ht="15.75" customHeight="1">
      <c r="A48" s="24"/>
      <c r="B48" s="830" t="s">
        <v>939</v>
      </c>
      <c r="C48" s="732"/>
      <c r="D48" s="732"/>
      <c r="E48" s="733"/>
      <c r="F48" s="120"/>
      <c r="G48" s="120"/>
      <c r="H48" s="120"/>
      <c r="I48" s="120"/>
      <c r="J48" s="120"/>
      <c r="K48" s="120"/>
    </row>
    <row r="49" spans="1:11" ht="15.75" customHeight="1">
      <c r="A49" s="24"/>
      <c r="B49" s="813">
        <v>1</v>
      </c>
      <c r="C49" s="180"/>
      <c r="D49" s="181" t="s">
        <v>936</v>
      </c>
      <c r="E49" s="231" t="s">
        <v>940</v>
      </c>
      <c r="F49" s="120"/>
      <c r="G49" s="120"/>
      <c r="H49" s="120"/>
      <c r="I49" s="120"/>
      <c r="J49" s="120"/>
      <c r="K49" s="120"/>
    </row>
    <row r="50" spans="1:11" ht="15.75" customHeight="1">
      <c r="A50" s="24"/>
      <c r="B50" s="814"/>
      <c r="C50" s="180"/>
      <c r="D50" s="142" t="s">
        <v>8</v>
      </c>
      <c r="E50" s="231" t="s">
        <v>941</v>
      </c>
      <c r="F50" s="120"/>
      <c r="G50" s="120"/>
      <c r="H50" s="120"/>
      <c r="I50" s="120"/>
      <c r="J50" s="120"/>
      <c r="K50" s="120"/>
    </row>
    <row r="51" spans="1:11" ht="15.75" customHeight="1">
      <c r="A51" s="24"/>
      <c r="B51" s="814"/>
      <c r="C51" s="180"/>
      <c r="D51" s="142" t="s">
        <v>937</v>
      </c>
      <c r="E51" s="218"/>
      <c r="F51" s="120"/>
      <c r="G51" s="120"/>
      <c r="H51" s="120"/>
      <c r="I51" s="120"/>
      <c r="J51" s="120"/>
      <c r="K51" s="120"/>
    </row>
    <row r="52" spans="1:11" ht="15.75" customHeight="1">
      <c r="A52" s="24"/>
      <c r="B52" s="814"/>
      <c r="C52" s="180"/>
      <c r="D52" s="142" t="s">
        <v>10</v>
      </c>
      <c r="E52" s="218"/>
      <c r="F52" s="120"/>
      <c r="G52" s="120"/>
      <c r="H52" s="120"/>
      <c r="I52" s="120"/>
      <c r="J52" s="120"/>
      <c r="K52" s="120"/>
    </row>
    <row r="53" spans="1:11" ht="15.75" customHeight="1">
      <c r="A53" s="24"/>
      <c r="B53" s="814"/>
      <c r="C53" s="180"/>
      <c r="D53" s="142" t="s">
        <v>12</v>
      </c>
      <c r="E53" s="218"/>
      <c r="F53" s="120"/>
      <c r="G53" s="120"/>
      <c r="H53" s="120"/>
      <c r="I53" s="120"/>
      <c r="J53" s="120"/>
      <c r="K53" s="120"/>
    </row>
    <row r="54" spans="1:11" ht="15.75" customHeight="1">
      <c r="A54" s="24"/>
      <c r="B54" s="814"/>
      <c r="C54" s="180"/>
      <c r="D54" s="142" t="s">
        <v>14</v>
      </c>
      <c r="E54" s="218"/>
      <c r="F54" s="120"/>
      <c r="G54" s="120"/>
      <c r="H54" s="120"/>
      <c r="I54" s="120"/>
      <c r="J54" s="120"/>
      <c r="K54" s="120"/>
    </row>
    <row r="55" spans="1:11" ht="15.75" customHeight="1">
      <c r="A55" s="24"/>
      <c r="B55" s="815"/>
      <c r="C55" s="145"/>
      <c r="D55" s="142" t="s">
        <v>938</v>
      </c>
      <c r="E55" s="218"/>
      <c r="F55" s="120"/>
      <c r="G55" s="120"/>
      <c r="H55" s="120"/>
      <c r="I55" s="120"/>
      <c r="J55" s="120"/>
      <c r="K55" s="120"/>
    </row>
    <row r="56" spans="1:11" ht="15.75" customHeight="1">
      <c r="A56" s="24"/>
      <c r="B56" s="118"/>
      <c r="C56" s="119"/>
      <c r="D56" s="120"/>
      <c r="E56" s="120"/>
      <c r="F56" s="120"/>
      <c r="G56" s="120"/>
      <c r="H56" s="120"/>
      <c r="I56" s="120"/>
      <c r="J56" s="120"/>
      <c r="K56" s="120"/>
    </row>
    <row r="57" spans="1:11" ht="15" customHeight="1">
      <c r="A57" s="24"/>
      <c r="B57" s="178" t="s">
        <v>942</v>
      </c>
      <c r="C57" s="224"/>
      <c r="D57" s="224"/>
      <c r="E57" s="225"/>
      <c r="F57" s="24"/>
      <c r="G57" s="120"/>
      <c r="H57" s="120"/>
      <c r="I57" s="120"/>
      <c r="J57" s="120"/>
      <c r="K57" s="120"/>
    </row>
    <row r="58" spans="1:11" ht="15.75" customHeight="1">
      <c r="A58" s="24"/>
      <c r="B58" s="187" t="s">
        <v>943</v>
      </c>
      <c r="C58" s="142" t="s">
        <v>944</v>
      </c>
      <c r="D58" s="142" t="s">
        <v>945</v>
      </c>
      <c r="E58" s="142" t="s">
        <v>946</v>
      </c>
      <c r="F58" s="120"/>
      <c r="G58" s="120"/>
      <c r="H58" s="120"/>
      <c r="I58" s="120"/>
      <c r="J58" s="120"/>
      <c r="K58" s="24"/>
    </row>
    <row r="59" spans="1:11" ht="15.75" customHeight="1">
      <c r="A59" s="24"/>
      <c r="B59" s="189">
        <v>42401</v>
      </c>
      <c r="C59" s="142">
        <v>1</v>
      </c>
      <c r="D59" s="216" t="s">
        <v>1303</v>
      </c>
      <c r="E59" s="142"/>
      <c r="F59" s="120"/>
      <c r="G59" s="120"/>
      <c r="H59" s="120"/>
      <c r="I59" s="120"/>
      <c r="J59" s="120"/>
      <c r="K59" s="24"/>
    </row>
    <row r="60" spans="1:11" ht="15.75" customHeight="1">
      <c r="A60" s="24"/>
      <c r="B60" s="118"/>
      <c r="C60" s="119"/>
      <c r="D60" s="120"/>
      <c r="E60" s="120"/>
      <c r="F60" s="120"/>
      <c r="G60" s="120"/>
      <c r="H60" s="120"/>
      <c r="I60" s="120"/>
      <c r="J60" s="120"/>
      <c r="K60" s="120"/>
    </row>
    <row r="61" spans="1:11" ht="15.75" customHeight="1">
      <c r="A61" s="24"/>
      <c r="B61" s="236" t="s">
        <v>1304</v>
      </c>
      <c r="C61" s="194"/>
      <c r="D61" s="120"/>
      <c r="E61" s="120"/>
      <c r="F61" s="120"/>
      <c r="G61" s="120"/>
      <c r="H61" s="120"/>
      <c r="I61" s="120"/>
      <c r="J61" s="120"/>
      <c r="K61" s="120"/>
    </row>
    <row r="62" spans="1:11" ht="15.75" customHeight="1">
      <c r="A62" s="24"/>
      <c r="B62" s="842"/>
      <c r="C62" s="843"/>
      <c r="D62" s="844"/>
      <c r="E62" s="120"/>
      <c r="F62" s="120"/>
      <c r="G62" s="120"/>
      <c r="H62" s="120"/>
      <c r="I62" s="120"/>
      <c r="J62" s="120"/>
      <c r="K62" s="120"/>
    </row>
    <row r="63" spans="1:11" ht="15.75" customHeight="1">
      <c r="A63" s="24"/>
      <c r="B63" s="845"/>
      <c r="C63" s="846"/>
      <c r="D63" s="847"/>
      <c r="E63" s="120"/>
      <c r="F63" s="120"/>
      <c r="G63" s="120"/>
      <c r="H63" s="120"/>
      <c r="I63" s="120"/>
      <c r="J63" s="120"/>
      <c r="K63" s="120"/>
    </row>
    <row r="64" spans="1:11" ht="15.75" customHeight="1">
      <c r="A64" s="24"/>
      <c r="B64" s="120"/>
      <c r="C64" s="170"/>
      <c r="D64" s="120"/>
      <c r="E64" s="120"/>
      <c r="F64" s="120"/>
      <c r="G64" s="120"/>
      <c r="H64" s="120"/>
      <c r="I64" s="120"/>
      <c r="J64" s="120"/>
      <c r="K64" s="120"/>
    </row>
    <row r="65" spans="1:11" ht="15.75" customHeight="1">
      <c r="A65" s="24"/>
      <c r="B65" s="830" t="s">
        <v>948</v>
      </c>
      <c r="C65" s="732"/>
      <c r="D65" s="733"/>
      <c r="E65" s="120"/>
      <c r="F65" s="120"/>
      <c r="G65" s="120"/>
      <c r="H65" s="120"/>
      <c r="I65" s="120"/>
      <c r="J65" s="120"/>
      <c r="K65" s="120"/>
    </row>
    <row r="66" spans="1:11" ht="15.75" customHeight="1">
      <c r="A66" s="24"/>
      <c r="B66" s="187" t="s">
        <v>949</v>
      </c>
      <c r="C66" s="145"/>
      <c r="D66" s="142" t="s">
        <v>1305</v>
      </c>
      <c r="E66" s="120"/>
      <c r="F66" s="120"/>
      <c r="G66" s="120"/>
      <c r="H66" s="120"/>
      <c r="I66" s="120"/>
      <c r="J66" s="120"/>
      <c r="K66" s="120"/>
    </row>
    <row r="67" spans="1:11" ht="15.75" customHeight="1">
      <c r="A67" s="24"/>
      <c r="B67" s="813" t="s">
        <v>951</v>
      </c>
      <c r="C67" s="180"/>
      <c r="D67" s="221" t="s">
        <v>952</v>
      </c>
      <c r="E67" s="120"/>
      <c r="F67" s="120"/>
      <c r="G67" s="120"/>
      <c r="H67" s="120"/>
      <c r="I67" s="120"/>
      <c r="J67" s="120"/>
      <c r="K67" s="120"/>
    </row>
    <row r="68" spans="1:11" ht="15.75" customHeight="1">
      <c r="A68" s="24"/>
      <c r="B68" s="814"/>
      <c r="C68" s="180"/>
      <c r="D68" s="206" t="s">
        <v>1306</v>
      </c>
      <c r="E68" s="120"/>
      <c r="F68" s="120"/>
      <c r="G68" s="120"/>
      <c r="H68" s="120"/>
      <c r="I68" s="120"/>
      <c r="J68" s="120"/>
      <c r="K68" s="120"/>
    </row>
    <row r="69" spans="1:11" ht="15.75" customHeight="1">
      <c r="A69" s="24"/>
      <c r="B69" s="814"/>
      <c r="C69" s="180"/>
      <c r="D69" s="221" t="s">
        <v>955</v>
      </c>
      <c r="E69" s="120"/>
      <c r="F69" s="120"/>
      <c r="G69" s="120"/>
      <c r="H69" s="120"/>
      <c r="I69" s="120"/>
      <c r="J69" s="120"/>
      <c r="K69" s="120"/>
    </row>
    <row r="70" spans="1:11" ht="15.75" customHeight="1">
      <c r="A70" s="24"/>
      <c r="B70" s="814"/>
      <c r="C70" s="180"/>
      <c r="D70" s="206" t="s">
        <v>1219</v>
      </c>
      <c r="E70" s="120"/>
      <c r="F70" s="120"/>
      <c r="G70" s="120"/>
      <c r="H70" s="120"/>
      <c r="I70" s="120"/>
      <c r="J70" s="120"/>
      <c r="K70" s="120"/>
    </row>
    <row r="71" spans="1:11" ht="15.75" customHeight="1">
      <c r="A71" s="24"/>
      <c r="B71" s="814"/>
      <c r="C71" s="180"/>
      <c r="D71" s="206" t="s">
        <v>1307</v>
      </c>
      <c r="E71" s="120"/>
      <c r="F71" s="120"/>
      <c r="G71" s="120"/>
      <c r="H71" s="120"/>
      <c r="I71" s="120"/>
      <c r="J71" s="120"/>
      <c r="K71" s="120"/>
    </row>
    <row r="72" spans="1:11" ht="15.75" customHeight="1">
      <c r="A72" s="24"/>
      <c r="B72" s="814"/>
      <c r="C72" s="180"/>
      <c r="D72" s="206" t="s">
        <v>1061</v>
      </c>
      <c r="E72" s="120"/>
      <c r="F72" s="120"/>
      <c r="G72" s="120"/>
      <c r="H72" s="120"/>
      <c r="I72" s="120"/>
      <c r="J72" s="120"/>
      <c r="K72" s="120"/>
    </row>
    <row r="73" spans="1:11" ht="15.75" customHeight="1">
      <c r="A73" s="24"/>
      <c r="B73" s="814"/>
      <c r="C73" s="180"/>
      <c r="D73" s="206" t="s">
        <v>1308</v>
      </c>
      <c r="E73" s="120"/>
      <c r="F73" s="120"/>
      <c r="G73" s="120"/>
      <c r="H73" s="120"/>
      <c r="I73" s="120"/>
      <c r="J73" s="120"/>
      <c r="K73" s="120"/>
    </row>
    <row r="74" spans="1:11" ht="15.75" customHeight="1">
      <c r="A74" s="24"/>
      <c r="B74" s="814"/>
      <c r="C74" s="180"/>
      <c r="D74" s="206" t="s">
        <v>1309</v>
      </c>
      <c r="E74" s="120"/>
      <c r="F74" s="120"/>
      <c r="G74" s="120"/>
      <c r="H74" s="120"/>
      <c r="I74" s="120"/>
      <c r="J74" s="120"/>
      <c r="K74" s="120"/>
    </row>
    <row r="75" spans="1:11" ht="15.75" customHeight="1">
      <c r="A75" s="24"/>
      <c r="B75" s="814"/>
      <c r="C75" s="180"/>
      <c r="D75" s="206" t="s">
        <v>1310</v>
      </c>
      <c r="E75" s="120"/>
      <c r="F75" s="120"/>
      <c r="G75" s="120"/>
      <c r="H75" s="120"/>
      <c r="I75" s="120"/>
      <c r="J75" s="120"/>
      <c r="K75" s="120"/>
    </row>
    <row r="76" spans="1:11" ht="15.75" customHeight="1">
      <c r="A76" s="24"/>
      <c r="B76" s="814"/>
      <c r="C76" s="180"/>
      <c r="D76" s="206" t="s">
        <v>1311</v>
      </c>
      <c r="E76" s="120"/>
      <c r="F76" s="120"/>
      <c r="G76" s="120"/>
      <c r="H76" s="120"/>
      <c r="I76" s="120"/>
      <c r="J76" s="120"/>
      <c r="K76" s="120"/>
    </row>
    <row r="77" spans="1:11" ht="15.75" customHeight="1">
      <c r="A77" s="24"/>
      <c r="B77" s="814"/>
      <c r="C77" s="180"/>
      <c r="D77" s="221" t="s">
        <v>1184</v>
      </c>
      <c r="E77" s="120"/>
      <c r="F77" s="120"/>
      <c r="G77" s="120"/>
      <c r="H77" s="120"/>
      <c r="I77" s="120"/>
      <c r="J77" s="120"/>
      <c r="K77" s="120"/>
    </row>
    <row r="78" spans="1:11" ht="15.75" customHeight="1">
      <c r="A78" s="24"/>
      <c r="B78" s="815"/>
      <c r="C78" s="145"/>
      <c r="D78" s="142" t="s">
        <v>1283</v>
      </c>
      <c r="E78" s="120"/>
      <c r="F78" s="120"/>
      <c r="G78" s="120"/>
      <c r="H78" s="120"/>
      <c r="I78" s="120"/>
      <c r="J78" s="120"/>
      <c r="K78" s="120"/>
    </row>
    <row r="79" spans="1:11" ht="15.75" customHeight="1">
      <c r="A79" s="24"/>
      <c r="B79" s="187" t="s">
        <v>964</v>
      </c>
      <c r="C79" s="145"/>
      <c r="D79" s="142"/>
      <c r="E79" s="120"/>
      <c r="F79" s="120"/>
      <c r="G79" s="120"/>
      <c r="H79" s="120"/>
      <c r="I79" s="120"/>
      <c r="J79" s="120"/>
      <c r="K79" s="120"/>
    </row>
    <row r="80" spans="1:11" ht="15.75" customHeight="1">
      <c r="A80" s="24"/>
      <c r="B80" s="813" t="s">
        <v>965</v>
      </c>
      <c r="C80" s="180"/>
      <c r="D80" s="206" t="s">
        <v>1312</v>
      </c>
      <c r="E80" s="120"/>
      <c r="F80" s="120"/>
      <c r="G80" s="120"/>
      <c r="H80" s="120"/>
      <c r="I80" s="120"/>
      <c r="J80" s="120"/>
      <c r="K80" s="120"/>
    </row>
    <row r="81" spans="1:11" ht="15.75" customHeight="1">
      <c r="A81" s="24"/>
      <c r="B81" s="814"/>
      <c r="C81" s="180"/>
      <c r="D81" s="206" t="s">
        <v>1313</v>
      </c>
      <c r="E81" s="120"/>
      <c r="F81" s="120"/>
      <c r="G81" s="120"/>
      <c r="H81" s="120"/>
      <c r="I81" s="120"/>
      <c r="J81" s="120"/>
      <c r="K81" s="120"/>
    </row>
    <row r="82" spans="1:11" ht="15.75" customHeight="1">
      <c r="A82" s="24"/>
      <c r="B82" s="814"/>
      <c r="C82" s="180"/>
      <c r="D82" s="206" t="s">
        <v>1314</v>
      </c>
      <c r="E82" s="120"/>
      <c r="F82" s="120"/>
      <c r="G82" s="120"/>
      <c r="H82" s="120"/>
      <c r="I82" s="120"/>
      <c r="J82" s="120"/>
      <c r="K82" s="120"/>
    </row>
    <row r="83" spans="1:11" ht="15.75" customHeight="1">
      <c r="A83" s="24"/>
      <c r="B83" s="815"/>
      <c r="C83" s="145"/>
      <c r="D83" s="142" t="s">
        <v>1315</v>
      </c>
      <c r="E83" s="120"/>
      <c r="F83" s="120"/>
      <c r="G83" s="120"/>
      <c r="H83" s="120"/>
      <c r="I83" s="120"/>
      <c r="J83" s="120"/>
      <c r="K83" s="120"/>
    </row>
    <row r="84" spans="1:11" ht="15.75" customHeight="1">
      <c r="A84" s="24"/>
      <c r="B84" s="813" t="s">
        <v>982</v>
      </c>
      <c r="C84" s="180"/>
      <c r="D84" s="221" t="s">
        <v>253</v>
      </c>
      <c r="E84" s="120"/>
      <c r="F84" s="120"/>
      <c r="G84" s="120"/>
      <c r="H84" s="120"/>
      <c r="I84" s="120"/>
      <c r="J84" s="120"/>
      <c r="K84" s="120"/>
    </row>
    <row r="85" spans="1:11" ht="15.75" customHeight="1">
      <c r="A85" s="24"/>
      <c r="B85" s="814"/>
      <c r="C85" s="180"/>
      <c r="D85" s="222"/>
      <c r="E85" s="120"/>
      <c r="F85" s="120"/>
      <c r="G85" s="120"/>
      <c r="H85" s="120"/>
      <c r="I85" s="120"/>
      <c r="J85" s="120"/>
      <c r="K85" s="120"/>
    </row>
    <row r="86" spans="1:11" ht="15.75" customHeight="1">
      <c r="A86" s="24"/>
      <c r="B86" s="814"/>
      <c r="C86" s="180"/>
      <c r="D86" s="206" t="s">
        <v>983</v>
      </c>
      <c r="E86" s="120"/>
      <c r="F86" s="120"/>
      <c r="G86" s="120"/>
      <c r="H86" s="120"/>
      <c r="I86" s="120"/>
      <c r="J86" s="120"/>
      <c r="K86" s="120"/>
    </row>
    <row r="87" spans="1:11" ht="15.75" customHeight="1">
      <c r="A87" s="24"/>
      <c r="B87" s="814"/>
      <c r="C87" s="180"/>
      <c r="D87" s="206" t="s">
        <v>1316</v>
      </c>
      <c r="E87" s="120"/>
      <c r="F87" s="120"/>
      <c r="G87" s="120"/>
      <c r="H87" s="120"/>
      <c r="I87" s="120"/>
      <c r="J87" s="120"/>
      <c r="K87" s="120"/>
    </row>
    <row r="88" spans="1:11" ht="15.75" customHeight="1">
      <c r="A88" s="24"/>
      <c r="B88" s="814"/>
      <c r="C88" s="180"/>
      <c r="D88" s="206" t="s">
        <v>1317</v>
      </c>
      <c r="E88" s="120"/>
      <c r="F88" s="120"/>
      <c r="G88" s="120"/>
      <c r="H88" s="120"/>
      <c r="I88" s="120"/>
      <c r="J88" s="120"/>
      <c r="K88" s="120"/>
    </row>
    <row r="89" spans="1:11" ht="15.75" customHeight="1">
      <c r="A89" s="24"/>
      <c r="B89" s="815"/>
      <c r="C89" s="145"/>
      <c r="D89" s="142" t="s">
        <v>1318</v>
      </c>
      <c r="E89" s="120"/>
      <c r="F89" s="120"/>
      <c r="G89" s="120"/>
      <c r="H89" s="120"/>
      <c r="I89" s="120"/>
      <c r="J89" s="120"/>
      <c r="K89" s="120"/>
    </row>
    <row r="90" spans="1:11" ht="15.75" customHeight="1">
      <c r="C90" s="170"/>
    </row>
    <row r="91" spans="1:11" ht="15.75" customHeight="1">
      <c r="C91" s="170"/>
    </row>
    <row r="92" spans="1:11" ht="15.75" customHeight="1">
      <c r="C92" s="170"/>
    </row>
    <row r="93" spans="1:11" ht="15.75" customHeight="1">
      <c r="C93" s="170"/>
    </row>
    <row r="94" spans="1:11" ht="15.75" customHeight="1">
      <c r="C94" s="170"/>
    </row>
    <row r="95" spans="1:11" ht="15.75" customHeight="1">
      <c r="C95" s="170"/>
    </row>
    <row r="96" spans="1:11" ht="15.75" customHeight="1">
      <c r="C96" s="170"/>
    </row>
    <row r="97" spans="3:3" ht="15.75" customHeight="1">
      <c r="C97" s="170"/>
    </row>
    <row r="98" spans="3:3" ht="15.75" customHeight="1">
      <c r="C98" s="170"/>
    </row>
    <row r="99" spans="3:3" ht="15.75" customHeight="1">
      <c r="C99" s="170"/>
    </row>
    <row r="100" spans="3:3" ht="15.75" customHeight="1">
      <c r="C100" s="170"/>
    </row>
    <row r="101" spans="3:3" ht="15.75" customHeight="1">
      <c r="C101" s="170"/>
    </row>
    <row r="102" spans="3:3" ht="15.75" customHeight="1">
      <c r="C102" s="170"/>
    </row>
    <row r="103" spans="3:3" ht="15.75" customHeight="1">
      <c r="C103" s="170"/>
    </row>
    <row r="104" spans="3:3" ht="15.75" customHeight="1">
      <c r="C104" s="170"/>
    </row>
    <row r="105" spans="3:3" ht="15.75" customHeight="1">
      <c r="C105" s="170"/>
    </row>
    <row r="106" spans="3:3" ht="15.75" customHeight="1">
      <c r="C106" s="170"/>
    </row>
    <row r="107" spans="3:3" ht="15.75" customHeight="1">
      <c r="C107" s="170"/>
    </row>
    <row r="108" spans="3:3" ht="15.75" customHeight="1">
      <c r="C108" s="170"/>
    </row>
    <row r="109" spans="3:3" ht="15.75" customHeight="1">
      <c r="C109" s="170"/>
    </row>
    <row r="110" spans="3:3" ht="15.75" customHeight="1">
      <c r="C110" s="170"/>
    </row>
    <row r="111" spans="3:3" ht="15.75" customHeight="1">
      <c r="C111" s="170"/>
    </row>
    <row r="112" spans="3:3" ht="15.75" customHeight="1">
      <c r="C112" s="170"/>
    </row>
    <row r="113" spans="3:3" ht="15.75" customHeight="1">
      <c r="C113" s="170"/>
    </row>
    <row r="114" spans="3:3" ht="15.75" customHeight="1">
      <c r="C114" s="170"/>
    </row>
    <row r="115" spans="3:3" ht="15.75" customHeight="1">
      <c r="C115" s="170"/>
    </row>
    <row r="116" spans="3:3" ht="15.75" customHeight="1">
      <c r="C116" s="170"/>
    </row>
    <row r="117" spans="3:3" ht="15.75" customHeight="1">
      <c r="C117" s="170"/>
    </row>
    <row r="118" spans="3:3" ht="15.75" customHeight="1">
      <c r="C118" s="170"/>
    </row>
    <row r="119" spans="3:3" ht="15.75" customHeight="1">
      <c r="C119" s="170"/>
    </row>
    <row r="120" spans="3:3" ht="15.75" customHeight="1">
      <c r="C120" s="170"/>
    </row>
    <row r="121" spans="3:3" ht="15.75" customHeight="1">
      <c r="C121" s="170"/>
    </row>
    <row r="122" spans="3:3" ht="15.75" customHeight="1">
      <c r="C122" s="170"/>
    </row>
    <row r="123" spans="3:3" ht="15.75" customHeight="1">
      <c r="C123" s="170"/>
    </row>
    <row r="124" spans="3:3" ht="15.75" customHeight="1">
      <c r="C124" s="170"/>
    </row>
    <row r="125" spans="3:3" ht="15.75" customHeight="1">
      <c r="C125" s="170"/>
    </row>
    <row r="126" spans="3:3" ht="15.75" customHeight="1">
      <c r="C126" s="170"/>
    </row>
    <row r="127" spans="3:3" ht="15.75" customHeight="1">
      <c r="C127" s="170"/>
    </row>
    <row r="128" spans="3:3" ht="15.75" customHeight="1">
      <c r="C128" s="170"/>
    </row>
    <row r="129" spans="3:3" ht="15.75" customHeight="1">
      <c r="C129" s="170"/>
    </row>
    <row r="130" spans="3:3" ht="15.75" customHeight="1">
      <c r="C130" s="170"/>
    </row>
    <row r="131" spans="3:3" ht="15.75" customHeight="1">
      <c r="C131" s="170"/>
    </row>
    <row r="132" spans="3:3" ht="15.75" customHeight="1">
      <c r="C132" s="170"/>
    </row>
    <row r="133" spans="3:3" ht="15.75" customHeight="1">
      <c r="C133" s="170"/>
    </row>
    <row r="134" spans="3:3" ht="15.75" customHeight="1">
      <c r="C134" s="170"/>
    </row>
    <row r="135" spans="3:3" ht="15.75" customHeight="1">
      <c r="C135" s="170"/>
    </row>
    <row r="136" spans="3:3" ht="15.75" customHeight="1">
      <c r="C136" s="170"/>
    </row>
    <row r="137" spans="3:3" ht="15.75" customHeight="1">
      <c r="C137" s="170"/>
    </row>
    <row r="138" spans="3:3" ht="15.75" customHeight="1">
      <c r="C138" s="170"/>
    </row>
    <row r="139" spans="3:3" ht="15.75" customHeight="1">
      <c r="C139" s="170"/>
    </row>
    <row r="140" spans="3:3" ht="15.75" customHeight="1">
      <c r="C140" s="170"/>
    </row>
    <row r="141" spans="3:3" ht="15.75" customHeight="1">
      <c r="C141" s="170"/>
    </row>
    <row r="142" spans="3:3" ht="15.75" customHeight="1">
      <c r="C142" s="170"/>
    </row>
    <row r="143" spans="3:3" ht="15.75" customHeight="1">
      <c r="C143" s="170"/>
    </row>
    <row r="144" spans="3:3" ht="15.75" customHeight="1">
      <c r="C144" s="170"/>
    </row>
    <row r="145" spans="3:3" ht="15.75" customHeight="1">
      <c r="C145" s="170"/>
    </row>
    <row r="146" spans="3:3" ht="15.75" customHeight="1">
      <c r="C146" s="170"/>
    </row>
    <row r="147" spans="3:3" ht="15.75" customHeight="1">
      <c r="C147" s="170"/>
    </row>
    <row r="148" spans="3:3" ht="15.75" customHeight="1">
      <c r="C148" s="170"/>
    </row>
    <row r="149" spans="3:3" ht="15.75" customHeight="1">
      <c r="C149" s="170"/>
    </row>
    <row r="150" spans="3:3" ht="15.75" customHeight="1">
      <c r="C150" s="170"/>
    </row>
    <row r="151" spans="3:3" ht="15.75" customHeight="1">
      <c r="C151" s="170"/>
    </row>
    <row r="152" spans="3:3" ht="15.75" customHeight="1">
      <c r="C152" s="170"/>
    </row>
    <row r="153" spans="3:3" ht="15.75" customHeight="1">
      <c r="C153" s="170"/>
    </row>
    <row r="154" spans="3:3" ht="15.75" customHeight="1">
      <c r="C154" s="170"/>
    </row>
    <row r="155" spans="3:3" ht="15.75" customHeight="1">
      <c r="C155" s="170"/>
    </row>
    <row r="156" spans="3:3" ht="15.75" customHeight="1">
      <c r="C156" s="170"/>
    </row>
    <row r="157" spans="3:3" ht="15.75" customHeight="1">
      <c r="C157" s="170"/>
    </row>
    <row r="158" spans="3:3" ht="15.75" customHeight="1">
      <c r="C158" s="170"/>
    </row>
    <row r="159" spans="3:3" ht="15.75" customHeight="1">
      <c r="C159" s="170"/>
    </row>
    <row r="160" spans="3:3" ht="15.75" customHeight="1">
      <c r="C160" s="170"/>
    </row>
    <row r="161" spans="3:3" ht="15.75" customHeight="1">
      <c r="C161" s="170"/>
    </row>
    <row r="162" spans="3:3" ht="15.75" customHeight="1">
      <c r="C162" s="170"/>
    </row>
    <row r="163" spans="3:3" ht="15.75" customHeight="1">
      <c r="C163" s="170"/>
    </row>
    <row r="164" spans="3:3" ht="15.75" customHeight="1">
      <c r="C164" s="170"/>
    </row>
    <row r="165" spans="3:3" ht="15.75" customHeight="1">
      <c r="C165" s="170"/>
    </row>
    <row r="166" spans="3:3" ht="15.75" customHeight="1">
      <c r="C166" s="170"/>
    </row>
    <row r="167" spans="3:3" ht="15.75" customHeight="1">
      <c r="C167" s="170"/>
    </row>
    <row r="168" spans="3:3" ht="15.75" customHeight="1">
      <c r="C168" s="170"/>
    </row>
    <row r="169" spans="3:3" ht="15.75" customHeight="1">
      <c r="C169" s="170"/>
    </row>
    <row r="170" spans="3:3" ht="15.75" customHeight="1">
      <c r="C170" s="170"/>
    </row>
    <row r="171" spans="3:3" ht="15.75" customHeight="1">
      <c r="C171" s="170"/>
    </row>
    <row r="172" spans="3:3" ht="15.75" customHeight="1">
      <c r="C172" s="170"/>
    </row>
    <row r="173" spans="3:3" ht="15.75" customHeight="1">
      <c r="C173" s="170"/>
    </row>
    <row r="174" spans="3:3" ht="15.75" customHeight="1">
      <c r="C174" s="170"/>
    </row>
    <row r="175" spans="3:3" ht="15.75" customHeight="1">
      <c r="C175" s="170"/>
    </row>
    <row r="176" spans="3:3" ht="15.75" customHeight="1">
      <c r="C176" s="170"/>
    </row>
    <row r="177" spans="3:3" ht="15.75" customHeight="1">
      <c r="C177" s="170"/>
    </row>
    <row r="178" spans="3:3" ht="15.75" customHeight="1">
      <c r="C178" s="170"/>
    </row>
    <row r="179" spans="3:3" ht="15.75" customHeight="1">
      <c r="C179" s="170"/>
    </row>
    <row r="180" spans="3:3" ht="15.75" customHeight="1">
      <c r="C180" s="170"/>
    </row>
    <row r="181" spans="3:3" ht="15.75" customHeight="1">
      <c r="C181" s="170"/>
    </row>
    <row r="182" spans="3:3" ht="15.75" customHeight="1">
      <c r="C182" s="170"/>
    </row>
    <row r="183" spans="3:3" ht="15.75" customHeight="1">
      <c r="C183" s="170"/>
    </row>
    <row r="184" spans="3:3" ht="15.75" customHeight="1">
      <c r="C184" s="170"/>
    </row>
    <row r="185" spans="3:3" ht="15.75" customHeight="1">
      <c r="C185" s="170"/>
    </row>
    <row r="186" spans="3:3" ht="15.75" customHeight="1">
      <c r="C186" s="170"/>
    </row>
    <row r="187" spans="3:3" ht="15.75" customHeight="1">
      <c r="C187" s="170"/>
    </row>
    <row r="188" spans="3:3" ht="15.75" customHeight="1">
      <c r="C188" s="170"/>
    </row>
    <row r="189" spans="3:3" ht="15.75" customHeight="1">
      <c r="C189" s="170"/>
    </row>
    <row r="190" spans="3:3" ht="15.75" customHeight="1">
      <c r="C190" s="170"/>
    </row>
    <row r="191" spans="3:3" ht="15.75" customHeight="1">
      <c r="C191" s="170"/>
    </row>
    <row r="192" spans="3:3" ht="15.75" customHeight="1">
      <c r="C192" s="170"/>
    </row>
    <row r="193" spans="3:3" ht="15.75" customHeight="1">
      <c r="C193" s="170"/>
    </row>
    <row r="194" spans="3:3" ht="15.75" customHeight="1">
      <c r="C194" s="170"/>
    </row>
    <row r="195" spans="3:3" ht="15.75" customHeight="1">
      <c r="C195" s="170"/>
    </row>
    <row r="196" spans="3:3" ht="15.75" customHeight="1">
      <c r="C196" s="170"/>
    </row>
    <row r="197" spans="3:3" ht="15.75" customHeight="1">
      <c r="C197" s="170"/>
    </row>
    <row r="198" spans="3:3" ht="15.75" customHeight="1">
      <c r="C198" s="170"/>
    </row>
    <row r="199" spans="3:3" ht="15.75" customHeight="1">
      <c r="C199" s="170"/>
    </row>
    <row r="200" spans="3:3" ht="15.75" customHeight="1">
      <c r="C200" s="170"/>
    </row>
    <row r="201" spans="3:3" ht="15.75" customHeight="1">
      <c r="C201" s="170"/>
    </row>
    <row r="202" spans="3:3" ht="15.75" customHeight="1">
      <c r="C202" s="170"/>
    </row>
    <row r="203" spans="3:3" ht="15.75" customHeight="1">
      <c r="C203" s="170"/>
    </row>
    <row r="204" spans="3:3" ht="15.75" customHeight="1">
      <c r="C204" s="170"/>
    </row>
    <row r="205" spans="3:3" ht="15.75" customHeight="1">
      <c r="C205" s="170"/>
    </row>
    <row r="206" spans="3:3" ht="15.75" customHeight="1">
      <c r="C206" s="170"/>
    </row>
    <row r="207" spans="3:3" ht="15.75" customHeight="1">
      <c r="C207" s="170"/>
    </row>
    <row r="208" spans="3:3" ht="15.75" customHeight="1">
      <c r="C208" s="170"/>
    </row>
    <row r="209" spans="3:3" ht="15.75" customHeight="1">
      <c r="C209" s="170"/>
    </row>
    <row r="210" spans="3:3" ht="15.75" customHeight="1">
      <c r="C210" s="170"/>
    </row>
    <row r="211" spans="3:3" ht="15.75" customHeight="1">
      <c r="C211" s="170"/>
    </row>
    <row r="212" spans="3:3" ht="15.75" customHeight="1">
      <c r="C212" s="170"/>
    </row>
    <row r="213" spans="3:3" ht="15.75" customHeight="1">
      <c r="C213" s="170"/>
    </row>
    <row r="214" spans="3:3" ht="15.75" customHeight="1">
      <c r="C214" s="170"/>
    </row>
    <row r="215" spans="3:3" ht="15.75" customHeight="1">
      <c r="C215" s="170"/>
    </row>
    <row r="216" spans="3:3" ht="15.75" customHeight="1">
      <c r="C216" s="170"/>
    </row>
    <row r="217" spans="3:3" ht="15.75" customHeight="1">
      <c r="C217" s="170"/>
    </row>
    <row r="218" spans="3:3" ht="15.75" customHeight="1">
      <c r="C218" s="170"/>
    </row>
    <row r="219" spans="3:3" ht="15.75" customHeight="1">
      <c r="C219" s="170"/>
    </row>
    <row r="220" spans="3:3" ht="15.75" customHeight="1">
      <c r="C220" s="170"/>
    </row>
    <row r="221" spans="3:3" ht="15.75" customHeight="1">
      <c r="C221" s="170"/>
    </row>
    <row r="222" spans="3:3" ht="15.75" customHeight="1">
      <c r="C222" s="170"/>
    </row>
    <row r="223" spans="3:3" ht="15.75" customHeight="1">
      <c r="C223" s="170"/>
    </row>
    <row r="224" spans="3:3" ht="15.75" customHeight="1">
      <c r="C224" s="170"/>
    </row>
    <row r="225" spans="3:3" ht="15.75" customHeight="1">
      <c r="C225" s="170"/>
    </row>
    <row r="226" spans="3:3" ht="15.75" customHeight="1">
      <c r="C226" s="170"/>
    </row>
    <row r="227" spans="3:3" ht="15.75" customHeight="1">
      <c r="C227" s="170"/>
    </row>
    <row r="228" spans="3:3" ht="15.75" customHeight="1">
      <c r="C228" s="170"/>
    </row>
    <row r="229" spans="3:3" ht="15.75" customHeight="1">
      <c r="C229" s="170"/>
    </row>
    <row r="230" spans="3:3" ht="15.75" customHeight="1">
      <c r="C230" s="170"/>
    </row>
    <row r="231" spans="3:3" ht="15.75" customHeight="1">
      <c r="C231" s="170"/>
    </row>
    <row r="232" spans="3:3" ht="15.75" customHeight="1">
      <c r="C232" s="170"/>
    </row>
    <row r="233" spans="3:3" ht="15.75" customHeight="1">
      <c r="C233" s="170"/>
    </row>
    <row r="234" spans="3:3" ht="15.75" customHeight="1">
      <c r="C234" s="170"/>
    </row>
    <row r="235" spans="3:3" ht="15.75" customHeight="1">
      <c r="C235" s="170"/>
    </row>
    <row r="236" spans="3:3" ht="15.75" customHeight="1">
      <c r="C236" s="170"/>
    </row>
    <row r="237" spans="3:3" ht="15.75" customHeight="1">
      <c r="C237" s="170"/>
    </row>
    <row r="238" spans="3:3" ht="15.75" customHeight="1">
      <c r="C238" s="170"/>
    </row>
    <row r="239" spans="3:3" ht="15.75" customHeight="1">
      <c r="C239" s="170"/>
    </row>
    <row r="240" spans="3:3" ht="15.75" customHeight="1">
      <c r="C240" s="170"/>
    </row>
    <row r="241" spans="3:3" ht="15.75" customHeight="1">
      <c r="C241" s="170"/>
    </row>
    <row r="242" spans="3:3" ht="15.75" customHeight="1">
      <c r="C242" s="170"/>
    </row>
    <row r="243" spans="3:3" ht="15.75" customHeight="1">
      <c r="C243" s="170"/>
    </row>
    <row r="244" spans="3:3" ht="15.75" customHeight="1">
      <c r="C244" s="170"/>
    </row>
    <row r="245" spans="3:3" ht="15.75" customHeight="1">
      <c r="C245" s="170"/>
    </row>
    <row r="246" spans="3:3" ht="15.75" customHeight="1">
      <c r="C246" s="170"/>
    </row>
    <row r="247" spans="3:3" ht="15.75" customHeight="1">
      <c r="C247" s="170"/>
    </row>
    <row r="248" spans="3:3" ht="15.75" customHeight="1">
      <c r="C248" s="170"/>
    </row>
    <row r="249" spans="3:3" ht="15.75" customHeight="1">
      <c r="C249" s="170"/>
    </row>
    <row r="250" spans="3:3" ht="15.75" customHeight="1">
      <c r="C250" s="170"/>
    </row>
    <row r="251" spans="3:3" ht="15.75" customHeight="1">
      <c r="C251" s="170"/>
    </row>
    <row r="252" spans="3:3" ht="15.75" customHeight="1">
      <c r="C252" s="170"/>
    </row>
    <row r="253" spans="3:3" ht="15.75" customHeight="1">
      <c r="C253" s="170"/>
    </row>
    <row r="254" spans="3:3" ht="15.75" customHeight="1">
      <c r="C254" s="170"/>
    </row>
    <row r="255" spans="3:3" ht="15.75" customHeight="1">
      <c r="C255" s="170"/>
    </row>
    <row r="256" spans="3:3" ht="15.75" customHeight="1">
      <c r="C256" s="170"/>
    </row>
    <row r="257" spans="3:3" ht="15.75" customHeight="1">
      <c r="C257" s="170"/>
    </row>
    <row r="258" spans="3:3" ht="15.75" customHeight="1">
      <c r="C258" s="170"/>
    </row>
    <row r="259" spans="3:3" ht="15.75" customHeight="1">
      <c r="C259" s="170"/>
    </row>
    <row r="260" spans="3:3" ht="15.75" customHeight="1">
      <c r="C260" s="170"/>
    </row>
    <row r="261" spans="3:3" ht="15.75" customHeight="1">
      <c r="C261" s="170"/>
    </row>
    <row r="262" spans="3:3" ht="15.75" customHeight="1">
      <c r="C262" s="170"/>
    </row>
    <row r="263" spans="3:3" ht="15.75" customHeight="1">
      <c r="C263" s="170"/>
    </row>
    <row r="264" spans="3:3" ht="15.75" customHeight="1">
      <c r="C264" s="170"/>
    </row>
    <row r="265" spans="3:3" ht="15.75" customHeight="1">
      <c r="C265" s="170"/>
    </row>
    <row r="266" spans="3:3" ht="15.75" customHeight="1">
      <c r="C266" s="170"/>
    </row>
    <row r="267" spans="3:3" ht="15.75" customHeight="1">
      <c r="C267" s="170"/>
    </row>
    <row r="268" spans="3:3" ht="15.75" customHeight="1">
      <c r="C268" s="170"/>
    </row>
    <row r="269" spans="3:3" ht="15.75" customHeight="1">
      <c r="C269" s="170"/>
    </row>
    <row r="270" spans="3:3" ht="15.75" customHeight="1">
      <c r="C270" s="170"/>
    </row>
    <row r="271" spans="3:3" ht="15.75" customHeight="1">
      <c r="C271" s="170"/>
    </row>
    <row r="272" spans="3:3" ht="15.75" customHeight="1">
      <c r="C272" s="170"/>
    </row>
    <row r="273" spans="3:3" ht="15.75" customHeight="1">
      <c r="C273" s="170"/>
    </row>
    <row r="274" spans="3:3" ht="15.75" customHeight="1">
      <c r="C274" s="170"/>
    </row>
    <row r="275" spans="3:3" ht="15.75" customHeight="1">
      <c r="C275" s="170"/>
    </row>
    <row r="276" spans="3:3" ht="15.75" customHeight="1">
      <c r="C276" s="170"/>
    </row>
    <row r="277" spans="3:3" ht="15.75" customHeight="1">
      <c r="C277" s="170"/>
    </row>
    <row r="278" spans="3:3" ht="15.75" customHeight="1">
      <c r="C278" s="170"/>
    </row>
    <row r="279" spans="3:3" ht="15.75" customHeight="1">
      <c r="C279" s="170"/>
    </row>
    <row r="280" spans="3:3" ht="15.75" customHeight="1">
      <c r="C280" s="170"/>
    </row>
    <row r="281" spans="3:3" ht="15.75" customHeight="1">
      <c r="C281" s="170"/>
    </row>
    <row r="282" spans="3:3" ht="15.75" customHeight="1">
      <c r="C282" s="170"/>
    </row>
    <row r="283" spans="3:3" ht="15.75" customHeight="1">
      <c r="C283" s="170"/>
    </row>
    <row r="284" spans="3:3" ht="15.75" customHeight="1">
      <c r="C284" s="170"/>
    </row>
    <row r="285" spans="3:3" ht="15.75" customHeight="1">
      <c r="C285" s="170"/>
    </row>
    <row r="286" spans="3:3" ht="15.75" customHeight="1">
      <c r="C286" s="170"/>
    </row>
    <row r="287" spans="3:3" ht="15.75" customHeight="1">
      <c r="C287" s="170"/>
    </row>
    <row r="288" spans="3:3" ht="15.75" customHeight="1">
      <c r="C288" s="170"/>
    </row>
    <row r="289" spans="3:3" ht="15.75" customHeight="1">
      <c r="C289" s="170"/>
    </row>
    <row r="290" spans="3:3" ht="15.75" customHeight="1">
      <c r="C290" s="170"/>
    </row>
    <row r="291" spans="3:3" ht="15.75" customHeight="1">
      <c r="C291" s="170"/>
    </row>
    <row r="292" spans="3:3" ht="15.75" customHeight="1">
      <c r="C292" s="170"/>
    </row>
    <row r="293" spans="3:3" ht="15.75" customHeight="1">
      <c r="C293" s="170"/>
    </row>
    <row r="294" spans="3:3" ht="15.75" customHeight="1">
      <c r="C294" s="170"/>
    </row>
    <row r="295" spans="3:3" ht="15.75" customHeight="1">
      <c r="C295" s="170"/>
    </row>
    <row r="296" spans="3:3" ht="15.75" customHeight="1">
      <c r="C296" s="170"/>
    </row>
    <row r="297" spans="3:3" ht="15.75" customHeight="1">
      <c r="C297" s="170"/>
    </row>
    <row r="298" spans="3:3" ht="15.75" customHeight="1">
      <c r="C298" s="170"/>
    </row>
    <row r="299" spans="3:3" ht="15.75" customHeight="1">
      <c r="C299" s="170"/>
    </row>
    <row r="300" spans="3:3" ht="15.75" customHeight="1">
      <c r="C300" s="170"/>
    </row>
    <row r="301" spans="3:3" ht="15.75" customHeight="1">
      <c r="C301" s="170"/>
    </row>
    <row r="302" spans="3:3" ht="15.75" customHeight="1">
      <c r="C302" s="170"/>
    </row>
    <row r="303" spans="3:3" ht="15.75" customHeight="1">
      <c r="C303" s="170"/>
    </row>
    <row r="304" spans="3:3" ht="15.75" customHeight="1">
      <c r="C304" s="170"/>
    </row>
    <row r="305" spans="3:3" ht="15.75" customHeight="1">
      <c r="C305" s="170"/>
    </row>
    <row r="306" spans="3:3" ht="15.75" customHeight="1">
      <c r="C306" s="170"/>
    </row>
    <row r="307" spans="3:3" ht="15.75" customHeight="1">
      <c r="C307" s="170"/>
    </row>
    <row r="308" spans="3:3" ht="15.75" customHeight="1">
      <c r="C308" s="170"/>
    </row>
    <row r="309" spans="3:3" ht="15.75" customHeight="1">
      <c r="C309" s="170"/>
    </row>
    <row r="310" spans="3:3" ht="15.75" customHeight="1">
      <c r="C310" s="170"/>
    </row>
    <row r="311" spans="3:3" ht="15.75" customHeight="1">
      <c r="C311" s="170"/>
    </row>
    <row r="312" spans="3:3" ht="15.75" customHeight="1">
      <c r="C312" s="170"/>
    </row>
    <row r="313" spans="3:3" ht="15.75" customHeight="1">
      <c r="C313" s="170"/>
    </row>
    <row r="314" spans="3:3" ht="15.75" customHeight="1">
      <c r="C314" s="170"/>
    </row>
    <row r="315" spans="3:3" ht="15.75" customHeight="1">
      <c r="C315" s="170"/>
    </row>
    <row r="316" spans="3:3" ht="15.75" customHeight="1">
      <c r="C316" s="170"/>
    </row>
    <row r="317" spans="3:3" ht="15.75" customHeight="1">
      <c r="C317" s="170"/>
    </row>
    <row r="318" spans="3:3" ht="15.75" customHeight="1">
      <c r="C318" s="170"/>
    </row>
    <row r="319" spans="3:3" ht="15.75" customHeight="1">
      <c r="C319" s="170"/>
    </row>
    <row r="320" spans="3:3" ht="15.75" customHeight="1">
      <c r="C320" s="170"/>
    </row>
    <row r="321" spans="3:3" ht="15.75" customHeight="1">
      <c r="C321" s="170"/>
    </row>
    <row r="322" spans="3:3" ht="15.75" customHeight="1">
      <c r="C322" s="170"/>
    </row>
    <row r="323" spans="3:3" ht="15.75" customHeight="1">
      <c r="C323" s="170"/>
    </row>
    <row r="324" spans="3:3" ht="15.75" customHeight="1">
      <c r="C324" s="170"/>
    </row>
    <row r="325" spans="3:3" ht="15.75" customHeight="1">
      <c r="C325" s="170"/>
    </row>
    <row r="326" spans="3:3" ht="15.75" customHeight="1">
      <c r="C326" s="170"/>
    </row>
    <row r="327" spans="3:3" ht="15.75" customHeight="1">
      <c r="C327" s="170"/>
    </row>
    <row r="328" spans="3:3" ht="15.75" customHeight="1">
      <c r="C328" s="170"/>
    </row>
    <row r="329" spans="3:3" ht="15.75" customHeight="1">
      <c r="C329" s="170"/>
    </row>
    <row r="330" spans="3:3" ht="15.75" customHeight="1">
      <c r="C330" s="170"/>
    </row>
    <row r="331" spans="3:3" ht="15.75" customHeight="1">
      <c r="C331" s="170"/>
    </row>
    <row r="332" spans="3:3" ht="15.75" customHeight="1">
      <c r="C332" s="170"/>
    </row>
    <row r="333" spans="3:3" ht="15.75" customHeight="1">
      <c r="C333" s="170"/>
    </row>
    <row r="334" spans="3:3" ht="15.75" customHeight="1">
      <c r="C334" s="170"/>
    </row>
    <row r="335" spans="3:3" ht="15.75" customHeight="1">
      <c r="C335" s="170"/>
    </row>
    <row r="336" spans="3:3" ht="15.75" customHeight="1">
      <c r="C336" s="170"/>
    </row>
    <row r="337" spans="3:3" ht="15.75" customHeight="1">
      <c r="C337" s="170"/>
    </row>
    <row r="338" spans="3:3" ht="15.75" customHeight="1">
      <c r="C338" s="170"/>
    </row>
    <row r="339" spans="3:3" ht="15.75" customHeight="1">
      <c r="C339" s="170"/>
    </row>
    <row r="340" spans="3:3" ht="15.75" customHeight="1">
      <c r="C340" s="170"/>
    </row>
    <row r="341" spans="3:3" ht="15.75" customHeight="1">
      <c r="C341" s="170"/>
    </row>
    <row r="342" spans="3:3" ht="15.75" customHeight="1">
      <c r="C342" s="170"/>
    </row>
    <row r="343" spans="3:3" ht="15.75" customHeight="1">
      <c r="C343" s="170"/>
    </row>
    <row r="344" spans="3:3" ht="15.75" customHeight="1">
      <c r="C344" s="170"/>
    </row>
    <row r="345" spans="3:3" ht="15.75" customHeight="1">
      <c r="C345" s="170"/>
    </row>
    <row r="346" spans="3:3" ht="15.75" customHeight="1">
      <c r="C346" s="170"/>
    </row>
    <row r="347" spans="3:3" ht="15.75" customHeight="1">
      <c r="C347" s="170"/>
    </row>
    <row r="348" spans="3:3" ht="15.75" customHeight="1">
      <c r="C348" s="170"/>
    </row>
    <row r="349" spans="3:3" ht="15.75" customHeight="1">
      <c r="C349" s="170"/>
    </row>
    <row r="350" spans="3:3" ht="15.75" customHeight="1">
      <c r="C350" s="170"/>
    </row>
    <row r="351" spans="3:3" ht="15.75" customHeight="1">
      <c r="C351" s="170"/>
    </row>
    <row r="352" spans="3:3" ht="15.75" customHeight="1">
      <c r="C352" s="170"/>
    </row>
    <row r="353" spans="3:3" ht="15.75" customHeight="1">
      <c r="C353" s="170"/>
    </row>
    <row r="354" spans="3:3" ht="15.75" customHeight="1">
      <c r="C354" s="170"/>
    </row>
    <row r="355" spans="3:3" ht="15.75" customHeight="1">
      <c r="C355" s="170"/>
    </row>
    <row r="356" spans="3:3" ht="15.75" customHeight="1">
      <c r="C356" s="170"/>
    </row>
    <row r="357" spans="3:3" ht="15.75" customHeight="1">
      <c r="C357" s="170"/>
    </row>
    <row r="358" spans="3:3" ht="15.75" customHeight="1">
      <c r="C358" s="170"/>
    </row>
    <row r="359" spans="3:3" ht="15.75" customHeight="1">
      <c r="C359" s="170"/>
    </row>
    <row r="360" spans="3:3" ht="15.75" customHeight="1">
      <c r="C360" s="170"/>
    </row>
    <row r="361" spans="3:3" ht="15.75" customHeight="1">
      <c r="C361" s="170"/>
    </row>
    <row r="362" spans="3:3" ht="15.75" customHeight="1">
      <c r="C362" s="170"/>
    </row>
    <row r="363" spans="3:3" ht="15.75" customHeight="1">
      <c r="C363" s="170"/>
    </row>
    <row r="364" spans="3:3" ht="15.75" customHeight="1">
      <c r="C364" s="170"/>
    </row>
    <row r="365" spans="3:3" ht="15.75" customHeight="1">
      <c r="C365" s="170"/>
    </row>
    <row r="366" spans="3:3" ht="15.75" customHeight="1">
      <c r="C366" s="170"/>
    </row>
    <row r="367" spans="3:3" ht="15.75" customHeight="1">
      <c r="C367" s="170"/>
    </row>
    <row r="368" spans="3:3" ht="15.75" customHeight="1">
      <c r="C368" s="170"/>
    </row>
    <row r="369" spans="3:3" ht="15.75" customHeight="1">
      <c r="C369" s="170"/>
    </row>
    <row r="370" spans="3:3" ht="15.75" customHeight="1">
      <c r="C370" s="170"/>
    </row>
    <row r="371" spans="3:3" ht="15.75" customHeight="1">
      <c r="C371" s="170"/>
    </row>
    <row r="372" spans="3:3" ht="15.75" customHeight="1">
      <c r="C372" s="170"/>
    </row>
    <row r="373" spans="3:3" ht="15.75" customHeight="1">
      <c r="C373" s="170"/>
    </row>
    <row r="374" spans="3:3" ht="15.75" customHeight="1">
      <c r="C374" s="170"/>
    </row>
    <row r="375" spans="3:3" ht="15.75" customHeight="1">
      <c r="C375" s="170"/>
    </row>
    <row r="376" spans="3:3" ht="15.75" customHeight="1">
      <c r="C376" s="170"/>
    </row>
    <row r="377" spans="3:3" ht="15.75" customHeight="1">
      <c r="C377" s="170"/>
    </row>
    <row r="378" spans="3:3" ht="15.75" customHeight="1">
      <c r="C378" s="170"/>
    </row>
    <row r="379" spans="3:3" ht="15.75" customHeight="1">
      <c r="C379" s="170"/>
    </row>
    <row r="380" spans="3:3" ht="15.75" customHeight="1">
      <c r="C380" s="170"/>
    </row>
    <row r="381" spans="3:3" ht="15.75" customHeight="1">
      <c r="C381" s="170"/>
    </row>
    <row r="382" spans="3:3" ht="15.75" customHeight="1">
      <c r="C382" s="170"/>
    </row>
    <row r="383" spans="3:3" ht="15.75" customHeight="1">
      <c r="C383" s="170"/>
    </row>
    <row r="384" spans="3:3" ht="15.75" customHeight="1">
      <c r="C384" s="170"/>
    </row>
    <row r="385" spans="3:3" ht="15.75" customHeight="1">
      <c r="C385" s="170"/>
    </row>
    <row r="386" spans="3:3" ht="15.75" customHeight="1">
      <c r="C386" s="170"/>
    </row>
    <row r="387" spans="3:3" ht="15.75" customHeight="1">
      <c r="C387" s="170"/>
    </row>
    <row r="388" spans="3:3" ht="15.75" customHeight="1">
      <c r="C388" s="170"/>
    </row>
    <row r="389" spans="3:3" ht="15.75" customHeight="1">
      <c r="C389" s="170"/>
    </row>
    <row r="390" spans="3:3" ht="15.75" customHeight="1">
      <c r="C390" s="170"/>
    </row>
    <row r="391" spans="3:3" ht="15.75" customHeight="1">
      <c r="C391" s="170"/>
    </row>
    <row r="392" spans="3:3" ht="15.75" customHeight="1">
      <c r="C392" s="170"/>
    </row>
    <row r="393" spans="3:3" ht="15.75" customHeight="1">
      <c r="C393" s="170"/>
    </row>
    <row r="394" spans="3:3" ht="15.75" customHeight="1">
      <c r="C394" s="170"/>
    </row>
    <row r="395" spans="3:3" ht="15.75" customHeight="1">
      <c r="C395" s="170"/>
    </row>
    <row r="396" spans="3:3" ht="15.75" customHeight="1">
      <c r="C396" s="170"/>
    </row>
    <row r="397" spans="3:3" ht="15.75" customHeight="1">
      <c r="C397" s="170"/>
    </row>
    <row r="398" spans="3:3" ht="15.75" customHeight="1">
      <c r="C398" s="170"/>
    </row>
    <row r="399" spans="3:3" ht="15.75" customHeight="1">
      <c r="C399" s="170"/>
    </row>
    <row r="400" spans="3:3" ht="15.75" customHeight="1">
      <c r="C400" s="170"/>
    </row>
    <row r="401" spans="3:3" ht="15.75" customHeight="1">
      <c r="C401" s="170"/>
    </row>
    <row r="402" spans="3:3" ht="15.75" customHeight="1">
      <c r="C402" s="170"/>
    </row>
    <row r="403" spans="3:3" ht="15.75" customHeight="1">
      <c r="C403" s="170"/>
    </row>
    <row r="404" spans="3:3" ht="15.75" customHeight="1">
      <c r="C404" s="170"/>
    </row>
    <row r="405" spans="3:3" ht="15.75" customHeight="1">
      <c r="C405" s="170"/>
    </row>
    <row r="406" spans="3:3" ht="15.75" customHeight="1">
      <c r="C406" s="170"/>
    </row>
    <row r="407" spans="3:3" ht="15.75" customHeight="1">
      <c r="C407" s="170"/>
    </row>
    <row r="408" spans="3:3" ht="15.75" customHeight="1">
      <c r="C408" s="170"/>
    </row>
    <row r="409" spans="3:3" ht="15.75" customHeight="1">
      <c r="C409" s="170"/>
    </row>
    <row r="410" spans="3:3" ht="15.75" customHeight="1">
      <c r="C410" s="170"/>
    </row>
    <row r="411" spans="3:3" ht="15.75" customHeight="1">
      <c r="C411" s="170"/>
    </row>
    <row r="412" spans="3:3" ht="15.75" customHeight="1">
      <c r="C412" s="170"/>
    </row>
    <row r="413" spans="3:3" ht="15.75" customHeight="1">
      <c r="C413" s="170"/>
    </row>
    <row r="414" spans="3:3" ht="15.75" customHeight="1">
      <c r="C414" s="170"/>
    </row>
    <row r="415" spans="3:3" ht="15.75" customHeight="1">
      <c r="C415" s="170"/>
    </row>
    <row r="416" spans="3:3" ht="15.75" customHeight="1">
      <c r="C416" s="170"/>
    </row>
    <row r="417" spans="3:3" ht="15.75" customHeight="1">
      <c r="C417" s="170"/>
    </row>
    <row r="418" spans="3:3" ht="15.75" customHeight="1">
      <c r="C418" s="170"/>
    </row>
    <row r="419" spans="3:3" ht="15.75" customHeight="1">
      <c r="C419" s="170"/>
    </row>
    <row r="420" spans="3:3" ht="15.75" customHeight="1">
      <c r="C420" s="170"/>
    </row>
    <row r="421" spans="3:3" ht="15.75" customHeight="1">
      <c r="C421" s="170"/>
    </row>
    <row r="422" spans="3:3" ht="15.75" customHeight="1">
      <c r="C422" s="170"/>
    </row>
    <row r="423" spans="3:3" ht="15.75" customHeight="1">
      <c r="C423" s="170"/>
    </row>
    <row r="424" spans="3:3" ht="15.75" customHeight="1">
      <c r="C424" s="170"/>
    </row>
    <row r="425" spans="3:3" ht="15.75" customHeight="1">
      <c r="C425" s="170"/>
    </row>
    <row r="426" spans="3:3" ht="15.75" customHeight="1">
      <c r="C426" s="170"/>
    </row>
    <row r="427" spans="3:3" ht="15.75" customHeight="1">
      <c r="C427" s="170"/>
    </row>
    <row r="428" spans="3:3" ht="15.75" customHeight="1">
      <c r="C428" s="170"/>
    </row>
    <row r="429" spans="3:3" ht="15.75" customHeight="1">
      <c r="C429" s="170"/>
    </row>
    <row r="430" spans="3:3" ht="15.75" customHeight="1">
      <c r="C430" s="170"/>
    </row>
    <row r="431" spans="3:3" ht="15.75" customHeight="1">
      <c r="C431" s="170"/>
    </row>
    <row r="432" spans="3:3" ht="15.75" customHeight="1">
      <c r="C432" s="170"/>
    </row>
    <row r="433" spans="3:3" ht="15.75" customHeight="1">
      <c r="C433" s="170"/>
    </row>
    <row r="434" spans="3:3" ht="15.75" customHeight="1">
      <c r="C434" s="170"/>
    </row>
    <row r="435" spans="3:3" ht="15.75" customHeight="1">
      <c r="C435" s="170"/>
    </row>
    <row r="436" spans="3:3" ht="15.75" customHeight="1">
      <c r="C436" s="170"/>
    </row>
    <row r="437" spans="3:3" ht="15.75" customHeight="1">
      <c r="C437" s="170"/>
    </row>
    <row r="438" spans="3:3" ht="15.75" customHeight="1">
      <c r="C438" s="170"/>
    </row>
    <row r="439" spans="3:3" ht="15.75" customHeight="1">
      <c r="C439" s="170"/>
    </row>
    <row r="440" spans="3:3" ht="15.75" customHeight="1">
      <c r="C440" s="170"/>
    </row>
    <row r="441" spans="3:3" ht="15.75" customHeight="1">
      <c r="C441" s="170"/>
    </row>
    <row r="442" spans="3:3" ht="15.75" customHeight="1">
      <c r="C442" s="170"/>
    </row>
    <row r="443" spans="3:3" ht="15.75" customHeight="1">
      <c r="C443" s="170"/>
    </row>
    <row r="444" spans="3:3" ht="15.75" customHeight="1">
      <c r="C444" s="170"/>
    </row>
    <row r="445" spans="3:3" ht="15.75" customHeight="1">
      <c r="C445" s="170"/>
    </row>
    <row r="446" spans="3:3" ht="15.75" customHeight="1">
      <c r="C446" s="170"/>
    </row>
    <row r="447" spans="3:3" ht="15.75" customHeight="1">
      <c r="C447" s="170"/>
    </row>
    <row r="448" spans="3:3" ht="15.75" customHeight="1">
      <c r="C448" s="170"/>
    </row>
    <row r="449" spans="3:3" ht="15.75" customHeight="1">
      <c r="C449" s="170"/>
    </row>
    <row r="450" spans="3:3" ht="15.75" customHeight="1">
      <c r="C450" s="170"/>
    </row>
    <row r="451" spans="3:3" ht="15.75" customHeight="1">
      <c r="C451" s="170"/>
    </row>
    <row r="452" spans="3:3" ht="15.75" customHeight="1">
      <c r="C452" s="170"/>
    </row>
    <row r="453" spans="3:3" ht="15.75" customHeight="1">
      <c r="C453" s="170"/>
    </row>
    <row r="454" spans="3:3" ht="15.75" customHeight="1">
      <c r="C454" s="170"/>
    </row>
    <row r="455" spans="3:3" ht="15.75" customHeight="1">
      <c r="C455" s="170"/>
    </row>
    <row r="456" spans="3:3" ht="15.75" customHeight="1">
      <c r="C456" s="170"/>
    </row>
    <row r="457" spans="3:3" ht="15.75" customHeight="1">
      <c r="C457" s="170"/>
    </row>
    <row r="458" spans="3:3" ht="15.75" customHeight="1">
      <c r="C458" s="170"/>
    </row>
    <row r="459" spans="3:3" ht="15.75" customHeight="1">
      <c r="C459" s="170"/>
    </row>
    <row r="460" spans="3:3" ht="15.75" customHeight="1">
      <c r="C460" s="170"/>
    </row>
    <row r="461" spans="3:3" ht="15.75" customHeight="1">
      <c r="C461" s="170"/>
    </row>
    <row r="462" spans="3:3" ht="15.75" customHeight="1">
      <c r="C462" s="170"/>
    </row>
    <row r="463" spans="3:3" ht="15.75" customHeight="1">
      <c r="C463" s="170"/>
    </row>
    <row r="464" spans="3:3" ht="15.75" customHeight="1">
      <c r="C464" s="170"/>
    </row>
    <row r="465" spans="3:3" ht="15.75" customHeight="1">
      <c r="C465" s="170"/>
    </row>
    <row r="466" spans="3:3" ht="15.75" customHeight="1">
      <c r="C466" s="170"/>
    </row>
    <row r="467" spans="3:3" ht="15.75" customHeight="1">
      <c r="C467" s="170"/>
    </row>
    <row r="468" spans="3:3" ht="15.75" customHeight="1">
      <c r="C468" s="170"/>
    </row>
    <row r="469" spans="3:3" ht="15.75" customHeight="1">
      <c r="C469" s="170"/>
    </row>
    <row r="470" spans="3:3" ht="15.75" customHeight="1">
      <c r="C470" s="170"/>
    </row>
    <row r="471" spans="3:3" ht="15.75" customHeight="1">
      <c r="C471" s="170"/>
    </row>
    <row r="472" spans="3:3" ht="15.75" customHeight="1">
      <c r="C472" s="170"/>
    </row>
    <row r="473" spans="3:3" ht="15.75" customHeight="1">
      <c r="C473" s="170"/>
    </row>
    <row r="474" spans="3:3" ht="15.75" customHeight="1">
      <c r="C474" s="170"/>
    </row>
    <row r="475" spans="3:3" ht="15.75" customHeight="1">
      <c r="C475" s="170"/>
    </row>
    <row r="476" spans="3:3" ht="15.75" customHeight="1">
      <c r="C476" s="170"/>
    </row>
    <row r="477" spans="3:3" ht="15.75" customHeight="1">
      <c r="C477" s="170"/>
    </row>
    <row r="478" spans="3:3" ht="15.75" customHeight="1">
      <c r="C478" s="170"/>
    </row>
    <row r="479" spans="3:3" ht="15.75" customHeight="1">
      <c r="C479" s="170"/>
    </row>
    <row r="480" spans="3:3" ht="15.75" customHeight="1">
      <c r="C480" s="170"/>
    </row>
    <row r="481" spans="3:3" ht="15.75" customHeight="1">
      <c r="C481" s="170"/>
    </row>
    <row r="482" spans="3:3" ht="15.75" customHeight="1">
      <c r="C482" s="170"/>
    </row>
    <row r="483" spans="3:3" ht="15.75" customHeight="1">
      <c r="C483" s="170"/>
    </row>
    <row r="484" spans="3:3" ht="15.75" customHeight="1">
      <c r="C484" s="170"/>
    </row>
    <row r="485" spans="3:3" ht="15.75" customHeight="1">
      <c r="C485" s="170"/>
    </row>
    <row r="486" spans="3:3" ht="15.75" customHeight="1">
      <c r="C486" s="170"/>
    </row>
    <row r="487" spans="3:3" ht="15.75" customHeight="1">
      <c r="C487" s="170"/>
    </row>
    <row r="488" spans="3:3" ht="15.75" customHeight="1">
      <c r="C488" s="170"/>
    </row>
    <row r="489" spans="3:3" ht="15.75" customHeight="1">
      <c r="C489" s="170"/>
    </row>
    <row r="490" spans="3:3" ht="15.75" customHeight="1">
      <c r="C490" s="170"/>
    </row>
    <row r="491" spans="3:3" ht="15.75" customHeight="1">
      <c r="C491" s="170"/>
    </row>
    <row r="492" spans="3:3" ht="15.75" customHeight="1">
      <c r="C492" s="170"/>
    </row>
    <row r="493" spans="3:3" ht="15.75" customHeight="1">
      <c r="C493" s="170"/>
    </row>
    <row r="494" spans="3:3" ht="15.75" customHeight="1">
      <c r="C494" s="170"/>
    </row>
    <row r="495" spans="3:3" ht="15.75" customHeight="1">
      <c r="C495" s="170"/>
    </row>
    <row r="496" spans="3:3" ht="15.75" customHeight="1">
      <c r="C496" s="170"/>
    </row>
    <row r="497" spans="3:3" ht="15.75" customHeight="1">
      <c r="C497" s="170"/>
    </row>
    <row r="498" spans="3:3" ht="15.75" customHeight="1">
      <c r="C498" s="170"/>
    </row>
    <row r="499" spans="3:3" ht="15.75" customHeight="1">
      <c r="C499" s="170"/>
    </row>
    <row r="500" spans="3:3" ht="15.75" customHeight="1">
      <c r="C500" s="170"/>
    </row>
    <row r="501" spans="3:3" ht="15.75" customHeight="1">
      <c r="C501" s="170"/>
    </row>
    <row r="502" spans="3:3" ht="15.75" customHeight="1">
      <c r="C502" s="170"/>
    </row>
    <row r="503" spans="3:3" ht="15.75" customHeight="1">
      <c r="C503" s="170"/>
    </row>
    <row r="504" spans="3:3" ht="15.75" customHeight="1">
      <c r="C504" s="170"/>
    </row>
    <row r="505" spans="3:3" ht="15.75" customHeight="1">
      <c r="C505" s="170"/>
    </row>
    <row r="506" spans="3:3" ht="15.75" customHeight="1">
      <c r="C506" s="170"/>
    </row>
    <row r="507" spans="3:3" ht="15.75" customHeight="1">
      <c r="C507" s="170"/>
    </row>
    <row r="508" spans="3:3" ht="15.75" customHeight="1">
      <c r="C508" s="170"/>
    </row>
    <row r="509" spans="3:3" ht="15.75" customHeight="1">
      <c r="C509" s="170"/>
    </row>
    <row r="510" spans="3:3" ht="15.75" customHeight="1">
      <c r="C510" s="170"/>
    </row>
    <row r="511" spans="3:3" ht="15.75" customHeight="1">
      <c r="C511" s="170"/>
    </row>
    <row r="512" spans="3:3" ht="15.75" customHeight="1">
      <c r="C512" s="170"/>
    </row>
    <row r="513" spans="3:3" ht="15.75" customHeight="1">
      <c r="C513" s="170"/>
    </row>
    <row r="514" spans="3:3" ht="15.75" customHeight="1">
      <c r="C514" s="170"/>
    </row>
    <row r="515" spans="3:3" ht="15.75" customHeight="1">
      <c r="C515" s="170"/>
    </row>
    <row r="516" spans="3:3" ht="15.75" customHeight="1">
      <c r="C516" s="170"/>
    </row>
    <row r="517" spans="3:3" ht="15.75" customHeight="1">
      <c r="C517" s="170"/>
    </row>
    <row r="518" spans="3:3" ht="15.75" customHeight="1">
      <c r="C518" s="170"/>
    </row>
    <row r="519" spans="3:3" ht="15.75" customHeight="1">
      <c r="C519" s="170"/>
    </row>
    <row r="520" spans="3:3" ht="15.75" customHeight="1">
      <c r="C520" s="170"/>
    </row>
    <row r="521" spans="3:3" ht="15.75" customHeight="1">
      <c r="C521" s="170"/>
    </row>
    <row r="522" spans="3:3" ht="15.75" customHeight="1">
      <c r="C522" s="170"/>
    </row>
    <row r="523" spans="3:3" ht="15.75" customHeight="1">
      <c r="C523" s="170"/>
    </row>
    <row r="524" spans="3:3" ht="15.75" customHeight="1">
      <c r="C524" s="170"/>
    </row>
    <row r="525" spans="3:3" ht="15.75" customHeight="1">
      <c r="C525" s="170"/>
    </row>
    <row r="526" spans="3:3" ht="15.75" customHeight="1">
      <c r="C526" s="170"/>
    </row>
    <row r="527" spans="3:3" ht="15.75" customHeight="1">
      <c r="C527" s="170"/>
    </row>
    <row r="528" spans="3:3" ht="15.75" customHeight="1">
      <c r="C528" s="170"/>
    </row>
    <row r="529" spans="3:3" ht="15.75" customHeight="1">
      <c r="C529" s="170"/>
    </row>
    <row r="530" spans="3:3" ht="15.75" customHeight="1">
      <c r="C530" s="170"/>
    </row>
    <row r="531" spans="3:3" ht="15.75" customHeight="1">
      <c r="C531" s="170"/>
    </row>
    <row r="532" spans="3:3" ht="15.75" customHeight="1">
      <c r="C532" s="170"/>
    </row>
    <row r="533" spans="3:3" ht="15.75" customHeight="1">
      <c r="C533" s="170"/>
    </row>
    <row r="534" spans="3:3" ht="15.75" customHeight="1">
      <c r="C534" s="170"/>
    </row>
    <row r="535" spans="3:3" ht="15.75" customHeight="1">
      <c r="C535" s="170"/>
    </row>
    <row r="536" spans="3:3" ht="15.75" customHeight="1">
      <c r="C536" s="170"/>
    </row>
    <row r="537" spans="3:3" ht="15.75" customHeight="1">
      <c r="C537" s="170"/>
    </row>
    <row r="538" spans="3:3" ht="15.75" customHeight="1">
      <c r="C538" s="170"/>
    </row>
    <row r="539" spans="3:3" ht="15.75" customHeight="1">
      <c r="C539" s="170"/>
    </row>
    <row r="540" spans="3:3" ht="15.75" customHeight="1">
      <c r="C540" s="170"/>
    </row>
    <row r="541" spans="3:3" ht="15.75" customHeight="1">
      <c r="C541" s="170"/>
    </row>
    <row r="542" spans="3:3" ht="15.75" customHeight="1">
      <c r="C542" s="170"/>
    </row>
    <row r="543" spans="3:3" ht="15.75" customHeight="1">
      <c r="C543" s="170"/>
    </row>
    <row r="544" spans="3:3" ht="15.75" customHeight="1">
      <c r="C544" s="170"/>
    </row>
    <row r="545" spans="3:3" ht="15.75" customHeight="1">
      <c r="C545" s="170"/>
    </row>
    <row r="546" spans="3:3" ht="15.75" customHeight="1">
      <c r="C546" s="170"/>
    </row>
    <row r="547" spans="3:3" ht="15.75" customHeight="1">
      <c r="C547" s="170"/>
    </row>
    <row r="548" spans="3:3" ht="15.75" customHeight="1">
      <c r="C548" s="170"/>
    </row>
    <row r="549" spans="3:3" ht="15.75" customHeight="1">
      <c r="C549" s="170"/>
    </row>
    <row r="550" spans="3:3" ht="15.75" customHeight="1">
      <c r="C550" s="170"/>
    </row>
    <row r="551" spans="3:3" ht="15.75" customHeight="1">
      <c r="C551" s="170"/>
    </row>
    <row r="552" spans="3:3" ht="15.75" customHeight="1">
      <c r="C552" s="170"/>
    </row>
    <row r="553" spans="3:3" ht="15.75" customHeight="1">
      <c r="C553" s="170"/>
    </row>
    <row r="554" spans="3:3" ht="15.75" customHeight="1">
      <c r="C554" s="170"/>
    </row>
    <row r="555" spans="3:3" ht="15.75" customHeight="1">
      <c r="C555" s="170"/>
    </row>
    <row r="556" spans="3:3" ht="15.75" customHeight="1">
      <c r="C556" s="170"/>
    </row>
    <row r="557" spans="3:3" ht="15.75" customHeight="1">
      <c r="C557" s="170"/>
    </row>
    <row r="558" spans="3:3" ht="15.75" customHeight="1">
      <c r="C558" s="170"/>
    </row>
    <row r="559" spans="3:3" ht="15.75" customHeight="1">
      <c r="C559" s="170"/>
    </row>
    <row r="560" spans="3:3" ht="15.75" customHeight="1">
      <c r="C560" s="170"/>
    </row>
    <row r="561" spans="3:3" ht="15.75" customHeight="1">
      <c r="C561" s="170"/>
    </row>
    <row r="562" spans="3:3" ht="15.75" customHeight="1">
      <c r="C562" s="170"/>
    </row>
    <row r="563" spans="3:3" ht="15.75" customHeight="1">
      <c r="C563" s="170"/>
    </row>
    <row r="564" spans="3:3" ht="15.75" customHeight="1">
      <c r="C564" s="170"/>
    </row>
    <row r="565" spans="3:3" ht="15.75" customHeight="1">
      <c r="C565" s="170"/>
    </row>
    <row r="566" spans="3:3" ht="15.75" customHeight="1">
      <c r="C566" s="170"/>
    </row>
    <row r="567" spans="3:3" ht="15.75" customHeight="1">
      <c r="C567" s="170"/>
    </row>
    <row r="568" spans="3:3" ht="15.75" customHeight="1">
      <c r="C568" s="170"/>
    </row>
    <row r="569" spans="3:3" ht="15.75" customHeight="1">
      <c r="C569" s="170"/>
    </row>
    <row r="570" spans="3:3" ht="15.75" customHeight="1">
      <c r="C570" s="170"/>
    </row>
    <row r="571" spans="3:3" ht="15.75" customHeight="1">
      <c r="C571" s="170"/>
    </row>
    <row r="572" spans="3:3" ht="15.75" customHeight="1">
      <c r="C572" s="170"/>
    </row>
    <row r="573" spans="3:3" ht="15.75" customHeight="1">
      <c r="C573" s="170"/>
    </row>
    <row r="574" spans="3:3" ht="15.75" customHeight="1">
      <c r="C574" s="170"/>
    </row>
    <row r="575" spans="3:3" ht="15.75" customHeight="1">
      <c r="C575" s="170"/>
    </row>
    <row r="576" spans="3:3" ht="15.75" customHeight="1">
      <c r="C576" s="170"/>
    </row>
    <row r="577" spans="3:3" ht="15.75" customHeight="1">
      <c r="C577" s="170"/>
    </row>
    <row r="578" spans="3:3" ht="15.75" customHeight="1">
      <c r="C578" s="170"/>
    </row>
    <row r="579" spans="3:3" ht="15.75" customHeight="1">
      <c r="C579" s="170"/>
    </row>
    <row r="580" spans="3:3" ht="15.75" customHeight="1">
      <c r="C580" s="170"/>
    </row>
    <row r="581" spans="3:3" ht="15.75" customHeight="1">
      <c r="C581" s="170"/>
    </row>
    <row r="582" spans="3:3" ht="15.75" customHeight="1">
      <c r="C582" s="170"/>
    </row>
    <row r="583" spans="3:3" ht="15.75" customHeight="1">
      <c r="C583" s="170"/>
    </row>
    <row r="584" spans="3:3" ht="15.75" customHeight="1">
      <c r="C584" s="170"/>
    </row>
    <row r="585" spans="3:3" ht="15.75" customHeight="1">
      <c r="C585" s="170"/>
    </row>
    <row r="586" spans="3:3" ht="15.75" customHeight="1">
      <c r="C586" s="170"/>
    </row>
    <row r="587" spans="3:3" ht="15.75" customHeight="1">
      <c r="C587" s="170"/>
    </row>
    <row r="588" spans="3:3" ht="15.75" customHeight="1">
      <c r="C588" s="170"/>
    </row>
    <row r="589" spans="3:3" ht="15.75" customHeight="1">
      <c r="C589" s="170"/>
    </row>
    <row r="590" spans="3:3" ht="15.75" customHeight="1">
      <c r="C590" s="170"/>
    </row>
    <row r="591" spans="3:3" ht="15.75" customHeight="1">
      <c r="C591" s="170"/>
    </row>
    <row r="592" spans="3:3" ht="15.75" customHeight="1">
      <c r="C592" s="170"/>
    </row>
    <row r="593" spans="3:3" ht="15.75" customHeight="1">
      <c r="C593" s="170"/>
    </row>
    <row r="594" spans="3:3" ht="15.75" customHeight="1">
      <c r="C594" s="170"/>
    </row>
    <row r="595" spans="3:3" ht="15.75" customHeight="1">
      <c r="C595" s="170"/>
    </row>
    <row r="596" spans="3:3" ht="15.75" customHeight="1">
      <c r="C596" s="170"/>
    </row>
    <row r="597" spans="3:3" ht="15.75" customHeight="1">
      <c r="C597" s="170"/>
    </row>
    <row r="598" spans="3:3" ht="15.75" customHeight="1">
      <c r="C598" s="170"/>
    </row>
    <row r="599" spans="3:3" ht="15.75" customHeight="1">
      <c r="C599" s="170"/>
    </row>
    <row r="600" spans="3:3" ht="15.75" customHeight="1">
      <c r="C600" s="170"/>
    </row>
    <row r="601" spans="3:3" ht="15.75" customHeight="1">
      <c r="C601" s="170"/>
    </row>
    <row r="602" spans="3:3" ht="15.75" customHeight="1">
      <c r="C602" s="170"/>
    </row>
    <row r="603" spans="3:3" ht="15.75" customHeight="1">
      <c r="C603" s="170"/>
    </row>
    <row r="604" spans="3:3" ht="15.75" customHeight="1">
      <c r="C604" s="170"/>
    </row>
    <row r="605" spans="3:3" ht="15.75" customHeight="1">
      <c r="C605" s="170"/>
    </row>
    <row r="606" spans="3:3" ht="15.75" customHeight="1">
      <c r="C606" s="170"/>
    </row>
    <row r="607" spans="3:3" ht="15.75" customHeight="1">
      <c r="C607" s="170"/>
    </row>
    <row r="608" spans="3:3" ht="15.75" customHeight="1">
      <c r="C608" s="170"/>
    </row>
    <row r="609" spans="3:3" ht="15.75" customHeight="1">
      <c r="C609" s="170"/>
    </row>
    <row r="610" spans="3:3" ht="15.75" customHeight="1">
      <c r="C610" s="170"/>
    </row>
    <row r="611" spans="3:3" ht="15.75" customHeight="1">
      <c r="C611" s="170"/>
    </row>
    <row r="612" spans="3:3" ht="15.75" customHeight="1">
      <c r="C612" s="170"/>
    </row>
    <row r="613" spans="3:3" ht="15.75" customHeight="1">
      <c r="C613" s="170"/>
    </row>
    <row r="614" spans="3:3" ht="15.75" customHeight="1">
      <c r="C614" s="170"/>
    </row>
    <row r="615" spans="3:3" ht="15.75" customHeight="1">
      <c r="C615" s="170"/>
    </row>
    <row r="616" spans="3:3" ht="15.75" customHeight="1">
      <c r="C616" s="170"/>
    </row>
    <row r="617" spans="3:3" ht="15.75" customHeight="1">
      <c r="C617" s="170"/>
    </row>
    <row r="618" spans="3:3" ht="15.75" customHeight="1">
      <c r="C618" s="170"/>
    </row>
    <row r="619" spans="3:3" ht="15.75" customHeight="1">
      <c r="C619" s="170"/>
    </row>
    <row r="620" spans="3:3" ht="15.75" customHeight="1">
      <c r="C620" s="170"/>
    </row>
    <row r="621" spans="3:3" ht="15.75" customHeight="1">
      <c r="C621" s="170"/>
    </row>
    <row r="622" spans="3:3" ht="15.75" customHeight="1">
      <c r="C622" s="170"/>
    </row>
    <row r="623" spans="3:3" ht="15.75" customHeight="1">
      <c r="C623" s="170"/>
    </row>
    <row r="624" spans="3:3" ht="15.75" customHeight="1">
      <c r="C624" s="170"/>
    </row>
    <row r="625" spans="3:3" ht="15.75" customHeight="1">
      <c r="C625" s="170"/>
    </row>
    <row r="626" spans="3:3" ht="15.75" customHeight="1">
      <c r="C626" s="170"/>
    </row>
    <row r="627" spans="3:3" ht="15.75" customHeight="1">
      <c r="C627" s="170"/>
    </row>
    <row r="628" spans="3:3" ht="15.75" customHeight="1">
      <c r="C628" s="170"/>
    </row>
    <row r="629" spans="3:3" ht="15.75" customHeight="1">
      <c r="C629" s="170"/>
    </row>
    <row r="630" spans="3:3" ht="15.75" customHeight="1">
      <c r="C630" s="170"/>
    </row>
    <row r="631" spans="3:3" ht="15.75" customHeight="1">
      <c r="C631" s="170"/>
    </row>
    <row r="632" spans="3:3" ht="15.75" customHeight="1">
      <c r="C632" s="170"/>
    </row>
    <row r="633" spans="3:3" ht="15.75" customHeight="1">
      <c r="C633" s="170"/>
    </row>
    <row r="634" spans="3:3" ht="15.75" customHeight="1">
      <c r="C634" s="170"/>
    </row>
    <row r="635" spans="3:3" ht="15.75" customHeight="1">
      <c r="C635" s="170"/>
    </row>
    <row r="636" spans="3:3" ht="15.75" customHeight="1">
      <c r="C636" s="170"/>
    </row>
    <row r="637" spans="3:3" ht="15.75" customHeight="1">
      <c r="C637" s="170"/>
    </row>
    <row r="638" spans="3:3" ht="15.75" customHeight="1">
      <c r="C638" s="170"/>
    </row>
    <row r="639" spans="3:3" ht="15.75" customHeight="1">
      <c r="C639" s="170"/>
    </row>
    <row r="640" spans="3:3" ht="15.75" customHeight="1">
      <c r="C640" s="170"/>
    </row>
    <row r="641" spans="3:3" ht="15.75" customHeight="1">
      <c r="C641" s="170"/>
    </row>
    <row r="642" spans="3:3" ht="15.75" customHeight="1">
      <c r="C642" s="170"/>
    </row>
    <row r="643" spans="3:3" ht="15.75" customHeight="1">
      <c r="C643" s="170"/>
    </row>
    <row r="644" spans="3:3" ht="15.75" customHeight="1">
      <c r="C644" s="170"/>
    </row>
    <row r="645" spans="3:3" ht="15.75" customHeight="1">
      <c r="C645" s="170"/>
    </row>
    <row r="646" spans="3:3" ht="15.75" customHeight="1">
      <c r="C646" s="170"/>
    </row>
    <row r="647" spans="3:3" ht="15.75" customHeight="1">
      <c r="C647" s="170"/>
    </row>
    <row r="648" spans="3:3" ht="15.75" customHeight="1">
      <c r="C648" s="170"/>
    </row>
    <row r="649" spans="3:3" ht="15.75" customHeight="1">
      <c r="C649" s="170"/>
    </row>
    <row r="650" spans="3:3" ht="15.75" customHeight="1">
      <c r="C650" s="170"/>
    </row>
    <row r="651" spans="3:3" ht="15.75" customHeight="1">
      <c r="C651" s="170"/>
    </row>
    <row r="652" spans="3:3" ht="15.75" customHeight="1">
      <c r="C652" s="170"/>
    </row>
    <row r="653" spans="3:3" ht="15.75" customHeight="1">
      <c r="C653" s="170"/>
    </row>
    <row r="654" spans="3:3" ht="15.75" customHeight="1">
      <c r="C654" s="170"/>
    </row>
    <row r="655" spans="3:3" ht="15.75" customHeight="1">
      <c r="C655" s="170"/>
    </row>
    <row r="656" spans="3:3" ht="15.75" customHeight="1">
      <c r="C656" s="170"/>
    </row>
    <row r="657" spans="3:3" ht="15.75" customHeight="1">
      <c r="C657" s="170"/>
    </row>
    <row r="658" spans="3:3" ht="15.75" customHeight="1">
      <c r="C658" s="170"/>
    </row>
    <row r="659" spans="3:3" ht="15.75" customHeight="1">
      <c r="C659" s="170"/>
    </row>
    <row r="660" spans="3:3" ht="15.75" customHeight="1">
      <c r="C660" s="170"/>
    </row>
    <row r="661" spans="3:3" ht="15.75" customHeight="1">
      <c r="C661" s="170"/>
    </row>
    <row r="662" spans="3:3" ht="15.75" customHeight="1">
      <c r="C662" s="170"/>
    </row>
    <row r="663" spans="3:3" ht="15.75" customHeight="1">
      <c r="C663" s="170"/>
    </row>
    <row r="664" spans="3:3" ht="15.75" customHeight="1">
      <c r="C664" s="170"/>
    </row>
    <row r="665" spans="3:3" ht="15.75" customHeight="1">
      <c r="C665" s="170"/>
    </row>
    <row r="666" spans="3:3" ht="15.75" customHeight="1">
      <c r="C666" s="170"/>
    </row>
    <row r="667" spans="3:3" ht="15.75" customHeight="1">
      <c r="C667" s="170"/>
    </row>
    <row r="668" spans="3:3" ht="15.75" customHeight="1">
      <c r="C668" s="170"/>
    </row>
    <row r="669" spans="3:3" ht="15.75" customHeight="1">
      <c r="C669" s="170"/>
    </row>
    <row r="670" spans="3:3" ht="15.75" customHeight="1">
      <c r="C670" s="170"/>
    </row>
    <row r="671" spans="3:3" ht="15.75" customHeight="1">
      <c r="C671" s="170"/>
    </row>
    <row r="672" spans="3:3" ht="15.75" customHeight="1">
      <c r="C672" s="170"/>
    </row>
    <row r="673" spans="3:3" ht="15.75" customHeight="1">
      <c r="C673" s="170"/>
    </row>
    <row r="674" spans="3:3" ht="15.75" customHeight="1">
      <c r="C674" s="170"/>
    </row>
    <row r="675" spans="3:3" ht="15.75" customHeight="1">
      <c r="C675" s="170"/>
    </row>
    <row r="676" spans="3:3" ht="15.75" customHeight="1">
      <c r="C676" s="170"/>
    </row>
    <row r="677" spans="3:3" ht="15.75" customHeight="1">
      <c r="C677" s="170"/>
    </row>
    <row r="678" spans="3:3" ht="15.75" customHeight="1">
      <c r="C678" s="170"/>
    </row>
    <row r="679" spans="3:3" ht="15.75" customHeight="1">
      <c r="C679" s="170"/>
    </row>
    <row r="680" spans="3:3" ht="15.75" customHeight="1">
      <c r="C680" s="170"/>
    </row>
    <row r="681" spans="3:3" ht="15.75" customHeight="1">
      <c r="C681" s="170"/>
    </row>
    <row r="682" spans="3:3" ht="15.75" customHeight="1">
      <c r="C682" s="170"/>
    </row>
    <row r="683" spans="3:3" ht="15.75" customHeight="1">
      <c r="C683" s="170"/>
    </row>
    <row r="684" spans="3:3" ht="15.75" customHeight="1">
      <c r="C684" s="170"/>
    </row>
    <row r="685" spans="3:3" ht="15.75" customHeight="1">
      <c r="C685" s="170"/>
    </row>
    <row r="686" spans="3:3" ht="15.75" customHeight="1">
      <c r="C686" s="170"/>
    </row>
    <row r="687" spans="3:3" ht="15.75" customHeight="1">
      <c r="C687" s="170"/>
    </row>
    <row r="688" spans="3:3" ht="15.75" customHeight="1">
      <c r="C688" s="170"/>
    </row>
    <row r="689" spans="3:3" ht="15.75" customHeight="1">
      <c r="C689" s="170"/>
    </row>
    <row r="690" spans="3:3" ht="15.75" customHeight="1">
      <c r="C690" s="170"/>
    </row>
    <row r="691" spans="3:3" ht="15.75" customHeight="1">
      <c r="C691" s="170"/>
    </row>
    <row r="692" spans="3:3" ht="15.75" customHeight="1">
      <c r="C692" s="170"/>
    </row>
    <row r="693" spans="3:3" ht="15.75" customHeight="1">
      <c r="C693" s="170"/>
    </row>
    <row r="694" spans="3:3" ht="15.75" customHeight="1">
      <c r="C694" s="170"/>
    </row>
    <row r="695" spans="3:3" ht="15.75" customHeight="1">
      <c r="C695" s="170"/>
    </row>
    <row r="696" spans="3:3" ht="15.75" customHeight="1">
      <c r="C696" s="170"/>
    </row>
    <row r="697" spans="3:3" ht="15.75" customHeight="1">
      <c r="C697" s="170"/>
    </row>
    <row r="698" spans="3:3" ht="15.75" customHeight="1">
      <c r="C698" s="170"/>
    </row>
    <row r="699" spans="3:3" ht="15.75" customHeight="1">
      <c r="C699" s="170"/>
    </row>
    <row r="700" spans="3:3" ht="15.75" customHeight="1">
      <c r="C700" s="170"/>
    </row>
    <row r="701" spans="3:3" ht="15.75" customHeight="1">
      <c r="C701" s="170"/>
    </row>
    <row r="702" spans="3:3" ht="15.75" customHeight="1">
      <c r="C702" s="170"/>
    </row>
    <row r="703" spans="3:3" ht="15.75" customHeight="1">
      <c r="C703" s="170"/>
    </row>
    <row r="704" spans="3:3" ht="15.75" customHeight="1">
      <c r="C704" s="170"/>
    </row>
    <row r="705" spans="3:3" ht="15.75" customHeight="1">
      <c r="C705" s="170"/>
    </row>
    <row r="706" spans="3:3" ht="15.75" customHeight="1">
      <c r="C706" s="170"/>
    </row>
    <row r="707" spans="3:3" ht="15.75" customHeight="1">
      <c r="C707" s="170"/>
    </row>
    <row r="708" spans="3:3" ht="15.75" customHeight="1">
      <c r="C708" s="170"/>
    </row>
    <row r="709" spans="3:3" ht="15.75" customHeight="1">
      <c r="C709" s="170"/>
    </row>
    <row r="710" spans="3:3" ht="15.75" customHeight="1">
      <c r="C710" s="170"/>
    </row>
    <row r="711" spans="3:3" ht="15.75" customHeight="1">
      <c r="C711" s="170"/>
    </row>
    <row r="712" spans="3:3" ht="15.75" customHeight="1">
      <c r="C712" s="170"/>
    </row>
    <row r="713" spans="3:3" ht="15.75" customHeight="1">
      <c r="C713" s="170"/>
    </row>
    <row r="714" spans="3:3" ht="15.75" customHeight="1">
      <c r="C714" s="170"/>
    </row>
    <row r="715" spans="3:3" ht="15.75" customHeight="1">
      <c r="C715" s="170"/>
    </row>
    <row r="716" spans="3:3" ht="15.75" customHeight="1">
      <c r="C716" s="170"/>
    </row>
    <row r="717" spans="3:3" ht="15.75" customHeight="1">
      <c r="C717" s="170"/>
    </row>
    <row r="718" spans="3:3" ht="15.75" customHeight="1">
      <c r="C718" s="170"/>
    </row>
    <row r="719" spans="3:3" ht="15.75" customHeight="1">
      <c r="C719" s="170"/>
    </row>
    <row r="720" spans="3:3" ht="15.75" customHeight="1">
      <c r="C720" s="170"/>
    </row>
    <row r="721" spans="3:3" ht="15.75" customHeight="1">
      <c r="C721" s="170"/>
    </row>
    <row r="722" spans="3:3" ht="15.75" customHeight="1">
      <c r="C722" s="170"/>
    </row>
    <row r="723" spans="3:3" ht="15.75" customHeight="1">
      <c r="C723" s="170"/>
    </row>
    <row r="724" spans="3:3" ht="15.75" customHeight="1">
      <c r="C724" s="170"/>
    </row>
    <row r="725" spans="3:3" ht="15.75" customHeight="1">
      <c r="C725" s="170"/>
    </row>
    <row r="726" spans="3:3" ht="15.75" customHeight="1">
      <c r="C726" s="170"/>
    </row>
    <row r="727" spans="3:3" ht="15.75" customHeight="1">
      <c r="C727" s="170"/>
    </row>
    <row r="728" spans="3:3" ht="15.75" customHeight="1">
      <c r="C728" s="170"/>
    </row>
    <row r="729" spans="3:3" ht="15.75" customHeight="1">
      <c r="C729" s="170"/>
    </row>
    <row r="730" spans="3:3" ht="15.75" customHeight="1">
      <c r="C730" s="170"/>
    </row>
    <row r="731" spans="3:3" ht="15.75" customHeight="1">
      <c r="C731" s="170"/>
    </row>
    <row r="732" spans="3:3" ht="15.75" customHeight="1">
      <c r="C732" s="170"/>
    </row>
    <row r="733" spans="3:3" ht="15.75" customHeight="1">
      <c r="C733" s="170"/>
    </row>
    <row r="734" spans="3:3" ht="15.75" customHeight="1">
      <c r="C734" s="170"/>
    </row>
    <row r="735" spans="3:3" ht="15.75" customHeight="1">
      <c r="C735" s="170"/>
    </row>
    <row r="736" spans="3:3" ht="15.75" customHeight="1">
      <c r="C736" s="170"/>
    </row>
    <row r="737" spans="3:3" ht="15.75" customHeight="1">
      <c r="C737" s="170"/>
    </row>
    <row r="738" spans="3:3" ht="15.75" customHeight="1">
      <c r="C738" s="170"/>
    </row>
    <row r="739" spans="3:3" ht="15.75" customHeight="1">
      <c r="C739" s="170"/>
    </row>
    <row r="740" spans="3:3" ht="15.75" customHeight="1">
      <c r="C740" s="170"/>
    </row>
    <row r="741" spans="3:3" ht="15.75" customHeight="1">
      <c r="C741" s="170"/>
    </row>
    <row r="742" spans="3:3" ht="15.75" customHeight="1">
      <c r="C742" s="170"/>
    </row>
    <row r="743" spans="3:3" ht="15.75" customHeight="1">
      <c r="C743" s="170"/>
    </row>
    <row r="744" spans="3:3" ht="15.75" customHeight="1">
      <c r="C744" s="170"/>
    </row>
    <row r="745" spans="3:3" ht="15.75" customHeight="1">
      <c r="C745" s="170"/>
    </row>
    <row r="746" spans="3:3" ht="15.75" customHeight="1">
      <c r="C746" s="170"/>
    </row>
    <row r="747" spans="3:3" ht="15.75" customHeight="1">
      <c r="C747" s="170"/>
    </row>
    <row r="748" spans="3:3" ht="15.75" customHeight="1">
      <c r="C748" s="170"/>
    </row>
    <row r="749" spans="3:3" ht="15.75" customHeight="1">
      <c r="C749" s="170"/>
    </row>
    <row r="750" spans="3:3" ht="15.75" customHeight="1">
      <c r="C750" s="170"/>
    </row>
    <row r="751" spans="3:3" ht="15.75" customHeight="1">
      <c r="C751" s="170"/>
    </row>
    <row r="752" spans="3:3" ht="15.75" customHeight="1">
      <c r="C752" s="170"/>
    </row>
    <row r="753" spans="3:3" ht="15.75" customHeight="1">
      <c r="C753" s="170"/>
    </row>
    <row r="754" spans="3:3" ht="15.75" customHeight="1">
      <c r="C754" s="170"/>
    </row>
    <row r="755" spans="3:3" ht="15.75" customHeight="1">
      <c r="C755" s="170"/>
    </row>
    <row r="756" spans="3:3" ht="15.75" customHeight="1">
      <c r="C756" s="170"/>
    </row>
    <row r="757" spans="3:3" ht="15.75" customHeight="1">
      <c r="C757" s="170"/>
    </row>
    <row r="758" spans="3:3" ht="15.75" customHeight="1">
      <c r="C758" s="170"/>
    </row>
    <row r="759" spans="3:3" ht="15.75" customHeight="1">
      <c r="C759" s="170"/>
    </row>
    <row r="760" spans="3:3" ht="15.75" customHeight="1">
      <c r="C760" s="170"/>
    </row>
    <row r="761" spans="3:3" ht="15.75" customHeight="1">
      <c r="C761" s="170"/>
    </row>
    <row r="762" spans="3:3" ht="15.75" customHeight="1">
      <c r="C762" s="170"/>
    </row>
    <row r="763" spans="3:3" ht="15.75" customHeight="1">
      <c r="C763" s="170"/>
    </row>
    <row r="764" spans="3:3" ht="15.75" customHeight="1">
      <c r="C764" s="170"/>
    </row>
    <row r="765" spans="3:3" ht="15.75" customHeight="1">
      <c r="C765" s="170"/>
    </row>
    <row r="766" spans="3:3" ht="15.75" customHeight="1">
      <c r="C766" s="170"/>
    </row>
    <row r="767" spans="3:3" ht="15.75" customHeight="1">
      <c r="C767" s="170"/>
    </row>
    <row r="768" spans="3:3" ht="15.75" customHeight="1">
      <c r="C768" s="170"/>
    </row>
    <row r="769" spans="3:3" ht="15.75" customHeight="1">
      <c r="C769" s="170"/>
    </row>
    <row r="770" spans="3:3" ht="15.75" customHeight="1">
      <c r="C770" s="170"/>
    </row>
    <row r="771" spans="3:3" ht="15.75" customHeight="1">
      <c r="C771" s="170"/>
    </row>
    <row r="772" spans="3:3" ht="15.75" customHeight="1">
      <c r="C772" s="170"/>
    </row>
    <row r="773" spans="3:3" ht="15.75" customHeight="1">
      <c r="C773" s="170"/>
    </row>
    <row r="774" spans="3:3" ht="15.75" customHeight="1">
      <c r="C774" s="170"/>
    </row>
    <row r="775" spans="3:3" ht="15.75" customHeight="1">
      <c r="C775" s="170"/>
    </row>
    <row r="776" spans="3:3" ht="15.75" customHeight="1">
      <c r="C776" s="170"/>
    </row>
    <row r="777" spans="3:3" ht="15.75" customHeight="1">
      <c r="C777" s="170"/>
    </row>
    <row r="778" spans="3:3" ht="15.75" customHeight="1">
      <c r="C778" s="170"/>
    </row>
    <row r="779" spans="3:3" ht="15.75" customHeight="1">
      <c r="C779" s="170"/>
    </row>
    <row r="780" spans="3:3" ht="15.75" customHeight="1">
      <c r="C780" s="170"/>
    </row>
    <row r="781" spans="3:3" ht="15.75" customHeight="1">
      <c r="C781" s="170"/>
    </row>
    <row r="782" spans="3:3" ht="15.75" customHeight="1">
      <c r="C782" s="170"/>
    </row>
    <row r="783" spans="3:3" ht="15.75" customHeight="1">
      <c r="C783" s="170"/>
    </row>
    <row r="784" spans="3:3" ht="15.75" customHeight="1">
      <c r="C784" s="170"/>
    </row>
    <row r="785" spans="3:3" ht="15.75" customHeight="1">
      <c r="C785" s="170"/>
    </row>
    <row r="786" spans="3:3" ht="15.75" customHeight="1">
      <c r="C786" s="170"/>
    </row>
    <row r="787" spans="3:3" ht="15.75" customHeight="1">
      <c r="C787" s="170"/>
    </row>
    <row r="788" spans="3:3" ht="15.75" customHeight="1">
      <c r="C788" s="170"/>
    </row>
    <row r="789" spans="3:3" ht="15.75" customHeight="1">
      <c r="C789" s="170"/>
    </row>
    <row r="790" spans="3:3" ht="15.75" customHeight="1">
      <c r="C790" s="170"/>
    </row>
    <row r="791" spans="3:3" ht="15.75" customHeight="1">
      <c r="C791" s="170"/>
    </row>
    <row r="792" spans="3:3" ht="15.75" customHeight="1">
      <c r="C792" s="170"/>
    </row>
    <row r="793" spans="3:3" ht="15.75" customHeight="1">
      <c r="C793" s="170"/>
    </row>
    <row r="794" spans="3:3" ht="15.75" customHeight="1">
      <c r="C794" s="170"/>
    </row>
    <row r="795" spans="3:3" ht="15.75" customHeight="1">
      <c r="C795" s="170"/>
    </row>
    <row r="796" spans="3:3" ht="15.75" customHeight="1">
      <c r="C796" s="170"/>
    </row>
    <row r="797" spans="3:3" ht="15.75" customHeight="1">
      <c r="C797" s="170"/>
    </row>
    <row r="798" spans="3:3" ht="15.75" customHeight="1">
      <c r="C798" s="170"/>
    </row>
    <row r="799" spans="3:3" ht="15.75" customHeight="1">
      <c r="C799" s="170"/>
    </row>
    <row r="800" spans="3:3" ht="15.75" customHeight="1">
      <c r="C800" s="170"/>
    </row>
    <row r="801" spans="3:3" ht="15.75" customHeight="1">
      <c r="C801" s="170"/>
    </row>
    <row r="802" spans="3:3" ht="15.75" customHeight="1">
      <c r="C802" s="170"/>
    </row>
    <row r="803" spans="3:3" ht="15.75" customHeight="1">
      <c r="C803" s="170"/>
    </row>
    <row r="804" spans="3:3" ht="15.75" customHeight="1">
      <c r="C804" s="170"/>
    </row>
    <row r="805" spans="3:3" ht="15.75" customHeight="1">
      <c r="C805" s="170"/>
    </row>
    <row r="806" spans="3:3" ht="15.75" customHeight="1">
      <c r="C806" s="170"/>
    </row>
    <row r="807" spans="3:3" ht="15.75" customHeight="1">
      <c r="C807" s="170"/>
    </row>
    <row r="808" spans="3:3" ht="15.75" customHeight="1">
      <c r="C808" s="170"/>
    </row>
    <row r="809" spans="3:3" ht="15.75" customHeight="1">
      <c r="C809" s="170"/>
    </row>
    <row r="810" spans="3:3" ht="15.75" customHeight="1">
      <c r="C810" s="170"/>
    </row>
    <row r="811" spans="3:3" ht="15.75" customHeight="1">
      <c r="C811" s="170"/>
    </row>
    <row r="812" spans="3:3" ht="15.75" customHeight="1">
      <c r="C812" s="170"/>
    </row>
    <row r="813" spans="3:3" ht="15.75" customHeight="1">
      <c r="C813" s="170"/>
    </row>
    <row r="814" spans="3:3" ht="15.75" customHeight="1">
      <c r="C814" s="170"/>
    </row>
    <row r="815" spans="3:3" ht="15.75" customHeight="1">
      <c r="C815" s="170"/>
    </row>
    <row r="816" spans="3:3" ht="15.75" customHeight="1">
      <c r="C816" s="170"/>
    </row>
    <row r="817" spans="3:3" ht="15.75" customHeight="1">
      <c r="C817" s="170"/>
    </row>
    <row r="818" spans="3:3" ht="15.75" customHeight="1">
      <c r="C818" s="170"/>
    </row>
    <row r="819" spans="3:3" ht="15.75" customHeight="1">
      <c r="C819" s="170"/>
    </row>
    <row r="820" spans="3:3" ht="15.75" customHeight="1">
      <c r="C820" s="170"/>
    </row>
    <row r="821" spans="3:3" ht="15.75" customHeight="1">
      <c r="C821" s="170"/>
    </row>
    <row r="822" spans="3:3" ht="15.75" customHeight="1">
      <c r="C822" s="170"/>
    </row>
    <row r="823" spans="3:3" ht="15.75" customHeight="1">
      <c r="C823" s="170"/>
    </row>
    <row r="824" spans="3:3" ht="15.75" customHeight="1">
      <c r="C824" s="170"/>
    </row>
    <row r="825" spans="3:3" ht="15.75" customHeight="1">
      <c r="C825" s="170"/>
    </row>
    <row r="826" spans="3:3" ht="15.75" customHeight="1">
      <c r="C826" s="170"/>
    </row>
    <row r="827" spans="3:3" ht="15.75" customHeight="1">
      <c r="C827" s="170"/>
    </row>
    <row r="828" spans="3:3" ht="15.75" customHeight="1">
      <c r="C828" s="170"/>
    </row>
    <row r="829" spans="3:3" ht="15.75" customHeight="1">
      <c r="C829" s="170"/>
    </row>
    <row r="830" spans="3:3" ht="15.75" customHeight="1">
      <c r="C830" s="170"/>
    </row>
    <row r="831" spans="3:3" ht="15.75" customHeight="1">
      <c r="C831" s="170"/>
    </row>
    <row r="832" spans="3:3" ht="15.75" customHeight="1">
      <c r="C832" s="170"/>
    </row>
    <row r="833" spans="3:3" ht="15.75" customHeight="1">
      <c r="C833" s="170"/>
    </row>
    <row r="834" spans="3:3" ht="15.75" customHeight="1">
      <c r="C834" s="170"/>
    </row>
    <row r="835" spans="3:3" ht="15.75" customHeight="1">
      <c r="C835" s="170"/>
    </row>
    <row r="836" spans="3:3" ht="15.75" customHeight="1">
      <c r="C836" s="170"/>
    </row>
    <row r="837" spans="3:3" ht="15.75" customHeight="1">
      <c r="C837" s="170"/>
    </row>
    <row r="838" spans="3:3" ht="15.75" customHeight="1">
      <c r="C838" s="170"/>
    </row>
    <row r="839" spans="3:3" ht="15.75" customHeight="1">
      <c r="C839" s="170"/>
    </row>
    <row r="840" spans="3:3" ht="15.75" customHeight="1">
      <c r="C840" s="170"/>
    </row>
    <row r="841" spans="3:3" ht="15.75" customHeight="1">
      <c r="C841" s="170"/>
    </row>
    <row r="842" spans="3:3" ht="15.75" customHeight="1">
      <c r="C842" s="170"/>
    </row>
    <row r="843" spans="3:3" ht="15.75" customHeight="1">
      <c r="C843" s="170"/>
    </row>
    <row r="844" spans="3:3" ht="15.75" customHeight="1">
      <c r="C844" s="170"/>
    </row>
    <row r="845" spans="3:3" ht="15.75" customHeight="1">
      <c r="C845" s="170"/>
    </row>
    <row r="846" spans="3:3" ht="15.75" customHeight="1">
      <c r="C846" s="170"/>
    </row>
    <row r="847" spans="3:3" ht="15.75" customHeight="1">
      <c r="C847" s="170"/>
    </row>
    <row r="848" spans="3:3" ht="15.75" customHeight="1">
      <c r="C848" s="170"/>
    </row>
    <row r="849" spans="3:3" ht="15.75" customHeight="1">
      <c r="C849" s="170"/>
    </row>
    <row r="850" spans="3:3" ht="15.75" customHeight="1">
      <c r="C850" s="170"/>
    </row>
    <row r="851" spans="3:3" ht="15.75" customHeight="1">
      <c r="C851" s="170"/>
    </row>
    <row r="852" spans="3:3" ht="15.75" customHeight="1">
      <c r="C852" s="170"/>
    </row>
    <row r="853" spans="3:3" ht="15.75" customHeight="1">
      <c r="C853" s="170"/>
    </row>
    <row r="854" spans="3:3" ht="15.75" customHeight="1">
      <c r="C854" s="170"/>
    </row>
    <row r="855" spans="3:3" ht="15.75" customHeight="1">
      <c r="C855" s="170"/>
    </row>
    <row r="856" spans="3:3" ht="15.75" customHeight="1">
      <c r="C856" s="170"/>
    </row>
    <row r="857" spans="3:3" ht="15.75" customHeight="1">
      <c r="C857" s="170"/>
    </row>
    <row r="858" spans="3:3" ht="15.75" customHeight="1">
      <c r="C858" s="170"/>
    </row>
    <row r="859" spans="3:3" ht="15.75" customHeight="1">
      <c r="C859" s="170"/>
    </row>
    <row r="860" spans="3:3" ht="15.75" customHeight="1">
      <c r="C860" s="170"/>
    </row>
    <row r="861" spans="3:3" ht="15.75" customHeight="1">
      <c r="C861" s="170"/>
    </row>
    <row r="862" spans="3:3" ht="15.75" customHeight="1">
      <c r="C862" s="170"/>
    </row>
    <row r="863" spans="3:3" ht="15.75" customHeight="1">
      <c r="C863" s="170"/>
    </row>
    <row r="864" spans="3:3" ht="15.75" customHeight="1">
      <c r="C864" s="170"/>
    </row>
    <row r="865" spans="3:3" ht="15.75" customHeight="1">
      <c r="C865" s="170"/>
    </row>
    <row r="866" spans="3:3" ht="15.75" customHeight="1">
      <c r="C866" s="170"/>
    </row>
    <row r="867" spans="3:3" ht="15.75" customHeight="1">
      <c r="C867" s="170"/>
    </row>
    <row r="868" spans="3:3" ht="15.75" customHeight="1">
      <c r="C868" s="170"/>
    </row>
    <row r="869" spans="3:3" ht="15.75" customHeight="1">
      <c r="C869" s="170"/>
    </row>
    <row r="870" spans="3:3" ht="15.75" customHeight="1">
      <c r="C870" s="170"/>
    </row>
    <row r="871" spans="3:3" ht="15.75" customHeight="1">
      <c r="C871" s="170"/>
    </row>
    <row r="872" spans="3:3" ht="15.75" customHeight="1">
      <c r="C872" s="170"/>
    </row>
    <row r="873" spans="3:3" ht="15.75" customHeight="1">
      <c r="C873" s="170"/>
    </row>
    <row r="874" spans="3:3" ht="15.75" customHeight="1">
      <c r="C874" s="170"/>
    </row>
    <row r="875" spans="3:3" ht="15.75" customHeight="1">
      <c r="C875" s="170"/>
    </row>
    <row r="876" spans="3:3" ht="15.75" customHeight="1">
      <c r="C876" s="170"/>
    </row>
    <row r="877" spans="3:3" ht="15.75" customHeight="1">
      <c r="C877" s="170"/>
    </row>
    <row r="878" spans="3:3" ht="15.75" customHeight="1">
      <c r="C878" s="170"/>
    </row>
    <row r="879" spans="3:3" ht="15.75" customHeight="1">
      <c r="C879" s="170"/>
    </row>
    <row r="880" spans="3:3" ht="15.75" customHeight="1">
      <c r="C880" s="170"/>
    </row>
    <row r="881" spans="3:3" ht="15.75" customHeight="1">
      <c r="C881" s="170"/>
    </row>
    <row r="882" spans="3:3" ht="15.75" customHeight="1">
      <c r="C882" s="170"/>
    </row>
    <row r="883" spans="3:3" ht="15.75" customHeight="1">
      <c r="C883" s="170"/>
    </row>
    <row r="884" spans="3:3" ht="15.75" customHeight="1">
      <c r="C884" s="170"/>
    </row>
    <row r="885" spans="3:3" ht="15.75" customHeight="1">
      <c r="C885" s="170"/>
    </row>
    <row r="886" spans="3:3" ht="15.75" customHeight="1">
      <c r="C886" s="170"/>
    </row>
    <row r="887" spans="3:3" ht="15.75" customHeight="1">
      <c r="C887" s="170"/>
    </row>
    <row r="888" spans="3:3" ht="15.75" customHeight="1">
      <c r="C888" s="170"/>
    </row>
    <row r="889" spans="3:3" ht="15.75" customHeight="1">
      <c r="C889" s="170"/>
    </row>
    <row r="890" spans="3:3" ht="15.75" customHeight="1">
      <c r="C890" s="170"/>
    </row>
    <row r="891" spans="3:3" ht="15.75" customHeight="1">
      <c r="C891" s="170"/>
    </row>
    <row r="892" spans="3:3" ht="15.75" customHeight="1">
      <c r="C892" s="170"/>
    </row>
    <row r="893" spans="3:3" ht="15.75" customHeight="1">
      <c r="C893" s="170"/>
    </row>
    <row r="894" spans="3:3" ht="15.75" customHeight="1">
      <c r="C894" s="170"/>
    </row>
    <row r="895" spans="3:3" ht="15.75" customHeight="1">
      <c r="C895" s="170"/>
    </row>
    <row r="896" spans="3:3" ht="15.75" customHeight="1">
      <c r="C896" s="170"/>
    </row>
    <row r="897" spans="3:3" ht="15.75" customHeight="1">
      <c r="C897" s="170"/>
    </row>
    <row r="898" spans="3:3" ht="15.75" customHeight="1">
      <c r="C898" s="170"/>
    </row>
    <row r="899" spans="3:3" ht="15.75" customHeight="1">
      <c r="C899" s="170"/>
    </row>
    <row r="900" spans="3:3" ht="15.75" customHeight="1">
      <c r="C900" s="170"/>
    </row>
    <row r="901" spans="3:3" ht="15.75" customHeight="1">
      <c r="C901" s="170"/>
    </row>
    <row r="902" spans="3:3" ht="15.75" customHeight="1">
      <c r="C902" s="170"/>
    </row>
    <row r="903" spans="3:3" ht="15.75" customHeight="1">
      <c r="C903" s="170"/>
    </row>
    <row r="904" spans="3:3" ht="15.75" customHeight="1">
      <c r="C904" s="170"/>
    </row>
    <row r="905" spans="3:3" ht="15.75" customHeight="1">
      <c r="C905" s="170"/>
    </row>
    <row r="906" spans="3:3" ht="15.75" customHeight="1">
      <c r="C906" s="170"/>
    </row>
    <row r="907" spans="3:3" ht="15.75" customHeight="1">
      <c r="C907" s="170"/>
    </row>
    <row r="908" spans="3:3" ht="15.75" customHeight="1">
      <c r="C908" s="170"/>
    </row>
    <row r="909" spans="3:3" ht="15.75" customHeight="1">
      <c r="C909" s="170"/>
    </row>
    <row r="910" spans="3:3" ht="15.75" customHeight="1">
      <c r="C910" s="170"/>
    </row>
    <row r="911" spans="3:3" ht="15.75" customHeight="1">
      <c r="C911" s="170"/>
    </row>
    <row r="912" spans="3:3" ht="15.75" customHeight="1">
      <c r="C912" s="170"/>
    </row>
    <row r="913" spans="3:3" ht="15.75" customHeight="1">
      <c r="C913" s="170"/>
    </row>
    <row r="914" spans="3:3" ht="15.75" customHeight="1">
      <c r="C914" s="170"/>
    </row>
    <row r="915" spans="3:3" ht="15.75" customHeight="1">
      <c r="C915" s="170"/>
    </row>
    <row r="916" spans="3:3" ht="15.75" customHeight="1">
      <c r="C916" s="170"/>
    </row>
    <row r="917" spans="3:3" ht="15.75" customHeight="1">
      <c r="C917" s="170"/>
    </row>
    <row r="918" spans="3:3" ht="15.75" customHeight="1">
      <c r="C918" s="170"/>
    </row>
    <row r="919" spans="3:3" ht="15.75" customHeight="1">
      <c r="C919" s="170"/>
    </row>
    <row r="920" spans="3:3" ht="15.75" customHeight="1">
      <c r="C920" s="170"/>
    </row>
    <row r="921" spans="3:3" ht="15.75" customHeight="1">
      <c r="C921" s="170"/>
    </row>
    <row r="922" spans="3:3" ht="15.75" customHeight="1">
      <c r="C922" s="170"/>
    </row>
    <row r="923" spans="3:3" ht="15.75" customHeight="1">
      <c r="C923" s="170"/>
    </row>
    <row r="924" spans="3:3" ht="15.75" customHeight="1">
      <c r="C924" s="170"/>
    </row>
    <row r="925" spans="3:3" ht="15.75" customHeight="1">
      <c r="C925" s="170"/>
    </row>
    <row r="926" spans="3:3" ht="15.75" customHeight="1">
      <c r="C926" s="170"/>
    </row>
    <row r="927" spans="3:3" ht="15.75" customHeight="1">
      <c r="C927" s="170"/>
    </row>
    <row r="928" spans="3:3" ht="15.75" customHeight="1">
      <c r="C928" s="170"/>
    </row>
    <row r="929" spans="3:3" ht="15.75" customHeight="1">
      <c r="C929" s="170"/>
    </row>
    <row r="930" spans="3:3" ht="15.75" customHeight="1">
      <c r="C930" s="170"/>
    </row>
    <row r="931" spans="3:3" ht="15.75" customHeight="1">
      <c r="C931" s="170"/>
    </row>
    <row r="932" spans="3:3" ht="15.75" customHeight="1">
      <c r="C932" s="170"/>
    </row>
    <row r="933" spans="3:3" ht="15.75" customHeight="1">
      <c r="C933" s="170"/>
    </row>
    <row r="934" spans="3:3" ht="15.75" customHeight="1">
      <c r="C934" s="170"/>
    </row>
    <row r="935" spans="3:3" ht="15.75" customHeight="1">
      <c r="C935" s="170"/>
    </row>
    <row r="936" spans="3:3" ht="15.75" customHeight="1">
      <c r="C936" s="170"/>
    </row>
    <row r="937" spans="3:3" ht="15.75" customHeight="1">
      <c r="C937" s="170"/>
    </row>
    <row r="938" spans="3:3" ht="15.75" customHeight="1">
      <c r="C938" s="170"/>
    </row>
    <row r="939" spans="3:3" ht="15.75" customHeight="1">
      <c r="C939" s="170"/>
    </row>
    <row r="940" spans="3:3" ht="15.75" customHeight="1">
      <c r="C940" s="170"/>
    </row>
    <row r="941" spans="3:3" ht="15.75" customHeight="1">
      <c r="C941" s="170"/>
    </row>
    <row r="942" spans="3:3" ht="15.75" customHeight="1">
      <c r="C942" s="170"/>
    </row>
    <row r="943" spans="3:3" ht="15.75" customHeight="1">
      <c r="C943" s="170"/>
    </row>
    <row r="944" spans="3:3" ht="15.75" customHeight="1">
      <c r="C944" s="170"/>
    </row>
    <row r="945" spans="3:3" ht="15.75" customHeight="1">
      <c r="C945" s="170"/>
    </row>
    <row r="946" spans="3:3" ht="15.75" customHeight="1">
      <c r="C946" s="170"/>
    </row>
    <row r="947" spans="3:3" ht="15.75" customHeight="1">
      <c r="C947" s="170"/>
    </row>
    <row r="948" spans="3:3" ht="15.75" customHeight="1">
      <c r="C948" s="170"/>
    </row>
    <row r="949" spans="3:3" ht="15.75" customHeight="1">
      <c r="C949" s="170"/>
    </row>
    <row r="950" spans="3:3" ht="15.75" customHeight="1">
      <c r="C950" s="170"/>
    </row>
    <row r="951" spans="3:3" ht="15.75" customHeight="1">
      <c r="C951" s="170"/>
    </row>
    <row r="952" spans="3:3" ht="15.75" customHeight="1">
      <c r="C952" s="170"/>
    </row>
    <row r="953" spans="3:3" ht="15.75" customHeight="1">
      <c r="C953" s="170"/>
    </row>
    <row r="954" spans="3:3" ht="15.75" customHeight="1">
      <c r="C954" s="170"/>
    </row>
    <row r="955" spans="3:3" ht="15.75" customHeight="1">
      <c r="C955" s="170"/>
    </row>
    <row r="956" spans="3:3" ht="15.75" customHeight="1">
      <c r="C956" s="170"/>
    </row>
    <row r="957" spans="3:3" ht="15.75" customHeight="1">
      <c r="C957" s="170"/>
    </row>
    <row r="958" spans="3:3" ht="15.75" customHeight="1">
      <c r="C958" s="170"/>
    </row>
    <row r="959" spans="3:3" ht="15.75" customHeight="1">
      <c r="C959" s="170"/>
    </row>
    <row r="960" spans="3:3" ht="15.75" customHeight="1">
      <c r="C960" s="170"/>
    </row>
    <row r="961" spans="3:3" ht="15.75" customHeight="1">
      <c r="C961" s="170"/>
    </row>
    <row r="962" spans="3:3" ht="15.75" customHeight="1">
      <c r="C962" s="170"/>
    </row>
    <row r="963" spans="3:3" ht="15.75" customHeight="1">
      <c r="C963" s="170"/>
    </row>
    <row r="964" spans="3:3" ht="15.75" customHeight="1">
      <c r="C964" s="170"/>
    </row>
    <row r="965" spans="3:3" ht="15.75" customHeight="1">
      <c r="C965" s="170"/>
    </row>
    <row r="966" spans="3:3" ht="15.75" customHeight="1">
      <c r="C966" s="170"/>
    </row>
    <row r="967" spans="3:3" ht="15.75" customHeight="1">
      <c r="C967" s="170"/>
    </row>
    <row r="968" spans="3:3" ht="15.75" customHeight="1">
      <c r="C968" s="170"/>
    </row>
    <row r="969" spans="3:3" ht="15.75" customHeight="1">
      <c r="C969" s="170"/>
    </row>
    <row r="970" spans="3:3" ht="15.75" customHeight="1">
      <c r="C970" s="170"/>
    </row>
    <row r="971" spans="3:3" ht="15.75" customHeight="1">
      <c r="C971" s="170"/>
    </row>
    <row r="972" spans="3:3" ht="15.75" customHeight="1">
      <c r="C972" s="170"/>
    </row>
    <row r="973" spans="3:3" ht="15.75" customHeight="1">
      <c r="C973" s="170"/>
    </row>
    <row r="974" spans="3:3" ht="15.75" customHeight="1">
      <c r="C974" s="170"/>
    </row>
    <row r="975" spans="3:3" ht="15.75" customHeight="1">
      <c r="C975" s="170"/>
    </row>
    <row r="976" spans="3:3" ht="15.75" customHeight="1">
      <c r="C976" s="170"/>
    </row>
    <row r="977" spans="3:3" ht="15.75" customHeight="1">
      <c r="C977" s="170"/>
    </row>
    <row r="978" spans="3:3" ht="15.75" customHeight="1">
      <c r="C978" s="170"/>
    </row>
    <row r="979" spans="3:3" ht="15.75" customHeight="1">
      <c r="C979" s="170"/>
    </row>
    <row r="980" spans="3:3" ht="15.75" customHeight="1">
      <c r="C980" s="170"/>
    </row>
    <row r="981" spans="3:3" ht="15.75" customHeight="1">
      <c r="C981" s="170"/>
    </row>
    <row r="982" spans="3:3" ht="15.75" customHeight="1">
      <c r="C982" s="170"/>
    </row>
    <row r="983" spans="3:3" ht="15.75" customHeight="1">
      <c r="C983" s="170"/>
    </row>
    <row r="984" spans="3:3" ht="15.75" customHeight="1">
      <c r="C984" s="170"/>
    </row>
    <row r="985" spans="3:3" ht="15.75" customHeight="1">
      <c r="C985" s="170"/>
    </row>
    <row r="986" spans="3:3" ht="15.75" customHeight="1">
      <c r="C986" s="170"/>
    </row>
    <row r="987" spans="3:3" ht="15.75" customHeight="1">
      <c r="C987" s="170"/>
    </row>
    <row r="988" spans="3:3" ht="15.75" customHeight="1">
      <c r="C988" s="170"/>
    </row>
    <row r="989" spans="3:3" ht="15.75" customHeight="1">
      <c r="C989" s="170"/>
    </row>
    <row r="990" spans="3:3" ht="15.75" customHeight="1">
      <c r="C990" s="170"/>
    </row>
    <row r="991" spans="3:3" ht="15.75" customHeight="1">
      <c r="C991" s="170"/>
    </row>
    <row r="992" spans="3:3" ht="15.75" customHeight="1">
      <c r="C992" s="170"/>
    </row>
    <row r="993" spans="3:3" ht="15.75" customHeight="1">
      <c r="C993" s="170"/>
    </row>
    <row r="994" spans="3:3" ht="15.75" customHeight="1">
      <c r="C994" s="170"/>
    </row>
    <row r="995" spans="3:3" ht="15.75" customHeight="1">
      <c r="C995" s="170"/>
    </row>
    <row r="996" spans="3:3" ht="15.75" customHeight="1">
      <c r="C996" s="170"/>
    </row>
    <row r="997" spans="3:3" ht="15.75" customHeight="1">
      <c r="C997" s="170"/>
    </row>
    <row r="998" spans="3:3" ht="15.75" customHeight="1">
      <c r="C998" s="170"/>
    </row>
    <row r="999" spans="3:3" ht="15.75" customHeight="1">
      <c r="C999" s="170"/>
    </row>
    <row r="1000" spans="3:3" ht="15.75" customHeight="1">
      <c r="C1000" s="170"/>
    </row>
  </sheetData>
  <mergeCells count="25">
    <mergeCell ref="A1:P1"/>
    <mergeCell ref="A2:P2"/>
    <mergeCell ref="A3:P3"/>
    <mergeCell ref="A4:D4"/>
    <mergeCell ref="A5:P5"/>
    <mergeCell ref="B10:D10"/>
    <mergeCell ref="F10:S10"/>
    <mergeCell ref="F11:S11"/>
    <mergeCell ref="E12:R12"/>
    <mergeCell ref="E13:R13"/>
    <mergeCell ref="B15:B20"/>
    <mergeCell ref="D15:J15"/>
    <mergeCell ref="D16:J16"/>
    <mergeCell ref="D21:J21"/>
    <mergeCell ref="B49:B55"/>
    <mergeCell ref="B67:B78"/>
    <mergeCell ref="B80:B83"/>
    <mergeCell ref="B84:B89"/>
    <mergeCell ref="D36:J36"/>
    <mergeCell ref="D37:J37"/>
    <mergeCell ref="B39:E39"/>
    <mergeCell ref="B40:B46"/>
    <mergeCell ref="B48:E48"/>
    <mergeCell ref="B62:D63"/>
    <mergeCell ref="B65:D65"/>
  </mergeCells>
  <conditionalFormatting sqref="F10">
    <cfRule type="notContainsBlanks" dxfId="92" priority="1">
      <formula>LEN(TRIM(F10))&gt;0</formula>
    </cfRule>
  </conditionalFormatting>
  <conditionalFormatting sqref="F11:S11">
    <cfRule type="expression" dxfId="91" priority="2">
      <formula>E11="NO SE REPORTA"</formula>
    </cfRule>
  </conditionalFormatting>
  <conditionalFormatting sqref="F11:S11">
    <cfRule type="expression" dxfId="90" priority="3">
      <formula>E10="NO APLICA"</formula>
    </cfRule>
  </conditionalFormatting>
  <conditionalFormatting sqref="E12:R12">
    <cfRule type="expression" dxfId="89" priority="4">
      <formula>E11="SI SE REPORTA"</formula>
    </cfRule>
  </conditionalFormatting>
  <dataValidations count="4">
    <dataValidation type="decimal" operator="greaterThanOrEqual" allowBlank="1" showInputMessage="1" showErrorMessage="1" prompt="ERROR - Valor en HECTAREAS (sin decimales)_x000a_" sqref="G38:H38">
      <formula1>0</formula1>
    </dataValidation>
    <dataValidation type="list" allowBlank="1" showErrorMessage="1" sqref="E11">
      <formula1>REPORTE</formula1>
    </dataValidation>
    <dataValidation type="decimal" operator="greaterThanOrEqual" allowBlank="1" showInputMessage="1" showErrorMessage="1" prompt="ERROR - Escriba un número igual o mayor que 0" sqref="E18:I19">
      <formula1>0</formula1>
    </dataValidation>
    <dataValidation type="list" allowBlank="1" showErrorMessage="1" sqref="E10">
      <formula1>SI</formula1>
    </dataValidation>
  </dataValidations>
  <hyperlinks>
    <hyperlink ref="B9" location="null!A1" display="VOLVER AL INDICE"/>
  </hyperlinks>
  <pageMargins left="0.25" right="0.25" top="0.75" bottom="0.75" header="0" footer="0"/>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baseColWidth="10" defaultColWidth="12.625" defaultRowHeight="15" customHeight="1"/>
  <cols>
    <col min="1" max="26" width="10" customWidth="1"/>
  </cols>
  <sheetData>
    <row r="1" spans="1:26" ht="12.75" customHeight="1">
      <c r="A1" s="16" t="s">
        <v>234</v>
      </c>
      <c r="B1" s="17" t="s">
        <v>235</v>
      </c>
      <c r="C1" s="16"/>
      <c r="D1" s="16"/>
      <c r="E1" s="16"/>
      <c r="F1" s="16"/>
      <c r="G1" s="16"/>
      <c r="H1" s="16"/>
      <c r="I1" s="16"/>
      <c r="J1" s="16"/>
      <c r="K1" s="16"/>
      <c r="L1" s="16"/>
      <c r="M1" s="16"/>
      <c r="N1" s="16"/>
      <c r="O1" s="16"/>
      <c r="P1" s="16"/>
      <c r="Q1" s="16"/>
      <c r="R1" s="16"/>
      <c r="S1" s="16"/>
      <c r="T1" s="16"/>
      <c r="U1" s="16"/>
      <c r="V1" s="16"/>
      <c r="W1" s="16"/>
      <c r="X1" s="16"/>
      <c r="Y1" s="16"/>
      <c r="Z1" s="16"/>
    </row>
    <row r="2" spans="1:26" ht="12.75" customHeight="1">
      <c r="A2" s="16" t="s">
        <v>236</v>
      </c>
      <c r="B2" s="17" t="s">
        <v>237</v>
      </c>
      <c r="C2" s="16"/>
      <c r="D2" s="16"/>
      <c r="E2" s="16"/>
      <c r="F2" s="16"/>
      <c r="G2" s="16"/>
      <c r="H2" s="16"/>
      <c r="I2" s="16"/>
      <c r="J2" s="16"/>
      <c r="K2" s="16"/>
      <c r="L2" s="16"/>
      <c r="M2" s="16"/>
      <c r="N2" s="16"/>
      <c r="O2" s="16"/>
      <c r="P2" s="16"/>
      <c r="Q2" s="16"/>
      <c r="R2" s="16"/>
      <c r="S2" s="16"/>
      <c r="T2" s="16"/>
      <c r="U2" s="16"/>
      <c r="V2" s="16"/>
      <c r="W2" s="16"/>
      <c r="X2" s="16"/>
      <c r="Y2" s="16"/>
      <c r="Z2" s="16"/>
    </row>
    <row r="3" spans="1:26" ht="12.75" customHeight="1">
      <c r="A3" s="16" t="s">
        <v>238</v>
      </c>
      <c r="B3" s="17" t="s">
        <v>239</v>
      </c>
      <c r="C3" s="16"/>
      <c r="D3" s="16"/>
      <c r="E3" s="16"/>
      <c r="F3" s="16"/>
      <c r="G3" s="16"/>
      <c r="H3" s="16"/>
      <c r="I3" s="16"/>
      <c r="J3" s="16"/>
      <c r="K3" s="16"/>
      <c r="L3" s="16"/>
      <c r="M3" s="16"/>
      <c r="N3" s="16"/>
      <c r="O3" s="16"/>
      <c r="P3" s="16"/>
      <c r="Q3" s="16"/>
      <c r="R3" s="16"/>
      <c r="S3" s="16"/>
      <c r="T3" s="16"/>
      <c r="U3" s="16"/>
      <c r="V3" s="16"/>
      <c r="W3" s="16"/>
      <c r="X3" s="16"/>
      <c r="Y3" s="16"/>
      <c r="Z3" s="16"/>
    </row>
    <row r="4" spans="1:26" ht="12.75" customHeight="1">
      <c r="A4" s="16" t="s">
        <v>240</v>
      </c>
      <c r="B4" s="17" t="s">
        <v>241</v>
      </c>
      <c r="C4" s="16"/>
      <c r="D4" s="16"/>
      <c r="E4" s="16"/>
      <c r="F4" s="16"/>
      <c r="G4" s="16"/>
      <c r="H4" s="16"/>
      <c r="I4" s="16"/>
      <c r="J4" s="16"/>
      <c r="K4" s="16"/>
      <c r="L4" s="16"/>
      <c r="M4" s="16"/>
      <c r="N4" s="16"/>
      <c r="O4" s="16"/>
      <c r="P4" s="16"/>
      <c r="Q4" s="16"/>
      <c r="R4" s="16"/>
      <c r="S4" s="16"/>
      <c r="T4" s="16"/>
      <c r="U4" s="16"/>
      <c r="V4" s="16"/>
      <c r="W4" s="16"/>
      <c r="X4" s="16"/>
      <c r="Y4" s="16"/>
      <c r="Z4" s="16"/>
    </row>
    <row r="5" spans="1:26" ht="12.75" customHeight="1">
      <c r="A5" s="16" t="s">
        <v>242</v>
      </c>
      <c r="B5" s="17" t="s">
        <v>243</v>
      </c>
      <c r="C5" s="16"/>
      <c r="D5" s="16"/>
      <c r="E5" s="16"/>
      <c r="F5" s="16"/>
      <c r="G5" s="16"/>
      <c r="H5" s="16"/>
      <c r="I5" s="16"/>
      <c r="J5" s="16"/>
      <c r="K5" s="16"/>
      <c r="L5" s="16"/>
      <c r="M5" s="16"/>
      <c r="N5" s="16"/>
      <c r="O5" s="16"/>
      <c r="P5" s="16"/>
      <c r="Q5" s="16"/>
      <c r="R5" s="16"/>
      <c r="S5" s="16"/>
      <c r="T5" s="16"/>
      <c r="U5" s="16"/>
      <c r="V5" s="16"/>
      <c r="W5" s="16"/>
      <c r="X5" s="16"/>
      <c r="Y5" s="16"/>
      <c r="Z5" s="16"/>
    </row>
    <row r="6" spans="1:26" ht="12.75" customHeight="1">
      <c r="A6" s="16" t="s">
        <v>244</v>
      </c>
      <c r="B6" s="17" t="s">
        <v>245</v>
      </c>
      <c r="C6" s="16"/>
      <c r="D6" s="16"/>
      <c r="E6" s="16"/>
      <c r="F6" s="16"/>
      <c r="G6" s="16"/>
      <c r="H6" s="16"/>
      <c r="I6" s="16"/>
      <c r="J6" s="16"/>
      <c r="K6" s="16"/>
      <c r="L6" s="16"/>
      <c r="M6" s="16"/>
      <c r="N6" s="16"/>
      <c r="O6" s="16"/>
      <c r="P6" s="16"/>
      <c r="Q6" s="16"/>
      <c r="R6" s="16"/>
      <c r="S6" s="16"/>
      <c r="T6" s="16"/>
      <c r="U6" s="16"/>
      <c r="V6" s="16"/>
      <c r="W6" s="16"/>
      <c r="X6" s="16"/>
      <c r="Y6" s="16"/>
      <c r="Z6" s="16"/>
    </row>
    <row r="7" spans="1:26" ht="12.75" customHeight="1">
      <c r="A7" s="16" t="s">
        <v>246</v>
      </c>
      <c r="B7" s="17" t="s">
        <v>247</v>
      </c>
      <c r="C7" s="16"/>
      <c r="D7" s="16"/>
      <c r="E7" s="16"/>
      <c r="F7" s="16"/>
      <c r="G7" s="16"/>
      <c r="H7" s="16"/>
      <c r="I7" s="16"/>
      <c r="J7" s="16"/>
      <c r="K7" s="16"/>
      <c r="L7" s="16"/>
      <c r="M7" s="16"/>
      <c r="N7" s="16"/>
      <c r="O7" s="16"/>
      <c r="P7" s="16"/>
      <c r="Q7" s="16"/>
      <c r="R7" s="16"/>
      <c r="S7" s="16"/>
      <c r="T7" s="16"/>
      <c r="U7" s="16"/>
      <c r="V7" s="16"/>
      <c r="W7" s="16"/>
      <c r="X7" s="16"/>
      <c r="Y7" s="16"/>
      <c r="Z7" s="16"/>
    </row>
    <row r="8" spans="1:26" ht="12.75" customHeight="1">
      <c r="A8" s="16" t="s">
        <v>248</v>
      </c>
      <c r="B8" s="17" t="s">
        <v>249</v>
      </c>
      <c r="C8" s="16"/>
      <c r="D8" s="16"/>
      <c r="E8" s="16"/>
      <c r="F8" s="16"/>
      <c r="G8" s="16"/>
      <c r="H8" s="16"/>
      <c r="I8" s="16"/>
      <c r="J8" s="16"/>
      <c r="K8" s="16"/>
      <c r="L8" s="16"/>
      <c r="M8" s="16"/>
      <c r="N8" s="16"/>
      <c r="O8" s="16"/>
      <c r="P8" s="16"/>
      <c r="Q8" s="16"/>
      <c r="R8" s="16"/>
      <c r="S8" s="16"/>
      <c r="T8" s="16"/>
      <c r="U8" s="16"/>
      <c r="V8" s="16"/>
      <c r="W8" s="16"/>
      <c r="X8" s="16"/>
      <c r="Y8" s="16"/>
      <c r="Z8" s="16"/>
    </row>
    <row r="9" spans="1:26" ht="12.75" customHeight="1">
      <c r="A9" s="16" t="s">
        <v>250</v>
      </c>
      <c r="B9" s="17" t="s">
        <v>251</v>
      </c>
      <c r="C9" s="16"/>
      <c r="D9" s="16"/>
      <c r="E9" s="16"/>
      <c r="F9" s="16"/>
      <c r="G9" s="16"/>
      <c r="H9" s="16"/>
      <c r="I9" s="16"/>
      <c r="J9" s="16"/>
      <c r="K9" s="16"/>
      <c r="L9" s="16"/>
      <c r="M9" s="16"/>
      <c r="N9" s="16"/>
      <c r="O9" s="16"/>
      <c r="P9" s="16"/>
      <c r="Q9" s="16"/>
      <c r="R9" s="16"/>
      <c r="S9" s="16"/>
      <c r="T9" s="16"/>
      <c r="U9" s="16"/>
      <c r="V9" s="16"/>
      <c r="W9" s="16"/>
      <c r="X9" s="16"/>
      <c r="Y9" s="16"/>
      <c r="Z9" s="16"/>
    </row>
    <row r="10" spans="1:26" ht="12.75" customHeight="1">
      <c r="A10" s="16" t="s">
        <v>252</v>
      </c>
      <c r="B10" s="17" t="s">
        <v>253</v>
      </c>
      <c r="C10" s="16"/>
      <c r="D10" s="16"/>
      <c r="E10" s="16"/>
      <c r="F10" s="16"/>
      <c r="G10" s="16"/>
      <c r="H10" s="16"/>
      <c r="I10" s="16"/>
      <c r="J10" s="16"/>
      <c r="K10" s="16"/>
      <c r="L10" s="16"/>
      <c r="M10" s="16"/>
      <c r="N10" s="16"/>
      <c r="O10" s="16"/>
      <c r="P10" s="16"/>
      <c r="Q10" s="16"/>
      <c r="R10" s="16"/>
      <c r="S10" s="16"/>
      <c r="T10" s="16"/>
      <c r="U10" s="16"/>
      <c r="V10" s="16"/>
      <c r="W10" s="16"/>
      <c r="X10" s="16"/>
      <c r="Y10" s="16"/>
      <c r="Z10" s="16"/>
    </row>
    <row r="11" spans="1:26" ht="12.75" customHeight="1">
      <c r="A11" s="16"/>
      <c r="B11" s="17" t="s">
        <v>254</v>
      </c>
      <c r="C11" s="16"/>
      <c r="D11" s="16"/>
      <c r="E11" s="16"/>
      <c r="F11" s="16"/>
      <c r="G11" s="16"/>
      <c r="H11" s="16"/>
      <c r="I11" s="16"/>
      <c r="J11" s="16"/>
      <c r="K11" s="16"/>
      <c r="L11" s="16"/>
      <c r="M11" s="16"/>
      <c r="N11" s="16"/>
      <c r="O11" s="16"/>
      <c r="P11" s="16"/>
      <c r="Q11" s="16"/>
      <c r="R11" s="16"/>
      <c r="S11" s="16"/>
      <c r="T11" s="16"/>
      <c r="U11" s="16"/>
      <c r="V11" s="16"/>
      <c r="W11" s="16"/>
      <c r="X11" s="16"/>
      <c r="Y11" s="16"/>
      <c r="Z11" s="16"/>
    </row>
    <row r="12" spans="1:26" ht="12.75" customHeight="1">
      <c r="A12" s="16"/>
      <c r="B12" s="17" t="s">
        <v>255</v>
      </c>
      <c r="C12" s="16"/>
      <c r="D12" s="16"/>
      <c r="E12" s="16"/>
      <c r="F12" s="16"/>
      <c r="G12" s="16"/>
      <c r="H12" s="16"/>
      <c r="I12" s="16"/>
      <c r="J12" s="16"/>
      <c r="K12" s="16"/>
      <c r="L12" s="16"/>
      <c r="M12" s="16"/>
      <c r="N12" s="16"/>
      <c r="O12" s="16"/>
      <c r="P12" s="16"/>
      <c r="Q12" s="16"/>
      <c r="R12" s="16"/>
      <c r="S12" s="16"/>
      <c r="T12" s="16"/>
      <c r="U12" s="16"/>
      <c r="V12" s="16"/>
      <c r="W12" s="16"/>
      <c r="X12" s="16"/>
      <c r="Y12" s="16"/>
      <c r="Z12" s="16"/>
    </row>
    <row r="13" spans="1:26" ht="12.75" customHeight="1">
      <c r="A13" s="16"/>
      <c r="B13" s="17" t="s">
        <v>256</v>
      </c>
      <c r="C13" s="16"/>
      <c r="D13" s="16"/>
      <c r="E13" s="16"/>
      <c r="F13" s="16"/>
      <c r="G13" s="16"/>
      <c r="H13" s="16"/>
      <c r="I13" s="16"/>
      <c r="J13" s="16"/>
      <c r="K13" s="16"/>
      <c r="L13" s="16"/>
      <c r="M13" s="16"/>
      <c r="N13" s="16"/>
      <c r="O13" s="16"/>
      <c r="P13" s="16"/>
      <c r="Q13" s="16"/>
      <c r="R13" s="16"/>
      <c r="S13" s="16"/>
      <c r="T13" s="16"/>
      <c r="U13" s="16"/>
      <c r="V13" s="16"/>
      <c r="W13" s="16"/>
      <c r="X13" s="16"/>
      <c r="Y13" s="16"/>
      <c r="Z13" s="16"/>
    </row>
    <row r="14" spans="1:26" ht="12.75" customHeight="1">
      <c r="A14" s="16"/>
      <c r="B14" s="17" t="s">
        <v>257</v>
      </c>
      <c r="C14" s="16"/>
      <c r="D14" s="16"/>
      <c r="E14" s="16"/>
      <c r="F14" s="16"/>
      <c r="G14" s="16"/>
      <c r="H14" s="16"/>
      <c r="I14" s="16"/>
      <c r="J14" s="16"/>
      <c r="K14" s="16"/>
      <c r="L14" s="16"/>
      <c r="M14" s="16"/>
      <c r="N14" s="16"/>
      <c r="O14" s="16"/>
      <c r="P14" s="16"/>
      <c r="Q14" s="16"/>
      <c r="R14" s="16"/>
      <c r="S14" s="16"/>
      <c r="T14" s="16"/>
      <c r="U14" s="16"/>
      <c r="V14" s="16"/>
      <c r="W14" s="16"/>
      <c r="X14" s="16"/>
      <c r="Y14" s="16"/>
      <c r="Z14" s="16"/>
    </row>
    <row r="15" spans="1:26" ht="12.75" customHeight="1">
      <c r="A15" s="16"/>
      <c r="B15" s="17" t="s">
        <v>258</v>
      </c>
      <c r="C15" s="16"/>
      <c r="D15" s="16"/>
      <c r="E15" s="16"/>
      <c r="F15" s="16"/>
      <c r="G15" s="16"/>
      <c r="H15" s="16"/>
      <c r="I15" s="16"/>
      <c r="J15" s="16"/>
      <c r="K15" s="16"/>
      <c r="L15" s="16"/>
      <c r="M15" s="16"/>
      <c r="N15" s="16"/>
      <c r="O15" s="16"/>
      <c r="P15" s="16"/>
      <c r="Q15" s="16"/>
      <c r="R15" s="16"/>
      <c r="S15" s="16"/>
      <c r="T15" s="16"/>
      <c r="U15" s="16"/>
      <c r="V15" s="16"/>
      <c r="W15" s="16"/>
      <c r="X15" s="16"/>
      <c r="Y15" s="16"/>
      <c r="Z15" s="16"/>
    </row>
    <row r="16" spans="1:26" ht="12.75" customHeight="1">
      <c r="A16" s="16"/>
      <c r="B16" s="17" t="s">
        <v>259</v>
      </c>
      <c r="C16" s="16"/>
      <c r="D16" s="16"/>
      <c r="E16" s="16"/>
      <c r="F16" s="16"/>
      <c r="G16" s="16"/>
      <c r="H16" s="16"/>
      <c r="I16" s="16"/>
      <c r="J16" s="16"/>
      <c r="K16" s="16"/>
      <c r="L16" s="16"/>
      <c r="M16" s="16"/>
      <c r="N16" s="16"/>
      <c r="O16" s="16"/>
      <c r="P16" s="16"/>
      <c r="Q16" s="16"/>
      <c r="R16" s="16"/>
      <c r="S16" s="16"/>
      <c r="T16" s="16"/>
      <c r="U16" s="16"/>
      <c r="V16" s="16"/>
      <c r="W16" s="16"/>
      <c r="X16" s="16"/>
      <c r="Y16" s="16"/>
      <c r="Z16" s="16"/>
    </row>
    <row r="17" spans="1:26" ht="12.75" customHeight="1">
      <c r="A17" s="16"/>
      <c r="B17" s="17" t="s">
        <v>260</v>
      </c>
      <c r="C17" s="16"/>
      <c r="D17" s="16"/>
      <c r="E17" s="16"/>
      <c r="F17" s="16"/>
      <c r="G17" s="16"/>
      <c r="H17" s="16"/>
      <c r="I17" s="16"/>
      <c r="J17" s="16"/>
      <c r="K17" s="16"/>
      <c r="L17" s="16"/>
      <c r="M17" s="16"/>
      <c r="N17" s="16"/>
      <c r="O17" s="16"/>
      <c r="P17" s="16"/>
      <c r="Q17" s="16"/>
      <c r="R17" s="16"/>
      <c r="S17" s="16"/>
      <c r="T17" s="16"/>
      <c r="U17" s="16"/>
      <c r="V17" s="16"/>
      <c r="W17" s="16"/>
      <c r="X17" s="16"/>
      <c r="Y17" s="16"/>
      <c r="Z17" s="16"/>
    </row>
    <row r="18" spans="1:26" ht="12.75" customHeight="1">
      <c r="A18" s="16"/>
      <c r="B18" s="17" t="s">
        <v>261</v>
      </c>
      <c r="C18" s="16"/>
      <c r="D18" s="16"/>
      <c r="E18" s="16"/>
      <c r="F18" s="16"/>
      <c r="G18" s="16"/>
      <c r="H18" s="16"/>
      <c r="I18" s="16"/>
      <c r="J18" s="16"/>
      <c r="K18" s="16"/>
      <c r="L18" s="16"/>
      <c r="M18" s="16"/>
      <c r="N18" s="16"/>
      <c r="O18" s="16"/>
      <c r="P18" s="16"/>
      <c r="Q18" s="16"/>
      <c r="R18" s="16"/>
      <c r="S18" s="16"/>
      <c r="T18" s="16"/>
      <c r="U18" s="16"/>
      <c r="V18" s="16"/>
      <c r="W18" s="16"/>
      <c r="X18" s="16"/>
      <c r="Y18" s="16"/>
      <c r="Z18" s="16"/>
    </row>
    <row r="19" spans="1:26" ht="12.75" customHeight="1">
      <c r="A19" s="16"/>
      <c r="B19" s="17" t="s">
        <v>262</v>
      </c>
      <c r="C19" s="16"/>
      <c r="D19" s="16"/>
      <c r="E19" s="16"/>
      <c r="F19" s="16"/>
      <c r="G19" s="16"/>
      <c r="H19" s="16"/>
      <c r="I19" s="16"/>
      <c r="J19" s="16"/>
      <c r="K19" s="16"/>
      <c r="L19" s="16"/>
      <c r="M19" s="16"/>
      <c r="N19" s="16"/>
      <c r="O19" s="16"/>
      <c r="P19" s="16"/>
      <c r="Q19" s="16"/>
      <c r="R19" s="16"/>
      <c r="S19" s="16"/>
      <c r="T19" s="16"/>
      <c r="U19" s="16"/>
      <c r="V19" s="16"/>
      <c r="W19" s="16"/>
      <c r="X19" s="16"/>
      <c r="Y19" s="16"/>
      <c r="Z19" s="16"/>
    </row>
    <row r="20" spans="1:26" ht="12.75" customHeight="1">
      <c r="A20" s="16"/>
      <c r="B20" s="17" t="s">
        <v>263</v>
      </c>
      <c r="C20" s="16"/>
      <c r="D20" s="16"/>
      <c r="E20" s="16"/>
      <c r="F20" s="16"/>
      <c r="G20" s="16"/>
      <c r="H20" s="16"/>
      <c r="I20" s="16"/>
      <c r="J20" s="16"/>
      <c r="K20" s="16"/>
      <c r="L20" s="16"/>
      <c r="M20" s="16"/>
      <c r="N20" s="16"/>
      <c r="O20" s="16"/>
      <c r="P20" s="16"/>
      <c r="Q20" s="16"/>
      <c r="R20" s="16"/>
      <c r="S20" s="16"/>
      <c r="T20" s="16"/>
      <c r="U20" s="16"/>
      <c r="V20" s="16"/>
      <c r="W20" s="16"/>
      <c r="X20" s="16"/>
      <c r="Y20" s="16"/>
      <c r="Z20" s="16"/>
    </row>
    <row r="21" spans="1:26" ht="12.75" customHeight="1">
      <c r="A21" s="16"/>
      <c r="B21" s="17" t="s">
        <v>264</v>
      </c>
      <c r="C21" s="16"/>
      <c r="D21" s="16"/>
      <c r="E21" s="16"/>
      <c r="F21" s="16"/>
      <c r="G21" s="16"/>
      <c r="H21" s="16"/>
      <c r="I21" s="16"/>
      <c r="J21" s="16"/>
      <c r="K21" s="16"/>
      <c r="L21" s="16"/>
      <c r="M21" s="16"/>
      <c r="N21" s="16"/>
      <c r="O21" s="16"/>
      <c r="P21" s="16"/>
      <c r="Q21" s="16"/>
      <c r="R21" s="16"/>
      <c r="S21" s="16"/>
      <c r="T21" s="16"/>
      <c r="U21" s="16"/>
      <c r="V21" s="16"/>
      <c r="W21" s="16"/>
      <c r="X21" s="16"/>
      <c r="Y21" s="16"/>
      <c r="Z21" s="16"/>
    </row>
    <row r="22" spans="1:26" ht="12.75" customHeight="1">
      <c r="A22" s="16"/>
      <c r="B22" s="17" t="s">
        <v>265</v>
      </c>
      <c r="C22" s="16"/>
      <c r="D22" s="16"/>
      <c r="E22" s="16"/>
      <c r="F22" s="16"/>
      <c r="G22" s="16"/>
      <c r="H22" s="16"/>
      <c r="I22" s="16"/>
      <c r="J22" s="16"/>
      <c r="K22" s="16"/>
      <c r="L22" s="16"/>
      <c r="M22" s="16"/>
      <c r="N22" s="16"/>
      <c r="O22" s="16"/>
      <c r="P22" s="16"/>
      <c r="Q22" s="16"/>
      <c r="R22" s="16"/>
      <c r="S22" s="16"/>
      <c r="T22" s="16"/>
      <c r="U22" s="16"/>
      <c r="V22" s="16"/>
      <c r="W22" s="16"/>
      <c r="X22" s="16"/>
      <c r="Y22" s="16"/>
      <c r="Z22" s="16"/>
    </row>
    <row r="23" spans="1:26" ht="12.75" customHeight="1">
      <c r="A23" s="16"/>
      <c r="B23" s="17" t="s">
        <v>266</v>
      </c>
      <c r="C23" s="16"/>
      <c r="D23" s="16"/>
      <c r="E23" s="16"/>
      <c r="F23" s="16"/>
      <c r="G23" s="16"/>
      <c r="H23" s="16"/>
      <c r="I23" s="16"/>
      <c r="J23" s="16"/>
      <c r="K23" s="16"/>
      <c r="L23" s="16"/>
      <c r="M23" s="16"/>
      <c r="N23" s="16"/>
      <c r="O23" s="16"/>
      <c r="P23" s="16"/>
      <c r="Q23" s="16"/>
      <c r="R23" s="16"/>
      <c r="S23" s="16"/>
      <c r="T23" s="16"/>
      <c r="U23" s="16"/>
      <c r="V23" s="16"/>
      <c r="W23" s="16"/>
      <c r="X23" s="16"/>
      <c r="Y23" s="16"/>
      <c r="Z23" s="16"/>
    </row>
    <row r="24" spans="1:26" ht="12.75" customHeight="1">
      <c r="A24" s="16"/>
      <c r="B24" s="17" t="s">
        <v>267</v>
      </c>
      <c r="C24" s="16"/>
      <c r="D24" s="16"/>
      <c r="E24" s="16"/>
      <c r="F24" s="16"/>
      <c r="G24" s="16"/>
      <c r="H24" s="16"/>
      <c r="I24" s="16"/>
      <c r="J24" s="16"/>
      <c r="K24" s="16"/>
      <c r="L24" s="16"/>
      <c r="M24" s="16"/>
      <c r="N24" s="16"/>
      <c r="O24" s="16"/>
      <c r="P24" s="16"/>
      <c r="Q24" s="16"/>
      <c r="R24" s="16"/>
      <c r="S24" s="16"/>
      <c r="T24" s="16"/>
      <c r="U24" s="16"/>
      <c r="V24" s="16"/>
      <c r="W24" s="16"/>
      <c r="X24" s="16"/>
      <c r="Y24" s="16"/>
      <c r="Z24" s="16"/>
    </row>
    <row r="25" spans="1:26" ht="12.75" customHeight="1">
      <c r="A25" s="16"/>
      <c r="B25" s="17" t="s">
        <v>268</v>
      </c>
      <c r="C25" s="16"/>
      <c r="D25" s="16"/>
      <c r="E25" s="16"/>
      <c r="F25" s="16"/>
      <c r="G25" s="16"/>
      <c r="H25" s="16"/>
      <c r="I25" s="16"/>
      <c r="J25" s="16"/>
      <c r="K25" s="16"/>
      <c r="L25" s="16"/>
      <c r="M25" s="16"/>
      <c r="N25" s="16"/>
      <c r="O25" s="16"/>
      <c r="P25" s="16"/>
      <c r="Q25" s="16"/>
      <c r="R25" s="16"/>
      <c r="S25" s="16"/>
      <c r="T25" s="16"/>
      <c r="U25" s="16"/>
      <c r="V25" s="16"/>
      <c r="W25" s="16"/>
      <c r="X25" s="16"/>
      <c r="Y25" s="16"/>
      <c r="Z25" s="16"/>
    </row>
    <row r="26" spans="1:26" ht="12.75" customHeight="1">
      <c r="A26" s="16"/>
      <c r="B26" s="17" t="s">
        <v>269</v>
      </c>
      <c r="C26" s="16"/>
      <c r="D26" s="16"/>
      <c r="E26" s="16"/>
      <c r="F26" s="16"/>
      <c r="G26" s="16"/>
      <c r="H26" s="16"/>
      <c r="I26" s="16"/>
      <c r="J26" s="16"/>
      <c r="K26" s="16"/>
      <c r="L26" s="16"/>
      <c r="M26" s="16"/>
      <c r="N26" s="16"/>
      <c r="O26" s="16"/>
      <c r="P26" s="16"/>
      <c r="Q26" s="16"/>
      <c r="R26" s="16"/>
      <c r="S26" s="16"/>
      <c r="T26" s="16"/>
      <c r="U26" s="16"/>
      <c r="V26" s="16"/>
      <c r="W26" s="16"/>
      <c r="X26" s="16"/>
      <c r="Y26" s="16"/>
      <c r="Z26" s="16"/>
    </row>
    <row r="27" spans="1:26" ht="12.75" customHeight="1">
      <c r="A27" s="16"/>
      <c r="B27" s="17" t="s">
        <v>270</v>
      </c>
      <c r="C27" s="16"/>
      <c r="D27" s="16"/>
      <c r="E27" s="16"/>
      <c r="F27" s="16"/>
      <c r="G27" s="16"/>
      <c r="H27" s="16"/>
      <c r="I27" s="16"/>
      <c r="J27" s="16"/>
      <c r="K27" s="16"/>
      <c r="L27" s="16"/>
      <c r="M27" s="16"/>
      <c r="N27" s="16"/>
      <c r="O27" s="16"/>
      <c r="P27" s="16"/>
      <c r="Q27" s="16"/>
      <c r="R27" s="16"/>
      <c r="S27" s="16"/>
      <c r="T27" s="16"/>
      <c r="U27" s="16"/>
      <c r="V27" s="16"/>
      <c r="W27" s="16"/>
      <c r="X27" s="16"/>
      <c r="Y27" s="16"/>
      <c r="Z27" s="16"/>
    </row>
    <row r="28" spans="1:26" ht="12.75" customHeight="1">
      <c r="A28" s="16"/>
      <c r="B28" s="16" t="s">
        <v>252</v>
      </c>
      <c r="C28" s="16"/>
      <c r="D28" s="16"/>
      <c r="E28" s="16"/>
      <c r="F28" s="16"/>
      <c r="G28" s="16"/>
      <c r="H28" s="16"/>
      <c r="I28" s="16"/>
      <c r="J28" s="16"/>
      <c r="K28" s="16"/>
      <c r="L28" s="16"/>
      <c r="M28" s="16"/>
      <c r="N28" s="16"/>
      <c r="O28" s="16"/>
      <c r="P28" s="16"/>
      <c r="Q28" s="16"/>
      <c r="R28" s="16"/>
      <c r="S28" s="16"/>
      <c r="T28" s="16"/>
      <c r="U28" s="16"/>
      <c r="V28" s="16"/>
      <c r="W28" s="16"/>
      <c r="X28" s="16"/>
      <c r="Y28" s="16"/>
      <c r="Z28" s="16"/>
    </row>
    <row r="29" spans="1:26" ht="12.75" customHeight="1">
      <c r="A29" s="16"/>
      <c r="B29" s="16"/>
      <c r="C29" s="16"/>
      <c r="D29" s="16"/>
      <c r="E29" s="16"/>
      <c r="F29" s="16"/>
      <c r="G29" s="16"/>
      <c r="H29" s="16"/>
      <c r="I29" s="16"/>
      <c r="J29" s="16"/>
      <c r="K29" s="16"/>
      <c r="L29" s="16"/>
      <c r="M29" s="16"/>
      <c r="N29" s="16"/>
      <c r="O29" s="16"/>
      <c r="P29" s="16"/>
      <c r="Q29" s="16"/>
      <c r="R29" s="16"/>
      <c r="S29" s="16"/>
      <c r="T29" s="16"/>
      <c r="U29" s="16"/>
      <c r="V29" s="16"/>
      <c r="W29" s="16"/>
      <c r="X29" s="16"/>
      <c r="Y29" s="16"/>
      <c r="Z29" s="16"/>
    </row>
    <row r="30" spans="1:26" ht="12.75" customHeight="1">
      <c r="A30" s="16"/>
      <c r="B30" s="16"/>
      <c r="C30" s="16"/>
      <c r="D30" s="16"/>
      <c r="E30" s="16"/>
      <c r="F30" s="16"/>
      <c r="G30" s="16"/>
      <c r="H30" s="16"/>
      <c r="I30" s="16"/>
      <c r="J30" s="16"/>
      <c r="K30" s="16"/>
      <c r="L30" s="16"/>
      <c r="M30" s="16"/>
      <c r="N30" s="16"/>
      <c r="O30" s="16"/>
      <c r="P30" s="16"/>
      <c r="Q30" s="16"/>
      <c r="R30" s="16"/>
      <c r="S30" s="16"/>
      <c r="T30" s="16"/>
      <c r="U30" s="16"/>
      <c r="V30" s="16"/>
      <c r="W30" s="16"/>
      <c r="X30" s="16"/>
      <c r="Y30" s="16"/>
      <c r="Z30" s="16"/>
    </row>
    <row r="31" spans="1:26" ht="12.75" customHeight="1">
      <c r="A31" s="16"/>
      <c r="B31" s="16"/>
      <c r="C31" s="16"/>
      <c r="D31" s="16"/>
      <c r="E31" s="16"/>
      <c r="F31" s="16"/>
      <c r="G31" s="16"/>
      <c r="H31" s="16"/>
      <c r="I31" s="16"/>
      <c r="J31" s="16"/>
      <c r="K31" s="16"/>
      <c r="L31" s="16"/>
      <c r="M31" s="16"/>
      <c r="N31" s="16"/>
      <c r="O31" s="16"/>
      <c r="P31" s="16"/>
      <c r="Q31" s="16"/>
      <c r="R31" s="16"/>
      <c r="S31" s="16"/>
      <c r="T31" s="16"/>
      <c r="U31" s="16"/>
      <c r="V31" s="16"/>
      <c r="W31" s="16"/>
      <c r="X31" s="16"/>
      <c r="Y31" s="16"/>
      <c r="Z31" s="16"/>
    </row>
    <row r="32" spans="1:26" ht="12.75" customHeight="1">
      <c r="A32" s="16"/>
      <c r="B32" s="16"/>
      <c r="C32" s="16"/>
      <c r="D32" s="16"/>
      <c r="E32" s="16"/>
      <c r="F32" s="16"/>
      <c r="G32" s="16"/>
      <c r="H32" s="16"/>
      <c r="I32" s="16"/>
      <c r="J32" s="16"/>
      <c r="K32" s="16"/>
      <c r="L32" s="16"/>
      <c r="M32" s="16"/>
      <c r="N32" s="16"/>
      <c r="O32" s="16"/>
      <c r="P32" s="16"/>
      <c r="Q32" s="16"/>
      <c r="R32" s="16"/>
      <c r="S32" s="16"/>
      <c r="T32" s="16"/>
      <c r="U32" s="16"/>
      <c r="V32" s="16"/>
      <c r="W32" s="16"/>
      <c r="X32" s="16"/>
      <c r="Y32" s="16"/>
      <c r="Z32" s="16"/>
    </row>
    <row r="33" spans="1:26" ht="12.75" customHeight="1">
      <c r="A33" s="16"/>
      <c r="B33" s="16"/>
      <c r="C33" s="16"/>
      <c r="D33" s="16"/>
      <c r="E33" s="16"/>
      <c r="F33" s="16"/>
      <c r="G33" s="16"/>
      <c r="H33" s="16"/>
      <c r="I33" s="16"/>
      <c r="J33" s="16"/>
      <c r="K33" s="16"/>
      <c r="L33" s="16"/>
      <c r="M33" s="16"/>
      <c r="N33" s="16"/>
      <c r="O33" s="16"/>
      <c r="P33" s="16"/>
      <c r="Q33" s="16"/>
      <c r="R33" s="16"/>
      <c r="S33" s="16"/>
      <c r="T33" s="16"/>
      <c r="U33" s="16"/>
      <c r="V33" s="16"/>
      <c r="W33" s="16"/>
      <c r="X33" s="16"/>
      <c r="Y33" s="16"/>
      <c r="Z33" s="16"/>
    </row>
    <row r="34" spans="1:26" ht="12.75" customHeight="1">
      <c r="A34" s="16"/>
      <c r="B34" s="16"/>
      <c r="C34" s="16"/>
      <c r="D34" s="16"/>
      <c r="E34" s="16"/>
      <c r="F34" s="16"/>
      <c r="G34" s="16"/>
      <c r="H34" s="16"/>
      <c r="I34" s="16"/>
      <c r="J34" s="16"/>
      <c r="K34" s="16"/>
      <c r="L34" s="16"/>
      <c r="M34" s="16"/>
      <c r="N34" s="16"/>
      <c r="O34" s="16"/>
      <c r="P34" s="16"/>
      <c r="Q34" s="16"/>
      <c r="R34" s="16"/>
      <c r="S34" s="16"/>
      <c r="T34" s="16"/>
      <c r="U34" s="16"/>
      <c r="V34" s="16"/>
      <c r="W34" s="16"/>
      <c r="X34" s="16"/>
      <c r="Y34" s="16"/>
      <c r="Z34" s="16"/>
    </row>
    <row r="35" spans="1:26" ht="12.75" customHeight="1">
      <c r="A35" s="16"/>
      <c r="B35" s="16"/>
      <c r="C35" s="16"/>
      <c r="D35" s="16"/>
      <c r="E35" s="16"/>
      <c r="F35" s="16"/>
      <c r="G35" s="16"/>
      <c r="H35" s="16"/>
      <c r="I35" s="16"/>
      <c r="J35" s="16"/>
      <c r="K35" s="16"/>
      <c r="L35" s="16"/>
      <c r="M35" s="16"/>
      <c r="N35" s="16"/>
      <c r="O35" s="16"/>
      <c r="P35" s="16"/>
      <c r="Q35" s="16"/>
      <c r="R35" s="16"/>
      <c r="S35" s="16"/>
      <c r="T35" s="16"/>
      <c r="U35" s="16"/>
      <c r="V35" s="16"/>
      <c r="W35" s="16"/>
      <c r="X35" s="16"/>
      <c r="Y35" s="16"/>
      <c r="Z35" s="16"/>
    </row>
    <row r="36" spans="1:26" ht="12.75" customHeight="1">
      <c r="A36" s="16"/>
      <c r="B36" s="16"/>
      <c r="C36" s="16"/>
      <c r="D36" s="16"/>
      <c r="E36" s="16"/>
      <c r="F36" s="16"/>
      <c r="G36" s="16"/>
      <c r="H36" s="16"/>
      <c r="I36" s="16"/>
      <c r="J36" s="16"/>
      <c r="K36" s="16"/>
      <c r="L36" s="16"/>
      <c r="M36" s="16"/>
      <c r="N36" s="16"/>
      <c r="O36" s="16"/>
      <c r="P36" s="16"/>
      <c r="Q36" s="16"/>
      <c r="R36" s="16"/>
      <c r="S36" s="16"/>
      <c r="T36" s="16"/>
      <c r="U36" s="16"/>
      <c r="V36" s="16"/>
      <c r="W36" s="16"/>
      <c r="X36" s="16"/>
      <c r="Y36" s="16"/>
      <c r="Z36" s="16"/>
    </row>
    <row r="37" spans="1:26" ht="12.75" customHeight="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16"/>
    </row>
    <row r="38" spans="1:26" ht="12.75" customHeight="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16"/>
    </row>
    <row r="39" spans="1:26" ht="12.75" customHeight="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16"/>
    </row>
    <row r="40" spans="1:26" ht="12.75" customHeight="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16"/>
    </row>
    <row r="41" spans="1:26" ht="12.75" customHeight="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16"/>
    </row>
    <row r="42" spans="1:26" ht="12.75" customHeight="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16"/>
    </row>
    <row r="43" spans="1:26" ht="12.75" customHeight="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16"/>
    </row>
    <row r="44" spans="1:26" ht="12.75" customHeight="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16"/>
    </row>
    <row r="45" spans="1:26" ht="12.75" customHeight="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16"/>
    </row>
    <row r="46" spans="1:26" ht="12.75" customHeight="1">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16"/>
    </row>
    <row r="47" spans="1:26" ht="12.75" customHeight="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16"/>
    </row>
    <row r="48" spans="1:26" ht="12.75" customHeight="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16"/>
    </row>
    <row r="49" spans="1:26" ht="12.75" customHeight="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16"/>
    </row>
    <row r="50" spans="1:26" ht="12.75" customHeight="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16"/>
    </row>
    <row r="51" spans="1:26" ht="12.75" customHeight="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16"/>
    </row>
    <row r="52" spans="1:26" ht="12.75" customHeight="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16"/>
    </row>
    <row r="53" spans="1:26" ht="12.75" customHeight="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16"/>
    </row>
    <row r="54" spans="1:26" ht="12.75" customHeight="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16"/>
    </row>
    <row r="55" spans="1:26" ht="12.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row>
    <row r="56" spans="1:26" ht="12.7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row>
    <row r="57" spans="1:26" ht="12.75" customHeight="1">
      <c r="A57" s="16"/>
      <c r="B57" s="16"/>
      <c r="C57" s="16"/>
      <c r="D57" s="16"/>
      <c r="E57" s="16"/>
      <c r="F57" s="16"/>
      <c r="G57" s="16"/>
      <c r="H57" s="16"/>
      <c r="I57" s="16"/>
      <c r="J57" s="16"/>
      <c r="K57" s="16"/>
      <c r="L57" s="16"/>
      <c r="M57" s="16"/>
      <c r="N57" s="16"/>
      <c r="O57" s="16"/>
      <c r="P57" s="16"/>
      <c r="Q57" s="16"/>
      <c r="R57" s="16"/>
      <c r="S57" s="16"/>
      <c r="T57" s="16"/>
      <c r="U57" s="16"/>
      <c r="V57" s="16"/>
      <c r="W57" s="16"/>
      <c r="X57" s="16"/>
      <c r="Y57" s="16"/>
      <c r="Z57" s="16"/>
    </row>
    <row r="58" spans="1:26" ht="12.75" customHeight="1">
      <c r="A58" s="16"/>
      <c r="B58" s="16"/>
      <c r="C58" s="16"/>
      <c r="D58" s="16"/>
      <c r="E58" s="16"/>
      <c r="F58" s="16"/>
      <c r="G58" s="16"/>
      <c r="H58" s="16"/>
      <c r="I58" s="16"/>
      <c r="J58" s="16"/>
      <c r="K58" s="16"/>
      <c r="L58" s="16"/>
      <c r="M58" s="16"/>
      <c r="N58" s="16"/>
      <c r="O58" s="16"/>
      <c r="P58" s="16"/>
      <c r="Q58" s="16"/>
      <c r="R58" s="16"/>
      <c r="S58" s="16"/>
      <c r="T58" s="16"/>
      <c r="U58" s="16"/>
      <c r="V58" s="16"/>
      <c r="W58" s="16"/>
      <c r="X58" s="16"/>
      <c r="Y58" s="16"/>
      <c r="Z58" s="16"/>
    </row>
    <row r="59" spans="1:26" ht="12.7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row>
    <row r="60" spans="1:26" ht="12.75" customHeight="1">
      <c r="A60" s="16"/>
      <c r="B60" s="16"/>
      <c r="C60" s="16"/>
      <c r="D60" s="16"/>
      <c r="E60" s="16"/>
      <c r="F60" s="16"/>
      <c r="G60" s="16"/>
      <c r="H60" s="16"/>
      <c r="I60" s="16"/>
      <c r="J60" s="16"/>
      <c r="K60" s="16"/>
      <c r="L60" s="16"/>
      <c r="M60" s="16"/>
      <c r="N60" s="16"/>
      <c r="O60" s="16"/>
      <c r="P60" s="16"/>
      <c r="Q60" s="16"/>
      <c r="R60" s="16"/>
      <c r="S60" s="16"/>
      <c r="T60" s="16"/>
      <c r="U60" s="16"/>
      <c r="V60" s="16"/>
      <c r="W60" s="16"/>
      <c r="X60" s="16"/>
      <c r="Y60" s="16"/>
      <c r="Z60" s="16"/>
    </row>
    <row r="61" spans="1:26" ht="12.75" customHeight="1">
      <c r="A61" s="16"/>
      <c r="B61" s="16"/>
      <c r="C61" s="16"/>
      <c r="D61" s="16"/>
      <c r="E61" s="16"/>
      <c r="F61" s="16"/>
      <c r="G61" s="16"/>
      <c r="H61" s="16"/>
      <c r="I61" s="16"/>
      <c r="J61" s="16"/>
      <c r="K61" s="16"/>
      <c r="L61" s="16"/>
      <c r="M61" s="16"/>
      <c r="N61" s="16"/>
      <c r="O61" s="16"/>
      <c r="P61" s="16"/>
      <c r="Q61" s="16"/>
      <c r="R61" s="16"/>
      <c r="S61" s="16"/>
      <c r="T61" s="16"/>
      <c r="U61" s="16"/>
      <c r="V61" s="16"/>
      <c r="W61" s="16"/>
      <c r="X61" s="16"/>
      <c r="Y61" s="16"/>
      <c r="Z61" s="16"/>
    </row>
    <row r="62" spans="1:26" ht="12.75" customHeight="1">
      <c r="A62" s="16"/>
      <c r="B62" s="16"/>
      <c r="C62" s="16"/>
      <c r="D62" s="16"/>
      <c r="E62" s="16"/>
      <c r="F62" s="16"/>
      <c r="G62" s="16"/>
      <c r="H62" s="16"/>
      <c r="I62" s="16"/>
      <c r="J62" s="16"/>
      <c r="K62" s="16"/>
      <c r="L62" s="16"/>
      <c r="M62" s="16"/>
      <c r="N62" s="16"/>
      <c r="O62" s="16"/>
      <c r="P62" s="16"/>
      <c r="Q62" s="16"/>
      <c r="R62" s="16"/>
      <c r="S62" s="16"/>
      <c r="T62" s="16"/>
      <c r="U62" s="16"/>
      <c r="V62" s="16"/>
      <c r="W62" s="16"/>
      <c r="X62" s="16"/>
      <c r="Y62" s="16"/>
      <c r="Z62" s="16"/>
    </row>
    <row r="63" spans="1:26" ht="12.75" customHeight="1">
      <c r="A63" s="16"/>
      <c r="B63" s="16"/>
      <c r="C63" s="16"/>
      <c r="D63" s="16"/>
      <c r="E63" s="16"/>
      <c r="F63" s="16"/>
      <c r="G63" s="16"/>
      <c r="H63" s="16"/>
      <c r="I63" s="16"/>
      <c r="J63" s="16"/>
      <c r="K63" s="16"/>
      <c r="L63" s="16"/>
      <c r="M63" s="16"/>
      <c r="N63" s="16"/>
      <c r="O63" s="16"/>
      <c r="P63" s="16"/>
      <c r="Q63" s="16"/>
      <c r="R63" s="16"/>
      <c r="S63" s="16"/>
      <c r="T63" s="16"/>
      <c r="U63" s="16"/>
      <c r="V63" s="16"/>
      <c r="W63" s="16"/>
      <c r="X63" s="16"/>
      <c r="Y63" s="16"/>
      <c r="Z63" s="16"/>
    </row>
    <row r="64" spans="1:26" ht="12.75" customHeight="1">
      <c r="A64" s="16"/>
      <c r="B64" s="16"/>
      <c r="C64" s="16"/>
      <c r="D64" s="16"/>
      <c r="E64" s="16"/>
      <c r="F64" s="16"/>
      <c r="G64" s="16"/>
      <c r="H64" s="16"/>
      <c r="I64" s="16"/>
      <c r="J64" s="16"/>
      <c r="K64" s="16"/>
      <c r="L64" s="16"/>
      <c r="M64" s="16"/>
      <c r="N64" s="16"/>
      <c r="O64" s="16"/>
      <c r="P64" s="16"/>
      <c r="Q64" s="16"/>
      <c r="R64" s="16"/>
      <c r="S64" s="16"/>
      <c r="T64" s="16"/>
      <c r="U64" s="16"/>
      <c r="V64" s="16"/>
      <c r="W64" s="16"/>
      <c r="X64" s="16"/>
      <c r="Y64" s="16"/>
      <c r="Z64" s="16"/>
    </row>
    <row r="65" spans="1:26" ht="12.75" customHeight="1">
      <c r="A65" s="16"/>
      <c r="B65" s="16"/>
      <c r="C65" s="16"/>
      <c r="D65" s="16"/>
      <c r="E65" s="16"/>
      <c r="F65" s="16"/>
      <c r="G65" s="16"/>
      <c r="H65" s="16"/>
      <c r="I65" s="16"/>
      <c r="J65" s="16"/>
      <c r="K65" s="16"/>
      <c r="L65" s="16"/>
      <c r="M65" s="16"/>
      <c r="N65" s="16"/>
      <c r="O65" s="16"/>
      <c r="P65" s="16"/>
      <c r="Q65" s="16"/>
      <c r="R65" s="16"/>
      <c r="S65" s="16"/>
      <c r="T65" s="16"/>
      <c r="U65" s="16"/>
      <c r="V65" s="16"/>
      <c r="W65" s="16"/>
      <c r="X65" s="16"/>
      <c r="Y65" s="16"/>
      <c r="Z65" s="16"/>
    </row>
    <row r="66" spans="1:26" ht="12.75" customHeight="1">
      <c r="A66" s="16"/>
      <c r="B66" s="16"/>
      <c r="C66" s="16"/>
      <c r="D66" s="16"/>
      <c r="E66" s="16"/>
      <c r="F66" s="16"/>
      <c r="G66" s="16"/>
      <c r="H66" s="16"/>
      <c r="I66" s="16"/>
      <c r="J66" s="16"/>
      <c r="K66" s="16"/>
      <c r="L66" s="16"/>
      <c r="M66" s="16"/>
      <c r="N66" s="16"/>
      <c r="O66" s="16"/>
      <c r="P66" s="16"/>
      <c r="Q66" s="16"/>
      <c r="R66" s="16"/>
      <c r="S66" s="16"/>
      <c r="T66" s="16"/>
      <c r="U66" s="16"/>
      <c r="V66" s="16"/>
      <c r="W66" s="16"/>
      <c r="X66" s="16"/>
      <c r="Y66" s="16"/>
      <c r="Z66" s="16"/>
    </row>
    <row r="67" spans="1:26" ht="12.75" customHeight="1">
      <c r="A67" s="16"/>
      <c r="B67" s="16"/>
      <c r="C67" s="16"/>
      <c r="D67" s="16"/>
      <c r="E67" s="16"/>
      <c r="F67" s="16"/>
      <c r="G67" s="16"/>
      <c r="H67" s="16"/>
      <c r="I67" s="16"/>
      <c r="J67" s="16"/>
      <c r="K67" s="16"/>
      <c r="L67" s="16"/>
      <c r="M67" s="16"/>
      <c r="N67" s="16"/>
      <c r="O67" s="16"/>
      <c r="P67" s="16"/>
      <c r="Q67" s="16"/>
      <c r="R67" s="16"/>
      <c r="S67" s="16"/>
      <c r="T67" s="16"/>
      <c r="U67" s="16"/>
      <c r="V67" s="16"/>
      <c r="W67" s="16"/>
      <c r="X67" s="16"/>
      <c r="Y67" s="16"/>
      <c r="Z67" s="16"/>
    </row>
    <row r="68" spans="1:26" ht="12.75" customHeight="1">
      <c r="A68" s="16"/>
      <c r="B68" s="16"/>
      <c r="C68" s="16"/>
      <c r="D68" s="16"/>
      <c r="E68" s="16"/>
      <c r="F68" s="16"/>
      <c r="G68" s="16"/>
      <c r="H68" s="16"/>
      <c r="I68" s="16"/>
      <c r="J68" s="16"/>
      <c r="K68" s="16"/>
      <c r="L68" s="16"/>
      <c r="M68" s="16"/>
      <c r="N68" s="16"/>
      <c r="O68" s="16"/>
      <c r="P68" s="16"/>
      <c r="Q68" s="16"/>
      <c r="R68" s="16"/>
      <c r="S68" s="16"/>
      <c r="T68" s="16"/>
      <c r="U68" s="16"/>
      <c r="V68" s="16"/>
      <c r="W68" s="16"/>
      <c r="X68" s="16"/>
      <c r="Y68" s="16"/>
      <c r="Z68" s="16"/>
    </row>
    <row r="69" spans="1:26" ht="12.75" customHeight="1">
      <c r="A69" s="16"/>
      <c r="B69" s="16"/>
      <c r="C69" s="16"/>
      <c r="D69" s="16"/>
      <c r="E69" s="16"/>
      <c r="F69" s="16"/>
      <c r="G69" s="16"/>
      <c r="H69" s="16"/>
      <c r="I69" s="16"/>
      <c r="J69" s="16"/>
      <c r="K69" s="16"/>
      <c r="L69" s="16"/>
      <c r="M69" s="16"/>
      <c r="N69" s="16"/>
      <c r="O69" s="16"/>
      <c r="P69" s="16"/>
      <c r="Q69" s="16"/>
      <c r="R69" s="16"/>
      <c r="S69" s="16"/>
      <c r="T69" s="16"/>
      <c r="U69" s="16"/>
      <c r="V69" s="16"/>
      <c r="W69" s="16"/>
      <c r="X69" s="16"/>
      <c r="Y69" s="16"/>
      <c r="Z69" s="16"/>
    </row>
    <row r="70" spans="1:26" ht="12.75" customHeight="1">
      <c r="A70" s="16"/>
      <c r="B70" s="16"/>
      <c r="C70" s="16"/>
      <c r="D70" s="16"/>
      <c r="E70" s="16"/>
      <c r="F70" s="16"/>
      <c r="G70" s="16"/>
      <c r="H70" s="16"/>
      <c r="I70" s="16"/>
      <c r="J70" s="16"/>
      <c r="K70" s="16"/>
      <c r="L70" s="16"/>
      <c r="M70" s="16"/>
      <c r="N70" s="16"/>
      <c r="O70" s="16"/>
      <c r="P70" s="16"/>
      <c r="Q70" s="16"/>
      <c r="R70" s="16"/>
      <c r="S70" s="16"/>
      <c r="T70" s="16"/>
      <c r="U70" s="16"/>
      <c r="V70" s="16"/>
      <c r="W70" s="16"/>
      <c r="X70" s="16"/>
      <c r="Y70" s="16"/>
      <c r="Z70" s="16"/>
    </row>
    <row r="71" spans="1:26" ht="12.75" customHeight="1">
      <c r="A71" s="16"/>
      <c r="B71" s="16"/>
      <c r="C71" s="16"/>
      <c r="D71" s="16"/>
      <c r="E71" s="16"/>
      <c r="F71" s="16"/>
      <c r="G71" s="16"/>
      <c r="H71" s="16"/>
      <c r="I71" s="16"/>
      <c r="J71" s="16"/>
      <c r="K71" s="16"/>
      <c r="L71" s="16"/>
      <c r="M71" s="16"/>
      <c r="N71" s="16"/>
      <c r="O71" s="16"/>
      <c r="P71" s="16"/>
      <c r="Q71" s="16"/>
      <c r="R71" s="16"/>
      <c r="S71" s="16"/>
      <c r="T71" s="16"/>
      <c r="U71" s="16"/>
      <c r="V71" s="16"/>
      <c r="W71" s="16"/>
      <c r="X71" s="16"/>
      <c r="Y71" s="16"/>
      <c r="Z71" s="16"/>
    </row>
    <row r="72" spans="1:26" ht="12.75" customHeight="1">
      <c r="A72" s="16"/>
      <c r="B72" s="16"/>
      <c r="C72" s="16"/>
      <c r="D72" s="16"/>
      <c r="E72" s="16"/>
      <c r="F72" s="16"/>
      <c r="G72" s="16"/>
      <c r="H72" s="16"/>
      <c r="I72" s="16"/>
      <c r="J72" s="16"/>
      <c r="K72" s="16"/>
      <c r="L72" s="16"/>
      <c r="M72" s="16"/>
      <c r="N72" s="16"/>
      <c r="O72" s="16"/>
      <c r="P72" s="16"/>
      <c r="Q72" s="16"/>
      <c r="R72" s="16"/>
      <c r="S72" s="16"/>
      <c r="T72" s="16"/>
      <c r="U72" s="16"/>
      <c r="V72" s="16"/>
      <c r="W72" s="16"/>
      <c r="X72" s="16"/>
      <c r="Y72" s="16"/>
      <c r="Z72" s="16"/>
    </row>
    <row r="73" spans="1:26" ht="12.75" customHeight="1">
      <c r="A73" s="16"/>
      <c r="B73" s="16"/>
      <c r="C73" s="16"/>
      <c r="D73" s="16"/>
      <c r="E73" s="16"/>
      <c r="F73" s="16"/>
      <c r="G73" s="16"/>
      <c r="H73" s="16"/>
      <c r="I73" s="16"/>
      <c r="J73" s="16"/>
      <c r="K73" s="16"/>
      <c r="L73" s="16"/>
      <c r="M73" s="16"/>
      <c r="N73" s="16"/>
      <c r="O73" s="16"/>
      <c r="P73" s="16"/>
      <c r="Q73" s="16"/>
      <c r="R73" s="16"/>
      <c r="S73" s="16"/>
      <c r="T73" s="16"/>
      <c r="U73" s="16"/>
      <c r="V73" s="16"/>
      <c r="W73" s="16"/>
      <c r="X73" s="16"/>
      <c r="Y73" s="16"/>
      <c r="Z73" s="16"/>
    </row>
    <row r="74" spans="1:26" ht="12.75" customHeight="1">
      <c r="A74" s="16"/>
      <c r="B74" s="16"/>
      <c r="C74" s="16"/>
      <c r="D74" s="16"/>
      <c r="E74" s="16"/>
      <c r="F74" s="16"/>
      <c r="G74" s="16"/>
      <c r="H74" s="16"/>
      <c r="I74" s="16"/>
      <c r="J74" s="16"/>
      <c r="K74" s="16"/>
      <c r="L74" s="16"/>
      <c r="M74" s="16"/>
      <c r="N74" s="16"/>
      <c r="O74" s="16"/>
      <c r="P74" s="16"/>
      <c r="Q74" s="16"/>
      <c r="R74" s="16"/>
      <c r="S74" s="16"/>
      <c r="T74" s="16"/>
      <c r="U74" s="16"/>
      <c r="V74" s="16"/>
      <c r="W74" s="16"/>
      <c r="X74" s="16"/>
      <c r="Y74" s="16"/>
      <c r="Z74" s="16"/>
    </row>
    <row r="75" spans="1:26" ht="12.75" customHeight="1">
      <c r="A75" s="16"/>
      <c r="B75" s="16"/>
      <c r="C75" s="16"/>
      <c r="D75" s="16"/>
      <c r="E75" s="16"/>
      <c r="F75" s="16"/>
      <c r="G75" s="16"/>
      <c r="H75" s="16"/>
      <c r="I75" s="16"/>
      <c r="J75" s="16"/>
      <c r="K75" s="16"/>
      <c r="L75" s="16"/>
      <c r="M75" s="16"/>
      <c r="N75" s="16"/>
      <c r="O75" s="16"/>
      <c r="P75" s="16"/>
      <c r="Q75" s="16"/>
      <c r="R75" s="16"/>
      <c r="S75" s="16"/>
      <c r="T75" s="16"/>
      <c r="U75" s="16"/>
      <c r="V75" s="16"/>
      <c r="W75" s="16"/>
      <c r="X75" s="16"/>
      <c r="Y75" s="16"/>
      <c r="Z75" s="16"/>
    </row>
    <row r="76" spans="1:26" ht="12.75" customHeight="1">
      <c r="A76" s="16"/>
      <c r="B76" s="16"/>
      <c r="C76" s="16"/>
      <c r="D76" s="16"/>
      <c r="E76" s="16"/>
      <c r="F76" s="16"/>
      <c r="G76" s="16"/>
      <c r="H76" s="16"/>
      <c r="I76" s="16"/>
      <c r="J76" s="16"/>
      <c r="K76" s="16"/>
      <c r="L76" s="16"/>
      <c r="M76" s="16"/>
      <c r="N76" s="16"/>
      <c r="O76" s="16"/>
      <c r="P76" s="16"/>
      <c r="Q76" s="16"/>
      <c r="R76" s="16"/>
      <c r="S76" s="16"/>
      <c r="T76" s="16"/>
      <c r="U76" s="16"/>
      <c r="V76" s="16"/>
      <c r="W76" s="16"/>
      <c r="X76" s="16"/>
      <c r="Y76" s="16"/>
      <c r="Z76" s="16"/>
    </row>
    <row r="77" spans="1:26" ht="12.75" customHeight="1">
      <c r="A77" s="16"/>
      <c r="B77" s="16"/>
      <c r="C77" s="16"/>
      <c r="D77" s="16"/>
      <c r="E77" s="16"/>
      <c r="F77" s="16"/>
      <c r="G77" s="16"/>
      <c r="H77" s="16"/>
      <c r="I77" s="16"/>
      <c r="J77" s="16"/>
      <c r="K77" s="16"/>
      <c r="L77" s="16"/>
      <c r="M77" s="16"/>
      <c r="N77" s="16"/>
      <c r="O77" s="16"/>
      <c r="P77" s="16"/>
      <c r="Q77" s="16"/>
      <c r="R77" s="16"/>
      <c r="S77" s="16"/>
      <c r="T77" s="16"/>
      <c r="U77" s="16"/>
      <c r="V77" s="16"/>
      <c r="W77" s="16"/>
      <c r="X77" s="16"/>
      <c r="Y77" s="16"/>
      <c r="Z77" s="16"/>
    </row>
    <row r="78" spans="1:26" ht="12.75" customHeight="1">
      <c r="A78" s="16"/>
      <c r="B78" s="16"/>
      <c r="C78" s="16"/>
      <c r="D78" s="16"/>
      <c r="E78" s="16"/>
      <c r="F78" s="16"/>
      <c r="G78" s="16"/>
      <c r="H78" s="16"/>
      <c r="I78" s="16"/>
      <c r="J78" s="16"/>
      <c r="K78" s="16"/>
      <c r="L78" s="16"/>
      <c r="M78" s="16"/>
      <c r="N78" s="16"/>
      <c r="O78" s="16"/>
      <c r="P78" s="16"/>
      <c r="Q78" s="16"/>
      <c r="R78" s="16"/>
      <c r="S78" s="16"/>
      <c r="T78" s="16"/>
      <c r="U78" s="16"/>
      <c r="V78" s="16"/>
      <c r="W78" s="16"/>
      <c r="X78" s="16"/>
      <c r="Y78" s="16"/>
      <c r="Z78" s="16"/>
    </row>
    <row r="79" spans="1:26" ht="12.75" customHeight="1">
      <c r="A79" s="16"/>
      <c r="B79" s="16"/>
      <c r="C79" s="16"/>
      <c r="D79" s="16"/>
      <c r="E79" s="16"/>
      <c r="F79" s="16"/>
      <c r="G79" s="16"/>
      <c r="H79" s="16"/>
      <c r="I79" s="16"/>
      <c r="J79" s="16"/>
      <c r="K79" s="16"/>
      <c r="L79" s="16"/>
      <c r="M79" s="16"/>
      <c r="N79" s="16"/>
      <c r="O79" s="16"/>
      <c r="P79" s="16"/>
      <c r="Q79" s="16"/>
      <c r="R79" s="16"/>
      <c r="S79" s="16"/>
      <c r="T79" s="16"/>
      <c r="U79" s="16"/>
      <c r="V79" s="16"/>
      <c r="W79" s="16"/>
      <c r="X79" s="16"/>
      <c r="Y79" s="16"/>
      <c r="Z79" s="16"/>
    </row>
    <row r="80" spans="1:26" ht="12.75" customHeight="1">
      <c r="A80" s="16"/>
      <c r="B80" s="16"/>
      <c r="C80" s="16"/>
      <c r="D80" s="16"/>
      <c r="E80" s="16"/>
      <c r="F80" s="16"/>
      <c r="G80" s="16"/>
      <c r="H80" s="16"/>
      <c r="I80" s="16"/>
      <c r="J80" s="16"/>
      <c r="K80" s="16"/>
      <c r="L80" s="16"/>
      <c r="M80" s="16"/>
      <c r="N80" s="16"/>
      <c r="O80" s="16"/>
      <c r="P80" s="16"/>
      <c r="Q80" s="16"/>
      <c r="R80" s="16"/>
      <c r="S80" s="16"/>
      <c r="T80" s="16"/>
      <c r="U80" s="16"/>
      <c r="V80" s="16"/>
      <c r="W80" s="16"/>
      <c r="X80" s="16"/>
      <c r="Y80" s="16"/>
      <c r="Z80" s="16"/>
    </row>
    <row r="81" spans="1:26" ht="12.75" customHeight="1">
      <c r="A81" s="16"/>
      <c r="B81" s="16"/>
      <c r="C81" s="16"/>
      <c r="D81" s="16"/>
      <c r="E81" s="16"/>
      <c r="F81" s="16"/>
      <c r="G81" s="16"/>
      <c r="H81" s="16"/>
      <c r="I81" s="16"/>
      <c r="J81" s="16"/>
      <c r="K81" s="16"/>
      <c r="L81" s="16"/>
      <c r="M81" s="16"/>
      <c r="N81" s="16"/>
      <c r="O81" s="16"/>
      <c r="P81" s="16"/>
      <c r="Q81" s="16"/>
      <c r="R81" s="16"/>
      <c r="S81" s="16"/>
      <c r="T81" s="16"/>
      <c r="U81" s="16"/>
      <c r="V81" s="16"/>
      <c r="W81" s="16"/>
      <c r="X81" s="16"/>
      <c r="Y81" s="16"/>
      <c r="Z81" s="16"/>
    </row>
    <row r="82" spans="1:26" ht="12.75" customHeight="1">
      <c r="A82" s="16"/>
      <c r="B82" s="16"/>
      <c r="C82" s="16"/>
      <c r="D82" s="16"/>
      <c r="E82" s="16"/>
      <c r="F82" s="16"/>
      <c r="G82" s="16"/>
      <c r="H82" s="16"/>
      <c r="I82" s="16"/>
      <c r="J82" s="16"/>
      <c r="K82" s="16"/>
      <c r="L82" s="16"/>
      <c r="M82" s="16"/>
      <c r="N82" s="16"/>
      <c r="O82" s="16"/>
      <c r="P82" s="16"/>
      <c r="Q82" s="16"/>
      <c r="R82" s="16"/>
      <c r="S82" s="16"/>
      <c r="T82" s="16"/>
      <c r="U82" s="16"/>
      <c r="V82" s="16"/>
      <c r="W82" s="16"/>
      <c r="X82" s="16"/>
      <c r="Y82" s="16"/>
      <c r="Z82" s="16"/>
    </row>
    <row r="83" spans="1:26" ht="12.75" customHeight="1">
      <c r="A83" s="16"/>
      <c r="B83" s="16"/>
      <c r="C83" s="16"/>
      <c r="D83" s="16"/>
      <c r="E83" s="16"/>
      <c r="F83" s="16"/>
      <c r="G83" s="16"/>
      <c r="H83" s="16"/>
      <c r="I83" s="16"/>
      <c r="J83" s="16"/>
      <c r="K83" s="16"/>
      <c r="L83" s="16"/>
      <c r="M83" s="16"/>
      <c r="N83" s="16"/>
      <c r="O83" s="16"/>
      <c r="P83" s="16"/>
      <c r="Q83" s="16"/>
      <c r="R83" s="16"/>
      <c r="S83" s="16"/>
      <c r="T83" s="16"/>
      <c r="U83" s="16"/>
      <c r="V83" s="16"/>
      <c r="W83" s="16"/>
      <c r="X83" s="16"/>
      <c r="Y83" s="16"/>
      <c r="Z83" s="16"/>
    </row>
    <row r="84" spans="1:26" ht="12.75" customHeight="1">
      <c r="A84" s="16"/>
      <c r="B84" s="16"/>
      <c r="C84" s="16"/>
      <c r="D84" s="16"/>
      <c r="E84" s="16"/>
      <c r="F84" s="16"/>
      <c r="G84" s="16"/>
      <c r="H84" s="16"/>
      <c r="I84" s="16"/>
      <c r="J84" s="16"/>
      <c r="K84" s="16"/>
      <c r="L84" s="16"/>
      <c r="M84" s="16"/>
      <c r="N84" s="16"/>
      <c r="O84" s="16"/>
      <c r="P84" s="16"/>
      <c r="Q84" s="16"/>
      <c r="R84" s="16"/>
      <c r="S84" s="16"/>
      <c r="T84" s="16"/>
      <c r="U84" s="16"/>
      <c r="V84" s="16"/>
      <c r="W84" s="16"/>
      <c r="X84" s="16"/>
      <c r="Y84" s="16"/>
      <c r="Z84" s="16"/>
    </row>
    <row r="85" spans="1:26" ht="12.75" customHeight="1">
      <c r="A85" s="16"/>
      <c r="B85" s="16"/>
      <c r="C85" s="16"/>
      <c r="D85" s="16"/>
      <c r="E85" s="16"/>
      <c r="F85" s="16"/>
      <c r="G85" s="16"/>
      <c r="H85" s="16"/>
      <c r="I85" s="16"/>
      <c r="J85" s="16"/>
      <c r="K85" s="16"/>
      <c r="L85" s="16"/>
      <c r="M85" s="16"/>
      <c r="N85" s="16"/>
      <c r="O85" s="16"/>
      <c r="P85" s="16"/>
      <c r="Q85" s="16"/>
      <c r="R85" s="16"/>
      <c r="S85" s="16"/>
      <c r="T85" s="16"/>
      <c r="U85" s="16"/>
      <c r="V85" s="16"/>
      <c r="W85" s="16"/>
      <c r="X85" s="16"/>
      <c r="Y85" s="16"/>
      <c r="Z85" s="16"/>
    </row>
    <row r="86" spans="1:26" ht="12.75" customHeight="1">
      <c r="A86" s="16"/>
      <c r="B86" s="16"/>
      <c r="C86" s="16"/>
      <c r="D86" s="16"/>
      <c r="E86" s="16"/>
      <c r="F86" s="16"/>
      <c r="G86" s="16"/>
      <c r="H86" s="16"/>
      <c r="I86" s="16"/>
      <c r="J86" s="16"/>
      <c r="K86" s="16"/>
      <c r="L86" s="16"/>
      <c r="M86" s="16"/>
      <c r="N86" s="16"/>
      <c r="O86" s="16"/>
      <c r="P86" s="16"/>
      <c r="Q86" s="16"/>
      <c r="R86" s="16"/>
      <c r="S86" s="16"/>
      <c r="T86" s="16"/>
      <c r="U86" s="16"/>
      <c r="V86" s="16"/>
      <c r="W86" s="16"/>
      <c r="X86" s="16"/>
      <c r="Y86" s="16"/>
      <c r="Z86" s="16"/>
    </row>
    <row r="87" spans="1:26" ht="12.75" customHeight="1">
      <c r="A87" s="16"/>
      <c r="B87" s="16"/>
      <c r="C87" s="16"/>
      <c r="D87" s="16"/>
      <c r="E87" s="16"/>
      <c r="F87" s="16"/>
      <c r="G87" s="16"/>
      <c r="H87" s="16"/>
      <c r="I87" s="16"/>
      <c r="J87" s="16"/>
      <c r="K87" s="16"/>
      <c r="L87" s="16"/>
      <c r="M87" s="16"/>
      <c r="N87" s="16"/>
      <c r="O87" s="16"/>
      <c r="P87" s="16"/>
      <c r="Q87" s="16"/>
      <c r="R87" s="16"/>
      <c r="S87" s="16"/>
      <c r="T87" s="16"/>
      <c r="U87" s="16"/>
      <c r="V87" s="16"/>
      <c r="W87" s="16"/>
      <c r="X87" s="16"/>
      <c r="Y87" s="16"/>
      <c r="Z87" s="16"/>
    </row>
    <row r="88" spans="1:26" ht="12.75" customHeight="1">
      <c r="A88" s="16"/>
      <c r="B88" s="16"/>
      <c r="C88" s="16"/>
      <c r="D88" s="16"/>
      <c r="E88" s="16"/>
      <c r="F88" s="16"/>
      <c r="G88" s="16"/>
      <c r="H88" s="16"/>
      <c r="I88" s="16"/>
      <c r="J88" s="16"/>
      <c r="K88" s="16"/>
      <c r="L88" s="16"/>
      <c r="M88" s="16"/>
      <c r="N88" s="16"/>
      <c r="O88" s="16"/>
      <c r="P88" s="16"/>
      <c r="Q88" s="16"/>
      <c r="R88" s="16"/>
      <c r="S88" s="16"/>
      <c r="T88" s="16"/>
      <c r="U88" s="16"/>
      <c r="V88" s="16"/>
      <c r="W88" s="16"/>
      <c r="X88" s="16"/>
      <c r="Y88" s="16"/>
      <c r="Z88" s="16"/>
    </row>
    <row r="89" spans="1:26" ht="12.75" customHeight="1">
      <c r="A89" s="16"/>
      <c r="B89" s="16"/>
      <c r="C89" s="16"/>
      <c r="D89" s="16"/>
      <c r="E89" s="16"/>
      <c r="F89" s="16"/>
      <c r="G89" s="16"/>
      <c r="H89" s="16"/>
      <c r="I89" s="16"/>
      <c r="J89" s="16"/>
      <c r="K89" s="16"/>
      <c r="L89" s="16"/>
      <c r="M89" s="16"/>
      <c r="N89" s="16"/>
      <c r="O89" s="16"/>
      <c r="P89" s="16"/>
      <c r="Q89" s="16"/>
      <c r="R89" s="16"/>
      <c r="S89" s="16"/>
      <c r="T89" s="16"/>
      <c r="U89" s="16"/>
      <c r="V89" s="16"/>
      <c r="W89" s="16"/>
      <c r="X89" s="16"/>
      <c r="Y89" s="16"/>
      <c r="Z89" s="16"/>
    </row>
    <row r="90" spans="1:26" ht="12.75" customHeight="1">
      <c r="A90" s="16"/>
      <c r="B90" s="16"/>
      <c r="C90" s="16"/>
      <c r="D90" s="16"/>
      <c r="E90" s="16"/>
      <c r="F90" s="16"/>
      <c r="G90" s="16"/>
      <c r="H90" s="16"/>
      <c r="I90" s="16"/>
      <c r="J90" s="16"/>
      <c r="K90" s="16"/>
      <c r="L90" s="16"/>
      <c r="M90" s="16"/>
      <c r="N90" s="16"/>
      <c r="O90" s="16"/>
      <c r="P90" s="16"/>
      <c r="Q90" s="16"/>
      <c r="R90" s="16"/>
      <c r="S90" s="16"/>
      <c r="T90" s="16"/>
      <c r="U90" s="16"/>
      <c r="V90" s="16"/>
      <c r="W90" s="16"/>
      <c r="X90" s="16"/>
      <c r="Y90" s="16"/>
      <c r="Z90" s="16"/>
    </row>
    <row r="91" spans="1:26" ht="12.75" customHeight="1">
      <c r="A91" s="16"/>
      <c r="B91" s="16"/>
      <c r="C91" s="16"/>
      <c r="D91" s="16"/>
      <c r="E91" s="16"/>
      <c r="F91" s="16"/>
      <c r="G91" s="16"/>
      <c r="H91" s="16"/>
      <c r="I91" s="16"/>
      <c r="J91" s="16"/>
      <c r="K91" s="16"/>
      <c r="L91" s="16"/>
      <c r="M91" s="16"/>
      <c r="N91" s="16"/>
      <c r="O91" s="16"/>
      <c r="P91" s="16"/>
      <c r="Q91" s="16"/>
      <c r="R91" s="16"/>
      <c r="S91" s="16"/>
      <c r="T91" s="16"/>
      <c r="U91" s="16"/>
      <c r="V91" s="16"/>
      <c r="W91" s="16"/>
      <c r="X91" s="16"/>
      <c r="Y91" s="16"/>
      <c r="Z91" s="16"/>
    </row>
    <row r="92" spans="1:26" ht="12.75" customHeight="1">
      <c r="A92" s="16"/>
      <c r="B92" s="16"/>
      <c r="C92" s="16"/>
      <c r="D92" s="16"/>
      <c r="E92" s="16"/>
      <c r="F92" s="16"/>
      <c r="G92" s="16"/>
      <c r="H92" s="16"/>
      <c r="I92" s="16"/>
      <c r="J92" s="16"/>
      <c r="K92" s="16"/>
      <c r="L92" s="16"/>
      <c r="M92" s="16"/>
      <c r="N92" s="16"/>
      <c r="O92" s="16"/>
      <c r="P92" s="16"/>
      <c r="Q92" s="16"/>
      <c r="R92" s="16"/>
      <c r="S92" s="16"/>
      <c r="T92" s="16"/>
      <c r="U92" s="16"/>
      <c r="V92" s="16"/>
      <c r="W92" s="16"/>
      <c r="X92" s="16"/>
      <c r="Y92" s="16"/>
      <c r="Z92" s="16"/>
    </row>
    <row r="93" spans="1:26" ht="12.75" customHeight="1">
      <c r="A93" s="16"/>
      <c r="B93" s="16"/>
      <c r="C93" s="16"/>
      <c r="D93" s="16"/>
      <c r="E93" s="16"/>
      <c r="F93" s="16"/>
      <c r="G93" s="16"/>
      <c r="H93" s="16"/>
      <c r="I93" s="16"/>
      <c r="J93" s="16"/>
      <c r="K93" s="16"/>
      <c r="L93" s="16"/>
      <c r="M93" s="16"/>
      <c r="N93" s="16"/>
      <c r="O93" s="16"/>
      <c r="P93" s="16"/>
      <c r="Q93" s="16"/>
      <c r="R93" s="16"/>
      <c r="S93" s="16"/>
      <c r="T93" s="16"/>
      <c r="U93" s="16"/>
      <c r="V93" s="16"/>
      <c r="W93" s="16"/>
      <c r="X93" s="16"/>
      <c r="Y93" s="16"/>
      <c r="Z93" s="16"/>
    </row>
    <row r="94" spans="1:26" ht="12.75" customHeight="1">
      <c r="A94" s="16"/>
      <c r="B94" s="16"/>
      <c r="C94" s="16"/>
      <c r="D94" s="16"/>
      <c r="E94" s="16"/>
      <c r="F94" s="16"/>
      <c r="G94" s="16"/>
      <c r="H94" s="16"/>
      <c r="I94" s="16"/>
      <c r="J94" s="16"/>
      <c r="K94" s="16"/>
      <c r="L94" s="16"/>
      <c r="M94" s="16"/>
      <c r="N94" s="16"/>
      <c r="O94" s="16"/>
      <c r="P94" s="16"/>
      <c r="Q94" s="16"/>
      <c r="R94" s="16"/>
      <c r="S94" s="16"/>
      <c r="T94" s="16"/>
      <c r="U94" s="16"/>
      <c r="V94" s="16"/>
      <c r="W94" s="16"/>
      <c r="X94" s="16"/>
      <c r="Y94" s="16"/>
      <c r="Z94" s="16"/>
    </row>
    <row r="95" spans="1:26" ht="12.75" customHeight="1">
      <c r="A95" s="16"/>
      <c r="B95" s="16"/>
      <c r="C95" s="16"/>
      <c r="D95" s="16"/>
      <c r="E95" s="16"/>
      <c r="F95" s="16"/>
      <c r="G95" s="16"/>
      <c r="H95" s="16"/>
      <c r="I95" s="16"/>
      <c r="J95" s="16"/>
      <c r="K95" s="16"/>
      <c r="L95" s="16"/>
      <c r="M95" s="16"/>
      <c r="N95" s="16"/>
      <c r="O95" s="16"/>
      <c r="P95" s="16"/>
      <c r="Q95" s="16"/>
      <c r="R95" s="16"/>
      <c r="S95" s="16"/>
      <c r="T95" s="16"/>
      <c r="U95" s="16"/>
      <c r="V95" s="16"/>
      <c r="W95" s="16"/>
      <c r="X95" s="16"/>
      <c r="Y95" s="16"/>
      <c r="Z95" s="16"/>
    </row>
    <row r="96" spans="1:26" ht="12.75" customHeight="1">
      <c r="A96" s="16"/>
      <c r="B96" s="16"/>
      <c r="C96" s="16"/>
      <c r="D96" s="16"/>
      <c r="E96" s="16"/>
      <c r="F96" s="16"/>
      <c r="G96" s="16"/>
      <c r="H96" s="16"/>
      <c r="I96" s="16"/>
      <c r="J96" s="16"/>
      <c r="K96" s="16"/>
      <c r="L96" s="16"/>
      <c r="M96" s="16"/>
      <c r="N96" s="16"/>
      <c r="O96" s="16"/>
      <c r="P96" s="16"/>
      <c r="Q96" s="16"/>
      <c r="R96" s="16"/>
      <c r="S96" s="16"/>
      <c r="T96" s="16"/>
      <c r="U96" s="16"/>
      <c r="V96" s="16"/>
      <c r="W96" s="16"/>
      <c r="X96" s="16"/>
      <c r="Y96" s="16"/>
      <c r="Z96" s="16"/>
    </row>
    <row r="97" spans="1:26" ht="12.75" customHeight="1">
      <c r="A97" s="16"/>
      <c r="B97" s="16"/>
      <c r="C97" s="16"/>
      <c r="D97" s="16"/>
      <c r="E97" s="16"/>
      <c r="F97" s="16"/>
      <c r="G97" s="16"/>
      <c r="H97" s="16"/>
      <c r="I97" s="16"/>
      <c r="J97" s="16"/>
      <c r="K97" s="16"/>
      <c r="L97" s="16"/>
      <c r="M97" s="16"/>
      <c r="N97" s="16"/>
      <c r="O97" s="16"/>
      <c r="P97" s="16"/>
      <c r="Q97" s="16"/>
      <c r="R97" s="16"/>
      <c r="S97" s="16"/>
      <c r="T97" s="16"/>
      <c r="U97" s="16"/>
      <c r="V97" s="16"/>
      <c r="W97" s="16"/>
      <c r="X97" s="16"/>
      <c r="Y97" s="16"/>
      <c r="Z97" s="16"/>
    </row>
    <row r="98" spans="1:26" ht="12.75" customHeight="1">
      <c r="A98" s="16"/>
      <c r="B98" s="16"/>
      <c r="C98" s="16"/>
      <c r="D98" s="16"/>
      <c r="E98" s="16"/>
      <c r="F98" s="16"/>
      <c r="G98" s="16"/>
      <c r="H98" s="16"/>
      <c r="I98" s="16"/>
      <c r="J98" s="16"/>
      <c r="K98" s="16"/>
      <c r="L98" s="16"/>
      <c r="M98" s="16"/>
      <c r="N98" s="16"/>
      <c r="O98" s="16"/>
      <c r="P98" s="16"/>
      <c r="Q98" s="16"/>
      <c r="R98" s="16"/>
      <c r="S98" s="16"/>
      <c r="T98" s="16"/>
      <c r="U98" s="16"/>
      <c r="V98" s="16"/>
      <c r="W98" s="16"/>
      <c r="X98" s="16"/>
      <c r="Y98" s="16"/>
      <c r="Z98" s="16"/>
    </row>
    <row r="99" spans="1:26" ht="12.75" customHeight="1">
      <c r="A99" s="16"/>
      <c r="B99" s="16"/>
      <c r="C99" s="16"/>
      <c r="D99" s="16"/>
      <c r="E99" s="16"/>
      <c r="F99" s="16"/>
      <c r="G99" s="16"/>
      <c r="H99" s="16"/>
      <c r="I99" s="16"/>
      <c r="J99" s="16"/>
      <c r="K99" s="16"/>
      <c r="L99" s="16"/>
      <c r="M99" s="16"/>
      <c r="N99" s="16"/>
      <c r="O99" s="16"/>
      <c r="P99" s="16"/>
      <c r="Q99" s="16"/>
      <c r="R99" s="16"/>
      <c r="S99" s="16"/>
      <c r="T99" s="16"/>
      <c r="U99" s="16"/>
      <c r="V99" s="16"/>
      <c r="W99" s="16"/>
      <c r="X99" s="16"/>
      <c r="Y99" s="16"/>
      <c r="Z99" s="16"/>
    </row>
    <row r="100" spans="1:26" ht="12.75" customHeight="1">
      <c r="A100" s="16"/>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row>
    <row r="101" spans="1:26" ht="12.75" customHeight="1">
      <c r="A101" s="16"/>
      <c r="B101" s="16"/>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row>
    <row r="102" spans="1:26" ht="12.75" customHeight="1">
      <c r="A102" s="16"/>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row>
    <row r="103" spans="1:26" ht="12.75" customHeight="1">
      <c r="A103" s="16"/>
      <c r="B103" s="16"/>
      <c r="C103" s="16"/>
      <c r="D103" s="16"/>
      <c r="E103" s="16"/>
      <c r="F103" s="16"/>
      <c r="G103" s="16"/>
      <c r="H103" s="16"/>
      <c r="I103" s="16"/>
      <c r="J103" s="16"/>
      <c r="K103" s="16"/>
      <c r="L103" s="16"/>
      <c r="M103" s="16"/>
      <c r="N103" s="16"/>
      <c r="O103" s="16"/>
      <c r="P103" s="16"/>
      <c r="Q103" s="16"/>
      <c r="R103" s="16"/>
      <c r="S103" s="16"/>
      <c r="T103" s="16"/>
      <c r="U103" s="16"/>
      <c r="V103" s="16"/>
      <c r="W103" s="16"/>
      <c r="X103" s="16"/>
      <c r="Y103" s="16"/>
      <c r="Z103" s="16"/>
    </row>
    <row r="104" spans="1:26" ht="12.75" customHeight="1">
      <c r="A104" s="16"/>
      <c r="B104" s="16"/>
      <c r="C104" s="16"/>
      <c r="D104" s="16"/>
      <c r="E104" s="16"/>
      <c r="F104" s="16"/>
      <c r="G104" s="16"/>
      <c r="H104" s="16"/>
      <c r="I104" s="16"/>
      <c r="J104" s="16"/>
      <c r="K104" s="16"/>
      <c r="L104" s="16"/>
      <c r="M104" s="16"/>
      <c r="N104" s="16"/>
      <c r="O104" s="16"/>
      <c r="P104" s="16"/>
      <c r="Q104" s="16"/>
      <c r="R104" s="16"/>
      <c r="S104" s="16"/>
      <c r="T104" s="16"/>
      <c r="U104" s="16"/>
      <c r="V104" s="16"/>
      <c r="W104" s="16"/>
      <c r="X104" s="16"/>
      <c r="Y104" s="16"/>
      <c r="Z104" s="16"/>
    </row>
    <row r="105" spans="1:26" ht="12.75" customHeight="1">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row>
    <row r="106" spans="1:26" ht="12.75" customHeight="1">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row>
    <row r="107" spans="1:26" ht="12.75" customHeight="1">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row>
    <row r="108" spans="1:26" ht="12.75" customHeight="1">
      <c r="A108" s="16"/>
      <c r="B108" s="16"/>
      <c r="C108" s="16"/>
      <c r="D108" s="16"/>
      <c r="E108" s="16"/>
      <c r="F108" s="16"/>
      <c r="G108" s="16"/>
      <c r="H108" s="16"/>
      <c r="I108" s="16"/>
      <c r="J108" s="16"/>
      <c r="K108" s="16"/>
      <c r="L108" s="16"/>
      <c r="M108" s="16"/>
      <c r="N108" s="16"/>
      <c r="O108" s="16"/>
      <c r="P108" s="16"/>
      <c r="Q108" s="16"/>
      <c r="R108" s="16"/>
      <c r="S108" s="16"/>
      <c r="T108" s="16"/>
      <c r="U108" s="16"/>
      <c r="V108" s="16"/>
      <c r="W108" s="16"/>
      <c r="X108" s="16"/>
      <c r="Y108" s="16"/>
      <c r="Z108" s="16"/>
    </row>
    <row r="109" spans="1:26" ht="12.75" customHeight="1">
      <c r="A109" s="16"/>
      <c r="B109" s="16"/>
      <c r="C109" s="16"/>
      <c r="D109" s="16"/>
      <c r="E109" s="16"/>
      <c r="F109" s="16"/>
      <c r="G109" s="16"/>
      <c r="H109" s="16"/>
      <c r="I109" s="16"/>
      <c r="J109" s="16"/>
      <c r="K109" s="16"/>
      <c r="L109" s="16"/>
      <c r="M109" s="16"/>
      <c r="N109" s="16"/>
      <c r="O109" s="16"/>
      <c r="P109" s="16"/>
      <c r="Q109" s="16"/>
      <c r="R109" s="16"/>
      <c r="S109" s="16"/>
      <c r="T109" s="16"/>
      <c r="U109" s="16"/>
      <c r="V109" s="16"/>
      <c r="W109" s="16"/>
      <c r="X109" s="16"/>
      <c r="Y109" s="16"/>
      <c r="Z109" s="16"/>
    </row>
    <row r="110" spans="1:26" ht="12.75" customHeight="1">
      <c r="A110" s="16"/>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row>
    <row r="111" spans="1:26" ht="12.75" customHeight="1">
      <c r="A111" s="16"/>
      <c r="B111" s="16"/>
      <c r="C111" s="16"/>
      <c r="D111" s="16"/>
      <c r="E111" s="16"/>
      <c r="F111" s="16"/>
      <c r="G111" s="16"/>
      <c r="H111" s="16"/>
      <c r="I111" s="16"/>
      <c r="J111" s="16"/>
      <c r="K111" s="16"/>
      <c r="L111" s="16"/>
      <c r="M111" s="16"/>
      <c r="N111" s="16"/>
      <c r="O111" s="16"/>
      <c r="P111" s="16"/>
      <c r="Q111" s="16"/>
      <c r="R111" s="16"/>
      <c r="S111" s="16"/>
      <c r="T111" s="16"/>
      <c r="U111" s="16"/>
      <c r="V111" s="16"/>
      <c r="W111" s="16"/>
      <c r="X111" s="16"/>
      <c r="Y111" s="16"/>
      <c r="Z111" s="16"/>
    </row>
    <row r="112" spans="1:26" ht="12.75" customHeight="1">
      <c r="A112" s="16"/>
      <c r="B112" s="16"/>
      <c r="C112" s="16"/>
      <c r="D112" s="16"/>
      <c r="E112" s="16"/>
      <c r="F112" s="16"/>
      <c r="G112" s="16"/>
      <c r="H112" s="16"/>
      <c r="I112" s="16"/>
      <c r="J112" s="16"/>
      <c r="K112" s="16"/>
      <c r="L112" s="16"/>
      <c r="M112" s="16"/>
      <c r="N112" s="16"/>
      <c r="O112" s="16"/>
      <c r="P112" s="16"/>
      <c r="Q112" s="16"/>
      <c r="R112" s="16"/>
      <c r="S112" s="16"/>
      <c r="T112" s="16"/>
      <c r="U112" s="16"/>
      <c r="V112" s="16"/>
      <c r="W112" s="16"/>
      <c r="X112" s="16"/>
      <c r="Y112" s="16"/>
      <c r="Z112" s="16"/>
    </row>
    <row r="113" spans="1:26" ht="12.75" customHeight="1">
      <c r="A113" s="16"/>
      <c r="B113" s="16"/>
      <c r="C113" s="16"/>
      <c r="D113" s="16"/>
      <c r="E113" s="16"/>
      <c r="F113" s="16"/>
      <c r="G113" s="16"/>
      <c r="H113" s="16"/>
      <c r="I113" s="16"/>
      <c r="J113" s="16"/>
      <c r="K113" s="16"/>
      <c r="L113" s="16"/>
      <c r="M113" s="16"/>
      <c r="N113" s="16"/>
      <c r="O113" s="16"/>
      <c r="P113" s="16"/>
      <c r="Q113" s="16"/>
      <c r="R113" s="16"/>
      <c r="S113" s="16"/>
      <c r="T113" s="16"/>
      <c r="U113" s="16"/>
      <c r="V113" s="16"/>
      <c r="W113" s="16"/>
      <c r="X113" s="16"/>
      <c r="Y113" s="16"/>
      <c r="Z113" s="16"/>
    </row>
    <row r="114" spans="1:26" ht="12.75" customHeight="1">
      <c r="A114" s="16"/>
      <c r="B114" s="16"/>
      <c r="C114" s="16"/>
      <c r="D114" s="16"/>
      <c r="E114" s="16"/>
      <c r="F114" s="16"/>
      <c r="G114" s="16"/>
      <c r="H114" s="16"/>
      <c r="I114" s="16"/>
      <c r="J114" s="16"/>
      <c r="K114" s="16"/>
      <c r="L114" s="16"/>
      <c r="M114" s="16"/>
      <c r="N114" s="16"/>
      <c r="O114" s="16"/>
      <c r="P114" s="16"/>
      <c r="Q114" s="16"/>
      <c r="R114" s="16"/>
      <c r="S114" s="16"/>
      <c r="T114" s="16"/>
      <c r="U114" s="16"/>
      <c r="V114" s="16"/>
      <c r="W114" s="16"/>
      <c r="X114" s="16"/>
      <c r="Y114" s="16"/>
      <c r="Z114" s="16"/>
    </row>
    <row r="115" spans="1:26" ht="12.75" customHeight="1">
      <c r="A115" s="16"/>
      <c r="B115" s="16"/>
      <c r="C115" s="16"/>
      <c r="D115" s="16"/>
      <c r="E115" s="16"/>
      <c r="F115" s="16"/>
      <c r="G115" s="16"/>
      <c r="H115" s="16"/>
      <c r="I115" s="16"/>
      <c r="J115" s="16"/>
      <c r="K115" s="16"/>
      <c r="L115" s="16"/>
      <c r="M115" s="16"/>
      <c r="N115" s="16"/>
      <c r="O115" s="16"/>
      <c r="P115" s="16"/>
      <c r="Q115" s="16"/>
      <c r="R115" s="16"/>
      <c r="S115" s="16"/>
      <c r="T115" s="16"/>
      <c r="U115" s="16"/>
      <c r="V115" s="16"/>
      <c r="W115" s="16"/>
      <c r="X115" s="16"/>
      <c r="Y115" s="16"/>
      <c r="Z115" s="16"/>
    </row>
    <row r="116" spans="1:26" ht="12.75" customHeight="1">
      <c r="A116" s="16"/>
      <c r="B116" s="16"/>
      <c r="C116" s="16"/>
      <c r="D116" s="16"/>
      <c r="E116" s="16"/>
      <c r="F116" s="16"/>
      <c r="G116" s="16"/>
      <c r="H116" s="16"/>
      <c r="I116" s="16"/>
      <c r="J116" s="16"/>
      <c r="K116" s="16"/>
      <c r="L116" s="16"/>
      <c r="M116" s="16"/>
      <c r="N116" s="16"/>
      <c r="O116" s="16"/>
      <c r="P116" s="16"/>
      <c r="Q116" s="16"/>
      <c r="R116" s="16"/>
      <c r="S116" s="16"/>
      <c r="T116" s="16"/>
      <c r="U116" s="16"/>
      <c r="V116" s="16"/>
      <c r="W116" s="16"/>
      <c r="X116" s="16"/>
      <c r="Y116" s="16"/>
      <c r="Z116" s="16"/>
    </row>
    <row r="117" spans="1:26" ht="12.75" customHeight="1">
      <c r="A117" s="16"/>
      <c r="B117" s="16"/>
      <c r="C117" s="16"/>
      <c r="D117" s="16"/>
      <c r="E117" s="16"/>
      <c r="F117" s="16"/>
      <c r="G117" s="16"/>
      <c r="H117" s="16"/>
      <c r="I117" s="16"/>
      <c r="J117" s="16"/>
      <c r="K117" s="16"/>
      <c r="L117" s="16"/>
      <c r="M117" s="16"/>
      <c r="N117" s="16"/>
      <c r="O117" s="16"/>
      <c r="P117" s="16"/>
      <c r="Q117" s="16"/>
      <c r="R117" s="16"/>
      <c r="S117" s="16"/>
      <c r="T117" s="16"/>
      <c r="U117" s="16"/>
      <c r="V117" s="16"/>
      <c r="W117" s="16"/>
      <c r="X117" s="16"/>
      <c r="Y117" s="16"/>
      <c r="Z117" s="16"/>
    </row>
    <row r="118" spans="1:26" ht="12.75" customHeight="1">
      <c r="A118" s="16"/>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row>
    <row r="119" spans="1:26" ht="12.75" customHeight="1">
      <c r="A119" s="16"/>
      <c r="B119" s="16"/>
      <c r="C119" s="16"/>
      <c r="D119" s="16"/>
      <c r="E119" s="16"/>
      <c r="F119" s="16"/>
      <c r="G119" s="16"/>
      <c r="H119" s="16"/>
      <c r="I119" s="16"/>
      <c r="J119" s="16"/>
      <c r="K119" s="16"/>
      <c r="L119" s="16"/>
      <c r="M119" s="16"/>
      <c r="N119" s="16"/>
      <c r="O119" s="16"/>
      <c r="P119" s="16"/>
      <c r="Q119" s="16"/>
      <c r="R119" s="16"/>
      <c r="S119" s="16"/>
      <c r="T119" s="16"/>
      <c r="U119" s="16"/>
      <c r="V119" s="16"/>
      <c r="W119" s="16"/>
      <c r="X119" s="16"/>
      <c r="Y119" s="16"/>
      <c r="Z119" s="16"/>
    </row>
    <row r="120" spans="1:26" ht="12.75" customHeight="1">
      <c r="A120" s="16"/>
      <c r="B120" s="16"/>
      <c r="C120" s="16"/>
      <c r="D120" s="16"/>
      <c r="E120" s="16"/>
      <c r="F120" s="16"/>
      <c r="G120" s="16"/>
      <c r="H120" s="16"/>
      <c r="I120" s="16"/>
      <c r="J120" s="16"/>
      <c r="K120" s="16"/>
      <c r="L120" s="16"/>
      <c r="M120" s="16"/>
      <c r="N120" s="16"/>
      <c r="O120" s="16"/>
      <c r="P120" s="16"/>
      <c r="Q120" s="16"/>
      <c r="R120" s="16"/>
      <c r="S120" s="16"/>
      <c r="T120" s="16"/>
      <c r="U120" s="16"/>
      <c r="V120" s="16"/>
      <c r="W120" s="16"/>
      <c r="X120" s="16"/>
      <c r="Y120" s="16"/>
      <c r="Z120" s="16"/>
    </row>
    <row r="121" spans="1:26" ht="12.75" customHeight="1">
      <c r="A121" s="16"/>
      <c r="B121" s="16"/>
      <c r="C121" s="16"/>
      <c r="D121" s="16"/>
      <c r="E121" s="16"/>
      <c r="F121" s="16"/>
      <c r="G121" s="16"/>
      <c r="H121" s="16"/>
      <c r="I121" s="16"/>
      <c r="J121" s="16"/>
      <c r="K121" s="16"/>
      <c r="L121" s="16"/>
      <c r="M121" s="16"/>
      <c r="N121" s="16"/>
      <c r="O121" s="16"/>
      <c r="P121" s="16"/>
      <c r="Q121" s="16"/>
      <c r="R121" s="16"/>
      <c r="S121" s="16"/>
      <c r="T121" s="16"/>
      <c r="U121" s="16"/>
      <c r="V121" s="16"/>
      <c r="W121" s="16"/>
      <c r="X121" s="16"/>
      <c r="Y121" s="16"/>
      <c r="Z121" s="16"/>
    </row>
    <row r="122" spans="1:26" ht="12.75" customHeight="1">
      <c r="A122" s="16"/>
      <c r="B122" s="16"/>
      <c r="C122" s="16"/>
      <c r="D122" s="16"/>
      <c r="E122" s="16"/>
      <c r="F122" s="16"/>
      <c r="G122" s="16"/>
      <c r="H122" s="16"/>
      <c r="I122" s="16"/>
      <c r="J122" s="16"/>
      <c r="K122" s="16"/>
      <c r="L122" s="16"/>
      <c r="M122" s="16"/>
      <c r="N122" s="16"/>
      <c r="O122" s="16"/>
      <c r="P122" s="16"/>
      <c r="Q122" s="16"/>
      <c r="R122" s="16"/>
      <c r="S122" s="16"/>
      <c r="T122" s="16"/>
      <c r="U122" s="16"/>
      <c r="V122" s="16"/>
      <c r="W122" s="16"/>
      <c r="X122" s="16"/>
      <c r="Y122" s="16"/>
      <c r="Z122" s="16"/>
    </row>
    <row r="123" spans="1:26" ht="12.75" customHeight="1">
      <c r="A123" s="16"/>
      <c r="B123" s="16"/>
      <c r="C123" s="16"/>
      <c r="D123" s="16"/>
      <c r="E123" s="16"/>
      <c r="F123" s="16"/>
      <c r="G123" s="16"/>
      <c r="H123" s="16"/>
      <c r="I123" s="16"/>
      <c r="J123" s="16"/>
      <c r="K123" s="16"/>
      <c r="L123" s="16"/>
      <c r="M123" s="16"/>
      <c r="N123" s="16"/>
      <c r="O123" s="16"/>
      <c r="P123" s="16"/>
      <c r="Q123" s="16"/>
      <c r="R123" s="16"/>
      <c r="S123" s="16"/>
      <c r="T123" s="16"/>
      <c r="U123" s="16"/>
      <c r="V123" s="16"/>
      <c r="W123" s="16"/>
      <c r="X123" s="16"/>
      <c r="Y123" s="16"/>
      <c r="Z123" s="16"/>
    </row>
    <row r="124" spans="1:26" ht="12.75" customHeight="1">
      <c r="A124" s="16"/>
      <c r="B124" s="16"/>
      <c r="C124" s="16"/>
      <c r="D124" s="16"/>
      <c r="E124" s="16"/>
      <c r="F124" s="16"/>
      <c r="G124" s="16"/>
      <c r="H124" s="16"/>
      <c r="I124" s="16"/>
      <c r="J124" s="16"/>
      <c r="K124" s="16"/>
      <c r="L124" s="16"/>
      <c r="M124" s="16"/>
      <c r="N124" s="16"/>
      <c r="O124" s="16"/>
      <c r="P124" s="16"/>
      <c r="Q124" s="16"/>
      <c r="R124" s="16"/>
      <c r="S124" s="16"/>
      <c r="T124" s="16"/>
      <c r="U124" s="16"/>
      <c r="V124" s="16"/>
      <c r="W124" s="16"/>
      <c r="X124" s="16"/>
      <c r="Y124" s="16"/>
      <c r="Z124" s="16"/>
    </row>
    <row r="125" spans="1:26" ht="12.75" customHeight="1">
      <c r="A125" s="16"/>
      <c r="B125" s="16"/>
      <c r="C125" s="16"/>
      <c r="D125" s="16"/>
      <c r="E125" s="16"/>
      <c r="F125" s="16"/>
      <c r="G125" s="16"/>
      <c r="H125" s="16"/>
      <c r="I125" s="16"/>
      <c r="J125" s="16"/>
      <c r="K125" s="16"/>
      <c r="L125" s="16"/>
      <c r="M125" s="16"/>
      <c r="N125" s="16"/>
      <c r="O125" s="16"/>
      <c r="P125" s="16"/>
      <c r="Q125" s="16"/>
      <c r="R125" s="16"/>
      <c r="S125" s="16"/>
      <c r="T125" s="16"/>
      <c r="U125" s="16"/>
      <c r="V125" s="16"/>
      <c r="W125" s="16"/>
      <c r="X125" s="16"/>
      <c r="Y125" s="16"/>
      <c r="Z125" s="16"/>
    </row>
    <row r="126" spans="1:26" ht="12.75" customHeight="1">
      <c r="A126" s="16"/>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row>
    <row r="127" spans="1:26" ht="12.75" customHeight="1">
      <c r="A127" s="16"/>
      <c r="B127" s="16"/>
      <c r="C127" s="16"/>
      <c r="D127" s="16"/>
      <c r="E127" s="16"/>
      <c r="F127" s="16"/>
      <c r="G127" s="16"/>
      <c r="H127" s="16"/>
      <c r="I127" s="16"/>
      <c r="J127" s="16"/>
      <c r="K127" s="16"/>
      <c r="L127" s="16"/>
      <c r="M127" s="16"/>
      <c r="N127" s="16"/>
      <c r="O127" s="16"/>
      <c r="P127" s="16"/>
      <c r="Q127" s="16"/>
      <c r="R127" s="16"/>
      <c r="S127" s="16"/>
      <c r="T127" s="16"/>
      <c r="U127" s="16"/>
      <c r="V127" s="16"/>
      <c r="W127" s="16"/>
      <c r="X127" s="16"/>
      <c r="Y127" s="16"/>
      <c r="Z127" s="16"/>
    </row>
    <row r="128" spans="1:26" ht="12.75" customHeight="1">
      <c r="A128" s="16"/>
      <c r="B128" s="16"/>
      <c r="C128" s="16"/>
      <c r="D128" s="16"/>
      <c r="E128" s="16"/>
      <c r="F128" s="16"/>
      <c r="G128" s="16"/>
      <c r="H128" s="16"/>
      <c r="I128" s="16"/>
      <c r="J128" s="16"/>
      <c r="K128" s="16"/>
      <c r="L128" s="16"/>
      <c r="M128" s="16"/>
      <c r="N128" s="16"/>
      <c r="O128" s="16"/>
      <c r="P128" s="16"/>
      <c r="Q128" s="16"/>
      <c r="R128" s="16"/>
      <c r="S128" s="16"/>
      <c r="T128" s="16"/>
      <c r="U128" s="16"/>
      <c r="V128" s="16"/>
      <c r="W128" s="16"/>
      <c r="X128" s="16"/>
      <c r="Y128" s="16"/>
      <c r="Z128" s="16"/>
    </row>
    <row r="129" spans="1:26" ht="12.75" customHeight="1">
      <c r="A129" s="16"/>
      <c r="B129" s="16"/>
      <c r="C129" s="16"/>
      <c r="D129" s="16"/>
      <c r="E129" s="16"/>
      <c r="F129" s="16"/>
      <c r="G129" s="16"/>
      <c r="H129" s="16"/>
      <c r="I129" s="16"/>
      <c r="J129" s="16"/>
      <c r="K129" s="16"/>
      <c r="L129" s="16"/>
      <c r="M129" s="16"/>
      <c r="N129" s="16"/>
      <c r="O129" s="16"/>
      <c r="P129" s="16"/>
      <c r="Q129" s="16"/>
      <c r="R129" s="16"/>
      <c r="S129" s="16"/>
      <c r="T129" s="16"/>
      <c r="U129" s="16"/>
      <c r="V129" s="16"/>
      <c r="W129" s="16"/>
      <c r="X129" s="16"/>
      <c r="Y129" s="16"/>
      <c r="Z129" s="16"/>
    </row>
    <row r="130" spans="1:26" ht="12.75" customHeight="1">
      <c r="A130" s="16"/>
      <c r="B130" s="16"/>
      <c r="C130" s="16"/>
      <c r="D130" s="16"/>
      <c r="E130" s="16"/>
      <c r="F130" s="16"/>
      <c r="G130" s="16"/>
      <c r="H130" s="16"/>
      <c r="I130" s="16"/>
      <c r="J130" s="16"/>
      <c r="K130" s="16"/>
      <c r="L130" s="16"/>
      <c r="M130" s="16"/>
      <c r="N130" s="16"/>
      <c r="O130" s="16"/>
      <c r="P130" s="16"/>
      <c r="Q130" s="16"/>
      <c r="R130" s="16"/>
      <c r="S130" s="16"/>
      <c r="T130" s="16"/>
      <c r="U130" s="16"/>
      <c r="V130" s="16"/>
      <c r="W130" s="16"/>
      <c r="X130" s="16"/>
      <c r="Y130" s="16"/>
      <c r="Z130" s="16"/>
    </row>
    <row r="131" spans="1:26" ht="12.75" customHeight="1">
      <c r="A131" s="16"/>
      <c r="B131" s="16"/>
      <c r="C131" s="16"/>
      <c r="D131" s="16"/>
      <c r="E131" s="16"/>
      <c r="F131" s="16"/>
      <c r="G131" s="16"/>
      <c r="H131" s="16"/>
      <c r="I131" s="16"/>
      <c r="J131" s="16"/>
      <c r="K131" s="16"/>
      <c r="L131" s="16"/>
      <c r="M131" s="16"/>
      <c r="N131" s="16"/>
      <c r="O131" s="16"/>
      <c r="P131" s="16"/>
      <c r="Q131" s="16"/>
      <c r="R131" s="16"/>
      <c r="S131" s="16"/>
      <c r="T131" s="16"/>
      <c r="U131" s="16"/>
      <c r="V131" s="16"/>
      <c r="W131" s="16"/>
      <c r="X131" s="16"/>
      <c r="Y131" s="16"/>
      <c r="Z131" s="16"/>
    </row>
    <row r="132" spans="1:26" ht="12.75" customHeight="1">
      <c r="A132" s="16"/>
      <c r="B132" s="16"/>
      <c r="C132" s="16"/>
      <c r="D132" s="16"/>
      <c r="E132" s="16"/>
      <c r="F132" s="16"/>
      <c r="G132" s="16"/>
      <c r="H132" s="16"/>
      <c r="I132" s="16"/>
      <c r="J132" s="16"/>
      <c r="K132" s="16"/>
      <c r="L132" s="16"/>
      <c r="M132" s="16"/>
      <c r="N132" s="16"/>
      <c r="O132" s="16"/>
      <c r="P132" s="16"/>
      <c r="Q132" s="16"/>
      <c r="R132" s="16"/>
      <c r="S132" s="16"/>
      <c r="T132" s="16"/>
      <c r="U132" s="16"/>
      <c r="V132" s="16"/>
      <c r="W132" s="16"/>
      <c r="X132" s="16"/>
      <c r="Y132" s="16"/>
      <c r="Z132" s="16"/>
    </row>
    <row r="133" spans="1:26" ht="12.75" customHeight="1">
      <c r="A133" s="16"/>
      <c r="B133" s="16"/>
      <c r="C133" s="16"/>
      <c r="D133" s="16"/>
      <c r="E133" s="16"/>
      <c r="F133" s="16"/>
      <c r="G133" s="16"/>
      <c r="H133" s="16"/>
      <c r="I133" s="16"/>
      <c r="J133" s="16"/>
      <c r="K133" s="16"/>
      <c r="L133" s="16"/>
      <c r="M133" s="16"/>
      <c r="N133" s="16"/>
      <c r="O133" s="16"/>
      <c r="P133" s="16"/>
      <c r="Q133" s="16"/>
      <c r="R133" s="16"/>
      <c r="S133" s="16"/>
      <c r="T133" s="16"/>
      <c r="U133" s="16"/>
      <c r="V133" s="16"/>
      <c r="W133" s="16"/>
      <c r="X133" s="16"/>
      <c r="Y133" s="16"/>
      <c r="Z133" s="16"/>
    </row>
    <row r="134" spans="1:26" ht="12.75" customHeight="1">
      <c r="A134" s="16"/>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row>
    <row r="135" spans="1:26" ht="12.75" customHeight="1">
      <c r="A135" s="16"/>
      <c r="B135" s="16"/>
      <c r="C135" s="16"/>
      <c r="D135" s="16"/>
      <c r="E135" s="16"/>
      <c r="F135" s="16"/>
      <c r="G135" s="16"/>
      <c r="H135" s="16"/>
      <c r="I135" s="16"/>
      <c r="J135" s="16"/>
      <c r="K135" s="16"/>
      <c r="L135" s="16"/>
      <c r="M135" s="16"/>
      <c r="N135" s="16"/>
      <c r="O135" s="16"/>
      <c r="P135" s="16"/>
      <c r="Q135" s="16"/>
      <c r="R135" s="16"/>
      <c r="S135" s="16"/>
      <c r="T135" s="16"/>
      <c r="U135" s="16"/>
      <c r="V135" s="16"/>
      <c r="W135" s="16"/>
      <c r="X135" s="16"/>
      <c r="Y135" s="16"/>
      <c r="Z135" s="16"/>
    </row>
    <row r="136" spans="1:26" ht="12.75" customHeight="1">
      <c r="A136" s="16"/>
      <c r="B136" s="16"/>
      <c r="C136" s="16"/>
      <c r="D136" s="16"/>
      <c r="E136" s="16"/>
      <c r="F136" s="16"/>
      <c r="G136" s="16"/>
      <c r="H136" s="16"/>
      <c r="I136" s="16"/>
      <c r="J136" s="16"/>
      <c r="K136" s="16"/>
      <c r="L136" s="16"/>
      <c r="M136" s="16"/>
      <c r="N136" s="16"/>
      <c r="O136" s="16"/>
      <c r="P136" s="16"/>
      <c r="Q136" s="16"/>
      <c r="R136" s="16"/>
      <c r="S136" s="16"/>
      <c r="T136" s="16"/>
      <c r="U136" s="16"/>
      <c r="V136" s="16"/>
      <c r="W136" s="16"/>
      <c r="X136" s="16"/>
      <c r="Y136" s="16"/>
      <c r="Z136" s="16"/>
    </row>
    <row r="137" spans="1:26" ht="12.75" customHeight="1">
      <c r="A137" s="16"/>
      <c r="B137" s="16"/>
      <c r="C137" s="16"/>
      <c r="D137" s="16"/>
      <c r="E137" s="16"/>
      <c r="F137" s="16"/>
      <c r="G137" s="16"/>
      <c r="H137" s="16"/>
      <c r="I137" s="16"/>
      <c r="J137" s="16"/>
      <c r="K137" s="16"/>
      <c r="L137" s="16"/>
      <c r="M137" s="16"/>
      <c r="N137" s="16"/>
      <c r="O137" s="16"/>
      <c r="P137" s="16"/>
      <c r="Q137" s="16"/>
      <c r="R137" s="16"/>
      <c r="S137" s="16"/>
      <c r="T137" s="16"/>
      <c r="U137" s="16"/>
      <c r="V137" s="16"/>
      <c r="W137" s="16"/>
      <c r="X137" s="16"/>
      <c r="Y137" s="16"/>
      <c r="Z137" s="16"/>
    </row>
    <row r="138" spans="1:26" ht="12.75" customHeight="1">
      <c r="A138" s="16"/>
      <c r="B138" s="16"/>
      <c r="C138" s="16"/>
      <c r="D138" s="16"/>
      <c r="E138" s="16"/>
      <c r="F138" s="16"/>
      <c r="G138" s="16"/>
      <c r="H138" s="16"/>
      <c r="I138" s="16"/>
      <c r="J138" s="16"/>
      <c r="K138" s="16"/>
      <c r="L138" s="16"/>
      <c r="M138" s="16"/>
      <c r="N138" s="16"/>
      <c r="O138" s="16"/>
      <c r="P138" s="16"/>
      <c r="Q138" s="16"/>
      <c r="R138" s="16"/>
      <c r="S138" s="16"/>
      <c r="T138" s="16"/>
      <c r="U138" s="16"/>
      <c r="V138" s="16"/>
      <c r="W138" s="16"/>
      <c r="X138" s="16"/>
      <c r="Y138" s="16"/>
      <c r="Z138" s="16"/>
    </row>
    <row r="139" spans="1:26" ht="12.75" customHeight="1">
      <c r="A139" s="16"/>
      <c r="B139" s="16"/>
      <c r="C139" s="16"/>
      <c r="D139" s="16"/>
      <c r="E139" s="16"/>
      <c r="F139" s="16"/>
      <c r="G139" s="16"/>
      <c r="H139" s="16"/>
      <c r="I139" s="16"/>
      <c r="J139" s="16"/>
      <c r="K139" s="16"/>
      <c r="L139" s="16"/>
      <c r="M139" s="16"/>
      <c r="N139" s="16"/>
      <c r="O139" s="16"/>
      <c r="P139" s="16"/>
      <c r="Q139" s="16"/>
      <c r="R139" s="16"/>
      <c r="S139" s="16"/>
      <c r="T139" s="16"/>
      <c r="U139" s="16"/>
      <c r="V139" s="16"/>
      <c r="W139" s="16"/>
      <c r="X139" s="16"/>
      <c r="Y139" s="16"/>
      <c r="Z139" s="16"/>
    </row>
    <row r="140" spans="1:26" ht="12.75" customHeight="1">
      <c r="A140" s="16"/>
      <c r="B140" s="16"/>
      <c r="C140" s="16"/>
      <c r="D140" s="16"/>
      <c r="E140" s="16"/>
      <c r="F140" s="16"/>
      <c r="G140" s="16"/>
      <c r="H140" s="16"/>
      <c r="I140" s="16"/>
      <c r="J140" s="16"/>
      <c r="K140" s="16"/>
      <c r="L140" s="16"/>
      <c r="M140" s="16"/>
      <c r="N140" s="16"/>
      <c r="O140" s="16"/>
      <c r="P140" s="16"/>
      <c r="Q140" s="16"/>
      <c r="R140" s="16"/>
      <c r="S140" s="16"/>
      <c r="T140" s="16"/>
      <c r="U140" s="16"/>
      <c r="V140" s="16"/>
      <c r="W140" s="16"/>
      <c r="X140" s="16"/>
      <c r="Y140" s="16"/>
      <c r="Z140" s="16"/>
    </row>
    <row r="141" spans="1:26" ht="12.75" customHeight="1">
      <c r="A141" s="16"/>
      <c r="B141" s="16"/>
      <c r="C141" s="16"/>
      <c r="D141" s="16"/>
      <c r="E141" s="16"/>
      <c r="F141" s="16"/>
      <c r="G141" s="16"/>
      <c r="H141" s="16"/>
      <c r="I141" s="16"/>
      <c r="J141" s="16"/>
      <c r="K141" s="16"/>
      <c r="L141" s="16"/>
      <c r="M141" s="16"/>
      <c r="N141" s="16"/>
      <c r="O141" s="16"/>
      <c r="P141" s="16"/>
      <c r="Q141" s="16"/>
      <c r="R141" s="16"/>
      <c r="S141" s="16"/>
      <c r="T141" s="16"/>
      <c r="U141" s="16"/>
      <c r="V141" s="16"/>
      <c r="W141" s="16"/>
      <c r="X141" s="16"/>
      <c r="Y141" s="16"/>
      <c r="Z141" s="16"/>
    </row>
    <row r="142" spans="1:26" ht="12.75" customHeight="1">
      <c r="A142" s="16"/>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row>
    <row r="143" spans="1:26" ht="12.75" customHeight="1">
      <c r="A143" s="16"/>
      <c r="B143" s="16"/>
      <c r="C143" s="16"/>
      <c r="D143" s="16"/>
      <c r="E143" s="16"/>
      <c r="F143" s="16"/>
      <c r="G143" s="16"/>
      <c r="H143" s="16"/>
      <c r="I143" s="16"/>
      <c r="J143" s="16"/>
      <c r="K143" s="16"/>
      <c r="L143" s="16"/>
      <c r="M143" s="16"/>
      <c r="N143" s="16"/>
      <c r="O143" s="16"/>
      <c r="P143" s="16"/>
      <c r="Q143" s="16"/>
      <c r="R143" s="16"/>
      <c r="S143" s="16"/>
      <c r="T143" s="16"/>
      <c r="U143" s="16"/>
      <c r="V143" s="16"/>
      <c r="W143" s="16"/>
      <c r="X143" s="16"/>
      <c r="Y143" s="16"/>
      <c r="Z143" s="16"/>
    </row>
    <row r="144" spans="1:26" ht="12.75" customHeight="1">
      <c r="A144" s="16"/>
      <c r="B144" s="16"/>
      <c r="C144" s="16"/>
      <c r="D144" s="16"/>
      <c r="E144" s="16"/>
      <c r="F144" s="16"/>
      <c r="G144" s="16"/>
      <c r="H144" s="16"/>
      <c r="I144" s="16"/>
      <c r="J144" s="16"/>
      <c r="K144" s="16"/>
      <c r="L144" s="16"/>
      <c r="M144" s="16"/>
      <c r="N144" s="16"/>
      <c r="O144" s="16"/>
      <c r="P144" s="16"/>
      <c r="Q144" s="16"/>
      <c r="R144" s="16"/>
      <c r="S144" s="16"/>
      <c r="T144" s="16"/>
      <c r="U144" s="16"/>
      <c r="V144" s="16"/>
      <c r="W144" s="16"/>
      <c r="X144" s="16"/>
      <c r="Y144" s="16"/>
      <c r="Z144" s="16"/>
    </row>
    <row r="145" spans="1:26" ht="12.75" customHeight="1">
      <c r="A145" s="16"/>
      <c r="B145" s="16"/>
      <c r="C145" s="16"/>
      <c r="D145" s="16"/>
      <c r="E145" s="16"/>
      <c r="F145" s="16"/>
      <c r="G145" s="16"/>
      <c r="H145" s="16"/>
      <c r="I145" s="16"/>
      <c r="J145" s="16"/>
      <c r="K145" s="16"/>
      <c r="L145" s="16"/>
      <c r="M145" s="16"/>
      <c r="N145" s="16"/>
      <c r="O145" s="16"/>
      <c r="P145" s="16"/>
      <c r="Q145" s="16"/>
      <c r="R145" s="16"/>
      <c r="S145" s="16"/>
      <c r="T145" s="16"/>
      <c r="U145" s="16"/>
      <c r="V145" s="16"/>
      <c r="W145" s="16"/>
      <c r="X145" s="16"/>
      <c r="Y145" s="16"/>
      <c r="Z145" s="16"/>
    </row>
    <row r="146" spans="1:26" ht="12.75" customHeight="1">
      <c r="A146" s="16"/>
      <c r="B146" s="16"/>
      <c r="C146" s="16"/>
      <c r="D146" s="16"/>
      <c r="E146" s="16"/>
      <c r="F146" s="16"/>
      <c r="G146" s="16"/>
      <c r="H146" s="16"/>
      <c r="I146" s="16"/>
      <c r="J146" s="16"/>
      <c r="K146" s="16"/>
      <c r="L146" s="16"/>
      <c r="M146" s="16"/>
      <c r="N146" s="16"/>
      <c r="O146" s="16"/>
      <c r="P146" s="16"/>
      <c r="Q146" s="16"/>
      <c r="R146" s="16"/>
      <c r="S146" s="16"/>
      <c r="T146" s="16"/>
      <c r="U146" s="16"/>
      <c r="V146" s="16"/>
      <c r="W146" s="16"/>
      <c r="X146" s="16"/>
      <c r="Y146" s="16"/>
      <c r="Z146" s="16"/>
    </row>
    <row r="147" spans="1:26" ht="12.75" customHeight="1">
      <c r="A147" s="16"/>
      <c r="B147" s="16"/>
      <c r="C147" s="16"/>
      <c r="D147" s="16"/>
      <c r="E147" s="16"/>
      <c r="F147" s="16"/>
      <c r="G147" s="16"/>
      <c r="H147" s="16"/>
      <c r="I147" s="16"/>
      <c r="J147" s="16"/>
      <c r="K147" s="16"/>
      <c r="L147" s="16"/>
      <c r="M147" s="16"/>
      <c r="N147" s="16"/>
      <c r="O147" s="16"/>
      <c r="P147" s="16"/>
      <c r="Q147" s="16"/>
      <c r="R147" s="16"/>
      <c r="S147" s="16"/>
      <c r="T147" s="16"/>
      <c r="U147" s="16"/>
      <c r="V147" s="16"/>
      <c r="W147" s="16"/>
      <c r="X147" s="16"/>
      <c r="Y147" s="16"/>
      <c r="Z147" s="16"/>
    </row>
    <row r="148" spans="1:26" ht="12.75" customHeight="1">
      <c r="A148" s="16"/>
      <c r="B148" s="16"/>
      <c r="C148" s="16"/>
      <c r="D148" s="16"/>
      <c r="E148" s="16"/>
      <c r="F148" s="16"/>
      <c r="G148" s="16"/>
      <c r="H148" s="16"/>
      <c r="I148" s="16"/>
      <c r="J148" s="16"/>
      <c r="K148" s="16"/>
      <c r="L148" s="16"/>
      <c r="M148" s="16"/>
      <c r="N148" s="16"/>
      <c r="O148" s="16"/>
      <c r="P148" s="16"/>
      <c r="Q148" s="16"/>
      <c r="R148" s="16"/>
      <c r="S148" s="16"/>
      <c r="T148" s="16"/>
      <c r="U148" s="16"/>
      <c r="V148" s="16"/>
      <c r="W148" s="16"/>
      <c r="X148" s="16"/>
      <c r="Y148" s="16"/>
      <c r="Z148" s="16"/>
    </row>
    <row r="149" spans="1:26" ht="12.75" customHeight="1">
      <c r="A149" s="16"/>
      <c r="B149" s="16"/>
      <c r="C149" s="16"/>
      <c r="D149" s="16"/>
      <c r="E149" s="16"/>
      <c r="F149" s="16"/>
      <c r="G149" s="16"/>
      <c r="H149" s="16"/>
      <c r="I149" s="16"/>
      <c r="J149" s="16"/>
      <c r="K149" s="16"/>
      <c r="L149" s="16"/>
      <c r="M149" s="16"/>
      <c r="N149" s="16"/>
      <c r="O149" s="16"/>
      <c r="P149" s="16"/>
      <c r="Q149" s="16"/>
      <c r="R149" s="16"/>
      <c r="S149" s="16"/>
      <c r="T149" s="16"/>
      <c r="U149" s="16"/>
      <c r="V149" s="16"/>
      <c r="W149" s="16"/>
      <c r="X149" s="16"/>
      <c r="Y149" s="16"/>
      <c r="Z149" s="16"/>
    </row>
    <row r="150" spans="1:26" ht="12.75" customHeight="1">
      <c r="A150" s="16"/>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row>
    <row r="151" spans="1:26" ht="12.75" customHeight="1">
      <c r="A151" s="16"/>
      <c r="B151" s="16"/>
      <c r="C151" s="16"/>
      <c r="D151" s="16"/>
      <c r="E151" s="16"/>
      <c r="F151" s="16"/>
      <c r="G151" s="16"/>
      <c r="H151" s="16"/>
      <c r="I151" s="16"/>
      <c r="J151" s="16"/>
      <c r="K151" s="16"/>
      <c r="L151" s="16"/>
      <c r="M151" s="16"/>
      <c r="N151" s="16"/>
      <c r="O151" s="16"/>
      <c r="P151" s="16"/>
      <c r="Q151" s="16"/>
      <c r="R151" s="16"/>
      <c r="S151" s="16"/>
      <c r="T151" s="16"/>
      <c r="U151" s="16"/>
      <c r="V151" s="16"/>
      <c r="W151" s="16"/>
      <c r="X151" s="16"/>
      <c r="Y151" s="16"/>
      <c r="Z151" s="16"/>
    </row>
    <row r="152" spans="1:26" ht="12.75" customHeight="1">
      <c r="A152" s="16"/>
      <c r="B152" s="16"/>
      <c r="C152" s="16"/>
      <c r="D152" s="16"/>
      <c r="E152" s="16"/>
      <c r="F152" s="16"/>
      <c r="G152" s="16"/>
      <c r="H152" s="16"/>
      <c r="I152" s="16"/>
      <c r="J152" s="16"/>
      <c r="K152" s="16"/>
      <c r="L152" s="16"/>
      <c r="M152" s="16"/>
      <c r="N152" s="16"/>
      <c r="O152" s="16"/>
      <c r="P152" s="16"/>
      <c r="Q152" s="16"/>
      <c r="R152" s="16"/>
      <c r="S152" s="16"/>
      <c r="T152" s="16"/>
      <c r="U152" s="16"/>
      <c r="V152" s="16"/>
      <c r="W152" s="16"/>
      <c r="X152" s="16"/>
      <c r="Y152" s="16"/>
      <c r="Z152" s="16"/>
    </row>
    <row r="153" spans="1:26" ht="12.75" customHeight="1">
      <c r="A153" s="16"/>
      <c r="B153" s="16"/>
      <c r="C153" s="16"/>
      <c r="D153" s="16"/>
      <c r="E153" s="16"/>
      <c r="F153" s="16"/>
      <c r="G153" s="16"/>
      <c r="H153" s="16"/>
      <c r="I153" s="16"/>
      <c r="J153" s="16"/>
      <c r="K153" s="16"/>
      <c r="L153" s="16"/>
      <c r="M153" s="16"/>
      <c r="N153" s="16"/>
      <c r="O153" s="16"/>
      <c r="P153" s="16"/>
      <c r="Q153" s="16"/>
      <c r="R153" s="16"/>
      <c r="S153" s="16"/>
      <c r="T153" s="16"/>
      <c r="U153" s="16"/>
      <c r="V153" s="16"/>
      <c r="W153" s="16"/>
      <c r="X153" s="16"/>
      <c r="Y153" s="16"/>
      <c r="Z153" s="16"/>
    </row>
    <row r="154" spans="1:26" ht="12.75" customHeight="1">
      <c r="A154" s="16"/>
      <c r="B154" s="16"/>
      <c r="C154" s="16"/>
      <c r="D154" s="16"/>
      <c r="E154" s="16"/>
      <c r="F154" s="16"/>
      <c r="G154" s="16"/>
      <c r="H154" s="16"/>
      <c r="I154" s="16"/>
      <c r="J154" s="16"/>
      <c r="K154" s="16"/>
      <c r="L154" s="16"/>
      <c r="M154" s="16"/>
      <c r="N154" s="16"/>
      <c r="O154" s="16"/>
      <c r="P154" s="16"/>
      <c r="Q154" s="16"/>
      <c r="R154" s="16"/>
      <c r="S154" s="16"/>
      <c r="T154" s="16"/>
      <c r="U154" s="16"/>
      <c r="V154" s="16"/>
      <c r="W154" s="16"/>
      <c r="X154" s="16"/>
      <c r="Y154" s="16"/>
      <c r="Z154" s="16"/>
    </row>
    <row r="155" spans="1:26" ht="12.75" customHeight="1">
      <c r="A155" s="16"/>
      <c r="B155" s="16"/>
      <c r="C155" s="16"/>
      <c r="D155" s="16"/>
      <c r="E155" s="16"/>
      <c r="F155" s="16"/>
      <c r="G155" s="16"/>
      <c r="H155" s="16"/>
      <c r="I155" s="16"/>
      <c r="J155" s="16"/>
      <c r="K155" s="16"/>
      <c r="L155" s="16"/>
      <c r="M155" s="16"/>
      <c r="N155" s="16"/>
      <c r="O155" s="16"/>
      <c r="P155" s="16"/>
      <c r="Q155" s="16"/>
      <c r="R155" s="16"/>
      <c r="S155" s="16"/>
      <c r="T155" s="16"/>
      <c r="U155" s="16"/>
      <c r="V155" s="16"/>
      <c r="W155" s="16"/>
      <c r="X155" s="16"/>
      <c r="Y155" s="16"/>
      <c r="Z155" s="16"/>
    </row>
    <row r="156" spans="1:26" ht="12.75" customHeight="1">
      <c r="A156" s="16"/>
      <c r="B156" s="16"/>
      <c r="C156" s="16"/>
      <c r="D156" s="16"/>
      <c r="E156" s="16"/>
      <c r="F156" s="16"/>
      <c r="G156" s="16"/>
      <c r="H156" s="16"/>
      <c r="I156" s="16"/>
      <c r="J156" s="16"/>
      <c r="K156" s="16"/>
      <c r="L156" s="16"/>
      <c r="M156" s="16"/>
      <c r="N156" s="16"/>
      <c r="O156" s="16"/>
      <c r="P156" s="16"/>
      <c r="Q156" s="16"/>
      <c r="R156" s="16"/>
      <c r="S156" s="16"/>
      <c r="T156" s="16"/>
      <c r="U156" s="16"/>
      <c r="V156" s="16"/>
      <c r="W156" s="16"/>
      <c r="X156" s="16"/>
      <c r="Y156" s="16"/>
      <c r="Z156" s="16"/>
    </row>
    <row r="157" spans="1:26" ht="12.75" customHeight="1">
      <c r="A157" s="16"/>
      <c r="B157" s="16"/>
      <c r="C157" s="16"/>
      <c r="D157" s="16"/>
      <c r="E157" s="16"/>
      <c r="F157" s="16"/>
      <c r="G157" s="16"/>
      <c r="H157" s="16"/>
      <c r="I157" s="16"/>
      <c r="J157" s="16"/>
      <c r="K157" s="16"/>
      <c r="L157" s="16"/>
      <c r="M157" s="16"/>
      <c r="N157" s="16"/>
      <c r="O157" s="16"/>
      <c r="P157" s="16"/>
      <c r="Q157" s="16"/>
      <c r="R157" s="16"/>
      <c r="S157" s="16"/>
      <c r="T157" s="16"/>
      <c r="U157" s="16"/>
      <c r="V157" s="16"/>
      <c r="W157" s="16"/>
      <c r="X157" s="16"/>
      <c r="Y157" s="16"/>
      <c r="Z157" s="16"/>
    </row>
    <row r="158" spans="1:26" ht="12.75" customHeight="1">
      <c r="A158" s="16"/>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row>
    <row r="159" spans="1:26" ht="12.75" customHeight="1">
      <c r="A159" s="16"/>
      <c r="B159" s="16"/>
      <c r="C159" s="16"/>
      <c r="D159" s="16"/>
      <c r="E159" s="16"/>
      <c r="F159" s="16"/>
      <c r="G159" s="16"/>
      <c r="H159" s="16"/>
      <c r="I159" s="16"/>
      <c r="J159" s="16"/>
      <c r="K159" s="16"/>
      <c r="L159" s="16"/>
      <c r="M159" s="16"/>
      <c r="N159" s="16"/>
      <c r="O159" s="16"/>
      <c r="P159" s="16"/>
      <c r="Q159" s="16"/>
      <c r="R159" s="16"/>
      <c r="S159" s="16"/>
      <c r="T159" s="16"/>
      <c r="U159" s="16"/>
      <c r="V159" s="16"/>
      <c r="W159" s="16"/>
      <c r="X159" s="16"/>
      <c r="Y159" s="16"/>
      <c r="Z159" s="16"/>
    </row>
    <row r="160" spans="1:26" ht="12.75" customHeight="1">
      <c r="A160" s="16"/>
      <c r="B160" s="16"/>
      <c r="C160" s="16"/>
      <c r="D160" s="16"/>
      <c r="E160" s="16"/>
      <c r="F160" s="16"/>
      <c r="G160" s="16"/>
      <c r="H160" s="16"/>
      <c r="I160" s="16"/>
      <c r="J160" s="16"/>
      <c r="K160" s="16"/>
      <c r="L160" s="16"/>
      <c r="M160" s="16"/>
      <c r="N160" s="16"/>
      <c r="O160" s="16"/>
      <c r="P160" s="16"/>
      <c r="Q160" s="16"/>
      <c r="R160" s="16"/>
      <c r="S160" s="16"/>
      <c r="T160" s="16"/>
      <c r="U160" s="16"/>
      <c r="V160" s="16"/>
      <c r="W160" s="16"/>
      <c r="X160" s="16"/>
      <c r="Y160" s="16"/>
      <c r="Z160" s="16"/>
    </row>
    <row r="161" spans="1:26" ht="12.75" customHeight="1">
      <c r="A161" s="16"/>
      <c r="B161" s="16"/>
      <c r="C161" s="16"/>
      <c r="D161" s="16"/>
      <c r="E161" s="16"/>
      <c r="F161" s="16"/>
      <c r="G161" s="16"/>
      <c r="H161" s="16"/>
      <c r="I161" s="16"/>
      <c r="J161" s="16"/>
      <c r="K161" s="16"/>
      <c r="L161" s="16"/>
      <c r="M161" s="16"/>
      <c r="N161" s="16"/>
      <c r="O161" s="16"/>
      <c r="P161" s="16"/>
      <c r="Q161" s="16"/>
      <c r="R161" s="16"/>
      <c r="S161" s="16"/>
      <c r="T161" s="16"/>
      <c r="U161" s="16"/>
      <c r="V161" s="16"/>
      <c r="W161" s="16"/>
      <c r="X161" s="16"/>
      <c r="Y161" s="16"/>
      <c r="Z161" s="16"/>
    </row>
    <row r="162" spans="1:26" ht="12.75" customHeight="1">
      <c r="A162" s="16"/>
      <c r="B162" s="16"/>
      <c r="C162" s="16"/>
      <c r="D162" s="16"/>
      <c r="E162" s="16"/>
      <c r="F162" s="16"/>
      <c r="G162" s="16"/>
      <c r="H162" s="16"/>
      <c r="I162" s="16"/>
      <c r="J162" s="16"/>
      <c r="K162" s="16"/>
      <c r="L162" s="16"/>
      <c r="M162" s="16"/>
      <c r="N162" s="16"/>
      <c r="O162" s="16"/>
      <c r="P162" s="16"/>
      <c r="Q162" s="16"/>
      <c r="R162" s="16"/>
      <c r="S162" s="16"/>
      <c r="T162" s="16"/>
      <c r="U162" s="16"/>
      <c r="V162" s="16"/>
      <c r="W162" s="16"/>
      <c r="X162" s="16"/>
      <c r="Y162" s="16"/>
      <c r="Z162" s="16"/>
    </row>
    <row r="163" spans="1:26" ht="12.75" customHeight="1">
      <c r="A163" s="16"/>
      <c r="B163" s="16"/>
      <c r="C163" s="16"/>
      <c r="D163" s="16"/>
      <c r="E163" s="16"/>
      <c r="F163" s="16"/>
      <c r="G163" s="16"/>
      <c r="H163" s="16"/>
      <c r="I163" s="16"/>
      <c r="J163" s="16"/>
      <c r="K163" s="16"/>
      <c r="L163" s="16"/>
      <c r="M163" s="16"/>
      <c r="N163" s="16"/>
      <c r="O163" s="16"/>
      <c r="P163" s="16"/>
      <c r="Q163" s="16"/>
      <c r="R163" s="16"/>
      <c r="S163" s="16"/>
      <c r="T163" s="16"/>
      <c r="U163" s="16"/>
      <c r="V163" s="16"/>
      <c r="W163" s="16"/>
      <c r="X163" s="16"/>
      <c r="Y163" s="16"/>
      <c r="Z163" s="16"/>
    </row>
    <row r="164" spans="1:26" ht="12.75" customHeight="1">
      <c r="A164" s="16"/>
      <c r="B164" s="16"/>
      <c r="C164" s="16"/>
      <c r="D164" s="16"/>
      <c r="E164" s="16"/>
      <c r="F164" s="16"/>
      <c r="G164" s="16"/>
      <c r="H164" s="16"/>
      <c r="I164" s="16"/>
      <c r="J164" s="16"/>
      <c r="K164" s="16"/>
      <c r="L164" s="16"/>
      <c r="M164" s="16"/>
      <c r="N164" s="16"/>
      <c r="O164" s="16"/>
      <c r="P164" s="16"/>
      <c r="Q164" s="16"/>
      <c r="R164" s="16"/>
      <c r="S164" s="16"/>
      <c r="T164" s="16"/>
      <c r="U164" s="16"/>
      <c r="V164" s="16"/>
      <c r="W164" s="16"/>
      <c r="X164" s="16"/>
      <c r="Y164" s="16"/>
      <c r="Z164" s="16"/>
    </row>
    <row r="165" spans="1:26" ht="12.75" customHeight="1">
      <c r="A165" s="16"/>
      <c r="B165" s="16"/>
      <c r="C165" s="16"/>
      <c r="D165" s="16"/>
      <c r="E165" s="16"/>
      <c r="F165" s="16"/>
      <c r="G165" s="16"/>
      <c r="H165" s="16"/>
      <c r="I165" s="16"/>
      <c r="J165" s="16"/>
      <c r="K165" s="16"/>
      <c r="L165" s="16"/>
      <c r="M165" s="16"/>
      <c r="N165" s="16"/>
      <c r="O165" s="16"/>
      <c r="P165" s="16"/>
      <c r="Q165" s="16"/>
      <c r="R165" s="16"/>
      <c r="S165" s="16"/>
      <c r="T165" s="16"/>
      <c r="U165" s="16"/>
      <c r="V165" s="16"/>
      <c r="W165" s="16"/>
      <c r="X165" s="16"/>
      <c r="Y165" s="16"/>
      <c r="Z165" s="16"/>
    </row>
    <row r="166" spans="1:26" ht="12.75" customHeight="1">
      <c r="A166" s="16"/>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row>
    <row r="167" spans="1:26" ht="12.75" customHeight="1">
      <c r="A167" s="16"/>
      <c r="B167" s="16"/>
      <c r="C167" s="16"/>
      <c r="D167" s="16"/>
      <c r="E167" s="16"/>
      <c r="F167" s="16"/>
      <c r="G167" s="16"/>
      <c r="H167" s="16"/>
      <c r="I167" s="16"/>
      <c r="J167" s="16"/>
      <c r="K167" s="16"/>
      <c r="L167" s="16"/>
      <c r="M167" s="16"/>
      <c r="N167" s="16"/>
      <c r="O167" s="16"/>
      <c r="P167" s="16"/>
      <c r="Q167" s="16"/>
      <c r="R167" s="16"/>
      <c r="S167" s="16"/>
      <c r="T167" s="16"/>
      <c r="U167" s="16"/>
      <c r="V167" s="16"/>
      <c r="W167" s="16"/>
      <c r="X167" s="16"/>
      <c r="Y167" s="16"/>
      <c r="Z167" s="16"/>
    </row>
    <row r="168" spans="1:26" ht="12.75" customHeight="1">
      <c r="A168" s="16"/>
      <c r="B168" s="16"/>
      <c r="C168" s="16"/>
      <c r="D168" s="16"/>
      <c r="E168" s="16"/>
      <c r="F168" s="16"/>
      <c r="G168" s="16"/>
      <c r="H168" s="16"/>
      <c r="I168" s="16"/>
      <c r="J168" s="16"/>
      <c r="K168" s="16"/>
      <c r="L168" s="16"/>
      <c r="M168" s="16"/>
      <c r="N168" s="16"/>
      <c r="O168" s="16"/>
      <c r="P168" s="16"/>
      <c r="Q168" s="16"/>
      <c r="R168" s="16"/>
      <c r="S168" s="16"/>
      <c r="T168" s="16"/>
      <c r="U168" s="16"/>
      <c r="V168" s="16"/>
      <c r="W168" s="16"/>
      <c r="X168" s="16"/>
      <c r="Y168" s="16"/>
      <c r="Z168" s="16"/>
    </row>
    <row r="169" spans="1:26" ht="12.75" customHeight="1">
      <c r="A169" s="16"/>
      <c r="B169" s="16"/>
      <c r="C169" s="16"/>
      <c r="D169" s="16"/>
      <c r="E169" s="16"/>
      <c r="F169" s="16"/>
      <c r="G169" s="16"/>
      <c r="H169" s="16"/>
      <c r="I169" s="16"/>
      <c r="J169" s="16"/>
      <c r="K169" s="16"/>
      <c r="L169" s="16"/>
      <c r="M169" s="16"/>
      <c r="N169" s="16"/>
      <c r="O169" s="16"/>
      <c r="P169" s="16"/>
      <c r="Q169" s="16"/>
      <c r="R169" s="16"/>
      <c r="S169" s="16"/>
      <c r="T169" s="16"/>
      <c r="U169" s="16"/>
      <c r="V169" s="16"/>
      <c r="W169" s="16"/>
      <c r="X169" s="16"/>
      <c r="Y169" s="16"/>
      <c r="Z169" s="16"/>
    </row>
    <row r="170" spans="1:26" ht="12.75" customHeight="1">
      <c r="A170" s="16"/>
      <c r="B170" s="16"/>
      <c r="C170" s="16"/>
      <c r="D170" s="16"/>
      <c r="E170" s="16"/>
      <c r="F170" s="16"/>
      <c r="G170" s="16"/>
      <c r="H170" s="16"/>
      <c r="I170" s="16"/>
      <c r="J170" s="16"/>
      <c r="K170" s="16"/>
      <c r="L170" s="16"/>
      <c r="M170" s="16"/>
      <c r="N170" s="16"/>
      <c r="O170" s="16"/>
      <c r="P170" s="16"/>
      <c r="Q170" s="16"/>
      <c r="R170" s="16"/>
      <c r="S170" s="16"/>
      <c r="T170" s="16"/>
      <c r="U170" s="16"/>
      <c r="V170" s="16"/>
      <c r="W170" s="16"/>
      <c r="X170" s="16"/>
      <c r="Y170" s="16"/>
      <c r="Z170" s="16"/>
    </row>
    <row r="171" spans="1:26" ht="12.75" customHeight="1">
      <c r="A171" s="16"/>
      <c r="B171" s="16"/>
      <c r="C171" s="16"/>
      <c r="D171" s="16"/>
      <c r="E171" s="16"/>
      <c r="F171" s="16"/>
      <c r="G171" s="16"/>
      <c r="H171" s="16"/>
      <c r="I171" s="16"/>
      <c r="J171" s="16"/>
      <c r="K171" s="16"/>
      <c r="L171" s="16"/>
      <c r="M171" s="16"/>
      <c r="N171" s="16"/>
      <c r="O171" s="16"/>
      <c r="P171" s="16"/>
      <c r="Q171" s="16"/>
      <c r="R171" s="16"/>
      <c r="S171" s="16"/>
      <c r="T171" s="16"/>
      <c r="U171" s="16"/>
      <c r="V171" s="16"/>
      <c r="W171" s="16"/>
      <c r="X171" s="16"/>
      <c r="Y171" s="16"/>
      <c r="Z171" s="16"/>
    </row>
    <row r="172" spans="1:26" ht="12.75" customHeight="1">
      <c r="A172" s="16"/>
      <c r="B172" s="16"/>
      <c r="C172" s="16"/>
      <c r="D172" s="16"/>
      <c r="E172" s="16"/>
      <c r="F172" s="16"/>
      <c r="G172" s="16"/>
      <c r="H172" s="16"/>
      <c r="I172" s="16"/>
      <c r="J172" s="16"/>
      <c r="K172" s="16"/>
      <c r="L172" s="16"/>
      <c r="M172" s="16"/>
      <c r="N172" s="16"/>
      <c r="O172" s="16"/>
      <c r="P172" s="16"/>
      <c r="Q172" s="16"/>
      <c r="R172" s="16"/>
      <c r="S172" s="16"/>
      <c r="T172" s="16"/>
      <c r="U172" s="16"/>
      <c r="V172" s="16"/>
      <c r="W172" s="16"/>
      <c r="X172" s="16"/>
      <c r="Y172" s="16"/>
      <c r="Z172" s="16"/>
    </row>
    <row r="173" spans="1:26" ht="12.75" customHeight="1">
      <c r="A173" s="16"/>
      <c r="B173" s="16"/>
      <c r="C173" s="16"/>
      <c r="D173" s="16"/>
      <c r="E173" s="16"/>
      <c r="F173" s="16"/>
      <c r="G173" s="16"/>
      <c r="H173" s="16"/>
      <c r="I173" s="16"/>
      <c r="J173" s="16"/>
      <c r="K173" s="16"/>
      <c r="L173" s="16"/>
      <c r="M173" s="16"/>
      <c r="N173" s="16"/>
      <c r="O173" s="16"/>
      <c r="P173" s="16"/>
      <c r="Q173" s="16"/>
      <c r="R173" s="16"/>
      <c r="S173" s="16"/>
      <c r="T173" s="16"/>
      <c r="U173" s="16"/>
      <c r="V173" s="16"/>
      <c r="W173" s="16"/>
      <c r="X173" s="16"/>
      <c r="Y173" s="16"/>
      <c r="Z173" s="16"/>
    </row>
    <row r="174" spans="1:26" ht="12.75" customHeight="1">
      <c r="A174" s="16"/>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row>
    <row r="175" spans="1:26" ht="12.75" customHeight="1">
      <c r="A175" s="16"/>
      <c r="B175" s="16"/>
      <c r="C175" s="16"/>
      <c r="D175" s="16"/>
      <c r="E175" s="16"/>
      <c r="F175" s="16"/>
      <c r="G175" s="16"/>
      <c r="H175" s="16"/>
      <c r="I175" s="16"/>
      <c r="J175" s="16"/>
      <c r="K175" s="16"/>
      <c r="L175" s="16"/>
      <c r="M175" s="16"/>
      <c r="N175" s="16"/>
      <c r="O175" s="16"/>
      <c r="P175" s="16"/>
      <c r="Q175" s="16"/>
      <c r="R175" s="16"/>
      <c r="S175" s="16"/>
      <c r="T175" s="16"/>
      <c r="U175" s="16"/>
      <c r="V175" s="16"/>
      <c r="W175" s="16"/>
      <c r="X175" s="16"/>
      <c r="Y175" s="16"/>
      <c r="Z175" s="16"/>
    </row>
    <row r="176" spans="1:26" ht="12.75" customHeight="1">
      <c r="A176" s="16"/>
      <c r="B176" s="16"/>
      <c r="C176" s="16"/>
      <c r="D176" s="16"/>
      <c r="E176" s="16"/>
      <c r="F176" s="16"/>
      <c r="G176" s="16"/>
      <c r="H176" s="16"/>
      <c r="I176" s="16"/>
      <c r="J176" s="16"/>
      <c r="K176" s="16"/>
      <c r="L176" s="16"/>
      <c r="M176" s="16"/>
      <c r="N176" s="16"/>
      <c r="O176" s="16"/>
      <c r="P176" s="16"/>
      <c r="Q176" s="16"/>
      <c r="R176" s="16"/>
      <c r="S176" s="16"/>
      <c r="T176" s="16"/>
      <c r="U176" s="16"/>
      <c r="V176" s="16"/>
      <c r="W176" s="16"/>
      <c r="X176" s="16"/>
      <c r="Y176" s="16"/>
      <c r="Z176" s="16"/>
    </row>
    <row r="177" spans="1:26" ht="12.75" customHeight="1">
      <c r="A177" s="16"/>
      <c r="B177" s="16"/>
      <c r="C177" s="16"/>
      <c r="D177" s="16"/>
      <c r="E177" s="16"/>
      <c r="F177" s="16"/>
      <c r="G177" s="16"/>
      <c r="H177" s="16"/>
      <c r="I177" s="16"/>
      <c r="J177" s="16"/>
      <c r="K177" s="16"/>
      <c r="L177" s="16"/>
      <c r="M177" s="16"/>
      <c r="N177" s="16"/>
      <c r="O177" s="16"/>
      <c r="P177" s="16"/>
      <c r="Q177" s="16"/>
      <c r="R177" s="16"/>
      <c r="S177" s="16"/>
      <c r="T177" s="16"/>
      <c r="U177" s="16"/>
      <c r="V177" s="16"/>
      <c r="W177" s="16"/>
      <c r="X177" s="16"/>
      <c r="Y177" s="16"/>
      <c r="Z177" s="16"/>
    </row>
    <row r="178" spans="1:26" ht="12.75" customHeight="1">
      <c r="A178" s="16"/>
      <c r="B178" s="16"/>
      <c r="C178" s="16"/>
      <c r="D178" s="16"/>
      <c r="E178" s="16"/>
      <c r="F178" s="16"/>
      <c r="G178" s="16"/>
      <c r="H178" s="16"/>
      <c r="I178" s="16"/>
      <c r="J178" s="16"/>
      <c r="K178" s="16"/>
      <c r="L178" s="16"/>
      <c r="M178" s="16"/>
      <c r="N178" s="16"/>
      <c r="O178" s="16"/>
      <c r="P178" s="16"/>
      <c r="Q178" s="16"/>
      <c r="R178" s="16"/>
      <c r="S178" s="16"/>
      <c r="T178" s="16"/>
      <c r="U178" s="16"/>
      <c r="V178" s="16"/>
      <c r="W178" s="16"/>
      <c r="X178" s="16"/>
      <c r="Y178" s="16"/>
      <c r="Z178" s="16"/>
    </row>
    <row r="179" spans="1:26" ht="12.75" customHeight="1">
      <c r="A179" s="16"/>
      <c r="B179" s="16"/>
      <c r="C179" s="16"/>
      <c r="D179" s="16"/>
      <c r="E179" s="16"/>
      <c r="F179" s="16"/>
      <c r="G179" s="16"/>
      <c r="H179" s="16"/>
      <c r="I179" s="16"/>
      <c r="J179" s="16"/>
      <c r="K179" s="16"/>
      <c r="L179" s="16"/>
      <c r="M179" s="16"/>
      <c r="N179" s="16"/>
      <c r="O179" s="16"/>
      <c r="P179" s="16"/>
      <c r="Q179" s="16"/>
      <c r="R179" s="16"/>
      <c r="S179" s="16"/>
      <c r="T179" s="16"/>
      <c r="U179" s="16"/>
      <c r="V179" s="16"/>
      <c r="W179" s="16"/>
      <c r="X179" s="16"/>
      <c r="Y179" s="16"/>
      <c r="Z179" s="16"/>
    </row>
    <row r="180" spans="1:26" ht="12.75" customHeight="1">
      <c r="A180" s="16"/>
      <c r="B180" s="16"/>
      <c r="C180" s="16"/>
      <c r="D180" s="16"/>
      <c r="E180" s="16"/>
      <c r="F180" s="16"/>
      <c r="G180" s="16"/>
      <c r="H180" s="16"/>
      <c r="I180" s="16"/>
      <c r="J180" s="16"/>
      <c r="K180" s="16"/>
      <c r="L180" s="16"/>
      <c r="M180" s="16"/>
      <c r="N180" s="16"/>
      <c r="O180" s="16"/>
      <c r="P180" s="16"/>
      <c r="Q180" s="16"/>
      <c r="R180" s="16"/>
      <c r="S180" s="16"/>
      <c r="T180" s="16"/>
      <c r="U180" s="16"/>
      <c r="V180" s="16"/>
      <c r="W180" s="16"/>
      <c r="X180" s="16"/>
      <c r="Y180" s="16"/>
      <c r="Z180" s="16"/>
    </row>
    <row r="181" spans="1:26" ht="12.75" customHeight="1">
      <c r="A181" s="16"/>
      <c r="B181" s="16"/>
      <c r="C181" s="16"/>
      <c r="D181" s="16"/>
      <c r="E181" s="16"/>
      <c r="F181" s="16"/>
      <c r="G181" s="16"/>
      <c r="H181" s="16"/>
      <c r="I181" s="16"/>
      <c r="J181" s="16"/>
      <c r="K181" s="16"/>
      <c r="L181" s="16"/>
      <c r="M181" s="16"/>
      <c r="N181" s="16"/>
      <c r="O181" s="16"/>
      <c r="P181" s="16"/>
      <c r="Q181" s="16"/>
      <c r="R181" s="16"/>
      <c r="S181" s="16"/>
      <c r="T181" s="16"/>
      <c r="U181" s="16"/>
      <c r="V181" s="16"/>
      <c r="W181" s="16"/>
      <c r="X181" s="16"/>
      <c r="Y181" s="16"/>
      <c r="Z181" s="16"/>
    </row>
    <row r="182" spans="1:26" ht="12.75" customHeight="1">
      <c r="A182" s="16"/>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row>
    <row r="183" spans="1:26" ht="12.75" customHeight="1">
      <c r="A183" s="16"/>
      <c r="B183" s="16"/>
      <c r="C183" s="16"/>
      <c r="D183" s="16"/>
      <c r="E183" s="16"/>
      <c r="F183" s="16"/>
      <c r="G183" s="16"/>
      <c r="H183" s="16"/>
      <c r="I183" s="16"/>
      <c r="J183" s="16"/>
      <c r="K183" s="16"/>
      <c r="L183" s="16"/>
      <c r="M183" s="16"/>
      <c r="N183" s="16"/>
      <c r="O183" s="16"/>
      <c r="P183" s="16"/>
      <c r="Q183" s="16"/>
      <c r="R183" s="16"/>
      <c r="S183" s="16"/>
      <c r="T183" s="16"/>
      <c r="U183" s="16"/>
      <c r="V183" s="16"/>
      <c r="W183" s="16"/>
      <c r="X183" s="16"/>
      <c r="Y183" s="16"/>
      <c r="Z183" s="16"/>
    </row>
    <row r="184" spans="1:26" ht="12.75" customHeight="1">
      <c r="A184" s="16"/>
      <c r="B184" s="16"/>
      <c r="C184" s="16"/>
      <c r="D184" s="16"/>
      <c r="E184" s="16"/>
      <c r="F184" s="16"/>
      <c r="G184" s="16"/>
      <c r="H184" s="16"/>
      <c r="I184" s="16"/>
      <c r="J184" s="16"/>
      <c r="K184" s="16"/>
      <c r="L184" s="16"/>
      <c r="M184" s="16"/>
      <c r="N184" s="16"/>
      <c r="O184" s="16"/>
      <c r="P184" s="16"/>
      <c r="Q184" s="16"/>
      <c r="R184" s="16"/>
      <c r="S184" s="16"/>
      <c r="T184" s="16"/>
      <c r="U184" s="16"/>
      <c r="V184" s="16"/>
      <c r="W184" s="16"/>
      <c r="X184" s="16"/>
      <c r="Y184" s="16"/>
      <c r="Z184" s="16"/>
    </row>
    <row r="185" spans="1:26" ht="12.75" customHeight="1">
      <c r="A185" s="16"/>
      <c r="B185" s="16"/>
      <c r="C185" s="16"/>
      <c r="D185" s="16"/>
      <c r="E185" s="16"/>
      <c r="F185" s="16"/>
      <c r="G185" s="16"/>
      <c r="H185" s="16"/>
      <c r="I185" s="16"/>
      <c r="J185" s="16"/>
      <c r="K185" s="16"/>
      <c r="L185" s="16"/>
      <c r="M185" s="16"/>
      <c r="N185" s="16"/>
      <c r="O185" s="16"/>
      <c r="P185" s="16"/>
      <c r="Q185" s="16"/>
      <c r="R185" s="16"/>
      <c r="S185" s="16"/>
      <c r="T185" s="16"/>
      <c r="U185" s="16"/>
      <c r="V185" s="16"/>
      <c r="W185" s="16"/>
      <c r="X185" s="16"/>
      <c r="Y185" s="16"/>
      <c r="Z185" s="16"/>
    </row>
    <row r="186" spans="1:26" ht="12.75" customHeight="1">
      <c r="A186" s="16"/>
      <c r="B186" s="16"/>
      <c r="C186" s="16"/>
      <c r="D186" s="16"/>
      <c r="E186" s="16"/>
      <c r="F186" s="16"/>
      <c r="G186" s="16"/>
      <c r="H186" s="16"/>
      <c r="I186" s="16"/>
      <c r="J186" s="16"/>
      <c r="K186" s="16"/>
      <c r="L186" s="16"/>
      <c r="M186" s="16"/>
      <c r="N186" s="16"/>
      <c r="O186" s="16"/>
      <c r="P186" s="16"/>
      <c r="Q186" s="16"/>
      <c r="R186" s="16"/>
      <c r="S186" s="16"/>
      <c r="T186" s="16"/>
      <c r="U186" s="16"/>
      <c r="V186" s="16"/>
      <c r="W186" s="16"/>
      <c r="X186" s="16"/>
      <c r="Y186" s="16"/>
      <c r="Z186" s="16"/>
    </row>
    <row r="187" spans="1:26" ht="12.75" customHeight="1">
      <c r="A187" s="16"/>
      <c r="B187" s="16"/>
      <c r="C187" s="16"/>
      <c r="D187" s="16"/>
      <c r="E187" s="16"/>
      <c r="F187" s="16"/>
      <c r="G187" s="16"/>
      <c r="H187" s="16"/>
      <c r="I187" s="16"/>
      <c r="J187" s="16"/>
      <c r="K187" s="16"/>
      <c r="L187" s="16"/>
      <c r="M187" s="16"/>
      <c r="N187" s="16"/>
      <c r="O187" s="16"/>
      <c r="P187" s="16"/>
      <c r="Q187" s="16"/>
      <c r="R187" s="16"/>
      <c r="S187" s="16"/>
      <c r="T187" s="16"/>
      <c r="U187" s="16"/>
      <c r="V187" s="16"/>
      <c r="W187" s="16"/>
      <c r="X187" s="16"/>
      <c r="Y187" s="16"/>
      <c r="Z187" s="16"/>
    </row>
    <row r="188" spans="1:26" ht="12.75" customHeight="1">
      <c r="A188" s="16"/>
      <c r="B188" s="16"/>
      <c r="C188" s="16"/>
      <c r="D188" s="16"/>
      <c r="E188" s="16"/>
      <c r="F188" s="16"/>
      <c r="G188" s="16"/>
      <c r="H188" s="16"/>
      <c r="I188" s="16"/>
      <c r="J188" s="16"/>
      <c r="K188" s="16"/>
      <c r="L188" s="16"/>
      <c r="M188" s="16"/>
      <c r="N188" s="16"/>
      <c r="O188" s="16"/>
      <c r="P188" s="16"/>
      <c r="Q188" s="16"/>
      <c r="R188" s="16"/>
      <c r="S188" s="16"/>
      <c r="T188" s="16"/>
      <c r="U188" s="16"/>
      <c r="V188" s="16"/>
      <c r="W188" s="16"/>
      <c r="X188" s="16"/>
      <c r="Y188" s="16"/>
      <c r="Z188" s="16"/>
    </row>
    <row r="189" spans="1:26" ht="12.75" customHeight="1">
      <c r="A189" s="16"/>
      <c r="B189" s="16"/>
      <c r="C189" s="16"/>
      <c r="D189" s="16"/>
      <c r="E189" s="16"/>
      <c r="F189" s="16"/>
      <c r="G189" s="16"/>
      <c r="H189" s="16"/>
      <c r="I189" s="16"/>
      <c r="J189" s="16"/>
      <c r="K189" s="16"/>
      <c r="L189" s="16"/>
      <c r="M189" s="16"/>
      <c r="N189" s="16"/>
      <c r="O189" s="16"/>
      <c r="P189" s="16"/>
      <c r="Q189" s="16"/>
      <c r="R189" s="16"/>
      <c r="S189" s="16"/>
      <c r="T189" s="16"/>
      <c r="U189" s="16"/>
      <c r="V189" s="16"/>
      <c r="W189" s="16"/>
      <c r="X189" s="16"/>
      <c r="Y189" s="16"/>
      <c r="Z189" s="16"/>
    </row>
    <row r="190" spans="1:26" ht="12.75" customHeight="1">
      <c r="A190" s="16"/>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row>
    <row r="191" spans="1:26" ht="12.75" customHeight="1">
      <c r="A191" s="16"/>
      <c r="B191" s="16"/>
      <c r="C191" s="16"/>
      <c r="D191" s="16"/>
      <c r="E191" s="16"/>
      <c r="F191" s="16"/>
      <c r="G191" s="16"/>
      <c r="H191" s="16"/>
      <c r="I191" s="16"/>
      <c r="J191" s="16"/>
      <c r="K191" s="16"/>
      <c r="L191" s="16"/>
      <c r="M191" s="16"/>
      <c r="N191" s="16"/>
      <c r="O191" s="16"/>
      <c r="P191" s="16"/>
      <c r="Q191" s="16"/>
      <c r="R191" s="16"/>
      <c r="S191" s="16"/>
      <c r="T191" s="16"/>
      <c r="U191" s="16"/>
      <c r="V191" s="16"/>
      <c r="W191" s="16"/>
      <c r="X191" s="16"/>
      <c r="Y191" s="16"/>
      <c r="Z191" s="16"/>
    </row>
    <row r="192" spans="1:26" ht="12.75" customHeight="1">
      <c r="A192" s="16"/>
      <c r="B192" s="16"/>
      <c r="C192" s="16"/>
      <c r="D192" s="16"/>
      <c r="E192" s="16"/>
      <c r="F192" s="16"/>
      <c r="G192" s="16"/>
      <c r="H192" s="16"/>
      <c r="I192" s="16"/>
      <c r="J192" s="16"/>
      <c r="K192" s="16"/>
      <c r="L192" s="16"/>
      <c r="M192" s="16"/>
      <c r="N192" s="16"/>
      <c r="O192" s="16"/>
      <c r="P192" s="16"/>
      <c r="Q192" s="16"/>
      <c r="R192" s="16"/>
      <c r="S192" s="16"/>
      <c r="T192" s="16"/>
      <c r="U192" s="16"/>
      <c r="V192" s="16"/>
      <c r="W192" s="16"/>
      <c r="X192" s="16"/>
      <c r="Y192" s="16"/>
      <c r="Z192" s="16"/>
    </row>
    <row r="193" spans="1:26" ht="12.75" customHeight="1">
      <c r="A193" s="16"/>
      <c r="B193" s="16"/>
      <c r="C193" s="16"/>
      <c r="D193" s="16"/>
      <c r="E193" s="16"/>
      <c r="F193" s="16"/>
      <c r="G193" s="16"/>
      <c r="H193" s="16"/>
      <c r="I193" s="16"/>
      <c r="J193" s="16"/>
      <c r="K193" s="16"/>
      <c r="L193" s="16"/>
      <c r="M193" s="16"/>
      <c r="N193" s="16"/>
      <c r="O193" s="16"/>
      <c r="P193" s="16"/>
      <c r="Q193" s="16"/>
      <c r="R193" s="16"/>
      <c r="S193" s="16"/>
      <c r="T193" s="16"/>
      <c r="U193" s="16"/>
      <c r="V193" s="16"/>
      <c r="W193" s="16"/>
      <c r="X193" s="16"/>
      <c r="Y193" s="16"/>
      <c r="Z193" s="16"/>
    </row>
    <row r="194" spans="1:26" ht="12.75" customHeight="1">
      <c r="A194" s="16"/>
      <c r="B194" s="16"/>
      <c r="C194" s="16"/>
      <c r="D194" s="16"/>
      <c r="E194" s="16"/>
      <c r="F194" s="16"/>
      <c r="G194" s="16"/>
      <c r="H194" s="16"/>
      <c r="I194" s="16"/>
      <c r="J194" s="16"/>
      <c r="K194" s="16"/>
      <c r="L194" s="16"/>
      <c r="M194" s="16"/>
      <c r="N194" s="16"/>
      <c r="O194" s="16"/>
      <c r="P194" s="16"/>
      <c r="Q194" s="16"/>
      <c r="R194" s="16"/>
      <c r="S194" s="16"/>
      <c r="T194" s="16"/>
      <c r="U194" s="16"/>
      <c r="V194" s="16"/>
      <c r="W194" s="16"/>
      <c r="X194" s="16"/>
      <c r="Y194" s="16"/>
      <c r="Z194" s="16"/>
    </row>
    <row r="195" spans="1:26" ht="12.75" customHeight="1">
      <c r="A195" s="16"/>
      <c r="B195" s="16"/>
      <c r="C195" s="16"/>
      <c r="D195" s="16"/>
      <c r="E195" s="16"/>
      <c r="F195" s="16"/>
      <c r="G195" s="16"/>
      <c r="H195" s="16"/>
      <c r="I195" s="16"/>
      <c r="J195" s="16"/>
      <c r="K195" s="16"/>
      <c r="L195" s="16"/>
      <c r="M195" s="16"/>
      <c r="N195" s="16"/>
      <c r="O195" s="16"/>
      <c r="P195" s="16"/>
      <c r="Q195" s="16"/>
      <c r="R195" s="16"/>
      <c r="S195" s="16"/>
      <c r="T195" s="16"/>
      <c r="U195" s="16"/>
      <c r="V195" s="16"/>
      <c r="W195" s="16"/>
      <c r="X195" s="16"/>
      <c r="Y195" s="16"/>
      <c r="Z195" s="16"/>
    </row>
    <row r="196" spans="1:26" ht="12.75" customHeight="1">
      <c r="A196" s="16"/>
      <c r="B196" s="16"/>
      <c r="C196" s="16"/>
      <c r="D196" s="16"/>
      <c r="E196" s="16"/>
      <c r="F196" s="16"/>
      <c r="G196" s="16"/>
      <c r="H196" s="16"/>
      <c r="I196" s="16"/>
      <c r="J196" s="16"/>
      <c r="K196" s="16"/>
      <c r="L196" s="16"/>
      <c r="M196" s="16"/>
      <c r="N196" s="16"/>
      <c r="O196" s="16"/>
      <c r="P196" s="16"/>
      <c r="Q196" s="16"/>
      <c r="R196" s="16"/>
      <c r="S196" s="16"/>
      <c r="T196" s="16"/>
      <c r="U196" s="16"/>
      <c r="V196" s="16"/>
      <c r="W196" s="16"/>
      <c r="X196" s="16"/>
      <c r="Y196" s="16"/>
      <c r="Z196" s="16"/>
    </row>
    <row r="197" spans="1:26" ht="12.75" customHeight="1">
      <c r="A197" s="16"/>
      <c r="B197" s="16"/>
      <c r="C197" s="16"/>
      <c r="D197" s="16"/>
      <c r="E197" s="16"/>
      <c r="F197" s="16"/>
      <c r="G197" s="16"/>
      <c r="H197" s="16"/>
      <c r="I197" s="16"/>
      <c r="J197" s="16"/>
      <c r="K197" s="16"/>
      <c r="L197" s="16"/>
      <c r="M197" s="16"/>
      <c r="N197" s="16"/>
      <c r="O197" s="16"/>
      <c r="P197" s="16"/>
      <c r="Q197" s="16"/>
      <c r="R197" s="16"/>
      <c r="S197" s="16"/>
      <c r="T197" s="16"/>
      <c r="U197" s="16"/>
      <c r="V197" s="16"/>
      <c r="W197" s="16"/>
      <c r="X197" s="16"/>
      <c r="Y197" s="16"/>
      <c r="Z197" s="16"/>
    </row>
    <row r="198" spans="1:26" ht="12.75" customHeight="1">
      <c r="A198" s="16"/>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row>
    <row r="199" spans="1:26" ht="12.75" customHeight="1">
      <c r="A199" s="16"/>
      <c r="B199" s="16"/>
      <c r="C199" s="16"/>
      <c r="D199" s="16"/>
      <c r="E199" s="16"/>
      <c r="F199" s="16"/>
      <c r="G199" s="16"/>
      <c r="H199" s="16"/>
      <c r="I199" s="16"/>
      <c r="J199" s="16"/>
      <c r="K199" s="16"/>
      <c r="L199" s="16"/>
      <c r="M199" s="16"/>
      <c r="N199" s="16"/>
      <c r="O199" s="16"/>
      <c r="P199" s="16"/>
      <c r="Q199" s="16"/>
      <c r="R199" s="16"/>
      <c r="S199" s="16"/>
      <c r="T199" s="16"/>
      <c r="U199" s="16"/>
      <c r="V199" s="16"/>
      <c r="W199" s="16"/>
      <c r="X199" s="16"/>
      <c r="Y199" s="16"/>
      <c r="Z199" s="16"/>
    </row>
    <row r="200" spans="1:26" ht="12.75" customHeight="1">
      <c r="A200" s="16"/>
      <c r="B200" s="16"/>
      <c r="C200" s="16"/>
      <c r="D200" s="16"/>
      <c r="E200" s="16"/>
      <c r="F200" s="16"/>
      <c r="G200" s="16"/>
      <c r="H200" s="16"/>
      <c r="I200" s="16"/>
      <c r="J200" s="16"/>
      <c r="K200" s="16"/>
      <c r="L200" s="16"/>
      <c r="M200" s="16"/>
      <c r="N200" s="16"/>
      <c r="O200" s="16"/>
      <c r="P200" s="16"/>
      <c r="Q200" s="16"/>
      <c r="R200" s="16"/>
      <c r="S200" s="16"/>
      <c r="T200" s="16"/>
      <c r="U200" s="16"/>
      <c r="V200" s="16"/>
      <c r="W200" s="16"/>
      <c r="X200" s="16"/>
      <c r="Y200" s="16"/>
      <c r="Z200" s="16"/>
    </row>
    <row r="201" spans="1:26" ht="12.75" customHeight="1">
      <c r="A201" s="16"/>
      <c r="B201" s="16"/>
      <c r="C201" s="16"/>
      <c r="D201" s="16"/>
      <c r="E201" s="16"/>
      <c r="F201" s="16"/>
      <c r="G201" s="16"/>
      <c r="H201" s="16"/>
      <c r="I201" s="16"/>
      <c r="J201" s="16"/>
      <c r="K201" s="16"/>
      <c r="L201" s="16"/>
      <c r="M201" s="16"/>
      <c r="N201" s="16"/>
      <c r="O201" s="16"/>
      <c r="P201" s="16"/>
      <c r="Q201" s="16"/>
      <c r="R201" s="16"/>
      <c r="S201" s="16"/>
      <c r="T201" s="16"/>
      <c r="U201" s="16"/>
      <c r="V201" s="16"/>
      <c r="W201" s="16"/>
      <c r="X201" s="16"/>
      <c r="Y201" s="16"/>
      <c r="Z201" s="16"/>
    </row>
    <row r="202" spans="1:26" ht="12.75" customHeight="1">
      <c r="A202" s="16"/>
      <c r="B202" s="16"/>
      <c r="C202" s="16"/>
      <c r="D202" s="16"/>
      <c r="E202" s="16"/>
      <c r="F202" s="16"/>
      <c r="G202" s="16"/>
      <c r="H202" s="16"/>
      <c r="I202" s="16"/>
      <c r="J202" s="16"/>
      <c r="K202" s="16"/>
      <c r="L202" s="16"/>
      <c r="M202" s="16"/>
      <c r="N202" s="16"/>
      <c r="O202" s="16"/>
      <c r="P202" s="16"/>
      <c r="Q202" s="16"/>
      <c r="R202" s="16"/>
      <c r="S202" s="16"/>
      <c r="T202" s="16"/>
      <c r="U202" s="16"/>
      <c r="V202" s="16"/>
      <c r="W202" s="16"/>
      <c r="X202" s="16"/>
      <c r="Y202" s="16"/>
      <c r="Z202" s="16"/>
    </row>
    <row r="203" spans="1:26" ht="12.75" customHeight="1">
      <c r="A203" s="16"/>
      <c r="B203" s="16"/>
      <c r="C203" s="16"/>
      <c r="D203" s="16"/>
      <c r="E203" s="16"/>
      <c r="F203" s="16"/>
      <c r="G203" s="16"/>
      <c r="H203" s="16"/>
      <c r="I203" s="16"/>
      <c r="J203" s="16"/>
      <c r="K203" s="16"/>
      <c r="L203" s="16"/>
      <c r="M203" s="16"/>
      <c r="N203" s="16"/>
      <c r="O203" s="16"/>
      <c r="P203" s="16"/>
      <c r="Q203" s="16"/>
      <c r="R203" s="16"/>
      <c r="S203" s="16"/>
      <c r="T203" s="16"/>
      <c r="U203" s="16"/>
      <c r="V203" s="16"/>
      <c r="W203" s="16"/>
      <c r="X203" s="16"/>
      <c r="Y203" s="16"/>
      <c r="Z203" s="16"/>
    </row>
    <row r="204" spans="1:26" ht="12.75" customHeight="1">
      <c r="A204" s="16"/>
      <c r="B204" s="16"/>
      <c r="C204" s="16"/>
      <c r="D204" s="16"/>
      <c r="E204" s="16"/>
      <c r="F204" s="16"/>
      <c r="G204" s="16"/>
      <c r="H204" s="16"/>
      <c r="I204" s="16"/>
      <c r="J204" s="16"/>
      <c r="K204" s="16"/>
      <c r="L204" s="16"/>
      <c r="M204" s="16"/>
      <c r="N204" s="16"/>
      <c r="O204" s="16"/>
      <c r="P204" s="16"/>
      <c r="Q204" s="16"/>
      <c r="R204" s="16"/>
      <c r="S204" s="16"/>
      <c r="T204" s="16"/>
      <c r="U204" s="16"/>
      <c r="V204" s="16"/>
      <c r="W204" s="16"/>
      <c r="X204" s="16"/>
      <c r="Y204" s="16"/>
      <c r="Z204" s="16"/>
    </row>
    <row r="205" spans="1:26" ht="12.75" customHeight="1">
      <c r="A205" s="16"/>
      <c r="B205" s="16"/>
      <c r="C205" s="16"/>
      <c r="D205" s="16"/>
      <c r="E205" s="16"/>
      <c r="F205" s="16"/>
      <c r="G205" s="16"/>
      <c r="H205" s="16"/>
      <c r="I205" s="16"/>
      <c r="J205" s="16"/>
      <c r="K205" s="16"/>
      <c r="L205" s="16"/>
      <c r="M205" s="16"/>
      <c r="N205" s="16"/>
      <c r="O205" s="16"/>
      <c r="P205" s="16"/>
      <c r="Q205" s="16"/>
      <c r="R205" s="16"/>
      <c r="S205" s="16"/>
      <c r="T205" s="16"/>
      <c r="U205" s="16"/>
      <c r="V205" s="16"/>
      <c r="W205" s="16"/>
      <c r="X205" s="16"/>
      <c r="Y205" s="16"/>
      <c r="Z205" s="16"/>
    </row>
    <row r="206" spans="1:26" ht="12.75" customHeight="1">
      <c r="A206" s="16"/>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row>
    <row r="207" spans="1:26" ht="12.75" customHeight="1">
      <c r="A207" s="16"/>
      <c r="B207" s="16"/>
      <c r="C207" s="16"/>
      <c r="D207" s="16"/>
      <c r="E207" s="16"/>
      <c r="F207" s="16"/>
      <c r="G207" s="16"/>
      <c r="H207" s="16"/>
      <c r="I207" s="16"/>
      <c r="J207" s="16"/>
      <c r="K207" s="16"/>
      <c r="L207" s="16"/>
      <c r="M207" s="16"/>
      <c r="N207" s="16"/>
      <c r="O207" s="16"/>
      <c r="P207" s="16"/>
      <c r="Q207" s="16"/>
      <c r="R207" s="16"/>
      <c r="S207" s="16"/>
      <c r="T207" s="16"/>
      <c r="U207" s="16"/>
      <c r="V207" s="16"/>
      <c r="W207" s="16"/>
      <c r="X207" s="16"/>
      <c r="Y207" s="16"/>
      <c r="Z207" s="16"/>
    </row>
    <row r="208" spans="1:26" ht="12.75" customHeight="1">
      <c r="A208" s="16"/>
      <c r="B208" s="16"/>
      <c r="C208" s="16"/>
      <c r="D208" s="16"/>
      <c r="E208" s="16"/>
      <c r="F208" s="16"/>
      <c r="G208" s="16"/>
      <c r="H208" s="16"/>
      <c r="I208" s="16"/>
      <c r="J208" s="16"/>
      <c r="K208" s="16"/>
      <c r="L208" s="16"/>
      <c r="M208" s="16"/>
      <c r="N208" s="16"/>
      <c r="O208" s="16"/>
      <c r="P208" s="16"/>
      <c r="Q208" s="16"/>
      <c r="R208" s="16"/>
      <c r="S208" s="16"/>
      <c r="T208" s="16"/>
      <c r="U208" s="16"/>
      <c r="V208" s="16"/>
      <c r="W208" s="16"/>
      <c r="X208" s="16"/>
      <c r="Y208" s="16"/>
      <c r="Z208" s="16"/>
    </row>
    <row r="209" spans="1:26" ht="12.75" customHeight="1">
      <c r="A209" s="16"/>
      <c r="B209" s="16"/>
      <c r="C209" s="16"/>
      <c r="D209" s="16"/>
      <c r="E209" s="16"/>
      <c r="F209" s="16"/>
      <c r="G209" s="16"/>
      <c r="H209" s="16"/>
      <c r="I209" s="16"/>
      <c r="J209" s="16"/>
      <c r="K209" s="16"/>
      <c r="L209" s="16"/>
      <c r="M209" s="16"/>
      <c r="N209" s="16"/>
      <c r="O209" s="16"/>
      <c r="P209" s="16"/>
      <c r="Q209" s="16"/>
      <c r="R209" s="16"/>
      <c r="S209" s="16"/>
      <c r="T209" s="16"/>
      <c r="U209" s="16"/>
      <c r="V209" s="16"/>
      <c r="W209" s="16"/>
      <c r="X209" s="16"/>
      <c r="Y209" s="16"/>
      <c r="Z209" s="16"/>
    </row>
    <row r="210" spans="1:26" ht="12.75" customHeight="1">
      <c r="A210" s="16"/>
      <c r="B210" s="16"/>
      <c r="C210" s="16"/>
      <c r="D210" s="16"/>
      <c r="E210" s="16"/>
      <c r="F210" s="16"/>
      <c r="G210" s="16"/>
      <c r="H210" s="16"/>
      <c r="I210" s="16"/>
      <c r="J210" s="16"/>
      <c r="K210" s="16"/>
      <c r="L210" s="16"/>
      <c r="M210" s="16"/>
      <c r="N210" s="16"/>
      <c r="O210" s="16"/>
      <c r="P210" s="16"/>
      <c r="Q210" s="16"/>
      <c r="R210" s="16"/>
      <c r="S210" s="16"/>
      <c r="T210" s="16"/>
      <c r="U210" s="16"/>
      <c r="V210" s="16"/>
      <c r="W210" s="16"/>
      <c r="X210" s="16"/>
      <c r="Y210" s="16"/>
      <c r="Z210" s="16"/>
    </row>
    <row r="211" spans="1:26" ht="12.75" customHeight="1">
      <c r="A211" s="16"/>
      <c r="B211" s="16"/>
      <c r="C211" s="16"/>
      <c r="D211" s="16"/>
      <c r="E211" s="16"/>
      <c r="F211" s="16"/>
      <c r="G211" s="16"/>
      <c r="H211" s="16"/>
      <c r="I211" s="16"/>
      <c r="J211" s="16"/>
      <c r="K211" s="16"/>
      <c r="L211" s="16"/>
      <c r="M211" s="16"/>
      <c r="N211" s="16"/>
      <c r="O211" s="16"/>
      <c r="P211" s="16"/>
      <c r="Q211" s="16"/>
      <c r="R211" s="16"/>
      <c r="S211" s="16"/>
      <c r="T211" s="16"/>
      <c r="U211" s="16"/>
      <c r="V211" s="16"/>
      <c r="W211" s="16"/>
      <c r="X211" s="16"/>
      <c r="Y211" s="16"/>
      <c r="Z211" s="16"/>
    </row>
    <row r="212" spans="1:26" ht="12.75" customHeight="1">
      <c r="A212" s="16"/>
      <c r="B212" s="16"/>
      <c r="C212" s="16"/>
      <c r="D212" s="16"/>
      <c r="E212" s="16"/>
      <c r="F212" s="16"/>
      <c r="G212" s="16"/>
      <c r="H212" s="16"/>
      <c r="I212" s="16"/>
      <c r="J212" s="16"/>
      <c r="K212" s="16"/>
      <c r="L212" s="16"/>
      <c r="M212" s="16"/>
      <c r="N212" s="16"/>
      <c r="O212" s="16"/>
      <c r="P212" s="16"/>
      <c r="Q212" s="16"/>
      <c r="R212" s="16"/>
      <c r="S212" s="16"/>
      <c r="T212" s="16"/>
      <c r="U212" s="16"/>
      <c r="V212" s="16"/>
      <c r="W212" s="16"/>
      <c r="X212" s="16"/>
      <c r="Y212" s="16"/>
      <c r="Z212" s="16"/>
    </row>
    <row r="213" spans="1:26" ht="12.75" customHeight="1">
      <c r="A213" s="16"/>
      <c r="B213" s="16"/>
      <c r="C213" s="16"/>
      <c r="D213" s="16"/>
      <c r="E213" s="16"/>
      <c r="F213" s="16"/>
      <c r="G213" s="16"/>
      <c r="H213" s="16"/>
      <c r="I213" s="16"/>
      <c r="J213" s="16"/>
      <c r="K213" s="16"/>
      <c r="L213" s="16"/>
      <c r="M213" s="16"/>
      <c r="N213" s="16"/>
      <c r="O213" s="16"/>
      <c r="P213" s="16"/>
      <c r="Q213" s="16"/>
      <c r="R213" s="16"/>
      <c r="S213" s="16"/>
      <c r="T213" s="16"/>
      <c r="U213" s="16"/>
      <c r="V213" s="16"/>
      <c r="W213" s="16"/>
      <c r="X213" s="16"/>
      <c r="Y213" s="16"/>
      <c r="Z213" s="16"/>
    </row>
    <row r="214" spans="1:26" ht="12.75" customHeight="1">
      <c r="A214" s="16"/>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row>
    <row r="215" spans="1:26" ht="12.75" customHeight="1">
      <c r="A215" s="16"/>
      <c r="B215" s="16"/>
      <c r="C215" s="16"/>
      <c r="D215" s="16"/>
      <c r="E215" s="16"/>
      <c r="F215" s="16"/>
      <c r="G215" s="16"/>
      <c r="H215" s="16"/>
      <c r="I215" s="16"/>
      <c r="J215" s="16"/>
      <c r="K215" s="16"/>
      <c r="L215" s="16"/>
      <c r="M215" s="16"/>
      <c r="N215" s="16"/>
      <c r="O215" s="16"/>
      <c r="P215" s="16"/>
      <c r="Q215" s="16"/>
      <c r="R215" s="16"/>
      <c r="S215" s="16"/>
      <c r="T215" s="16"/>
      <c r="U215" s="16"/>
      <c r="V215" s="16"/>
      <c r="W215" s="16"/>
      <c r="X215" s="16"/>
      <c r="Y215" s="16"/>
      <c r="Z215" s="16"/>
    </row>
    <row r="216" spans="1:26" ht="12.75" customHeight="1">
      <c r="A216" s="16"/>
      <c r="B216" s="16"/>
      <c r="C216" s="16"/>
      <c r="D216" s="16"/>
      <c r="E216" s="16"/>
      <c r="F216" s="16"/>
      <c r="G216" s="16"/>
      <c r="H216" s="16"/>
      <c r="I216" s="16"/>
      <c r="J216" s="16"/>
      <c r="K216" s="16"/>
      <c r="L216" s="16"/>
      <c r="M216" s="16"/>
      <c r="N216" s="16"/>
      <c r="O216" s="16"/>
      <c r="P216" s="16"/>
      <c r="Q216" s="16"/>
      <c r="R216" s="16"/>
      <c r="S216" s="16"/>
      <c r="T216" s="16"/>
      <c r="U216" s="16"/>
      <c r="V216" s="16"/>
      <c r="W216" s="16"/>
      <c r="X216" s="16"/>
      <c r="Y216" s="16"/>
      <c r="Z216" s="16"/>
    </row>
    <row r="217" spans="1:26" ht="12.75" customHeight="1">
      <c r="A217" s="16"/>
      <c r="B217" s="16"/>
      <c r="C217" s="16"/>
      <c r="D217" s="16"/>
      <c r="E217" s="16"/>
      <c r="F217" s="16"/>
      <c r="G217" s="16"/>
      <c r="H217" s="16"/>
      <c r="I217" s="16"/>
      <c r="J217" s="16"/>
      <c r="K217" s="16"/>
      <c r="L217" s="16"/>
      <c r="M217" s="16"/>
      <c r="N217" s="16"/>
      <c r="O217" s="16"/>
      <c r="P217" s="16"/>
      <c r="Q217" s="16"/>
      <c r="R217" s="16"/>
      <c r="S217" s="16"/>
      <c r="T217" s="16"/>
      <c r="U217" s="16"/>
      <c r="V217" s="16"/>
      <c r="W217" s="16"/>
      <c r="X217" s="16"/>
      <c r="Y217" s="16"/>
      <c r="Z217" s="16"/>
    </row>
    <row r="218" spans="1:26" ht="12.75" customHeight="1">
      <c r="A218" s="16"/>
      <c r="B218" s="16"/>
      <c r="C218" s="16"/>
      <c r="D218" s="16"/>
      <c r="E218" s="16"/>
      <c r="F218" s="16"/>
      <c r="G218" s="16"/>
      <c r="H218" s="16"/>
      <c r="I218" s="16"/>
      <c r="J218" s="16"/>
      <c r="K218" s="16"/>
      <c r="L218" s="16"/>
      <c r="M218" s="16"/>
      <c r="N218" s="16"/>
      <c r="O218" s="16"/>
      <c r="P218" s="16"/>
      <c r="Q218" s="16"/>
      <c r="R218" s="16"/>
      <c r="S218" s="16"/>
      <c r="T218" s="16"/>
      <c r="U218" s="16"/>
      <c r="V218" s="16"/>
      <c r="W218" s="16"/>
      <c r="X218" s="16"/>
      <c r="Y218" s="16"/>
      <c r="Z218" s="16"/>
    </row>
    <row r="219" spans="1:26" ht="12.75" customHeight="1">
      <c r="A219" s="16"/>
      <c r="B219" s="16"/>
      <c r="C219" s="16"/>
      <c r="D219" s="16"/>
      <c r="E219" s="16"/>
      <c r="F219" s="16"/>
      <c r="G219" s="16"/>
      <c r="H219" s="16"/>
      <c r="I219" s="16"/>
      <c r="J219" s="16"/>
      <c r="K219" s="16"/>
      <c r="L219" s="16"/>
      <c r="M219" s="16"/>
      <c r="N219" s="16"/>
      <c r="O219" s="16"/>
      <c r="P219" s="16"/>
      <c r="Q219" s="16"/>
      <c r="R219" s="16"/>
      <c r="S219" s="16"/>
      <c r="T219" s="16"/>
      <c r="U219" s="16"/>
      <c r="V219" s="16"/>
      <c r="W219" s="16"/>
      <c r="X219" s="16"/>
      <c r="Y219" s="16"/>
      <c r="Z219" s="16"/>
    </row>
    <row r="220" spans="1:26" ht="12.75" customHeight="1">
      <c r="A220" s="16"/>
      <c r="B220" s="16"/>
      <c r="C220" s="16"/>
      <c r="D220" s="16"/>
      <c r="E220" s="16"/>
      <c r="F220" s="16"/>
      <c r="G220" s="16"/>
      <c r="H220" s="16"/>
      <c r="I220" s="16"/>
      <c r="J220" s="16"/>
      <c r="K220" s="16"/>
      <c r="L220" s="16"/>
      <c r="M220" s="16"/>
      <c r="N220" s="16"/>
      <c r="O220" s="16"/>
      <c r="P220" s="16"/>
      <c r="Q220" s="16"/>
      <c r="R220" s="16"/>
      <c r="S220" s="16"/>
      <c r="T220" s="16"/>
      <c r="U220" s="16"/>
      <c r="V220" s="16"/>
      <c r="W220" s="16"/>
      <c r="X220" s="16"/>
      <c r="Y220" s="16"/>
      <c r="Z220" s="16"/>
    </row>
    <row r="221" spans="1:26" ht="12.75" customHeight="1">
      <c r="A221" s="16"/>
      <c r="B221" s="16"/>
      <c r="C221" s="16"/>
      <c r="D221" s="16"/>
      <c r="E221" s="16"/>
      <c r="F221" s="16"/>
      <c r="G221" s="16"/>
      <c r="H221" s="16"/>
      <c r="I221" s="16"/>
      <c r="J221" s="16"/>
      <c r="K221" s="16"/>
      <c r="L221" s="16"/>
      <c r="M221" s="16"/>
      <c r="N221" s="16"/>
      <c r="O221" s="16"/>
      <c r="P221" s="16"/>
      <c r="Q221" s="16"/>
      <c r="R221" s="16"/>
      <c r="S221" s="16"/>
      <c r="T221" s="16"/>
      <c r="U221" s="16"/>
      <c r="V221" s="16"/>
      <c r="W221" s="16"/>
      <c r="X221" s="16"/>
      <c r="Y221" s="16"/>
      <c r="Z221" s="16"/>
    </row>
    <row r="222" spans="1:26" ht="12.75" customHeight="1">
      <c r="A222" s="16"/>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row>
    <row r="223" spans="1:26" ht="12.75" customHeight="1">
      <c r="A223" s="16"/>
      <c r="B223" s="16"/>
      <c r="C223" s="16"/>
      <c r="D223" s="16"/>
      <c r="E223" s="16"/>
      <c r="F223" s="16"/>
      <c r="G223" s="16"/>
      <c r="H223" s="16"/>
      <c r="I223" s="16"/>
      <c r="J223" s="16"/>
      <c r="K223" s="16"/>
      <c r="L223" s="16"/>
      <c r="M223" s="16"/>
      <c r="N223" s="16"/>
      <c r="O223" s="16"/>
      <c r="P223" s="16"/>
      <c r="Q223" s="16"/>
      <c r="R223" s="16"/>
      <c r="S223" s="16"/>
      <c r="T223" s="16"/>
      <c r="U223" s="16"/>
      <c r="V223" s="16"/>
      <c r="W223" s="16"/>
      <c r="X223" s="16"/>
      <c r="Y223" s="16"/>
      <c r="Z223" s="16"/>
    </row>
    <row r="224" spans="1:26" ht="12.75" customHeight="1">
      <c r="A224" s="16"/>
      <c r="B224" s="16"/>
      <c r="C224" s="16"/>
      <c r="D224" s="16"/>
      <c r="E224" s="16"/>
      <c r="F224" s="16"/>
      <c r="G224" s="16"/>
      <c r="H224" s="16"/>
      <c r="I224" s="16"/>
      <c r="J224" s="16"/>
      <c r="K224" s="16"/>
      <c r="L224" s="16"/>
      <c r="M224" s="16"/>
      <c r="N224" s="16"/>
      <c r="O224" s="16"/>
      <c r="P224" s="16"/>
      <c r="Q224" s="16"/>
      <c r="R224" s="16"/>
      <c r="S224" s="16"/>
      <c r="T224" s="16"/>
      <c r="U224" s="16"/>
      <c r="V224" s="16"/>
      <c r="W224" s="16"/>
      <c r="X224" s="16"/>
      <c r="Y224" s="16"/>
      <c r="Z224" s="16"/>
    </row>
    <row r="225" spans="1:26" ht="12.75" customHeight="1">
      <c r="A225" s="16"/>
      <c r="B225" s="16"/>
      <c r="C225" s="16"/>
      <c r="D225" s="16"/>
      <c r="E225" s="16"/>
      <c r="F225" s="16"/>
      <c r="G225" s="16"/>
      <c r="H225" s="16"/>
      <c r="I225" s="16"/>
      <c r="J225" s="16"/>
      <c r="K225" s="16"/>
      <c r="L225" s="16"/>
      <c r="M225" s="16"/>
      <c r="N225" s="16"/>
      <c r="O225" s="16"/>
      <c r="P225" s="16"/>
      <c r="Q225" s="16"/>
      <c r="R225" s="16"/>
      <c r="S225" s="16"/>
      <c r="T225" s="16"/>
      <c r="U225" s="16"/>
      <c r="V225" s="16"/>
      <c r="W225" s="16"/>
      <c r="X225" s="16"/>
      <c r="Y225" s="16"/>
      <c r="Z225" s="16"/>
    </row>
    <row r="226" spans="1:26" ht="12.75" customHeight="1">
      <c r="A226" s="16"/>
      <c r="B226" s="16"/>
      <c r="C226" s="16"/>
      <c r="D226" s="16"/>
      <c r="E226" s="16"/>
      <c r="F226" s="16"/>
      <c r="G226" s="16"/>
      <c r="H226" s="16"/>
      <c r="I226" s="16"/>
      <c r="J226" s="16"/>
      <c r="K226" s="16"/>
      <c r="L226" s="16"/>
      <c r="M226" s="16"/>
      <c r="N226" s="16"/>
      <c r="O226" s="16"/>
      <c r="P226" s="16"/>
      <c r="Q226" s="16"/>
      <c r="R226" s="16"/>
      <c r="S226" s="16"/>
      <c r="T226" s="16"/>
      <c r="U226" s="16"/>
      <c r="V226" s="16"/>
      <c r="W226" s="16"/>
      <c r="X226" s="16"/>
      <c r="Y226" s="16"/>
      <c r="Z226" s="16"/>
    </row>
    <row r="227" spans="1:26" ht="12.75" customHeight="1">
      <c r="A227" s="16"/>
      <c r="B227" s="16"/>
      <c r="C227" s="16"/>
      <c r="D227" s="16"/>
      <c r="E227" s="16"/>
      <c r="F227" s="16"/>
      <c r="G227" s="16"/>
      <c r="H227" s="16"/>
      <c r="I227" s="16"/>
      <c r="J227" s="16"/>
      <c r="K227" s="16"/>
      <c r="L227" s="16"/>
      <c r="M227" s="16"/>
      <c r="N227" s="16"/>
      <c r="O227" s="16"/>
      <c r="P227" s="16"/>
      <c r="Q227" s="16"/>
      <c r="R227" s="16"/>
      <c r="S227" s="16"/>
      <c r="T227" s="16"/>
      <c r="U227" s="16"/>
      <c r="V227" s="16"/>
      <c r="W227" s="16"/>
      <c r="X227" s="16"/>
      <c r="Y227" s="16"/>
      <c r="Z227" s="16"/>
    </row>
    <row r="228" spans="1:26" ht="12.75" customHeight="1">
      <c r="A228" s="16"/>
      <c r="B228" s="16"/>
      <c r="C228" s="16"/>
      <c r="D228" s="16"/>
      <c r="E228" s="16"/>
      <c r="F228" s="16"/>
      <c r="G228" s="16"/>
      <c r="H228" s="16"/>
      <c r="I228" s="16"/>
      <c r="J228" s="16"/>
      <c r="K228" s="16"/>
      <c r="L228" s="16"/>
      <c r="M228" s="16"/>
      <c r="N228" s="16"/>
      <c r="O228" s="16"/>
      <c r="P228" s="16"/>
      <c r="Q228" s="16"/>
      <c r="R228" s="16"/>
      <c r="S228" s="16"/>
      <c r="T228" s="16"/>
      <c r="U228" s="16"/>
      <c r="V228" s="16"/>
      <c r="W228" s="16"/>
      <c r="X228" s="16"/>
      <c r="Y228" s="16"/>
      <c r="Z228" s="16"/>
    </row>
    <row r="229" spans="1:26" ht="12.75" customHeight="1">
      <c r="A229" s="16"/>
      <c r="B229" s="16"/>
      <c r="C229" s="16"/>
      <c r="D229" s="16"/>
      <c r="E229" s="16"/>
      <c r="F229" s="16"/>
      <c r="G229" s="16"/>
      <c r="H229" s="16"/>
      <c r="I229" s="16"/>
      <c r="J229" s="16"/>
      <c r="K229" s="16"/>
      <c r="L229" s="16"/>
      <c r="M229" s="16"/>
      <c r="N229" s="16"/>
      <c r="O229" s="16"/>
      <c r="P229" s="16"/>
      <c r="Q229" s="16"/>
      <c r="R229" s="16"/>
      <c r="S229" s="16"/>
      <c r="T229" s="16"/>
      <c r="U229" s="16"/>
      <c r="V229" s="16"/>
      <c r="W229" s="16"/>
      <c r="X229" s="16"/>
      <c r="Y229" s="16"/>
      <c r="Z229" s="16"/>
    </row>
    <row r="230" spans="1:26" ht="12.75" customHeight="1">
      <c r="A230" s="16"/>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row>
    <row r="231" spans="1:26" ht="12.75" customHeight="1">
      <c r="A231" s="16"/>
      <c r="B231" s="16"/>
      <c r="C231" s="16"/>
      <c r="D231" s="16"/>
      <c r="E231" s="16"/>
      <c r="F231" s="16"/>
      <c r="G231" s="16"/>
      <c r="H231" s="16"/>
      <c r="I231" s="16"/>
      <c r="J231" s="16"/>
      <c r="K231" s="16"/>
      <c r="L231" s="16"/>
      <c r="M231" s="16"/>
      <c r="N231" s="16"/>
      <c r="O231" s="16"/>
      <c r="P231" s="16"/>
      <c r="Q231" s="16"/>
      <c r="R231" s="16"/>
      <c r="S231" s="16"/>
      <c r="T231" s="16"/>
      <c r="U231" s="16"/>
      <c r="V231" s="16"/>
      <c r="W231" s="16"/>
      <c r="X231" s="16"/>
      <c r="Y231" s="16"/>
      <c r="Z231" s="16"/>
    </row>
    <row r="232" spans="1:26" ht="12.75" customHeight="1">
      <c r="A232" s="16"/>
      <c r="B232" s="16"/>
      <c r="C232" s="16"/>
      <c r="D232" s="16"/>
      <c r="E232" s="16"/>
      <c r="F232" s="16"/>
      <c r="G232" s="16"/>
      <c r="H232" s="16"/>
      <c r="I232" s="16"/>
      <c r="J232" s="16"/>
      <c r="K232" s="16"/>
      <c r="L232" s="16"/>
      <c r="M232" s="16"/>
      <c r="N232" s="16"/>
      <c r="O232" s="16"/>
      <c r="P232" s="16"/>
      <c r="Q232" s="16"/>
      <c r="R232" s="16"/>
      <c r="S232" s="16"/>
      <c r="T232" s="16"/>
      <c r="U232" s="16"/>
      <c r="V232" s="16"/>
      <c r="W232" s="16"/>
      <c r="X232" s="16"/>
      <c r="Y232" s="16"/>
      <c r="Z232" s="16"/>
    </row>
    <row r="233" spans="1:26" ht="12.75" customHeight="1">
      <c r="A233" s="16"/>
      <c r="B233" s="16"/>
      <c r="C233" s="16"/>
      <c r="D233" s="16"/>
      <c r="E233" s="16"/>
      <c r="F233" s="16"/>
      <c r="G233" s="16"/>
      <c r="H233" s="16"/>
      <c r="I233" s="16"/>
      <c r="J233" s="16"/>
      <c r="K233" s="16"/>
      <c r="L233" s="16"/>
      <c r="M233" s="16"/>
      <c r="N233" s="16"/>
      <c r="O233" s="16"/>
      <c r="P233" s="16"/>
      <c r="Q233" s="16"/>
      <c r="R233" s="16"/>
      <c r="S233" s="16"/>
      <c r="T233" s="16"/>
      <c r="U233" s="16"/>
      <c r="V233" s="16"/>
      <c r="W233" s="16"/>
      <c r="X233" s="16"/>
      <c r="Y233" s="16"/>
      <c r="Z233" s="16"/>
    </row>
    <row r="234" spans="1:26" ht="12.75" customHeight="1">
      <c r="A234" s="16"/>
      <c r="B234" s="16"/>
      <c r="C234" s="16"/>
      <c r="D234" s="16"/>
      <c r="E234" s="16"/>
      <c r="F234" s="16"/>
      <c r="G234" s="16"/>
      <c r="H234" s="16"/>
      <c r="I234" s="16"/>
      <c r="J234" s="16"/>
      <c r="K234" s="16"/>
      <c r="L234" s="16"/>
      <c r="M234" s="16"/>
      <c r="N234" s="16"/>
      <c r="O234" s="16"/>
      <c r="P234" s="16"/>
      <c r="Q234" s="16"/>
      <c r="R234" s="16"/>
      <c r="S234" s="16"/>
      <c r="T234" s="16"/>
      <c r="U234" s="16"/>
      <c r="V234" s="16"/>
      <c r="W234" s="16"/>
      <c r="X234" s="16"/>
      <c r="Y234" s="16"/>
      <c r="Z234" s="16"/>
    </row>
    <row r="235" spans="1:26" ht="12.75" customHeight="1">
      <c r="A235" s="16"/>
      <c r="B235" s="16"/>
      <c r="C235" s="16"/>
      <c r="D235" s="16"/>
      <c r="E235" s="16"/>
      <c r="F235" s="16"/>
      <c r="G235" s="16"/>
      <c r="H235" s="16"/>
      <c r="I235" s="16"/>
      <c r="J235" s="16"/>
      <c r="K235" s="16"/>
      <c r="L235" s="16"/>
      <c r="M235" s="16"/>
      <c r="N235" s="16"/>
      <c r="O235" s="16"/>
      <c r="P235" s="16"/>
      <c r="Q235" s="16"/>
      <c r="R235" s="16"/>
      <c r="S235" s="16"/>
      <c r="T235" s="16"/>
      <c r="U235" s="16"/>
      <c r="V235" s="16"/>
      <c r="W235" s="16"/>
      <c r="X235" s="16"/>
      <c r="Y235" s="16"/>
      <c r="Z235" s="16"/>
    </row>
    <row r="236" spans="1:26" ht="12.75" customHeight="1">
      <c r="A236" s="16"/>
      <c r="B236" s="16"/>
      <c r="C236" s="16"/>
      <c r="D236" s="16"/>
      <c r="E236" s="16"/>
      <c r="F236" s="16"/>
      <c r="G236" s="16"/>
      <c r="H236" s="16"/>
      <c r="I236" s="16"/>
      <c r="J236" s="16"/>
      <c r="K236" s="16"/>
      <c r="L236" s="16"/>
      <c r="M236" s="16"/>
      <c r="N236" s="16"/>
      <c r="O236" s="16"/>
      <c r="P236" s="16"/>
      <c r="Q236" s="16"/>
      <c r="R236" s="16"/>
      <c r="S236" s="16"/>
      <c r="T236" s="16"/>
      <c r="U236" s="16"/>
      <c r="V236" s="16"/>
      <c r="W236" s="16"/>
      <c r="X236" s="16"/>
      <c r="Y236" s="16"/>
      <c r="Z236" s="16"/>
    </row>
    <row r="237" spans="1:26" ht="12.75" customHeight="1">
      <c r="A237" s="16"/>
      <c r="B237" s="16"/>
      <c r="C237" s="16"/>
      <c r="D237" s="16"/>
      <c r="E237" s="16"/>
      <c r="F237" s="16"/>
      <c r="G237" s="16"/>
      <c r="H237" s="16"/>
      <c r="I237" s="16"/>
      <c r="J237" s="16"/>
      <c r="K237" s="16"/>
      <c r="L237" s="16"/>
      <c r="M237" s="16"/>
      <c r="N237" s="16"/>
      <c r="O237" s="16"/>
      <c r="P237" s="16"/>
      <c r="Q237" s="16"/>
      <c r="R237" s="16"/>
      <c r="S237" s="16"/>
      <c r="T237" s="16"/>
      <c r="U237" s="16"/>
      <c r="V237" s="16"/>
      <c r="W237" s="16"/>
      <c r="X237" s="16"/>
      <c r="Y237" s="16"/>
      <c r="Z237" s="16"/>
    </row>
    <row r="238" spans="1:26" ht="12.75" customHeight="1">
      <c r="A238" s="16"/>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row>
    <row r="239" spans="1:26" ht="12.75" customHeight="1">
      <c r="A239" s="16"/>
      <c r="B239" s="16"/>
      <c r="C239" s="16"/>
      <c r="D239" s="16"/>
      <c r="E239" s="16"/>
      <c r="F239" s="16"/>
      <c r="G239" s="16"/>
      <c r="H239" s="16"/>
      <c r="I239" s="16"/>
      <c r="J239" s="16"/>
      <c r="K239" s="16"/>
      <c r="L239" s="16"/>
      <c r="M239" s="16"/>
      <c r="N239" s="16"/>
      <c r="O239" s="16"/>
      <c r="P239" s="16"/>
      <c r="Q239" s="16"/>
      <c r="R239" s="16"/>
      <c r="S239" s="16"/>
      <c r="T239" s="16"/>
      <c r="U239" s="16"/>
      <c r="V239" s="16"/>
      <c r="W239" s="16"/>
      <c r="X239" s="16"/>
      <c r="Y239" s="16"/>
      <c r="Z239" s="16"/>
    </row>
    <row r="240" spans="1:26" ht="12.75" customHeight="1">
      <c r="A240" s="16"/>
      <c r="B240" s="16"/>
      <c r="C240" s="16"/>
      <c r="D240" s="16"/>
      <c r="E240" s="16"/>
      <c r="F240" s="16"/>
      <c r="G240" s="16"/>
      <c r="H240" s="16"/>
      <c r="I240" s="16"/>
      <c r="J240" s="16"/>
      <c r="K240" s="16"/>
      <c r="L240" s="16"/>
      <c r="M240" s="16"/>
      <c r="N240" s="16"/>
      <c r="O240" s="16"/>
      <c r="P240" s="16"/>
      <c r="Q240" s="16"/>
      <c r="R240" s="16"/>
      <c r="S240" s="16"/>
      <c r="T240" s="16"/>
      <c r="U240" s="16"/>
      <c r="V240" s="16"/>
      <c r="W240" s="16"/>
      <c r="X240" s="16"/>
      <c r="Y240" s="16"/>
      <c r="Z240" s="16"/>
    </row>
    <row r="241" spans="1:26" ht="12.75" customHeight="1">
      <c r="A241" s="16"/>
      <c r="B241" s="16"/>
      <c r="C241" s="16"/>
      <c r="D241" s="16"/>
      <c r="E241" s="16"/>
      <c r="F241" s="16"/>
      <c r="G241" s="16"/>
      <c r="H241" s="16"/>
      <c r="I241" s="16"/>
      <c r="J241" s="16"/>
      <c r="K241" s="16"/>
      <c r="L241" s="16"/>
      <c r="M241" s="16"/>
      <c r="N241" s="16"/>
      <c r="O241" s="16"/>
      <c r="P241" s="16"/>
      <c r="Q241" s="16"/>
      <c r="R241" s="16"/>
      <c r="S241" s="16"/>
      <c r="T241" s="16"/>
      <c r="U241" s="16"/>
      <c r="V241" s="16"/>
      <c r="W241" s="16"/>
      <c r="X241" s="16"/>
      <c r="Y241" s="16"/>
      <c r="Z241" s="16"/>
    </row>
    <row r="242" spans="1:26" ht="12.75" customHeight="1">
      <c r="A242" s="16"/>
      <c r="B242" s="16"/>
      <c r="C242" s="16"/>
      <c r="D242" s="16"/>
      <c r="E242" s="16"/>
      <c r="F242" s="16"/>
      <c r="G242" s="16"/>
      <c r="H242" s="16"/>
      <c r="I242" s="16"/>
      <c r="J242" s="16"/>
      <c r="K242" s="16"/>
      <c r="L242" s="16"/>
      <c r="M242" s="16"/>
      <c r="N242" s="16"/>
      <c r="O242" s="16"/>
      <c r="P242" s="16"/>
      <c r="Q242" s="16"/>
      <c r="R242" s="16"/>
      <c r="S242" s="16"/>
      <c r="T242" s="16"/>
      <c r="U242" s="16"/>
      <c r="V242" s="16"/>
      <c r="W242" s="16"/>
      <c r="X242" s="16"/>
      <c r="Y242" s="16"/>
      <c r="Z242" s="16"/>
    </row>
    <row r="243" spans="1:26" ht="12.75" customHeight="1">
      <c r="A243" s="16"/>
      <c r="B243" s="16"/>
      <c r="C243" s="16"/>
      <c r="D243" s="16"/>
      <c r="E243" s="16"/>
      <c r="F243" s="16"/>
      <c r="G243" s="16"/>
      <c r="H243" s="16"/>
      <c r="I243" s="16"/>
      <c r="J243" s="16"/>
      <c r="K243" s="16"/>
      <c r="L243" s="16"/>
      <c r="M243" s="16"/>
      <c r="N243" s="16"/>
      <c r="O243" s="16"/>
      <c r="P243" s="16"/>
      <c r="Q243" s="16"/>
      <c r="R243" s="16"/>
      <c r="S243" s="16"/>
      <c r="T243" s="16"/>
      <c r="U243" s="16"/>
      <c r="V243" s="16"/>
      <c r="W243" s="16"/>
      <c r="X243" s="16"/>
      <c r="Y243" s="16"/>
      <c r="Z243" s="16"/>
    </row>
    <row r="244" spans="1:26" ht="12.75" customHeight="1">
      <c r="A244" s="16"/>
      <c r="B244" s="16"/>
      <c r="C244" s="16"/>
      <c r="D244" s="16"/>
      <c r="E244" s="16"/>
      <c r="F244" s="16"/>
      <c r="G244" s="16"/>
      <c r="H244" s="16"/>
      <c r="I244" s="16"/>
      <c r="J244" s="16"/>
      <c r="K244" s="16"/>
      <c r="L244" s="16"/>
      <c r="M244" s="16"/>
      <c r="N244" s="16"/>
      <c r="O244" s="16"/>
      <c r="P244" s="16"/>
      <c r="Q244" s="16"/>
      <c r="R244" s="16"/>
      <c r="S244" s="16"/>
      <c r="T244" s="16"/>
      <c r="U244" s="16"/>
      <c r="V244" s="16"/>
      <c r="W244" s="16"/>
      <c r="X244" s="16"/>
      <c r="Y244" s="16"/>
      <c r="Z244" s="16"/>
    </row>
    <row r="245" spans="1:26" ht="12.75" customHeight="1">
      <c r="A245" s="16"/>
      <c r="B245" s="16"/>
      <c r="C245" s="16"/>
      <c r="D245" s="16"/>
      <c r="E245" s="16"/>
      <c r="F245" s="16"/>
      <c r="G245" s="16"/>
      <c r="H245" s="16"/>
      <c r="I245" s="16"/>
      <c r="J245" s="16"/>
      <c r="K245" s="16"/>
      <c r="L245" s="16"/>
      <c r="M245" s="16"/>
      <c r="N245" s="16"/>
      <c r="O245" s="16"/>
      <c r="P245" s="16"/>
      <c r="Q245" s="16"/>
      <c r="R245" s="16"/>
      <c r="S245" s="16"/>
      <c r="T245" s="16"/>
      <c r="U245" s="16"/>
      <c r="V245" s="16"/>
      <c r="W245" s="16"/>
      <c r="X245" s="16"/>
      <c r="Y245" s="16"/>
      <c r="Z245" s="16"/>
    </row>
    <row r="246" spans="1:26" ht="12.75" customHeight="1">
      <c r="A246" s="16"/>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row>
    <row r="247" spans="1:26" ht="12.75" customHeight="1">
      <c r="A247" s="16"/>
      <c r="B247" s="16"/>
      <c r="C247" s="16"/>
      <c r="D247" s="16"/>
      <c r="E247" s="16"/>
      <c r="F247" s="16"/>
      <c r="G247" s="16"/>
      <c r="H247" s="16"/>
      <c r="I247" s="16"/>
      <c r="J247" s="16"/>
      <c r="K247" s="16"/>
      <c r="L247" s="16"/>
      <c r="M247" s="16"/>
      <c r="N247" s="16"/>
      <c r="O247" s="16"/>
      <c r="P247" s="16"/>
      <c r="Q247" s="16"/>
      <c r="R247" s="16"/>
      <c r="S247" s="16"/>
      <c r="T247" s="16"/>
      <c r="U247" s="16"/>
      <c r="V247" s="16"/>
      <c r="W247" s="16"/>
      <c r="X247" s="16"/>
      <c r="Y247" s="16"/>
      <c r="Z247" s="16"/>
    </row>
    <row r="248" spans="1:26" ht="12.75" customHeight="1">
      <c r="A248" s="16"/>
      <c r="B248" s="16"/>
      <c r="C248" s="16"/>
      <c r="D248" s="16"/>
      <c r="E248" s="16"/>
      <c r="F248" s="16"/>
      <c r="G248" s="16"/>
      <c r="H248" s="16"/>
      <c r="I248" s="16"/>
      <c r="J248" s="16"/>
      <c r="K248" s="16"/>
      <c r="L248" s="16"/>
      <c r="M248" s="16"/>
      <c r="N248" s="16"/>
      <c r="O248" s="16"/>
      <c r="P248" s="16"/>
      <c r="Q248" s="16"/>
      <c r="R248" s="16"/>
      <c r="S248" s="16"/>
      <c r="T248" s="16"/>
      <c r="U248" s="16"/>
      <c r="V248" s="16"/>
      <c r="W248" s="16"/>
      <c r="X248" s="16"/>
      <c r="Y248" s="16"/>
      <c r="Z248" s="16"/>
    </row>
    <row r="249" spans="1:26" ht="12.75" customHeight="1">
      <c r="A249" s="16"/>
      <c r="B249" s="16"/>
      <c r="C249" s="16"/>
      <c r="D249" s="16"/>
      <c r="E249" s="16"/>
      <c r="F249" s="16"/>
      <c r="G249" s="16"/>
      <c r="H249" s="16"/>
      <c r="I249" s="16"/>
      <c r="J249" s="16"/>
      <c r="K249" s="16"/>
      <c r="L249" s="16"/>
      <c r="M249" s="16"/>
      <c r="N249" s="16"/>
      <c r="O249" s="16"/>
      <c r="P249" s="16"/>
      <c r="Q249" s="16"/>
      <c r="R249" s="16"/>
      <c r="S249" s="16"/>
      <c r="T249" s="16"/>
      <c r="U249" s="16"/>
      <c r="V249" s="16"/>
      <c r="W249" s="16"/>
      <c r="X249" s="16"/>
      <c r="Y249" s="16"/>
      <c r="Z249" s="16"/>
    </row>
    <row r="250" spans="1:26" ht="12.75" customHeight="1">
      <c r="A250" s="16"/>
      <c r="B250" s="16"/>
      <c r="C250" s="16"/>
      <c r="D250" s="16"/>
      <c r="E250" s="16"/>
      <c r="F250" s="16"/>
      <c r="G250" s="16"/>
      <c r="H250" s="16"/>
      <c r="I250" s="16"/>
      <c r="J250" s="16"/>
      <c r="K250" s="16"/>
      <c r="L250" s="16"/>
      <c r="M250" s="16"/>
      <c r="N250" s="16"/>
      <c r="O250" s="16"/>
      <c r="P250" s="16"/>
      <c r="Q250" s="16"/>
      <c r="R250" s="16"/>
      <c r="S250" s="16"/>
      <c r="T250" s="16"/>
      <c r="U250" s="16"/>
      <c r="V250" s="16"/>
      <c r="W250" s="16"/>
      <c r="X250" s="16"/>
      <c r="Y250" s="16"/>
      <c r="Z250" s="16"/>
    </row>
    <row r="251" spans="1:26" ht="12.75" customHeight="1">
      <c r="A251" s="16"/>
      <c r="B251" s="16"/>
      <c r="C251" s="16"/>
      <c r="D251" s="16"/>
      <c r="E251" s="16"/>
      <c r="F251" s="16"/>
      <c r="G251" s="16"/>
      <c r="H251" s="16"/>
      <c r="I251" s="16"/>
      <c r="J251" s="16"/>
      <c r="K251" s="16"/>
      <c r="L251" s="16"/>
      <c r="M251" s="16"/>
      <c r="N251" s="16"/>
      <c r="O251" s="16"/>
      <c r="P251" s="16"/>
      <c r="Q251" s="16"/>
      <c r="R251" s="16"/>
      <c r="S251" s="16"/>
      <c r="T251" s="16"/>
      <c r="U251" s="16"/>
      <c r="V251" s="16"/>
      <c r="W251" s="16"/>
      <c r="X251" s="16"/>
      <c r="Y251" s="16"/>
      <c r="Z251" s="16"/>
    </row>
    <row r="252" spans="1:26" ht="12.75" customHeight="1">
      <c r="A252" s="16"/>
      <c r="B252" s="16"/>
      <c r="C252" s="16"/>
      <c r="D252" s="16"/>
      <c r="E252" s="16"/>
      <c r="F252" s="16"/>
      <c r="G252" s="16"/>
      <c r="H252" s="16"/>
      <c r="I252" s="16"/>
      <c r="J252" s="16"/>
      <c r="K252" s="16"/>
      <c r="L252" s="16"/>
      <c r="M252" s="16"/>
      <c r="N252" s="16"/>
      <c r="O252" s="16"/>
      <c r="P252" s="16"/>
      <c r="Q252" s="16"/>
      <c r="R252" s="16"/>
      <c r="S252" s="16"/>
      <c r="T252" s="16"/>
      <c r="U252" s="16"/>
      <c r="V252" s="16"/>
      <c r="W252" s="16"/>
      <c r="X252" s="16"/>
      <c r="Y252" s="16"/>
      <c r="Z252" s="16"/>
    </row>
    <row r="253" spans="1:26" ht="12.75" customHeight="1">
      <c r="A253" s="16"/>
      <c r="B253" s="16"/>
      <c r="C253" s="16"/>
      <c r="D253" s="16"/>
      <c r="E253" s="16"/>
      <c r="F253" s="16"/>
      <c r="G253" s="16"/>
      <c r="H253" s="16"/>
      <c r="I253" s="16"/>
      <c r="J253" s="16"/>
      <c r="K253" s="16"/>
      <c r="L253" s="16"/>
      <c r="M253" s="16"/>
      <c r="N253" s="16"/>
      <c r="O253" s="16"/>
      <c r="P253" s="16"/>
      <c r="Q253" s="16"/>
      <c r="R253" s="16"/>
      <c r="S253" s="16"/>
      <c r="T253" s="16"/>
      <c r="U253" s="16"/>
      <c r="V253" s="16"/>
      <c r="W253" s="16"/>
      <c r="X253" s="16"/>
      <c r="Y253" s="16"/>
      <c r="Z253" s="16"/>
    </row>
    <row r="254" spans="1:26" ht="12.75" customHeight="1">
      <c r="A254" s="16"/>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row>
    <row r="255" spans="1:26" ht="12.75" customHeight="1">
      <c r="A255" s="16"/>
      <c r="B255" s="16"/>
      <c r="C255" s="16"/>
      <c r="D255" s="16"/>
      <c r="E255" s="16"/>
      <c r="F255" s="16"/>
      <c r="G255" s="16"/>
      <c r="H255" s="16"/>
      <c r="I255" s="16"/>
      <c r="J255" s="16"/>
      <c r="K255" s="16"/>
      <c r="L255" s="16"/>
      <c r="M255" s="16"/>
      <c r="N255" s="16"/>
      <c r="O255" s="16"/>
      <c r="P255" s="16"/>
      <c r="Q255" s="16"/>
      <c r="R255" s="16"/>
      <c r="S255" s="16"/>
      <c r="T255" s="16"/>
      <c r="U255" s="16"/>
      <c r="V255" s="16"/>
      <c r="W255" s="16"/>
      <c r="X255" s="16"/>
      <c r="Y255" s="16"/>
      <c r="Z255" s="16"/>
    </row>
    <row r="256" spans="1:26" ht="12.75" customHeight="1">
      <c r="A256" s="16"/>
      <c r="B256" s="16"/>
      <c r="C256" s="16"/>
      <c r="D256" s="16"/>
      <c r="E256" s="16"/>
      <c r="F256" s="16"/>
      <c r="G256" s="16"/>
      <c r="H256" s="16"/>
      <c r="I256" s="16"/>
      <c r="J256" s="16"/>
      <c r="K256" s="16"/>
      <c r="L256" s="16"/>
      <c r="M256" s="16"/>
      <c r="N256" s="16"/>
      <c r="O256" s="16"/>
      <c r="P256" s="16"/>
      <c r="Q256" s="16"/>
      <c r="R256" s="16"/>
      <c r="S256" s="16"/>
      <c r="T256" s="16"/>
      <c r="U256" s="16"/>
      <c r="V256" s="16"/>
      <c r="W256" s="16"/>
      <c r="X256" s="16"/>
      <c r="Y256" s="16"/>
      <c r="Z256" s="16"/>
    </row>
    <row r="257" spans="1:26" ht="12.75" customHeight="1">
      <c r="A257" s="16"/>
      <c r="B257" s="16"/>
      <c r="C257" s="16"/>
      <c r="D257" s="16"/>
      <c r="E257" s="16"/>
      <c r="F257" s="16"/>
      <c r="G257" s="16"/>
      <c r="H257" s="16"/>
      <c r="I257" s="16"/>
      <c r="J257" s="16"/>
      <c r="K257" s="16"/>
      <c r="L257" s="16"/>
      <c r="M257" s="16"/>
      <c r="N257" s="16"/>
      <c r="O257" s="16"/>
      <c r="P257" s="16"/>
      <c r="Q257" s="16"/>
      <c r="R257" s="16"/>
      <c r="S257" s="16"/>
      <c r="T257" s="16"/>
      <c r="U257" s="16"/>
      <c r="V257" s="16"/>
      <c r="W257" s="16"/>
      <c r="X257" s="16"/>
      <c r="Y257" s="16"/>
      <c r="Z257" s="16"/>
    </row>
    <row r="258" spans="1:26" ht="12.75" customHeight="1">
      <c r="A258" s="16"/>
      <c r="B258" s="16"/>
      <c r="C258" s="16"/>
      <c r="D258" s="16"/>
      <c r="E258" s="16"/>
      <c r="F258" s="16"/>
      <c r="G258" s="16"/>
      <c r="H258" s="16"/>
      <c r="I258" s="16"/>
      <c r="J258" s="16"/>
      <c r="K258" s="16"/>
      <c r="L258" s="16"/>
      <c r="M258" s="16"/>
      <c r="N258" s="16"/>
      <c r="O258" s="16"/>
      <c r="P258" s="16"/>
      <c r="Q258" s="16"/>
      <c r="R258" s="16"/>
      <c r="S258" s="16"/>
      <c r="T258" s="16"/>
      <c r="U258" s="16"/>
      <c r="V258" s="16"/>
      <c r="W258" s="16"/>
      <c r="X258" s="16"/>
      <c r="Y258" s="16"/>
      <c r="Z258" s="16"/>
    </row>
    <row r="259" spans="1:26" ht="12.75" customHeight="1">
      <c r="A259" s="16"/>
      <c r="B259" s="16"/>
      <c r="C259" s="16"/>
      <c r="D259" s="16"/>
      <c r="E259" s="16"/>
      <c r="F259" s="16"/>
      <c r="G259" s="16"/>
      <c r="H259" s="16"/>
      <c r="I259" s="16"/>
      <c r="J259" s="16"/>
      <c r="K259" s="16"/>
      <c r="L259" s="16"/>
      <c r="M259" s="16"/>
      <c r="N259" s="16"/>
      <c r="O259" s="16"/>
      <c r="P259" s="16"/>
      <c r="Q259" s="16"/>
      <c r="R259" s="16"/>
      <c r="S259" s="16"/>
      <c r="T259" s="16"/>
      <c r="U259" s="16"/>
      <c r="V259" s="16"/>
      <c r="W259" s="16"/>
      <c r="X259" s="16"/>
      <c r="Y259" s="16"/>
      <c r="Z259" s="16"/>
    </row>
    <row r="260" spans="1:26" ht="12.75" customHeight="1">
      <c r="A260" s="16"/>
      <c r="B260" s="16"/>
      <c r="C260" s="16"/>
      <c r="D260" s="16"/>
      <c r="E260" s="16"/>
      <c r="F260" s="16"/>
      <c r="G260" s="16"/>
      <c r="H260" s="16"/>
      <c r="I260" s="16"/>
      <c r="J260" s="16"/>
      <c r="K260" s="16"/>
      <c r="L260" s="16"/>
      <c r="M260" s="16"/>
      <c r="N260" s="16"/>
      <c r="O260" s="16"/>
      <c r="P260" s="16"/>
      <c r="Q260" s="16"/>
      <c r="R260" s="16"/>
      <c r="S260" s="16"/>
      <c r="T260" s="16"/>
      <c r="U260" s="16"/>
      <c r="V260" s="16"/>
      <c r="W260" s="16"/>
      <c r="X260" s="16"/>
      <c r="Y260" s="16"/>
      <c r="Z260" s="16"/>
    </row>
    <row r="261" spans="1:26" ht="12.75" customHeight="1">
      <c r="A261" s="16"/>
      <c r="B261" s="16"/>
      <c r="C261" s="16"/>
      <c r="D261" s="16"/>
      <c r="E261" s="16"/>
      <c r="F261" s="16"/>
      <c r="G261" s="16"/>
      <c r="H261" s="16"/>
      <c r="I261" s="16"/>
      <c r="J261" s="16"/>
      <c r="K261" s="16"/>
      <c r="L261" s="16"/>
      <c r="M261" s="16"/>
      <c r="N261" s="16"/>
      <c r="O261" s="16"/>
      <c r="P261" s="16"/>
      <c r="Q261" s="16"/>
      <c r="R261" s="16"/>
      <c r="S261" s="16"/>
      <c r="T261" s="16"/>
      <c r="U261" s="16"/>
      <c r="V261" s="16"/>
      <c r="W261" s="16"/>
      <c r="X261" s="16"/>
      <c r="Y261" s="16"/>
      <c r="Z261" s="16"/>
    </row>
    <row r="262" spans="1:26" ht="12.75" customHeight="1">
      <c r="A262" s="16"/>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row>
    <row r="263" spans="1:26" ht="12.75" customHeight="1">
      <c r="A263" s="16"/>
      <c r="B263" s="16"/>
      <c r="C263" s="16"/>
      <c r="D263" s="16"/>
      <c r="E263" s="16"/>
      <c r="F263" s="16"/>
      <c r="G263" s="16"/>
      <c r="H263" s="16"/>
      <c r="I263" s="16"/>
      <c r="J263" s="16"/>
      <c r="K263" s="16"/>
      <c r="L263" s="16"/>
      <c r="M263" s="16"/>
      <c r="N263" s="16"/>
      <c r="O263" s="16"/>
      <c r="P263" s="16"/>
      <c r="Q263" s="16"/>
      <c r="R263" s="16"/>
      <c r="S263" s="16"/>
      <c r="T263" s="16"/>
      <c r="U263" s="16"/>
      <c r="V263" s="16"/>
      <c r="W263" s="16"/>
      <c r="X263" s="16"/>
      <c r="Y263" s="16"/>
      <c r="Z263" s="16"/>
    </row>
    <row r="264" spans="1:26" ht="12.75" customHeight="1">
      <c r="A264" s="16"/>
      <c r="B264" s="16"/>
      <c r="C264" s="16"/>
      <c r="D264" s="16"/>
      <c r="E264" s="16"/>
      <c r="F264" s="16"/>
      <c r="G264" s="16"/>
      <c r="H264" s="16"/>
      <c r="I264" s="16"/>
      <c r="J264" s="16"/>
      <c r="K264" s="16"/>
      <c r="L264" s="16"/>
      <c r="M264" s="16"/>
      <c r="N264" s="16"/>
      <c r="O264" s="16"/>
      <c r="P264" s="16"/>
      <c r="Q264" s="16"/>
      <c r="R264" s="16"/>
      <c r="S264" s="16"/>
      <c r="T264" s="16"/>
      <c r="U264" s="16"/>
      <c r="V264" s="16"/>
      <c r="W264" s="16"/>
      <c r="X264" s="16"/>
      <c r="Y264" s="16"/>
      <c r="Z264" s="16"/>
    </row>
    <row r="265" spans="1:26" ht="12.75" customHeight="1">
      <c r="A265" s="16"/>
      <c r="B265" s="16"/>
      <c r="C265" s="16"/>
      <c r="D265" s="16"/>
      <c r="E265" s="16"/>
      <c r="F265" s="16"/>
      <c r="G265" s="16"/>
      <c r="H265" s="16"/>
      <c r="I265" s="16"/>
      <c r="J265" s="16"/>
      <c r="K265" s="16"/>
      <c r="L265" s="16"/>
      <c r="M265" s="16"/>
      <c r="N265" s="16"/>
      <c r="O265" s="16"/>
      <c r="P265" s="16"/>
      <c r="Q265" s="16"/>
      <c r="R265" s="16"/>
      <c r="S265" s="16"/>
      <c r="T265" s="16"/>
      <c r="U265" s="16"/>
      <c r="V265" s="16"/>
      <c r="W265" s="16"/>
      <c r="X265" s="16"/>
      <c r="Y265" s="16"/>
      <c r="Z265" s="16"/>
    </row>
    <row r="266" spans="1:26"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row>
    <row r="267" spans="1:26" ht="12.75" customHeight="1">
      <c r="A267" s="16"/>
      <c r="B267" s="16"/>
      <c r="C267" s="16"/>
      <c r="D267" s="16"/>
      <c r="E267" s="16"/>
      <c r="F267" s="16"/>
      <c r="G267" s="16"/>
      <c r="H267" s="16"/>
      <c r="I267" s="16"/>
      <c r="J267" s="16"/>
      <c r="K267" s="16"/>
      <c r="L267" s="16"/>
      <c r="M267" s="16"/>
      <c r="N267" s="16"/>
      <c r="O267" s="16"/>
      <c r="P267" s="16"/>
      <c r="Q267" s="16"/>
      <c r="R267" s="16"/>
      <c r="S267" s="16"/>
      <c r="T267" s="16"/>
      <c r="U267" s="16"/>
      <c r="V267" s="16"/>
      <c r="W267" s="16"/>
      <c r="X267" s="16"/>
      <c r="Y267" s="16"/>
      <c r="Z267" s="16"/>
    </row>
    <row r="268" spans="1:26" ht="12.75" customHeight="1">
      <c r="A268" s="16"/>
      <c r="B268" s="16"/>
      <c r="C268" s="16"/>
      <c r="D268" s="16"/>
      <c r="E268" s="16"/>
      <c r="F268" s="16"/>
      <c r="G268" s="16"/>
      <c r="H268" s="16"/>
      <c r="I268" s="16"/>
      <c r="J268" s="16"/>
      <c r="K268" s="16"/>
      <c r="L268" s="16"/>
      <c r="M268" s="16"/>
      <c r="N268" s="16"/>
      <c r="O268" s="16"/>
      <c r="P268" s="16"/>
      <c r="Q268" s="16"/>
      <c r="R268" s="16"/>
      <c r="S268" s="16"/>
      <c r="T268" s="16"/>
      <c r="U268" s="16"/>
      <c r="V268" s="16"/>
      <c r="W268" s="16"/>
      <c r="X268" s="16"/>
      <c r="Y268" s="16"/>
      <c r="Z268" s="16"/>
    </row>
    <row r="269" spans="1:26" ht="12.75" customHeight="1">
      <c r="A269" s="16"/>
      <c r="B269" s="16"/>
      <c r="C269" s="16"/>
      <c r="D269" s="16"/>
      <c r="E269" s="16"/>
      <c r="F269" s="16"/>
      <c r="G269" s="16"/>
      <c r="H269" s="16"/>
      <c r="I269" s="16"/>
      <c r="J269" s="16"/>
      <c r="K269" s="16"/>
      <c r="L269" s="16"/>
      <c r="M269" s="16"/>
      <c r="N269" s="16"/>
      <c r="O269" s="16"/>
      <c r="P269" s="16"/>
      <c r="Q269" s="16"/>
      <c r="R269" s="16"/>
      <c r="S269" s="16"/>
      <c r="T269" s="16"/>
      <c r="U269" s="16"/>
      <c r="V269" s="16"/>
      <c r="W269" s="16"/>
      <c r="X269" s="16"/>
      <c r="Y269" s="16"/>
      <c r="Z269" s="16"/>
    </row>
    <row r="270" spans="1:26"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row>
    <row r="271" spans="1:26" ht="12.75" customHeight="1">
      <c r="A271" s="16"/>
      <c r="B271" s="16"/>
      <c r="C271" s="16"/>
      <c r="D271" s="16"/>
      <c r="E271" s="16"/>
      <c r="F271" s="16"/>
      <c r="G271" s="16"/>
      <c r="H271" s="16"/>
      <c r="I271" s="16"/>
      <c r="J271" s="16"/>
      <c r="K271" s="16"/>
      <c r="L271" s="16"/>
      <c r="M271" s="16"/>
      <c r="N271" s="16"/>
      <c r="O271" s="16"/>
      <c r="P271" s="16"/>
      <c r="Q271" s="16"/>
      <c r="R271" s="16"/>
      <c r="S271" s="16"/>
      <c r="T271" s="16"/>
      <c r="U271" s="16"/>
      <c r="V271" s="16"/>
      <c r="W271" s="16"/>
      <c r="X271" s="16"/>
      <c r="Y271" s="16"/>
      <c r="Z271" s="16"/>
    </row>
    <row r="272" spans="1:26" ht="12.75" customHeight="1">
      <c r="A272" s="16"/>
      <c r="B272" s="16"/>
      <c r="C272" s="16"/>
      <c r="D272" s="16"/>
      <c r="E272" s="16"/>
      <c r="F272" s="16"/>
      <c r="G272" s="16"/>
      <c r="H272" s="16"/>
      <c r="I272" s="16"/>
      <c r="J272" s="16"/>
      <c r="K272" s="16"/>
      <c r="L272" s="16"/>
      <c r="M272" s="16"/>
      <c r="N272" s="16"/>
      <c r="O272" s="16"/>
      <c r="P272" s="16"/>
      <c r="Q272" s="16"/>
      <c r="R272" s="16"/>
      <c r="S272" s="16"/>
      <c r="T272" s="16"/>
      <c r="U272" s="16"/>
      <c r="V272" s="16"/>
      <c r="W272" s="16"/>
      <c r="X272" s="16"/>
      <c r="Y272" s="16"/>
      <c r="Z272" s="16"/>
    </row>
    <row r="273" spans="1:26" ht="12.75" customHeight="1">
      <c r="A273" s="16"/>
      <c r="B273" s="16"/>
      <c r="C273" s="16"/>
      <c r="D273" s="16"/>
      <c r="E273" s="16"/>
      <c r="F273" s="16"/>
      <c r="G273" s="16"/>
      <c r="H273" s="16"/>
      <c r="I273" s="16"/>
      <c r="J273" s="16"/>
      <c r="K273" s="16"/>
      <c r="L273" s="16"/>
      <c r="M273" s="16"/>
      <c r="N273" s="16"/>
      <c r="O273" s="16"/>
      <c r="P273" s="16"/>
      <c r="Q273" s="16"/>
      <c r="R273" s="16"/>
      <c r="S273" s="16"/>
      <c r="T273" s="16"/>
      <c r="U273" s="16"/>
      <c r="V273" s="16"/>
      <c r="W273" s="16"/>
      <c r="X273" s="16"/>
      <c r="Y273" s="16"/>
      <c r="Z273" s="16"/>
    </row>
    <row r="274" spans="1:26" ht="12.75" customHeight="1">
      <c r="A274" s="16"/>
      <c r="B274" s="16"/>
      <c r="C274" s="16"/>
      <c r="D274" s="16"/>
      <c r="E274" s="16"/>
      <c r="F274" s="16"/>
      <c r="G274" s="16"/>
      <c r="H274" s="16"/>
      <c r="I274" s="16"/>
      <c r="J274" s="16"/>
      <c r="K274" s="16"/>
      <c r="L274" s="16"/>
      <c r="M274" s="16"/>
      <c r="N274" s="16"/>
      <c r="O274" s="16"/>
      <c r="P274" s="16"/>
      <c r="Q274" s="16"/>
      <c r="R274" s="16"/>
      <c r="S274" s="16"/>
      <c r="T274" s="16"/>
      <c r="U274" s="16"/>
      <c r="V274" s="16"/>
      <c r="W274" s="16"/>
      <c r="X274" s="16"/>
      <c r="Y274" s="16"/>
      <c r="Z274" s="16"/>
    </row>
    <row r="275" spans="1:26" ht="12.75" customHeight="1">
      <c r="A275" s="16"/>
      <c r="B275" s="16"/>
      <c r="C275" s="16"/>
      <c r="D275" s="16"/>
      <c r="E275" s="16"/>
      <c r="F275" s="16"/>
      <c r="G275" s="16"/>
      <c r="H275" s="16"/>
      <c r="I275" s="16"/>
      <c r="J275" s="16"/>
      <c r="K275" s="16"/>
      <c r="L275" s="16"/>
      <c r="M275" s="16"/>
      <c r="N275" s="16"/>
      <c r="O275" s="16"/>
      <c r="P275" s="16"/>
      <c r="Q275" s="16"/>
      <c r="R275" s="16"/>
      <c r="S275" s="16"/>
      <c r="T275" s="16"/>
      <c r="U275" s="16"/>
      <c r="V275" s="16"/>
      <c r="W275" s="16"/>
      <c r="X275" s="16"/>
      <c r="Y275" s="16"/>
      <c r="Z275" s="16"/>
    </row>
    <row r="276" spans="1:26" ht="12.75" customHeight="1">
      <c r="A276" s="16"/>
      <c r="B276" s="16"/>
      <c r="C276" s="16"/>
      <c r="D276" s="16"/>
      <c r="E276" s="16"/>
      <c r="F276" s="16"/>
      <c r="G276" s="16"/>
      <c r="H276" s="16"/>
      <c r="I276" s="16"/>
      <c r="J276" s="16"/>
      <c r="K276" s="16"/>
      <c r="L276" s="16"/>
      <c r="M276" s="16"/>
      <c r="N276" s="16"/>
      <c r="O276" s="16"/>
      <c r="P276" s="16"/>
      <c r="Q276" s="16"/>
      <c r="R276" s="16"/>
      <c r="S276" s="16"/>
      <c r="T276" s="16"/>
      <c r="U276" s="16"/>
      <c r="V276" s="16"/>
      <c r="W276" s="16"/>
      <c r="X276" s="16"/>
      <c r="Y276" s="16"/>
      <c r="Z276" s="16"/>
    </row>
    <row r="277" spans="1:26" ht="12.75" customHeight="1">
      <c r="A277" s="16"/>
      <c r="B277" s="16"/>
      <c r="C277" s="16"/>
      <c r="D277" s="16"/>
      <c r="E277" s="16"/>
      <c r="F277" s="16"/>
      <c r="G277" s="16"/>
      <c r="H277" s="16"/>
      <c r="I277" s="16"/>
      <c r="J277" s="16"/>
      <c r="K277" s="16"/>
      <c r="L277" s="16"/>
      <c r="M277" s="16"/>
      <c r="N277" s="16"/>
      <c r="O277" s="16"/>
      <c r="P277" s="16"/>
      <c r="Q277" s="16"/>
      <c r="R277" s="16"/>
      <c r="S277" s="16"/>
      <c r="T277" s="16"/>
      <c r="U277" s="16"/>
      <c r="V277" s="16"/>
      <c r="W277" s="16"/>
      <c r="X277" s="16"/>
      <c r="Y277" s="16"/>
      <c r="Z277" s="16"/>
    </row>
    <row r="278" spans="1:26" ht="12.75" customHeight="1">
      <c r="A278" s="16"/>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row>
    <row r="279" spans="1:26" ht="12.75" customHeight="1">
      <c r="A279" s="16"/>
      <c r="B279" s="16"/>
      <c r="C279" s="16"/>
      <c r="D279" s="16"/>
      <c r="E279" s="16"/>
      <c r="F279" s="16"/>
      <c r="G279" s="16"/>
      <c r="H279" s="16"/>
      <c r="I279" s="16"/>
      <c r="J279" s="16"/>
      <c r="K279" s="16"/>
      <c r="L279" s="16"/>
      <c r="M279" s="16"/>
      <c r="N279" s="16"/>
      <c r="O279" s="16"/>
      <c r="P279" s="16"/>
      <c r="Q279" s="16"/>
      <c r="R279" s="16"/>
      <c r="S279" s="16"/>
      <c r="T279" s="16"/>
      <c r="U279" s="16"/>
      <c r="V279" s="16"/>
      <c r="W279" s="16"/>
      <c r="X279" s="16"/>
      <c r="Y279" s="16"/>
      <c r="Z279" s="16"/>
    </row>
    <row r="280" spans="1:26" ht="12.75" customHeight="1">
      <c r="A280" s="16"/>
      <c r="B280" s="16"/>
      <c r="C280" s="16"/>
      <c r="D280" s="16"/>
      <c r="E280" s="16"/>
      <c r="F280" s="16"/>
      <c r="G280" s="16"/>
      <c r="H280" s="16"/>
      <c r="I280" s="16"/>
      <c r="J280" s="16"/>
      <c r="K280" s="16"/>
      <c r="L280" s="16"/>
      <c r="M280" s="16"/>
      <c r="N280" s="16"/>
      <c r="O280" s="16"/>
      <c r="P280" s="16"/>
      <c r="Q280" s="16"/>
      <c r="R280" s="16"/>
      <c r="S280" s="16"/>
      <c r="T280" s="16"/>
      <c r="U280" s="16"/>
      <c r="V280" s="16"/>
      <c r="W280" s="16"/>
      <c r="X280" s="16"/>
      <c r="Y280" s="16"/>
      <c r="Z280" s="16"/>
    </row>
    <row r="281" spans="1:26" ht="12.75" customHeight="1">
      <c r="A281" s="16"/>
      <c r="B281" s="16"/>
      <c r="C281" s="16"/>
      <c r="D281" s="16"/>
      <c r="E281" s="16"/>
      <c r="F281" s="16"/>
      <c r="G281" s="16"/>
      <c r="H281" s="16"/>
      <c r="I281" s="16"/>
      <c r="J281" s="16"/>
      <c r="K281" s="16"/>
      <c r="L281" s="16"/>
      <c r="M281" s="16"/>
      <c r="N281" s="16"/>
      <c r="O281" s="16"/>
      <c r="P281" s="16"/>
      <c r="Q281" s="16"/>
      <c r="R281" s="16"/>
      <c r="S281" s="16"/>
      <c r="T281" s="16"/>
      <c r="U281" s="16"/>
      <c r="V281" s="16"/>
      <c r="W281" s="16"/>
      <c r="X281" s="16"/>
      <c r="Y281" s="16"/>
      <c r="Z281" s="16"/>
    </row>
    <row r="282" spans="1:26" ht="12.75" customHeight="1">
      <c r="A282" s="16"/>
      <c r="B282" s="16"/>
      <c r="C282" s="16"/>
      <c r="D282" s="16"/>
      <c r="E282" s="16"/>
      <c r="F282" s="16"/>
      <c r="G282" s="16"/>
      <c r="H282" s="16"/>
      <c r="I282" s="16"/>
      <c r="J282" s="16"/>
      <c r="K282" s="16"/>
      <c r="L282" s="16"/>
      <c r="M282" s="16"/>
      <c r="N282" s="16"/>
      <c r="O282" s="16"/>
      <c r="P282" s="16"/>
      <c r="Q282" s="16"/>
      <c r="R282" s="16"/>
      <c r="S282" s="16"/>
      <c r="T282" s="16"/>
      <c r="U282" s="16"/>
      <c r="V282" s="16"/>
      <c r="W282" s="16"/>
      <c r="X282" s="16"/>
      <c r="Y282" s="16"/>
      <c r="Z282" s="16"/>
    </row>
    <row r="283" spans="1:26" ht="12.75" customHeight="1">
      <c r="A283" s="16"/>
      <c r="B283" s="16"/>
      <c r="C283" s="16"/>
      <c r="D283" s="16"/>
      <c r="E283" s="16"/>
      <c r="F283" s="16"/>
      <c r="G283" s="16"/>
      <c r="H283" s="16"/>
      <c r="I283" s="16"/>
      <c r="J283" s="16"/>
      <c r="K283" s="16"/>
      <c r="L283" s="16"/>
      <c r="M283" s="16"/>
      <c r="N283" s="16"/>
      <c r="O283" s="16"/>
      <c r="P283" s="16"/>
      <c r="Q283" s="16"/>
      <c r="R283" s="16"/>
      <c r="S283" s="16"/>
      <c r="T283" s="16"/>
      <c r="U283" s="16"/>
      <c r="V283" s="16"/>
      <c r="W283" s="16"/>
      <c r="X283" s="16"/>
      <c r="Y283" s="16"/>
      <c r="Z283" s="16"/>
    </row>
    <row r="284" spans="1:26" ht="12.75" customHeight="1">
      <c r="A284" s="16"/>
      <c r="B284" s="16"/>
      <c r="C284" s="16"/>
      <c r="D284" s="16"/>
      <c r="E284" s="16"/>
      <c r="F284" s="16"/>
      <c r="G284" s="16"/>
      <c r="H284" s="16"/>
      <c r="I284" s="16"/>
      <c r="J284" s="16"/>
      <c r="K284" s="16"/>
      <c r="L284" s="16"/>
      <c r="M284" s="16"/>
      <c r="N284" s="16"/>
      <c r="O284" s="16"/>
      <c r="P284" s="16"/>
      <c r="Q284" s="16"/>
      <c r="R284" s="16"/>
      <c r="S284" s="16"/>
      <c r="T284" s="16"/>
      <c r="U284" s="16"/>
      <c r="V284" s="16"/>
      <c r="W284" s="16"/>
      <c r="X284" s="16"/>
      <c r="Y284" s="16"/>
      <c r="Z284" s="16"/>
    </row>
    <row r="285" spans="1:26" ht="12.75" customHeight="1">
      <c r="A285" s="16"/>
      <c r="B285" s="16"/>
      <c r="C285" s="16"/>
      <c r="D285" s="16"/>
      <c r="E285" s="16"/>
      <c r="F285" s="16"/>
      <c r="G285" s="16"/>
      <c r="H285" s="16"/>
      <c r="I285" s="16"/>
      <c r="J285" s="16"/>
      <c r="K285" s="16"/>
      <c r="L285" s="16"/>
      <c r="M285" s="16"/>
      <c r="N285" s="16"/>
      <c r="O285" s="16"/>
      <c r="P285" s="16"/>
      <c r="Q285" s="16"/>
      <c r="R285" s="16"/>
      <c r="S285" s="16"/>
      <c r="T285" s="16"/>
      <c r="U285" s="16"/>
      <c r="V285" s="16"/>
      <c r="W285" s="16"/>
      <c r="X285" s="16"/>
      <c r="Y285" s="16"/>
      <c r="Z285" s="16"/>
    </row>
    <row r="286" spans="1:26" ht="12.75" customHeight="1">
      <c r="A286" s="16"/>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row>
    <row r="287" spans="1:26" ht="12.75" customHeight="1">
      <c r="A287" s="16"/>
      <c r="B287" s="16"/>
      <c r="C287" s="16"/>
      <c r="D287" s="16"/>
      <c r="E287" s="16"/>
      <c r="F287" s="16"/>
      <c r="G287" s="16"/>
      <c r="H287" s="16"/>
      <c r="I287" s="16"/>
      <c r="J287" s="16"/>
      <c r="K287" s="16"/>
      <c r="L287" s="16"/>
      <c r="M287" s="16"/>
      <c r="N287" s="16"/>
      <c r="O287" s="16"/>
      <c r="P287" s="16"/>
      <c r="Q287" s="16"/>
      <c r="R287" s="16"/>
      <c r="S287" s="16"/>
      <c r="T287" s="16"/>
      <c r="U287" s="16"/>
      <c r="V287" s="16"/>
      <c r="W287" s="16"/>
      <c r="X287" s="16"/>
      <c r="Y287" s="16"/>
      <c r="Z287" s="16"/>
    </row>
    <row r="288" spans="1:26" ht="12.75" customHeight="1">
      <c r="A288" s="16"/>
      <c r="B288" s="16"/>
      <c r="C288" s="16"/>
      <c r="D288" s="16"/>
      <c r="E288" s="16"/>
      <c r="F288" s="16"/>
      <c r="G288" s="16"/>
      <c r="H288" s="16"/>
      <c r="I288" s="16"/>
      <c r="J288" s="16"/>
      <c r="K288" s="16"/>
      <c r="L288" s="16"/>
      <c r="M288" s="16"/>
      <c r="N288" s="16"/>
      <c r="O288" s="16"/>
      <c r="P288" s="16"/>
      <c r="Q288" s="16"/>
      <c r="R288" s="16"/>
      <c r="S288" s="16"/>
      <c r="T288" s="16"/>
      <c r="U288" s="16"/>
      <c r="V288" s="16"/>
      <c r="W288" s="16"/>
      <c r="X288" s="16"/>
      <c r="Y288" s="16"/>
      <c r="Z288" s="16"/>
    </row>
    <row r="289" spans="1:26" ht="12.75" customHeight="1">
      <c r="A289" s="16"/>
      <c r="B289" s="16"/>
      <c r="C289" s="16"/>
      <c r="D289" s="16"/>
      <c r="E289" s="16"/>
      <c r="F289" s="16"/>
      <c r="G289" s="16"/>
      <c r="H289" s="16"/>
      <c r="I289" s="16"/>
      <c r="J289" s="16"/>
      <c r="K289" s="16"/>
      <c r="L289" s="16"/>
      <c r="M289" s="16"/>
      <c r="N289" s="16"/>
      <c r="O289" s="16"/>
      <c r="P289" s="16"/>
      <c r="Q289" s="16"/>
      <c r="R289" s="16"/>
      <c r="S289" s="16"/>
      <c r="T289" s="16"/>
      <c r="U289" s="16"/>
      <c r="V289" s="16"/>
      <c r="W289" s="16"/>
      <c r="X289" s="16"/>
      <c r="Y289" s="16"/>
      <c r="Z289" s="16"/>
    </row>
    <row r="290" spans="1:26" ht="12.75" customHeight="1">
      <c r="A290" s="16"/>
      <c r="B290" s="16"/>
      <c r="C290" s="16"/>
      <c r="D290" s="16"/>
      <c r="E290" s="16"/>
      <c r="F290" s="16"/>
      <c r="G290" s="16"/>
      <c r="H290" s="16"/>
      <c r="I290" s="16"/>
      <c r="J290" s="16"/>
      <c r="K290" s="16"/>
      <c r="L290" s="16"/>
      <c r="M290" s="16"/>
      <c r="N290" s="16"/>
      <c r="O290" s="16"/>
      <c r="P290" s="16"/>
      <c r="Q290" s="16"/>
      <c r="R290" s="16"/>
      <c r="S290" s="16"/>
      <c r="T290" s="16"/>
      <c r="U290" s="16"/>
      <c r="V290" s="16"/>
      <c r="W290" s="16"/>
      <c r="X290" s="16"/>
      <c r="Y290" s="16"/>
      <c r="Z290" s="16"/>
    </row>
    <row r="291" spans="1:26" ht="12.75" customHeight="1">
      <c r="A291" s="16"/>
      <c r="B291" s="16"/>
      <c r="C291" s="16"/>
      <c r="D291" s="16"/>
      <c r="E291" s="16"/>
      <c r="F291" s="16"/>
      <c r="G291" s="16"/>
      <c r="H291" s="16"/>
      <c r="I291" s="16"/>
      <c r="J291" s="16"/>
      <c r="K291" s="16"/>
      <c r="L291" s="16"/>
      <c r="M291" s="16"/>
      <c r="N291" s="16"/>
      <c r="O291" s="16"/>
      <c r="P291" s="16"/>
      <c r="Q291" s="16"/>
      <c r="R291" s="16"/>
      <c r="S291" s="16"/>
      <c r="T291" s="16"/>
      <c r="U291" s="16"/>
      <c r="V291" s="16"/>
      <c r="W291" s="16"/>
      <c r="X291" s="16"/>
      <c r="Y291" s="16"/>
      <c r="Z291" s="16"/>
    </row>
    <row r="292" spans="1:26" ht="12.75" customHeight="1">
      <c r="A292" s="16"/>
      <c r="B292" s="16"/>
      <c r="C292" s="16"/>
      <c r="D292" s="16"/>
      <c r="E292" s="16"/>
      <c r="F292" s="16"/>
      <c r="G292" s="16"/>
      <c r="H292" s="16"/>
      <c r="I292" s="16"/>
      <c r="J292" s="16"/>
      <c r="K292" s="16"/>
      <c r="L292" s="16"/>
      <c r="M292" s="16"/>
      <c r="N292" s="16"/>
      <c r="O292" s="16"/>
      <c r="P292" s="16"/>
      <c r="Q292" s="16"/>
      <c r="R292" s="16"/>
      <c r="S292" s="16"/>
      <c r="T292" s="16"/>
      <c r="U292" s="16"/>
      <c r="V292" s="16"/>
      <c r="W292" s="16"/>
      <c r="X292" s="16"/>
      <c r="Y292" s="16"/>
      <c r="Z292" s="16"/>
    </row>
    <row r="293" spans="1:26" ht="12.75" customHeight="1">
      <c r="A293" s="16"/>
      <c r="B293" s="16"/>
      <c r="C293" s="16"/>
      <c r="D293" s="16"/>
      <c r="E293" s="16"/>
      <c r="F293" s="16"/>
      <c r="G293" s="16"/>
      <c r="H293" s="16"/>
      <c r="I293" s="16"/>
      <c r="J293" s="16"/>
      <c r="K293" s="16"/>
      <c r="L293" s="16"/>
      <c r="M293" s="16"/>
      <c r="N293" s="16"/>
      <c r="O293" s="16"/>
      <c r="P293" s="16"/>
      <c r="Q293" s="16"/>
      <c r="R293" s="16"/>
      <c r="S293" s="16"/>
      <c r="T293" s="16"/>
      <c r="U293" s="16"/>
      <c r="V293" s="16"/>
      <c r="W293" s="16"/>
      <c r="X293" s="16"/>
      <c r="Y293" s="16"/>
      <c r="Z293" s="16"/>
    </row>
    <row r="294" spans="1:26" ht="12.75" customHeight="1">
      <c r="A294" s="16"/>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row>
    <row r="295" spans="1:26" ht="12.75" customHeight="1">
      <c r="A295" s="16"/>
      <c r="B295" s="16"/>
      <c r="C295" s="16"/>
      <c r="D295" s="16"/>
      <c r="E295" s="16"/>
      <c r="F295" s="16"/>
      <c r="G295" s="16"/>
      <c r="H295" s="16"/>
      <c r="I295" s="16"/>
      <c r="J295" s="16"/>
      <c r="K295" s="16"/>
      <c r="L295" s="16"/>
      <c r="M295" s="16"/>
      <c r="N295" s="16"/>
      <c r="O295" s="16"/>
      <c r="P295" s="16"/>
      <c r="Q295" s="16"/>
      <c r="R295" s="16"/>
      <c r="S295" s="16"/>
      <c r="T295" s="16"/>
      <c r="U295" s="16"/>
      <c r="V295" s="16"/>
      <c r="W295" s="16"/>
      <c r="X295" s="16"/>
      <c r="Y295" s="16"/>
      <c r="Z295" s="16"/>
    </row>
    <row r="296" spans="1:26" ht="12.75" customHeight="1">
      <c r="A296" s="16"/>
      <c r="B296" s="16"/>
      <c r="C296" s="16"/>
      <c r="D296" s="16"/>
      <c r="E296" s="16"/>
      <c r="F296" s="16"/>
      <c r="G296" s="16"/>
      <c r="H296" s="16"/>
      <c r="I296" s="16"/>
      <c r="J296" s="16"/>
      <c r="K296" s="16"/>
      <c r="L296" s="16"/>
      <c r="M296" s="16"/>
      <c r="N296" s="16"/>
      <c r="O296" s="16"/>
      <c r="P296" s="16"/>
      <c r="Q296" s="16"/>
      <c r="R296" s="16"/>
      <c r="S296" s="16"/>
      <c r="T296" s="16"/>
      <c r="U296" s="16"/>
      <c r="V296" s="16"/>
      <c r="W296" s="16"/>
      <c r="X296" s="16"/>
      <c r="Y296" s="16"/>
      <c r="Z296" s="16"/>
    </row>
    <row r="297" spans="1:26" ht="12.75" customHeight="1">
      <c r="A297" s="16"/>
      <c r="B297" s="16"/>
      <c r="C297" s="16"/>
      <c r="D297" s="16"/>
      <c r="E297" s="16"/>
      <c r="F297" s="16"/>
      <c r="G297" s="16"/>
      <c r="H297" s="16"/>
      <c r="I297" s="16"/>
      <c r="J297" s="16"/>
      <c r="K297" s="16"/>
      <c r="L297" s="16"/>
      <c r="M297" s="16"/>
      <c r="N297" s="16"/>
      <c r="O297" s="16"/>
      <c r="P297" s="16"/>
      <c r="Q297" s="16"/>
      <c r="R297" s="16"/>
      <c r="S297" s="16"/>
      <c r="T297" s="16"/>
      <c r="U297" s="16"/>
      <c r="V297" s="16"/>
      <c r="W297" s="16"/>
      <c r="X297" s="16"/>
      <c r="Y297" s="16"/>
      <c r="Z297" s="16"/>
    </row>
    <row r="298" spans="1:26" ht="12.75" customHeight="1">
      <c r="A298" s="16"/>
      <c r="B298" s="16"/>
      <c r="C298" s="16"/>
      <c r="D298" s="16"/>
      <c r="E298" s="16"/>
      <c r="F298" s="16"/>
      <c r="G298" s="16"/>
      <c r="H298" s="16"/>
      <c r="I298" s="16"/>
      <c r="J298" s="16"/>
      <c r="K298" s="16"/>
      <c r="L298" s="16"/>
      <c r="M298" s="16"/>
      <c r="N298" s="16"/>
      <c r="O298" s="16"/>
      <c r="P298" s="16"/>
      <c r="Q298" s="16"/>
      <c r="R298" s="16"/>
      <c r="S298" s="16"/>
      <c r="T298" s="16"/>
      <c r="U298" s="16"/>
      <c r="V298" s="16"/>
      <c r="W298" s="16"/>
      <c r="X298" s="16"/>
      <c r="Y298" s="16"/>
      <c r="Z298" s="16"/>
    </row>
    <row r="299" spans="1:26" ht="12.75" customHeight="1">
      <c r="A299" s="16"/>
      <c r="B299" s="16"/>
      <c r="C299" s="16"/>
      <c r="D299" s="16"/>
      <c r="E299" s="16"/>
      <c r="F299" s="16"/>
      <c r="G299" s="16"/>
      <c r="H299" s="16"/>
      <c r="I299" s="16"/>
      <c r="J299" s="16"/>
      <c r="K299" s="16"/>
      <c r="L299" s="16"/>
      <c r="M299" s="16"/>
      <c r="N299" s="16"/>
      <c r="O299" s="16"/>
      <c r="P299" s="16"/>
      <c r="Q299" s="16"/>
      <c r="R299" s="16"/>
      <c r="S299" s="16"/>
      <c r="T299" s="16"/>
      <c r="U299" s="16"/>
      <c r="V299" s="16"/>
      <c r="W299" s="16"/>
      <c r="X299" s="16"/>
      <c r="Y299" s="16"/>
      <c r="Z299" s="16"/>
    </row>
    <row r="300" spans="1:26" ht="12.75" customHeight="1">
      <c r="A300" s="16"/>
      <c r="B300" s="16"/>
      <c r="C300" s="16"/>
      <c r="D300" s="16"/>
      <c r="E300" s="16"/>
      <c r="F300" s="16"/>
      <c r="G300" s="16"/>
      <c r="H300" s="16"/>
      <c r="I300" s="16"/>
      <c r="J300" s="16"/>
      <c r="K300" s="16"/>
      <c r="L300" s="16"/>
      <c r="M300" s="16"/>
      <c r="N300" s="16"/>
      <c r="O300" s="16"/>
      <c r="P300" s="16"/>
      <c r="Q300" s="16"/>
      <c r="R300" s="16"/>
      <c r="S300" s="16"/>
      <c r="T300" s="16"/>
      <c r="U300" s="16"/>
      <c r="V300" s="16"/>
      <c r="W300" s="16"/>
      <c r="X300" s="16"/>
      <c r="Y300" s="16"/>
      <c r="Z300" s="16"/>
    </row>
    <row r="301" spans="1:26" ht="12.75" customHeight="1">
      <c r="A301" s="16"/>
      <c r="B301" s="16"/>
      <c r="C301" s="16"/>
      <c r="D301" s="16"/>
      <c r="E301" s="16"/>
      <c r="F301" s="16"/>
      <c r="G301" s="16"/>
      <c r="H301" s="16"/>
      <c r="I301" s="16"/>
      <c r="J301" s="16"/>
      <c r="K301" s="16"/>
      <c r="L301" s="16"/>
      <c r="M301" s="16"/>
      <c r="N301" s="16"/>
      <c r="O301" s="16"/>
      <c r="P301" s="16"/>
      <c r="Q301" s="16"/>
      <c r="R301" s="16"/>
      <c r="S301" s="16"/>
      <c r="T301" s="16"/>
      <c r="U301" s="16"/>
      <c r="V301" s="16"/>
      <c r="W301" s="16"/>
      <c r="X301" s="16"/>
      <c r="Y301" s="16"/>
      <c r="Z301" s="16"/>
    </row>
    <row r="302" spans="1:26" ht="12.75" customHeight="1">
      <c r="A302" s="16"/>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row>
    <row r="303" spans="1:26" ht="12.75" customHeight="1">
      <c r="A303" s="16"/>
      <c r="B303" s="16"/>
      <c r="C303" s="16"/>
      <c r="D303" s="16"/>
      <c r="E303" s="16"/>
      <c r="F303" s="16"/>
      <c r="G303" s="16"/>
      <c r="H303" s="16"/>
      <c r="I303" s="16"/>
      <c r="J303" s="16"/>
      <c r="K303" s="16"/>
      <c r="L303" s="16"/>
      <c r="M303" s="16"/>
      <c r="N303" s="16"/>
      <c r="O303" s="16"/>
      <c r="P303" s="16"/>
      <c r="Q303" s="16"/>
      <c r="R303" s="16"/>
      <c r="S303" s="16"/>
      <c r="T303" s="16"/>
      <c r="U303" s="16"/>
      <c r="V303" s="16"/>
      <c r="W303" s="16"/>
      <c r="X303" s="16"/>
      <c r="Y303" s="16"/>
      <c r="Z303" s="16"/>
    </row>
    <row r="304" spans="1:26" ht="12.75" customHeight="1">
      <c r="A304" s="16"/>
      <c r="B304" s="16"/>
      <c r="C304" s="16"/>
      <c r="D304" s="16"/>
      <c r="E304" s="16"/>
      <c r="F304" s="16"/>
      <c r="G304" s="16"/>
      <c r="H304" s="16"/>
      <c r="I304" s="16"/>
      <c r="J304" s="16"/>
      <c r="K304" s="16"/>
      <c r="L304" s="16"/>
      <c r="M304" s="16"/>
      <c r="N304" s="16"/>
      <c r="O304" s="16"/>
      <c r="P304" s="16"/>
      <c r="Q304" s="16"/>
      <c r="R304" s="16"/>
      <c r="S304" s="16"/>
      <c r="T304" s="16"/>
      <c r="U304" s="16"/>
      <c r="V304" s="16"/>
      <c r="W304" s="16"/>
      <c r="X304" s="16"/>
      <c r="Y304" s="16"/>
      <c r="Z304" s="16"/>
    </row>
    <row r="305" spans="1:26" ht="12.75" customHeight="1">
      <c r="A305" s="16"/>
      <c r="B305" s="16"/>
      <c r="C305" s="16"/>
      <c r="D305" s="16"/>
      <c r="E305" s="16"/>
      <c r="F305" s="16"/>
      <c r="G305" s="16"/>
      <c r="H305" s="16"/>
      <c r="I305" s="16"/>
      <c r="J305" s="16"/>
      <c r="K305" s="16"/>
      <c r="L305" s="16"/>
      <c r="M305" s="16"/>
      <c r="N305" s="16"/>
      <c r="O305" s="16"/>
      <c r="P305" s="16"/>
      <c r="Q305" s="16"/>
      <c r="R305" s="16"/>
      <c r="S305" s="16"/>
      <c r="T305" s="16"/>
      <c r="U305" s="16"/>
      <c r="V305" s="16"/>
      <c r="W305" s="16"/>
      <c r="X305" s="16"/>
      <c r="Y305" s="16"/>
      <c r="Z305" s="16"/>
    </row>
    <row r="306" spans="1:26" ht="12.75" customHeight="1">
      <c r="A306" s="16"/>
      <c r="B306" s="16"/>
      <c r="C306" s="16"/>
      <c r="D306" s="16"/>
      <c r="E306" s="16"/>
      <c r="F306" s="16"/>
      <c r="G306" s="16"/>
      <c r="H306" s="16"/>
      <c r="I306" s="16"/>
      <c r="J306" s="16"/>
      <c r="K306" s="16"/>
      <c r="L306" s="16"/>
      <c r="M306" s="16"/>
      <c r="N306" s="16"/>
      <c r="O306" s="16"/>
      <c r="P306" s="16"/>
      <c r="Q306" s="16"/>
      <c r="R306" s="16"/>
      <c r="S306" s="16"/>
      <c r="T306" s="16"/>
      <c r="U306" s="16"/>
      <c r="V306" s="16"/>
      <c r="W306" s="16"/>
      <c r="X306" s="16"/>
      <c r="Y306" s="16"/>
      <c r="Z306" s="16"/>
    </row>
    <row r="307" spans="1:26" ht="12.75" customHeight="1">
      <c r="A307" s="16"/>
      <c r="B307" s="16"/>
      <c r="C307" s="16"/>
      <c r="D307" s="16"/>
      <c r="E307" s="16"/>
      <c r="F307" s="16"/>
      <c r="G307" s="16"/>
      <c r="H307" s="16"/>
      <c r="I307" s="16"/>
      <c r="J307" s="16"/>
      <c r="K307" s="16"/>
      <c r="L307" s="16"/>
      <c r="M307" s="16"/>
      <c r="N307" s="16"/>
      <c r="O307" s="16"/>
      <c r="P307" s="16"/>
      <c r="Q307" s="16"/>
      <c r="R307" s="16"/>
      <c r="S307" s="16"/>
      <c r="T307" s="16"/>
      <c r="U307" s="16"/>
      <c r="V307" s="16"/>
      <c r="W307" s="16"/>
      <c r="X307" s="16"/>
      <c r="Y307" s="16"/>
      <c r="Z307" s="16"/>
    </row>
    <row r="308" spans="1:26" ht="12.75" customHeight="1">
      <c r="A308" s="16"/>
      <c r="B308" s="16"/>
      <c r="C308" s="16"/>
      <c r="D308" s="16"/>
      <c r="E308" s="16"/>
      <c r="F308" s="16"/>
      <c r="G308" s="16"/>
      <c r="H308" s="16"/>
      <c r="I308" s="16"/>
      <c r="J308" s="16"/>
      <c r="K308" s="16"/>
      <c r="L308" s="16"/>
      <c r="M308" s="16"/>
      <c r="N308" s="16"/>
      <c r="O308" s="16"/>
      <c r="P308" s="16"/>
      <c r="Q308" s="16"/>
      <c r="R308" s="16"/>
      <c r="S308" s="16"/>
      <c r="T308" s="16"/>
      <c r="U308" s="16"/>
      <c r="V308" s="16"/>
      <c r="W308" s="16"/>
      <c r="X308" s="16"/>
      <c r="Y308" s="16"/>
      <c r="Z308" s="16"/>
    </row>
    <row r="309" spans="1:26" ht="12.75" customHeight="1">
      <c r="A309" s="16"/>
      <c r="B309" s="16"/>
      <c r="C309" s="16"/>
      <c r="D309" s="16"/>
      <c r="E309" s="16"/>
      <c r="F309" s="16"/>
      <c r="G309" s="16"/>
      <c r="H309" s="16"/>
      <c r="I309" s="16"/>
      <c r="J309" s="16"/>
      <c r="K309" s="16"/>
      <c r="L309" s="16"/>
      <c r="M309" s="16"/>
      <c r="N309" s="16"/>
      <c r="O309" s="16"/>
      <c r="P309" s="16"/>
      <c r="Q309" s="16"/>
      <c r="R309" s="16"/>
      <c r="S309" s="16"/>
      <c r="T309" s="16"/>
      <c r="U309" s="16"/>
      <c r="V309" s="16"/>
      <c r="W309" s="16"/>
      <c r="X309" s="16"/>
      <c r="Y309" s="16"/>
      <c r="Z309" s="16"/>
    </row>
    <row r="310" spans="1:26" ht="12.75" customHeight="1">
      <c r="A310" s="16"/>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row>
    <row r="311" spans="1:26" ht="12.75" customHeight="1">
      <c r="A311" s="16"/>
      <c r="B311" s="16"/>
      <c r="C311" s="16"/>
      <c r="D311" s="16"/>
      <c r="E311" s="16"/>
      <c r="F311" s="16"/>
      <c r="G311" s="16"/>
      <c r="H311" s="16"/>
      <c r="I311" s="16"/>
      <c r="J311" s="16"/>
      <c r="K311" s="16"/>
      <c r="L311" s="16"/>
      <c r="M311" s="16"/>
      <c r="N311" s="16"/>
      <c r="O311" s="16"/>
      <c r="P311" s="16"/>
      <c r="Q311" s="16"/>
      <c r="R311" s="16"/>
      <c r="S311" s="16"/>
      <c r="T311" s="16"/>
      <c r="U311" s="16"/>
      <c r="V311" s="16"/>
      <c r="W311" s="16"/>
      <c r="X311" s="16"/>
      <c r="Y311" s="16"/>
      <c r="Z311" s="16"/>
    </row>
    <row r="312" spans="1:26" ht="12.75" customHeight="1">
      <c r="A312" s="16"/>
      <c r="B312" s="16"/>
      <c r="C312" s="16"/>
      <c r="D312" s="16"/>
      <c r="E312" s="16"/>
      <c r="F312" s="16"/>
      <c r="G312" s="16"/>
      <c r="H312" s="16"/>
      <c r="I312" s="16"/>
      <c r="J312" s="16"/>
      <c r="K312" s="16"/>
      <c r="L312" s="16"/>
      <c r="M312" s="16"/>
      <c r="N312" s="16"/>
      <c r="O312" s="16"/>
      <c r="P312" s="16"/>
      <c r="Q312" s="16"/>
      <c r="R312" s="16"/>
      <c r="S312" s="16"/>
      <c r="T312" s="16"/>
      <c r="U312" s="16"/>
      <c r="V312" s="16"/>
      <c r="W312" s="16"/>
      <c r="X312" s="16"/>
      <c r="Y312" s="16"/>
      <c r="Z312" s="16"/>
    </row>
    <row r="313" spans="1:26" ht="12.75" customHeight="1">
      <c r="A313" s="16"/>
      <c r="B313" s="16"/>
      <c r="C313" s="16"/>
      <c r="D313" s="16"/>
      <c r="E313" s="16"/>
      <c r="F313" s="16"/>
      <c r="G313" s="16"/>
      <c r="H313" s="16"/>
      <c r="I313" s="16"/>
      <c r="J313" s="16"/>
      <c r="K313" s="16"/>
      <c r="L313" s="16"/>
      <c r="M313" s="16"/>
      <c r="N313" s="16"/>
      <c r="O313" s="16"/>
      <c r="P313" s="16"/>
      <c r="Q313" s="16"/>
      <c r="R313" s="16"/>
      <c r="S313" s="16"/>
      <c r="T313" s="16"/>
      <c r="U313" s="16"/>
      <c r="V313" s="16"/>
      <c r="W313" s="16"/>
      <c r="X313" s="16"/>
      <c r="Y313" s="16"/>
      <c r="Z313" s="16"/>
    </row>
    <row r="314" spans="1:26" ht="12.75" customHeight="1">
      <c r="A314" s="16"/>
      <c r="B314" s="16"/>
      <c r="C314" s="16"/>
      <c r="D314" s="16"/>
      <c r="E314" s="16"/>
      <c r="F314" s="16"/>
      <c r="G314" s="16"/>
      <c r="H314" s="16"/>
      <c r="I314" s="16"/>
      <c r="J314" s="16"/>
      <c r="K314" s="16"/>
      <c r="L314" s="16"/>
      <c r="M314" s="16"/>
      <c r="N314" s="16"/>
      <c r="O314" s="16"/>
      <c r="P314" s="16"/>
      <c r="Q314" s="16"/>
      <c r="R314" s="16"/>
      <c r="S314" s="16"/>
      <c r="T314" s="16"/>
      <c r="U314" s="16"/>
      <c r="V314" s="16"/>
      <c r="W314" s="16"/>
      <c r="X314" s="16"/>
      <c r="Y314" s="16"/>
      <c r="Z314" s="16"/>
    </row>
    <row r="315" spans="1:26" ht="12.75" customHeight="1">
      <c r="A315" s="16"/>
      <c r="B315" s="16"/>
      <c r="C315" s="16"/>
      <c r="D315" s="16"/>
      <c r="E315" s="16"/>
      <c r="F315" s="16"/>
      <c r="G315" s="16"/>
      <c r="H315" s="16"/>
      <c r="I315" s="16"/>
      <c r="J315" s="16"/>
      <c r="K315" s="16"/>
      <c r="L315" s="16"/>
      <c r="M315" s="16"/>
      <c r="N315" s="16"/>
      <c r="O315" s="16"/>
      <c r="P315" s="16"/>
      <c r="Q315" s="16"/>
      <c r="R315" s="16"/>
      <c r="S315" s="16"/>
      <c r="T315" s="16"/>
      <c r="U315" s="16"/>
      <c r="V315" s="16"/>
      <c r="W315" s="16"/>
      <c r="X315" s="16"/>
      <c r="Y315" s="16"/>
      <c r="Z315" s="16"/>
    </row>
    <row r="316" spans="1:26" ht="12.75" customHeight="1">
      <c r="A316" s="16"/>
      <c r="B316" s="16"/>
      <c r="C316" s="16"/>
      <c r="D316" s="16"/>
      <c r="E316" s="16"/>
      <c r="F316" s="16"/>
      <c r="G316" s="16"/>
      <c r="H316" s="16"/>
      <c r="I316" s="16"/>
      <c r="J316" s="16"/>
      <c r="K316" s="16"/>
      <c r="L316" s="16"/>
      <c r="M316" s="16"/>
      <c r="N316" s="16"/>
      <c r="O316" s="16"/>
      <c r="P316" s="16"/>
      <c r="Q316" s="16"/>
      <c r="R316" s="16"/>
      <c r="S316" s="16"/>
      <c r="T316" s="16"/>
      <c r="U316" s="16"/>
      <c r="V316" s="16"/>
      <c r="W316" s="16"/>
      <c r="X316" s="16"/>
      <c r="Y316" s="16"/>
      <c r="Z316" s="16"/>
    </row>
    <row r="317" spans="1:26" ht="12.75" customHeight="1">
      <c r="A317" s="16"/>
      <c r="B317" s="16"/>
      <c r="C317" s="16"/>
      <c r="D317" s="16"/>
      <c r="E317" s="16"/>
      <c r="F317" s="16"/>
      <c r="G317" s="16"/>
      <c r="H317" s="16"/>
      <c r="I317" s="16"/>
      <c r="J317" s="16"/>
      <c r="K317" s="16"/>
      <c r="L317" s="16"/>
      <c r="M317" s="16"/>
      <c r="N317" s="16"/>
      <c r="O317" s="16"/>
      <c r="P317" s="16"/>
      <c r="Q317" s="16"/>
      <c r="R317" s="16"/>
      <c r="S317" s="16"/>
      <c r="T317" s="16"/>
      <c r="U317" s="16"/>
      <c r="V317" s="16"/>
      <c r="W317" s="16"/>
      <c r="X317" s="16"/>
      <c r="Y317" s="16"/>
      <c r="Z317" s="16"/>
    </row>
    <row r="318" spans="1:26" ht="12.75" customHeight="1">
      <c r="A318" s="16"/>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row>
    <row r="319" spans="1:26" ht="12.75" customHeight="1">
      <c r="A319" s="16"/>
      <c r="B319" s="16"/>
      <c r="C319" s="16"/>
      <c r="D319" s="16"/>
      <c r="E319" s="16"/>
      <c r="F319" s="16"/>
      <c r="G319" s="16"/>
      <c r="H319" s="16"/>
      <c r="I319" s="16"/>
      <c r="J319" s="16"/>
      <c r="K319" s="16"/>
      <c r="L319" s="16"/>
      <c r="M319" s="16"/>
      <c r="N319" s="16"/>
      <c r="O319" s="16"/>
      <c r="P319" s="16"/>
      <c r="Q319" s="16"/>
      <c r="R319" s="16"/>
      <c r="S319" s="16"/>
      <c r="T319" s="16"/>
      <c r="U319" s="16"/>
      <c r="V319" s="16"/>
      <c r="W319" s="16"/>
      <c r="X319" s="16"/>
      <c r="Y319" s="16"/>
      <c r="Z319" s="16"/>
    </row>
    <row r="320" spans="1:26" ht="12.75" customHeight="1">
      <c r="A320" s="16"/>
      <c r="B320" s="16"/>
      <c r="C320" s="16"/>
      <c r="D320" s="16"/>
      <c r="E320" s="16"/>
      <c r="F320" s="16"/>
      <c r="G320" s="16"/>
      <c r="H320" s="16"/>
      <c r="I320" s="16"/>
      <c r="J320" s="16"/>
      <c r="K320" s="16"/>
      <c r="L320" s="16"/>
      <c r="M320" s="16"/>
      <c r="N320" s="16"/>
      <c r="O320" s="16"/>
      <c r="P320" s="16"/>
      <c r="Q320" s="16"/>
      <c r="R320" s="16"/>
      <c r="S320" s="16"/>
      <c r="T320" s="16"/>
      <c r="U320" s="16"/>
      <c r="V320" s="16"/>
      <c r="W320" s="16"/>
      <c r="X320" s="16"/>
      <c r="Y320" s="16"/>
      <c r="Z320" s="16"/>
    </row>
    <row r="321" spans="1:26" ht="12.75" customHeight="1">
      <c r="A321" s="16"/>
      <c r="B321" s="16"/>
      <c r="C321" s="16"/>
      <c r="D321" s="16"/>
      <c r="E321" s="16"/>
      <c r="F321" s="16"/>
      <c r="G321" s="16"/>
      <c r="H321" s="16"/>
      <c r="I321" s="16"/>
      <c r="J321" s="16"/>
      <c r="K321" s="16"/>
      <c r="L321" s="16"/>
      <c r="M321" s="16"/>
      <c r="N321" s="16"/>
      <c r="O321" s="16"/>
      <c r="P321" s="16"/>
      <c r="Q321" s="16"/>
      <c r="R321" s="16"/>
      <c r="S321" s="16"/>
      <c r="T321" s="16"/>
      <c r="U321" s="16"/>
      <c r="V321" s="16"/>
      <c r="W321" s="16"/>
      <c r="X321" s="16"/>
      <c r="Y321" s="16"/>
      <c r="Z321" s="16"/>
    </row>
    <row r="322" spans="1:26" ht="12.75" customHeight="1">
      <c r="A322" s="16"/>
      <c r="B322" s="16"/>
      <c r="C322" s="16"/>
      <c r="D322" s="16"/>
      <c r="E322" s="16"/>
      <c r="F322" s="16"/>
      <c r="G322" s="16"/>
      <c r="H322" s="16"/>
      <c r="I322" s="16"/>
      <c r="J322" s="16"/>
      <c r="K322" s="16"/>
      <c r="L322" s="16"/>
      <c r="M322" s="16"/>
      <c r="N322" s="16"/>
      <c r="O322" s="16"/>
      <c r="P322" s="16"/>
      <c r="Q322" s="16"/>
      <c r="R322" s="16"/>
      <c r="S322" s="16"/>
      <c r="T322" s="16"/>
      <c r="U322" s="16"/>
      <c r="V322" s="16"/>
      <c r="W322" s="16"/>
      <c r="X322" s="16"/>
      <c r="Y322" s="16"/>
      <c r="Z322" s="16"/>
    </row>
    <row r="323" spans="1:26" ht="12.75" customHeight="1">
      <c r="A323" s="16"/>
      <c r="B323" s="16"/>
      <c r="C323" s="16"/>
      <c r="D323" s="16"/>
      <c r="E323" s="16"/>
      <c r="F323" s="16"/>
      <c r="G323" s="16"/>
      <c r="H323" s="16"/>
      <c r="I323" s="16"/>
      <c r="J323" s="16"/>
      <c r="K323" s="16"/>
      <c r="L323" s="16"/>
      <c r="M323" s="16"/>
      <c r="N323" s="16"/>
      <c r="O323" s="16"/>
      <c r="P323" s="16"/>
      <c r="Q323" s="16"/>
      <c r="R323" s="16"/>
      <c r="S323" s="16"/>
      <c r="T323" s="16"/>
      <c r="U323" s="16"/>
      <c r="V323" s="16"/>
      <c r="W323" s="16"/>
      <c r="X323" s="16"/>
      <c r="Y323" s="16"/>
      <c r="Z323" s="16"/>
    </row>
    <row r="324" spans="1:26" ht="12.75" customHeight="1">
      <c r="A324" s="16"/>
      <c r="B324" s="16"/>
      <c r="C324" s="16"/>
      <c r="D324" s="16"/>
      <c r="E324" s="16"/>
      <c r="F324" s="16"/>
      <c r="G324" s="16"/>
      <c r="H324" s="16"/>
      <c r="I324" s="16"/>
      <c r="J324" s="16"/>
      <c r="K324" s="16"/>
      <c r="L324" s="16"/>
      <c r="M324" s="16"/>
      <c r="N324" s="16"/>
      <c r="O324" s="16"/>
      <c r="P324" s="16"/>
      <c r="Q324" s="16"/>
      <c r="R324" s="16"/>
      <c r="S324" s="16"/>
      <c r="T324" s="16"/>
      <c r="U324" s="16"/>
      <c r="V324" s="16"/>
      <c r="W324" s="16"/>
      <c r="X324" s="16"/>
      <c r="Y324" s="16"/>
      <c r="Z324" s="16"/>
    </row>
    <row r="325" spans="1:26" ht="12.75" customHeight="1">
      <c r="A325" s="16"/>
      <c r="B325" s="16"/>
      <c r="C325" s="16"/>
      <c r="D325" s="16"/>
      <c r="E325" s="16"/>
      <c r="F325" s="16"/>
      <c r="G325" s="16"/>
      <c r="H325" s="16"/>
      <c r="I325" s="16"/>
      <c r="J325" s="16"/>
      <c r="K325" s="16"/>
      <c r="L325" s="16"/>
      <c r="M325" s="16"/>
      <c r="N325" s="16"/>
      <c r="O325" s="16"/>
      <c r="P325" s="16"/>
      <c r="Q325" s="16"/>
      <c r="R325" s="16"/>
      <c r="S325" s="16"/>
      <c r="T325" s="16"/>
      <c r="U325" s="16"/>
      <c r="V325" s="16"/>
      <c r="W325" s="16"/>
      <c r="X325" s="16"/>
      <c r="Y325" s="16"/>
      <c r="Z325" s="16"/>
    </row>
    <row r="326" spans="1:26" ht="12.75" customHeight="1">
      <c r="A326" s="16"/>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row>
    <row r="327" spans="1:26" ht="12.75" customHeight="1">
      <c r="A327" s="16"/>
      <c r="B327" s="16"/>
      <c r="C327" s="16"/>
      <c r="D327" s="16"/>
      <c r="E327" s="16"/>
      <c r="F327" s="16"/>
      <c r="G327" s="16"/>
      <c r="H327" s="16"/>
      <c r="I327" s="16"/>
      <c r="J327" s="16"/>
      <c r="K327" s="16"/>
      <c r="L327" s="16"/>
      <c r="M327" s="16"/>
      <c r="N327" s="16"/>
      <c r="O327" s="16"/>
      <c r="P327" s="16"/>
      <c r="Q327" s="16"/>
      <c r="R327" s="16"/>
      <c r="S327" s="16"/>
      <c r="T327" s="16"/>
      <c r="U327" s="16"/>
      <c r="V327" s="16"/>
      <c r="W327" s="16"/>
      <c r="X327" s="16"/>
      <c r="Y327" s="16"/>
      <c r="Z327" s="16"/>
    </row>
    <row r="328" spans="1:26" ht="12.75" customHeight="1">
      <c r="A328" s="16"/>
      <c r="B328" s="16"/>
      <c r="C328" s="16"/>
      <c r="D328" s="16"/>
      <c r="E328" s="16"/>
      <c r="F328" s="16"/>
      <c r="G328" s="16"/>
      <c r="H328" s="16"/>
      <c r="I328" s="16"/>
      <c r="J328" s="16"/>
      <c r="K328" s="16"/>
      <c r="L328" s="16"/>
      <c r="M328" s="16"/>
      <c r="N328" s="16"/>
      <c r="O328" s="16"/>
      <c r="P328" s="16"/>
      <c r="Q328" s="16"/>
      <c r="R328" s="16"/>
      <c r="S328" s="16"/>
      <c r="T328" s="16"/>
      <c r="U328" s="16"/>
      <c r="V328" s="16"/>
      <c r="W328" s="16"/>
      <c r="X328" s="16"/>
      <c r="Y328" s="16"/>
      <c r="Z328" s="16"/>
    </row>
    <row r="329" spans="1:26" ht="12.75" customHeight="1">
      <c r="A329" s="16"/>
      <c r="B329" s="16"/>
      <c r="C329" s="16"/>
      <c r="D329" s="16"/>
      <c r="E329" s="16"/>
      <c r="F329" s="16"/>
      <c r="G329" s="16"/>
      <c r="H329" s="16"/>
      <c r="I329" s="16"/>
      <c r="J329" s="16"/>
      <c r="K329" s="16"/>
      <c r="L329" s="16"/>
      <c r="M329" s="16"/>
      <c r="N329" s="16"/>
      <c r="O329" s="16"/>
      <c r="P329" s="16"/>
      <c r="Q329" s="16"/>
      <c r="R329" s="16"/>
      <c r="S329" s="16"/>
      <c r="T329" s="16"/>
      <c r="U329" s="16"/>
      <c r="V329" s="16"/>
      <c r="W329" s="16"/>
      <c r="X329" s="16"/>
      <c r="Y329" s="16"/>
      <c r="Z329" s="16"/>
    </row>
    <row r="330" spans="1:26" ht="12.75" customHeight="1">
      <c r="A330" s="16"/>
      <c r="B330" s="16"/>
      <c r="C330" s="16"/>
      <c r="D330" s="16"/>
      <c r="E330" s="16"/>
      <c r="F330" s="16"/>
      <c r="G330" s="16"/>
      <c r="H330" s="16"/>
      <c r="I330" s="16"/>
      <c r="J330" s="16"/>
      <c r="K330" s="16"/>
      <c r="L330" s="16"/>
      <c r="M330" s="16"/>
      <c r="N330" s="16"/>
      <c r="O330" s="16"/>
      <c r="P330" s="16"/>
      <c r="Q330" s="16"/>
      <c r="R330" s="16"/>
      <c r="S330" s="16"/>
      <c r="T330" s="16"/>
      <c r="U330" s="16"/>
      <c r="V330" s="16"/>
      <c r="W330" s="16"/>
      <c r="X330" s="16"/>
      <c r="Y330" s="16"/>
      <c r="Z330" s="16"/>
    </row>
    <row r="331" spans="1:26" ht="12.75" customHeight="1">
      <c r="A331" s="16"/>
      <c r="B331" s="16"/>
      <c r="C331" s="16"/>
      <c r="D331" s="16"/>
      <c r="E331" s="16"/>
      <c r="F331" s="16"/>
      <c r="G331" s="16"/>
      <c r="H331" s="16"/>
      <c r="I331" s="16"/>
      <c r="J331" s="16"/>
      <c r="K331" s="16"/>
      <c r="L331" s="16"/>
      <c r="M331" s="16"/>
      <c r="N331" s="16"/>
      <c r="O331" s="16"/>
      <c r="P331" s="16"/>
      <c r="Q331" s="16"/>
      <c r="R331" s="16"/>
      <c r="S331" s="16"/>
      <c r="T331" s="16"/>
      <c r="U331" s="16"/>
      <c r="V331" s="16"/>
      <c r="W331" s="16"/>
      <c r="X331" s="16"/>
      <c r="Y331" s="16"/>
      <c r="Z331" s="16"/>
    </row>
    <row r="332" spans="1:26" ht="12.75" customHeight="1">
      <c r="A332" s="16"/>
      <c r="B332" s="16"/>
      <c r="C332" s="16"/>
      <c r="D332" s="16"/>
      <c r="E332" s="16"/>
      <c r="F332" s="16"/>
      <c r="G332" s="16"/>
      <c r="H332" s="16"/>
      <c r="I332" s="16"/>
      <c r="J332" s="16"/>
      <c r="K332" s="16"/>
      <c r="L332" s="16"/>
      <c r="M332" s="16"/>
      <c r="N332" s="16"/>
      <c r="O332" s="16"/>
      <c r="P332" s="16"/>
      <c r="Q332" s="16"/>
      <c r="R332" s="16"/>
      <c r="S332" s="16"/>
      <c r="T332" s="16"/>
      <c r="U332" s="16"/>
      <c r="V332" s="16"/>
      <c r="W332" s="16"/>
      <c r="X332" s="16"/>
      <c r="Y332" s="16"/>
      <c r="Z332" s="16"/>
    </row>
    <row r="333" spans="1:26" ht="12.75" customHeight="1">
      <c r="A333" s="16"/>
      <c r="B333" s="16"/>
      <c r="C333" s="16"/>
      <c r="D333" s="16"/>
      <c r="E333" s="16"/>
      <c r="F333" s="16"/>
      <c r="G333" s="16"/>
      <c r="H333" s="16"/>
      <c r="I333" s="16"/>
      <c r="J333" s="16"/>
      <c r="K333" s="16"/>
      <c r="L333" s="16"/>
      <c r="M333" s="16"/>
      <c r="N333" s="16"/>
      <c r="O333" s="16"/>
      <c r="P333" s="16"/>
      <c r="Q333" s="16"/>
      <c r="R333" s="16"/>
      <c r="S333" s="16"/>
      <c r="T333" s="16"/>
      <c r="U333" s="16"/>
      <c r="V333" s="16"/>
      <c r="W333" s="16"/>
      <c r="X333" s="16"/>
      <c r="Y333" s="16"/>
      <c r="Z333" s="16"/>
    </row>
    <row r="334" spans="1:26" ht="12.75" customHeight="1">
      <c r="A334" s="16"/>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row>
    <row r="335" spans="1:26" ht="12.75" customHeight="1">
      <c r="A335" s="16"/>
      <c r="B335" s="16"/>
      <c r="C335" s="16"/>
      <c r="D335" s="16"/>
      <c r="E335" s="16"/>
      <c r="F335" s="16"/>
      <c r="G335" s="16"/>
      <c r="H335" s="16"/>
      <c r="I335" s="16"/>
      <c r="J335" s="16"/>
      <c r="K335" s="16"/>
      <c r="L335" s="16"/>
      <c r="M335" s="16"/>
      <c r="N335" s="16"/>
      <c r="O335" s="16"/>
      <c r="P335" s="16"/>
      <c r="Q335" s="16"/>
      <c r="R335" s="16"/>
      <c r="S335" s="16"/>
      <c r="T335" s="16"/>
      <c r="U335" s="16"/>
      <c r="V335" s="16"/>
      <c r="W335" s="16"/>
      <c r="X335" s="16"/>
      <c r="Y335" s="16"/>
      <c r="Z335" s="16"/>
    </row>
    <row r="336" spans="1:26" ht="12.75" customHeight="1">
      <c r="A336" s="16"/>
      <c r="B336" s="16"/>
      <c r="C336" s="16"/>
      <c r="D336" s="16"/>
      <c r="E336" s="16"/>
      <c r="F336" s="16"/>
      <c r="G336" s="16"/>
      <c r="H336" s="16"/>
      <c r="I336" s="16"/>
      <c r="J336" s="16"/>
      <c r="K336" s="16"/>
      <c r="L336" s="16"/>
      <c r="M336" s="16"/>
      <c r="N336" s="16"/>
      <c r="O336" s="16"/>
      <c r="P336" s="16"/>
      <c r="Q336" s="16"/>
      <c r="R336" s="16"/>
      <c r="S336" s="16"/>
      <c r="T336" s="16"/>
      <c r="U336" s="16"/>
      <c r="V336" s="16"/>
      <c r="W336" s="16"/>
      <c r="X336" s="16"/>
      <c r="Y336" s="16"/>
      <c r="Z336" s="16"/>
    </row>
    <row r="337" spans="1:26" ht="12.75" customHeight="1">
      <c r="A337" s="16"/>
      <c r="B337" s="16"/>
      <c r="C337" s="16"/>
      <c r="D337" s="16"/>
      <c r="E337" s="16"/>
      <c r="F337" s="16"/>
      <c r="G337" s="16"/>
      <c r="H337" s="16"/>
      <c r="I337" s="16"/>
      <c r="J337" s="16"/>
      <c r="K337" s="16"/>
      <c r="L337" s="16"/>
      <c r="M337" s="16"/>
      <c r="N337" s="16"/>
      <c r="O337" s="16"/>
      <c r="P337" s="16"/>
      <c r="Q337" s="16"/>
      <c r="R337" s="16"/>
      <c r="S337" s="16"/>
      <c r="T337" s="16"/>
      <c r="U337" s="16"/>
      <c r="V337" s="16"/>
      <c r="W337" s="16"/>
      <c r="X337" s="16"/>
      <c r="Y337" s="16"/>
      <c r="Z337" s="16"/>
    </row>
    <row r="338" spans="1:26" ht="12.75" customHeight="1">
      <c r="A338" s="16"/>
      <c r="B338" s="16"/>
      <c r="C338" s="16"/>
      <c r="D338" s="16"/>
      <c r="E338" s="16"/>
      <c r="F338" s="16"/>
      <c r="G338" s="16"/>
      <c r="H338" s="16"/>
      <c r="I338" s="16"/>
      <c r="J338" s="16"/>
      <c r="K338" s="16"/>
      <c r="L338" s="16"/>
      <c r="M338" s="16"/>
      <c r="N338" s="16"/>
      <c r="O338" s="16"/>
      <c r="P338" s="16"/>
      <c r="Q338" s="16"/>
      <c r="R338" s="16"/>
      <c r="S338" s="16"/>
      <c r="T338" s="16"/>
      <c r="U338" s="16"/>
      <c r="V338" s="16"/>
      <c r="W338" s="16"/>
      <c r="X338" s="16"/>
      <c r="Y338" s="16"/>
      <c r="Z338" s="16"/>
    </row>
    <row r="339" spans="1:26" ht="12.75" customHeight="1">
      <c r="A339" s="16"/>
      <c r="B339" s="16"/>
      <c r="C339" s="16"/>
      <c r="D339" s="16"/>
      <c r="E339" s="16"/>
      <c r="F339" s="16"/>
      <c r="G339" s="16"/>
      <c r="H339" s="16"/>
      <c r="I339" s="16"/>
      <c r="J339" s="16"/>
      <c r="K339" s="16"/>
      <c r="L339" s="16"/>
      <c r="M339" s="16"/>
      <c r="N339" s="16"/>
      <c r="O339" s="16"/>
      <c r="P339" s="16"/>
      <c r="Q339" s="16"/>
      <c r="R339" s="16"/>
      <c r="S339" s="16"/>
      <c r="T339" s="16"/>
      <c r="U339" s="16"/>
      <c r="V339" s="16"/>
      <c r="W339" s="16"/>
      <c r="X339" s="16"/>
      <c r="Y339" s="16"/>
      <c r="Z339" s="16"/>
    </row>
    <row r="340" spans="1:26" ht="12.75" customHeight="1">
      <c r="A340" s="16"/>
      <c r="B340" s="16"/>
      <c r="C340" s="16"/>
      <c r="D340" s="16"/>
      <c r="E340" s="16"/>
      <c r="F340" s="16"/>
      <c r="G340" s="16"/>
      <c r="H340" s="16"/>
      <c r="I340" s="16"/>
      <c r="J340" s="16"/>
      <c r="K340" s="16"/>
      <c r="L340" s="16"/>
      <c r="M340" s="16"/>
      <c r="N340" s="16"/>
      <c r="O340" s="16"/>
      <c r="P340" s="16"/>
      <c r="Q340" s="16"/>
      <c r="R340" s="16"/>
      <c r="S340" s="16"/>
      <c r="T340" s="16"/>
      <c r="U340" s="16"/>
      <c r="V340" s="16"/>
      <c r="W340" s="16"/>
      <c r="X340" s="16"/>
      <c r="Y340" s="16"/>
      <c r="Z340" s="16"/>
    </row>
    <row r="341" spans="1:26" ht="12.75" customHeight="1">
      <c r="A341" s="16"/>
      <c r="B341" s="16"/>
      <c r="C341" s="16"/>
      <c r="D341" s="16"/>
      <c r="E341" s="16"/>
      <c r="F341" s="16"/>
      <c r="G341" s="16"/>
      <c r="H341" s="16"/>
      <c r="I341" s="16"/>
      <c r="J341" s="16"/>
      <c r="K341" s="16"/>
      <c r="L341" s="16"/>
      <c r="M341" s="16"/>
      <c r="N341" s="16"/>
      <c r="O341" s="16"/>
      <c r="P341" s="16"/>
      <c r="Q341" s="16"/>
      <c r="R341" s="16"/>
      <c r="S341" s="16"/>
      <c r="T341" s="16"/>
      <c r="U341" s="16"/>
      <c r="V341" s="16"/>
      <c r="W341" s="16"/>
      <c r="X341" s="16"/>
      <c r="Y341" s="16"/>
      <c r="Z341" s="16"/>
    </row>
    <row r="342" spans="1:26" ht="12.75" customHeight="1">
      <c r="A342" s="16"/>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row>
    <row r="343" spans="1:26" ht="12.75" customHeight="1">
      <c r="A343" s="16"/>
      <c r="B343" s="16"/>
      <c r="C343" s="16"/>
      <c r="D343" s="16"/>
      <c r="E343" s="16"/>
      <c r="F343" s="16"/>
      <c r="G343" s="16"/>
      <c r="H343" s="16"/>
      <c r="I343" s="16"/>
      <c r="J343" s="16"/>
      <c r="K343" s="16"/>
      <c r="L343" s="16"/>
      <c r="M343" s="16"/>
      <c r="N343" s="16"/>
      <c r="O343" s="16"/>
      <c r="P343" s="16"/>
      <c r="Q343" s="16"/>
      <c r="R343" s="16"/>
      <c r="S343" s="16"/>
      <c r="T343" s="16"/>
      <c r="U343" s="16"/>
      <c r="V343" s="16"/>
      <c r="W343" s="16"/>
      <c r="X343" s="16"/>
      <c r="Y343" s="16"/>
      <c r="Z343" s="16"/>
    </row>
    <row r="344" spans="1:26" ht="12.75" customHeight="1">
      <c r="A344" s="16"/>
      <c r="B344" s="16"/>
      <c r="C344" s="16"/>
      <c r="D344" s="16"/>
      <c r="E344" s="16"/>
      <c r="F344" s="16"/>
      <c r="G344" s="16"/>
      <c r="H344" s="16"/>
      <c r="I344" s="16"/>
      <c r="J344" s="16"/>
      <c r="K344" s="16"/>
      <c r="L344" s="16"/>
      <c r="M344" s="16"/>
      <c r="N344" s="16"/>
      <c r="O344" s="16"/>
      <c r="P344" s="16"/>
      <c r="Q344" s="16"/>
      <c r="R344" s="16"/>
      <c r="S344" s="16"/>
      <c r="T344" s="16"/>
      <c r="U344" s="16"/>
      <c r="V344" s="16"/>
      <c r="W344" s="16"/>
      <c r="X344" s="16"/>
      <c r="Y344" s="16"/>
      <c r="Z344" s="16"/>
    </row>
    <row r="345" spans="1:26" ht="12.75" customHeight="1">
      <c r="A345" s="16"/>
      <c r="B345" s="16"/>
      <c r="C345" s="16"/>
      <c r="D345" s="16"/>
      <c r="E345" s="16"/>
      <c r="F345" s="16"/>
      <c r="G345" s="16"/>
      <c r="H345" s="16"/>
      <c r="I345" s="16"/>
      <c r="J345" s="16"/>
      <c r="K345" s="16"/>
      <c r="L345" s="16"/>
      <c r="M345" s="16"/>
      <c r="N345" s="16"/>
      <c r="O345" s="16"/>
      <c r="P345" s="16"/>
      <c r="Q345" s="16"/>
      <c r="R345" s="16"/>
      <c r="S345" s="16"/>
      <c r="T345" s="16"/>
      <c r="U345" s="16"/>
      <c r="V345" s="16"/>
      <c r="W345" s="16"/>
      <c r="X345" s="16"/>
      <c r="Y345" s="16"/>
      <c r="Z345" s="16"/>
    </row>
    <row r="346" spans="1:26" ht="12.75" customHeight="1">
      <c r="A346" s="16"/>
      <c r="B346" s="16"/>
      <c r="C346" s="16"/>
      <c r="D346" s="16"/>
      <c r="E346" s="16"/>
      <c r="F346" s="16"/>
      <c r="G346" s="16"/>
      <c r="H346" s="16"/>
      <c r="I346" s="16"/>
      <c r="J346" s="16"/>
      <c r="K346" s="16"/>
      <c r="L346" s="16"/>
      <c r="M346" s="16"/>
      <c r="N346" s="16"/>
      <c r="O346" s="16"/>
      <c r="P346" s="16"/>
      <c r="Q346" s="16"/>
      <c r="R346" s="16"/>
      <c r="S346" s="16"/>
      <c r="T346" s="16"/>
      <c r="U346" s="16"/>
      <c r="V346" s="16"/>
      <c r="W346" s="16"/>
      <c r="X346" s="16"/>
      <c r="Y346" s="16"/>
      <c r="Z346" s="16"/>
    </row>
    <row r="347" spans="1:26" ht="12.75" customHeight="1">
      <c r="A347" s="16"/>
      <c r="B347" s="16"/>
      <c r="C347" s="16"/>
      <c r="D347" s="16"/>
      <c r="E347" s="16"/>
      <c r="F347" s="16"/>
      <c r="G347" s="16"/>
      <c r="H347" s="16"/>
      <c r="I347" s="16"/>
      <c r="J347" s="16"/>
      <c r="K347" s="16"/>
      <c r="L347" s="16"/>
      <c r="M347" s="16"/>
      <c r="N347" s="16"/>
      <c r="O347" s="16"/>
      <c r="P347" s="16"/>
      <c r="Q347" s="16"/>
      <c r="R347" s="16"/>
      <c r="S347" s="16"/>
      <c r="T347" s="16"/>
      <c r="U347" s="16"/>
      <c r="V347" s="16"/>
      <c r="W347" s="16"/>
      <c r="X347" s="16"/>
      <c r="Y347" s="16"/>
      <c r="Z347" s="16"/>
    </row>
    <row r="348" spans="1:26" ht="12.75" customHeight="1">
      <c r="A348" s="16"/>
      <c r="B348" s="16"/>
      <c r="C348" s="16"/>
      <c r="D348" s="16"/>
      <c r="E348" s="16"/>
      <c r="F348" s="16"/>
      <c r="G348" s="16"/>
      <c r="H348" s="16"/>
      <c r="I348" s="16"/>
      <c r="J348" s="16"/>
      <c r="K348" s="16"/>
      <c r="L348" s="16"/>
      <c r="M348" s="16"/>
      <c r="N348" s="16"/>
      <c r="O348" s="16"/>
      <c r="P348" s="16"/>
      <c r="Q348" s="16"/>
      <c r="R348" s="16"/>
      <c r="S348" s="16"/>
      <c r="T348" s="16"/>
      <c r="U348" s="16"/>
      <c r="V348" s="16"/>
      <c r="W348" s="16"/>
      <c r="X348" s="16"/>
      <c r="Y348" s="16"/>
      <c r="Z348" s="16"/>
    </row>
    <row r="349" spans="1:26" ht="12.75" customHeight="1">
      <c r="A349" s="16"/>
      <c r="B349" s="16"/>
      <c r="C349" s="16"/>
      <c r="D349" s="16"/>
      <c r="E349" s="16"/>
      <c r="F349" s="16"/>
      <c r="G349" s="16"/>
      <c r="H349" s="16"/>
      <c r="I349" s="16"/>
      <c r="J349" s="16"/>
      <c r="K349" s="16"/>
      <c r="L349" s="16"/>
      <c r="M349" s="16"/>
      <c r="N349" s="16"/>
      <c r="O349" s="16"/>
      <c r="P349" s="16"/>
      <c r="Q349" s="16"/>
      <c r="R349" s="16"/>
      <c r="S349" s="16"/>
      <c r="T349" s="16"/>
      <c r="U349" s="16"/>
      <c r="V349" s="16"/>
      <c r="W349" s="16"/>
      <c r="X349" s="16"/>
      <c r="Y349" s="16"/>
      <c r="Z349" s="16"/>
    </row>
    <row r="350" spans="1:26" ht="12.75" customHeight="1">
      <c r="A350" s="16"/>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row>
    <row r="351" spans="1:26" ht="12.75" customHeight="1">
      <c r="A351" s="16"/>
      <c r="B351" s="16"/>
      <c r="C351" s="16"/>
      <c r="D351" s="16"/>
      <c r="E351" s="16"/>
      <c r="F351" s="16"/>
      <c r="G351" s="16"/>
      <c r="H351" s="16"/>
      <c r="I351" s="16"/>
      <c r="J351" s="16"/>
      <c r="K351" s="16"/>
      <c r="L351" s="16"/>
      <c r="M351" s="16"/>
      <c r="N351" s="16"/>
      <c r="O351" s="16"/>
      <c r="P351" s="16"/>
      <c r="Q351" s="16"/>
      <c r="R351" s="16"/>
      <c r="S351" s="16"/>
      <c r="T351" s="16"/>
      <c r="U351" s="16"/>
      <c r="V351" s="16"/>
      <c r="W351" s="16"/>
      <c r="X351" s="16"/>
      <c r="Y351" s="16"/>
      <c r="Z351" s="16"/>
    </row>
    <row r="352" spans="1:26" ht="12.75" customHeight="1">
      <c r="A352" s="16"/>
      <c r="B352" s="16"/>
      <c r="C352" s="16"/>
      <c r="D352" s="16"/>
      <c r="E352" s="16"/>
      <c r="F352" s="16"/>
      <c r="G352" s="16"/>
      <c r="H352" s="16"/>
      <c r="I352" s="16"/>
      <c r="J352" s="16"/>
      <c r="K352" s="16"/>
      <c r="L352" s="16"/>
      <c r="M352" s="16"/>
      <c r="N352" s="16"/>
      <c r="O352" s="16"/>
      <c r="P352" s="16"/>
      <c r="Q352" s="16"/>
      <c r="R352" s="16"/>
      <c r="S352" s="16"/>
      <c r="T352" s="16"/>
      <c r="U352" s="16"/>
      <c r="V352" s="16"/>
      <c r="W352" s="16"/>
      <c r="X352" s="16"/>
      <c r="Y352" s="16"/>
      <c r="Z352" s="16"/>
    </row>
    <row r="353" spans="1:26" ht="12.75" customHeight="1">
      <c r="A353" s="16"/>
      <c r="B353" s="16"/>
      <c r="C353" s="16"/>
      <c r="D353" s="16"/>
      <c r="E353" s="16"/>
      <c r="F353" s="16"/>
      <c r="G353" s="16"/>
      <c r="H353" s="16"/>
      <c r="I353" s="16"/>
      <c r="J353" s="16"/>
      <c r="K353" s="16"/>
      <c r="L353" s="16"/>
      <c r="M353" s="16"/>
      <c r="N353" s="16"/>
      <c r="O353" s="16"/>
      <c r="P353" s="16"/>
      <c r="Q353" s="16"/>
      <c r="R353" s="16"/>
      <c r="S353" s="16"/>
      <c r="T353" s="16"/>
      <c r="U353" s="16"/>
      <c r="V353" s="16"/>
      <c r="W353" s="16"/>
      <c r="X353" s="16"/>
      <c r="Y353" s="16"/>
      <c r="Z353" s="16"/>
    </row>
    <row r="354" spans="1:26" ht="12.75" customHeight="1">
      <c r="A354" s="16"/>
      <c r="B354" s="16"/>
      <c r="C354" s="16"/>
      <c r="D354" s="16"/>
      <c r="E354" s="16"/>
      <c r="F354" s="16"/>
      <c r="G354" s="16"/>
      <c r="H354" s="16"/>
      <c r="I354" s="16"/>
      <c r="J354" s="16"/>
      <c r="K354" s="16"/>
      <c r="L354" s="16"/>
      <c r="M354" s="16"/>
      <c r="N354" s="16"/>
      <c r="O354" s="16"/>
      <c r="P354" s="16"/>
      <c r="Q354" s="16"/>
      <c r="R354" s="16"/>
      <c r="S354" s="16"/>
      <c r="T354" s="16"/>
      <c r="U354" s="16"/>
      <c r="V354" s="16"/>
      <c r="W354" s="16"/>
      <c r="X354" s="16"/>
      <c r="Y354" s="16"/>
      <c r="Z354" s="16"/>
    </row>
    <row r="355" spans="1:26" ht="12.75" customHeight="1">
      <c r="A355" s="16"/>
      <c r="B355" s="16"/>
      <c r="C355" s="16"/>
      <c r="D355" s="16"/>
      <c r="E355" s="16"/>
      <c r="F355" s="16"/>
      <c r="G355" s="16"/>
      <c r="H355" s="16"/>
      <c r="I355" s="16"/>
      <c r="J355" s="16"/>
      <c r="K355" s="16"/>
      <c r="L355" s="16"/>
      <c r="M355" s="16"/>
      <c r="N355" s="16"/>
      <c r="O355" s="16"/>
      <c r="P355" s="16"/>
      <c r="Q355" s="16"/>
      <c r="R355" s="16"/>
      <c r="S355" s="16"/>
      <c r="T355" s="16"/>
      <c r="U355" s="16"/>
      <c r="V355" s="16"/>
      <c r="W355" s="16"/>
      <c r="X355" s="16"/>
      <c r="Y355" s="16"/>
      <c r="Z355" s="16"/>
    </row>
    <row r="356" spans="1:26" ht="12.75" customHeight="1">
      <c r="A356" s="16"/>
      <c r="B356" s="16"/>
      <c r="C356" s="16"/>
      <c r="D356" s="16"/>
      <c r="E356" s="16"/>
      <c r="F356" s="16"/>
      <c r="G356" s="16"/>
      <c r="H356" s="16"/>
      <c r="I356" s="16"/>
      <c r="J356" s="16"/>
      <c r="K356" s="16"/>
      <c r="L356" s="16"/>
      <c r="M356" s="16"/>
      <c r="N356" s="16"/>
      <c r="O356" s="16"/>
      <c r="P356" s="16"/>
      <c r="Q356" s="16"/>
      <c r="R356" s="16"/>
      <c r="S356" s="16"/>
      <c r="T356" s="16"/>
      <c r="U356" s="16"/>
      <c r="V356" s="16"/>
      <c r="W356" s="16"/>
      <c r="X356" s="16"/>
      <c r="Y356" s="16"/>
      <c r="Z356" s="16"/>
    </row>
    <row r="357" spans="1:26" ht="12.75" customHeight="1">
      <c r="A357" s="16"/>
      <c r="B357" s="16"/>
      <c r="C357" s="16"/>
      <c r="D357" s="16"/>
      <c r="E357" s="16"/>
      <c r="F357" s="16"/>
      <c r="G357" s="16"/>
      <c r="H357" s="16"/>
      <c r="I357" s="16"/>
      <c r="J357" s="16"/>
      <c r="K357" s="16"/>
      <c r="L357" s="16"/>
      <c r="M357" s="16"/>
      <c r="N357" s="16"/>
      <c r="O357" s="16"/>
      <c r="P357" s="16"/>
      <c r="Q357" s="16"/>
      <c r="R357" s="16"/>
      <c r="S357" s="16"/>
      <c r="T357" s="16"/>
      <c r="U357" s="16"/>
      <c r="V357" s="16"/>
      <c r="W357" s="16"/>
      <c r="X357" s="16"/>
      <c r="Y357" s="16"/>
      <c r="Z357" s="16"/>
    </row>
    <row r="358" spans="1:26" ht="12.75" customHeight="1">
      <c r="A358" s="16"/>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row>
    <row r="359" spans="1:26" ht="12.75" customHeight="1">
      <c r="A359" s="16"/>
      <c r="B359" s="16"/>
      <c r="C359" s="16"/>
      <c r="D359" s="16"/>
      <c r="E359" s="16"/>
      <c r="F359" s="16"/>
      <c r="G359" s="16"/>
      <c r="H359" s="16"/>
      <c r="I359" s="16"/>
      <c r="J359" s="16"/>
      <c r="K359" s="16"/>
      <c r="L359" s="16"/>
      <c r="M359" s="16"/>
      <c r="N359" s="16"/>
      <c r="O359" s="16"/>
      <c r="P359" s="16"/>
      <c r="Q359" s="16"/>
      <c r="R359" s="16"/>
      <c r="S359" s="16"/>
      <c r="T359" s="16"/>
      <c r="U359" s="16"/>
      <c r="V359" s="16"/>
      <c r="W359" s="16"/>
      <c r="X359" s="16"/>
      <c r="Y359" s="16"/>
      <c r="Z359" s="16"/>
    </row>
    <row r="360" spans="1:26" ht="12.75" customHeight="1">
      <c r="A360" s="16"/>
      <c r="B360" s="16"/>
      <c r="C360" s="16"/>
      <c r="D360" s="16"/>
      <c r="E360" s="16"/>
      <c r="F360" s="16"/>
      <c r="G360" s="16"/>
      <c r="H360" s="16"/>
      <c r="I360" s="16"/>
      <c r="J360" s="16"/>
      <c r="K360" s="16"/>
      <c r="L360" s="16"/>
      <c r="M360" s="16"/>
      <c r="N360" s="16"/>
      <c r="O360" s="16"/>
      <c r="P360" s="16"/>
      <c r="Q360" s="16"/>
      <c r="R360" s="16"/>
      <c r="S360" s="16"/>
      <c r="T360" s="16"/>
      <c r="U360" s="16"/>
      <c r="V360" s="16"/>
      <c r="W360" s="16"/>
      <c r="X360" s="16"/>
      <c r="Y360" s="16"/>
      <c r="Z360" s="16"/>
    </row>
    <row r="361" spans="1:26" ht="12.75" customHeight="1">
      <c r="A361" s="16"/>
      <c r="B361" s="16"/>
      <c r="C361" s="16"/>
      <c r="D361" s="16"/>
      <c r="E361" s="16"/>
      <c r="F361" s="16"/>
      <c r="G361" s="16"/>
      <c r="H361" s="16"/>
      <c r="I361" s="16"/>
      <c r="J361" s="16"/>
      <c r="K361" s="16"/>
      <c r="L361" s="16"/>
      <c r="M361" s="16"/>
      <c r="N361" s="16"/>
      <c r="O361" s="16"/>
      <c r="P361" s="16"/>
      <c r="Q361" s="16"/>
      <c r="R361" s="16"/>
      <c r="S361" s="16"/>
      <c r="T361" s="16"/>
      <c r="U361" s="16"/>
      <c r="V361" s="16"/>
      <c r="W361" s="16"/>
      <c r="X361" s="16"/>
      <c r="Y361" s="16"/>
      <c r="Z361" s="16"/>
    </row>
    <row r="362" spans="1:26" ht="12.75" customHeight="1">
      <c r="A362" s="16"/>
      <c r="B362" s="16"/>
      <c r="C362" s="16"/>
      <c r="D362" s="16"/>
      <c r="E362" s="16"/>
      <c r="F362" s="16"/>
      <c r="G362" s="16"/>
      <c r="H362" s="16"/>
      <c r="I362" s="16"/>
      <c r="J362" s="16"/>
      <c r="K362" s="16"/>
      <c r="L362" s="16"/>
      <c r="M362" s="16"/>
      <c r="N362" s="16"/>
      <c r="O362" s="16"/>
      <c r="P362" s="16"/>
      <c r="Q362" s="16"/>
      <c r="R362" s="16"/>
      <c r="S362" s="16"/>
      <c r="T362" s="16"/>
      <c r="U362" s="16"/>
      <c r="V362" s="16"/>
      <c r="W362" s="16"/>
      <c r="X362" s="16"/>
      <c r="Y362" s="16"/>
      <c r="Z362" s="16"/>
    </row>
    <row r="363" spans="1:26" ht="12.75" customHeight="1">
      <c r="A363" s="16"/>
      <c r="B363" s="16"/>
      <c r="C363" s="16"/>
      <c r="D363" s="16"/>
      <c r="E363" s="16"/>
      <c r="F363" s="16"/>
      <c r="G363" s="16"/>
      <c r="H363" s="16"/>
      <c r="I363" s="16"/>
      <c r="J363" s="16"/>
      <c r="K363" s="16"/>
      <c r="L363" s="16"/>
      <c r="M363" s="16"/>
      <c r="N363" s="16"/>
      <c r="O363" s="16"/>
      <c r="P363" s="16"/>
      <c r="Q363" s="16"/>
      <c r="R363" s="16"/>
      <c r="S363" s="16"/>
      <c r="T363" s="16"/>
      <c r="U363" s="16"/>
      <c r="V363" s="16"/>
      <c r="W363" s="16"/>
      <c r="X363" s="16"/>
      <c r="Y363" s="16"/>
      <c r="Z363" s="16"/>
    </row>
    <row r="364" spans="1:26" ht="12.75" customHeight="1">
      <c r="A364" s="16"/>
      <c r="B364" s="16"/>
      <c r="C364" s="16"/>
      <c r="D364" s="16"/>
      <c r="E364" s="16"/>
      <c r="F364" s="16"/>
      <c r="G364" s="16"/>
      <c r="H364" s="16"/>
      <c r="I364" s="16"/>
      <c r="J364" s="16"/>
      <c r="K364" s="16"/>
      <c r="L364" s="16"/>
      <c r="M364" s="16"/>
      <c r="N364" s="16"/>
      <c r="O364" s="16"/>
      <c r="P364" s="16"/>
      <c r="Q364" s="16"/>
      <c r="R364" s="16"/>
      <c r="S364" s="16"/>
      <c r="T364" s="16"/>
      <c r="U364" s="16"/>
      <c r="V364" s="16"/>
      <c r="W364" s="16"/>
      <c r="X364" s="16"/>
      <c r="Y364" s="16"/>
      <c r="Z364" s="16"/>
    </row>
    <row r="365" spans="1:26" ht="12.75" customHeight="1">
      <c r="A365" s="16"/>
      <c r="B365" s="16"/>
      <c r="C365" s="16"/>
      <c r="D365" s="16"/>
      <c r="E365" s="16"/>
      <c r="F365" s="16"/>
      <c r="G365" s="16"/>
      <c r="H365" s="16"/>
      <c r="I365" s="16"/>
      <c r="J365" s="16"/>
      <c r="K365" s="16"/>
      <c r="L365" s="16"/>
      <c r="M365" s="16"/>
      <c r="N365" s="16"/>
      <c r="O365" s="16"/>
      <c r="P365" s="16"/>
      <c r="Q365" s="16"/>
      <c r="R365" s="16"/>
      <c r="S365" s="16"/>
      <c r="T365" s="16"/>
      <c r="U365" s="16"/>
      <c r="V365" s="16"/>
      <c r="W365" s="16"/>
      <c r="X365" s="16"/>
      <c r="Y365" s="16"/>
      <c r="Z365" s="16"/>
    </row>
    <row r="366" spans="1:26" ht="12.75" customHeight="1">
      <c r="A366" s="16"/>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row>
    <row r="367" spans="1:26" ht="12.75" customHeight="1">
      <c r="A367" s="16"/>
      <c r="B367" s="16"/>
      <c r="C367" s="16"/>
      <c r="D367" s="16"/>
      <c r="E367" s="16"/>
      <c r="F367" s="16"/>
      <c r="G367" s="16"/>
      <c r="H367" s="16"/>
      <c r="I367" s="16"/>
      <c r="J367" s="16"/>
      <c r="K367" s="16"/>
      <c r="L367" s="16"/>
      <c r="M367" s="16"/>
      <c r="N367" s="16"/>
      <c r="O367" s="16"/>
      <c r="P367" s="16"/>
      <c r="Q367" s="16"/>
      <c r="R367" s="16"/>
      <c r="S367" s="16"/>
      <c r="T367" s="16"/>
      <c r="U367" s="16"/>
      <c r="V367" s="16"/>
      <c r="W367" s="16"/>
      <c r="X367" s="16"/>
      <c r="Y367" s="16"/>
      <c r="Z367" s="16"/>
    </row>
    <row r="368" spans="1:26" ht="12.75" customHeight="1">
      <c r="A368" s="16"/>
      <c r="B368" s="16"/>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6"/>
    </row>
    <row r="369" spans="1:26" ht="12.75" customHeight="1">
      <c r="A369" s="16"/>
      <c r="B369" s="16"/>
      <c r="C369" s="16"/>
      <c r="D369" s="16"/>
      <c r="E369" s="16"/>
      <c r="F369" s="16"/>
      <c r="G369" s="16"/>
      <c r="H369" s="16"/>
      <c r="I369" s="16"/>
      <c r="J369" s="16"/>
      <c r="K369" s="16"/>
      <c r="L369" s="16"/>
      <c r="M369" s="16"/>
      <c r="N369" s="16"/>
      <c r="O369" s="16"/>
      <c r="P369" s="16"/>
      <c r="Q369" s="16"/>
      <c r="R369" s="16"/>
      <c r="S369" s="16"/>
      <c r="T369" s="16"/>
      <c r="U369" s="16"/>
      <c r="V369" s="16"/>
      <c r="W369" s="16"/>
      <c r="X369" s="16"/>
      <c r="Y369" s="16"/>
      <c r="Z369" s="16"/>
    </row>
    <row r="370" spans="1:26" ht="12.75" customHeight="1">
      <c r="A370" s="16"/>
      <c r="B370" s="16"/>
      <c r="C370" s="16"/>
      <c r="D370" s="16"/>
      <c r="E370" s="16"/>
      <c r="F370" s="16"/>
      <c r="G370" s="16"/>
      <c r="H370" s="16"/>
      <c r="I370" s="16"/>
      <c r="J370" s="16"/>
      <c r="K370" s="16"/>
      <c r="L370" s="16"/>
      <c r="M370" s="16"/>
      <c r="N370" s="16"/>
      <c r="O370" s="16"/>
      <c r="P370" s="16"/>
      <c r="Q370" s="16"/>
      <c r="R370" s="16"/>
      <c r="S370" s="16"/>
      <c r="T370" s="16"/>
      <c r="U370" s="16"/>
      <c r="V370" s="16"/>
      <c r="W370" s="16"/>
      <c r="X370" s="16"/>
      <c r="Y370" s="16"/>
      <c r="Z370" s="16"/>
    </row>
    <row r="371" spans="1:26" ht="12.75" customHeight="1">
      <c r="A371" s="16"/>
      <c r="B371" s="16"/>
      <c r="C371" s="16"/>
      <c r="D371" s="16"/>
      <c r="E371" s="16"/>
      <c r="F371" s="16"/>
      <c r="G371" s="16"/>
      <c r="H371" s="16"/>
      <c r="I371" s="16"/>
      <c r="J371" s="16"/>
      <c r="K371" s="16"/>
      <c r="L371" s="16"/>
      <c r="M371" s="16"/>
      <c r="N371" s="16"/>
      <c r="O371" s="16"/>
      <c r="P371" s="16"/>
      <c r="Q371" s="16"/>
      <c r="R371" s="16"/>
      <c r="S371" s="16"/>
      <c r="T371" s="16"/>
      <c r="U371" s="16"/>
      <c r="V371" s="16"/>
      <c r="W371" s="16"/>
      <c r="X371" s="16"/>
      <c r="Y371" s="16"/>
      <c r="Z371" s="16"/>
    </row>
    <row r="372" spans="1:26" ht="12.75" customHeight="1">
      <c r="A372" s="16"/>
      <c r="B372" s="16"/>
      <c r="C372" s="16"/>
      <c r="D372" s="16"/>
      <c r="E372" s="16"/>
      <c r="F372" s="16"/>
      <c r="G372" s="16"/>
      <c r="H372" s="16"/>
      <c r="I372" s="16"/>
      <c r="J372" s="16"/>
      <c r="K372" s="16"/>
      <c r="L372" s="16"/>
      <c r="M372" s="16"/>
      <c r="N372" s="16"/>
      <c r="O372" s="16"/>
      <c r="P372" s="16"/>
      <c r="Q372" s="16"/>
      <c r="R372" s="16"/>
      <c r="S372" s="16"/>
      <c r="T372" s="16"/>
      <c r="U372" s="16"/>
      <c r="V372" s="16"/>
      <c r="W372" s="16"/>
      <c r="X372" s="16"/>
      <c r="Y372" s="16"/>
      <c r="Z372" s="16"/>
    </row>
    <row r="373" spans="1:26" ht="12.75" customHeight="1">
      <c r="A373" s="16"/>
      <c r="B373" s="16"/>
      <c r="C373" s="16"/>
      <c r="D373" s="16"/>
      <c r="E373" s="16"/>
      <c r="F373" s="16"/>
      <c r="G373" s="16"/>
      <c r="H373" s="16"/>
      <c r="I373" s="16"/>
      <c r="J373" s="16"/>
      <c r="K373" s="16"/>
      <c r="L373" s="16"/>
      <c r="M373" s="16"/>
      <c r="N373" s="16"/>
      <c r="O373" s="16"/>
      <c r="P373" s="16"/>
      <c r="Q373" s="16"/>
      <c r="R373" s="16"/>
      <c r="S373" s="16"/>
      <c r="T373" s="16"/>
      <c r="U373" s="16"/>
      <c r="V373" s="16"/>
      <c r="W373" s="16"/>
      <c r="X373" s="16"/>
      <c r="Y373" s="16"/>
      <c r="Z373" s="16"/>
    </row>
    <row r="374" spans="1:26" ht="12.75" customHeight="1">
      <c r="A374" s="16"/>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row>
    <row r="375" spans="1:26" ht="12.75" customHeight="1">
      <c r="A375" s="16"/>
      <c r="B375" s="16"/>
      <c r="C375" s="16"/>
      <c r="D375" s="16"/>
      <c r="E375" s="16"/>
      <c r="F375" s="16"/>
      <c r="G375" s="16"/>
      <c r="H375" s="16"/>
      <c r="I375" s="16"/>
      <c r="J375" s="16"/>
      <c r="K375" s="16"/>
      <c r="L375" s="16"/>
      <c r="M375" s="16"/>
      <c r="N375" s="16"/>
      <c r="O375" s="16"/>
      <c r="P375" s="16"/>
      <c r="Q375" s="16"/>
      <c r="R375" s="16"/>
      <c r="S375" s="16"/>
      <c r="T375" s="16"/>
      <c r="U375" s="16"/>
      <c r="V375" s="16"/>
      <c r="W375" s="16"/>
      <c r="X375" s="16"/>
      <c r="Y375" s="16"/>
      <c r="Z375" s="16"/>
    </row>
    <row r="376" spans="1:26" ht="12.75" customHeight="1">
      <c r="A376" s="16"/>
      <c r="B376" s="16"/>
      <c r="C376" s="16"/>
      <c r="D376" s="16"/>
      <c r="E376" s="16"/>
      <c r="F376" s="16"/>
      <c r="G376" s="16"/>
      <c r="H376" s="16"/>
      <c r="I376" s="16"/>
      <c r="J376" s="16"/>
      <c r="K376" s="16"/>
      <c r="L376" s="16"/>
      <c r="M376" s="16"/>
      <c r="N376" s="16"/>
      <c r="O376" s="16"/>
      <c r="P376" s="16"/>
      <c r="Q376" s="16"/>
      <c r="R376" s="16"/>
      <c r="S376" s="16"/>
      <c r="T376" s="16"/>
      <c r="U376" s="16"/>
      <c r="V376" s="16"/>
      <c r="W376" s="16"/>
      <c r="X376" s="16"/>
      <c r="Y376" s="16"/>
      <c r="Z376" s="16"/>
    </row>
    <row r="377" spans="1:26" ht="12.75" customHeight="1">
      <c r="A377" s="16"/>
      <c r="B377" s="16"/>
      <c r="C377" s="16"/>
      <c r="D377" s="16"/>
      <c r="E377" s="16"/>
      <c r="F377" s="16"/>
      <c r="G377" s="16"/>
      <c r="H377" s="16"/>
      <c r="I377" s="16"/>
      <c r="J377" s="16"/>
      <c r="K377" s="16"/>
      <c r="L377" s="16"/>
      <c r="M377" s="16"/>
      <c r="N377" s="16"/>
      <c r="O377" s="16"/>
      <c r="P377" s="16"/>
      <c r="Q377" s="16"/>
      <c r="R377" s="16"/>
      <c r="S377" s="16"/>
      <c r="T377" s="16"/>
      <c r="U377" s="16"/>
      <c r="V377" s="16"/>
      <c r="W377" s="16"/>
      <c r="X377" s="16"/>
      <c r="Y377" s="16"/>
      <c r="Z377" s="16"/>
    </row>
    <row r="378" spans="1:26" ht="12.75" customHeight="1">
      <c r="A378" s="16"/>
      <c r="B378" s="16"/>
      <c r="C378" s="16"/>
      <c r="D378" s="16"/>
      <c r="E378" s="16"/>
      <c r="F378" s="16"/>
      <c r="G378" s="16"/>
      <c r="H378" s="16"/>
      <c r="I378" s="16"/>
      <c r="J378" s="16"/>
      <c r="K378" s="16"/>
      <c r="L378" s="16"/>
      <c r="M378" s="16"/>
      <c r="N378" s="16"/>
      <c r="O378" s="16"/>
      <c r="P378" s="16"/>
      <c r="Q378" s="16"/>
      <c r="R378" s="16"/>
      <c r="S378" s="16"/>
      <c r="T378" s="16"/>
      <c r="U378" s="16"/>
      <c r="V378" s="16"/>
      <c r="W378" s="16"/>
      <c r="X378" s="16"/>
      <c r="Y378" s="16"/>
      <c r="Z378" s="16"/>
    </row>
    <row r="379" spans="1:26" ht="12.75" customHeight="1">
      <c r="A379" s="16"/>
      <c r="B379" s="16"/>
      <c r="C379" s="16"/>
      <c r="D379" s="16"/>
      <c r="E379" s="16"/>
      <c r="F379" s="16"/>
      <c r="G379" s="16"/>
      <c r="H379" s="16"/>
      <c r="I379" s="16"/>
      <c r="J379" s="16"/>
      <c r="K379" s="16"/>
      <c r="L379" s="16"/>
      <c r="M379" s="16"/>
      <c r="N379" s="16"/>
      <c r="O379" s="16"/>
      <c r="P379" s="16"/>
      <c r="Q379" s="16"/>
      <c r="R379" s="16"/>
      <c r="S379" s="16"/>
      <c r="T379" s="16"/>
      <c r="U379" s="16"/>
      <c r="V379" s="16"/>
      <c r="W379" s="16"/>
      <c r="X379" s="16"/>
      <c r="Y379" s="16"/>
      <c r="Z379" s="16"/>
    </row>
    <row r="380" spans="1:26" ht="12.75" customHeight="1">
      <c r="A380" s="16"/>
      <c r="B380" s="16"/>
      <c r="C380" s="16"/>
      <c r="D380" s="16"/>
      <c r="E380" s="16"/>
      <c r="F380" s="16"/>
      <c r="G380" s="16"/>
      <c r="H380" s="16"/>
      <c r="I380" s="16"/>
      <c r="J380" s="16"/>
      <c r="K380" s="16"/>
      <c r="L380" s="16"/>
      <c r="M380" s="16"/>
      <c r="N380" s="16"/>
      <c r="O380" s="16"/>
      <c r="P380" s="16"/>
      <c r="Q380" s="16"/>
      <c r="R380" s="16"/>
      <c r="S380" s="16"/>
      <c r="T380" s="16"/>
      <c r="U380" s="16"/>
      <c r="V380" s="16"/>
      <c r="W380" s="16"/>
      <c r="X380" s="16"/>
      <c r="Y380" s="16"/>
      <c r="Z380" s="16"/>
    </row>
    <row r="381" spans="1:26" ht="12.75" customHeight="1">
      <c r="A381" s="16"/>
      <c r="B381" s="16"/>
      <c r="C381" s="16"/>
      <c r="D381" s="16"/>
      <c r="E381" s="16"/>
      <c r="F381" s="16"/>
      <c r="G381" s="16"/>
      <c r="H381" s="16"/>
      <c r="I381" s="16"/>
      <c r="J381" s="16"/>
      <c r="K381" s="16"/>
      <c r="L381" s="16"/>
      <c r="M381" s="16"/>
      <c r="N381" s="16"/>
      <c r="O381" s="16"/>
      <c r="P381" s="16"/>
      <c r="Q381" s="16"/>
      <c r="R381" s="16"/>
      <c r="S381" s="16"/>
      <c r="T381" s="16"/>
      <c r="U381" s="16"/>
      <c r="V381" s="16"/>
      <c r="W381" s="16"/>
      <c r="X381" s="16"/>
      <c r="Y381" s="16"/>
      <c r="Z381" s="16"/>
    </row>
    <row r="382" spans="1:26" ht="12.75" customHeight="1">
      <c r="A382" s="16"/>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row>
    <row r="383" spans="1:26" ht="12.75" customHeight="1">
      <c r="A383" s="16"/>
      <c r="B383" s="16"/>
      <c r="C383" s="16"/>
      <c r="D383" s="16"/>
      <c r="E383" s="16"/>
      <c r="F383" s="16"/>
      <c r="G383" s="16"/>
      <c r="H383" s="16"/>
      <c r="I383" s="16"/>
      <c r="J383" s="16"/>
      <c r="K383" s="16"/>
      <c r="L383" s="16"/>
      <c r="M383" s="16"/>
      <c r="N383" s="16"/>
      <c r="O383" s="16"/>
      <c r="P383" s="16"/>
      <c r="Q383" s="16"/>
      <c r="R383" s="16"/>
      <c r="S383" s="16"/>
      <c r="T383" s="16"/>
      <c r="U383" s="16"/>
      <c r="V383" s="16"/>
      <c r="W383" s="16"/>
      <c r="X383" s="16"/>
      <c r="Y383" s="16"/>
      <c r="Z383" s="16"/>
    </row>
    <row r="384" spans="1:26" ht="12.75" customHeight="1">
      <c r="A384" s="16"/>
      <c r="B384" s="16"/>
      <c r="C384" s="16"/>
      <c r="D384" s="16"/>
      <c r="E384" s="16"/>
      <c r="F384" s="16"/>
      <c r="G384" s="16"/>
      <c r="H384" s="16"/>
      <c r="I384" s="16"/>
      <c r="J384" s="16"/>
      <c r="K384" s="16"/>
      <c r="L384" s="16"/>
      <c r="M384" s="16"/>
      <c r="N384" s="16"/>
      <c r="O384" s="16"/>
      <c r="P384" s="16"/>
      <c r="Q384" s="16"/>
      <c r="R384" s="16"/>
      <c r="S384" s="16"/>
      <c r="T384" s="16"/>
      <c r="U384" s="16"/>
      <c r="V384" s="16"/>
      <c r="W384" s="16"/>
      <c r="X384" s="16"/>
      <c r="Y384" s="16"/>
      <c r="Z384" s="16"/>
    </row>
    <row r="385" spans="1:26" ht="12.75" customHeight="1">
      <c r="A385" s="16"/>
      <c r="B385" s="16"/>
      <c r="C385" s="16"/>
      <c r="D385" s="16"/>
      <c r="E385" s="16"/>
      <c r="F385" s="16"/>
      <c r="G385" s="16"/>
      <c r="H385" s="16"/>
      <c r="I385" s="16"/>
      <c r="J385" s="16"/>
      <c r="K385" s="16"/>
      <c r="L385" s="16"/>
      <c r="M385" s="16"/>
      <c r="N385" s="16"/>
      <c r="O385" s="16"/>
      <c r="P385" s="16"/>
      <c r="Q385" s="16"/>
      <c r="R385" s="16"/>
      <c r="S385" s="16"/>
      <c r="T385" s="16"/>
      <c r="U385" s="16"/>
      <c r="V385" s="16"/>
      <c r="W385" s="16"/>
      <c r="X385" s="16"/>
      <c r="Y385" s="16"/>
      <c r="Z385" s="16"/>
    </row>
    <row r="386" spans="1:26" ht="12.75" customHeight="1">
      <c r="A386" s="16"/>
      <c r="B386" s="16"/>
      <c r="C386" s="16"/>
      <c r="D386" s="16"/>
      <c r="E386" s="16"/>
      <c r="F386" s="16"/>
      <c r="G386" s="16"/>
      <c r="H386" s="16"/>
      <c r="I386" s="16"/>
      <c r="J386" s="16"/>
      <c r="K386" s="16"/>
      <c r="L386" s="16"/>
      <c r="M386" s="16"/>
      <c r="N386" s="16"/>
      <c r="O386" s="16"/>
      <c r="P386" s="16"/>
      <c r="Q386" s="16"/>
      <c r="R386" s="16"/>
      <c r="S386" s="16"/>
      <c r="T386" s="16"/>
      <c r="U386" s="16"/>
      <c r="V386" s="16"/>
      <c r="W386" s="16"/>
      <c r="X386" s="16"/>
      <c r="Y386" s="16"/>
      <c r="Z386" s="16"/>
    </row>
    <row r="387" spans="1:26" ht="12.75" customHeight="1">
      <c r="A387" s="16"/>
      <c r="B387" s="16"/>
      <c r="C387" s="16"/>
      <c r="D387" s="16"/>
      <c r="E387" s="16"/>
      <c r="F387" s="16"/>
      <c r="G387" s="16"/>
      <c r="H387" s="16"/>
      <c r="I387" s="16"/>
      <c r="J387" s="16"/>
      <c r="K387" s="16"/>
      <c r="L387" s="16"/>
      <c r="M387" s="16"/>
      <c r="N387" s="16"/>
      <c r="O387" s="16"/>
      <c r="P387" s="16"/>
      <c r="Q387" s="16"/>
      <c r="R387" s="16"/>
      <c r="S387" s="16"/>
      <c r="T387" s="16"/>
      <c r="U387" s="16"/>
      <c r="V387" s="16"/>
      <c r="W387" s="16"/>
      <c r="X387" s="16"/>
      <c r="Y387" s="16"/>
      <c r="Z387" s="16"/>
    </row>
    <row r="388" spans="1:26" ht="12.75" customHeight="1">
      <c r="A388" s="16"/>
      <c r="B388" s="16"/>
      <c r="C388" s="16"/>
      <c r="D388" s="16"/>
      <c r="E388" s="16"/>
      <c r="F388" s="16"/>
      <c r="G388" s="16"/>
      <c r="H388" s="16"/>
      <c r="I388" s="16"/>
      <c r="J388" s="16"/>
      <c r="K388" s="16"/>
      <c r="L388" s="16"/>
      <c r="M388" s="16"/>
      <c r="N388" s="16"/>
      <c r="O388" s="16"/>
      <c r="P388" s="16"/>
      <c r="Q388" s="16"/>
      <c r="R388" s="16"/>
      <c r="S388" s="16"/>
      <c r="T388" s="16"/>
      <c r="U388" s="16"/>
      <c r="V388" s="16"/>
      <c r="W388" s="16"/>
      <c r="X388" s="16"/>
      <c r="Y388" s="16"/>
      <c r="Z388" s="16"/>
    </row>
    <row r="389" spans="1:26" ht="12.75" customHeight="1">
      <c r="A389" s="16"/>
      <c r="B389" s="16"/>
      <c r="C389" s="16"/>
      <c r="D389" s="16"/>
      <c r="E389" s="16"/>
      <c r="F389" s="16"/>
      <c r="G389" s="16"/>
      <c r="H389" s="16"/>
      <c r="I389" s="16"/>
      <c r="J389" s="16"/>
      <c r="K389" s="16"/>
      <c r="L389" s="16"/>
      <c r="M389" s="16"/>
      <c r="N389" s="16"/>
      <c r="O389" s="16"/>
      <c r="P389" s="16"/>
      <c r="Q389" s="16"/>
      <c r="R389" s="16"/>
      <c r="S389" s="16"/>
      <c r="T389" s="16"/>
      <c r="U389" s="16"/>
      <c r="V389" s="16"/>
      <c r="W389" s="16"/>
      <c r="X389" s="16"/>
      <c r="Y389" s="16"/>
      <c r="Z389" s="16"/>
    </row>
    <row r="390" spans="1:26" ht="12.75" customHeight="1">
      <c r="A390" s="16"/>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row>
    <row r="391" spans="1:26" ht="12.75" customHeight="1">
      <c r="A391" s="16"/>
      <c r="B391" s="16"/>
      <c r="C391" s="16"/>
      <c r="D391" s="16"/>
      <c r="E391" s="16"/>
      <c r="F391" s="16"/>
      <c r="G391" s="16"/>
      <c r="H391" s="16"/>
      <c r="I391" s="16"/>
      <c r="J391" s="16"/>
      <c r="K391" s="16"/>
      <c r="L391" s="16"/>
      <c r="M391" s="16"/>
      <c r="N391" s="16"/>
      <c r="O391" s="16"/>
      <c r="P391" s="16"/>
      <c r="Q391" s="16"/>
      <c r="R391" s="16"/>
      <c r="S391" s="16"/>
      <c r="T391" s="16"/>
      <c r="U391" s="16"/>
      <c r="V391" s="16"/>
      <c r="W391" s="16"/>
      <c r="X391" s="16"/>
      <c r="Y391" s="16"/>
      <c r="Z391" s="16"/>
    </row>
    <row r="392" spans="1:26" ht="12.75" customHeight="1">
      <c r="A392" s="16"/>
      <c r="B392" s="16"/>
      <c r="C392" s="16"/>
      <c r="D392" s="16"/>
      <c r="E392" s="16"/>
      <c r="F392" s="16"/>
      <c r="G392" s="16"/>
      <c r="H392" s="16"/>
      <c r="I392" s="16"/>
      <c r="J392" s="16"/>
      <c r="K392" s="16"/>
      <c r="L392" s="16"/>
      <c r="M392" s="16"/>
      <c r="N392" s="16"/>
      <c r="O392" s="16"/>
      <c r="P392" s="16"/>
      <c r="Q392" s="16"/>
      <c r="R392" s="16"/>
      <c r="S392" s="16"/>
      <c r="T392" s="16"/>
      <c r="U392" s="16"/>
      <c r="V392" s="16"/>
      <c r="W392" s="16"/>
      <c r="X392" s="16"/>
      <c r="Y392" s="16"/>
      <c r="Z392" s="16"/>
    </row>
    <row r="393" spans="1:26" ht="12.75" customHeight="1">
      <c r="A393" s="16"/>
      <c r="B393" s="16"/>
      <c r="C393" s="16"/>
      <c r="D393" s="16"/>
      <c r="E393" s="16"/>
      <c r="F393" s="16"/>
      <c r="G393" s="16"/>
      <c r="H393" s="16"/>
      <c r="I393" s="16"/>
      <c r="J393" s="16"/>
      <c r="K393" s="16"/>
      <c r="L393" s="16"/>
      <c r="M393" s="16"/>
      <c r="N393" s="16"/>
      <c r="O393" s="16"/>
      <c r="P393" s="16"/>
      <c r="Q393" s="16"/>
      <c r="R393" s="16"/>
      <c r="S393" s="16"/>
      <c r="T393" s="16"/>
      <c r="U393" s="16"/>
      <c r="V393" s="16"/>
      <c r="W393" s="16"/>
      <c r="X393" s="16"/>
      <c r="Y393" s="16"/>
      <c r="Z393" s="16"/>
    </row>
    <row r="394" spans="1:26" ht="12.75" customHeight="1">
      <c r="A394" s="16"/>
      <c r="B394" s="16"/>
      <c r="C394" s="16"/>
      <c r="D394" s="16"/>
      <c r="E394" s="16"/>
      <c r="F394" s="16"/>
      <c r="G394" s="16"/>
      <c r="H394" s="16"/>
      <c r="I394" s="16"/>
      <c r="J394" s="16"/>
      <c r="K394" s="16"/>
      <c r="L394" s="16"/>
      <c r="M394" s="16"/>
      <c r="N394" s="16"/>
      <c r="O394" s="16"/>
      <c r="P394" s="16"/>
      <c r="Q394" s="16"/>
      <c r="R394" s="16"/>
      <c r="S394" s="16"/>
      <c r="T394" s="16"/>
      <c r="U394" s="16"/>
      <c r="V394" s="16"/>
      <c r="W394" s="16"/>
      <c r="X394" s="16"/>
      <c r="Y394" s="16"/>
      <c r="Z394" s="16"/>
    </row>
    <row r="395" spans="1:26" ht="12.75" customHeight="1">
      <c r="A395" s="16"/>
      <c r="B395" s="16"/>
      <c r="C395" s="16"/>
      <c r="D395" s="16"/>
      <c r="E395" s="16"/>
      <c r="F395" s="16"/>
      <c r="G395" s="16"/>
      <c r="H395" s="16"/>
      <c r="I395" s="16"/>
      <c r="J395" s="16"/>
      <c r="K395" s="16"/>
      <c r="L395" s="16"/>
      <c r="M395" s="16"/>
      <c r="N395" s="16"/>
      <c r="O395" s="16"/>
      <c r="P395" s="16"/>
      <c r="Q395" s="16"/>
      <c r="R395" s="16"/>
      <c r="S395" s="16"/>
      <c r="T395" s="16"/>
      <c r="U395" s="16"/>
      <c r="V395" s="16"/>
      <c r="W395" s="16"/>
      <c r="X395" s="16"/>
      <c r="Y395" s="16"/>
      <c r="Z395" s="16"/>
    </row>
    <row r="396" spans="1:26" ht="12.75" customHeight="1">
      <c r="A396" s="16"/>
      <c r="B396" s="16"/>
      <c r="C396" s="16"/>
      <c r="D396" s="16"/>
      <c r="E396" s="16"/>
      <c r="F396" s="16"/>
      <c r="G396" s="16"/>
      <c r="H396" s="16"/>
      <c r="I396" s="16"/>
      <c r="J396" s="16"/>
      <c r="K396" s="16"/>
      <c r="L396" s="16"/>
      <c r="M396" s="16"/>
      <c r="N396" s="16"/>
      <c r="O396" s="16"/>
      <c r="P396" s="16"/>
      <c r="Q396" s="16"/>
      <c r="R396" s="16"/>
      <c r="S396" s="16"/>
      <c r="T396" s="16"/>
      <c r="U396" s="16"/>
      <c r="V396" s="16"/>
      <c r="W396" s="16"/>
      <c r="X396" s="16"/>
      <c r="Y396" s="16"/>
      <c r="Z396" s="16"/>
    </row>
    <row r="397" spans="1:26" ht="12.75" customHeight="1">
      <c r="A397" s="16"/>
      <c r="B397" s="16"/>
      <c r="C397" s="16"/>
      <c r="D397" s="16"/>
      <c r="E397" s="16"/>
      <c r="F397" s="16"/>
      <c r="G397" s="16"/>
      <c r="H397" s="16"/>
      <c r="I397" s="16"/>
      <c r="J397" s="16"/>
      <c r="K397" s="16"/>
      <c r="L397" s="16"/>
      <c r="M397" s="16"/>
      <c r="N397" s="16"/>
      <c r="O397" s="16"/>
      <c r="P397" s="16"/>
      <c r="Q397" s="16"/>
      <c r="R397" s="16"/>
      <c r="S397" s="16"/>
      <c r="T397" s="16"/>
      <c r="U397" s="16"/>
      <c r="V397" s="16"/>
      <c r="W397" s="16"/>
      <c r="X397" s="16"/>
      <c r="Y397" s="16"/>
      <c r="Z397" s="16"/>
    </row>
    <row r="398" spans="1:26" ht="12.75" customHeight="1">
      <c r="A398" s="16"/>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row>
    <row r="399" spans="1:26" ht="12.75" customHeight="1">
      <c r="A399" s="16"/>
      <c r="B399" s="16"/>
      <c r="C399" s="16"/>
      <c r="D399" s="16"/>
      <c r="E399" s="16"/>
      <c r="F399" s="16"/>
      <c r="G399" s="16"/>
      <c r="H399" s="16"/>
      <c r="I399" s="16"/>
      <c r="J399" s="16"/>
      <c r="K399" s="16"/>
      <c r="L399" s="16"/>
      <c r="M399" s="16"/>
      <c r="N399" s="16"/>
      <c r="O399" s="16"/>
      <c r="P399" s="16"/>
      <c r="Q399" s="16"/>
      <c r="R399" s="16"/>
      <c r="S399" s="16"/>
      <c r="T399" s="16"/>
      <c r="U399" s="16"/>
      <c r="V399" s="16"/>
      <c r="W399" s="16"/>
      <c r="X399" s="16"/>
      <c r="Y399" s="16"/>
      <c r="Z399" s="16"/>
    </row>
    <row r="400" spans="1:26" ht="12.75" customHeight="1">
      <c r="A400" s="16"/>
      <c r="B400" s="16"/>
      <c r="C400" s="16"/>
      <c r="D400" s="16"/>
      <c r="E400" s="16"/>
      <c r="F400" s="16"/>
      <c r="G400" s="16"/>
      <c r="H400" s="16"/>
      <c r="I400" s="16"/>
      <c r="J400" s="16"/>
      <c r="K400" s="16"/>
      <c r="L400" s="16"/>
      <c r="M400" s="16"/>
      <c r="N400" s="16"/>
      <c r="O400" s="16"/>
      <c r="P400" s="16"/>
      <c r="Q400" s="16"/>
      <c r="R400" s="16"/>
      <c r="S400" s="16"/>
      <c r="T400" s="16"/>
      <c r="U400" s="16"/>
      <c r="V400" s="16"/>
      <c r="W400" s="16"/>
      <c r="X400" s="16"/>
      <c r="Y400" s="16"/>
      <c r="Z400" s="16"/>
    </row>
    <row r="401" spans="1:26" ht="12.75" customHeight="1">
      <c r="A401" s="16"/>
      <c r="B401" s="16"/>
      <c r="C401" s="16"/>
      <c r="D401" s="16"/>
      <c r="E401" s="16"/>
      <c r="F401" s="16"/>
      <c r="G401" s="16"/>
      <c r="H401" s="16"/>
      <c r="I401" s="16"/>
      <c r="J401" s="16"/>
      <c r="K401" s="16"/>
      <c r="L401" s="16"/>
      <c r="M401" s="16"/>
      <c r="N401" s="16"/>
      <c r="O401" s="16"/>
      <c r="P401" s="16"/>
      <c r="Q401" s="16"/>
      <c r="R401" s="16"/>
      <c r="S401" s="16"/>
      <c r="T401" s="16"/>
      <c r="U401" s="16"/>
      <c r="V401" s="16"/>
      <c r="W401" s="16"/>
      <c r="X401" s="16"/>
      <c r="Y401" s="16"/>
      <c r="Z401" s="16"/>
    </row>
    <row r="402" spans="1:26" ht="12.75" customHeight="1">
      <c r="A402" s="16"/>
      <c r="B402" s="16"/>
      <c r="C402" s="16"/>
      <c r="D402" s="16"/>
      <c r="E402" s="16"/>
      <c r="F402" s="16"/>
      <c r="G402" s="16"/>
      <c r="H402" s="16"/>
      <c r="I402" s="16"/>
      <c r="J402" s="16"/>
      <c r="K402" s="16"/>
      <c r="L402" s="16"/>
      <c r="M402" s="16"/>
      <c r="N402" s="16"/>
      <c r="O402" s="16"/>
      <c r="P402" s="16"/>
      <c r="Q402" s="16"/>
      <c r="R402" s="16"/>
      <c r="S402" s="16"/>
      <c r="T402" s="16"/>
      <c r="U402" s="16"/>
      <c r="V402" s="16"/>
      <c r="W402" s="16"/>
      <c r="X402" s="16"/>
      <c r="Y402" s="16"/>
      <c r="Z402" s="16"/>
    </row>
    <row r="403" spans="1:26" ht="12.75" customHeight="1">
      <c r="A403" s="16"/>
      <c r="B403" s="16"/>
      <c r="C403" s="16"/>
      <c r="D403" s="16"/>
      <c r="E403" s="16"/>
      <c r="F403" s="16"/>
      <c r="G403" s="16"/>
      <c r="H403" s="16"/>
      <c r="I403" s="16"/>
      <c r="J403" s="16"/>
      <c r="K403" s="16"/>
      <c r="L403" s="16"/>
      <c r="M403" s="16"/>
      <c r="N403" s="16"/>
      <c r="O403" s="16"/>
      <c r="P403" s="16"/>
      <c r="Q403" s="16"/>
      <c r="R403" s="16"/>
      <c r="S403" s="16"/>
      <c r="T403" s="16"/>
      <c r="U403" s="16"/>
      <c r="V403" s="16"/>
      <c r="W403" s="16"/>
      <c r="X403" s="16"/>
      <c r="Y403" s="16"/>
      <c r="Z403" s="16"/>
    </row>
    <row r="404" spans="1:26" ht="12.75" customHeight="1">
      <c r="A404" s="16"/>
      <c r="B404" s="16"/>
      <c r="C404" s="16"/>
      <c r="D404" s="16"/>
      <c r="E404" s="16"/>
      <c r="F404" s="16"/>
      <c r="G404" s="16"/>
      <c r="H404" s="16"/>
      <c r="I404" s="16"/>
      <c r="J404" s="16"/>
      <c r="K404" s="16"/>
      <c r="L404" s="16"/>
      <c r="M404" s="16"/>
      <c r="N404" s="16"/>
      <c r="O404" s="16"/>
      <c r="P404" s="16"/>
      <c r="Q404" s="16"/>
      <c r="R404" s="16"/>
      <c r="S404" s="16"/>
      <c r="T404" s="16"/>
      <c r="U404" s="16"/>
      <c r="V404" s="16"/>
      <c r="W404" s="16"/>
      <c r="X404" s="16"/>
      <c r="Y404" s="16"/>
      <c r="Z404" s="16"/>
    </row>
    <row r="405" spans="1:26" ht="12.75" customHeight="1">
      <c r="A405" s="16"/>
      <c r="B405" s="16"/>
      <c r="C405" s="16"/>
      <c r="D405" s="16"/>
      <c r="E405" s="16"/>
      <c r="F405" s="16"/>
      <c r="G405" s="16"/>
      <c r="H405" s="16"/>
      <c r="I405" s="16"/>
      <c r="J405" s="16"/>
      <c r="K405" s="16"/>
      <c r="L405" s="16"/>
      <c r="M405" s="16"/>
      <c r="N405" s="16"/>
      <c r="O405" s="16"/>
      <c r="P405" s="16"/>
      <c r="Q405" s="16"/>
      <c r="R405" s="16"/>
      <c r="S405" s="16"/>
      <c r="T405" s="16"/>
      <c r="U405" s="16"/>
      <c r="V405" s="16"/>
      <c r="W405" s="16"/>
      <c r="X405" s="16"/>
      <c r="Y405" s="16"/>
      <c r="Z405" s="16"/>
    </row>
    <row r="406" spans="1:26" ht="12.75" customHeight="1">
      <c r="A406" s="16"/>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row>
    <row r="407" spans="1:26" ht="12.75" customHeight="1">
      <c r="A407" s="16"/>
      <c r="B407" s="16"/>
      <c r="C407" s="16"/>
      <c r="D407" s="16"/>
      <c r="E407" s="16"/>
      <c r="F407" s="16"/>
      <c r="G407" s="16"/>
      <c r="H407" s="16"/>
      <c r="I407" s="16"/>
      <c r="J407" s="16"/>
      <c r="K407" s="16"/>
      <c r="L407" s="16"/>
      <c r="M407" s="16"/>
      <c r="N407" s="16"/>
      <c r="O407" s="16"/>
      <c r="P407" s="16"/>
      <c r="Q407" s="16"/>
      <c r="R407" s="16"/>
      <c r="S407" s="16"/>
      <c r="T407" s="16"/>
      <c r="U407" s="16"/>
      <c r="V407" s="16"/>
      <c r="W407" s="16"/>
      <c r="X407" s="16"/>
      <c r="Y407" s="16"/>
      <c r="Z407" s="16"/>
    </row>
    <row r="408" spans="1:26" ht="12.75" customHeight="1">
      <c r="A408" s="16"/>
      <c r="B408" s="16"/>
      <c r="C408" s="16"/>
      <c r="D408" s="16"/>
      <c r="E408" s="16"/>
      <c r="F408" s="16"/>
      <c r="G408" s="16"/>
      <c r="H408" s="16"/>
      <c r="I408" s="16"/>
      <c r="J408" s="16"/>
      <c r="K408" s="16"/>
      <c r="L408" s="16"/>
      <c r="M408" s="16"/>
      <c r="N408" s="16"/>
      <c r="O408" s="16"/>
      <c r="P408" s="16"/>
      <c r="Q408" s="16"/>
      <c r="R408" s="16"/>
      <c r="S408" s="16"/>
      <c r="T408" s="16"/>
      <c r="U408" s="16"/>
      <c r="V408" s="16"/>
      <c r="W408" s="16"/>
      <c r="X408" s="16"/>
      <c r="Y408" s="16"/>
      <c r="Z408" s="16"/>
    </row>
    <row r="409" spans="1:26" ht="12.75" customHeight="1">
      <c r="A409" s="16"/>
      <c r="B409" s="16"/>
      <c r="C409" s="16"/>
      <c r="D409" s="16"/>
      <c r="E409" s="16"/>
      <c r="F409" s="16"/>
      <c r="G409" s="16"/>
      <c r="H409" s="16"/>
      <c r="I409" s="16"/>
      <c r="J409" s="16"/>
      <c r="K409" s="16"/>
      <c r="L409" s="16"/>
      <c r="M409" s="16"/>
      <c r="N409" s="16"/>
      <c r="O409" s="16"/>
      <c r="P409" s="16"/>
      <c r="Q409" s="16"/>
      <c r="R409" s="16"/>
      <c r="S409" s="16"/>
      <c r="T409" s="16"/>
      <c r="U409" s="16"/>
      <c r="V409" s="16"/>
      <c r="W409" s="16"/>
      <c r="X409" s="16"/>
      <c r="Y409" s="16"/>
      <c r="Z409" s="16"/>
    </row>
    <row r="410" spans="1:26" ht="12.75" customHeight="1">
      <c r="A410" s="16"/>
      <c r="B410" s="16"/>
      <c r="C410" s="16"/>
      <c r="D410" s="16"/>
      <c r="E410" s="16"/>
      <c r="F410" s="16"/>
      <c r="G410" s="16"/>
      <c r="H410" s="16"/>
      <c r="I410" s="16"/>
      <c r="J410" s="16"/>
      <c r="K410" s="16"/>
      <c r="L410" s="16"/>
      <c r="M410" s="16"/>
      <c r="N410" s="16"/>
      <c r="O410" s="16"/>
      <c r="P410" s="16"/>
      <c r="Q410" s="16"/>
      <c r="R410" s="16"/>
      <c r="S410" s="16"/>
      <c r="T410" s="16"/>
      <c r="U410" s="16"/>
      <c r="V410" s="16"/>
      <c r="W410" s="16"/>
      <c r="X410" s="16"/>
      <c r="Y410" s="16"/>
      <c r="Z410" s="16"/>
    </row>
    <row r="411" spans="1:26" ht="12.75" customHeight="1">
      <c r="A411" s="16"/>
      <c r="B411" s="16"/>
      <c r="C411" s="16"/>
      <c r="D411" s="16"/>
      <c r="E411" s="16"/>
      <c r="F411" s="16"/>
      <c r="G411" s="16"/>
      <c r="H411" s="16"/>
      <c r="I411" s="16"/>
      <c r="J411" s="16"/>
      <c r="K411" s="16"/>
      <c r="L411" s="16"/>
      <c r="M411" s="16"/>
      <c r="N411" s="16"/>
      <c r="O411" s="16"/>
      <c r="P411" s="16"/>
      <c r="Q411" s="16"/>
      <c r="R411" s="16"/>
      <c r="S411" s="16"/>
      <c r="T411" s="16"/>
      <c r="U411" s="16"/>
      <c r="V411" s="16"/>
      <c r="W411" s="16"/>
      <c r="X411" s="16"/>
      <c r="Y411" s="16"/>
      <c r="Z411" s="16"/>
    </row>
    <row r="412" spans="1:26" ht="12.75" customHeight="1">
      <c r="A412" s="16"/>
      <c r="B412" s="16"/>
      <c r="C412" s="16"/>
      <c r="D412" s="16"/>
      <c r="E412" s="16"/>
      <c r="F412" s="16"/>
      <c r="G412" s="16"/>
      <c r="H412" s="16"/>
      <c r="I412" s="16"/>
      <c r="J412" s="16"/>
      <c r="K412" s="16"/>
      <c r="L412" s="16"/>
      <c r="M412" s="16"/>
      <c r="N412" s="16"/>
      <c r="O412" s="16"/>
      <c r="P412" s="16"/>
      <c r="Q412" s="16"/>
      <c r="R412" s="16"/>
      <c r="S412" s="16"/>
      <c r="T412" s="16"/>
      <c r="U412" s="16"/>
      <c r="V412" s="16"/>
      <c r="W412" s="16"/>
      <c r="X412" s="16"/>
      <c r="Y412" s="16"/>
      <c r="Z412" s="16"/>
    </row>
    <row r="413" spans="1:26" ht="12.75" customHeight="1">
      <c r="A413" s="16"/>
      <c r="B413" s="16"/>
      <c r="C413" s="16"/>
      <c r="D413" s="16"/>
      <c r="E413" s="16"/>
      <c r="F413" s="16"/>
      <c r="G413" s="16"/>
      <c r="H413" s="16"/>
      <c r="I413" s="16"/>
      <c r="J413" s="16"/>
      <c r="K413" s="16"/>
      <c r="L413" s="16"/>
      <c r="M413" s="16"/>
      <c r="N413" s="16"/>
      <c r="O413" s="16"/>
      <c r="P413" s="16"/>
      <c r="Q413" s="16"/>
      <c r="R413" s="16"/>
      <c r="S413" s="16"/>
      <c r="T413" s="16"/>
      <c r="U413" s="16"/>
      <c r="V413" s="16"/>
      <c r="W413" s="16"/>
      <c r="X413" s="16"/>
      <c r="Y413" s="16"/>
      <c r="Z413" s="16"/>
    </row>
    <row r="414" spans="1:26" ht="12.75" customHeight="1">
      <c r="A414" s="16"/>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row>
    <row r="415" spans="1:26" ht="12.75" customHeight="1">
      <c r="A415" s="16"/>
      <c r="B415" s="16"/>
      <c r="C415" s="16"/>
      <c r="D415" s="16"/>
      <c r="E415" s="16"/>
      <c r="F415" s="16"/>
      <c r="G415" s="16"/>
      <c r="H415" s="16"/>
      <c r="I415" s="16"/>
      <c r="J415" s="16"/>
      <c r="K415" s="16"/>
      <c r="L415" s="16"/>
      <c r="M415" s="16"/>
      <c r="N415" s="16"/>
      <c r="O415" s="16"/>
      <c r="P415" s="16"/>
      <c r="Q415" s="16"/>
      <c r="R415" s="16"/>
      <c r="S415" s="16"/>
      <c r="T415" s="16"/>
      <c r="U415" s="16"/>
      <c r="V415" s="16"/>
      <c r="W415" s="16"/>
      <c r="X415" s="16"/>
      <c r="Y415" s="16"/>
      <c r="Z415" s="16"/>
    </row>
    <row r="416" spans="1:26" ht="12.75" customHeight="1">
      <c r="A416" s="16"/>
      <c r="B416" s="16"/>
      <c r="C416" s="16"/>
      <c r="D416" s="16"/>
      <c r="E416" s="16"/>
      <c r="F416" s="16"/>
      <c r="G416" s="16"/>
      <c r="H416" s="16"/>
      <c r="I416" s="16"/>
      <c r="J416" s="16"/>
      <c r="K416" s="16"/>
      <c r="L416" s="16"/>
      <c r="M416" s="16"/>
      <c r="N416" s="16"/>
      <c r="O416" s="16"/>
      <c r="P416" s="16"/>
      <c r="Q416" s="16"/>
      <c r="R416" s="16"/>
      <c r="S416" s="16"/>
      <c r="T416" s="16"/>
      <c r="U416" s="16"/>
      <c r="V416" s="16"/>
      <c r="W416" s="16"/>
      <c r="X416" s="16"/>
      <c r="Y416" s="16"/>
      <c r="Z416" s="16"/>
    </row>
    <row r="417" spans="1:26" ht="12.75" customHeight="1">
      <c r="A417" s="16"/>
      <c r="B417" s="16"/>
      <c r="C417" s="16"/>
      <c r="D417" s="16"/>
      <c r="E417" s="16"/>
      <c r="F417" s="16"/>
      <c r="G417" s="16"/>
      <c r="H417" s="16"/>
      <c r="I417" s="16"/>
      <c r="J417" s="16"/>
      <c r="K417" s="16"/>
      <c r="L417" s="16"/>
      <c r="M417" s="16"/>
      <c r="N417" s="16"/>
      <c r="O417" s="16"/>
      <c r="P417" s="16"/>
      <c r="Q417" s="16"/>
      <c r="R417" s="16"/>
      <c r="S417" s="16"/>
      <c r="T417" s="16"/>
      <c r="U417" s="16"/>
      <c r="V417" s="16"/>
      <c r="W417" s="16"/>
      <c r="X417" s="16"/>
      <c r="Y417" s="16"/>
      <c r="Z417" s="16"/>
    </row>
    <row r="418" spans="1:26" ht="12.75" customHeight="1">
      <c r="A418" s="16"/>
      <c r="B418" s="16"/>
      <c r="C418" s="16"/>
      <c r="D418" s="16"/>
      <c r="E418" s="16"/>
      <c r="F418" s="16"/>
      <c r="G418" s="16"/>
      <c r="H418" s="16"/>
      <c r="I418" s="16"/>
      <c r="J418" s="16"/>
      <c r="K418" s="16"/>
      <c r="L418" s="16"/>
      <c r="M418" s="16"/>
      <c r="N418" s="16"/>
      <c r="O418" s="16"/>
      <c r="P418" s="16"/>
      <c r="Q418" s="16"/>
      <c r="R418" s="16"/>
      <c r="S418" s="16"/>
      <c r="T418" s="16"/>
      <c r="U418" s="16"/>
      <c r="V418" s="16"/>
      <c r="W418" s="16"/>
      <c r="X418" s="16"/>
      <c r="Y418" s="16"/>
      <c r="Z418" s="16"/>
    </row>
    <row r="419" spans="1:26" ht="12.75" customHeight="1">
      <c r="A419" s="16"/>
      <c r="B419" s="16"/>
      <c r="C419" s="16"/>
      <c r="D419" s="16"/>
      <c r="E419" s="16"/>
      <c r="F419" s="16"/>
      <c r="G419" s="16"/>
      <c r="H419" s="16"/>
      <c r="I419" s="16"/>
      <c r="J419" s="16"/>
      <c r="K419" s="16"/>
      <c r="L419" s="16"/>
      <c r="M419" s="16"/>
      <c r="N419" s="16"/>
      <c r="O419" s="16"/>
      <c r="P419" s="16"/>
      <c r="Q419" s="16"/>
      <c r="R419" s="16"/>
      <c r="S419" s="16"/>
      <c r="T419" s="16"/>
      <c r="U419" s="16"/>
      <c r="V419" s="16"/>
      <c r="W419" s="16"/>
      <c r="X419" s="16"/>
      <c r="Y419" s="16"/>
      <c r="Z419" s="16"/>
    </row>
    <row r="420" spans="1:26" ht="12.75" customHeight="1">
      <c r="A420" s="16"/>
      <c r="B420" s="16"/>
      <c r="C420" s="16"/>
      <c r="D420" s="16"/>
      <c r="E420" s="16"/>
      <c r="F420" s="16"/>
      <c r="G420" s="16"/>
      <c r="H420" s="16"/>
      <c r="I420" s="16"/>
      <c r="J420" s="16"/>
      <c r="K420" s="16"/>
      <c r="L420" s="16"/>
      <c r="M420" s="16"/>
      <c r="N420" s="16"/>
      <c r="O420" s="16"/>
      <c r="P420" s="16"/>
      <c r="Q420" s="16"/>
      <c r="R420" s="16"/>
      <c r="S420" s="16"/>
      <c r="T420" s="16"/>
      <c r="U420" s="16"/>
      <c r="V420" s="16"/>
      <c r="W420" s="16"/>
      <c r="X420" s="16"/>
      <c r="Y420" s="16"/>
      <c r="Z420" s="16"/>
    </row>
    <row r="421" spans="1:26" ht="12.75" customHeight="1">
      <c r="A421" s="16"/>
      <c r="B421" s="16"/>
      <c r="C421" s="16"/>
      <c r="D421" s="16"/>
      <c r="E421" s="16"/>
      <c r="F421" s="16"/>
      <c r="G421" s="16"/>
      <c r="H421" s="16"/>
      <c r="I421" s="16"/>
      <c r="J421" s="16"/>
      <c r="K421" s="16"/>
      <c r="L421" s="16"/>
      <c r="M421" s="16"/>
      <c r="N421" s="16"/>
      <c r="O421" s="16"/>
      <c r="P421" s="16"/>
      <c r="Q421" s="16"/>
      <c r="R421" s="16"/>
      <c r="S421" s="16"/>
      <c r="T421" s="16"/>
      <c r="U421" s="16"/>
      <c r="V421" s="16"/>
      <c r="W421" s="16"/>
      <c r="X421" s="16"/>
      <c r="Y421" s="16"/>
      <c r="Z421" s="16"/>
    </row>
    <row r="422" spans="1:26" ht="12.75" customHeight="1">
      <c r="A422" s="16"/>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row>
    <row r="423" spans="1:26" ht="12.75" customHeight="1">
      <c r="A423" s="16"/>
      <c r="B423" s="16"/>
      <c r="C423" s="16"/>
      <c r="D423" s="16"/>
      <c r="E423" s="16"/>
      <c r="F423" s="16"/>
      <c r="G423" s="16"/>
      <c r="H423" s="16"/>
      <c r="I423" s="16"/>
      <c r="J423" s="16"/>
      <c r="K423" s="16"/>
      <c r="L423" s="16"/>
      <c r="M423" s="16"/>
      <c r="N423" s="16"/>
      <c r="O423" s="16"/>
      <c r="P423" s="16"/>
      <c r="Q423" s="16"/>
      <c r="R423" s="16"/>
      <c r="S423" s="16"/>
      <c r="T423" s="16"/>
      <c r="U423" s="16"/>
      <c r="V423" s="16"/>
      <c r="W423" s="16"/>
      <c r="X423" s="16"/>
      <c r="Y423" s="16"/>
      <c r="Z423" s="16"/>
    </row>
    <row r="424" spans="1:26" ht="12.75" customHeight="1">
      <c r="A424" s="16"/>
      <c r="B424" s="16"/>
      <c r="C424" s="16"/>
      <c r="D424" s="16"/>
      <c r="E424" s="16"/>
      <c r="F424" s="16"/>
      <c r="G424" s="16"/>
      <c r="H424" s="16"/>
      <c r="I424" s="16"/>
      <c r="J424" s="16"/>
      <c r="K424" s="16"/>
      <c r="L424" s="16"/>
      <c r="M424" s="16"/>
      <c r="N424" s="16"/>
      <c r="O424" s="16"/>
      <c r="P424" s="16"/>
      <c r="Q424" s="16"/>
      <c r="R424" s="16"/>
      <c r="S424" s="16"/>
      <c r="T424" s="16"/>
      <c r="U424" s="16"/>
      <c r="V424" s="16"/>
      <c r="W424" s="16"/>
      <c r="X424" s="16"/>
      <c r="Y424" s="16"/>
      <c r="Z424" s="16"/>
    </row>
    <row r="425" spans="1:26" ht="12.75" customHeight="1">
      <c r="A425" s="16"/>
      <c r="B425" s="16"/>
      <c r="C425" s="16"/>
      <c r="D425" s="16"/>
      <c r="E425" s="16"/>
      <c r="F425" s="16"/>
      <c r="G425" s="16"/>
      <c r="H425" s="16"/>
      <c r="I425" s="16"/>
      <c r="J425" s="16"/>
      <c r="K425" s="16"/>
      <c r="L425" s="16"/>
      <c r="M425" s="16"/>
      <c r="N425" s="16"/>
      <c r="O425" s="16"/>
      <c r="P425" s="16"/>
      <c r="Q425" s="16"/>
      <c r="R425" s="16"/>
      <c r="S425" s="16"/>
      <c r="T425" s="16"/>
      <c r="U425" s="16"/>
      <c r="V425" s="16"/>
      <c r="W425" s="16"/>
      <c r="X425" s="16"/>
      <c r="Y425" s="16"/>
      <c r="Z425" s="16"/>
    </row>
    <row r="426" spans="1:26" ht="12.75" customHeight="1">
      <c r="A426" s="16"/>
      <c r="B426" s="16"/>
      <c r="C426" s="16"/>
      <c r="D426" s="16"/>
      <c r="E426" s="16"/>
      <c r="F426" s="16"/>
      <c r="G426" s="16"/>
      <c r="H426" s="16"/>
      <c r="I426" s="16"/>
      <c r="J426" s="16"/>
      <c r="K426" s="16"/>
      <c r="L426" s="16"/>
      <c r="M426" s="16"/>
      <c r="N426" s="16"/>
      <c r="O426" s="16"/>
      <c r="P426" s="16"/>
      <c r="Q426" s="16"/>
      <c r="R426" s="16"/>
      <c r="S426" s="16"/>
      <c r="T426" s="16"/>
      <c r="U426" s="16"/>
      <c r="V426" s="16"/>
      <c r="W426" s="16"/>
      <c r="X426" s="16"/>
      <c r="Y426" s="16"/>
      <c r="Z426" s="16"/>
    </row>
    <row r="427" spans="1:26" ht="12.75" customHeight="1">
      <c r="A427" s="16"/>
      <c r="B427" s="16"/>
      <c r="C427" s="16"/>
      <c r="D427" s="16"/>
      <c r="E427" s="16"/>
      <c r="F427" s="16"/>
      <c r="G427" s="16"/>
      <c r="H427" s="16"/>
      <c r="I427" s="16"/>
      <c r="J427" s="16"/>
      <c r="K427" s="16"/>
      <c r="L427" s="16"/>
      <c r="M427" s="16"/>
      <c r="N427" s="16"/>
      <c r="O427" s="16"/>
      <c r="P427" s="16"/>
      <c r="Q427" s="16"/>
      <c r="R427" s="16"/>
      <c r="S427" s="16"/>
      <c r="T427" s="16"/>
      <c r="U427" s="16"/>
      <c r="V427" s="16"/>
      <c r="W427" s="16"/>
      <c r="X427" s="16"/>
      <c r="Y427" s="16"/>
      <c r="Z427" s="16"/>
    </row>
    <row r="428" spans="1:26" ht="12.75" customHeight="1">
      <c r="A428" s="16"/>
      <c r="B428" s="16"/>
      <c r="C428" s="16"/>
      <c r="D428" s="16"/>
      <c r="E428" s="16"/>
      <c r="F428" s="16"/>
      <c r="G428" s="16"/>
      <c r="H428" s="16"/>
      <c r="I428" s="16"/>
      <c r="J428" s="16"/>
      <c r="K428" s="16"/>
      <c r="L428" s="16"/>
      <c r="M428" s="16"/>
      <c r="N428" s="16"/>
      <c r="O428" s="16"/>
      <c r="P428" s="16"/>
      <c r="Q428" s="16"/>
      <c r="R428" s="16"/>
      <c r="S428" s="16"/>
      <c r="T428" s="16"/>
      <c r="U428" s="16"/>
      <c r="V428" s="16"/>
      <c r="W428" s="16"/>
      <c r="X428" s="16"/>
      <c r="Y428" s="16"/>
      <c r="Z428" s="16"/>
    </row>
    <row r="429" spans="1:26" ht="12.75" customHeight="1">
      <c r="A429" s="16"/>
      <c r="B429" s="16"/>
      <c r="C429" s="16"/>
      <c r="D429" s="16"/>
      <c r="E429" s="16"/>
      <c r="F429" s="16"/>
      <c r="G429" s="16"/>
      <c r="H429" s="16"/>
      <c r="I429" s="16"/>
      <c r="J429" s="16"/>
      <c r="K429" s="16"/>
      <c r="L429" s="16"/>
      <c r="M429" s="16"/>
      <c r="N429" s="16"/>
      <c r="O429" s="16"/>
      <c r="P429" s="16"/>
      <c r="Q429" s="16"/>
      <c r="R429" s="16"/>
      <c r="S429" s="16"/>
      <c r="T429" s="16"/>
      <c r="U429" s="16"/>
      <c r="V429" s="16"/>
      <c r="W429" s="16"/>
      <c r="X429" s="16"/>
      <c r="Y429" s="16"/>
      <c r="Z429" s="16"/>
    </row>
    <row r="430" spans="1:26" ht="12.75" customHeight="1">
      <c r="A430" s="16"/>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row>
    <row r="431" spans="1:26" ht="12.75" customHeight="1">
      <c r="A431" s="16"/>
      <c r="B431" s="16"/>
      <c r="C431" s="16"/>
      <c r="D431" s="16"/>
      <c r="E431" s="16"/>
      <c r="F431" s="16"/>
      <c r="G431" s="16"/>
      <c r="H431" s="16"/>
      <c r="I431" s="16"/>
      <c r="J431" s="16"/>
      <c r="K431" s="16"/>
      <c r="L431" s="16"/>
      <c r="M431" s="16"/>
      <c r="N431" s="16"/>
      <c r="O431" s="16"/>
      <c r="P431" s="16"/>
      <c r="Q431" s="16"/>
      <c r="R431" s="16"/>
      <c r="S431" s="16"/>
      <c r="T431" s="16"/>
      <c r="U431" s="16"/>
      <c r="V431" s="16"/>
      <c r="W431" s="16"/>
      <c r="X431" s="16"/>
      <c r="Y431" s="16"/>
      <c r="Z431" s="16"/>
    </row>
    <row r="432" spans="1:26" ht="12.75" customHeight="1">
      <c r="A432" s="16"/>
      <c r="B432" s="16"/>
      <c r="C432" s="16"/>
      <c r="D432" s="16"/>
      <c r="E432" s="16"/>
      <c r="F432" s="16"/>
      <c r="G432" s="16"/>
      <c r="H432" s="16"/>
      <c r="I432" s="16"/>
      <c r="J432" s="16"/>
      <c r="K432" s="16"/>
      <c r="L432" s="16"/>
      <c r="M432" s="16"/>
      <c r="N432" s="16"/>
      <c r="O432" s="16"/>
      <c r="P432" s="16"/>
      <c r="Q432" s="16"/>
      <c r="R432" s="16"/>
      <c r="S432" s="16"/>
      <c r="T432" s="16"/>
      <c r="U432" s="16"/>
      <c r="V432" s="16"/>
      <c r="W432" s="16"/>
      <c r="X432" s="16"/>
      <c r="Y432" s="16"/>
      <c r="Z432" s="16"/>
    </row>
    <row r="433" spans="1:26" ht="12.75" customHeight="1">
      <c r="A433" s="16"/>
      <c r="B433" s="16"/>
      <c r="C433" s="16"/>
      <c r="D433" s="16"/>
      <c r="E433" s="16"/>
      <c r="F433" s="16"/>
      <c r="G433" s="16"/>
      <c r="H433" s="16"/>
      <c r="I433" s="16"/>
      <c r="J433" s="16"/>
      <c r="K433" s="16"/>
      <c r="L433" s="16"/>
      <c r="M433" s="16"/>
      <c r="N433" s="16"/>
      <c r="O433" s="16"/>
      <c r="P433" s="16"/>
      <c r="Q433" s="16"/>
      <c r="R433" s="16"/>
      <c r="S433" s="16"/>
      <c r="T433" s="16"/>
      <c r="U433" s="16"/>
      <c r="V433" s="16"/>
      <c r="W433" s="16"/>
      <c r="X433" s="16"/>
      <c r="Y433" s="16"/>
      <c r="Z433" s="16"/>
    </row>
    <row r="434" spans="1:26" ht="12.75" customHeight="1">
      <c r="A434" s="16"/>
      <c r="B434" s="16"/>
      <c r="C434" s="16"/>
      <c r="D434" s="16"/>
      <c r="E434" s="16"/>
      <c r="F434" s="16"/>
      <c r="G434" s="16"/>
      <c r="H434" s="16"/>
      <c r="I434" s="16"/>
      <c r="J434" s="16"/>
      <c r="K434" s="16"/>
      <c r="L434" s="16"/>
      <c r="M434" s="16"/>
      <c r="N434" s="16"/>
      <c r="O434" s="16"/>
      <c r="P434" s="16"/>
      <c r="Q434" s="16"/>
      <c r="R434" s="16"/>
      <c r="S434" s="16"/>
      <c r="T434" s="16"/>
      <c r="U434" s="16"/>
      <c r="V434" s="16"/>
      <c r="W434" s="16"/>
      <c r="X434" s="16"/>
      <c r="Y434" s="16"/>
      <c r="Z434" s="16"/>
    </row>
    <row r="435" spans="1:26" ht="12.75" customHeight="1">
      <c r="A435" s="16"/>
      <c r="B435" s="16"/>
      <c r="C435" s="16"/>
      <c r="D435" s="16"/>
      <c r="E435" s="16"/>
      <c r="F435" s="16"/>
      <c r="G435" s="16"/>
      <c r="H435" s="16"/>
      <c r="I435" s="16"/>
      <c r="J435" s="16"/>
      <c r="K435" s="16"/>
      <c r="L435" s="16"/>
      <c r="M435" s="16"/>
      <c r="N435" s="16"/>
      <c r="O435" s="16"/>
      <c r="P435" s="16"/>
      <c r="Q435" s="16"/>
      <c r="R435" s="16"/>
      <c r="S435" s="16"/>
      <c r="T435" s="16"/>
      <c r="U435" s="16"/>
      <c r="V435" s="16"/>
      <c r="W435" s="16"/>
      <c r="X435" s="16"/>
      <c r="Y435" s="16"/>
      <c r="Z435" s="16"/>
    </row>
    <row r="436" spans="1:26" ht="12.75" customHeight="1">
      <c r="A436" s="16"/>
      <c r="B436" s="16"/>
      <c r="C436" s="16"/>
      <c r="D436" s="16"/>
      <c r="E436" s="16"/>
      <c r="F436" s="16"/>
      <c r="G436" s="16"/>
      <c r="H436" s="16"/>
      <c r="I436" s="16"/>
      <c r="J436" s="16"/>
      <c r="K436" s="16"/>
      <c r="L436" s="16"/>
      <c r="M436" s="16"/>
      <c r="N436" s="16"/>
      <c r="O436" s="16"/>
      <c r="P436" s="16"/>
      <c r="Q436" s="16"/>
      <c r="R436" s="16"/>
      <c r="S436" s="16"/>
      <c r="T436" s="16"/>
      <c r="U436" s="16"/>
      <c r="V436" s="16"/>
      <c r="W436" s="16"/>
      <c r="X436" s="16"/>
      <c r="Y436" s="16"/>
      <c r="Z436" s="16"/>
    </row>
    <row r="437" spans="1:26" ht="12.75" customHeight="1">
      <c r="A437" s="16"/>
      <c r="B437" s="16"/>
      <c r="C437" s="16"/>
      <c r="D437" s="16"/>
      <c r="E437" s="16"/>
      <c r="F437" s="16"/>
      <c r="G437" s="16"/>
      <c r="H437" s="16"/>
      <c r="I437" s="16"/>
      <c r="J437" s="16"/>
      <c r="K437" s="16"/>
      <c r="L437" s="16"/>
      <c r="M437" s="16"/>
      <c r="N437" s="16"/>
      <c r="O437" s="16"/>
      <c r="P437" s="16"/>
      <c r="Q437" s="16"/>
      <c r="R437" s="16"/>
      <c r="S437" s="16"/>
      <c r="T437" s="16"/>
      <c r="U437" s="16"/>
      <c r="V437" s="16"/>
      <c r="W437" s="16"/>
      <c r="X437" s="16"/>
      <c r="Y437" s="16"/>
      <c r="Z437" s="16"/>
    </row>
    <row r="438" spans="1:26" ht="12.75" customHeight="1">
      <c r="A438" s="16"/>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row>
    <row r="439" spans="1:26" ht="12.75" customHeight="1">
      <c r="A439" s="16"/>
      <c r="B439" s="16"/>
      <c r="C439" s="16"/>
      <c r="D439" s="16"/>
      <c r="E439" s="16"/>
      <c r="F439" s="16"/>
      <c r="G439" s="16"/>
      <c r="H439" s="16"/>
      <c r="I439" s="16"/>
      <c r="J439" s="16"/>
      <c r="K439" s="16"/>
      <c r="L439" s="16"/>
      <c r="M439" s="16"/>
      <c r="N439" s="16"/>
      <c r="O439" s="16"/>
      <c r="P439" s="16"/>
      <c r="Q439" s="16"/>
      <c r="R439" s="16"/>
      <c r="S439" s="16"/>
      <c r="T439" s="16"/>
      <c r="U439" s="16"/>
      <c r="V439" s="16"/>
      <c r="W439" s="16"/>
      <c r="X439" s="16"/>
      <c r="Y439" s="16"/>
      <c r="Z439" s="16"/>
    </row>
    <row r="440" spans="1:26" ht="12.75" customHeight="1">
      <c r="A440" s="16"/>
      <c r="B440" s="16"/>
      <c r="C440" s="16"/>
      <c r="D440" s="16"/>
      <c r="E440" s="16"/>
      <c r="F440" s="16"/>
      <c r="G440" s="16"/>
      <c r="H440" s="16"/>
      <c r="I440" s="16"/>
      <c r="J440" s="16"/>
      <c r="K440" s="16"/>
      <c r="L440" s="16"/>
      <c r="M440" s="16"/>
      <c r="N440" s="16"/>
      <c r="O440" s="16"/>
      <c r="P440" s="16"/>
      <c r="Q440" s="16"/>
      <c r="R440" s="16"/>
      <c r="S440" s="16"/>
      <c r="T440" s="16"/>
      <c r="U440" s="16"/>
      <c r="V440" s="16"/>
      <c r="W440" s="16"/>
      <c r="X440" s="16"/>
      <c r="Y440" s="16"/>
      <c r="Z440" s="16"/>
    </row>
    <row r="441" spans="1:26" ht="12.75" customHeight="1">
      <c r="A441" s="16"/>
      <c r="B441" s="16"/>
      <c r="C441" s="16"/>
      <c r="D441" s="16"/>
      <c r="E441" s="16"/>
      <c r="F441" s="16"/>
      <c r="G441" s="16"/>
      <c r="H441" s="16"/>
      <c r="I441" s="16"/>
      <c r="J441" s="16"/>
      <c r="K441" s="16"/>
      <c r="L441" s="16"/>
      <c r="M441" s="16"/>
      <c r="N441" s="16"/>
      <c r="O441" s="16"/>
      <c r="P441" s="16"/>
      <c r="Q441" s="16"/>
      <c r="R441" s="16"/>
      <c r="S441" s="16"/>
      <c r="T441" s="16"/>
      <c r="U441" s="16"/>
      <c r="V441" s="16"/>
      <c r="W441" s="16"/>
      <c r="X441" s="16"/>
      <c r="Y441" s="16"/>
      <c r="Z441" s="16"/>
    </row>
    <row r="442" spans="1:26" ht="12.75" customHeight="1">
      <c r="A442" s="16"/>
      <c r="B442" s="16"/>
      <c r="C442" s="16"/>
      <c r="D442" s="16"/>
      <c r="E442" s="16"/>
      <c r="F442" s="16"/>
      <c r="G442" s="16"/>
      <c r="H442" s="16"/>
      <c r="I442" s="16"/>
      <c r="J442" s="16"/>
      <c r="K442" s="16"/>
      <c r="L442" s="16"/>
      <c r="M442" s="16"/>
      <c r="N442" s="16"/>
      <c r="O442" s="16"/>
      <c r="P442" s="16"/>
      <c r="Q442" s="16"/>
      <c r="R442" s="16"/>
      <c r="S442" s="16"/>
      <c r="T442" s="16"/>
      <c r="U442" s="16"/>
      <c r="V442" s="16"/>
      <c r="W442" s="16"/>
      <c r="X442" s="16"/>
      <c r="Y442" s="16"/>
      <c r="Z442" s="16"/>
    </row>
    <row r="443" spans="1:26" ht="12.75" customHeight="1">
      <c r="A443" s="16"/>
      <c r="B443" s="16"/>
      <c r="C443" s="16"/>
      <c r="D443" s="16"/>
      <c r="E443" s="16"/>
      <c r="F443" s="16"/>
      <c r="G443" s="16"/>
      <c r="H443" s="16"/>
      <c r="I443" s="16"/>
      <c r="J443" s="16"/>
      <c r="K443" s="16"/>
      <c r="L443" s="16"/>
      <c r="M443" s="16"/>
      <c r="N443" s="16"/>
      <c r="O443" s="16"/>
      <c r="P443" s="16"/>
      <c r="Q443" s="16"/>
      <c r="R443" s="16"/>
      <c r="S443" s="16"/>
      <c r="T443" s="16"/>
      <c r="U443" s="16"/>
      <c r="V443" s="16"/>
      <c r="W443" s="16"/>
      <c r="X443" s="16"/>
      <c r="Y443" s="16"/>
      <c r="Z443" s="16"/>
    </row>
    <row r="444" spans="1:26" ht="12.75" customHeight="1">
      <c r="A444" s="16"/>
      <c r="B444" s="16"/>
      <c r="C444" s="16"/>
      <c r="D444" s="16"/>
      <c r="E444" s="16"/>
      <c r="F444" s="16"/>
      <c r="G444" s="16"/>
      <c r="H444" s="16"/>
      <c r="I444" s="16"/>
      <c r="J444" s="16"/>
      <c r="K444" s="16"/>
      <c r="L444" s="16"/>
      <c r="M444" s="16"/>
      <c r="N444" s="16"/>
      <c r="O444" s="16"/>
      <c r="P444" s="16"/>
      <c r="Q444" s="16"/>
      <c r="R444" s="16"/>
      <c r="S444" s="16"/>
      <c r="T444" s="16"/>
      <c r="U444" s="16"/>
      <c r="V444" s="16"/>
      <c r="W444" s="16"/>
      <c r="X444" s="16"/>
      <c r="Y444" s="16"/>
      <c r="Z444" s="16"/>
    </row>
    <row r="445" spans="1:26" ht="12.75" customHeight="1">
      <c r="A445" s="16"/>
      <c r="B445" s="16"/>
      <c r="C445" s="16"/>
      <c r="D445" s="16"/>
      <c r="E445" s="16"/>
      <c r="F445" s="16"/>
      <c r="G445" s="16"/>
      <c r="H445" s="16"/>
      <c r="I445" s="16"/>
      <c r="J445" s="16"/>
      <c r="K445" s="16"/>
      <c r="L445" s="16"/>
      <c r="M445" s="16"/>
      <c r="N445" s="16"/>
      <c r="O445" s="16"/>
      <c r="P445" s="16"/>
      <c r="Q445" s="16"/>
      <c r="R445" s="16"/>
      <c r="S445" s="16"/>
      <c r="T445" s="16"/>
      <c r="U445" s="16"/>
      <c r="V445" s="16"/>
      <c r="W445" s="16"/>
      <c r="X445" s="16"/>
      <c r="Y445" s="16"/>
      <c r="Z445" s="16"/>
    </row>
    <row r="446" spans="1:26" ht="12.75" customHeight="1">
      <c r="A446" s="16"/>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row>
    <row r="447" spans="1:26" ht="12.75" customHeight="1">
      <c r="A447" s="16"/>
      <c r="B447" s="16"/>
      <c r="C447" s="16"/>
      <c r="D447" s="16"/>
      <c r="E447" s="16"/>
      <c r="F447" s="16"/>
      <c r="G447" s="16"/>
      <c r="H447" s="16"/>
      <c r="I447" s="16"/>
      <c r="J447" s="16"/>
      <c r="K447" s="16"/>
      <c r="L447" s="16"/>
      <c r="M447" s="16"/>
      <c r="N447" s="16"/>
      <c r="O447" s="16"/>
      <c r="P447" s="16"/>
      <c r="Q447" s="16"/>
      <c r="R447" s="16"/>
      <c r="S447" s="16"/>
      <c r="T447" s="16"/>
      <c r="U447" s="16"/>
      <c r="V447" s="16"/>
      <c r="W447" s="16"/>
      <c r="X447" s="16"/>
      <c r="Y447" s="16"/>
      <c r="Z447" s="16"/>
    </row>
    <row r="448" spans="1:26" ht="12.75" customHeight="1">
      <c r="A448" s="16"/>
      <c r="B448" s="16"/>
      <c r="C448" s="16"/>
      <c r="D448" s="16"/>
      <c r="E448" s="16"/>
      <c r="F448" s="16"/>
      <c r="G448" s="16"/>
      <c r="H448" s="16"/>
      <c r="I448" s="16"/>
      <c r="J448" s="16"/>
      <c r="K448" s="16"/>
      <c r="L448" s="16"/>
      <c r="M448" s="16"/>
      <c r="N448" s="16"/>
      <c r="O448" s="16"/>
      <c r="P448" s="16"/>
      <c r="Q448" s="16"/>
      <c r="R448" s="16"/>
      <c r="S448" s="16"/>
      <c r="T448" s="16"/>
      <c r="U448" s="16"/>
      <c r="V448" s="16"/>
      <c r="W448" s="16"/>
      <c r="X448" s="16"/>
      <c r="Y448" s="16"/>
      <c r="Z448" s="16"/>
    </row>
    <row r="449" spans="1:26" ht="12.75" customHeight="1">
      <c r="A449" s="16"/>
      <c r="B449" s="16"/>
      <c r="C449" s="16"/>
      <c r="D449" s="16"/>
      <c r="E449" s="16"/>
      <c r="F449" s="16"/>
      <c r="G449" s="16"/>
      <c r="H449" s="16"/>
      <c r="I449" s="16"/>
      <c r="J449" s="16"/>
      <c r="K449" s="16"/>
      <c r="L449" s="16"/>
      <c r="M449" s="16"/>
      <c r="N449" s="16"/>
      <c r="O449" s="16"/>
      <c r="P449" s="16"/>
      <c r="Q449" s="16"/>
      <c r="R449" s="16"/>
      <c r="S449" s="16"/>
      <c r="T449" s="16"/>
      <c r="U449" s="16"/>
      <c r="V449" s="16"/>
      <c r="W449" s="16"/>
      <c r="X449" s="16"/>
      <c r="Y449" s="16"/>
      <c r="Z449" s="16"/>
    </row>
    <row r="450" spans="1:26" ht="12.75" customHeight="1">
      <c r="A450" s="16"/>
      <c r="B450" s="16"/>
      <c r="C450" s="16"/>
      <c r="D450" s="16"/>
      <c r="E450" s="16"/>
      <c r="F450" s="16"/>
      <c r="G450" s="16"/>
      <c r="H450" s="16"/>
      <c r="I450" s="16"/>
      <c r="J450" s="16"/>
      <c r="K450" s="16"/>
      <c r="L450" s="16"/>
      <c r="M450" s="16"/>
      <c r="N450" s="16"/>
      <c r="O450" s="16"/>
      <c r="P450" s="16"/>
      <c r="Q450" s="16"/>
      <c r="R450" s="16"/>
      <c r="S450" s="16"/>
      <c r="T450" s="16"/>
      <c r="U450" s="16"/>
      <c r="V450" s="16"/>
      <c r="W450" s="16"/>
      <c r="X450" s="16"/>
      <c r="Y450" s="16"/>
      <c r="Z450" s="16"/>
    </row>
    <row r="451" spans="1:26" ht="12.75" customHeight="1">
      <c r="A451" s="16"/>
      <c r="B451" s="16"/>
      <c r="C451" s="16"/>
      <c r="D451" s="16"/>
      <c r="E451" s="16"/>
      <c r="F451" s="16"/>
      <c r="G451" s="16"/>
      <c r="H451" s="16"/>
      <c r="I451" s="16"/>
      <c r="J451" s="16"/>
      <c r="K451" s="16"/>
      <c r="L451" s="16"/>
      <c r="M451" s="16"/>
      <c r="N451" s="16"/>
      <c r="O451" s="16"/>
      <c r="P451" s="16"/>
      <c r="Q451" s="16"/>
      <c r="R451" s="16"/>
      <c r="S451" s="16"/>
      <c r="T451" s="16"/>
      <c r="U451" s="16"/>
      <c r="V451" s="16"/>
      <c r="W451" s="16"/>
      <c r="X451" s="16"/>
      <c r="Y451" s="16"/>
      <c r="Z451" s="16"/>
    </row>
    <row r="452" spans="1:26" ht="12.75" customHeight="1">
      <c r="A452" s="16"/>
      <c r="B452" s="16"/>
      <c r="C452" s="16"/>
      <c r="D452" s="16"/>
      <c r="E452" s="16"/>
      <c r="F452" s="16"/>
      <c r="G452" s="16"/>
      <c r="H452" s="16"/>
      <c r="I452" s="16"/>
      <c r="J452" s="16"/>
      <c r="K452" s="16"/>
      <c r="L452" s="16"/>
      <c r="M452" s="16"/>
      <c r="N452" s="16"/>
      <c r="O452" s="16"/>
      <c r="P452" s="16"/>
      <c r="Q452" s="16"/>
      <c r="R452" s="16"/>
      <c r="S452" s="16"/>
      <c r="T452" s="16"/>
      <c r="U452" s="16"/>
      <c r="V452" s="16"/>
      <c r="W452" s="16"/>
      <c r="X452" s="16"/>
      <c r="Y452" s="16"/>
      <c r="Z452" s="16"/>
    </row>
    <row r="453" spans="1:26" ht="12.75" customHeight="1">
      <c r="A453" s="16"/>
      <c r="B453" s="16"/>
      <c r="C453" s="16"/>
      <c r="D453" s="16"/>
      <c r="E453" s="16"/>
      <c r="F453" s="16"/>
      <c r="G453" s="16"/>
      <c r="H453" s="16"/>
      <c r="I453" s="16"/>
      <c r="J453" s="16"/>
      <c r="K453" s="16"/>
      <c r="L453" s="16"/>
      <c r="M453" s="16"/>
      <c r="N453" s="16"/>
      <c r="O453" s="16"/>
      <c r="P453" s="16"/>
      <c r="Q453" s="16"/>
      <c r="R453" s="16"/>
      <c r="S453" s="16"/>
      <c r="T453" s="16"/>
      <c r="U453" s="16"/>
      <c r="V453" s="16"/>
      <c r="W453" s="16"/>
      <c r="X453" s="16"/>
      <c r="Y453" s="16"/>
      <c r="Z453" s="16"/>
    </row>
    <row r="454" spans="1:26" ht="12.75" customHeight="1">
      <c r="A454" s="16"/>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row>
    <row r="455" spans="1:26" ht="12.75" customHeight="1">
      <c r="A455" s="16"/>
      <c r="B455" s="16"/>
      <c r="C455" s="16"/>
      <c r="D455" s="16"/>
      <c r="E455" s="16"/>
      <c r="F455" s="16"/>
      <c r="G455" s="16"/>
      <c r="H455" s="16"/>
      <c r="I455" s="16"/>
      <c r="J455" s="16"/>
      <c r="K455" s="16"/>
      <c r="L455" s="16"/>
      <c r="M455" s="16"/>
      <c r="N455" s="16"/>
      <c r="O455" s="16"/>
      <c r="P455" s="16"/>
      <c r="Q455" s="16"/>
      <c r="R455" s="16"/>
      <c r="S455" s="16"/>
      <c r="T455" s="16"/>
      <c r="U455" s="16"/>
      <c r="V455" s="16"/>
      <c r="W455" s="16"/>
      <c r="X455" s="16"/>
      <c r="Y455" s="16"/>
      <c r="Z455" s="16"/>
    </row>
    <row r="456" spans="1:26" ht="12.75" customHeight="1">
      <c r="A456" s="16"/>
      <c r="B456" s="16"/>
      <c r="C456" s="16"/>
      <c r="D456" s="16"/>
      <c r="E456" s="16"/>
      <c r="F456" s="16"/>
      <c r="G456" s="16"/>
      <c r="H456" s="16"/>
      <c r="I456" s="16"/>
      <c r="J456" s="16"/>
      <c r="K456" s="16"/>
      <c r="L456" s="16"/>
      <c r="M456" s="16"/>
      <c r="N456" s="16"/>
      <c r="O456" s="16"/>
      <c r="P456" s="16"/>
      <c r="Q456" s="16"/>
      <c r="R456" s="16"/>
      <c r="S456" s="16"/>
      <c r="T456" s="16"/>
      <c r="U456" s="16"/>
      <c r="V456" s="16"/>
      <c r="W456" s="16"/>
      <c r="X456" s="16"/>
      <c r="Y456" s="16"/>
      <c r="Z456" s="16"/>
    </row>
    <row r="457" spans="1:26" ht="12.75" customHeight="1">
      <c r="A457" s="16"/>
      <c r="B457" s="16"/>
      <c r="C457" s="16"/>
      <c r="D457" s="16"/>
      <c r="E457" s="16"/>
      <c r="F457" s="16"/>
      <c r="G457" s="16"/>
      <c r="H457" s="16"/>
      <c r="I457" s="16"/>
      <c r="J457" s="16"/>
      <c r="K457" s="16"/>
      <c r="L457" s="16"/>
      <c r="M457" s="16"/>
      <c r="N457" s="16"/>
      <c r="O457" s="16"/>
      <c r="P457" s="16"/>
      <c r="Q457" s="16"/>
      <c r="R457" s="16"/>
      <c r="S457" s="16"/>
      <c r="T457" s="16"/>
      <c r="U457" s="16"/>
      <c r="V457" s="16"/>
      <c r="W457" s="16"/>
      <c r="X457" s="16"/>
      <c r="Y457" s="16"/>
      <c r="Z457" s="16"/>
    </row>
    <row r="458" spans="1:26" ht="12.75" customHeight="1">
      <c r="A458" s="16"/>
      <c r="B458" s="16"/>
      <c r="C458" s="16"/>
      <c r="D458" s="16"/>
      <c r="E458" s="16"/>
      <c r="F458" s="16"/>
      <c r="G458" s="16"/>
      <c r="H458" s="16"/>
      <c r="I458" s="16"/>
      <c r="J458" s="16"/>
      <c r="K458" s="16"/>
      <c r="L458" s="16"/>
      <c r="M458" s="16"/>
      <c r="N458" s="16"/>
      <c r="O458" s="16"/>
      <c r="P458" s="16"/>
      <c r="Q458" s="16"/>
      <c r="R458" s="16"/>
      <c r="S458" s="16"/>
      <c r="T458" s="16"/>
      <c r="U458" s="16"/>
      <c r="V458" s="16"/>
      <c r="W458" s="16"/>
      <c r="X458" s="16"/>
      <c r="Y458" s="16"/>
      <c r="Z458" s="16"/>
    </row>
    <row r="459" spans="1:26" ht="12.75" customHeight="1">
      <c r="A459" s="16"/>
      <c r="B459" s="16"/>
      <c r="C459" s="16"/>
      <c r="D459" s="16"/>
      <c r="E459" s="16"/>
      <c r="F459" s="16"/>
      <c r="G459" s="16"/>
      <c r="H459" s="16"/>
      <c r="I459" s="16"/>
      <c r="J459" s="16"/>
      <c r="K459" s="16"/>
      <c r="L459" s="16"/>
      <c r="M459" s="16"/>
      <c r="N459" s="16"/>
      <c r="O459" s="16"/>
      <c r="P459" s="16"/>
      <c r="Q459" s="16"/>
      <c r="R459" s="16"/>
      <c r="S459" s="16"/>
      <c r="T459" s="16"/>
      <c r="U459" s="16"/>
      <c r="V459" s="16"/>
      <c r="W459" s="16"/>
      <c r="X459" s="16"/>
      <c r="Y459" s="16"/>
      <c r="Z459" s="16"/>
    </row>
    <row r="460" spans="1:26" ht="12.75" customHeight="1">
      <c r="A460" s="16"/>
      <c r="B460" s="16"/>
      <c r="C460" s="16"/>
      <c r="D460" s="16"/>
      <c r="E460" s="16"/>
      <c r="F460" s="16"/>
      <c r="G460" s="16"/>
      <c r="H460" s="16"/>
      <c r="I460" s="16"/>
      <c r="J460" s="16"/>
      <c r="K460" s="16"/>
      <c r="L460" s="16"/>
      <c r="M460" s="16"/>
      <c r="N460" s="16"/>
      <c r="O460" s="16"/>
      <c r="P460" s="16"/>
      <c r="Q460" s="16"/>
      <c r="R460" s="16"/>
      <c r="S460" s="16"/>
      <c r="T460" s="16"/>
      <c r="U460" s="16"/>
      <c r="V460" s="16"/>
      <c r="W460" s="16"/>
      <c r="X460" s="16"/>
      <c r="Y460" s="16"/>
      <c r="Z460" s="16"/>
    </row>
    <row r="461" spans="1:26" ht="12.75" customHeight="1">
      <c r="A461" s="16"/>
      <c r="B461" s="16"/>
      <c r="C461" s="16"/>
      <c r="D461" s="16"/>
      <c r="E461" s="16"/>
      <c r="F461" s="16"/>
      <c r="G461" s="16"/>
      <c r="H461" s="16"/>
      <c r="I461" s="16"/>
      <c r="J461" s="16"/>
      <c r="K461" s="16"/>
      <c r="L461" s="16"/>
      <c r="M461" s="16"/>
      <c r="N461" s="16"/>
      <c r="O461" s="16"/>
      <c r="P461" s="16"/>
      <c r="Q461" s="16"/>
      <c r="R461" s="16"/>
      <c r="S461" s="16"/>
      <c r="T461" s="16"/>
      <c r="U461" s="16"/>
      <c r="V461" s="16"/>
      <c r="W461" s="16"/>
      <c r="X461" s="16"/>
      <c r="Y461" s="16"/>
      <c r="Z461" s="16"/>
    </row>
    <row r="462" spans="1:26" ht="12.75" customHeight="1">
      <c r="A462" s="16"/>
      <c r="B462" s="16"/>
      <c r="C462" s="16"/>
      <c r="D462" s="16"/>
      <c r="E462" s="16"/>
      <c r="F462" s="16"/>
      <c r="G462" s="16"/>
      <c r="H462" s="16"/>
      <c r="I462" s="16"/>
      <c r="J462" s="16"/>
      <c r="K462" s="16"/>
      <c r="L462" s="16"/>
      <c r="M462" s="16"/>
      <c r="N462" s="16"/>
      <c r="O462" s="16"/>
      <c r="P462" s="16"/>
      <c r="Q462" s="16"/>
      <c r="R462" s="16"/>
      <c r="S462" s="16"/>
      <c r="T462" s="16"/>
      <c r="U462" s="16"/>
      <c r="V462" s="16"/>
      <c r="W462" s="16"/>
      <c r="X462" s="16"/>
      <c r="Y462" s="16"/>
      <c r="Z462" s="16"/>
    </row>
    <row r="463" spans="1:26" ht="12.75" customHeight="1">
      <c r="A463" s="16"/>
      <c r="B463" s="16"/>
      <c r="C463" s="16"/>
      <c r="D463" s="16"/>
      <c r="E463" s="16"/>
      <c r="F463" s="16"/>
      <c r="G463" s="16"/>
      <c r="H463" s="16"/>
      <c r="I463" s="16"/>
      <c r="J463" s="16"/>
      <c r="K463" s="16"/>
      <c r="L463" s="16"/>
      <c r="M463" s="16"/>
      <c r="N463" s="16"/>
      <c r="O463" s="16"/>
      <c r="P463" s="16"/>
      <c r="Q463" s="16"/>
      <c r="R463" s="16"/>
      <c r="S463" s="16"/>
      <c r="T463" s="16"/>
      <c r="U463" s="16"/>
      <c r="V463" s="16"/>
      <c r="W463" s="16"/>
      <c r="X463" s="16"/>
      <c r="Y463" s="16"/>
      <c r="Z463" s="16"/>
    </row>
    <row r="464" spans="1:26" ht="12.75" customHeight="1">
      <c r="A464" s="16"/>
      <c r="B464" s="16"/>
      <c r="C464" s="16"/>
      <c r="D464" s="16"/>
      <c r="E464" s="16"/>
      <c r="F464" s="16"/>
      <c r="G464" s="16"/>
      <c r="H464" s="16"/>
      <c r="I464" s="16"/>
      <c r="J464" s="16"/>
      <c r="K464" s="16"/>
      <c r="L464" s="16"/>
      <c r="M464" s="16"/>
      <c r="N464" s="16"/>
      <c r="O464" s="16"/>
      <c r="P464" s="16"/>
      <c r="Q464" s="16"/>
      <c r="R464" s="16"/>
      <c r="S464" s="16"/>
      <c r="T464" s="16"/>
      <c r="U464" s="16"/>
      <c r="V464" s="16"/>
      <c r="W464" s="16"/>
      <c r="X464" s="16"/>
      <c r="Y464" s="16"/>
      <c r="Z464" s="16"/>
    </row>
    <row r="465" spans="1:26" ht="12.75" customHeight="1">
      <c r="A465" s="16"/>
      <c r="B465" s="16"/>
      <c r="C465" s="16"/>
      <c r="D465" s="16"/>
      <c r="E465" s="16"/>
      <c r="F465" s="16"/>
      <c r="G465" s="16"/>
      <c r="H465" s="16"/>
      <c r="I465" s="16"/>
      <c r="J465" s="16"/>
      <c r="K465" s="16"/>
      <c r="L465" s="16"/>
      <c r="M465" s="16"/>
      <c r="N465" s="16"/>
      <c r="O465" s="16"/>
      <c r="P465" s="16"/>
      <c r="Q465" s="16"/>
      <c r="R465" s="16"/>
      <c r="S465" s="16"/>
      <c r="T465" s="16"/>
      <c r="U465" s="16"/>
      <c r="V465" s="16"/>
      <c r="W465" s="16"/>
      <c r="X465" s="16"/>
      <c r="Y465" s="16"/>
      <c r="Z465" s="16"/>
    </row>
    <row r="466" spans="1:26" ht="12.75" customHeight="1">
      <c r="A466" s="16"/>
      <c r="B466" s="16"/>
      <c r="C466" s="16"/>
      <c r="D466" s="16"/>
      <c r="E466" s="16"/>
      <c r="F466" s="16"/>
      <c r="G466" s="16"/>
      <c r="H466" s="16"/>
      <c r="I466" s="16"/>
      <c r="J466" s="16"/>
      <c r="K466" s="16"/>
      <c r="L466" s="16"/>
      <c r="M466" s="16"/>
      <c r="N466" s="16"/>
      <c r="O466" s="16"/>
      <c r="P466" s="16"/>
      <c r="Q466" s="16"/>
      <c r="R466" s="16"/>
      <c r="S466" s="16"/>
      <c r="T466" s="16"/>
      <c r="U466" s="16"/>
      <c r="V466" s="16"/>
      <c r="W466" s="16"/>
      <c r="X466" s="16"/>
      <c r="Y466" s="16"/>
      <c r="Z466" s="16"/>
    </row>
    <row r="467" spans="1:26" ht="12.75" customHeight="1">
      <c r="A467" s="16"/>
      <c r="B467" s="16"/>
      <c r="C467" s="16"/>
      <c r="D467" s="16"/>
      <c r="E467" s="16"/>
      <c r="F467" s="16"/>
      <c r="G467" s="16"/>
      <c r="H467" s="16"/>
      <c r="I467" s="16"/>
      <c r="J467" s="16"/>
      <c r="K467" s="16"/>
      <c r="L467" s="16"/>
      <c r="M467" s="16"/>
      <c r="N467" s="16"/>
      <c r="O467" s="16"/>
      <c r="P467" s="16"/>
      <c r="Q467" s="16"/>
      <c r="R467" s="16"/>
      <c r="S467" s="16"/>
      <c r="T467" s="16"/>
      <c r="U467" s="16"/>
      <c r="V467" s="16"/>
      <c r="W467" s="16"/>
      <c r="X467" s="16"/>
      <c r="Y467" s="16"/>
      <c r="Z467" s="16"/>
    </row>
    <row r="468" spans="1:26" ht="12.75" customHeight="1">
      <c r="A468" s="16"/>
      <c r="B468" s="16"/>
      <c r="C468" s="16"/>
      <c r="D468" s="16"/>
      <c r="E468" s="16"/>
      <c r="F468" s="16"/>
      <c r="G468" s="16"/>
      <c r="H468" s="16"/>
      <c r="I468" s="16"/>
      <c r="J468" s="16"/>
      <c r="K468" s="16"/>
      <c r="L468" s="16"/>
      <c r="M468" s="16"/>
      <c r="N468" s="16"/>
      <c r="O468" s="16"/>
      <c r="P468" s="16"/>
      <c r="Q468" s="16"/>
      <c r="R468" s="16"/>
      <c r="S468" s="16"/>
      <c r="T468" s="16"/>
      <c r="U468" s="16"/>
      <c r="V468" s="16"/>
      <c r="W468" s="16"/>
      <c r="X468" s="16"/>
      <c r="Y468" s="16"/>
      <c r="Z468" s="16"/>
    </row>
    <row r="469" spans="1:26" ht="12.75" customHeight="1">
      <c r="A469" s="16"/>
      <c r="B469" s="16"/>
      <c r="C469" s="16"/>
      <c r="D469" s="16"/>
      <c r="E469" s="16"/>
      <c r="F469" s="16"/>
      <c r="G469" s="16"/>
      <c r="H469" s="16"/>
      <c r="I469" s="16"/>
      <c r="J469" s="16"/>
      <c r="K469" s="16"/>
      <c r="L469" s="16"/>
      <c r="M469" s="16"/>
      <c r="N469" s="16"/>
      <c r="O469" s="16"/>
      <c r="P469" s="16"/>
      <c r="Q469" s="16"/>
      <c r="R469" s="16"/>
      <c r="S469" s="16"/>
      <c r="T469" s="16"/>
      <c r="U469" s="16"/>
      <c r="V469" s="16"/>
      <c r="W469" s="16"/>
      <c r="X469" s="16"/>
      <c r="Y469" s="16"/>
      <c r="Z469" s="16"/>
    </row>
    <row r="470" spans="1:26" ht="12.75" customHeight="1">
      <c r="A470" s="16"/>
      <c r="B470" s="16"/>
      <c r="C470" s="16"/>
      <c r="D470" s="16"/>
      <c r="E470" s="16"/>
      <c r="F470" s="16"/>
      <c r="G470" s="16"/>
      <c r="H470" s="16"/>
      <c r="I470" s="16"/>
      <c r="J470" s="16"/>
      <c r="K470" s="16"/>
      <c r="L470" s="16"/>
      <c r="M470" s="16"/>
      <c r="N470" s="16"/>
      <c r="O470" s="16"/>
      <c r="P470" s="16"/>
      <c r="Q470" s="16"/>
      <c r="R470" s="16"/>
      <c r="S470" s="16"/>
      <c r="T470" s="16"/>
      <c r="U470" s="16"/>
      <c r="V470" s="16"/>
      <c r="W470" s="16"/>
      <c r="X470" s="16"/>
      <c r="Y470" s="16"/>
      <c r="Z470" s="16"/>
    </row>
    <row r="471" spans="1:26" ht="12.75" customHeight="1">
      <c r="A471" s="16"/>
      <c r="B471" s="16"/>
      <c r="C471" s="16"/>
      <c r="D471" s="16"/>
      <c r="E471" s="16"/>
      <c r="F471" s="16"/>
      <c r="G471" s="16"/>
      <c r="H471" s="16"/>
      <c r="I471" s="16"/>
      <c r="J471" s="16"/>
      <c r="K471" s="16"/>
      <c r="L471" s="16"/>
      <c r="M471" s="16"/>
      <c r="N471" s="16"/>
      <c r="O471" s="16"/>
      <c r="P471" s="16"/>
      <c r="Q471" s="16"/>
      <c r="R471" s="16"/>
      <c r="S471" s="16"/>
      <c r="T471" s="16"/>
      <c r="U471" s="16"/>
      <c r="V471" s="16"/>
      <c r="W471" s="16"/>
      <c r="X471" s="16"/>
      <c r="Y471" s="16"/>
      <c r="Z471" s="16"/>
    </row>
    <row r="472" spans="1:26" ht="12.75" customHeight="1">
      <c r="A472" s="16"/>
      <c r="B472" s="16"/>
      <c r="C472" s="16"/>
      <c r="D472" s="16"/>
      <c r="E472" s="16"/>
      <c r="F472" s="16"/>
      <c r="G472" s="16"/>
      <c r="H472" s="16"/>
      <c r="I472" s="16"/>
      <c r="J472" s="16"/>
      <c r="K472" s="16"/>
      <c r="L472" s="16"/>
      <c r="M472" s="16"/>
      <c r="N472" s="16"/>
      <c r="O472" s="16"/>
      <c r="P472" s="16"/>
      <c r="Q472" s="16"/>
      <c r="R472" s="16"/>
      <c r="S472" s="16"/>
      <c r="T472" s="16"/>
      <c r="U472" s="16"/>
      <c r="V472" s="16"/>
      <c r="W472" s="16"/>
      <c r="X472" s="16"/>
      <c r="Y472" s="16"/>
      <c r="Z472" s="16"/>
    </row>
    <row r="473" spans="1:26" ht="12.75" customHeight="1">
      <c r="A473" s="16"/>
      <c r="B473" s="16"/>
      <c r="C473" s="16"/>
      <c r="D473" s="16"/>
      <c r="E473" s="16"/>
      <c r="F473" s="16"/>
      <c r="G473" s="16"/>
      <c r="H473" s="16"/>
      <c r="I473" s="16"/>
      <c r="J473" s="16"/>
      <c r="K473" s="16"/>
      <c r="L473" s="16"/>
      <c r="M473" s="16"/>
      <c r="N473" s="16"/>
      <c r="O473" s="16"/>
      <c r="P473" s="16"/>
      <c r="Q473" s="16"/>
      <c r="R473" s="16"/>
      <c r="S473" s="16"/>
      <c r="T473" s="16"/>
      <c r="U473" s="16"/>
      <c r="V473" s="16"/>
      <c r="W473" s="16"/>
      <c r="X473" s="16"/>
      <c r="Y473" s="16"/>
      <c r="Z473" s="16"/>
    </row>
    <row r="474" spans="1:26" ht="12.75" customHeight="1">
      <c r="A474" s="16"/>
      <c r="B474" s="16"/>
      <c r="C474" s="16"/>
      <c r="D474" s="16"/>
      <c r="E474" s="16"/>
      <c r="F474" s="16"/>
      <c r="G474" s="16"/>
      <c r="H474" s="16"/>
      <c r="I474" s="16"/>
      <c r="J474" s="16"/>
      <c r="K474" s="16"/>
      <c r="L474" s="16"/>
      <c r="M474" s="16"/>
      <c r="N474" s="16"/>
      <c r="O474" s="16"/>
      <c r="P474" s="16"/>
      <c r="Q474" s="16"/>
      <c r="R474" s="16"/>
      <c r="S474" s="16"/>
      <c r="T474" s="16"/>
      <c r="U474" s="16"/>
      <c r="V474" s="16"/>
      <c r="W474" s="16"/>
      <c r="X474" s="16"/>
      <c r="Y474" s="16"/>
      <c r="Z474" s="16"/>
    </row>
    <row r="475" spans="1:26" ht="12.75" customHeight="1">
      <c r="A475" s="16"/>
      <c r="B475" s="16"/>
      <c r="C475" s="16"/>
      <c r="D475" s="16"/>
      <c r="E475" s="16"/>
      <c r="F475" s="16"/>
      <c r="G475" s="16"/>
      <c r="H475" s="16"/>
      <c r="I475" s="16"/>
      <c r="J475" s="16"/>
      <c r="K475" s="16"/>
      <c r="L475" s="16"/>
      <c r="M475" s="16"/>
      <c r="N475" s="16"/>
      <c r="O475" s="16"/>
      <c r="P475" s="16"/>
      <c r="Q475" s="16"/>
      <c r="R475" s="16"/>
      <c r="S475" s="16"/>
      <c r="T475" s="16"/>
      <c r="U475" s="16"/>
      <c r="V475" s="16"/>
      <c r="W475" s="16"/>
      <c r="X475" s="16"/>
      <c r="Y475" s="16"/>
      <c r="Z475" s="16"/>
    </row>
    <row r="476" spans="1:26" ht="12.75" customHeight="1">
      <c r="A476" s="16"/>
      <c r="B476" s="16"/>
      <c r="C476" s="16"/>
      <c r="D476" s="16"/>
      <c r="E476" s="16"/>
      <c r="F476" s="16"/>
      <c r="G476" s="16"/>
      <c r="H476" s="16"/>
      <c r="I476" s="16"/>
      <c r="J476" s="16"/>
      <c r="K476" s="16"/>
      <c r="L476" s="16"/>
      <c r="M476" s="16"/>
      <c r="N476" s="16"/>
      <c r="O476" s="16"/>
      <c r="P476" s="16"/>
      <c r="Q476" s="16"/>
      <c r="R476" s="16"/>
      <c r="S476" s="16"/>
      <c r="T476" s="16"/>
      <c r="U476" s="16"/>
      <c r="V476" s="16"/>
      <c r="W476" s="16"/>
      <c r="X476" s="16"/>
      <c r="Y476" s="16"/>
      <c r="Z476" s="16"/>
    </row>
    <row r="477" spans="1:26" ht="12.75" customHeight="1">
      <c r="A477" s="16"/>
      <c r="B477" s="16"/>
      <c r="C477" s="16"/>
      <c r="D477" s="16"/>
      <c r="E477" s="16"/>
      <c r="F477" s="16"/>
      <c r="G477" s="16"/>
      <c r="H477" s="16"/>
      <c r="I477" s="16"/>
      <c r="J477" s="16"/>
      <c r="K477" s="16"/>
      <c r="L477" s="16"/>
      <c r="M477" s="16"/>
      <c r="N477" s="16"/>
      <c r="O477" s="16"/>
      <c r="P477" s="16"/>
      <c r="Q477" s="16"/>
      <c r="R477" s="16"/>
      <c r="S477" s="16"/>
      <c r="T477" s="16"/>
      <c r="U477" s="16"/>
      <c r="V477" s="16"/>
      <c r="W477" s="16"/>
      <c r="X477" s="16"/>
      <c r="Y477" s="16"/>
      <c r="Z477" s="16"/>
    </row>
    <row r="478" spans="1:26" ht="12.75" customHeight="1">
      <c r="A478" s="16"/>
      <c r="B478" s="16"/>
      <c r="C478" s="16"/>
      <c r="D478" s="16"/>
      <c r="E478" s="16"/>
      <c r="F478" s="16"/>
      <c r="G478" s="16"/>
      <c r="H478" s="16"/>
      <c r="I478" s="16"/>
      <c r="J478" s="16"/>
      <c r="K478" s="16"/>
      <c r="L478" s="16"/>
      <c r="M478" s="16"/>
      <c r="N478" s="16"/>
      <c r="O478" s="16"/>
      <c r="P478" s="16"/>
      <c r="Q478" s="16"/>
      <c r="R478" s="16"/>
      <c r="S478" s="16"/>
      <c r="T478" s="16"/>
      <c r="U478" s="16"/>
      <c r="V478" s="16"/>
      <c r="W478" s="16"/>
      <c r="X478" s="16"/>
      <c r="Y478" s="16"/>
      <c r="Z478" s="16"/>
    </row>
    <row r="479" spans="1:26" ht="12.75" customHeight="1">
      <c r="A479" s="16"/>
      <c r="B479" s="16"/>
      <c r="C479" s="16"/>
      <c r="D479" s="16"/>
      <c r="E479" s="16"/>
      <c r="F479" s="16"/>
      <c r="G479" s="16"/>
      <c r="H479" s="16"/>
      <c r="I479" s="16"/>
      <c r="J479" s="16"/>
      <c r="K479" s="16"/>
      <c r="L479" s="16"/>
      <c r="M479" s="16"/>
      <c r="N479" s="16"/>
      <c r="O479" s="16"/>
      <c r="P479" s="16"/>
      <c r="Q479" s="16"/>
      <c r="R479" s="16"/>
      <c r="S479" s="16"/>
      <c r="T479" s="16"/>
      <c r="U479" s="16"/>
      <c r="V479" s="16"/>
      <c r="W479" s="16"/>
      <c r="X479" s="16"/>
      <c r="Y479" s="16"/>
      <c r="Z479" s="16"/>
    </row>
    <row r="480" spans="1:26" ht="12.75" customHeight="1">
      <c r="A480" s="16"/>
      <c r="B480" s="16"/>
      <c r="C480" s="16"/>
      <c r="D480" s="16"/>
      <c r="E480" s="16"/>
      <c r="F480" s="16"/>
      <c r="G480" s="16"/>
      <c r="H480" s="16"/>
      <c r="I480" s="16"/>
      <c r="J480" s="16"/>
      <c r="K480" s="16"/>
      <c r="L480" s="16"/>
      <c r="M480" s="16"/>
      <c r="N480" s="16"/>
      <c r="O480" s="16"/>
      <c r="P480" s="16"/>
      <c r="Q480" s="16"/>
      <c r="R480" s="16"/>
      <c r="S480" s="16"/>
      <c r="T480" s="16"/>
      <c r="U480" s="16"/>
      <c r="V480" s="16"/>
      <c r="W480" s="16"/>
      <c r="X480" s="16"/>
      <c r="Y480" s="16"/>
      <c r="Z480" s="16"/>
    </row>
    <row r="481" spans="1:26" ht="12.75" customHeight="1">
      <c r="A481" s="16"/>
      <c r="B481" s="16"/>
      <c r="C481" s="16"/>
      <c r="D481" s="16"/>
      <c r="E481" s="16"/>
      <c r="F481" s="16"/>
      <c r="G481" s="16"/>
      <c r="H481" s="16"/>
      <c r="I481" s="16"/>
      <c r="J481" s="16"/>
      <c r="K481" s="16"/>
      <c r="L481" s="16"/>
      <c r="M481" s="16"/>
      <c r="N481" s="16"/>
      <c r="O481" s="16"/>
      <c r="P481" s="16"/>
      <c r="Q481" s="16"/>
      <c r="R481" s="16"/>
      <c r="S481" s="16"/>
      <c r="T481" s="16"/>
      <c r="U481" s="16"/>
      <c r="V481" s="16"/>
      <c r="W481" s="16"/>
      <c r="X481" s="16"/>
      <c r="Y481" s="16"/>
      <c r="Z481" s="16"/>
    </row>
    <row r="482" spans="1:26" ht="12.75" customHeight="1">
      <c r="A482" s="16"/>
      <c r="B482" s="16"/>
      <c r="C482" s="16"/>
      <c r="D482" s="16"/>
      <c r="E482" s="16"/>
      <c r="F482" s="16"/>
      <c r="G482" s="16"/>
      <c r="H482" s="16"/>
      <c r="I482" s="16"/>
      <c r="J482" s="16"/>
      <c r="K482" s="16"/>
      <c r="L482" s="16"/>
      <c r="M482" s="16"/>
      <c r="N482" s="16"/>
      <c r="O482" s="16"/>
      <c r="P482" s="16"/>
      <c r="Q482" s="16"/>
      <c r="R482" s="16"/>
      <c r="S482" s="16"/>
      <c r="T482" s="16"/>
      <c r="U482" s="16"/>
      <c r="V482" s="16"/>
      <c r="W482" s="16"/>
      <c r="X482" s="16"/>
      <c r="Y482" s="16"/>
      <c r="Z482" s="16"/>
    </row>
    <row r="483" spans="1:26" ht="12.75" customHeight="1">
      <c r="A483" s="16"/>
      <c r="B483" s="16"/>
      <c r="C483" s="16"/>
      <c r="D483" s="16"/>
      <c r="E483" s="16"/>
      <c r="F483" s="16"/>
      <c r="G483" s="16"/>
      <c r="H483" s="16"/>
      <c r="I483" s="16"/>
      <c r="J483" s="16"/>
      <c r="K483" s="16"/>
      <c r="L483" s="16"/>
      <c r="M483" s="16"/>
      <c r="N483" s="16"/>
      <c r="O483" s="16"/>
      <c r="P483" s="16"/>
      <c r="Q483" s="16"/>
      <c r="R483" s="16"/>
      <c r="S483" s="16"/>
      <c r="T483" s="16"/>
      <c r="U483" s="16"/>
      <c r="V483" s="16"/>
      <c r="W483" s="16"/>
      <c r="X483" s="16"/>
      <c r="Y483" s="16"/>
      <c r="Z483" s="16"/>
    </row>
    <row r="484" spans="1:26" ht="12.75" customHeight="1">
      <c r="A484" s="16"/>
      <c r="B484" s="16"/>
      <c r="C484" s="16"/>
      <c r="D484" s="16"/>
      <c r="E484" s="16"/>
      <c r="F484" s="16"/>
      <c r="G484" s="16"/>
      <c r="H484" s="16"/>
      <c r="I484" s="16"/>
      <c r="J484" s="16"/>
      <c r="K484" s="16"/>
      <c r="L484" s="16"/>
      <c r="M484" s="16"/>
      <c r="N484" s="16"/>
      <c r="O484" s="16"/>
      <c r="P484" s="16"/>
      <c r="Q484" s="16"/>
      <c r="R484" s="16"/>
      <c r="S484" s="16"/>
      <c r="T484" s="16"/>
      <c r="U484" s="16"/>
      <c r="V484" s="16"/>
      <c r="W484" s="16"/>
      <c r="X484" s="16"/>
      <c r="Y484" s="16"/>
      <c r="Z484" s="16"/>
    </row>
    <row r="485" spans="1:26" ht="12.75" customHeight="1">
      <c r="A485" s="16"/>
      <c r="B485" s="16"/>
      <c r="C485" s="16"/>
      <c r="D485" s="16"/>
      <c r="E485" s="16"/>
      <c r="F485" s="16"/>
      <c r="G485" s="16"/>
      <c r="H485" s="16"/>
      <c r="I485" s="16"/>
      <c r="J485" s="16"/>
      <c r="K485" s="16"/>
      <c r="L485" s="16"/>
      <c r="M485" s="16"/>
      <c r="N485" s="16"/>
      <c r="O485" s="16"/>
      <c r="P485" s="16"/>
      <c r="Q485" s="16"/>
      <c r="R485" s="16"/>
      <c r="S485" s="16"/>
      <c r="T485" s="16"/>
      <c r="U485" s="16"/>
      <c r="V485" s="16"/>
      <c r="W485" s="16"/>
      <c r="X485" s="16"/>
      <c r="Y485" s="16"/>
      <c r="Z485" s="16"/>
    </row>
    <row r="486" spans="1:26" ht="12.75" customHeight="1">
      <c r="A486" s="16"/>
      <c r="B486" s="16"/>
      <c r="C486" s="16"/>
      <c r="D486" s="16"/>
      <c r="E486" s="16"/>
      <c r="F486" s="16"/>
      <c r="G486" s="16"/>
      <c r="H486" s="16"/>
      <c r="I486" s="16"/>
      <c r="J486" s="16"/>
      <c r="K486" s="16"/>
      <c r="L486" s="16"/>
      <c r="M486" s="16"/>
      <c r="N486" s="16"/>
      <c r="O486" s="16"/>
      <c r="P486" s="16"/>
      <c r="Q486" s="16"/>
      <c r="R486" s="16"/>
      <c r="S486" s="16"/>
      <c r="T486" s="16"/>
      <c r="U486" s="16"/>
      <c r="V486" s="16"/>
      <c r="W486" s="16"/>
      <c r="X486" s="16"/>
      <c r="Y486" s="16"/>
      <c r="Z486" s="16"/>
    </row>
    <row r="487" spans="1:26" ht="12.75" customHeight="1">
      <c r="A487" s="16"/>
      <c r="B487" s="16"/>
      <c r="C487" s="16"/>
      <c r="D487" s="16"/>
      <c r="E487" s="16"/>
      <c r="F487" s="16"/>
      <c r="G487" s="16"/>
      <c r="H487" s="16"/>
      <c r="I487" s="16"/>
      <c r="J487" s="16"/>
      <c r="K487" s="16"/>
      <c r="L487" s="16"/>
      <c r="M487" s="16"/>
      <c r="N487" s="16"/>
      <c r="O487" s="16"/>
      <c r="P487" s="16"/>
      <c r="Q487" s="16"/>
      <c r="R487" s="16"/>
      <c r="S487" s="16"/>
      <c r="T487" s="16"/>
      <c r="U487" s="16"/>
      <c r="V487" s="16"/>
      <c r="W487" s="16"/>
      <c r="X487" s="16"/>
      <c r="Y487" s="16"/>
      <c r="Z487" s="16"/>
    </row>
    <row r="488" spans="1:26" ht="12.75" customHeight="1">
      <c r="A488" s="16"/>
      <c r="B488" s="16"/>
      <c r="C488" s="16"/>
      <c r="D488" s="16"/>
      <c r="E488" s="16"/>
      <c r="F488" s="16"/>
      <c r="G488" s="16"/>
      <c r="H488" s="16"/>
      <c r="I488" s="16"/>
      <c r="J488" s="16"/>
      <c r="K488" s="16"/>
      <c r="L488" s="16"/>
      <c r="M488" s="16"/>
      <c r="N488" s="16"/>
      <c r="O488" s="16"/>
      <c r="P488" s="16"/>
      <c r="Q488" s="16"/>
      <c r="R488" s="16"/>
      <c r="S488" s="16"/>
      <c r="T488" s="16"/>
      <c r="U488" s="16"/>
      <c r="V488" s="16"/>
      <c r="W488" s="16"/>
      <c r="X488" s="16"/>
      <c r="Y488" s="16"/>
      <c r="Z488" s="16"/>
    </row>
    <row r="489" spans="1:26" ht="12.75" customHeight="1">
      <c r="A489" s="16"/>
      <c r="B489" s="16"/>
      <c r="C489" s="16"/>
      <c r="D489" s="16"/>
      <c r="E489" s="16"/>
      <c r="F489" s="16"/>
      <c r="G489" s="16"/>
      <c r="H489" s="16"/>
      <c r="I489" s="16"/>
      <c r="J489" s="16"/>
      <c r="K489" s="16"/>
      <c r="L489" s="16"/>
      <c r="M489" s="16"/>
      <c r="N489" s="16"/>
      <c r="O489" s="16"/>
      <c r="P489" s="16"/>
      <c r="Q489" s="16"/>
      <c r="R489" s="16"/>
      <c r="S489" s="16"/>
      <c r="T489" s="16"/>
      <c r="U489" s="16"/>
      <c r="V489" s="16"/>
      <c r="W489" s="16"/>
      <c r="X489" s="16"/>
      <c r="Y489" s="16"/>
      <c r="Z489" s="16"/>
    </row>
    <row r="490" spans="1:26" ht="12.75" customHeight="1">
      <c r="A490" s="16"/>
      <c r="B490" s="16"/>
      <c r="C490" s="16"/>
      <c r="D490" s="16"/>
      <c r="E490" s="16"/>
      <c r="F490" s="16"/>
      <c r="G490" s="16"/>
      <c r="H490" s="16"/>
      <c r="I490" s="16"/>
      <c r="J490" s="16"/>
      <c r="K490" s="16"/>
      <c r="L490" s="16"/>
      <c r="M490" s="16"/>
      <c r="N490" s="16"/>
      <c r="O490" s="16"/>
      <c r="P490" s="16"/>
      <c r="Q490" s="16"/>
      <c r="R490" s="16"/>
      <c r="S490" s="16"/>
      <c r="T490" s="16"/>
      <c r="U490" s="16"/>
      <c r="V490" s="16"/>
      <c r="W490" s="16"/>
      <c r="X490" s="16"/>
      <c r="Y490" s="16"/>
      <c r="Z490" s="16"/>
    </row>
    <row r="491" spans="1:26" ht="12.75" customHeight="1">
      <c r="A491" s="16"/>
      <c r="B491" s="16"/>
      <c r="C491" s="16"/>
      <c r="D491" s="16"/>
      <c r="E491" s="16"/>
      <c r="F491" s="16"/>
      <c r="G491" s="16"/>
      <c r="H491" s="16"/>
      <c r="I491" s="16"/>
      <c r="J491" s="16"/>
      <c r="K491" s="16"/>
      <c r="L491" s="16"/>
      <c r="M491" s="16"/>
      <c r="N491" s="16"/>
      <c r="O491" s="16"/>
      <c r="P491" s="16"/>
      <c r="Q491" s="16"/>
      <c r="R491" s="16"/>
      <c r="S491" s="16"/>
      <c r="T491" s="16"/>
      <c r="U491" s="16"/>
      <c r="V491" s="16"/>
      <c r="W491" s="16"/>
      <c r="X491" s="16"/>
      <c r="Y491" s="16"/>
      <c r="Z491" s="16"/>
    </row>
    <row r="492" spans="1:26" ht="12.75" customHeight="1">
      <c r="A492" s="16"/>
      <c r="B492" s="16"/>
      <c r="C492" s="16"/>
      <c r="D492" s="16"/>
      <c r="E492" s="16"/>
      <c r="F492" s="16"/>
      <c r="G492" s="16"/>
      <c r="H492" s="16"/>
      <c r="I492" s="16"/>
      <c r="J492" s="16"/>
      <c r="K492" s="16"/>
      <c r="L492" s="16"/>
      <c r="M492" s="16"/>
      <c r="N492" s="16"/>
      <c r="O492" s="16"/>
      <c r="P492" s="16"/>
      <c r="Q492" s="16"/>
      <c r="R492" s="16"/>
      <c r="S492" s="16"/>
      <c r="T492" s="16"/>
      <c r="U492" s="16"/>
      <c r="V492" s="16"/>
      <c r="W492" s="16"/>
      <c r="X492" s="16"/>
      <c r="Y492" s="16"/>
      <c r="Z492" s="16"/>
    </row>
    <row r="493" spans="1:26" ht="12.75" customHeight="1">
      <c r="A493" s="16"/>
      <c r="B493" s="16"/>
      <c r="C493" s="16"/>
      <c r="D493" s="16"/>
      <c r="E493" s="16"/>
      <c r="F493" s="16"/>
      <c r="G493" s="16"/>
      <c r="H493" s="16"/>
      <c r="I493" s="16"/>
      <c r="J493" s="16"/>
      <c r="K493" s="16"/>
      <c r="L493" s="16"/>
      <c r="M493" s="16"/>
      <c r="N493" s="16"/>
      <c r="O493" s="16"/>
      <c r="P493" s="16"/>
      <c r="Q493" s="16"/>
      <c r="R493" s="16"/>
      <c r="S493" s="16"/>
      <c r="T493" s="16"/>
      <c r="U493" s="16"/>
      <c r="V493" s="16"/>
      <c r="W493" s="16"/>
      <c r="X493" s="16"/>
      <c r="Y493" s="16"/>
      <c r="Z493" s="16"/>
    </row>
    <row r="494" spans="1:26" ht="12.75" customHeight="1">
      <c r="A494" s="16"/>
      <c r="B494" s="16"/>
      <c r="C494" s="16"/>
      <c r="D494" s="16"/>
      <c r="E494" s="16"/>
      <c r="F494" s="16"/>
      <c r="G494" s="16"/>
      <c r="H494" s="16"/>
      <c r="I494" s="16"/>
      <c r="J494" s="16"/>
      <c r="K494" s="16"/>
      <c r="L494" s="16"/>
      <c r="M494" s="16"/>
      <c r="N494" s="16"/>
      <c r="O494" s="16"/>
      <c r="P494" s="16"/>
      <c r="Q494" s="16"/>
      <c r="R494" s="16"/>
      <c r="S494" s="16"/>
      <c r="T494" s="16"/>
      <c r="U494" s="16"/>
      <c r="V494" s="16"/>
      <c r="W494" s="16"/>
      <c r="X494" s="16"/>
      <c r="Y494" s="16"/>
      <c r="Z494" s="16"/>
    </row>
    <row r="495" spans="1:26" ht="12.75" customHeight="1">
      <c r="A495" s="16"/>
      <c r="B495" s="16"/>
      <c r="C495" s="16"/>
      <c r="D495" s="16"/>
      <c r="E495" s="16"/>
      <c r="F495" s="16"/>
      <c r="G495" s="16"/>
      <c r="H495" s="16"/>
      <c r="I495" s="16"/>
      <c r="J495" s="16"/>
      <c r="K495" s="16"/>
      <c r="L495" s="16"/>
      <c r="M495" s="16"/>
      <c r="N495" s="16"/>
      <c r="O495" s="16"/>
      <c r="P495" s="16"/>
      <c r="Q495" s="16"/>
      <c r="R495" s="16"/>
      <c r="S495" s="16"/>
      <c r="T495" s="16"/>
      <c r="U495" s="16"/>
      <c r="V495" s="16"/>
      <c r="W495" s="16"/>
      <c r="X495" s="16"/>
      <c r="Y495" s="16"/>
      <c r="Z495" s="16"/>
    </row>
    <row r="496" spans="1:26" ht="12.75" customHeight="1">
      <c r="A496" s="16"/>
      <c r="B496" s="16"/>
      <c r="C496" s="16"/>
      <c r="D496" s="16"/>
      <c r="E496" s="16"/>
      <c r="F496" s="16"/>
      <c r="G496" s="16"/>
      <c r="H496" s="16"/>
      <c r="I496" s="16"/>
      <c r="J496" s="16"/>
      <c r="K496" s="16"/>
      <c r="L496" s="16"/>
      <c r="M496" s="16"/>
      <c r="N496" s="16"/>
      <c r="O496" s="16"/>
      <c r="P496" s="16"/>
      <c r="Q496" s="16"/>
      <c r="R496" s="16"/>
      <c r="S496" s="16"/>
      <c r="T496" s="16"/>
      <c r="U496" s="16"/>
      <c r="V496" s="16"/>
      <c r="W496" s="16"/>
      <c r="X496" s="16"/>
      <c r="Y496" s="16"/>
      <c r="Z496" s="16"/>
    </row>
    <row r="497" spans="1:26" ht="12.75" customHeight="1">
      <c r="A497" s="16"/>
      <c r="B497" s="16"/>
      <c r="C497" s="16"/>
      <c r="D497" s="16"/>
      <c r="E497" s="16"/>
      <c r="F497" s="16"/>
      <c r="G497" s="16"/>
      <c r="H497" s="16"/>
      <c r="I497" s="16"/>
      <c r="J497" s="16"/>
      <c r="K497" s="16"/>
      <c r="L497" s="16"/>
      <c r="M497" s="16"/>
      <c r="N497" s="16"/>
      <c r="O497" s="16"/>
      <c r="P497" s="16"/>
      <c r="Q497" s="16"/>
      <c r="R497" s="16"/>
      <c r="S497" s="16"/>
      <c r="T497" s="16"/>
      <c r="U497" s="16"/>
      <c r="V497" s="16"/>
      <c r="W497" s="16"/>
      <c r="X497" s="16"/>
      <c r="Y497" s="16"/>
      <c r="Z497" s="16"/>
    </row>
    <row r="498" spans="1:26" ht="12.75" customHeight="1">
      <c r="A498" s="16"/>
      <c r="B498" s="16"/>
      <c r="C498" s="16"/>
      <c r="D498" s="16"/>
      <c r="E498" s="16"/>
      <c r="F498" s="16"/>
      <c r="G498" s="16"/>
      <c r="H498" s="16"/>
      <c r="I498" s="16"/>
      <c r="J498" s="16"/>
      <c r="K498" s="16"/>
      <c r="L498" s="16"/>
      <c r="M498" s="16"/>
      <c r="N498" s="16"/>
      <c r="O498" s="16"/>
      <c r="P498" s="16"/>
      <c r="Q498" s="16"/>
      <c r="R498" s="16"/>
      <c r="S498" s="16"/>
      <c r="T498" s="16"/>
      <c r="U498" s="16"/>
      <c r="V498" s="16"/>
      <c r="W498" s="16"/>
      <c r="X498" s="16"/>
      <c r="Y498" s="16"/>
      <c r="Z498" s="16"/>
    </row>
    <row r="499" spans="1:26" ht="12.75" customHeight="1">
      <c r="A499" s="16"/>
      <c r="B499" s="16"/>
      <c r="C499" s="16"/>
      <c r="D499" s="16"/>
      <c r="E499" s="16"/>
      <c r="F499" s="16"/>
      <c r="G499" s="16"/>
      <c r="H499" s="16"/>
      <c r="I499" s="16"/>
      <c r="J499" s="16"/>
      <c r="K499" s="16"/>
      <c r="L499" s="16"/>
      <c r="M499" s="16"/>
      <c r="N499" s="16"/>
      <c r="O499" s="16"/>
      <c r="P499" s="16"/>
      <c r="Q499" s="16"/>
      <c r="R499" s="16"/>
      <c r="S499" s="16"/>
      <c r="T499" s="16"/>
      <c r="U499" s="16"/>
      <c r="V499" s="16"/>
      <c r="W499" s="16"/>
      <c r="X499" s="16"/>
      <c r="Y499" s="16"/>
      <c r="Z499" s="16"/>
    </row>
    <row r="500" spans="1:26" ht="12.75" customHeight="1">
      <c r="A500" s="16"/>
      <c r="B500" s="16"/>
      <c r="C500" s="16"/>
      <c r="D500" s="16"/>
      <c r="E500" s="16"/>
      <c r="F500" s="16"/>
      <c r="G500" s="16"/>
      <c r="H500" s="16"/>
      <c r="I500" s="16"/>
      <c r="J500" s="16"/>
      <c r="K500" s="16"/>
      <c r="L500" s="16"/>
      <c r="M500" s="16"/>
      <c r="N500" s="16"/>
      <c r="O500" s="16"/>
      <c r="P500" s="16"/>
      <c r="Q500" s="16"/>
      <c r="R500" s="16"/>
      <c r="S500" s="16"/>
      <c r="T500" s="16"/>
      <c r="U500" s="16"/>
      <c r="V500" s="16"/>
      <c r="W500" s="16"/>
      <c r="X500" s="16"/>
      <c r="Y500" s="16"/>
      <c r="Z500" s="16"/>
    </row>
    <row r="501" spans="1:26" ht="12.75" customHeight="1">
      <c r="A501" s="16"/>
      <c r="B501" s="16"/>
      <c r="C501" s="16"/>
      <c r="D501" s="16"/>
      <c r="E501" s="16"/>
      <c r="F501" s="16"/>
      <c r="G501" s="16"/>
      <c r="H501" s="16"/>
      <c r="I501" s="16"/>
      <c r="J501" s="16"/>
      <c r="K501" s="16"/>
      <c r="L501" s="16"/>
      <c r="M501" s="16"/>
      <c r="N501" s="16"/>
      <c r="O501" s="16"/>
      <c r="P501" s="16"/>
      <c r="Q501" s="16"/>
      <c r="R501" s="16"/>
      <c r="S501" s="16"/>
      <c r="T501" s="16"/>
      <c r="U501" s="16"/>
      <c r="V501" s="16"/>
      <c r="W501" s="16"/>
      <c r="X501" s="16"/>
      <c r="Y501" s="16"/>
      <c r="Z501" s="16"/>
    </row>
    <row r="502" spans="1:26" ht="12.75" customHeight="1">
      <c r="A502" s="16"/>
      <c r="B502" s="16"/>
      <c r="C502" s="16"/>
      <c r="D502" s="16"/>
      <c r="E502" s="16"/>
      <c r="F502" s="16"/>
      <c r="G502" s="16"/>
      <c r="H502" s="16"/>
      <c r="I502" s="16"/>
      <c r="J502" s="16"/>
      <c r="K502" s="16"/>
      <c r="L502" s="16"/>
      <c r="M502" s="16"/>
      <c r="N502" s="16"/>
      <c r="O502" s="16"/>
      <c r="P502" s="16"/>
      <c r="Q502" s="16"/>
      <c r="R502" s="16"/>
      <c r="S502" s="16"/>
      <c r="T502" s="16"/>
      <c r="U502" s="16"/>
      <c r="V502" s="16"/>
      <c r="W502" s="16"/>
      <c r="X502" s="16"/>
      <c r="Y502" s="16"/>
      <c r="Z502" s="16"/>
    </row>
    <row r="503" spans="1:26" ht="12.75" customHeight="1">
      <c r="A503" s="16"/>
      <c r="B503" s="16"/>
      <c r="C503" s="16"/>
      <c r="D503" s="16"/>
      <c r="E503" s="16"/>
      <c r="F503" s="16"/>
      <c r="G503" s="16"/>
      <c r="H503" s="16"/>
      <c r="I503" s="16"/>
      <c r="J503" s="16"/>
      <c r="K503" s="16"/>
      <c r="L503" s="16"/>
      <c r="M503" s="16"/>
      <c r="N503" s="16"/>
      <c r="O503" s="16"/>
      <c r="P503" s="16"/>
      <c r="Q503" s="16"/>
      <c r="R503" s="16"/>
      <c r="S503" s="16"/>
      <c r="T503" s="16"/>
      <c r="U503" s="16"/>
      <c r="V503" s="16"/>
      <c r="W503" s="16"/>
      <c r="X503" s="16"/>
      <c r="Y503" s="16"/>
      <c r="Z503" s="16"/>
    </row>
    <row r="504" spans="1:26" ht="12.75" customHeight="1">
      <c r="A504" s="16"/>
      <c r="B504" s="16"/>
      <c r="C504" s="16"/>
      <c r="D504" s="16"/>
      <c r="E504" s="16"/>
      <c r="F504" s="16"/>
      <c r="G504" s="16"/>
      <c r="H504" s="16"/>
      <c r="I504" s="16"/>
      <c r="J504" s="16"/>
      <c r="K504" s="16"/>
      <c r="L504" s="16"/>
      <c r="M504" s="16"/>
      <c r="N504" s="16"/>
      <c r="O504" s="16"/>
      <c r="P504" s="16"/>
      <c r="Q504" s="16"/>
      <c r="R504" s="16"/>
      <c r="S504" s="16"/>
      <c r="T504" s="16"/>
      <c r="U504" s="16"/>
      <c r="V504" s="16"/>
      <c r="W504" s="16"/>
      <c r="X504" s="16"/>
      <c r="Y504" s="16"/>
      <c r="Z504" s="16"/>
    </row>
    <row r="505" spans="1:26" ht="12.75" customHeight="1">
      <c r="A505" s="16"/>
      <c r="B505" s="16"/>
      <c r="C505" s="16"/>
      <c r="D505" s="16"/>
      <c r="E505" s="16"/>
      <c r="F505" s="16"/>
      <c r="G505" s="16"/>
      <c r="H505" s="16"/>
      <c r="I505" s="16"/>
      <c r="J505" s="16"/>
      <c r="K505" s="16"/>
      <c r="L505" s="16"/>
      <c r="M505" s="16"/>
      <c r="N505" s="16"/>
      <c r="O505" s="16"/>
      <c r="P505" s="16"/>
      <c r="Q505" s="16"/>
      <c r="R505" s="16"/>
      <c r="S505" s="16"/>
      <c r="T505" s="16"/>
      <c r="U505" s="16"/>
      <c r="V505" s="16"/>
      <c r="W505" s="16"/>
      <c r="X505" s="16"/>
      <c r="Y505" s="16"/>
      <c r="Z505" s="16"/>
    </row>
    <row r="506" spans="1:26" ht="12.75" customHeight="1">
      <c r="A506" s="16"/>
      <c r="B506" s="16"/>
      <c r="C506" s="16"/>
      <c r="D506" s="16"/>
      <c r="E506" s="16"/>
      <c r="F506" s="16"/>
      <c r="G506" s="16"/>
      <c r="H506" s="16"/>
      <c r="I506" s="16"/>
      <c r="J506" s="16"/>
      <c r="K506" s="16"/>
      <c r="L506" s="16"/>
      <c r="M506" s="16"/>
      <c r="N506" s="16"/>
      <c r="O506" s="16"/>
      <c r="P506" s="16"/>
      <c r="Q506" s="16"/>
      <c r="R506" s="16"/>
      <c r="S506" s="16"/>
      <c r="T506" s="16"/>
      <c r="U506" s="16"/>
      <c r="V506" s="16"/>
      <c r="W506" s="16"/>
      <c r="X506" s="16"/>
      <c r="Y506" s="16"/>
      <c r="Z506" s="16"/>
    </row>
    <row r="507" spans="1:26" ht="12.75" customHeight="1">
      <c r="A507" s="16"/>
      <c r="B507" s="16"/>
      <c r="C507" s="16"/>
      <c r="D507" s="16"/>
      <c r="E507" s="16"/>
      <c r="F507" s="16"/>
      <c r="G507" s="16"/>
      <c r="H507" s="16"/>
      <c r="I507" s="16"/>
      <c r="J507" s="16"/>
      <c r="K507" s="16"/>
      <c r="L507" s="16"/>
      <c r="M507" s="16"/>
      <c r="N507" s="16"/>
      <c r="O507" s="16"/>
      <c r="P507" s="16"/>
      <c r="Q507" s="16"/>
      <c r="R507" s="16"/>
      <c r="S507" s="16"/>
      <c r="T507" s="16"/>
      <c r="U507" s="16"/>
      <c r="V507" s="16"/>
      <c r="W507" s="16"/>
      <c r="X507" s="16"/>
      <c r="Y507" s="16"/>
      <c r="Z507" s="16"/>
    </row>
    <row r="508" spans="1:26" ht="12.75" customHeight="1">
      <c r="A508" s="16"/>
      <c r="B508" s="16"/>
      <c r="C508" s="16"/>
      <c r="D508" s="16"/>
      <c r="E508" s="16"/>
      <c r="F508" s="16"/>
      <c r="G508" s="16"/>
      <c r="H508" s="16"/>
      <c r="I508" s="16"/>
      <c r="J508" s="16"/>
      <c r="K508" s="16"/>
      <c r="L508" s="16"/>
      <c r="M508" s="16"/>
      <c r="N508" s="16"/>
      <c r="O508" s="16"/>
      <c r="P508" s="16"/>
      <c r="Q508" s="16"/>
      <c r="R508" s="16"/>
      <c r="S508" s="16"/>
      <c r="T508" s="16"/>
      <c r="U508" s="16"/>
      <c r="V508" s="16"/>
      <c r="W508" s="16"/>
      <c r="X508" s="16"/>
      <c r="Y508" s="16"/>
      <c r="Z508" s="16"/>
    </row>
    <row r="509" spans="1:26" ht="12.75" customHeight="1">
      <c r="A509" s="16"/>
      <c r="B509" s="16"/>
      <c r="C509" s="16"/>
      <c r="D509" s="16"/>
      <c r="E509" s="16"/>
      <c r="F509" s="16"/>
      <c r="G509" s="16"/>
      <c r="H509" s="16"/>
      <c r="I509" s="16"/>
      <c r="J509" s="16"/>
      <c r="K509" s="16"/>
      <c r="L509" s="16"/>
      <c r="M509" s="16"/>
      <c r="N509" s="16"/>
      <c r="O509" s="16"/>
      <c r="P509" s="16"/>
      <c r="Q509" s="16"/>
      <c r="R509" s="16"/>
      <c r="S509" s="16"/>
      <c r="T509" s="16"/>
      <c r="U509" s="16"/>
      <c r="V509" s="16"/>
      <c r="W509" s="16"/>
      <c r="X509" s="16"/>
      <c r="Y509" s="16"/>
      <c r="Z509" s="16"/>
    </row>
    <row r="510" spans="1:26" ht="12.75" customHeight="1">
      <c r="A510" s="16"/>
      <c r="B510" s="16"/>
      <c r="C510" s="16"/>
      <c r="D510" s="16"/>
      <c r="E510" s="16"/>
      <c r="F510" s="16"/>
      <c r="G510" s="16"/>
      <c r="H510" s="16"/>
      <c r="I510" s="16"/>
      <c r="J510" s="16"/>
      <c r="K510" s="16"/>
      <c r="L510" s="16"/>
      <c r="M510" s="16"/>
      <c r="N510" s="16"/>
      <c r="O510" s="16"/>
      <c r="P510" s="16"/>
      <c r="Q510" s="16"/>
      <c r="R510" s="16"/>
      <c r="S510" s="16"/>
      <c r="T510" s="16"/>
      <c r="U510" s="16"/>
      <c r="V510" s="16"/>
      <c r="W510" s="16"/>
      <c r="X510" s="16"/>
      <c r="Y510" s="16"/>
      <c r="Z510" s="16"/>
    </row>
    <row r="511" spans="1:26" ht="12.75" customHeight="1">
      <c r="A511" s="16"/>
      <c r="B511" s="16"/>
      <c r="C511" s="16"/>
      <c r="D511" s="16"/>
      <c r="E511" s="16"/>
      <c r="F511" s="16"/>
      <c r="G511" s="16"/>
      <c r="H511" s="16"/>
      <c r="I511" s="16"/>
      <c r="J511" s="16"/>
      <c r="K511" s="16"/>
      <c r="L511" s="16"/>
      <c r="M511" s="16"/>
      <c r="N511" s="16"/>
      <c r="O511" s="16"/>
      <c r="P511" s="16"/>
      <c r="Q511" s="16"/>
      <c r="R511" s="16"/>
      <c r="S511" s="16"/>
      <c r="T511" s="16"/>
      <c r="U511" s="16"/>
      <c r="V511" s="16"/>
      <c r="W511" s="16"/>
      <c r="X511" s="16"/>
      <c r="Y511" s="16"/>
      <c r="Z511" s="16"/>
    </row>
    <row r="512" spans="1:26" ht="12.75" customHeight="1">
      <c r="A512" s="16"/>
      <c r="B512" s="16"/>
      <c r="C512" s="16"/>
      <c r="D512" s="16"/>
      <c r="E512" s="16"/>
      <c r="F512" s="16"/>
      <c r="G512" s="16"/>
      <c r="H512" s="16"/>
      <c r="I512" s="16"/>
      <c r="J512" s="16"/>
      <c r="K512" s="16"/>
      <c r="L512" s="16"/>
      <c r="M512" s="16"/>
      <c r="N512" s="16"/>
      <c r="O512" s="16"/>
      <c r="P512" s="16"/>
      <c r="Q512" s="16"/>
      <c r="R512" s="16"/>
      <c r="S512" s="16"/>
      <c r="T512" s="16"/>
      <c r="U512" s="16"/>
      <c r="V512" s="16"/>
      <c r="W512" s="16"/>
      <c r="X512" s="16"/>
      <c r="Y512" s="16"/>
      <c r="Z512" s="16"/>
    </row>
    <row r="513" spans="1:26" ht="12.75" customHeight="1">
      <c r="A513" s="16"/>
      <c r="B513" s="16"/>
      <c r="C513" s="16"/>
      <c r="D513" s="16"/>
      <c r="E513" s="16"/>
      <c r="F513" s="16"/>
      <c r="G513" s="16"/>
      <c r="H513" s="16"/>
      <c r="I513" s="16"/>
      <c r="J513" s="16"/>
      <c r="K513" s="16"/>
      <c r="L513" s="16"/>
      <c r="M513" s="16"/>
      <c r="N513" s="16"/>
      <c r="O513" s="16"/>
      <c r="P513" s="16"/>
      <c r="Q513" s="16"/>
      <c r="R513" s="16"/>
      <c r="S513" s="16"/>
      <c r="T513" s="16"/>
      <c r="U513" s="16"/>
      <c r="V513" s="16"/>
      <c r="W513" s="16"/>
      <c r="X513" s="16"/>
      <c r="Y513" s="16"/>
      <c r="Z513" s="16"/>
    </row>
    <row r="514" spans="1:26" ht="12.75" customHeight="1">
      <c r="A514" s="16"/>
      <c r="B514" s="16"/>
      <c r="C514" s="16"/>
      <c r="D514" s="16"/>
      <c r="E514" s="16"/>
      <c r="F514" s="16"/>
      <c r="G514" s="16"/>
      <c r="H514" s="16"/>
      <c r="I514" s="16"/>
      <c r="J514" s="16"/>
      <c r="K514" s="16"/>
      <c r="L514" s="16"/>
      <c r="M514" s="16"/>
      <c r="N514" s="16"/>
      <c r="O514" s="16"/>
      <c r="P514" s="16"/>
      <c r="Q514" s="16"/>
      <c r="R514" s="16"/>
      <c r="S514" s="16"/>
      <c r="T514" s="16"/>
      <c r="U514" s="16"/>
      <c r="V514" s="16"/>
      <c r="W514" s="16"/>
      <c r="X514" s="16"/>
      <c r="Y514" s="16"/>
      <c r="Z514" s="16"/>
    </row>
    <row r="515" spans="1:26" ht="12.75" customHeight="1">
      <c r="A515" s="16"/>
      <c r="B515" s="16"/>
      <c r="C515" s="16"/>
      <c r="D515" s="16"/>
      <c r="E515" s="16"/>
      <c r="F515" s="16"/>
      <c r="G515" s="16"/>
      <c r="H515" s="16"/>
      <c r="I515" s="16"/>
      <c r="J515" s="16"/>
      <c r="K515" s="16"/>
      <c r="L515" s="16"/>
      <c r="M515" s="16"/>
      <c r="N515" s="16"/>
      <c r="O515" s="16"/>
      <c r="P515" s="16"/>
      <c r="Q515" s="16"/>
      <c r="R515" s="16"/>
      <c r="S515" s="16"/>
      <c r="T515" s="16"/>
      <c r="U515" s="16"/>
      <c r="V515" s="16"/>
      <c r="W515" s="16"/>
      <c r="X515" s="16"/>
      <c r="Y515" s="16"/>
      <c r="Z515" s="16"/>
    </row>
    <row r="516" spans="1:26" ht="12.75" customHeight="1">
      <c r="A516" s="16"/>
      <c r="B516" s="16"/>
      <c r="C516" s="16"/>
      <c r="D516" s="16"/>
      <c r="E516" s="16"/>
      <c r="F516" s="16"/>
      <c r="G516" s="16"/>
      <c r="H516" s="16"/>
      <c r="I516" s="16"/>
      <c r="J516" s="16"/>
      <c r="K516" s="16"/>
      <c r="L516" s="16"/>
      <c r="M516" s="16"/>
      <c r="N516" s="16"/>
      <c r="O516" s="16"/>
      <c r="P516" s="16"/>
      <c r="Q516" s="16"/>
      <c r="R516" s="16"/>
      <c r="S516" s="16"/>
      <c r="T516" s="16"/>
      <c r="U516" s="16"/>
      <c r="V516" s="16"/>
      <c r="W516" s="16"/>
      <c r="X516" s="16"/>
      <c r="Y516" s="16"/>
      <c r="Z516" s="16"/>
    </row>
    <row r="517" spans="1:26" ht="12.75" customHeight="1">
      <c r="A517" s="16"/>
      <c r="B517" s="16"/>
      <c r="C517" s="16"/>
      <c r="D517" s="16"/>
      <c r="E517" s="16"/>
      <c r="F517" s="16"/>
      <c r="G517" s="16"/>
      <c r="H517" s="16"/>
      <c r="I517" s="16"/>
      <c r="J517" s="16"/>
      <c r="K517" s="16"/>
      <c r="L517" s="16"/>
      <c r="M517" s="16"/>
      <c r="N517" s="16"/>
      <c r="O517" s="16"/>
      <c r="P517" s="16"/>
      <c r="Q517" s="16"/>
      <c r="R517" s="16"/>
      <c r="S517" s="16"/>
      <c r="T517" s="16"/>
      <c r="U517" s="16"/>
      <c r="V517" s="16"/>
      <c r="W517" s="16"/>
      <c r="X517" s="16"/>
      <c r="Y517" s="16"/>
      <c r="Z517" s="16"/>
    </row>
    <row r="518" spans="1:26" ht="12.75" customHeight="1">
      <c r="A518" s="16"/>
      <c r="B518" s="16"/>
      <c r="C518" s="16"/>
      <c r="D518" s="16"/>
      <c r="E518" s="16"/>
      <c r="F518" s="16"/>
      <c r="G518" s="16"/>
      <c r="H518" s="16"/>
      <c r="I518" s="16"/>
      <c r="J518" s="16"/>
      <c r="K518" s="16"/>
      <c r="L518" s="16"/>
      <c r="M518" s="16"/>
      <c r="N518" s="16"/>
      <c r="O518" s="16"/>
      <c r="P518" s="16"/>
      <c r="Q518" s="16"/>
      <c r="R518" s="16"/>
      <c r="S518" s="16"/>
      <c r="T518" s="16"/>
      <c r="U518" s="16"/>
      <c r="V518" s="16"/>
      <c r="W518" s="16"/>
      <c r="X518" s="16"/>
      <c r="Y518" s="16"/>
      <c r="Z518" s="16"/>
    </row>
    <row r="519" spans="1:26" ht="12.75" customHeight="1">
      <c r="A519" s="16"/>
      <c r="B519" s="16"/>
      <c r="C519" s="16"/>
      <c r="D519" s="16"/>
      <c r="E519" s="16"/>
      <c r="F519" s="16"/>
      <c r="G519" s="16"/>
      <c r="H519" s="16"/>
      <c r="I519" s="16"/>
      <c r="J519" s="16"/>
      <c r="K519" s="16"/>
      <c r="L519" s="16"/>
      <c r="M519" s="16"/>
      <c r="N519" s="16"/>
      <c r="O519" s="16"/>
      <c r="P519" s="16"/>
      <c r="Q519" s="16"/>
      <c r="R519" s="16"/>
      <c r="S519" s="16"/>
      <c r="T519" s="16"/>
      <c r="U519" s="16"/>
      <c r="V519" s="16"/>
      <c r="W519" s="16"/>
      <c r="X519" s="16"/>
      <c r="Y519" s="16"/>
      <c r="Z519" s="16"/>
    </row>
    <row r="520" spans="1:26" ht="12.75" customHeight="1">
      <c r="A520" s="16"/>
      <c r="B520" s="16"/>
      <c r="C520" s="16"/>
      <c r="D520" s="16"/>
      <c r="E520" s="16"/>
      <c r="F520" s="16"/>
      <c r="G520" s="16"/>
      <c r="H520" s="16"/>
      <c r="I520" s="16"/>
      <c r="J520" s="16"/>
      <c r="K520" s="16"/>
      <c r="L520" s="16"/>
      <c r="M520" s="16"/>
      <c r="N520" s="16"/>
      <c r="O520" s="16"/>
      <c r="P520" s="16"/>
      <c r="Q520" s="16"/>
      <c r="R520" s="16"/>
      <c r="S520" s="16"/>
      <c r="T520" s="16"/>
      <c r="U520" s="16"/>
      <c r="V520" s="16"/>
      <c r="W520" s="16"/>
      <c r="X520" s="16"/>
      <c r="Y520" s="16"/>
      <c r="Z520" s="16"/>
    </row>
    <row r="521" spans="1:26" ht="12.75" customHeight="1">
      <c r="A521" s="16"/>
      <c r="B521" s="16"/>
      <c r="C521" s="16"/>
      <c r="D521" s="16"/>
      <c r="E521" s="16"/>
      <c r="F521" s="16"/>
      <c r="G521" s="16"/>
      <c r="H521" s="16"/>
      <c r="I521" s="16"/>
      <c r="J521" s="16"/>
      <c r="K521" s="16"/>
      <c r="L521" s="16"/>
      <c r="M521" s="16"/>
      <c r="N521" s="16"/>
      <c r="O521" s="16"/>
      <c r="P521" s="16"/>
      <c r="Q521" s="16"/>
      <c r="R521" s="16"/>
      <c r="S521" s="16"/>
      <c r="T521" s="16"/>
      <c r="U521" s="16"/>
      <c r="V521" s="16"/>
      <c r="W521" s="16"/>
      <c r="X521" s="16"/>
      <c r="Y521" s="16"/>
      <c r="Z521" s="16"/>
    </row>
    <row r="522" spans="1:26" ht="12.75" customHeight="1">
      <c r="A522" s="16"/>
      <c r="B522" s="16"/>
      <c r="C522" s="16"/>
      <c r="D522" s="16"/>
      <c r="E522" s="16"/>
      <c r="F522" s="16"/>
      <c r="G522" s="16"/>
      <c r="H522" s="16"/>
      <c r="I522" s="16"/>
      <c r="J522" s="16"/>
      <c r="K522" s="16"/>
      <c r="L522" s="16"/>
      <c r="M522" s="16"/>
      <c r="N522" s="16"/>
      <c r="O522" s="16"/>
      <c r="P522" s="16"/>
      <c r="Q522" s="16"/>
      <c r="R522" s="16"/>
      <c r="S522" s="16"/>
      <c r="T522" s="16"/>
      <c r="U522" s="16"/>
      <c r="V522" s="16"/>
      <c r="W522" s="16"/>
      <c r="X522" s="16"/>
      <c r="Y522" s="16"/>
      <c r="Z522" s="16"/>
    </row>
    <row r="523" spans="1:26" ht="12.75" customHeight="1">
      <c r="A523" s="16"/>
      <c r="B523" s="16"/>
      <c r="C523" s="16"/>
      <c r="D523" s="16"/>
      <c r="E523" s="16"/>
      <c r="F523" s="16"/>
      <c r="G523" s="16"/>
      <c r="H523" s="16"/>
      <c r="I523" s="16"/>
      <c r="J523" s="16"/>
      <c r="K523" s="16"/>
      <c r="L523" s="16"/>
      <c r="M523" s="16"/>
      <c r="N523" s="16"/>
      <c r="O523" s="16"/>
      <c r="P523" s="16"/>
      <c r="Q523" s="16"/>
      <c r="R523" s="16"/>
      <c r="S523" s="16"/>
      <c r="T523" s="16"/>
      <c r="U523" s="16"/>
      <c r="V523" s="16"/>
      <c r="W523" s="16"/>
      <c r="X523" s="16"/>
      <c r="Y523" s="16"/>
      <c r="Z523" s="16"/>
    </row>
    <row r="524" spans="1:26" ht="12.75" customHeight="1">
      <c r="A524" s="16"/>
      <c r="B524" s="16"/>
      <c r="C524" s="16"/>
      <c r="D524" s="16"/>
      <c r="E524" s="16"/>
      <c r="F524" s="16"/>
      <c r="G524" s="16"/>
      <c r="H524" s="16"/>
      <c r="I524" s="16"/>
      <c r="J524" s="16"/>
      <c r="K524" s="16"/>
      <c r="L524" s="16"/>
      <c r="M524" s="16"/>
      <c r="N524" s="16"/>
      <c r="O524" s="16"/>
      <c r="P524" s="16"/>
      <c r="Q524" s="16"/>
      <c r="R524" s="16"/>
      <c r="S524" s="16"/>
      <c r="T524" s="16"/>
      <c r="U524" s="16"/>
      <c r="V524" s="16"/>
      <c r="W524" s="16"/>
      <c r="X524" s="16"/>
      <c r="Y524" s="16"/>
      <c r="Z524" s="16"/>
    </row>
    <row r="525" spans="1:26" ht="12.75" customHeight="1">
      <c r="A525" s="16"/>
      <c r="B525" s="16"/>
      <c r="C525" s="16"/>
      <c r="D525" s="16"/>
      <c r="E525" s="16"/>
      <c r="F525" s="16"/>
      <c r="G525" s="16"/>
      <c r="H525" s="16"/>
      <c r="I525" s="16"/>
      <c r="J525" s="16"/>
      <c r="K525" s="16"/>
      <c r="L525" s="16"/>
      <c r="M525" s="16"/>
      <c r="N525" s="16"/>
      <c r="O525" s="16"/>
      <c r="P525" s="16"/>
      <c r="Q525" s="16"/>
      <c r="R525" s="16"/>
      <c r="S525" s="16"/>
      <c r="T525" s="16"/>
      <c r="U525" s="16"/>
      <c r="V525" s="16"/>
      <c r="W525" s="16"/>
      <c r="X525" s="16"/>
      <c r="Y525" s="16"/>
      <c r="Z525" s="16"/>
    </row>
    <row r="526" spans="1:26" ht="12.75" customHeight="1">
      <c r="A526" s="16"/>
      <c r="B526" s="16"/>
      <c r="C526" s="16"/>
      <c r="D526" s="16"/>
      <c r="E526" s="16"/>
      <c r="F526" s="16"/>
      <c r="G526" s="16"/>
      <c r="H526" s="16"/>
      <c r="I526" s="16"/>
      <c r="J526" s="16"/>
      <c r="K526" s="16"/>
      <c r="L526" s="16"/>
      <c r="M526" s="16"/>
      <c r="N526" s="16"/>
      <c r="O526" s="16"/>
      <c r="P526" s="16"/>
      <c r="Q526" s="16"/>
      <c r="R526" s="16"/>
      <c r="S526" s="16"/>
      <c r="T526" s="16"/>
      <c r="U526" s="16"/>
      <c r="V526" s="16"/>
      <c r="W526" s="16"/>
      <c r="X526" s="16"/>
      <c r="Y526" s="16"/>
      <c r="Z526" s="16"/>
    </row>
    <row r="527" spans="1:26" ht="12.75" customHeight="1">
      <c r="A527" s="16"/>
      <c r="B527" s="16"/>
      <c r="C527" s="16"/>
      <c r="D527" s="16"/>
      <c r="E527" s="16"/>
      <c r="F527" s="16"/>
      <c r="G527" s="16"/>
      <c r="H527" s="16"/>
      <c r="I527" s="16"/>
      <c r="J527" s="16"/>
      <c r="K527" s="16"/>
      <c r="L527" s="16"/>
      <c r="M527" s="16"/>
      <c r="N527" s="16"/>
      <c r="O527" s="16"/>
      <c r="P527" s="16"/>
      <c r="Q527" s="16"/>
      <c r="R527" s="16"/>
      <c r="S527" s="16"/>
      <c r="T527" s="16"/>
      <c r="U527" s="16"/>
      <c r="V527" s="16"/>
      <c r="W527" s="16"/>
      <c r="X527" s="16"/>
      <c r="Y527" s="16"/>
      <c r="Z527" s="16"/>
    </row>
    <row r="528" spans="1:26" ht="12.75" customHeight="1">
      <c r="A528" s="16"/>
      <c r="B528" s="16"/>
      <c r="C528" s="16"/>
      <c r="D528" s="16"/>
      <c r="E528" s="16"/>
      <c r="F528" s="16"/>
      <c r="G528" s="16"/>
      <c r="H528" s="16"/>
      <c r="I528" s="16"/>
      <c r="J528" s="16"/>
      <c r="K528" s="16"/>
      <c r="L528" s="16"/>
      <c r="M528" s="16"/>
      <c r="N528" s="16"/>
      <c r="O528" s="16"/>
      <c r="P528" s="16"/>
      <c r="Q528" s="16"/>
      <c r="R528" s="16"/>
      <c r="S528" s="16"/>
      <c r="T528" s="16"/>
      <c r="U528" s="16"/>
      <c r="V528" s="16"/>
      <c r="W528" s="16"/>
      <c r="X528" s="16"/>
      <c r="Y528" s="16"/>
      <c r="Z528" s="16"/>
    </row>
    <row r="529" spans="1:26" ht="12.75" customHeight="1">
      <c r="A529" s="16"/>
      <c r="B529" s="16"/>
      <c r="C529" s="16"/>
      <c r="D529" s="16"/>
      <c r="E529" s="16"/>
      <c r="F529" s="16"/>
      <c r="G529" s="16"/>
      <c r="H529" s="16"/>
      <c r="I529" s="16"/>
      <c r="J529" s="16"/>
      <c r="K529" s="16"/>
      <c r="L529" s="16"/>
      <c r="M529" s="16"/>
      <c r="N529" s="16"/>
      <c r="O529" s="16"/>
      <c r="P529" s="16"/>
      <c r="Q529" s="16"/>
      <c r="R529" s="16"/>
      <c r="S529" s="16"/>
      <c r="T529" s="16"/>
      <c r="U529" s="16"/>
      <c r="V529" s="16"/>
      <c r="W529" s="16"/>
      <c r="X529" s="16"/>
      <c r="Y529" s="16"/>
      <c r="Z529" s="16"/>
    </row>
    <row r="530" spans="1:26" ht="12.75" customHeight="1">
      <c r="A530" s="16"/>
      <c r="B530" s="16"/>
      <c r="C530" s="16"/>
      <c r="D530" s="16"/>
      <c r="E530" s="16"/>
      <c r="F530" s="16"/>
      <c r="G530" s="16"/>
      <c r="H530" s="16"/>
      <c r="I530" s="16"/>
      <c r="J530" s="16"/>
      <c r="K530" s="16"/>
      <c r="L530" s="16"/>
      <c r="M530" s="16"/>
      <c r="N530" s="16"/>
      <c r="O530" s="16"/>
      <c r="P530" s="16"/>
      <c r="Q530" s="16"/>
      <c r="R530" s="16"/>
      <c r="S530" s="16"/>
      <c r="T530" s="16"/>
      <c r="U530" s="16"/>
      <c r="V530" s="16"/>
      <c r="W530" s="16"/>
      <c r="X530" s="16"/>
      <c r="Y530" s="16"/>
      <c r="Z530" s="16"/>
    </row>
    <row r="531" spans="1:26" ht="12.75" customHeight="1">
      <c r="A531" s="16"/>
      <c r="B531" s="16"/>
      <c r="C531" s="16"/>
      <c r="D531" s="16"/>
      <c r="E531" s="16"/>
      <c r="F531" s="16"/>
      <c r="G531" s="16"/>
      <c r="H531" s="16"/>
      <c r="I531" s="16"/>
      <c r="J531" s="16"/>
      <c r="K531" s="16"/>
      <c r="L531" s="16"/>
      <c r="M531" s="16"/>
      <c r="N531" s="16"/>
      <c r="O531" s="16"/>
      <c r="P531" s="16"/>
      <c r="Q531" s="16"/>
      <c r="R531" s="16"/>
      <c r="S531" s="16"/>
      <c r="T531" s="16"/>
      <c r="U531" s="16"/>
      <c r="V531" s="16"/>
      <c r="W531" s="16"/>
      <c r="X531" s="16"/>
      <c r="Y531" s="16"/>
      <c r="Z531" s="16"/>
    </row>
    <row r="532" spans="1:26" ht="12.75" customHeight="1">
      <c r="A532" s="16"/>
      <c r="B532" s="16"/>
      <c r="C532" s="16"/>
      <c r="D532" s="16"/>
      <c r="E532" s="16"/>
      <c r="F532" s="16"/>
      <c r="G532" s="16"/>
      <c r="H532" s="16"/>
      <c r="I532" s="16"/>
      <c r="J532" s="16"/>
      <c r="K532" s="16"/>
      <c r="L532" s="16"/>
      <c r="M532" s="16"/>
      <c r="N532" s="16"/>
      <c r="O532" s="16"/>
      <c r="P532" s="16"/>
      <c r="Q532" s="16"/>
      <c r="R532" s="16"/>
      <c r="S532" s="16"/>
      <c r="T532" s="16"/>
      <c r="U532" s="16"/>
      <c r="V532" s="16"/>
      <c r="W532" s="16"/>
      <c r="X532" s="16"/>
      <c r="Y532" s="16"/>
      <c r="Z532" s="16"/>
    </row>
    <row r="533" spans="1:26" ht="12.75" customHeight="1">
      <c r="A533" s="16"/>
      <c r="B533" s="16"/>
      <c r="C533" s="16"/>
      <c r="D533" s="16"/>
      <c r="E533" s="16"/>
      <c r="F533" s="16"/>
      <c r="G533" s="16"/>
      <c r="H533" s="16"/>
      <c r="I533" s="16"/>
      <c r="J533" s="16"/>
      <c r="K533" s="16"/>
      <c r="L533" s="16"/>
      <c r="M533" s="16"/>
      <c r="N533" s="16"/>
      <c r="O533" s="16"/>
      <c r="P533" s="16"/>
      <c r="Q533" s="16"/>
      <c r="R533" s="16"/>
      <c r="S533" s="16"/>
      <c r="T533" s="16"/>
      <c r="U533" s="16"/>
      <c r="V533" s="16"/>
      <c r="W533" s="16"/>
      <c r="X533" s="16"/>
      <c r="Y533" s="16"/>
      <c r="Z533" s="16"/>
    </row>
    <row r="534" spans="1:26" ht="12.75" customHeight="1">
      <c r="A534" s="16"/>
      <c r="B534" s="16"/>
      <c r="C534" s="16"/>
      <c r="D534" s="16"/>
      <c r="E534" s="16"/>
      <c r="F534" s="16"/>
      <c r="G534" s="16"/>
      <c r="H534" s="16"/>
      <c r="I534" s="16"/>
      <c r="J534" s="16"/>
      <c r="K534" s="16"/>
      <c r="L534" s="16"/>
      <c r="M534" s="16"/>
      <c r="N534" s="16"/>
      <c r="O534" s="16"/>
      <c r="P534" s="16"/>
      <c r="Q534" s="16"/>
      <c r="R534" s="16"/>
      <c r="S534" s="16"/>
      <c r="T534" s="16"/>
      <c r="U534" s="16"/>
      <c r="V534" s="16"/>
      <c r="W534" s="16"/>
      <c r="X534" s="16"/>
      <c r="Y534" s="16"/>
      <c r="Z534" s="16"/>
    </row>
    <row r="535" spans="1:26" ht="12.75" customHeight="1">
      <c r="A535" s="16"/>
      <c r="B535" s="16"/>
      <c r="C535" s="16"/>
      <c r="D535" s="16"/>
      <c r="E535" s="16"/>
      <c r="F535" s="16"/>
      <c r="G535" s="16"/>
      <c r="H535" s="16"/>
      <c r="I535" s="16"/>
      <c r="J535" s="16"/>
      <c r="K535" s="16"/>
      <c r="L535" s="16"/>
      <c r="M535" s="16"/>
      <c r="N535" s="16"/>
      <c r="O535" s="16"/>
      <c r="P535" s="16"/>
      <c r="Q535" s="16"/>
      <c r="R535" s="16"/>
      <c r="S535" s="16"/>
      <c r="T535" s="16"/>
      <c r="U535" s="16"/>
      <c r="V535" s="16"/>
      <c r="W535" s="16"/>
      <c r="X535" s="16"/>
      <c r="Y535" s="16"/>
      <c r="Z535" s="16"/>
    </row>
    <row r="536" spans="1:26" ht="12.75" customHeight="1">
      <c r="A536" s="16"/>
      <c r="B536" s="16"/>
      <c r="C536" s="16"/>
      <c r="D536" s="16"/>
      <c r="E536" s="16"/>
      <c r="F536" s="16"/>
      <c r="G536" s="16"/>
      <c r="H536" s="16"/>
      <c r="I536" s="16"/>
      <c r="J536" s="16"/>
      <c r="K536" s="16"/>
      <c r="L536" s="16"/>
      <c r="M536" s="16"/>
      <c r="N536" s="16"/>
      <c r="O536" s="16"/>
      <c r="P536" s="16"/>
      <c r="Q536" s="16"/>
      <c r="R536" s="16"/>
      <c r="S536" s="16"/>
      <c r="T536" s="16"/>
      <c r="U536" s="16"/>
      <c r="V536" s="16"/>
      <c r="W536" s="16"/>
      <c r="X536" s="16"/>
      <c r="Y536" s="16"/>
      <c r="Z536" s="16"/>
    </row>
    <row r="537" spans="1:26" ht="12.75" customHeight="1">
      <c r="A537" s="16"/>
      <c r="B537" s="16"/>
      <c r="C537" s="16"/>
      <c r="D537" s="16"/>
      <c r="E537" s="16"/>
      <c r="F537" s="16"/>
      <c r="G537" s="16"/>
      <c r="H537" s="16"/>
      <c r="I537" s="16"/>
      <c r="J537" s="16"/>
      <c r="K537" s="16"/>
      <c r="L537" s="16"/>
      <c r="M537" s="16"/>
      <c r="N537" s="16"/>
      <c r="O537" s="16"/>
      <c r="P537" s="16"/>
      <c r="Q537" s="16"/>
      <c r="R537" s="16"/>
      <c r="S537" s="16"/>
      <c r="T537" s="16"/>
      <c r="U537" s="16"/>
      <c r="V537" s="16"/>
      <c r="W537" s="16"/>
      <c r="X537" s="16"/>
      <c r="Y537" s="16"/>
      <c r="Z537" s="16"/>
    </row>
    <row r="538" spans="1:26" ht="12.75" customHeight="1">
      <c r="A538" s="16"/>
      <c r="B538" s="16"/>
      <c r="C538" s="16"/>
      <c r="D538" s="16"/>
      <c r="E538" s="16"/>
      <c r="F538" s="16"/>
      <c r="G538" s="16"/>
      <c r="H538" s="16"/>
      <c r="I538" s="16"/>
      <c r="J538" s="16"/>
      <c r="K538" s="16"/>
      <c r="L538" s="16"/>
      <c r="M538" s="16"/>
      <c r="N538" s="16"/>
      <c r="O538" s="16"/>
      <c r="P538" s="16"/>
      <c r="Q538" s="16"/>
      <c r="R538" s="16"/>
      <c r="S538" s="16"/>
      <c r="T538" s="16"/>
      <c r="U538" s="16"/>
      <c r="V538" s="16"/>
      <c r="W538" s="16"/>
      <c r="X538" s="16"/>
      <c r="Y538" s="16"/>
      <c r="Z538" s="16"/>
    </row>
    <row r="539" spans="1:26" ht="12.75" customHeight="1">
      <c r="A539" s="16"/>
      <c r="B539" s="16"/>
      <c r="C539" s="16"/>
      <c r="D539" s="16"/>
      <c r="E539" s="16"/>
      <c r="F539" s="16"/>
      <c r="G539" s="16"/>
      <c r="H539" s="16"/>
      <c r="I539" s="16"/>
      <c r="J539" s="16"/>
      <c r="K539" s="16"/>
      <c r="L539" s="16"/>
      <c r="M539" s="16"/>
      <c r="N539" s="16"/>
      <c r="O539" s="16"/>
      <c r="P539" s="16"/>
      <c r="Q539" s="16"/>
      <c r="R539" s="16"/>
      <c r="S539" s="16"/>
      <c r="T539" s="16"/>
      <c r="U539" s="16"/>
      <c r="V539" s="16"/>
      <c r="W539" s="16"/>
      <c r="X539" s="16"/>
      <c r="Y539" s="16"/>
      <c r="Z539" s="16"/>
    </row>
    <row r="540" spans="1:26" ht="12.75" customHeight="1">
      <c r="A540" s="16"/>
      <c r="B540" s="16"/>
      <c r="C540" s="16"/>
      <c r="D540" s="16"/>
      <c r="E540" s="16"/>
      <c r="F540" s="16"/>
      <c r="G540" s="16"/>
      <c r="H540" s="16"/>
      <c r="I540" s="16"/>
      <c r="J540" s="16"/>
      <c r="K540" s="16"/>
      <c r="L540" s="16"/>
      <c r="M540" s="16"/>
      <c r="N540" s="16"/>
      <c r="O540" s="16"/>
      <c r="P540" s="16"/>
      <c r="Q540" s="16"/>
      <c r="R540" s="16"/>
      <c r="S540" s="16"/>
      <c r="T540" s="16"/>
      <c r="U540" s="16"/>
      <c r="V540" s="16"/>
      <c r="W540" s="16"/>
      <c r="X540" s="16"/>
      <c r="Y540" s="16"/>
      <c r="Z540" s="16"/>
    </row>
    <row r="541" spans="1:26" ht="12.75" customHeight="1">
      <c r="A541" s="16"/>
      <c r="B541" s="16"/>
      <c r="C541" s="16"/>
      <c r="D541" s="16"/>
      <c r="E541" s="16"/>
      <c r="F541" s="16"/>
      <c r="G541" s="16"/>
      <c r="H541" s="16"/>
      <c r="I541" s="16"/>
      <c r="J541" s="16"/>
      <c r="K541" s="16"/>
      <c r="L541" s="16"/>
      <c r="M541" s="16"/>
      <c r="N541" s="16"/>
      <c r="O541" s="16"/>
      <c r="P541" s="16"/>
      <c r="Q541" s="16"/>
      <c r="R541" s="16"/>
      <c r="S541" s="16"/>
      <c r="T541" s="16"/>
      <c r="U541" s="16"/>
      <c r="V541" s="16"/>
      <c r="W541" s="16"/>
      <c r="X541" s="16"/>
      <c r="Y541" s="16"/>
      <c r="Z541" s="16"/>
    </row>
    <row r="542" spans="1:26" ht="12.75" customHeight="1">
      <c r="A542" s="16"/>
      <c r="B542" s="16"/>
      <c r="C542" s="16"/>
      <c r="D542" s="16"/>
      <c r="E542" s="16"/>
      <c r="F542" s="16"/>
      <c r="G542" s="16"/>
      <c r="H542" s="16"/>
      <c r="I542" s="16"/>
      <c r="J542" s="16"/>
      <c r="K542" s="16"/>
      <c r="L542" s="16"/>
      <c r="M542" s="16"/>
      <c r="N542" s="16"/>
      <c r="O542" s="16"/>
      <c r="P542" s="16"/>
      <c r="Q542" s="16"/>
      <c r="R542" s="16"/>
      <c r="S542" s="16"/>
      <c r="T542" s="16"/>
      <c r="U542" s="16"/>
      <c r="V542" s="16"/>
      <c r="W542" s="16"/>
      <c r="X542" s="16"/>
      <c r="Y542" s="16"/>
      <c r="Z542" s="16"/>
    </row>
    <row r="543" spans="1:26" ht="12.75" customHeight="1">
      <c r="A543" s="16"/>
      <c r="B543" s="16"/>
      <c r="C543" s="16"/>
      <c r="D543" s="16"/>
      <c r="E543" s="16"/>
      <c r="F543" s="16"/>
      <c r="G543" s="16"/>
      <c r="H543" s="16"/>
      <c r="I543" s="16"/>
      <c r="J543" s="16"/>
      <c r="K543" s="16"/>
      <c r="L543" s="16"/>
      <c r="M543" s="16"/>
      <c r="N543" s="16"/>
      <c r="O543" s="16"/>
      <c r="P543" s="16"/>
      <c r="Q543" s="16"/>
      <c r="R543" s="16"/>
      <c r="S543" s="16"/>
      <c r="T543" s="16"/>
      <c r="U543" s="16"/>
      <c r="V543" s="16"/>
      <c r="W543" s="16"/>
      <c r="X543" s="16"/>
      <c r="Y543" s="16"/>
      <c r="Z543" s="16"/>
    </row>
    <row r="544" spans="1:26" ht="12.75" customHeight="1">
      <c r="A544" s="16"/>
      <c r="B544" s="16"/>
      <c r="C544" s="16"/>
      <c r="D544" s="16"/>
      <c r="E544" s="16"/>
      <c r="F544" s="16"/>
      <c r="G544" s="16"/>
      <c r="H544" s="16"/>
      <c r="I544" s="16"/>
      <c r="J544" s="16"/>
      <c r="K544" s="16"/>
      <c r="L544" s="16"/>
      <c r="M544" s="16"/>
      <c r="N544" s="16"/>
      <c r="O544" s="16"/>
      <c r="P544" s="16"/>
      <c r="Q544" s="16"/>
      <c r="R544" s="16"/>
      <c r="S544" s="16"/>
      <c r="T544" s="16"/>
      <c r="U544" s="16"/>
      <c r="V544" s="16"/>
      <c r="W544" s="16"/>
      <c r="X544" s="16"/>
      <c r="Y544" s="16"/>
      <c r="Z544" s="16"/>
    </row>
    <row r="545" spans="1:26" ht="12.75" customHeight="1">
      <c r="A545" s="16"/>
      <c r="B545" s="16"/>
      <c r="C545" s="16"/>
      <c r="D545" s="16"/>
      <c r="E545" s="16"/>
      <c r="F545" s="16"/>
      <c r="G545" s="16"/>
      <c r="H545" s="16"/>
      <c r="I545" s="16"/>
      <c r="J545" s="16"/>
      <c r="K545" s="16"/>
      <c r="L545" s="16"/>
      <c r="M545" s="16"/>
      <c r="N545" s="16"/>
      <c r="O545" s="16"/>
      <c r="P545" s="16"/>
      <c r="Q545" s="16"/>
      <c r="R545" s="16"/>
      <c r="S545" s="16"/>
      <c r="T545" s="16"/>
      <c r="U545" s="16"/>
      <c r="V545" s="16"/>
      <c r="W545" s="16"/>
      <c r="X545" s="16"/>
      <c r="Y545" s="16"/>
      <c r="Z545" s="16"/>
    </row>
    <row r="546" spans="1:26" ht="12.75" customHeight="1">
      <c r="A546" s="16"/>
      <c r="B546" s="16"/>
      <c r="C546" s="16"/>
      <c r="D546" s="16"/>
      <c r="E546" s="16"/>
      <c r="F546" s="16"/>
      <c r="G546" s="16"/>
      <c r="H546" s="16"/>
      <c r="I546" s="16"/>
      <c r="J546" s="16"/>
      <c r="K546" s="16"/>
      <c r="L546" s="16"/>
      <c r="M546" s="16"/>
      <c r="N546" s="16"/>
      <c r="O546" s="16"/>
      <c r="P546" s="16"/>
      <c r="Q546" s="16"/>
      <c r="R546" s="16"/>
      <c r="S546" s="16"/>
      <c r="T546" s="16"/>
      <c r="U546" s="16"/>
      <c r="V546" s="16"/>
      <c r="W546" s="16"/>
      <c r="X546" s="16"/>
      <c r="Y546" s="16"/>
      <c r="Z546" s="16"/>
    </row>
    <row r="547" spans="1:26" ht="12.75" customHeight="1">
      <c r="A547" s="16"/>
      <c r="B547" s="16"/>
      <c r="C547" s="16"/>
      <c r="D547" s="16"/>
      <c r="E547" s="16"/>
      <c r="F547" s="16"/>
      <c r="G547" s="16"/>
      <c r="H547" s="16"/>
      <c r="I547" s="16"/>
      <c r="J547" s="16"/>
      <c r="K547" s="16"/>
      <c r="L547" s="16"/>
      <c r="M547" s="16"/>
      <c r="N547" s="16"/>
      <c r="O547" s="16"/>
      <c r="P547" s="16"/>
      <c r="Q547" s="16"/>
      <c r="R547" s="16"/>
      <c r="S547" s="16"/>
      <c r="T547" s="16"/>
      <c r="U547" s="16"/>
      <c r="V547" s="16"/>
      <c r="W547" s="16"/>
      <c r="X547" s="16"/>
      <c r="Y547" s="16"/>
      <c r="Z547" s="16"/>
    </row>
    <row r="548" spans="1:26" ht="12.75" customHeight="1">
      <c r="A548" s="16"/>
      <c r="B548" s="16"/>
      <c r="C548" s="16"/>
      <c r="D548" s="16"/>
      <c r="E548" s="16"/>
      <c r="F548" s="16"/>
      <c r="G548" s="16"/>
      <c r="H548" s="16"/>
      <c r="I548" s="16"/>
      <c r="J548" s="16"/>
      <c r="K548" s="16"/>
      <c r="L548" s="16"/>
      <c r="M548" s="16"/>
      <c r="N548" s="16"/>
      <c r="O548" s="16"/>
      <c r="P548" s="16"/>
      <c r="Q548" s="16"/>
      <c r="R548" s="16"/>
      <c r="S548" s="16"/>
      <c r="T548" s="16"/>
      <c r="U548" s="16"/>
      <c r="V548" s="16"/>
      <c r="W548" s="16"/>
      <c r="X548" s="16"/>
      <c r="Y548" s="16"/>
      <c r="Z548" s="16"/>
    </row>
    <row r="549" spans="1:26" ht="12.75" customHeight="1">
      <c r="A549" s="16"/>
      <c r="B549" s="16"/>
      <c r="C549" s="16"/>
      <c r="D549" s="16"/>
      <c r="E549" s="16"/>
      <c r="F549" s="16"/>
      <c r="G549" s="16"/>
      <c r="H549" s="16"/>
      <c r="I549" s="16"/>
      <c r="J549" s="16"/>
      <c r="K549" s="16"/>
      <c r="L549" s="16"/>
      <c r="M549" s="16"/>
      <c r="N549" s="16"/>
      <c r="O549" s="16"/>
      <c r="P549" s="16"/>
      <c r="Q549" s="16"/>
      <c r="R549" s="16"/>
      <c r="S549" s="16"/>
      <c r="T549" s="16"/>
      <c r="U549" s="16"/>
      <c r="V549" s="16"/>
      <c r="W549" s="16"/>
      <c r="X549" s="16"/>
      <c r="Y549" s="16"/>
      <c r="Z549" s="16"/>
    </row>
    <row r="550" spans="1:26" ht="12.75" customHeight="1">
      <c r="A550" s="16"/>
      <c r="B550" s="16"/>
      <c r="C550" s="16"/>
      <c r="D550" s="16"/>
      <c r="E550" s="16"/>
      <c r="F550" s="16"/>
      <c r="G550" s="16"/>
      <c r="H550" s="16"/>
      <c r="I550" s="16"/>
      <c r="J550" s="16"/>
      <c r="K550" s="16"/>
      <c r="L550" s="16"/>
      <c r="M550" s="16"/>
      <c r="N550" s="16"/>
      <c r="O550" s="16"/>
      <c r="P550" s="16"/>
      <c r="Q550" s="16"/>
      <c r="R550" s="16"/>
      <c r="S550" s="16"/>
      <c r="T550" s="16"/>
      <c r="U550" s="16"/>
      <c r="V550" s="16"/>
      <c r="W550" s="16"/>
      <c r="X550" s="16"/>
      <c r="Y550" s="16"/>
      <c r="Z550" s="16"/>
    </row>
    <row r="551" spans="1:26" ht="12.75" customHeight="1">
      <c r="A551" s="16"/>
      <c r="B551" s="16"/>
      <c r="C551" s="16"/>
      <c r="D551" s="16"/>
      <c r="E551" s="16"/>
      <c r="F551" s="16"/>
      <c r="G551" s="16"/>
      <c r="H551" s="16"/>
      <c r="I551" s="16"/>
      <c r="J551" s="16"/>
      <c r="K551" s="16"/>
      <c r="L551" s="16"/>
      <c r="M551" s="16"/>
      <c r="N551" s="16"/>
      <c r="O551" s="16"/>
      <c r="P551" s="16"/>
      <c r="Q551" s="16"/>
      <c r="R551" s="16"/>
      <c r="S551" s="16"/>
      <c r="T551" s="16"/>
      <c r="U551" s="16"/>
      <c r="V551" s="16"/>
      <c r="W551" s="16"/>
      <c r="X551" s="16"/>
      <c r="Y551" s="16"/>
      <c r="Z551" s="16"/>
    </row>
    <row r="552" spans="1:26" ht="12.75" customHeight="1">
      <c r="A552" s="16"/>
      <c r="B552" s="16"/>
      <c r="C552" s="16"/>
      <c r="D552" s="16"/>
      <c r="E552" s="16"/>
      <c r="F552" s="16"/>
      <c r="G552" s="16"/>
      <c r="H552" s="16"/>
      <c r="I552" s="16"/>
      <c r="J552" s="16"/>
      <c r="K552" s="16"/>
      <c r="L552" s="16"/>
      <c r="M552" s="16"/>
      <c r="N552" s="16"/>
      <c r="O552" s="16"/>
      <c r="P552" s="16"/>
      <c r="Q552" s="16"/>
      <c r="R552" s="16"/>
      <c r="S552" s="16"/>
      <c r="T552" s="16"/>
      <c r="U552" s="16"/>
      <c r="V552" s="16"/>
      <c r="W552" s="16"/>
      <c r="X552" s="16"/>
      <c r="Y552" s="16"/>
      <c r="Z552" s="16"/>
    </row>
    <row r="553" spans="1:26" ht="12.75" customHeight="1">
      <c r="A553" s="16"/>
      <c r="B553" s="16"/>
      <c r="C553" s="16"/>
      <c r="D553" s="16"/>
      <c r="E553" s="16"/>
      <c r="F553" s="16"/>
      <c r="G553" s="16"/>
      <c r="H553" s="16"/>
      <c r="I553" s="16"/>
      <c r="J553" s="16"/>
      <c r="K553" s="16"/>
      <c r="L553" s="16"/>
      <c r="M553" s="16"/>
      <c r="N553" s="16"/>
      <c r="O553" s="16"/>
      <c r="P553" s="16"/>
      <c r="Q553" s="16"/>
      <c r="R553" s="16"/>
      <c r="S553" s="16"/>
      <c r="T553" s="16"/>
      <c r="U553" s="16"/>
      <c r="V553" s="16"/>
      <c r="W553" s="16"/>
      <c r="X553" s="16"/>
      <c r="Y553" s="16"/>
      <c r="Z553" s="16"/>
    </row>
    <row r="554" spans="1:26" ht="12.75" customHeight="1">
      <c r="A554" s="16"/>
      <c r="B554" s="16"/>
      <c r="C554" s="16"/>
      <c r="D554" s="16"/>
      <c r="E554" s="16"/>
      <c r="F554" s="16"/>
      <c r="G554" s="16"/>
      <c r="H554" s="16"/>
      <c r="I554" s="16"/>
      <c r="J554" s="16"/>
      <c r="K554" s="16"/>
      <c r="L554" s="16"/>
      <c r="M554" s="16"/>
      <c r="N554" s="16"/>
      <c r="O554" s="16"/>
      <c r="P554" s="16"/>
      <c r="Q554" s="16"/>
      <c r="R554" s="16"/>
      <c r="S554" s="16"/>
      <c r="T554" s="16"/>
      <c r="U554" s="16"/>
      <c r="V554" s="16"/>
      <c r="W554" s="16"/>
      <c r="X554" s="16"/>
      <c r="Y554" s="16"/>
      <c r="Z554" s="16"/>
    </row>
    <row r="555" spans="1:26" ht="12.75" customHeight="1">
      <c r="A555" s="16"/>
      <c r="B555" s="16"/>
      <c r="C555" s="16"/>
      <c r="D555" s="16"/>
      <c r="E555" s="16"/>
      <c r="F555" s="16"/>
      <c r="G555" s="16"/>
      <c r="H555" s="16"/>
      <c r="I555" s="16"/>
      <c r="J555" s="16"/>
      <c r="K555" s="16"/>
      <c r="L555" s="16"/>
      <c r="M555" s="16"/>
      <c r="N555" s="16"/>
      <c r="O555" s="16"/>
      <c r="P555" s="16"/>
      <c r="Q555" s="16"/>
      <c r="R555" s="16"/>
      <c r="S555" s="16"/>
      <c r="T555" s="16"/>
      <c r="U555" s="16"/>
      <c r="V555" s="16"/>
      <c r="W555" s="16"/>
      <c r="X555" s="16"/>
      <c r="Y555" s="16"/>
      <c r="Z555" s="16"/>
    </row>
    <row r="556" spans="1:26" ht="12.75" customHeight="1">
      <c r="A556" s="16"/>
      <c r="B556" s="16"/>
      <c r="C556" s="16"/>
      <c r="D556" s="16"/>
      <c r="E556" s="16"/>
      <c r="F556" s="16"/>
      <c r="G556" s="16"/>
      <c r="H556" s="16"/>
      <c r="I556" s="16"/>
      <c r="J556" s="16"/>
      <c r="K556" s="16"/>
      <c r="L556" s="16"/>
      <c r="M556" s="16"/>
      <c r="N556" s="16"/>
      <c r="O556" s="16"/>
      <c r="P556" s="16"/>
      <c r="Q556" s="16"/>
      <c r="R556" s="16"/>
      <c r="S556" s="16"/>
      <c r="T556" s="16"/>
      <c r="U556" s="16"/>
      <c r="V556" s="16"/>
      <c r="W556" s="16"/>
      <c r="X556" s="16"/>
      <c r="Y556" s="16"/>
      <c r="Z556" s="16"/>
    </row>
    <row r="557" spans="1:26" ht="12.75" customHeight="1">
      <c r="A557" s="16"/>
      <c r="B557" s="16"/>
      <c r="C557" s="16"/>
      <c r="D557" s="16"/>
      <c r="E557" s="16"/>
      <c r="F557" s="16"/>
      <c r="G557" s="16"/>
      <c r="H557" s="16"/>
      <c r="I557" s="16"/>
      <c r="J557" s="16"/>
      <c r="K557" s="16"/>
      <c r="L557" s="16"/>
      <c r="M557" s="16"/>
      <c r="N557" s="16"/>
      <c r="O557" s="16"/>
      <c r="P557" s="16"/>
      <c r="Q557" s="16"/>
      <c r="R557" s="16"/>
      <c r="S557" s="16"/>
      <c r="T557" s="16"/>
      <c r="U557" s="16"/>
      <c r="V557" s="16"/>
      <c r="W557" s="16"/>
      <c r="X557" s="16"/>
      <c r="Y557" s="16"/>
      <c r="Z557" s="16"/>
    </row>
    <row r="558" spans="1:26" ht="12.75" customHeight="1">
      <c r="A558" s="16"/>
      <c r="B558" s="16"/>
      <c r="C558" s="16"/>
      <c r="D558" s="16"/>
      <c r="E558" s="16"/>
      <c r="F558" s="16"/>
      <c r="G558" s="16"/>
      <c r="H558" s="16"/>
      <c r="I558" s="16"/>
      <c r="J558" s="16"/>
      <c r="K558" s="16"/>
      <c r="L558" s="16"/>
      <c r="M558" s="16"/>
      <c r="N558" s="16"/>
      <c r="O558" s="16"/>
      <c r="P558" s="16"/>
      <c r="Q558" s="16"/>
      <c r="R558" s="16"/>
      <c r="S558" s="16"/>
      <c r="T558" s="16"/>
      <c r="U558" s="16"/>
      <c r="V558" s="16"/>
      <c r="W558" s="16"/>
      <c r="X558" s="16"/>
      <c r="Y558" s="16"/>
      <c r="Z558" s="16"/>
    </row>
    <row r="559" spans="1:26" ht="12.75" customHeight="1">
      <c r="A559" s="16"/>
      <c r="B559" s="16"/>
      <c r="C559" s="16"/>
      <c r="D559" s="16"/>
      <c r="E559" s="16"/>
      <c r="F559" s="16"/>
      <c r="G559" s="16"/>
      <c r="H559" s="16"/>
      <c r="I559" s="16"/>
      <c r="J559" s="16"/>
      <c r="K559" s="16"/>
      <c r="L559" s="16"/>
      <c r="M559" s="16"/>
      <c r="N559" s="16"/>
      <c r="O559" s="16"/>
      <c r="P559" s="16"/>
      <c r="Q559" s="16"/>
      <c r="R559" s="16"/>
      <c r="S559" s="16"/>
      <c r="T559" s="16"/>
      <c r="U559" s="16"/>
      <c r="V559" s="16"/>
      <c r="W559" s="16"/>
      <c r="X559" s="16"/>
      <c r="Y559" s="16"/>
      <c r="Z559" s="16"/>
    </row>
    <row r="560" spans="1:26" ht="12.75" customHeight="1">
      <c r="A560" s="16"/>
      <c r="B560" s="16"/>
      <c r="C560" s="16"/>
      <c r="D560" s="16"/>
      <c r="E560" s="16"/>
      <c r="F560" s="16"/>
      <c r="G560" s="16"/>
      <c r="H560" s="16"/>
      <c r="I560" s="16"/>
      <c r="J560" s="16"/>
      <c r="K560" s="16"/>
      <c r="L560" s="16"/>
      <c r="M560" s="16"/>
      <c r="N560" s="16"/>
      <c r="O560" s="16"/>
      <c r="P560" s="16"/>
      <c r="Q560" s="16"/>
      <c r="R560" s="16"/>
      <c r="S560" s="16"/>
      <c r="T560" s="16"/>
      <c r="U560" s="16"/>
      <c r="V560" s="16"/>
      <c r="W560" s="16"/>
      <c r="X560" s="16"/>
      <c r="Y560" s="16"/>
      <c r="Z560" s="16"/>
    </row>
    <row r="561" spans="1:26" ht="12.75" customHeight="1">
      <c r="A561" s="16"/>
      <c r="B561" s="16"/>
      <c r="C561" s="16"/>
      <c r="D561" s="16"/>
      <c r="E561" s="16"/>
      <c r="F561" s="16"/>
      <c r="G561" s="16"/>
      <c r="H561" s="16"/>
      <c r="I561" s="16"/>
      <c r="J561" s="16"/>
      <c r="K561" s="16"/>
      <c r="L561" s="16"/>
      <c r="M561" s="16"/>
      <c r="N561" s="16"/>
      <c r="O561" s="16"/>
      <c r="P561" s="16"/>
      <c r="Q561" s="16"/>
      <c r="R561" s="16"/>
      <c r="S561" s="16"/>
      <c r="T561" s="16"/>
      <c r="U561" s="16"/>
      <c r="V561" s="16"/>
      <c r="W561" s="16"/>
      <c r="X561" s="16"/>
      <c r="Y561" s="16"/>
      <c r="Z561" s="16"/>
    </row>
    <row r="562" spans="1:26" ht="12.75" customHeight="1">
      <c r="A562" s="16"/>
      <c r="B562" s="16"/>
      <c r="C562" s="16"/>
      <c r="D562" s="16"/>
      <c r="E562" s="16"/>
      <c r="F562" s="16"/>
      <c r="G562" s="16"/>
      <c r="H562" s="16"/>
      <c r="I562" s="16"/>
      <c r="J562" s="16"/>
      <c r="K562" s="16"/>
      <c r="L562" s="16"/>
      <c r="M562" s="16"/>
      <c r="N562" s="16"/>
      <c r="O562" s="16"/>
      <c r="P562" s="16"/>
      <c r="Q562" s="16"/>
      <c r="R562" s="16"/>
      <c r="S562" s="16"/>
      <c r="T562" s="16"/>
      <c r="U562" s="16"/>
      <c r="V562" s="16"/>
      <c r="W562" s="16"/>
      <c r="X562" s="16"/>
      <c r="Y562" s="16"/>
      <c r="Z562" s="16"/>
    </row>
    <row r="563" spans="1:26" ht="12.75" customHeight="1">
      <c r="A563" s="16"/>
      <c r="B563" s="16"/>
      <c r="C563" s="16"/>
      <c r="D563" s="16"/>
      <c r="E563" s="16"/>
      <c r="F563" s="16"/>
      <c r="G563" s="16"/>
      <c r="H563" s="16"/>
      <c r="I563" s="16"/>
      <c r="J563" s="16"/>
      <c r="K563" s="16"/>
      <c r="L563" s="16"/>
      <c r="M563" s="16"/>
      <c r="N563" s="16"/>
      <c r="O563" s="16"/>
      <c r="P563" s="16"/>
      <c r="Q563" s="16"/>
      <c r="R563" s="16"/>
      <c r="S563" s="16"/>
      <c r="T563" s="16"/>
      <c r="U563" s="16"/>
      <c r="V563" s="16"/>
      <c r="W563" s="16"/>
      <c r="X563" s="16"/>
      <c r="Y563" s="16"/>
      <c r="Z563" s="16"/>
    </row>
    <row r="564" spans="1:26" ht="12.75" customHeight="1">
      <c r="A564" s="16"/>
      <c r="B564" s="16"/>
      <c r="C564" s="16"/>
      <c r="D564" s="16"/>
      <c r="E564" s="16"/>
      <c r="F564" s="16"/>
      <c r="G564" s="16"/>
      <c r="H564" s="16"/>
      <c r="I564" s="16"/>
      <c r="J564" s="16"/>
      <c r="K564" s="16"/>
      <c r="L564" s="16"/>
      <c r="M564" s="16"/>
      <c r="N564" s="16"/>
      <c r="O564" s="16"/>
      <c r="P564" s="16"/>
      <c r="Q564" s="16"/>
      <c r="R564" s="16"/>
      <c r="S564" s="16"/>
      <c r="T564" s="16"/>
      <c r="U564" s="16"/>
      <c r="V564" s="16"/>
      <c r="W564" s="16"/>
      <c r="X564" s="16"/>
      <c r="Y564" s="16"/>
      <c r="Z564" s="16"/>
    </row>
    <row r="565" spans="1:26" ht="12.75" customHeight="1">
      <c r="A565" s="16"/>
      <c r="B565" s="16"/>
      <c r="C565" s="16"/>
      <c r="D565" s="16"/>
      <c r="E565" s="16"/>
      <c r="F565" s="16"/>
      <c r="G565" s="16"/>
      <c r="H565" s="16"/>
      <c r="I565" s="16"/>
      <c r="J565" s="16"/>
      <c r="K565" s="16"/>
      <c r="L565" s="16"/>
      <c r="M565" s="16"/>
      <c r="N565" s="16"/>
      <c r="O565" s="16"/>
      <c r="P565" s="16"/>
      <c r="Q565" s="16"/>
      <c r="R565" s="16"/>
      <c r="S565" s="16"/>
      <c r="T565" s="16"/>
      <c r="U565" s="16"/>
      <c r="V565" s="16"/>
      <c r="W565" s="16"/>
      <c r="X565" s="16"/>
      <c r="Y565" s="16"/>
      <c r="Z565" s="16"/>
    </row>
    <row r="566" spans="1:26" ht="12.75" customHeight="1">
      <c r="A566" s="16"/>
      <c r="B566" s="16"/>
      <c r="C566" s="16"/>
      <c r="D566" s="16"/>
      <c r="E566" s="16"/>
      <c r="F566" s="16"/>
      <c r="G566" s="16"/>
      <c r="H566" s="16"/>
      <c r="I566" s="16"/>
      <c r="J566" s="16"/>
      <c r="K566" s="16"/>
      <c r="L566" s="16"/>
      <c r="M566" s="16"/>
      <c r="N566" s="16"/>
      <c r="O566" s="16"/>
      <c r="P566" s="16"/>
      <c r="Q566" s="16"/>
      <c r="R566" s="16"/>
      <c r="S566" s="16"/>
      <c r="T566" s="16"/>
      <c r="U566" s="16"/>
      <c r="V566" s="16"/>
      <c r="W566" s="16"/>
      <c r="X566" s="16"/>
      <c r="Y566" s="16"/>
      <c r="Z566" s="16"/>
    </row>
    <row r="567" spans="1:26" ht="12.75" customHeight="1">
      <c r="A567" s="16"/>
      <c r="B567" s="16"/>
      <c r="C567" s="16"/>
      <c r="D567" s="16"/>
      <c r="E567" s="16"/>
      <c r="F567" s="16"/>
      <c r="G567" s="16"/>
      <c r="H567" s="16"/>
      <c r="I567" s="16"/>
      <c r="J567" s="16"/>
      <c r="K567" s="16"/>
      <c r="L567" s="16"/>
      <c r="M567" s="16"/>
      <c r="N567" s="16"/>
      <c r="O567" s="16"/>
      <c r="P567" s="16"/>
      <c r="Q567" s="16"/>
      <c r="R567" s="16"/>
      <c r="S567" s="16"/>
      <c r="T567" s="16"/>
      <c r="U567" s="16"/>
      <c r="V567" s="16"/>
      <c r="W567" s="16"/>
      <c r="X567" s="16"/>
      <c r="Y567" s="16"/>
      <c r="Z567" s="16"/>
    </row>
    <row r="568" spans="1:26" ht="12.75" customHeight="1">
      <c r="A568" s="16"/>
      <c r="B568" s="16"/>
      <c r="C568" s="16"/>
      <c r="D568" s="16"/>
      <c r="E568" s="16"/>
      <c r="F568" s="16"/>
      <c r="G568" s="16"/>
      <c r="H568" s="16"/>
      <c r="I568" s="16"/>
      <c r="J568" s="16"/>
      <c r="K568" s="16"/>
      <c r="L568" s="16"/>
      <c r="M568" s="16"/>
      <c r="N568" s="16"/>
      <c r="O568" s="16"/>
      <c r="P568" s="16"/>
      <c r="Q568" s="16"/>
      <c r="R568" s="16"/>
      <c r="S568" s="16"/>
      <c r="T568" s="16"/>
      <c r="U568" s="16"/>
      <c r="V568" s="16"/>
      <c r="W568" s="16"/>
      <c r="X568" s="16"/>
      <c r="Y568" s="16"/>
      <c r="Z568" s="16"/>
    </row>
    <row r="569" spans="1:26" ht="12.75" customHeight="1">
      <c r="A569" s="16"/>
      <c r="B569" s="16"/>
      <c r="C569" s="16"/>
      <c r="D569" s="16"/>
      <c r="E569" s="16"/>
      <c r="F569" s="16"/>
      <c r="G569" s="16"/>
      <c r="H569" s="16"/>
      <c r="I569" s="16"/>
      <c r="J569" s="16"/>
      <c r="K569" s="16"/>
      <c r="L569" s="16"/>
      <c r="M569" s="16"/>
      <c r="N569" s="16"/>
      <c r="O569" s="16"/>
      <c r="P569" s="16"/>
      <c r="Q569" s="16"/>
      <c r="R569" s="16"/>
      <c r="S569" s="16"/>
      <c r="T569" s="16"/>
      <c r="U569" s="16"/>
      <c r="V569" s="16"/>
      <c r="W569" s="16"/>
      <c r="X569" s="16"/>
      <c r="Y569" s="16"/>
      <c r="Z569" s="16"/>
    </row>
    <row r="570" spans="1:26" ht="12.75" customHeight="1">
      <c r="A570" s="16"/>
      <c r="B570" s="16"/>
      <c r="C570" s="16"/>
      <c r="D570" s="16"/>
      <c r="E570" s="16"/>
      <c r="F570" s="16"/>
      <c r="G570" s="16"/>
      <c r="H570" s="16"/>
      <c r="I570" s="16"/>
      <c r="J570" s="16"/>
      <c r="K570" s="16"/>
      <c r="L570" s="16"/>
      <c r="M570" s="16"/>
      <c r="N570" s="16"/>
      <c r="O570" s="16"/>
      <c r="P570" s="16"/>
      <c r="Q570" s="16"/>
      <c r="R570" s="16"/>
      <c r="S570" s="16"/>
      <c r="T570" s="16"/>
      <c r="U570" s="16"/>
      <c r="V570" s="16"/>
      <c r="W570" s="16"/>
      <c r="X570" s="16"/>
      <c r="Y570" s="16"/>
      <c r="Z570" s="16"/>
    </row>
    <row r="571" spans="1:26" ht="12.75" customHeight="1">
      <c r="A571" s="16"/>
      <c r="B571" s="16"/>
      <c r="C571" s="16"/>
      <c r="D571" s="16"/>
      <c r="E571" s="16"/>
      <c r="F571" s="16"/>
      <c r="G571" s="16"/>
      <c r="H571" s="16"/>
      <c r="I571" s="16"/>
      <c r="J571" s="16"/>
      <c r="K571" s="16"/>
      <c r="L571" s="16"/>
      <c r="M571" s="16"/>
      <c r="N571" s="16"/>
      <c r="O571" s="16"/>
      <c r="P571" s="16"/>
      <c r="Q571" s="16"/>
      <c r="R571" s="16"/>
      <c r="S571" s="16"/>
      <c r="T571" s="16"/>
      <c r="U571" s="16"/>
      <c r="V571" s="16"/>
      <c r="W571" s="16"/>
      <c r="X571" s="16"/>
      <c r="Y571" s="16"/>
      <c r="Z571" s="16"/>
    </row>
    <row r="572" spans="1:26" ht="12.75" customHeight="1">
      <c r="A572" s="16"/>
      <c r="B572" s="16"/>
      <c r="C572" s="16"/>
      <c r="D572" s="16"/>
      <c r="E572" s="16"/>
      <c r="F572" s="16"/>
      <c r="G572" s="16"/>
      <c r="H572" s="16"/>
      <c r="I572" s="16"/>
      <c r="J572" s="16"/>
      <c r="K572" s="16"/>
      <c r="L572" s="16"/>
      <c r="M572" s="16"/>
      <c r="N572" s="16"/>
      <c r="O572" s="16"/>
      <c r="P572" s="16"/>
      <c r="Q572" s="16"/>
      <c r="R572" s="16"/>
      <c r="S572" s="16"/>
      <c r="T572" s="16"/>
      <c r="U572" s="16"/>
      <c r="V572" s="16"/>
      <c r="W572" s="16"/>
      <c r="X572" s="16"/>
      <c r="Y572" s="16"/>
      <c r="Z572" s="16"/>
    </row>
    <row r="573" spans="1:26" ht="12.75" customHeight="1">
      <c r="A573" s="16"/>
      <c r="B573" s="16"/>
      <c r="C573" s="16"/>
      <c r="D573" s="16"/>
      <c r="E573" s="16"/>
      <c r="F573" s="16"/>
      <c r="G573" s="16"/>
      <c r="H573" s="16"/>
      <c r="I573" s="16"/>
      <c r="J573" s="16"/>
      <c r="K573" s="16"/>
      <c r="L573" s="16"/>
      <c r="M573" s="16"/>
      <c r="N573" s="16"/>
      <c r="O573" s="16"/>
      <c r="P573" s="16"/>
      <c r="Q573" s="16"/>
      <c r="R573" s="16"/>
      <c r="S573" s="16"/>
      <c r="T573" s="16"/>
      <c r="U573" s="16"/>
      <c r="V573" s="16"/>
      <c r="W573" s="16"/>
      <c r="X573" s="16"/>
      <c r="Y573" s="16"/>
      <c r="Z573" s="16"/>
    </row>
    <row r="574" spans="1:26" ht="12.75" customHeight="1">
      <c r="A574" s="16"/>
      <c r="B574" s="16"/>
      <c r="C574" s="16"/>
      <c r="D574" s="16"/>
      <c r="E574" s="16"/>
      <c r="F574" s="16"/>
      <c r="G574" s="16"/>
      <c r="H574" s="16"/>
      <c r="I574" s="16"/>
      <c r="J574" s="16"/>
      <c r="K574" s="16"/>
      <c r="L574" s="16"/>
      <c r="M574" s="16"/>
      <c r="N574" s="16"/>
      <c r="O574" s="16"/>
      <c r="P574" s="16"/>
      <c r="Q574" s="16"/>
      <c r="R574" s="16"/>
      <c r="S574" s="16"/>
      <c r="T574" s="16"/>
      <c r="U574" s="16"/>
      <c r="V574" s="16"/>
      <c r="W574" s="16"/>
      <c r="X574" s="16"/>
      <c r="Y574" s="16"/>
      <c r="Z574" s="16"/>
    </row>
    <row r="575" spans="1:26" ht="12.75" customHeight="1">
      <c r="A575" s="16"/>
      <c r="B575" s="16"/>
      <c r="C575" s="16"/>
      <c r="D575" s="16"/>
      <c r="E575" s="16"/>
      <c r="F575" s="16"/>
      <c r="G575" s="16"/>
      <c r="H575" s="16"/>
      <c r="I575" s="16"/>
      <c r="J575" s="16"/>
      <c r="K575" s="16"/>
      <c r="L575" s="16"/>
      <c r="M575" s="16"/>
      <c r="N575" s="16"/>
      <c r="O575" s="16"/>
      <c r="P575" s="16"/>
      <c r="Q575" s="16"/>
      <c r="R575" s="16"/>
      <c r="S575" s="16"/>
      <c r="T575" s="16"/>
      <c r="U575" s="16"/>
      <c r="V575" s="16"/>
      <c r="W575" s="16"/>
      <c r="X575" s="16"/>
      <c r="Y575" s="16"/>
      <c r="Z575" s="16"/>
    </row>
    <row r="576" spans="1:26" ht="12.75" customHeight="1">
      <c r="A576" s="16"/>
      <c r="B576" s="16"/>
      <c r="C576" s="16"/>
      <c r="D576" s="16"/>
      <c r="E576" s="16"/>
      <c r="F576" s="16"/>
      <c r="G576" s="16"/>
      <c r="H576" s="16"/>
      <c r="I576" s="16"/>
      <c r="J576" s="16"/>
      <c r="K576" s="16"/>
      <c r="L576" s="16"/>
      <c r="M576" s="16"/>
      <c r="N576" s="16"/>
      <c r="O576" s="16"/>
      <c r="P576" s="16"/>
      <c r="Q576" s="16"/>
      <c r="R576" s="16"/>
      <c r="S576" s="16"/>
      <c r="T576" s="16"/>
      <c r="U576" s="16"/>
      <c r="V576" s="16"/>
      <c r="W576" s="16"/>
      <c r="X576" s="16"/>
      <c r="Y576" s="16"/>
      <c r="Z576" s="16"/>
    </row>
    <row r="577" spans="1:26" ht="12.75" customHeight="1">
      <c r="A577" s="16"/>
      <c r="B577" s="16"/>
      <c r="C577" s="16"/>
      <c r="D577" s="16"/>
      <c r="E577" s="16"/>
      <c r="F577" s="16"/>
      <c r="G577" s="16"/>
      <c r="H577" s="16"/>
      <c r="I577" s="16"/>
      <c r="J577" s="16"/>
      <c r="K577" s="16"/>
      <c r="L577" s="16"/>
      <c r="M577" s="16"/>
      <c r="N577" s="16"/>
      <c r="O577" s="16"/>
      <c r="P577" s="16"/>
      <c r="Q577" s="16"/>
      <c r="R577" s="16"/>
      <c r="S577" s="16"/>
      <c r="T577" s="16"/>
      <c r="U577" s="16"/>
      <c r="V577" s="16"/>
      <c r="W577" s="16"/>
      <c r="X577" s="16"/>
      <c r="Y577" s="16"/>
      <c r="Z577" s="16"/>
    </row>
    <row r="578" spans="1:26" ht="12.75" customHeight="1">
      <c r="A578" s="16"/>
      <c r="B578" s="16"/>
      <c r="C578" s="16"/>
      <c r="D578" s="16"/>
      <c r="E578" s="16"/>
      <c r="F578" s="16"/>
      <c r="G578" s="16"/>
      <c r="H578" s="16"/>
      <c r="I578" s="16"/>
      <c r="J578" s="16"/>
      <c r="K578" s="16"/>
      <c r="L578" s="16"/>
      <c r="M578" s="16"/>
      <c r="N578" s="16"/>
      <c r="O578" s="16"/>
      <c r="P578" s="16"/>
      <c r="Q578" s="16"/>
      <c r="R578" s="16"/>
      <c r="S578" s="16"/>
      <c r="T578" s="16"/>
      <c r="U578" s="16"/>
      <c r="V578" s="16"/>
      <c r="W578" s="16"/>
      <c r="X578" s="16"/>
      <c r="Y578" s="16"/>
      <c r="Z578" s="16"/>
    </row>
    <row r="579" spans="1:26" ht="12.75" customHeight="1">
      <c r="A579" s="16"/>
      <c r="B579" s="16"/>
      <c r="C579" s="16"/>
      <c r="D579" s="16"/>
      <c r="E579" s="16"/>
      <c r="F579" s="16"/>
      <c r="G579" s="16"/>
      <c r="H579" s="16"/>
      <c r="I579" s="16"/>
      <c r="J579" s="16"/>
      <c r="K579" s="16"/>
      <c r="L579" s="16"/>
      <c r="M579" s="16"/>
      <c r="N579" s="16"/>
      <c r="O579" s="16"/>
      <c r="P579" s="16"/>
      <c r="Q579" s="16"/>
      <c r="R579" s="16"/>
      <c r="S579" s="16"/>
      <c r="T579" s="16"/>
      <c r="U579" s="16"/>
      <c r="V579" s="16"/>
      <c r="W579" s="16"/>
      <c r="X579" s="16"/>
      <c r="Y579" s="16"/>
      <c r="Z579" s="16"/>
    </row>
    <row r="580" spans="1:26" ht="12.75" customHeight="1">
      <c r="A580" s="16"/>
      <c r="B580" s="16"/>
      <c r="C580" s="16"/>
      <c r="D580" s="16"/>
      <c r="E580" s="16"/>
      <c r="F580" s="16"/>
      <c r="G580" s="16"/>
      <c r="H580" s="16"/>
      <c r="I580" s="16"/>
      <c r="J580" s="16"/>
      <c r="K580" s="16"/>
      <c r="L580" s="16"/>
      <c r="M580" s="16"/>
      <c r="N580" s="16"/>
      <c r="O580" s="16"/>
      <c r="P580" s="16"/>
      <c r="Q580" s="16"/>
      <c r="R580" s="16"/>
      <c r="S580" s="16"/>
      <c r="T580" s="16"/>
      <c r="U580" s="16"/>
      <c r="V580" s="16"/>
      <c r="W580" s="16"/>
      <c r="X580" s="16"/>
      <c r="Y580" s="16"/>
      <c r="Z580" s="16"/>
    </row>
    <row r="581" spans="1:26" ht="12.75" customHeight="1">
      <c r="A581" s="16"/>
      <c r="B581" s="16"/>
      <c r="C581" s="16"/>
      <c r="D581" s="16"/>
      <c r="E581" s="16"/>
      <c r="F581" s="16"/>
      <c r="G581" s="16"/>
      <c r="H581" s="16"/>
      <c r="I581" s="16"/>
      <c r="J581" s="16"/>
      <c r="K581" s="16"/>
      <c r="L581" s="16"/>
      <c r="M581" s="16"/>
      <c r="N581" s="16"/>
      <c r="O581" s="16"/>
      <c r="P581" s="16"/>
      <c r="Q581" s="16"/>
      <c r="R581" s="16"/>
      <c r="S581" s="16"/>
      <c r="T581" s="16"/>
      <c r="U581" s="16"/>
      <c r="V581" s="16"/>
      <c r="W581" s="16"/>
      <c r="X581" s="16"/>
      <c r="Y581" s="16"/>
      <c r="Z581" s="16"/>
    </row>
    <row r="582" spans="1:26" ht="12.75" customHeight="1">
      <c r="A582" s="16"/>
      <c r="B582" s="16"/>
      <c r="C582" s="16"/>
      <c r="D582" s="16"/>
      <c r="E582" s="16"/>
      <c r="F582" s="16"/>
      <c r="G582" s="16"/>
      <c r="H582" s="16"/>
      <c r="I582" s="16"/>
      <c r="J582" s="16"/>
      <c r="K582" s="16"/>
      <c r="L582" s="16"/>
      <c r="M582" s="16"/>
      <c r="N582" s="16"/>
      <c r="O582" s="16"/>
      <c r="P582" s="16"/>
      <c r="Q582" s="16"/>
      <c r="R582" s="16"/>
      <c r="S582" s="16"/>
      <c r="T582" s="16"/>
      <c r="U582" s="16"/>
      <c r="V582" s="16"/>
      <c r="W582" s="16"/>
      <c r="X582" s="16"/>
      <c r="Y582" s="16"/>
      <c r="Z582" s="16"/>
    </row>
    <row r="583" spans="1:26" ht="12.75" customHeight="1">
      <c r="A583" s="16"/>
      <c r="B583" s="16"/>
      <c r="C583" s="16"/>
      <c r="D583" s="16"/>
      <c r="E583" s="16"/>
      <c r="F583" s="16"/>
      <c r="G583" s="16"/>
      <c r="H583" s="16"/>
      <c r="I583" s="16"/>
      <c r="J583" s="16"/>
      <c r="K583" s="16"/>
      <c r="L583" s="16"/>
      <c r="M583" s="16"/>
      <c r="N583" s="16"/>
      <c r="O583" s="16"/>
      <c r="P583" s="16"/>
      <c r="Q583" s="16"/>
      <c r="R583" s="16"/>
      <c r="S583" s="16"/>
      <c r="T583" s="16"/>
      <c r="U583" s="16"/>
      <c r="V583" s="16"/>
      <c r="W583" s="16"/>
      <c r="X583" s="16"/>
      <c r="Y583" s="16"/>
      <c r="Z583" s="16"/>
    </row>
    <row r="584" spans="1:26" ht="12.75" customHeight="1">
      <c r="A584" s="16"/>
      <c r="B584" s="16"/>
      <c r="C584" s="16"/>
      <c r="D584" s="16"/>
      <c r="E584" s="16"/>
      <c r="F584" s="16"/>
      <c r="G584" s="16"/>
      <c r="H584" s="16"/>
      <c r="I584" s="16"/>
      <c r="J584" s="16"/>
      <c r="K584" s="16"/>
      <c r="L584" s="16"/>
      <c r="M584" s="16"/>
      <c r="N584" s="16"/>
      <c r="O584" s="16"/>
      <c r="P584" s="16"/>
      <c r="Q584" s="16"/>
      <c r="R584" s="16"/>
      <c r="S584" s="16"/>
      <c r="T584" s="16"/>
      <c r="U584" s="16"/>
      <c r="V584" s="16"/>
      <c r="W584" s="16"/>
      <c r="X584" s="16"/>
      <c r="Y584" s="16"/>
      <c r="Z584" s="16"/>
    </row>
    <row r="585" spans="1:26" ht="12.75" customHeight="1">
      <c r="A585" s="16"/>
      <c r="B585" s="16"/>
      <c r="C585" s="16"/>
      <c r="D585" s="16"/>
      <c r="E585" s="16"/>
      <c r="F585" s="16"/>
      <c r="G585" s="16"/>
      <c r="H585" s="16"/>
      <c r="I585" s="16"/>
      <c r="J585" s="16"/>
      <c r="K585" s="16"/>
      <c r="L585" s="16"/>
      <c r="M585" s="16"/>
      <c r="N585" s="16"/>
      <c r="O585" s="16"/>
      <c r="P585" s="16"/>
      <c r="Q585" s="16"/>
      <c r="R585" s="16"/>
      <c r="S585" s="16"/>
      <c r="T585" s="16"/>
      <c r="U585" s="16"/>
      <c r="V585" s="16"/>
      <c r="W585" s="16"/>
      <c r="X585" s="16"/>
      <c r="Y585" s="16"/>
      <c r="Z585" s="16"/>
    </row>
    <row r="586" spans="1:26" ht="12.75" customHeight="1">
      <c r="A586" s="16"/>
      <c r="B586" s="16"/>
      <c r="C586" s="16"/>
      <c r="D586" s="16"/>
      <c r="E586" s="16"/>
      <c r="F586" s="16"/>
      <c r="G586" s="16"/>
      <c r="H586" s="16"/>
      <c r="I586" s="16"/>
      <c r="J586" s="16"/>
      <c r="K586" s="16"/>
      <c r="L586" s="16"/>
      <c r="M586" s="16"/>
      <c r="N586" s="16"/>
      <c r="O586" s="16"/>
      <c r="P586" s="16"/>
      <c r="Q586" s="16"/>
      <c r="R586" s="16"/>
      <c r="S586" s="16"/>
      <c r="T586" s="16"/>
      <c r="U586" s="16"/>
      <c r="V586" s="16"/>
      <c r="W586" s="16"/>
      <c r="X586" s="16"/>
      <c r="Y586" s="16"/>
      <c r="Z586" s="16"/>
    </row>
    <row r="587" spans="1:26" ht="12.75" customHeight="1">
      <c r="A587" s="16"/>
      <c r="B587" s="16"/>
      <c r="C587" s="16"/>
      <c r="D587" s="16"/>
      <c r="E587" s="16"/>
      <c r="F587" s="16"/>
      <c r="G587" s="16"/>
      <c r="H587" s="16"/>
      <c r="I587" s="16"/>
      <c r="J587" s="16"/>
      <c r="K587" s="16"/>
      <c r="L587" s="16"/>
      <c r="M587" s="16"/>
      <c r="N587" s="16"/>
      <c r="O587" s="16"/>
      <c r="P587" s="16"/>
      <c r="Q587" s="16"/>
      <c r="R587" s="16"/>
      <c r="S587" s="16"/>
      <c r="T587" s="16"/>
      <c r="U587" s="16"/>
      <c r="V587" s="16"/>
      <c r="W587" s="16"/>
      <c r="X587" s="16"/>
      <c r="Y587" s="16"/>
      <c r="Z587" s="16"/>
    </row>
    <row r="588" spans="1:26" ht="12.75" customHeight="1">
      <c r="A588" s="16"/>
      <c r="B588" s="16"/>
      <c r="C588" s="16"/>
      <c r="D588" s="16"/>
      <c r="E588" s="16"/>
      <c r="F588" s="16"/>
      <c r="G588" s="16"/>
      <c r="H588" s="16"/>
      <c r="I588" s="16"/>
      <c r="J588" s="16"/>
      <c r="K588" s="16"/>
      <c r="L588" s="16"/>
      <c r="M588" s="16"/>
      <c r="N588" s="16"/>
      <c r="O588" s="16"/>
      <c r="P588" s="16"/>
      <c r="Q588" s="16"/>
      <c r="R588" s="16"/>
      <c r="S588" s="16"/>
      <c r="T588" s="16"/>
      <c r="U588" s="16"/>
      <c r="V588" s="16"/>
      <c r="W588" s="16"/>
      <c r="X588" s="16"/>
      <c r="Y588" s="16"/>
      <c r="Z588" s="16"/>
    </row>
    <row r="589" spans="1:26" ht="12.75" customHeight="1">
      <c r="A589" s="16"/>
      <c r="B589" s="16"/>
      <c r="C589" s="16"/>
      <c r="D589" s="16"/>
      <c r="E589" s="16"/>
      <c r="F589" s="16"/>
      <c r="G589" s="16"/>
      <c r="H589" s="16"/>
      <c r="I589" s="16"/>
      <c r="J589" s="16"/>
      <c r="K589" s="16"/>
      <c r="L589" s="16"/>
      <c r="M589" s="16"/>
      <c r="N589" s="16"/>
      <c r="O589" s="16"/>
      <c r="P589" s="16"/>
      <c r="Q589" s="16"/>
      <c r="R589" s="16"/>
      <c r="S589" s="16"/>
      <c r="T589" s="16"/>
      <c r="U589" s="16"/>
      <c r="V589" s="16"/>
      <c r="W589" s="16"/>
      <c r="X589" s="16"/>
      <c r="Y589" s="16"/>
      <c r="Z589" s="16"/>
    </row>
    <row r="590" spans="1:26" ht="12.75" customHeight="1">
      <c r="A590" s="16"/>
      <c r="B590" s="16"/>
      <c r="C590" s="16"/>
      <c r="D590" s="16"/>
      <c r="E590" s="16"/>
      <c r="F590" s="16"/>
      <c r="G590" s="16"/>
      <c r="H590" s="16"/>
      <c r="I590" s="16"/>
      <c r="J590" s="16"/>
      <c r="K590" s="16"/>
      <c r="L590" s="16"/>
      <c r="M590" s="16"/>
      <c r="N590" s="16"/>
      <c r="O590" s="16"/>
      <c r="P590" s="16"/>
      <c r="Q590" s="16"/>
      <c r="R590" s="16"/>
      <c r="S590" s="16"/>
      <c r="T590" s="16"/>
      <c r="U590" s="16"/>
      <c r="V590" s="16"/>
      <c r="W590" s="16"/>
      <c r="X590" s="16"/>
      <c r="Y590" s="16"/>
      <c r="Z590" s="16"/>
    </row>
    <row r="591" spans="1:26" ht="12.75" customHeight="1">
      <c r="A591" s="16"/>
      <c r="B591" s="16"/>
      <c r="C591" s="16"/>
      <c r="D591" s="16"/>
      <c r="E591" s="16"/>
      <c r="F591" s="16"/>
      <c r="G591" s="16"/>
      <c r="H591" s="16"/>
      <c r="I591" s="16"/>
      <c r="J591" s="16"/>
      <c r="K591" s="16"/>
      <c r="L591" s="16"/>
      <c r="M591" s="16"/>
      <c r="N591" s="16"/>
      <c r="O591" s="16"/>
      <c r="P591" s="16"/>
      <c r="Q591" s="16"/>
      <c r="R591" s="16"/>
      <c r="S591" s="16"/>
      <c r="T591" s="16"/>
      <c r="U591" s="16"/>
      <c r="V591" s="16"/>
      <c r="W591" s="16"/>
      <c r="X591" s="16"/>
      <c r="Y591" s="16"/>
      <c r="Z591" s="16"/>
    </row>
    <row r="592" spans="1:26" ht="12.75" customHeight="1">
      <c r="A592" s="16"/>
      <c r="B592" s="16"/>
      <c r="C592" s="16"/>
      <c r="D592" s="16"/>
      <c r="E592" s="16"/>
      <c r="F592" s="16"/>
      <c r="G592" s="16"/>
      <c r="H592" s="16"/>
      <c r="I592" s="16"/>
      <c r="J592" s="16"/>
      <c r="K592" s="16"/>
      <c r="L592" s="16"/>
      <c r="M592" s="16"/>
      <c r="N592" s="16"/>
      <c r="O592" s="16"/>
      <c r="P592" s="16"/>
      <c r="Q592" s="16"/>
      <c r="R592" s="16"/>
      <c r="S592" s="16"/>
      <c r="T592" s="16"/>
      <c r="U592" s="16"/>
      <c r="V592" s="16"/>
      <c r="W592" s="16"/>
      <c r="X592" s="16"/>
      <c r="Y592" s="16"/>
      <c r="Z592" s="16"/>
    </row>
    <row r="593" spans="1:26" ht="12.75" customHeight="1">
      <c r="A593" s="16"/>
      <c r="B593" s="16"/>
      <c r="C593" s="16"/>
      <c r="D593" s="16"/>
      <c r="E593" s="16"/>
      <c r="F593" s="16"/>
      <c r="G593" s="16"/>
      <c r="H593" s="16"/>
      <c r="I593" s="16"/>
      <c r="J593" s="16"/>
      <c r="K593" s="16"/>
      <c r="L593" s="16"/>
      <c r="M593" s="16"/>
      <c r="N593" s="16"/>
      <c r="O593" s="16"/>
      <c r="P593" s="16"/>
      <c r="Q593" s="16"/>
      <c r="R593" s="16"/>
      <c r="S593" s="16"/>
      <c r="T593" s="16"/>
      <c r="U593" s="16"/>
      <c r="V593" s="16"/>
      <c r="W593" s="16"/>
      <c r="X593" s="16"/>
      <c r="Y593" s="16"/>
      <c r="Z593" s="16"/>
    </row>
    <row r="594" spans="1:26" ht="12.75" customHeight="1">
      <c r="A594" s="16"/>
      <c r="B594" s="16"/>
      <c r="C594" s="16"/>
      <c r="D594" s="16"/>
      <c r="E594" s="16"/>
      <c r="F594" s="16"/>
      <c r="G594" s="16"/>
      <c r="H594" s="16"/>
      <c r="I594" s="16"/>
      <c r="J594" s="16"/>
      <c r="K594" s="16"/>
      <c r="L594" s="16"/>
      <c r="M594" s="16"/>
      <c r="N594" s="16"/>
      <c r="O594" s="16"/>
      <c r="P594" s="16"/>
      <c r="Q594" s="16"/>
      <c r="R594" s="16"/>
      <c r="S594" s="16"/>
      <c r="T594" s="16"/>
      <c r="U594" s="16"/>
      <c r="V594" s="16"/>
      <c r="W594" s="16"/>
      <c r="X594" s="16"/>
      <c r="Y594" s="16"/>
      <c r="Z594" s="16"/>
    </row>
    <row r="595" spans="1:26" ht="12.75" customHeight="1">
      <c r="A595" s="16"/>
      <c r="B595" s="16"/>
      <c r="C595" s="16"/>
      <c r="D595" s="16"/>
      <c r="E595" s="16"/>
      <c r="F595" s="16"/>
      <c r="G595" s="16"/>
      <c r="H595" s="16"/>
      <c r="I595" s="16"/>
      <c r="J595" s="16"/>
      <c r="K595" s="16"/>
      <c r="L595" s="16"/>
      <c r="M595" s="16"/>
      <c r="N595" s="16"/>
      <c r="O595" s="16"/>
      <c r="P595" s="16"/>
      <c r="Q595" s="16"/>
      <c r="R595" s="16"/>
      <c r="S595" s="16"/>
      <c r="T595" s="16"/>
      <c r="U595" s="16"/>
      <c r="V595" s="16"/>
      <c r="W595" s="16"/>
      <c r="X595" s="16"/>
      <c r="Y595" s="16"/>
      <c r="Z595" s="16"/>
    </row>
    <row r="596" spans="1:26" ht="12.75" customHeight="1">
      <c r="A596" s="16"/>
      <c r="B596" s="16"/>
      <c r="C596" s="16"/>
      <c r="D596" s="16"/>
      <c r="E596" s="16"/>
      <c r="F596" s="16"/>
      <c r="G596" s="16"/>
      <c r="H596" s="16"/>
      <c r="I596" s="16"/>
      <c r="J596" s="16"/>
      <c r="K596" s="16"/>
      <c r="L596" s="16"/>
      <c r="M596" s="16"/>
      <c r="N596" s="16"/>
      <c r="O596" s="16"/>
      <c r="P596" s="16"/>
      <c r="Q596" s="16"/>
      <c r="R596" s="16"/>
      <c r="S596" s="16"/>
      <c r="T596" s="16"/>
      <c r="U596" s="16"/>
      <c r="V596" s="16"/>
      <c r="W596" s="16"/>
      <c r="X596" s="16"/>
      <c r="Y596" s="16"/>
      <c r="Z596" s="16"/>
    </row>
    <row r="597" spans="1:26" ht="12.75" customHeight="1">
      <c r="A597" s="16"/>
      <c r="B597" s="16"/>
      <c r="C597" s="16"/>
      <c r="D597" s="16"/>
      <c r="E597" s="16"/>
      <c r="F597" s="16"/>
      <c r="G597" s="16"/>
      <c r="H597" s="16"/>
      <c r="I597" s="16"/>
      <c r="J597" s="16"/>
      <c r="K597" s="16"/>
      <c r="L597" s="16"/>
      <c r="M597" s="16"/>
      <c r="N597" s="16"/>
      <c r="O597" s="16"/>
      <c r="P597" s="16"/>
      <c r="Q597" s="16"/>
      <c r="R597" s="16"/>
      <c r="S597" s="16"/>
      <c r="T597" s="16"/>
      <c r="U597" s="16"/>
      <c r="V597" s="16"/>
      <c r="W597" s="16"/>
      <c r="X597" s="16"/>
      <c r="Y597" s="16"/>
      <c r="Z597" s="16"/>
    </row>
    <row r="598" spans="1:26" ht="12.75" customHeight="1">
      <c r="A598" s="16"/>
      <c r="B598" s="16"/>
      <c r="C598" s="16"/>
      <c r="D598" s="16"/>
      <c r="E598" s="16"/>
      <c r="F598" s="16"/>
      <c r="G598" s="16"/>
      <c r="H598" s="16"/>
      <c r="I598" s="16"/>
      <c r="J598" s="16"/>
      <c r="K598" s="16"/>
      <c r="L598" s="16"/>
      <c r="M598" s="16"/>
      <c r="N598" s="16"/>
      <c r="O598" s="16"/>
      <c r="P598" s="16"/>
      <c r="Q598" s="16"/>
      <c r="R598" s="16"/>
      <c r="S598" s="16"/>
      <c r="T598" s="16"/>
      <c r="U598" s="16"/>
      <c r="V598" s="16"/>
      <c r="W598" s="16"/>
      <c r="X598" s="16"/>
      <c r="Y598" s="16"/>
      <c r="Z598" s="16"/>
    </row>
    <row r="599" spans="1:26" ht="12.75" customHeight="1">
      <c r="A599" s="16"/>
      <c r="B599" s="16"/>
      <c r="C599" s="16"/>
      <c r="D599" s="16"/>
      <c r="E599" s="16"/>
      <c r="F599" s="16"/>
      <c r="G599" s="16"/>
      <c r="H599" s="16"/>
      <c r="I599" s="16"/>
      <c r="J599" s="16"/>
      <c r="K599" s="16"/>
      <c r="L599" s="16"/>
      <c r="M599" s="16"/>
      <c r="N599" s="16"/>
      <c r="O599" s="16"/>
      <c r="P599" s="16"/>
      <c r="Q599" s="16"/>
      <c r="R599" s="16"/>
      <c r="S599" s="16"/>
      <c r="T599" s="16"/>
      <c r="U599" s="16"/>
      <c r="V599" s="16"/>
      <c r="W599" s="16"/>
      <c r="X599" s="16"/>
      <c r="Y599" s="16"/>
      <c r="Z599" s="16"/>
    </row>
    <row r="600" spans="1:26" ht="12.75" customHeight="1">
      <c r="A600" s="16"/>
      <c r="B600" s="16"/>
      <c r="C600" s="16"/>
      <c r="D600" s="16"/>
      <c r="E600" s="16"/>
      <c r="F600" s="16"/>
      <c r="G600" s="16"/>
      <c r="H600" s="16"/>
      <c r="I600" s="16"/>
      <c r="J600" s="16"/>
      <c r="K600" s="16"/>
      <c r="L600" s="16"/>
      <c r="M600" s="16"/>
      <c r="N600" s="16"/>
      <c r="O600" s="16"/>
      <c r="P600" s="16"/>
      <c r="Q600" s="16"/>
      <c r="R600" s="16"/>
      <c r="S600" s="16"/>
      <c r="T600" s="16"/>
      <c r="U600" s="16"/>
      <c r="V600" s="16"/>
      <c r="W600" s="16"/>
      <c r="X600" s="16"/>
      <c r="Y600" s="16"/>
      <c r="Z600" s="16"/>
    </row>
    <row r="601" spans="1:26" ht="12.75" customHeight="1">
      <c r="A601" s="16"/>
      <c r="B601" s="16"/>
      <c r="C601" s="16"/>
      <c r="D601" s="16"/>
      <c r="E601" s="16"/>
      <c r="F601" s="16"/>
      <c r="G601" s="16"/>
      <c r="H601" s="16"/>
      <c r="I601" s="16"/>
      <c r="J601" s="16"/>
      <c r="K601" s="16"/>
      <c r="L601" s="16"/>
      <c r="M601" s="16"/>
      <c r="N601" s="16"/>
      <c r="O601" s="16"/>
      <c r="P601" s="16"/>
      <c r="Q601" s="16"/>
      <c r="R601" s="16"/>
      <c r="S601" s="16"/>
      <c r="T601" s="16"/>
      <c r="U601" s="16"/>
      <c r="V601" s="16"/>
      <c r="W601" s="16"/>
      <c r="X601" s="16"/>
      <c r="Y601" s="16"/>
      <c r="Z601" s="16"/>
    </row>
    <row r="602" spans="1:26" ht="12.75" customHeight="1">
      <c r="A602" s="16"/>
      <c r="B602" s="16"/>
      <c r="C602" s="16"/>
      <c r="D602" s="16"/>
      <c r="E602" s="16"/>
      <c r="F602" s="16"/>
      <c r="G602" s="16"/>
      <c r="H602" s="16"/>
      <c r="I602" s="16"/>
      <c r="J602" s="16"/>
      <c r="K602" s="16"/>
      <c r="L602" s="16"/>
      <c r="M602" s="16"/>
      <c r="N602" s="16"/>
      <c r="O602" s="16"/>
      <c r="P602" s="16"/>
      <c r="Q602" s="16"/>
      <c r="R602" s="16"/>
      <c r="S602" s="16"/>
      <c r="T602" s="16"/>
      <c r="U602" s="16"/>
      <c r="V602" s="16"/>
      <c r="W602" s="16"/>
      <c r="X602" s="16"/>
      <c r="Y602" s="16"/>
      <c r="Z602" s="16"/>
    </row>
    <row r="603" spans="1:26" ht="12.75" customHeight="1">
      <c r="A603" s="16"/>
      <c r="B603" s="16"/>
      <c r="C603" s="16"/>
      <c r="D603" s="16"/>
      <c r="E603" s="16"/>
      <c r="F603" s="16"/>
      <c r="G603" s="16"/>
      <c r="H603" s="16"/>
      <c r="I603" s="16"/>
      <c r="J603" s="16"/>
      <c r="K603" s="16"/>
      <c r="L603" s="16"/>
      <c r="M603" s="16"/>
      <c r="N603" s="16"/>
      <c r="O603" s="16"/>
      <c r="P603" s="16"/>
      <c r="Q603" s="16"/>
      <c r="R603" s="16"/>
      <c r="S603" s="16"/>
      <c r="T603" s="16"/>
      <c r="U603" s="16"/>
      <c r="V603" s="16"/>
      <c r="W603" s="16"/>
      <c r="X603" s="16"/>
      <c r="Y603" s="16"/>
      <c r="Z603" s="16"/>
    </row>
    <row r="604" spans="1:26" ht="12.75" customHeight="1">
      <c r="A604" s="16"/>
      <c r="B604" s="16"/>
      <c r="C604" s="16"/>
      <c r="D604" s="16"/>
      <c r="E604" s="16"/>
      <c r="F604" s="16"/>
      <c r="G604" s="16"/>
      <c r="H604" s="16"/>
      <c r="I604" s="16"/>
      <c r="J604" s="16"/>
      <c r="K604" s="16"/>
      <c r="L604" s="16"/>
      <c r="M604" s="16"/>
      <c r="N604" s="16"/>
      <c r="O604" s="16"/>
      <c r="P604" s="16"/>
      <c r="Q604" s="16"/>
      <c r="R604" s="16"/>
      <c r="S604" s="16"/>
      <c r="T604" s="16"/>
      <c r="U604" s="16"/>
      <c r="V604" s="16"/>
      <c r="W604" s="16"/>
      <c r="X604" s="16"/>
      <c r="Y604" s="16"/>
      <c r="Z604" s="16"/>
    </row>
    <row r="605" spans="1:26" ht="12.75" customHeight="1">
      <c r="A605" s="16"/>
      <c r="B605" s="16"/>
      <c r="C605" s="16"/>
      <c r="D605" s="16"/>
      <c r="E605" s="16"/>
      <c r="F605" s="16"/>
      <c r="G605" s="16"/>
      <c r="H605" s="16"/>
      <c r="I605" s="16"/>
      <c r="J605" s="16"/>
      <c r="K605" s="16"/>
      <c r="L605" s="16"/>
      <c r="M605" s="16"/>
      <c r="N605" s="16"/>
      <c r="O605" s="16"/>
      <c r="P605" s="16"/>
      <c r="Q605" s="16"/>
      <c r="R605" s="16"/>
      <c r="S605" s="16"/>
      <c r="T605" s="16"/>
      <c r="U605" s="16"/>
      <c r="V605" s="16"/>
      <c r="W605" s="16"/>
      <c r="X605" s="16"/>
      <c r="Y605" s="16"/>
      <c r="Z605" s="16"/>
    </row>
    <row r="606" spans="1:26" ht="12.75" customHeight="1">
      <c r="A606" s="16"/>
      <c r="B606" s="16"/>
      <c r="C606" s="16"/>
      <c r="D606" s="16"/>
      <c r="E606" s="16"/>
      <c r="F606" s="16"/>
      <c r="G606" s="16"/>
      <c r="H606" s="16"/>
      <c r="I606" s="16"/>
      <c r="J606" s="16"/>
      <c r="K606" s="16"/>
      <c r="L606" s="16"/>
      <c r="M606" s="16"/>
      <c r="N606" s="16"/>
      <c r="O606" s="16"/>
      <c r="P606" s="16"/>
      <c r="Q606" s="16"/>
      <c r="R606" s="16"/>
      <c r="S606" s="16"/>
      <c r="T606" s="16"/>
      <c r="U606" s="16"/>
      <c r="V606" s="16"/>
      <c r="W606" s="16"/>
      <c r="X606" s="16"/>
      <c r="Y606" s="16"/>
      <c r="Z606" s="16"/>
    </row>
    <row r="607" spans="1:26" ht="12.75" customHeight="1">
      <c r="A607" s="16"/>
      <c r="B607" s="16"/>
      <c r="C607" s="16"/>
      <c r="D607" s="16"/>
      <c r="E607" s="16"/>
      <c r="F607" s="16"/>
      <c r="G607" s="16"/>
      <c r="H607" s="16"/>
      <c r="I607" s="16"/>
      <c r="J607" s="16"/>
      <c r="K607" s="16"/>
      <c r="L607" s="16"/>
      <c r="M607" s="16"/>
      <c r="N607" s="16"/>
      <c r="O607" s="16"/>
      <c r="P607" s="16"/>
      <c r="Q607" s="16"/>
      <c r="R607" s="16"/>
      <c r="S607" s="16"/>
      <c r="T607" s="16"/>
      <c r="U607" s="16"/>
      <c r="V607" s="16"/>
      <c r="W607" s="16"/>
      <c r="X607" s="16"/>
      <c r="Y607" s="16"/>
      <c r="Z607" s="16"/>
    </row>
    <row r="608" spans="1:26" ht="12.75" customHeight="1">
      <c r="A608" s="16"/>
      <c r="B608" s="16"/>
      <c r="C608" s="16"/>
      <c r="D608" s="16"/>
      <c r="E608" s="16"/>
      <c r="F608" s="16"/>
      <c r="G608" s="16"/>
      <c r="H608" s="16"/>
      <c r="I608" s="16"/>
      <c r="J608" s="16"/>
      <c r="K608" s="16"/>
      <c r="L608" s="16"/>
      <c r="M608" s="16"/>
      <c r="N608" s="16"/>
      <c r="O608" s="16"/>
      <c r="P608" s="16"/>
      <c r="Q608" s="16"/>
      <c r="R608" s="16"/>
      <c r="S608" s="16"/>
      <c r="T608" s="16"/>
      <c r="U608" s="16"/>
      <c r="V608" s="16"/>
      <c r="W608" s="16"/>
      <c r="X608" s="16"/>
      <c r="Y608" s="16"/>
      <c r="Z608" s="16"/>
    </row>
    <row r="609" spans="1:26" ht="12.75" customHeight="1">
      <c r="A609" s="16"/>
      <c r="B609" s="16"/>
      <c r="C609" s="16"/>
      <c r="D609" s="16"/>
      <c r="E609" s="16"/>
      <c r="F609" s="16"/>
      <c r="G609" s="16"/>
      <c r="H609" s="16"/>
      <c r="I609" s="16"/>
      <c r="J609" s="16"/>
      <c r="K609" s="16"/>
      <c r="L609" s="16"/>
      <c r="M609" s="16"/>
      <c r="N609" s="16"/>
      <c r="O609" s="16"/>
      <c r="P609" s="16"/>
      <c r="Q609" s="16"/>
      <c r="R609" s="16"/>
      <c r="S609" s="16"/>
      <c r="T609" s="16"/>
      <c r="U609" s="16"/>
      <c r="V609" s="16"/>
      <c r="W609" s="16"/>
      <c r="X609" s="16"/>
      <c r="Y609" s="16"/>
      <c r="Z609" s="16"/>
    </row>
    <row r="610" spans="1:26" ht="12.75" customHeight="1">
      <c r="A610" s="16"/>
      <c r="B610" s="16"/>
      <c r="C610" s="16"/>
      <c r="D610" s="16"/>
      <c r="E610" s="16"/>
      <c r="F610" s="16"/>
      <c r="G610" s="16"/>
      <c r="H610" s="16"/>
      <c r="I610" s="16"/>
      <c r="J610" s="16"/>
      <c r="K610" s="16"/>
      <c r="L610" s="16"/>
      <c r="M610" s="16"/>
      <c r="N610" s="16"/>
      <c r="O610" s="16"/>
      <c r="P610" s="16"/>
      <c r="Q610" s="16"/>
      <c r="R610" s="16"/>
      <c r="S610" s="16"/>
      <c r="T610" s="16"/>
      <c r="U610" s="16"/>
      <c r="V610" s="16"/>
      <c r="W610" s="16"/>
      <c r="X610" s="16"/>
      <c r="Y610" s="16"/>
      <c r="Z610" s="16"/>
    </row>
    <row r="611" spans="1:26" ht="12.75" customHeight="1">
      <c r="A611" s="16"/>
      <c r="B611" s="16"/>
      <c r="C611" s="16"/>
      <c r="D611" s="16"/>
      <c r="E611" s="16"/>
      <c r="F611" s="16"/>
      <c r="G611" s="16"/>
      <c r="H611" s="16"/>
      <c r="I611" s="16"/>
      <c r="J611" s="16"/>
      <c r="K611" s="16"/>
      <c r="L611" s="16"/>
      <c r="M611" s="16"/>
      <c r="N611" s="16"/>
      <c r="O611" s="16"/>
      <c r="P611" s="16"/>
      <c r="Q611" s="16"/>
      <c r="R611" s="16"/>
      <c r="S611" s="16"/>
      <c r="T611" s="16"/>
      <c r="U611" s="16"/>
      <c r="V611" s="16"/>
      <c r="W611" s="16"/>
      <c r="X611" s="16"/>
      <c r="Y611" s="16"/>
      <c r="Z611" s="16"/>
    </row>
    <row r="612" spans="1:26" ht="12.75" customHeight="1">
      <c r="A612" s="16"/>
      <c r="B612" s="16"/>
      <c r="C612" s="16"/>
      <c r="D612" s="16"/>
      <c r="E612" s="16"/>
      <c r="F612" s="16"/>
      <c r="G612" s="16"/>
      <c r="H612" s="16"/>
      <c r="I612" s="16"/>
      <c r="J612" s="16"/>
      <c r="K612" s="16"/>
      <c r="L612" s="16"/>
      <c r="M612" s="16"/>
      <c r="N612" s="16"/>
      <c r="O612" s="16"/>
      <c r="P612" s="16"/>
      <c r="Q612" s="16"/>
      <c r="R612" s="16"/>
      <c r="S612" s="16"/>
      <c r="T612" s="16"/>
      <c r="U612" s="16"/>
      <c r="V612" s="16"/>
      <c r="W612" s="16"/>
      <c r="X612" s="16"/>
      <c r="Y612" s="16"/>
      <c r="Z612" s="16"/>
    </row>
    <row r="613" spans="1:26" ht="12.75" customHeight="1">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row>
    <row r="614" spans="1:26" ht="12.75" customHeight="1">
      <c r="A614" s="16"/>
      <c r="B614" s="16"/>
      <c r="C614" s="16"/>
      <c r="D614" s="16"/>
      <c r="E614" s="16"/>
      <c r="F614" s="16"/>
      <c r="G614" s="16"/>
      <c r="H614" s="16"/>
      <c r="I614" s="16"/>
      <c r="J614" s="16"/>
      <c r="K614" s="16"/>
      <c r="L614" s="16"/>
      <c r="M614" s="16"/>
      <c r="N614" s="16"/>
      <c r="O614" s="16"/>
      <c r="P614" s="16"/>
      <c r="Q614" s="16"/>
      <c r="R614" s="16"/>
      <c r="S614" s="16"/>
      <c r="T614" s="16"/>
      <c r="U614" s="16"/>
      <c r="V614" s="16"/>
      <c r="W614" s="16"/>
      <c r="X614" s="16"/>
      <c r="Y614" s="16"/>
      <c r="Z614" s="16"/>
    </row>
    <row r="615" spans="1:26" ht="12.75" customHeight="1">
      <c r="A615" s="16"/>
      <c r="B615" s="16"/>
      <c r="C615" s="16"/>
      <c r="D615" s="16"/>
      <c r="E615" s="16"/>
      <c r="F615" s="16"/>
      <c r="G615" s="16"/>
      <c r="H615" s="16"/>
      <c r="I615" s="16"/>
      <c r="J615" s="16"/>
      <c r="K615" s="16"/>
      <c r="L615" s="16"/>
      <c r="M615" s="16"/>
      <c r="N615" s="16"/>
      <c r="O615" s="16"/>
      <c r="P615" s="16"/>
      <c r="Q615" s="16"/>
      <c r="R615" s="16"/>
      <c r="S615" s="16"/>
      <c r="T615" s="16"/>
      <c r="U615" s="16"/>
      <c r="V615" s="16"/>
      <c r="W615" s="16"/>
      <c r="X615" s="16"/>
      <c r="Y615" s="16"/>
      <c r="Z615" s="16"/>
    </row>
    <row r="616" spans="1:26" ht="12.75" customHeight="1">
      <c r="A616" s="16"/>
      <c r="B616" s="16"/>
      <c r="C616" s="16"/>
      <c r="D616" s="16"/>
      <c r="E616" s="16"/>
      <c r="F616" s="16"/>
      <c r="G616" s="16"/>
      <c r="H616" s="16"/>
      <c r="I616" s="16"/>
      <c r="J616" s="16"/>
      <c r="K616" s="16"/>
      <c r="L616" s="16"/>
      <c r="M616" s="16"/>
      <c r="N616" s="16"/>
      <c r="O616" s="16"/>
      <c r="P616" s="16"/>
      <c r="Q616" s="16"/>
      <c r="R616" s="16"/>
      <c r="S616" s="16"/>
      <c r="T616" s="16"/>
      <c r="U616" s="16"/>
      <c r="V616" s="16"/>
      <c r="W616" s="16"/>
      <c r="X616" s="16"/>
      <c r="Y616" s="16"/>
      <c r="Z616" s="16"/>
    </row>
    <row r="617" spans="1:26" ht="12.75" customHeight="1">
      <c r="A617" s="16"/>
      <c r="B617" s="16"/>
      <c r="C617" s="16"/>
      <c r="D617" s="16"/>
      <c r="E617" s="16"/>
      <c r="F617" s="16"/>
      <c r="G617" s="16"/>
      <c r="H617" s="16"/>
      <c r="I617" s="16"/>
      <c r="J617" s="16"/>
      <c r="K617" s="16"/>
      <c r="L617" s="16"/>
      <c r="M617" s="16"/>
      <c r="N617" s="16"/>
      <c r="O617" s="16"/>
      <c r="P617" s="16"/>
      <c r="Q617" s="16"/>
      <c r="R617" s="16"/>
      <c r="S617" s="16"/>
      <c r="T617" s="16"/>
      <c r="U617" s="16"/>
      <c r="V617" s="16"/>
      <c r="W617" s="16"/>
      <c r="X617" s="16"/>
      <c r="Y617" s="16"/>
      <c r="Z617" s="16"/>
    </row>
    <row r="618" spans="1:26" ht="12.75" customHeight="1">
      <c r="A618" s="16"/>
      <c r="B618" s="16"/>
      <c r="C618" s="16"/>
      <c r="D618" s="16"/>
      <c r="E618" s="16"/>
      <c r="F618" s="16"/>
      <c r="G618" s="16"/>
      <c r="H618" s="16"/>
      <c r="I618" s="16"/>
      <c r="J618" s="16"/>
      <c r="K618" s="16"/>
      <c r="L618" s="16"/>
      <c r="M618" s="16"/>
      <c r="N618" s="16"/>
      <c r="O618" s="16"/>
      <c r="P618" s="16"/>
      <c r="Q618" s="16"/>
      <c r="R618" s="16"/>
      <c r="S618" s="16"/>
      <c r="T618" s="16"/>
      <c r="U618" s="16"/>
      <c r="V618" s="16"/>
      <c r="W618" s="16"/>
      <c r="X618" s="16"/>
      <c r="Y618" s="16"/>
      <c r="Z618" s="16"/>
    </row>
    <row r="619" spans="1:26" ht="12.75" customHeight="1">
      <c r="A619" s="16"/>
      <c r="B619" s="16"/>
      <c r="C619" s="16"/>
      <c r="D619" s="16"/>
      <c r="E619" s="16"/>
      <c r="F619" s="16"/>
      <c r="G619" s="16"/>
      <c r="H619" s="16"/>
      <c r="I619" s="16"/>
      <c r="J619" s="16"/>
      <c r="K619" s="16"/>
      <c r="L619" s="16"/>
      <c r="M619" s="16"/>
      <c r="N619" s="16"/>
      <c r="O619" s="16"/>
      <c r="P619" s="16"/>
      <c r="Q619" s="16"/>
      <c r="R619" s="16"/>
      <c r="S619" s="16"/>
      <c r="T619" s="16"/>
      <c r="U619" s="16"/>
      <c r="V619" s="16"/>
      <c r="W619" s="16"/>
      <c r="X619" s="16"/>
      <c r="Y619" s="16"/>
      <c r="Z619" s="16"/>
    </row>
    <row r="620" spans="1:26" ht="12.75" customHeight="1">
      <c r="A620" s="16"/>
      <c r="B620" s="16"/>
      <c r="C620" s="16"/>
      <c r="D620" s="16"/>
      <c r="E620" s="16"/>
      <c r="F620" s="16"/>
      <c r="G620" s="16"/>
      <c r="H620" s="16"/>
      <c r="I620" s="16"/>
      <c r="J620" s="16"/>
      <c r="K620" s="16"/>
      <c r="L620" s="16"/>
      <c r="M620" s="16"/>
      <c r="N620" s="16"/>
      <c r="O620" s="16"/>
      <c r="P620" s="16"/>
      <c r="Q620" s="16"/>
      <c r="R620" s="16"/>
      <c r="S620" s="16"/>
      <c r="T620" s="16"/>
      <c r="U620" s="16"/>
      <c r="V620" s="16"/>
      <c r="W620" s="16"/>
      <c r="X620" s="16"/>
      <c r="Y620" s="16"/>
      <c r="Z620" s="16"/>
    </row>
    <row r="621" spans="1:26" ht="12.75" customHeight="1">
      <c r="A621" s="16"/>
      <c r="B621" s="16"/>
      <c r="C621" s="16"/>
      <c r="D621" s="16"/>
      <c r="E621" s="16"/>
      <c r="F621" s="16"/>
      <c r="G621" s="16"/>
      <c r="H621" s="16"/>
      <c r="I621" s="16"/>
      <c r="J621" s="16"/>
      <c r="K621" s="16"/>
      <c r="L621" s="16"/>
      <c r="M621" s="16"/>
      <c r="N621" s="16"/>
      <c r="O621" s="16"/>
      <c r="P621" s="16"/>
      <c r="Q621" s="16"/>
      <c r="R621" s="16"/>
      <c r="S621" s="16"/>
      <c r="T621" s="16"/>
      <c r="U621" s="16"/>
      <c r="V621" s="16"/>
      <c r="W621" s="16"/>
      <c r="X621" s="16"/>
      <c r="Y621" s="16"/>
      <c r="Z621" s="16"/>
    </row>
    <row r="622" spans="1:26" ht="12.75" customHeight="1">
      <c r="A622" s="16"/>
      <c r="B622" s="16"/>
      <c r="C622" s="16"/>
      <c r="D622" s="16"/>
      <c r="E622" s="16"/>
      <c r="F622" s="16"/>
      <c r="G622" s="16"/>
      <c r="H622" s="16"/>
      <c r="I622" s="16"/>
      <c r="J622" s="16"/>
      <c r="K622" s="16"/>
      <c r="L622" s="16"/>
      <c r="M622" s="16"/>
      <c r="N622" s="16"/>
      <c r="O622" s="16"/>
      <c r="P622" s="16"/>
      <c r="Q622" s="16"/>
      <c r="R622" s="16"/>
      <c r="S622" s="16"/>
      <c r="T622" s="16"/>
      <c r="U622" s="16"/>
      <c r="V622" s="16"/>
      <c r="W622" s="16"/>
      <c r="X622" s="16"/>
      <c r="Y622" s="16"/>
      <c r="Z622" s="16"/>
    </row>
    <row r="623" spans="1:26" ht="12.75" customHeight="1">
      <c r="A623" s="16"/>
      <c r="B623" s="16"/>
      <c r="C623" s="16"/>
      <c r="D623" s="16"/>
      <c r="E623" s="16"/>
      <c r="F623" s="16"/>
      <c r="G623" s="16"/>
      <c r="H623" s="16"/>
      <c r="I623" s="16"/>
      <c r="J623" s="16"/>
      <c r="K623" s="16"/>
      <c r="L623" s="16"/>
      <c r="M623" s="16"/>
      <c r="N623" s="16"/>
      <c r="O623" s="16"/>
      <c r="P623" s="16"/>
      <c r="Q623" s="16"/>
      <c r="R623" s="16"/>
      <c r="S623" s="16"/>
      <c r="T623" s="16"/>
      <c r="U623" s="16"/>
      <c r="V623" s="16"/>
      <c r="W623" s="16"/>
      <c r="X623" s="16"/>
      <c r="Y623" s="16"/>
      <c r="Z623" s="16"/>
    </row>
    <row r="624" spans="1:26" ht="12.75" customHeight="1">
      <c r="A624" s="16"/>
      <c r="B624" s="16"/>
      <c r="C624" s="16"/>
      <c r="D624" s="16"/>
      <c r="E624" s="16"/>
      <c r="F624" s="16"/>
      <c r="G624" s="16"/>
      <c r="H624" s="16"/>
      <c r="I624" s="16"/>
      <c r="J624" s="16"/>
      <c r="K624" s="16"/>
      <c r="L624" s="16"/>
      <c r="M624" s="16"/>
      <c r="N624" s="16"/>
      <c r="O624" s="16"/>
      <c r="P624" s="16"/>
      <c r="Q624" s="16"/>
      <c r="R624" s="16"/>
      <c r="S624" s="16"/>
      <c r="T624" s="16"/>
      <c r="U624" s="16"/>
      <c r="V624" s="16"/>
      <c r="W624" s="16"/>
      <c r="X624" s="16"/>
      <c r="Y624" s="16"/>
      <c r="Z624" s="16"/>
    </row>
    <row r="625" spans="1:26" ht="12.75" customHeight="1">
      <c r="A625" s="16"/>
      <c r="B625" s="16"/>
      <c r="C625" s="16"/>
      <c r="D625" s="16"/>
      <c r="E625" s="16"/>
      <c r="F625" s="16"/>
      <c r="G625" s="16"/>
      <c r="H625" s="16"/>
      <c r="I625" s="16"/>
      <c r="J625" s="16"/>
      <c r="K625" s="16"/>
      <c r="L625" s="16"/>
      <c r="M625" s="16"/>
      <c r="N625" s="16"/>
      <c r="O625" s="16"/>
      <c r="P625" s="16"/>
      <c r="Q625" s="16"/>
      <c r="R625" s="16"/>
      <c r="S625" s="16"/>
      <c r="T625" s="16"/>
      <c r="U625" s="16"/>
      <c r="V625" s="16"/>
      <c r="W625" s="16"/>
      <c r="X625" s="16"/>
      <c r="Y625" s="16"/>
      <c r="Z625" s="16"/>
    </row>
    <row r="626" spans="1:26" ht="12.75" customHeight="1">
      <c r="A626" s="16"/>
      <c r="B626" s="16"/>
      <c r="C626" s="16"/>
      <c r="D626" s="16"/>
      <c r="E626" s="16"/>
      <c r="F626" s="16"/>
      <c r="G626" s="16"/>
      <c r="H626" s="16"/>
      <c r="I626" s="16"/>
      <c r="J626" s="16"/>
      <c r="K626" s="16"/>
      <c r="L626" s="16"/>
      <c r="M626" s="16"/>
      <c r="N626" s="16"/>
      <c r="O626" s="16"/>
      <c r="P626" s="16"/>
      <c r="Q626" s="16"/>
      <c r="R626" s="16"/>
      <c r="S626" s="16"/>
      <c r="T626" s="16"/>
      <c r="U626" s="16"/>
      <c r="V626" s="16"/>
      <c r="W626" s="16"/>
      <c r="X626" s="16"/>
      <c r="Y626" s="16"/>
      <c r="Z626" s="16"/>
    </row>
    <row r="627" spans="1:26" ht="12.75" customHeight="1">
      <c r="A627" s="16"/>
      <c r="B627" s="16"/>
      <c r="C627" s="16"/>
      <c r="D627" s="16"/>
      <c r="E627" s="16"/>
      <c r="F627" s="16"/>
      <c r="G627" s="16"/>
      <c r="H627" s="16"/>
      <c r="I627" s="16"/>
      <c r="J627" s="16"/>
      <c r="K627" s="16"/>
      <c r="L627" s="16"/>
      <c r="M627" s="16"/>
      <c r="N627" s="16"/>
      <c r="O627" s="16"/>
      <c r="P627" s="16"/>
      <c r="Q627" s="16"/>
      <c r="R627" s="16"/>
      <c r="S627" s="16"/>
      <c r="T627" s="16"/>
      <c r="U627" s="16"/>
      <c r="V627" s="16"/>
      <c r="W627" s="16"/>
      <c r="X627" s="16"/>
      <c r="Y627" s="16"/>
      <c r="Z627" s="16"/>
    </row>
    <row r="628" spans="1:26" ht="12.75" customHeight="1">
      <c r="A628" s="16"/>
      <c r="B628" s="16"/>
      <c r="C628" s="16"/>
      <c r="D628" s="16"/>
      <c r="E628" s="16"/>
      <c r="F628" s="16"/>
      <c r="G628" s="16"/>
      <c r="H628" s="16"/>
      <c r="I628" s="16"/>
      <c r="J628" s="16"/>
      <c r="K628" s="16"/>
      <c r="L628" s="16"/>
      <c r="M628" s="16"/>
      <c r="N628" s="16"/>
      <c r="O628" s="16"/>
      <c r="P628" s="16"/>
      <c r="Q628" s="16"/>
      <c r="R628" s="16"/>
      <c r="S628" s="16"/>
      <c r="T628" s="16"/>
      <c r="U628" s="16"/>
      <c r="V628" s="16"/>
      <c r="W628" s="16"/>
      <c r="X628" s="16"/>
      <c r="Y628" s="16"/>
      <c r="Z628" s="16"/>
    </row>
    <row r="629" spans="1:26" ht="12.75" customHeight="1">
      <c r="A629" s="16"/>
      <c r="B629" s="16"/>
      <c r="C629" s="16"/>
      <c r="D629" s="16"/>
      <c r="E629" s="16"/>
      <c r="F629" s="16"/>
      <c r="G629" s="16"/>
      <c r="H629" s="16"/>
      <c r="I629" s="16"/>
      <c r="J629" s="16"/>
      <c r="K629" s="16"/>
      <c r="L629" s="16"/>
      <c r="M629" s="16"/>
      <c r="N629" s="16"/>
      <c r="O629" s="16"/>
      <c r="P629" s="16"/>
      <c r="Q629" s="16"/>
      <c r="R629" s="16"/>
      <c r="S629" s="16"/>
      <c r="T629" s="16"/>
      <c r="U629" s="16"/>
      <c r="V629" s="16"/>
      <c r="W629" s="16"/>
      <c r="X629" s="16"/>
      <c r="Y629" s="16"/>
      <c r="Z629" s="16"/>
    </row>
    <row r="630" spans="1:26" ht="12.75" customHeight="1">
      <c r="A630" s="16"/>
      <c r="B630" s="16"/>
      <c r="C630" s="16"/>
      <c r="D630" s="16"/>
      <c r="E630" s="16"/>
      <c r="F630" s="16"/>
      <c r="G630" s="16"/>
      <c r="H630" s="16"/>
      <c r="I630" s="16"/>
      <c r="J630" s="16"/>
      <c r="K630" s="16"/>
      <c r="L630" s="16"/>
      <c r="M630" s="16"/>
      <c r="N630" s="16"/>
      <c r="O630" s="16"/>
      <c r="P630" s="16"/>
      <c r="Q630" s="16"/>
      <c r="R630" s="16"/>
      <c r="S630" s="16"/>
      <c r="T630" s="16"/>
      <c r="U630" s="16"/>
      <c r="V630" s="16"/>
      <c r="W630" s="16"/>
      <c r="X630" s="16"/>
      <c r="Y630" s="16"/>
      <c r="Z630" s="16"/>
    </row>
    <row r="631" spans="1:26" ht="12.75" customHeight="1">
      <c r="A631" s="16"/>
      <c r="B631" s="16"/>
      <c r="C631" s="16"/>
      <c r="D631" s="16"/>
      <c r="E631" s="16"/>
      <c r="F631" s="16"/>
      <c r="G631" s="16"/>
      <c r="H631" s="16"/>
      <c r="I631" s="16"/>
      <c r="J631" s="16"/>
      <c r="K631" s="16"/>
      <c r="L631" s="16"/>
      <c r="M631" s="16"/>
      <c r="N631" s="16"/>
      <c r="O631" s="16"/>
      <c r="P631" s="16"/>
      <c r="Q631" s="16"/>
      <c r="R631" s="16"/>
      <c r="S631" s="16"/>
      <c r="T631" s="16"/>
      <c r="U631" s="16"/>
      <c r="V631" s="16"/>
      <c r="W631" s="16"/>
      <c r="X631" s="16"/>
      <c r="Y631" s="16"/>
      <c r="Z631" s="16"/>
    </row>
    <row r="632" spans="1:26" ht="12.75" customHeight="1">
      <c r="A632" s="16"/>
      <c r="B632" s="16"/>
      <c r="C632" s="16"/>
      <c r="D632" s="16"/>
      <c r="E632" s="16"/>
      <c r="F632" s="16"/>
      <c r="G632" s="16"/>
      <c r="H632" s="16"/>
      <c r="I632" s="16"/>
      <c r="J632" s="16"/>
      <c r="K632" s="16"/>
      <c r="L632" s="16"/>
      <c r="M632" s="16"/>
      <c r="N632" s="16"/>
      <c r="O632" s="16"/>
      <c r="P632" s="16"/>
      <c r="Q632" s="16"/>
      <c r="R632" s="16"/>
      <c r="S632" s="16"/>
      <c r="T632" s="16"/>
      <c r="U632" s="16"/>
      <c r="V632" s="16"/>
      <c r="W632" s="16"/>
      <c r="X632" s="16"/>
      <c r="Y632" s="16"/>
      <c r="Z632" s="16"/>
    </row>
    <row r="633" spans="1:26" ht="12.75" customHeight="1">
      <c r="A633" s="16"/>
      <c r="B633" s="16"/>
      <c r="C633" s="16"/>
      <c r="D633" s="16"/>
      <c r="E633" s="16"/>
      <c r="F633" s="16"/>
      <c r="G633" s="16"/>
      <c r="H633" s="16"/>
      <c r="I633" s="16"/>
      <c r="J633" s="16"/>
      <c r="K633" s="16"/>
      <c r="L633" s="16"/>
      <c r="M633" s="16"/>
      <c r="N633" s="16"/>
      <c r="O633" s="16"/>
      <c r="P633" s="16"/>
      <c r="Q633" s="16"/>
      <c r="R633" s="16"/>
      <c r="S633" s="16"/>
      <c r="T633" s="16"/>
      <c r="U633" s="16"/>
      <c r="V633" s="16"/>
      <c r="W633" s="16"/>
      <c r="X633" s="16"/>
      <c r="Y633" s="16"/>
      <c r="Z633" s="16"/>
    </row>
    <row r="634" spans="1:26" ht="12.75" customHeight="1">
      <c r="A634" s="16"/>
      <c r="B634" s="16"/>
      <c r="C634" s="16"/>
      <c r="D634" s="16"/>
      <c r="E634" s="16"/>
      <c r="F634" s="16"/>
      <c r="G634" s="16"/>
      <c r="H634" s="16"/>
      <c r="I634" s="16"/>
      <c r="J634" s="16"/>
      <c r="K634" s="16"/>
      <c r="L634" s="16"/>
      <c r="M634" s="16"/>
      <c r="N634" s="16"/>
      <c r="O634" s="16"/>
      <c r="P634" s="16"/>
      <c r="Q634" s="16"/>
      <c r="R634" s="16"/>
      <c r="S634" s="16"/>
      <c r="T634" s="16"/>
      <c r="U634" s="16"/>
      <c r="V634" s="16"/>
      <c r="W634" s="16"/>
      <c r="X634" s="16"/>
      <c r="Y634" s="16"/>
      <c r="Z634" s="16"/>
    </row>
    <row r="635" spans="1:26" ht="12.75" customHeight="1">
      <c r="A635" s="16"/>
      <c r="B635" s="16"/>
      <c r="C635" s="16"/>
      <c r="D635" s="16"/>
      <c r="E635" s="16"/>
      <c r="F635" s="16"/>
      <c r="G635" s="16"/>
      <c r="H635" s="16"/>
      <c r="I635" s="16"/>
      <c r="J635" s="16"/>
      <c r="K635" s="16"/>
      <c r="L635" s="16"/>
      <c r="M635" s="16"/>
      <c r="N635" s="16"/>
      <c r="O635" s="16"/>
      <c r="P635" s="16"/>
      <c r="Q635" s="16"/>
      <c r="R635" s="16"/>
      <c r="S635" s="16"/>
      <c r="T635" s="16"/>
      <c r="U635" s="16"/>
      <c r="V635" s="16"/>
      <c r="W635" s="16"/>
      <c r="X635" s="16"/>
      <c r="Y635" s="16"/>
      <c r="Z635" s="16"/>
    </row>
    <row r="636" spans="1:26" ht="12.75" customHeight="1">
      <c r="A636" s="16"/>
      <c r="B636" s="16"/>
      <c r="C636" s="16"/>
      <c r="D636" s="16"/>
      <c r="E636" s="16"/>
      <c r="F636" s="16"/>
      <c r="G636" s="16"/>
      <c r="H636" s="16"/>
      <c r="I636" s="16"/>
      <c r="J636" s="16"/>
      <c r="K636" s="16"/>
      <c r="L636" s="16"/>
      <c r="M636" s="16"/>
      <c r="N636" s="16"/>
      <c r="O636" s="16"/>
      <c r="P636" s="16"/>
      <c r="Q636" s="16"/>
      <c r="R636" s="16"/>
      <c r="S636" s="16"/>
      <c r="T636" s="16"/>
      <c r="U636" s="16"/>
      <c r="V636" s="16"/>
      <c r="W636" s="16"/>
      <c r="X636" s="16"/>
      <c r="Y636" s="16"/>
      <c r="Z636" s="16"/>
    </row>
    <row r="637" spans="1:26" ht="12.75" customHeight="1">
      <c r="A637" s="16"/>
      <c r="B637" s="16"/>
      <c r="C637" s="16"/>
      <c r="D637" s="16"/>
      <c r="E637" s="16"/>
      <c r="F637" s="16"/>
      <c r="G637" s="16"/>
      <c r="H637" s="16"/>
      <c r="I637" s="16"/>
      <c r="J637" s="16"/>
      <c r="K637" s="16"/>
      <c r="L637" s="16"/>
      <c r="M637" s="16"/>
      <c r="N637" s="16"/>
      <c r="O637" s="16"/>
      <c r="P637" s="16"/>
      <c r="Q637" s="16"/>
      <c r="R637" s="16"/>
      <c r="S637" s="16"/>
      <c r="T637" s="16"/>
      <c r="U637" s="16"/>
      <c r="V637" s="16"/>
      <c r="W637" s="16"/>
      <c r="X637" s="16"/>
      <c r="Y637" s="16"/>
      <c r="Z637" s="16"/>
    </row>
    <row r="638" spans="1:26" ht="12.75" customHeight="1">
      <c r="A638" s="16"/>
      <c r="B638" s="16"/>
      <c r="C638" s="16"/>
      <c r="D638" s="16"/>
      <c r="E638" s="16"/>
      <c r="F638" s="16"/>
      <c r="G638" s="16"/>
      <c r="H638" s="16"/>
      <c r="I638" s="16"/>
      <c r="J638" s="16"/>
      <c r="K638" s="16"/>
      <c r="L638" s="16"/>
      <c r="M638" s="16"/>
      <c r="N638" s="16"/>
      <c r="O638" s="16"/>
      <c r="P638" s="16"/>
      <c r="Q638" s="16"/>
      <c r="R638" s="16"/>
      <c r="S638" s="16"/>
      <c r="T638" s="16"/>
      <c r="U638" s="16"/>
      <c r="V638" s="16"/>
      <c r="W638" s="16"/>
      <c r="X638" s="16"/>
      <c r="Y638" s="16"/>
      <c r="Z638" s="16"/>
    </row>
    <row r="639" spans="1:26" ht="12.75" customHeight="1">
      <c r="A639" s="16"/>
      <c r="B639" s="16"/>
      <c r="C639" s="16"/>
      <c r="D639" s="16"/>
      <c r="E639" s="16"/>
      <c r="F639" s="16"/>
      <c r="G639" s="16"/>
      <c r="H639" s="16"/>
      <c r="I639" s="16"/>
      <c r="J639" s="16"/>
      <c r="K639" s="16"/>
      <c r="L639" s="16"/>
      <c r="M639" s="16"/>
      <c r="N639" s="16"/>
      <c r="O639" s="16"/>
      <c r="P639" s="16"/>
      <c r="Q639" s="16"/>
      <c r="R639" s="16"/>
      <c r="S639" s="16"/>
      <c r="T639" s="16"/>
      <c r="U639" s="16"/>
      <c r="V639" s="16"/>
      <c r="W639" s="16"/>
      <c r="X639" s="16"/>
      <c r="Y639" s="16"/>
      <c r="Z639" s="16"/>
    </row>
    <row r="640" spans="1:26" ht="12.75" customHeight="1">
      <c r="A640" s="16"/>
      <c r="B640" s="16"/>
      <c r="C640" s="16"/>
      <c r="D640" s="16"/>
      <c r="E640" s="16"/>
      <c r="F640" s="16"/>
      <c r="G640" s="16"/>
      <c r="H640" s="16"/>
      <c r="I640" s="16"/>
      <c r="J640" s="16"/>
      <c r="K640" s="16"/>
      <c r="L640" s="16"/>
      <c r="M640" s="16"/>
      <c r="N640" s="16"/>
      <c r="O640" s="16"/>
      <c r="P640" s="16"/>
      <c r="Q640" s="16"/>
      <c r="R640" s="16"/>
      <c r="S640" s="16"/>
      <c r="T640" s="16"/>
      <c r="U640" s="16"/>
      <c r="V640" s="16"/>
      <c r="W640" s="16"/>
      <c r="X640" s="16"/>
      <c r="Y640" s="16"/>
      <c r="Z640" s="16"/>
    </row>
    <row r="641" spans="1:26" ht="12.75" customHeight="1">
      <c r="A641" s="16"/>
      <c r="B641" s="16"/>
      <c r="C641" s="16"/>
      <c r="D641" s="16"/>
      <c r="E641" s="16"/>
      <c r="F641" s="16"/>
      <c r="G641" s="16"/>
      <c r="H641" s="16"/>
      <c r="I641" s="16"/>
      <c r="J641" s="16"/>
      <c r="K641" s="16"/>
      <c r="L641" s="16"/>
      <c r="M641" s="16"/>
      <c r="N641" s="16"/>
      <c r="O641" s="16"/>
      <c r="P641" s="16"/>
      <c r="Q641" s="16"/>
      <c r="R641" s="16"/>
      <c r="S641" s="16"/>
      <c r="T641" s="16"/>
      <c r="U641" s="16"/>
      <c r="V641" s="16"/>
      <c r="W641" s="16"/>
      <c r="X641" s="16"/>
      <c r="Y641" s="16"/>
      <c r="Z641" s="16"/>
    </row>
    <row r="642" spans="1:26" ht="12.75" customHeight="1">
      <c r="A642" s="16"/>
      <c r="B642" s="16"/>
      <c r="C642" s="16"/>
      <c r="D642" s="16"/>
      <c r="E642" s="16"/>
      <c r="F642" s="16"/>
      <c r="G642" s="16"/>
      <c r="H642" s="16"/>
      <c r="I642" s="16"/>
      <c r="J642" s="16"/>
      <c r="K642" s="16"/>
      <c r="L642" s="16"/>
      <c r="M642" s="16"/>
      <c r="N642" s="16"/>
      <c r="O642" s="16"/>
      <c r="P642" s="16"/>
      <c r="Q642" s="16"/>
      <c r="R642" s="16"/>
      <c r="S642" s="16"/>
      <c r="T642" s="16"/>
      <c r="U642" s="16"/>
      <c r="V642" s="16"/>
      <c r="W642" s="16"/>
      <c r="X642" s="16"/>
      <c r="Y642" s="16"/>
      <c r="Z642" s="16"/>
    </row>
    <row r="643" spans="1:26" ht="12.75" customHeight="1">
      <c r="A643" s="16"/>
      <c r="B643" s="16"/>
      <c r="C643" s="16"/>
      <c r="D643" s="16"/>
      <c r="E643" s="16"/>
      <c r="F643" s="16"/>
      <c r="G643" s="16"/>
      <c r="H643" s="16"/>
      <c r="I643" s="16"/>
      <c r="J643" s="16"/>
      <c r="K643" s="16"/>
      <c r="L643" s="16"/>
      <c r="M643" s="16"/>
      <c r="N643" s="16"/>
      <c r="O643" s="16"/>
      <c r="P643" s="16"/>
      <c r="Q643" s="16"/>
      <c r="R643" s="16"/>
      <c r="S643" s="16"/>
      <c r="T643" s="16"/>
      <c r="U643" s="16"/>
      <c r="V643" s="16"/>
      <c r="W643" s="16"/>
      <c r="X643" s="16"/>
      <c r="Y643" s="16"/>
      <c r="Z643" s="16"/>
    </row>
    <row r="644" spans="1:26" ht="12.75" customHeight="1">
      <c r="A644" s="16"/>
      <c r="B644" s="16"/>
      <c r="C644" s="16"/>
      <c r="D644" s="16"/>
      <c r="E644" s="16"/>
      <c r="F644" s="16"/>
      <c r="G644" s="16"/>
      <c r="H644" s="16"/>
      <c r="I644" s="16"/>
      <c r="J644" s="16"/>
      <c r="K644" s="16"/>
      <c r="L644" s="16"/>
      <c r="M644" s="16"/>
      <c r="N644" s="16"/>
      <c r="O644" s="16"/>
      <c r="P644" s="16"/>
      <c r="Q644" s="16"/>
      <c r="R644" s="16"/>
      <c r="S644" s="16"/>
      <c r="T644" s="16"/>
      <c r="U644" s="16"/>
      <c r="V644" s="16"/>
      <c r="W644" s="16"/>
      <c r="X644" s="16"/>
      <c r="Y644" s="16"/>
      <c r="Z644" s="16"/>
    </row>
    <row r="645" spans="1:26" ht="12.75" customHeight="1">
      <c r="A645" s="16"/>
      <c r="B645" s="16"/>
      <c r="C645" s="16"/>
      <c r="D645" s="16"/>
      <c r="E645" s="16"/>
      <c r="F645" s="16"/>
      <c r="G645" s="16"/>
      <c r="H645" s="16"/>
      <c r="I645" s="16"/>
      <c r="J645" s="16"/>
      <c r="K645" s="16"/>
      <c r="L645" s="16"/>
      <c r="M645" s="16"/>
      <c r="N645" s="16"/>
      <c r="O645" s="16"/>
      <c r="P645" s="16"/>
      <c r="Q645" s="16"/>
      <c r="R645" s="16"/>
      <c r="S645" s="16"/>
      <c r="T645" s="16"/>
      <c r="U645" s="16"/>
      <c r="V645" s="16"/>
      <c r="W645" s="16"/>
      <c r="X645" s="16"/>
      <c r="Y645" s="16"/>
      <c r="Z645" s="16"/>
    </row>
    <row r="646" spans="1:26" ht="12.75" customHeight="1">
      <c r="A646" s="16"/>
      <c r="B646" s="16"/>
      <c r="C646" s="16"/>
      <c r="D646" s="16"/>
      <c r="E646" s="16"/>
      <c r="F646" s="16"/>
      <c r="G646" s="16"/>
      <c r="H646" s="16"/>
      <c r="I646" s="16"/>
      <c r="J646" s="16"/>
      <c r="K646" s="16"/>
      <c r="L646" s="16"/>
      <c r="M646" s="16"/>
      <c r="N646" s="16"/>
      <c r="O646" s="16"/>
      <c r="P646" s="16"/>
      <c r="Q646" s="16"/>
      <c r="R646" s="16"/>
      <c r="S646" s="16"/>
      <c r="T646" s="16"/>
      <c r="U646" s="16"/>
      <c r="V646" s="16"/>
      <c r="W646" s="16"/>
      <c r="X646" s="16"/>
      <c r="Y646" s="16"/>
      <c r="Z646" s="16"/>
    </row>
    <row r="647" spans="1:26" ht="12.75" customHeight="1">
      <c r="A647" s="16"/>
      <c r="B647" s="16"/>
      <c r="C647" s="16"/>
      <c r="D647" s="16"/>
      <c r="E647" s="16"/>
      <c r="F647" s="16"/>
      <c r="G647" s="16"/>
      <c r="H647" s="16"/>
      <c r="I647" s="16"/>
      <c r="J647" s="16"/>
      <c r="K647" s="16"/>
      <c r="L647" s="16"/>
      <c r="M647" s="16"/>
      <c r="N647" s="16"/>
      <c r="O647" s="16"/>
      <c r="P647" s="16"/>
      <c r="Q647" s="16"/>
      <c r="R647" s="16"/>
      <c r="S647" s="16"/>
      <c r="T647" s="16"/>
      <c r="U647" s="16"/>
      <c r="V647" s="16"/>
      <c r="W647" s="16"/>
      <c r="X647" s="16"/>
      <c r="Y647" s="16"/>
      <c r="Z647" s="16"/>
    </row>
    <row r="648" spans="1:26" ht="12.75" customHeight="1">
      <c r="A648" s="16"/>
      <c r="B648" s="16"/>
      <c r="C648" s="16"/>
      <c r="D648" s="16"/>
      <c r="E648" s="16"/>
      <c r="F648" s="16"/>
      <c r="G648" s="16"/>
      <c r="H648" s="16"/>
      <c r="I648" s="16"/>
      <c r="J648" s="16"/>
      <c r="K648" s="16"/>
      <c r="L648" s="16"/>
      <c r="M648" s="16"/>
      <c r="N648" s="16"/>
      <c r="O648" s="16"/>
      <c r="P648" s="16"/>
      <c r="Q648" s="16"/>
      <c r="R648" s="16"/>
      <c r="S648" s="16"/>
      <c r="T648" s="16"/>
      <c r="U648" s="16"/>
      <c r="V648" s="16"/>
      <c r="W648" s="16"/>
      <c r="X648" s="16"/>
      <c r="Y648" s="16"/>
      <c r="Z648" s="16"/>
    </row>
    <row r="649" spans="1:26" ht="12.75" customHeight="1">
      <c r="A649" s="16"/>
      <c r="B649" s="16"/>
      <c r="C649" s="16"/>
      <c r="D649" s="16"/>
      <c r="E649" s="16"/>
      <c r="F649" s="16"/>
      <c r="G649" s="16"/>
      <c r="H649" s="16"/>
      <c r="I649" s="16"/>
      <c r="J649" s="16"/>
      <c r="K649" s="16"/>
      <c r="L649" s="16"/>
      <c r="M649" s="16"/>
      <c r="N649" s="16"/>
      <c r="O649" s="16"/>
      <c r="P649" s="16"/>
      <c r="Q649" s="16"/>
      <c r="R649" s="16"/>
      <c r="S649" s="16"/>
      <c r="T649" s="16"/>
      <c r="U649" s="16"/>
      <c r="V649" s="16"/>
      <c r="W649" s="16"/>
      <c r="X649" s="16"/>
      <c r="Y649" s="16"/>
      <c r="Z649" s="16"/>
    </row>
    <row r="650" spans="1:26" ht="12.75" customHeight="1">
      <c r="A650" s="16"/>
      <c r="B650" s="16"/>
      <c r="C650" s="16"/>
      <c r="D650" s="16"/>
      <c r="E650" s="16"/>
      <c r="F650" s="16"/>
      <c r="G650" s="16"/>
      <c r="H650" s="16"/>
      <c r="I650" s="16"/>
      <c r="J650" s="16"/>
      <c r="K650" s="16"/>
      <c r="L650" s="16"/>
      <c r="M650" s="16"/>
      <c r="N650" s="16"/>
      <c r="O650" s="16"/>
      <c r="P650" s="16"/>
      <c r="Q650" s="16"/>
      <c r="R650" s="16"/>
      <c r="S650" s="16"/>
      <c r="T650" s="16"/>
      <c r="U650" s="16"/>
      <c r="V650" s="16"/>
      <c r="W650" s="16"/>
      <c r="X650" s="16"/>
      <c r="Y650" s="16"/>
      <c r="Z650" s="16"/>
    </row>
    <row r="651" spans="1:26" ht="12.75" customHeight="1">
      <c r="A651" s="16"/>
      <c r="B651" s="16"/>
      <c r="C651" s="16"/>
      <c r="D651" s="16"/>
      <c r="E651" s="16"/>
      <c r="F651" s="16"/>
      <c r="G651" s="16"/>
      <c r="H651" s="16"/>
      <c r="I651" s="16"/>
      <c r="J651" s="16"/>
      <c r="K651" s="16"/>
      <c r="L651" s="16"/>
      <c r="M651" s="16"/>
      <c r="N651" s="16"/>
      <c r="O651" s="16"/>
      <c r="P651" s="16"/>
      <c r="Q651" s="16"/>
      <c r="R651" s="16"/>
      <c r="S651" s="16"/>
      <c r="T651" s="16"/>
      <c r="U651" s="16"/>
      <c r="V651" s="16"/>
      <c r="W651" s="16"/>
      <c r="X651" s="16"/>
      <c r="Y651" s="16"/>
      <c r="Z651" s="16"/>
    </row>
    <row r="652" spans="1:26" ht="12.75" customHeight="1">
      <c r="A652" s="16"/>
      <c r="B652" s="16"/>
      <c r="C652" s="16"/>
      <c r="D652" s="16"/>
      <c r="E652" s="16"/>
      <c r="F652" s="16"/>
      <c r="G652" s="16"/>
      <c r="H652" s="16"/>
      <c r="I652" s="16"/>
      <c r="J652" s="16"/>
      <c r="K652" s="16"/>
      <c r="L652" s="16"/>
      <c r="M652" s="16"/>
      <c r="N652" s="16"/>
      <c r="O652" s="16"/>
      <c r="P652" s="16"/>
      <c r="Q652" s="16"/>
      <c r="R652" s="16"/>
      <c r="S652" s="16"/>
      <c r="T652" s="16"/>
      <c r="U652" s="16"/>
      <c r="V652" s="16"/>
      <c r="W652" s="16"/>
      <c r="X652" s="16"/>
      <c r="Y652" s="16"/>
      <c r="Z652" s="16"/>
    </row>
    <row r="653" spans="1:26" ht="12.75" customHeight="1">
      <c r="A653" s="16"/>
      <c r="B653" s="16"/>
      <c r="C653" s="16"/>
      <c r="D653" s="16"/>
      <c r="E653" s="16"/>
      <c r="F653" s="16"/>
      <c r="G653" s="16"/>
      <c r="H653" s="16"/>
      <c r="I653" s="16"/>
      <c r="J653" s="16"/>
      <c r="K653" s="16"/>
      <c r="L653" s="16"/>
      <c r="M653" s="16"/>
      <c r="N653" s="16"/>
      <c r="O653" s="16"/>
      <c r="P653" s="16"/>
      <c r="Q653" s="16"/>
      <c r="R653" s="16"/>
      <c r="S653" s="16"/>
      <c r="T653" s="16"/>
      <c r="U653" s="16"/>
      <c r="V653" s="16"/>
      <c r="W653" s="16"/>
      <c r="X653" s="16"/>
      <c r="Y653" s="16"/>
      <c r="Z653" s="16"/>
    </row>
    <row r="654" spans="1:26" ht="12.75" customHeight="1">
      <c r="A654" s="16"/>
      <c r="B654" s="16"/>
      <c r="C654" s="16"/>
      <c r="D654" s="16"/>
      <c r="E654" s="16"/>
      <c r="F654" s="16"/>
      <c r="G654" s="16"/>
      <c r="H654" s="16"/>
      <c r="I654" s="16"/>
      <c r="J654" s="16"/>
      <c r="K654" s="16"/>
      <c r="L654" s="16"/>
      <c r="M654" s="16"/>
      <c r="N654" s="16"/>
      <c r="O654" s="16"/>
      <c r="P654" s="16"/>
      <c r="Q654" s="16"/>
      <c r="R654" s="16"/>
      <c r="S654" s="16"/>
      <c r="T654" s="16"/>
      <c r="U654" s="16"/>
      <c r="V654" s="16"/>
      <c r="W654" s="16"/>
      <c r="X654" s="16"/>
      <c r="Y654" s="16"/>
      <c r="Z654" s="16"/>
    </row>
    <row r="655" spans="1:26" ht="12.75" customHeight="1">
      <c r="A655" s="16"/>
      <c r="B655" s="16"/>
      <c r="C655" s="16"/>
      <c r="D655" s="16"/>
      <c r="E655" s="16"/>
      <c r="F655" s="16"/>
      <c r="G655" s="16"/>
      <c r="H655" s="16"/>
      <c r="I655" s="16"/>
      <c r="J655" s="16"/>
      <c r="K655" s="16"/>
      <c r="L655" s="16"/>
      <c r="M655" s="16"/>
      <c r="N655" s="16"/>
      <c r="O655" s="16"/>
      <c r="P655" s="16"/>
      <c r="Q655" s="16"/>
      <c r="R655" s="16"/>
      <c r="S655" s="16"/>
      <c r="T655" s="16"/>
      <c r="U655" s="16"/>
      <c r="V655" s="16"/>
      <c r="W655" s="16"/>
      <c r="X655" s="16"/>
      <c r="Y655" s="16"/>
      <c r="Z655" s="16"/>
    </row>
    <row r="656" spans="1:26" ht="12.75" customHeight="1">
      <c r="A656" s="16"/>
      <c r="B656" s="16"/>
      <c r="C656" s="16"/>
      <c r="D656" s="16"/>
      <c r="E656" s="16"/>
      <c r="F656" s="16"/>
      <c r="G656" s="16"/>
      <c r="H656" s="16"/>
      <c r="I656" s="16"/>
      <c r="J656" s="16"/>
      <c r="K656" s="16"/>
      <c r="L656" s="16"/>
      <c r="M656" s="16"/>
      <c r="N656" s="16"/>
      <c r="O656" s="16"/>
      <c r="P656" s="16"/>
      <c r="Q656" s="16"/>
      <c r="R656" s="16"/>
      <c r="S656" s="16"/>
      <c r="T656" s="16"/>
      <c r="U656" s="16"/>
      <c r="V656" s="16"/>
      <c r="W656" s="16"/>
      <c r="X656" s="16"/>
      <c r="Y656" s="16"/>
      <c r="Z656" s="16"/>
    </row>
    <row r="657" spans="1:26" ht="12.75" customHeight="1">
      <c r="A657" s="16"/>
      <c r="B657" s="16"/>
      <c r="C657" s="16"/>
      <c r="D657" s="16"/>
      <c r="E657" s="16"/>
      <c r="F657" s="16"/>
      <c r="G657" s="16"/>
      <c r="H657" s="16"/>
      <c r="I657" s="16"/>
      <c r="J657" s="16"/>
      <c r="K657" s="16"/>
      <c r="L657" s="16"/>
      <c r="M657" s="16"/>
      <c r="N657" s="16"/>
      <c r="O657" s="16"/>
      <c r="P657" s="16"/>
      <c r="Q657" s="16"/>
      <c r="R657" s="16"/>
      <c r="S657" s="16"/>
      <c r="T657" s="16"/>
      <c r="U657" s="16"/>
      <c r="V657" s="16"/>
      <c r="W657" s="16"/>
      <c r="X657" s="16"/>
      <c r="Y657" s="16"/>
      <c r="Z657" s="16"/>
    </row>
    <row r="658" spans="1:26" ht="12.75" customHeight="1">
      <c r="A658" s="16"/>
      <c r="B658" s="16"/>
      <c r="C658" s="16"/>
      <c r="D658" s="16"/>
      <c r="E658" s="16"/>
      <c r="F658" s="16"/>
      <c r="G658" s="16"/>
      <c r="H658" s="16"/>
      <c r="I658" s="16"/>
      <c r="J658" s="16"/>
      <c r="K658" s="16"/>
      <c r="L658" s="16"/>
      <c r="M658" s="16"/>
      <c r="N658" s="16"/>
      <c r="O658" s="16"/>
      <c r="P658" s="16"/>
      <c r="Q658" s="16"/>
      <c r="R658" s="16"/>
      <c r="S658" s="16"/>
      <c r="T658" s="16"/>
      <c r="U658" s="16"/>
      <c r="V658" s="16"/>
      <c r="W658" s="16"/>
      <c r="X658" s="16"/>
      <c r="Y658" s="16"/>
      <c r="Z658" s="16"/>
    </row>
    <row r="659" spans="1:26" ht="12.75" customHeight="1">
      <c r="A659" s="16"/>
      <c r="B659" s="16"/>
      <c r="C659" s="16"/>
      <c r="D659" s="16"/>
      <c r="E659" s="16"/>
      <c r="F659" s="16"/>
      <c r="G659" s="16"/>
      <c r="H659" s="16"/>
      <c r="I659" s="16"/>
      <c r="J659" s="16"/>
      <c r="K659" s="16"/>
      <c r="L659" s="16"/>
      <c r="M659" s="16"/>
      <c r="N659" s="16"/>
      <c r="O659" s="16"/>
      <c r="P659" s="16"/>
      <c r="Q659" s="16"/>
      <c r="R659" s="16"/>
      <c r="S659" s="16"/>
      <c r="T659" s="16"/>
      <c r="U659" s="16"/>
      <c r="V659" s="16"/>
      <c r="W659" s="16"/>
      <c r="X659" s="16"/>
      <c r="Y659" s="16"/>
      <c r="Z659" s="16"/>
    </row>
    <row r="660" spans="1:26" ht="12.75" customHeight="1">
      <c r="A660" s="16"/>
      <c r="B660" s="16"/>
      <c r="C660" s="16"/>
      <c r="D660" s="16"/>
      <c r="E660" s="16"/>
      <c r="F660" s="16"/>
      <c r="G660" s="16"/>
      <c r="H660" s="16"/>
      <c r="I660" s="16"/>
      <c r="J660" s="16"/>
      <c r="K660" s="16"/>
      <c r="L660" s="16"/>
      <c r="M660" s="16"/>
      <c r="N660" s="16"/>
      <c r="O660" s="16"/>
      <c r="P660" s="16"/>
      <c r="Q660" s="16"/>
      <c r="R660" s="16"/>
      <c r="S660" s="16"/>
      <c r="T660" s="16"/>
      <c r="U660" s="16"/>
      <c r="V660" s="16"/>
      <c r="W660" s="16"/>
      <c r="X660" s="16"/>
      <c r="Y660" s="16"/>
      <c r="Z660" s="16"/>
    </row>
    <row r="661" spans="1:26" ht="12.75" customHeight="1">
      <c r="A661" s="16"/>
      <c r="B661" s="16"/>
      <c r="C661" s="16"/>
      <c r="D661" s="16"/>
      <c r="E661" s="16"/>
      <c r="F661" s="16"/>
      <c r="G661" s="16"/>
      <c r="H661" s="16"/>
      <c r="I661" s="16"/>
      <c r="J661" s="16"/>
      <c r="K661" s="16"/>
      <c r="L661" s="16"/>
      <c r="M661" s="16"/>
      <c r="N661" s="16"/>
      <c r="O661" s="16"/>
      <c r="P661" s="16"/>
      <c r="Q661" s="16"/>
      <c r="R661" s="16"/>
      <c r="S661" s="16"/>
      <c r="T661" s="16"/>
      <c r="U661" s="16"/>
      <c r="V661" s="16"/>
      <c r="W661" s="16"/>
      <c r="X661" s="16"/>
      <c r="Y661" s="16"/>
      <c r="Z661" s="16"/>
    </row>
    <row r="662" spans="1:26" ht="12.75" customHeight="1">
      <c r="A662" s="16"/>
      <c r="B662" s="16"/>
      <c r="C662" s="16"/>
      <c r="D662" s="16"/>
      <c r="E662" s="16"/>
      <c r="F662" s="16"/>
      <c r="G662" s="16"/>
      <c r="H662" s="16"/>
      <c r="I662" s="16"/>
      <c r="J662" s="16"/>
      <c r="K662" s="16"/>
      <c r="L662" s="16"/>
      <c r="M662" s="16"/>
      <c r="N662" s="16"/>
      <c r="O662" s="16"/>
      <c r="P662" s="16"/>
      <c r="Q662" s="16"/>
      <c r="R662" s="16"/>
      <c r="S662" s="16"/>
      <c r="T662" s="16"/>
      <c r="U662" s="16"/>
      <c r="V662" s="16"/>
      <c r="W662" s="16"/>
      <c r="X662" s="16"/>
      <c r="Y662" s="16"/>
      <c r="Z662" s="16"/>
    </row>
    <row r="663" spans="1:26" ht="12.75" customHeight="1">
      <c r="A663" s="16"/>
      <c r="B663" s="16"/>
      <c r="C663" s="16"/>
      <c r="D663" s="16"/>
      <c r="E663" s="16"/>
      <c r="F663" s="16"/>
      <c r="G663" s="16"/>
      <c r="H663" s="16"/>
      <c r="I663" s="16"/>
      <c r="J663" s="16"/>
      <c r="K663" s="16"/>
      <c r="L663" s="16"/>
      <c r="M663" s="16"/>
      <c r="N663" s="16"/>
      <c r="O663" s="16"/>
      <c r="P663" s="16"/>
      <c r="Q663" s="16"/>
      <c r="R663" s="16"/>
      <c r="S663" s="16"/>
      <c r="T663" s="16"/>
      <c r="U663" s="16"/>
      <c r="V663" s="16"/>
      <c r="W663" s="16"/>
      <c r="X663" s="16"/>
      <c r="Y663" s="16"/>
      <c r="Z663" s="16"/>
    </row>
    <row r="664" spans="1:26" ht="12.75" customHeight="1">
      <c r="A664" s="16"/>
      <c r="B664" s="16"/>
      <c r="C664" s="16"/>
      <c r="D664" s="16"/>
      <c r="E664" s="16"/>
      <c r="F664" s="16"/>
      <c r="G664" s="16"/>
      <c r="H664" s="16"/>
      <c r="I664" s="16"/>
      <c r="J664" s="16"/>
      <c r="K664" s="16"/>
      <c r="L664" s="16"/>
      <c r="M664" s="16"/>
      <c r="N664" s="16"/>
      <c r="O664" s="16"/>
      <c r="P664" s="16"/>
      <c r="Q664" s="16"/>
      <c r="R664" s="16"/>
      <c r="S664" s="16"/>
      <c r="T664" s="16"/>
      <c r="U664" s="16"/>
      <c r="V664" s="16"/>
      <c r="W664" s="16"/>
      <c r="X664" s="16"/>
      <c r="Y664" s="16"/>
      <c r="Z664" s="16"/>
    </row>
    <row r="665" spans="1:26" ht="12.75" customHeight="1">
      <c r="A665" s="16"/>
      <c r="B665" s="16"/>
      <c r="C665" s="16"/>
      <c r="D665" s="16"/>
      <c r="E665" s="16"/>
      <c r="F665" s="16"/>
      <c r="G665" s="16"/>
      <c r="H665" s="16"/>
      <c r="I665" s="16"/>
      <c r="J665" s="16"/>
      <c r="K665" s="16"/>
      <c r="L665" s="16"/>
      <c r="M665" s="16"/>
      <c r="N665" s="16"/>
      <c r="O665" s="16"/>
      <c r="P665" s="16"/>
      <c r="Q665" s="16"/>
      <c r="R665" s="16"/>
      <c r="S665" s="16"/>
      <c r="T665" s="16"/>
      <c r="U665" s="16"/>
      <c r="V665" s="16"/>
      <c r="W665" s="16"/>
      <c r="X665" s="16"/>
      <c r="Y665" s="16"/>
      <c r="Z665" s="16"/>
    </row>
    <row r="666" spans="1:26" ht="12.75" customHeight="1">
      <c r="A666" s="16"/>
      <c r="B666" s="16"/>
      <c r="C666" s="16"/>
      <c r="D666" s="16"/>
      <c r="E666" s="16"/>
      <c r="F666" s="16"/>
      <c r="G666" s="16"/>
      <c r="H666" s="16"/>
      <c r="I666" s="16"/>
      <c r="J666" s="16"/>
      <c r="K666" s="16"/>
      <c r="L666" s="16"/>
      <c r="M666" s="16"/>
      <c r="N666" s="16"/>
      <c r="O666" s="16"/>
      <c r="P666" s="16"/>
      <c r="Q666" s="16"/>
      <c r="R666" s="16"/>
      <c r="S666" s="16"/>
      <c r="T666" s="16"/>
      <c r="U666" s="16"/>
      <c r="V666" s="16"/>
      <c r="W666" s="16"/>
      <c r="X666" s="16"/>
      <c r="Y666" s="16"/>
      <c r="Z666" s="16"/>
    </row>
    <row r="667" spans="1:26" ht="12.75" customHeight="1">
      <c r="A667" s="16"/>
      <c r="B667" s="16"/>
      <c r="C667" s="16"/>
      <c r="D667" s="16"/>
      <c r="E667" s="16"/>
      <c r="F667" s="16"/>
      <c r="G667" s="16"/>
      <c r="H667" s="16"/>
      <c r="I667" s="16"/>
      <c r="J667" s="16"/>
      <c r="K667" s="16"/>
      <c r="L667" s="16"/>
      <c r="M667" s="16"/>
      <c r="N667" s="16"/>
      <c r="O667" s="16"/>
      <c r="P667" s="16"/>
      <c r="Q667" s="16"/>
      <c r="R667" s="16"/>
      <c r="S667" s="16"/>
      <c r="T667" s="16"/>
      <c r="U667" s="16"/>
      <c r="V667" s="16"/>
      <c r="W667" s="16"/>
      <c r="X667" s="16"/>
      <c r="Y667" s="16"/>
      <c r="Z667" s="16"/>
    </row>
    <row r="668" spans="1:26" ht="12.75" customHeight="1">
      <c r="A668" s="16"/>
      <c r="B668" s="16"/>
      <c r="C668" s="16"/>
      <c r="D668" s="16"/>
      <c r="E668" s="16"/>
      <c r="F668" s="16"/>
      <c r="G668" s="16"/>
      <c r="H668" s="16"/>
      <c r="I668" s="16"/>
      <c r="J668" s="16"/>
      <c r="K668" s="16"/>
      <c r="L668" s="16"/>
      <c r="M668" s="16"/>
      <c r="N668" s="16"/>
      <c r="O668" s="16"/>
      <c r="P668" s="16"/>
      <c r="Q668" s="16"/>
      <c r="R668" s="16"/>
      <c r="S668" s="16"/>
      <c r="T668" s="16"/>
      <c r="U668" s="16"/>
      <c r="V668" s="16"/>
      <c r="W668" s="16"/>
      <c r="X668" s="16"/>
      <c r="Y668" s="16"/>
      <c r="Z668" s="16"/>
    </row>
    <row r="669" spans="1:26" ht="12.75" customHeight="1">
      <c r="A669" s="16"/>
      <c r="B669" s="16"/>
      <c r="C669" s="16"/>
      <c r="D669" s="16"/>
      <c r="E669" s="16"/>
      <c r="F669" s="16"/>
      <c r="G669" s="16"/>
      <c r="H669" s="16"/>
      <c r="I669" s="16"/>
      <c r="J669" s="16"/>
      <c r="K669" s="16"/>
      <c r="L669" s="16"/>
      <c r="M669" s="16"/>
      <c r="N669" s="16"/>
      <c r="O669" s="16"/>
      <c r="P669" s="16"/>
      <c r="Q669" s="16"/>
      <c r="R669" s="16"/>
      <c r="S669" s="16"/>
      <c r="T669" s="16"/>
      <c r="U669" s="16"/>
      <c r="V669" s="16"/>
      <c r="W669" s="16"/>
      <c r="X669" s="16"/>
      <c r="Y669" s="16"/>
      <c r="Z669" s="16"/>
    </row>
    <row r="670" spans="1:26" ht="12.75" customHeight="1">
      <c r="A670" s="16"/>
      <c r="B670" s="16"/>
      <c r="C670" s="16"/>
      <c r="D670" s="16"/>
      <c r="E670" s="16"/>
      <c r="F670" s="16"/>
      <c r="G670" s="16"/>
      <c r="H670" s="16"/>
      <c r="I670" s="16"/>
      <c r="J670" s="16"/>
      <c r="K670" s="16"/>
      <c r="L670" s="16"/>
      <c r="M670" s="16"/>
      <c r="N670" s="16"/>
      <c r="O670" s="16"/>
      <c r="P670" s="16"/>
      <c r="Q670" s="16"/>
      <c r="R670" s="16"/>
      <c r="S670" s="16"/>
      <c r="T670" s="16"/>
      <c r="U670" s="16"/>
      <c r="V670" s="16"/>
      <c r="W670" s="16"/>
      <c r="X670" s="16"/>
      <c r="Y670" s="16"/>
      <c r="Z670" s="16"/>
    </row>
    <row r="671" spans="1:26" ht="12.75" customHeight="1">
      <c r="A671" s="16"/>
      <c r="B671" s="16"/>
      <c r="C671" s="16"/>
      <c r="D671" s="16"/>
      <c r="E671" s="16"/>
      <c r="F671" s="16"/>
      <c r="G671" s="16"/>
      <c r="H671" s="16"/>
      <c r="I671" s="16"/>
      <c r="J671" s="16"/>
      <c r="K671" s="16"/>
      <c r="L671" s="16"/>
      <c r="M671" s="16"/>
      <c r="N671" s="16"/>
      <c r="O671" s="16"/>
      <c r="P671" s="16"/>
      <c r="Q671" s="16"/>
      <c r="R671" s="16"/>
      <c r="S671" s="16"/>
      <c r="T671" s="16"/>
      <c r="U671" s="16"/>
      <c r="V671" s="16"/>
      <c r="W671" s="16"/>
      <c r="X671" s="16"/>
      <c r="Y671" s="16"/>
      <c r="Z671" s="16"/>
    </row>
    <row r="672" spans="1:26" ht="12.75" customHeight="1">
      <c r="A672" s="16"/>
      <c r="B672" s="16"/>
      <c r="C672" s="16"/>
      <c r="D672" s="16"/>
      <c r="E672" s="16"/>
      <c r="F672" s="16"/>
      <c r="G672" s="16"/>
      <c r="H672" s="16"/>
      <c r="I672" s="16"/>
      <c r="J672" s="16"/>
      <c r="K672" s="16"/>
      <c r="L672" s="16"/>
      <c r="M672" s="16"/>
      <c r="N672" s="16"/>
      <c r="O672" s="16"/>
      <c r="P672" s="16"/>
      <c r="Q672" s="16"/>
      <c r="R672" s="16"/>
      <c r="S672" s="16"/>
      <c r="T672" s="16"/>
      <c r="U672" s="16"/>
      <c r="V672" s="16"/>
      <c r="W672" s="16"/>
      <c r="X672" s="16"/>
      <c r="Y672" s="16"/>
      <c r="Z672" s="16"/>
    </row>
    <row r="673" spans="1:26" ht="12.75" customHeight="1">
      <c r="A673" s="16"/>
      <c r="B673" s="16"/>
      <c r="C673" s="16"/>
      <c r="D673" s="16"/>
      <c r="E673" s="16"/>
      <c r="F673" s="16"/>
      <c r="G673" s="16"/>
      <c r="H673" s="16"/>
      <c r="I673" s="16"/>
      <c r="J673" s="16"/>
      <c r="K673" s="16"/>
      <c r="L673" s="16"/>
      <c r="M673" s="16"/>
      <c r="N673" s="16"/>
      <c r="O673" s="16"/>
      <c r="P673" s="16"/>
      <c r="Q673" s="16"/>
      <c r="R673" s="16"/>
      <c r="S673" s="16"/>
      <c r="T673" s="16"/>
      <c r="U673" s="16"/>
      <c r="V673" s="16"/>
      <c r="W673" s="16"/>
      <c r="X673" s="16"/>
      <c r="Y673" s="16"/>
      <c r="Z673" s="16"/>
    </row>
    <row r="674" spans="1:26" ht="12.75" customHeight="1">
      <c r="A674" s="16"/>
      <c r="B674" s="16"/>
      <c r="C674" s="16"/>
      <c r="D674" s="16"/>
      <c r="E674" s="16"/>
      <c r="F674" s="16"/>
      <c r="G674" s="16"/>
      <c r="H674" s="16"/>
      <c r="I674" s="16"/>
      <c r="J674" s="16"/>
      <c r="K674" s="16"/>
      <c r="L674" s="16"/>
      <c r="M674" s="16"/>
      <c r="N674" s="16"/>
      <c r="O674" s="16"/>
      <c r="P674" s="16"/>
      <c r="Q674" s="16"/>
      <c r="R674" s="16"/>
      <c r="S674" s="16"/>
      <c r="T674" s="16"/>
      <c r="U674" s="16"/>
      <c r="V674" s="16"/>
      <c r="W674" s="16"/>
      <c r="X674" s="16"/>
      <c r="Y674" s="16"/>
      <c r="Z674" s="16"/>
    </row>
    <row r="675" spans="1:26" ht="12.75" customHeight="1">
      <c r="A675" s="16"/>
      <c r="B675" s="16"/>
      <c r="C675" s="16"/>
      <c r="D675" s="16"/>
      <c r="E675" s="16"/>
      <c r="F675" s="16"/>
      <c r="G675" s="16"/>
      <c r="H675" s="16"/>
      <c r="I675" s="16"/>
      <c r="J675" s="16"/>
      <c r="K675" s="16"/>
      <c r="L675" s="16"/>
      <c r="M675" s="16"/>
      <c r="N675" s="16"/>
      <c r="O675" s="16"/>
      <c r="P675" s="16"/>
      <c r="Q675" s="16"/>
      <c r="R675" s="16"/>
      <c r="S675" s="16"/>
      <c r="T675" s="16"/>
      <c r="U675" s="16"/>
      <c r="V675" s="16"/>
      <c r="W675" s="16"/>
      <c r="X675" s="16"/>
      <c r="Y675" s="16"/>
      <c r="Z675" s="16"/>
    </row>
    <row r="676" spans="1:26" ht="12.75" customHeight="1">
      <c r="A676" s="16"/>
      <c r="B676" s="16"/>
      <c r="C676" s="16"/>
      <c r="D676" s="16"/>
      <c r="E676" s="16"/>
      <c r="F676" s="16"/>
      <c r="G676" s="16"/>
      <c r="H676" s="16"/>
      <c r="I676" s="16"/>
      <c r="J676" s="16"/>
      <c r="K676" s="16"/>
      <c r="L676" s="16"/>
      <c r="M676" s="16"/>
      <c r="N676" s="16"/>
      <c r="O676" s="16"/>
      <c r="P676" s="16"/>
      <c r="Q676" s="16"/>
      <c r="R676" s="16"/>
      <c r="S676" s="16"/>
      <c r="T676" s="16"/>
      <c r="U676" s="16"/>
      <c r="V676" s="16"/>
      <c r="W676" s="16"/>
      <c r="X676" s="16"/>
      <c r="Y676" s="16"/>
      <c r="Z676" s="16"/>
    </row>
    <row r="677" spans="1:26" ht="12.75" customHeight="1">
      <c r="A677" s="16"/>
      <c r="B677" s="16"/>
      <c r="C677" s="16"/>
      <c r="D677" s="16"/>
      <c r="E677" s="16"/>
      <c r="F677" s="16"/>
      <c r="G677" s="16"/>
      <c r="H677" s="16"/>
      <c r="I677" s="16"/>
      <c r="J677" s="16"/>
      <c r="K677" s="16"/>
      <c r="L677" s="16"/>
      <c r="M677" s="16"/>
      <c r="N677" s="16"/>
      <c r="O677" s="16"/>
      <c r="P677" s="16"/>
      <c r="Q677" s="16"/>
      <c r="R677" s="16"/>
      <c r="S677" s="16"/>
      <c r="T677" s="16"/>
      <c r="U677" s="16"/>
      <c r="V677" s="16"/>
      <c r="W677" s="16"/>
      <c r="X677" s="16"/>
      <c r="Y677" s="16"/>
      <c r="Z677" s="16"/>
    </row>
    <row r="678" spans="1:26" ht="12.75" customHeight="1">
      <c r="A678" s="16"/>
      <c r="B678" s="16"/>
      <c r="C678" s="16"/>
      <c r="D678" s="16"/>
      <c r="E678" s="16"/>
      <c r="F678" s="16"/>
      <c r="G678" s="16"/>
      <c r="H678" s="16"/>
      <c r="I678" s="16"/>
      <c r="J678" s="16"/>
      <c r="K678" s="16"/>
      <c r="L678" s="16"/>
      <c r="M678" s="16"/>
      <c r="N678" s="16"/>
      <c r="O678" s="16"/>
      <c r="P678" s="16"/>
      <c r="Q678" s="16"/>
      <c r="R678" s="16"/>
      <c r="S678" s="16"/>
      <c r="T678" s="16"/>
      <c r="U678" s="16"/>
      <c r="V678" s="16"/>
      <c r="W678" s="16"/>
      <c r="X678" s="16"/>
      <c r="Y678" s="16"/>
      <c r="Z678" s="16"/>
    </row>
    <row r="679" spans="1:26" ht="12.75" customHeight="1">
      <c r="A679" s="16"/>
      <c r="B679" s="16"/>
      <c r="C679" s="16"/>
      <c r="D679" s="16"/>
      <c r="E679" s="16"/>
      <c r="F679" s="16"/>
      <c r="G679" s="16"/>
      <c r="H679" s="16"/>
      <c r="I679" s="16"/>
      <c r="J679" s="16"/>
      <c r="K679" s="16"/>
      <c r="L679" s="16"/>
      <c r="M679" s="16"/>
      <c r="N679" s="16"/>
      <c r="O679" s="16"/>
      <c r="P679" s="16"/>
      <c r="Q679" s="16"/>
      <c r="R679" s="16"/>
      <c r="S679" s="16"/>
      <c r="T679" s="16"/>
      <c r="U679" s="16"/>
      <c r="V679" s="16"/>
      <c r="W679" s="16"/>
      <c r="X679" s="16"/>
      <c r="Y679" s="16"/>
      <c r="Z679" s="16"/>
    </row>
    <row r="680" spans="1:26" ht="12.75" customHeight="1">
      <c r="A680" s="16"/>
      <c r="B680" s="16"/>
      <c r="C680" s="16"/>
      <c r="D680" s="16"/>
      <c r="E680" s="16"/>
      <c r="F680" s="16"/>
      <c r="G680" s="16"/>
      <c r="H680" s="16"/>
      <c r="I680" s="16"/>
      <c r="J680" s="16"/>
      <c r="K680" s="16"/>
      <c r="L680" s="16"/>
      <c r="M680" s="16"/>
      <c r="N680" s="16"/>
      <c r="O680" s="16"/>
      <c r="P680" s="16"/>
      <c r="Q680" s="16"/>
      <c r="R680" s="16"/>
      <c r="S680" s="16"/>
      <c r="T680" s="16"/>
      <c r="U680" s="16"/>
      <c r="V680" s="16"/>
      <c r="W680" s="16"/>
      <c r="X680" s="16"/>
      <c r="Y680" s="16"/>
      <c r="Z680" s="16"/>
    </row>
    <row r="681" spans="1:26" ht="12.75" customHeight="1">
      <c r="A681" s="16"/>
      <c r="B681" s="16"/>
      <c r="C681" s="16"/>
      <c r="D681" s="16"/>
      <c r="E681" s="16"/>
      <c r="F681" s="16"/>
      <c r="G681" s="16"/>
      <c r="H681" s="16"/>
      <c r="I681" s="16"/>
      <c r="J681" s="16"/>
      <c r="K681" s="16"/>
      <c r="L681" s="16"/>
      <c r="M681" s="16"/>
      <c r="N681" s="16"/>
      <c r="O681" s="16"/>
      <c r="P681" s="16"/>
      <c r="Q681" s="16"/>
      <c r="R681" s="16"/>
      <c r="S681" s="16"/>
      <c r="T681" s="16"/>
      <c r="U681" s="16"/>
      <c r="V681" s="16"/>
      <c r="W681" s="16"/>
      <c r="X681" s="16"/>
      <c r="Y681" s="16"/>
      <c r="Z681" s="16"/>
    </row>
    <row r="682" spans="1:26" ht="12.75" customHeight="1">
      <c r="A682" s="16"/>
      <c r="B682" s="16"/>
      <c r="C682" s="16"/>
      <c r="D682" s="16"/>
      <c r="E682" s="16"/>
      <c r="F682" s="16"/>
      <c r="G682" s="16"/>
      <c r="H682" s="16"/>
      <c r="I682" s="16"/>
      <c r="J682" s="16"/>
      <c r="K682" s="16"/>
      <c r="L682" s="16"/>
      <c r="M682" s="16"/>
      <c r="N682" s="16"/>
      <c r="O682" s="16"/>
      <c r="P682" s="16"/>
      <c r="Q682" s="16"/>
      <c r="R682" s="16"/>
      <c r="S682" s="16"/>
      <c r="T682" s="16"/>
      <c r="U682" s="16"/>
      <c r="V682" s="16"/>
      <c r="W682" s="16"/>
      <c r="X682" s="16"/>
      <c r="Y682" s="16"/>
      <c r="Z682" s="16"/>
    </row>
    <row r="683" spans="1:26" ht="12.75" customHeight="1">
      <c r="A683" s="16"/>
      <c r="B683" s="16"/>
      <c r="C683" s="16"/>
      <c r="D683" s="16"/>
      <c r="E683" s="16"/>
      <c r="F683" s="16"/>
      <c r="G683" s="16"/>
      <c r="H683" s="16"/>
      <c r="I683" s="16"/>
      <c r="J683" s="16"/>
      <c r="K683" s="16"/>
      <c r="L683" s="16"/>
      <c r="M683" s="16"/>
      <c r="N683" s="16"/>
      <c r="O683" s="16"/>
      <c r="P683" s="16"/>
      <c r="Q683" s="16"/>
      <c r="R683" s="16"/>
      <c r="S683" s="16"/>
      <c r="T683" s="16"/>
      <c r="U683" s="16"/>
      <c r="V683" s="16"/>
      <c r="W683" s="16"/>
      <c r="X683" s="16"/>
      <c r="Y683" s="16"/>
      <c r="Z683" s="16"/>
    </row>
    <row r="684" spans="1:26" ht="12.75" customHeight="1">
      <c r="A684" s="16"/>
      <c r="B684" s="16"/>
      <c r="C684" s="16"/>
      <c r="D684" s="16"/>
      <c r="E684" s="16"/>
      <c r="F684" s="16"/>
      <c r="G684" s="16"/>
      <c r="H684" s="16"/>
      <c r="I684" s="16"/>
      <c r="J684" s="16"/>
      <c r="K684" s="16"/>
      <c r="L684" s="16"/>
      <c r="M684" s="16"/>
      <c r="N684" s="16"/>
      <c r="O684" s="16"/>
      <c r="P684" s="16"/>
      <c r="Q684" s="16"/>
      <c r="R684" s="16"/>
      <c r="S684" s="16"/>
      <c r="T684" s="16"/>
      <c r="U684" s="16"/>
      <c r="V684" s="16"/>
      <c r="W684" s="16"/>
      <c r="X684" s="16"/>
      <c r="Y684" s="16"/>
      <c r="Z684" s="16"/>
    </row>
    <row r="685" spans="1:26" ht="12.75" customHeight="1">
      <c r="A685" s="16"/>
      <c r="B685" s="16"/>
      <c r="C685" s="16"/>
      <c r="D685" s="16"/>
      <c r="E685" s="16"/>
      <c r="F685" s="16"/>
      <c r="G685" s="16"/>
      <c r="H685" s="16"/>
      <c r="I685" s="16"/>
      <c r="J685" s="16"/>
      <c r="K685" s="16"/>
      <c r="L685" s="16"/>
      <c r="M685" s="16"/>
      <c r="N685" s="16"/>
      <c r="O685" s="16"/>
      <c r="P685" s="16"/>
      <c r="Q685" s="16"/>
      <c r="R685" s="16"/>
      <c r="S685" s="16"/>
      <c r="T685" s="16"/>
      <c r="U685" s="16"/>
      <c r="V685" s="16"/>
      <c r="W685" s="16"/>
      <c r="X685" s="16"/>
      <c r="Y685" s="16"/>
      <c r="Z685" s="16"/>
    </row>
    <row r="686" spans="1:26" ht="12.75" customHeight="1">
      <c r="A686" s="16"/>
      <c r="B686" s="16"/>
      <c r="C686" s="16"/>
      <c r="D686" s="16"/>
      <c r="E686" s="16"/>
      <c r="F686" s="16"/>
      <c r="G686" s="16"/>
      <c r="H686" s="16"/>
      <c r="I686" s="16"/>
      <c r="J686" s="16"/>
      <c r="K686" s="16"/>
      <c r="L686" s="16"/>
      <c r="M686" s="16"/>
      <c r="N686" s="16"/>
      <c r="O686" s="16"/>
      <c r="P686" s="16"/>
      <c r="Q686" s="16"/>
      <c r="R686" s="16"/>
      <c r="S686" s="16"/>
      <c r="T686" s="16"/>
      <c r="U686" s="16"/>
      <c r="V686" s="16"/>
      <c r="W686" s="16"/>
      <c r="X686" s="16"/>
      <c r="Y686" s="16"/>
      <c r="Z686" s="16"/>
    </row>
    <row r="687" spans="1:26" ht="12.75" customHeight="1">
      <c r="A687" s="16"/>
      <c r="B687" s="16"/>
      <c r="C687" s="16"/>
      <c r="D687" s="16"/>
      <c r="E687" s="16"/>
      <c r="F687" s="16"/>
      <c r="G687" s="16"/>
      <c r="H687" s="16"/>
      <c r="I687" s="16"/>
      <c r="J687" s="16"/>
      <c r="K687" s="16"/>
      <c r="L687" s="16"/>
      <c r="M687" s="16"/>
      <c r="N687" s="16"/>
      <c r="O687" s="16"/>
      <c r="P687" s="16"/>
      <c r="Q687" s="16"/>
      <c r="R687" s="16"/>
      <c r="S687" s="16"/>
      <c r="T687" s="16"/>
      <c r="U687" s="16"/>
      <c r="V687" s="16"/>
      <c r="W687" s="16"/>
      <c r="X687" s="16"/>
      <c r="Y687" s="16"/>
      <c r="Z687" s="16"/>
    </row>
    <row r="688" spans="1:26" ht="12.75" customHeight="1">
      <c r="A688" s="16"/>
      <c r="B688" s="16"/>
      <c r="C688" s="16"/>
      <c r="D688" s="16"/>
      <c r="E688" s="16"/>
      <c r="F688" s="16"/>
      <c r="G688" s="16"/>
      <c r="H688" s="16"/>
      <c r="I688" s="16"/>
      <c r="J688" s="16"/>
      <c r="K688" s="16"/>
      <c r="L688" s="16"/>
      <c r="M688" s="16"/>
      <c r="N688" s="16"/>
      <c r="O688" s="16"/>
      <c r="P688" s="16"/>
      <c r="Q688" s="16"/>
      <c r="R688" s="16"/>
      <c r="S688" s="16"/>
      <c r="T688" s="16"/>
      <c r="U688" s="16"/>
      <c r="V688" s="16"/>
      <c r="W688" s="16"/>
      <c r="X688" s="16"/>
      <c r="Y688" s="16"/>
      <c r="Z688" s="16"/>
    </row>
    <row r="689" spans="1:26" ht="12.75" customHeight="1">
      <c r="A689" s="16"/>
      <c r="B689" s="16"/>
      <c r="C689" s="16"/>
      <c r="D689" s="16"/>
      <c r="E689" s="16"/>
      <c r="F689" s="16"/>
      <c r="G689" s="16"/>
      <c r="H689" s="16"/>
      <c r="I689" s="16"/>
      <c r="J689" s="16"/>
      <c r="K689" s="16"/>
      <c r="L689" s="16"/>
      <c r="M689" s="16"/>
      <c r="N689" s="16"/>
      <c r="O689" s="16"/>
      <c r="P689" s="16"/>
      <c r="Q689" s="16"/>
      <c r="R689" s="16"/>
      <c r="S689" s="16"/>
      <c r="T689" s="16"/>
      <c r="U689" s="16"/>
      <c r="V689" s="16"/>
      <c r="W689" s="16"/>
      <c r="X689" s="16"/>
      <c r="Y689" s="16"/>
      <c r="Z689" s="16"/>
    </row>
    <row r="690" spans="1:26" ht="12.75" customHeight="1">
      <c r="A690" s="16"/>
      <c r="B690" s="16"/>
      <c r="C690" s="16"/>
      <c r="D690" s="16"/>
      <c r="E690" s="16"/>
      <c r="F690" s="16"/>
      <c r="G690" s="16"/>
      <c r="H690" s="16"/>
      <c r="I690" s="16"/>
      <c r="J690" s="16"/>
      <c r="K690" s="16"/>
      <c r="L690" s="16"/>
      <c r="M690" s="16"/>
      <c r="N690" s="16"/>
      <c r="O690" s="16"/>
      <c r="P690" s="16"/>
      <c r="Q690" s="16"/>
      <c r="R690" s="16"/>
      <c r="S690" s="16"/>
      <c r="T690" s="16"/>
      <c r="U690" s="16"/>
      <c r="V690" s="16"/>
      <c r="W690" s="16"/>
      <c r="X690" s="16"/>
      <c r="Y690" s="16"/>
      <c r="Z690" s="16"/>
    </row>
    <row r="691" spans="1:26" ht="12.75" customHeight="1">
      <c r="A691" s="16"/>
      <c r="B691" s="16"/>
      <c r="C691" s="16"/>
      <c r="D691" s="16"/>
      <c r="E691" s="16"/>
      <c r="F691" s="16"/>
      <c r="G691" s="16"/>
      <c r="H691" s="16"/>
      <c r="I691" s="16"/>
      <c r="J691" s="16"/>
      <c r="K691" s="16"/>
      <c r="L691" s="16"/>
      <c r="M691" s="16"/>
      <c r="N691" s="16"/>
      <c r="O691" s="16"/>
      <c r="P691" s="16"/>
      <c r="Q691" s="16"/>
      <c r="R691" s="16"/>
      <c r="S691" s="16"/>
      <c r="T691" s="16"/>
      <c r="U691" s="16"/>
      <c r="V691" s="16"/>
      <c r="W691" s="16"/>
      <c r="X691" s="16"/>
      <c r="Y691" s="16"/>
      <c r="Z691" s="16"/>
    </row>
    <row r="692" spans="1:26" ht="12.75" customHeight="1">
      <c r="A692" s="16"/>
      <c r="B692" s="16"/>
      <c r="C692" s="16"/>
      <c r="D692" s="16"/>
      <c r="E692" s="16"/>
      <c r="F692" s="16"/>
      <c r="G692" s="16"/>
      <c r="H692" s="16"/>
      <c r="I692" s="16"/>
      <c r="J692" s="16"/>
      <c r="K692" s="16"/>
      <c r="L692" s="16"/>
      <c r="M692" s="16"/>
      <c r="N692" s="16"/>
      <c r="O692" s="16"/>
      <c r="P692" s="16"/>
      <c r="Q692" s="16"/>
      <c r="R692" s="16"/>
      <c r="S692" s="16"/>
      <c r="T692" s="16"/>
      <c r="U692" s="16"/>
      <c r="V692" s="16"/>
      <c r="W692" s="16"/>
      <c r="X692" s="16"/>
      <c r="Y692" s="16"/>
      <c r="Z692" s="16"/>
    </row>
    <row r="693" spans="1:26" ht="12.75" customHeight="1">
      <c r="A693" s="16"/>
      <c r="B693" s="16"/>
      <c r="C693" s="16"/>
      <c r="D693" s="16"/>
      <c r="E693" s="16"/>
      <c r="F693" s="16"/>
      <c r="G693" s="16"/>
      <c r="H693" s="16"/>
      <c r="I693" s="16"/>
      <c r="J693" s="16"/>
      <c r="K693" s="16"/>
      <c r="L693" s="16"/>
      <c r="M693" s="16"/>
      <c r="N693" s="16"/>
      <c r="O693" s="16"/>
      <c r="P693" s="16"/>
      <c r="Q693" s="16"/>
      <c r="R693" s="16"/>
      <c r="S693" s="16"/>
      <c r="T693" s="16"/>
      <c r="U693" s="16"/>
      <c r="V693" s="16"/>
      <c r="W693" s="16"/>
      <c r="X693" s="16"/>
      <c r="Y693" s="16"/>
      <c r="Z693" s="16"/>
    </row>
    <row r="694" spans="1:26" ht="12.75" customHeight="1">
      <c r="A694" s="16"/>
      <c r="B694" s="16"/>
      <c r="C694" s="16"/>
      <c r="D694" s="16"/>
      <c r="E694" s="16"/>
      <c r="F694" s="16"/>
      <c r="G694" s="16"/>
      <c r="H694" s="16"/>
      <c r="I694" s="16"/>
      <c r="J694" s="16"/>
      <c r="K694" s="16"/>
      <c r="L694" s="16"/>
      <c r="M694" s="16"/>
      <c r="N694" s="16"/>
      <c r="O694" s="16"/>
      <c r="P694" s="16"/>
      <c r="Q694" s="16"/>
      <c r="R694" s="16"/>
      <c r="S694" s="16"/>
      <c r="T694" s="16"/>
      <c r="U694" s="16"/>
      <c r="V694" s="16"/>
      <c r="W694" s="16"/>
      <c r="X694" s="16"/>
      <c r="Y694" s="16"/>
      <c r="Z694" s="16"/>
    </row>
    <row r="695" spans="1:26" ht="12.75" customHeight="1">
      <c r="A695" s="16"/>
      <c r="B695" s="16"/>
      <c r="C695" s="16"/>
      <c r="D695" s="16"/>
      <c r="E695" s="16"/>
      <c r="F695" s="16"/>
      <c r="G695" s="16"/>
      <c r="H695" s="16"/>
      <c r="I695" s="16"/>
      <c r="J695" s="16"/>
      <c r="K695" s="16"/>
      <c r="L695" s="16"/>
      <c r="M695" s="16"/>
      <c r="N695" s="16"/>
      <c r="O695" s="16"/>
      <c r="P695" s="16"/>
      <c r="Q695" s="16"/>
      <c r="R695" s="16"/>
      <c r="S695" s="16"/>
      <c r="T695" s="16"/>
      <c r="U695" s="16"/>
      <c r="V695" s="16"/>
      <c r="W695" s="16"/>
      <c r="X695" s="16"/>
      <c r="Y695" s="16"/>
      <c r="Z695" s="16"/>
    </row>
    <row r="696" spans="1:26" ht="12.75" customHeight="1">
      <c r="A696" s="16"/>
      <c r="B696" s="16"/>
      <c r="C696" s="16"/>
      <c r="D696" s="16"/>
      <c r="E696" s="16"/>
      <c r="F696" s="16"/>
      <c r="G696" s="16"/>
      <c r="H696" s="16"/>
      <c r="I696" s="16"/>
      <c r="J696" s="16"/>
      <c r="K696" s="16"/>
      <c r="L696" s="16"/>
      <c r="M696" s="16"/>
      <c r="N696" s="16"/>
      <c r="O696" s="16"/>
      <c r="P696" s="16"/>
      <c r="Q696" s="16"/>
      <c r="R696" s="16"/>
      <c r="S696" s="16"/>
      <c r="T696" s="16"/>
      <c r="U696" s="16"/>
      <c r="V696" s="16"/>
      <c r="W696" s="16"/>
      <c r="X696" s="16"/>
      <c r="Y696" s="16"/>
      <c r="Z696" s="16"/>
    </row>
    <row r="697" spans="1:26" ht="12.75" customHeight="1">
      <c r="A697" s="16"/>
      <c r="B697" s="16"/>
      <c r="C697" s="16"/>
      <c r="D697" s="16"/>
      <c r="E697" s="16"/>
      <c r="F697" s="16"/>
      <c r="G697" s="16"/>
      <c r="H697" s="16"/>
      <c r="I697" s="16"/>
      <c r="J697" s="16"/>
      <c r="K697" s="16"/>
      <c r="L697" s="16"/>
      <c r="M697" s="16"/>
      <c r="N697" s="16"/>
      <c r="O697" s="16"/>
      <c r="P697" s="16"/>
      <c r="Q697" s="16"/>
      <c r="R697" s="16"/>
      <c r="S697" s="16"/>
      <c r="T697" s="16"/>
      <c r="U697" s="16"/>
      <c r="V697" s="16"/>
      <c r="W697" s="16"/>
      <c r="X697" s="16"/>
      <c r="Y697" s="16"/>
      <c r="Z697" s="16"/>
    </row>
    <row r="698" spans="1:26" ht="12.75" customHeight="1">
      <c r="A698" s="16"/>
      <c r="B698" s="16"/>
      <c r="C698" s="16"/>
      <c r="D698" s="16"/>
      <c r="E698" s="16"/>
      <c r="F698" s="16"/>
      <c r="G698" s="16"/>
      <c r="H698" s="16"/>
      <c r="I698" s="16"/>
      <c r="J698" s="16"/>
      <c r="K698" s="16"/>
      <c r="L698" s="16"/>
      <c r="M698" s="16"/>
      <c r="N698" s="16"/>
      <c r="O698" s="16"/>
      <c r="P698" s="16"/>
      <c r="Q698" s="16"/>
      <c r="R698" s="16"/>
      <c r="S698" s="16"/>
      <c r="T698" s="16"/>
      <c r="U698" s="16"/>
      <c r="V698" s="16"/>
      <c r="W698" s="16"/>
      <c r="X698" s="16"/>
      <c r="Y698" s="16"/>
      <c r="Z698" s="16"/>
    </row>
    <row r="699" spans="1:26" ht="12.75" customHeight="1">
      <c r="A699" s="16"/>
      <c r="B699" s="16"/>
      <c r="C699" s="16"/>
      <c r="D699" s="16"/>
      <c r="E699" s="16"/>
      <c r="F699" s="16"/>
      <c r="G699" s="16"/>
      <c r="H699" s="16"/>
      <c r="I699" s="16"/>
      <c r="J699" s="16"/>
      <c r="K699" s="16"/>
      <c r="L699" s="16"/>
      <c r="M699" s="16"/>
      <c r="N699" s="16"/>
      <c r="O699" s="16"/>
      <c r="P699" s="16"/>
      <c r="Q699" s="16"/>
      <c r="R699" s="16"/>
      <c r="S699" s="16"/>
      <c r="T699" s="16"/>
      <c r="U699" s="16"/>
      <c r="V699" s="16"/>
      <c r="W699" s="16"/>
      <c r="X699" s="16"/>
      <c r="Y699" s="16"/>
      <c r="Z699" s="16"/>
    </row>
    <row r="700" spans="1:26" ht="12.75" customHeight="1">
      <c r="A700" s="16"/>
      <c r="B700" s="16"/>
      <c r="C700" s="16"/>
      <c r="D700" s="16"/>
      <c r="E700" s="16"/>
      <c r="F700" s="16"/>
      <c r="G700" s="16"/>
      <c r="H700" s="16"/>
      <c r="I700" s="16"/>
      <c r="J700" s="16"/>
      <c r="K700" s="16"/>
      <c r="L700" s="16"/>
      <c r="M700" s="16"/>
      <c r="N700" s="16"/>
      <c r="O700" s="16"/>
      <c r="P700" s="16"/>
      <c r="Q700" s="16"/>
      <c r="R700" s="16"/>
      <c r="S700" s="16"/>
      <c r="T700" s="16"/>
      <c r="U700" s="16"/>
      <c r="V700" s="16"/>
      <c r="W700" s="16"/>
      <c r="X700" s="16"/>
      <c r="Y700" s="16"/>
      <c r="Z700" s="16"/>
    </row>
    <row r="701" spans="1:26" ht="12.75" customHeight="1">
      <c r="A701" s="16"/>
      <c r="B701" s="16"/>
      <c r="C701" s="16"/>
      <c r="D701" s="16"/>
      <c r="E701" s="16"/>
      <c r="F701" s="16"/>
      <c r="G701" s="16"/>
      <c r="H701" s="16"/>
      <c r="I701" s="16"/>
      <c r="J701" s="16"/>
      <c r="K701" s="16"/>
      <c r="L701" s="16"/>
      <c r="M701" s="16"/>
      <c r="N701" s="16"/>
      <c r="O701" s="16"/>
      <c r="P701" s="16"/>
      <c r="Q701" s="16"/>
      <c r="R701" s="16"/>
      <c r="S701" s="16"/>
      <c r="T701" s="16"/>
      <c r="U701" s="16"/>
      <c r="V701" s="16"/>
      <c r="W701" s="16"/>
      <c r="X701" s="16"/>
      <c r="Y701" s="16"/>
      <c r="Z701" s="16"/>
    </row>
    <row r="702" spans="1:26" ht="12.75" customHeight="1">
      <c r="A702" s="16"/>
      <c r="B702" s="16"/>
      <c r="C702" s="16"/>
      <c r="D702" s="16"/>
      <c r="E702" s="16"/>
      <c r="F702" s="16"/>
      <c r="G702" s="16"/>
      <c r="H702" s="16"/>
      <c r="I702" s="16"/>
      <c r="J702" s="16"/>
      <c r="K702" s="16"/>
      <c r="L702" s="16"/>
      <c r="M702" s="16"/>
      <c r="N702" s="16"/>
      <c r="O702" s="16"/>
      <c r="P702" s="16"/>
      <c r="Q702" s="16"/>
      <c r="R702" s="16"/>
      <c r="S702" s="16"/>
      <c r="T702" s="16"/>
      <c r="U702" s="16"/>
      <c r="V702" s="16"/>
      <c r="W702" s="16"/>
      <c r="X702" s="16"/>
      <c r="Y702" s="16"/>
      <c r="Z702" s="16"/>
    </row>
    <row r="703" spans="1:26" ht="12.75" customHeight="1">
      <c r="A703" s="16"/>
      <c r="B703" s="16"/>
      <c r="C703" s="16"/>
      <c r="D703" s="16"/>
      <c r="E703" s="16"/>
      <c r="F703" s="16"/>
      <c r="G703" s="16"/>
      <c r="H703" s="16"/>
      <c r="I703" s="16"/>
      <c r="J703" s="16"/>
      <c r="K703" s="16"/>
      <c r="L703" s="16"/>
      <c r="M703" s="16"/>
      <c r="N703" s="16"/>
      <c r="O703" s="16"/>
      <c r="P703" s="16"/>
      <c r="Q703" s="16"/>
      <c r="R703" s="16"/>
      <c r="S703" s="16"/>
      <c r="T703" s="16"/>
      <c r="U703" s="16"/>
      <c r="V703" s="16"/>
      <c r="W703" s="16"/>
      <c r="X703" s="16"/>
      <c r="Y703" s="16"/>
      <c r="Z703" s="16"/>
    </row>
    <row r="704" spans="1:26" ht="12.75" customHeight="1">
      <c r="A704" s="16"/>
      <c r="B704" s="16"/>
      <c r="C704" s="16"/>
      <c r="D704" s="16"/>
      <c r="E704" s="16"/>
      <c r="F704" s="16"/>
      <c r="G704" s="16"/>
      <c r="H704" s="16"/>
      <c r="I704" s="16"/>
      <c r="J704" s="16"/>
      <c r="K704" s="16"/>
      <c r="L704" s="16"/>
      <c r="M704" s="16"/>
      <c r="N704" s="16"/>
      <c r="O704" s="16"/>
      <c r="P704" s="16"/>
      <c r="Q704" s="16"/>
      <c r="R704" s="16"/>
      <c r="S704" s="16"/>
      <c r="T704" s="16"/>
      <c r="U704" s="16"/>
      <c r="V704" s="16"/>
      <c r="W704" s="16"/>
      <c r="X704" s="16"/>
      <c r="Y704" s="16"/>
      <c r="Z704" s="16"/>
    </row>
    <row r="705" spans="1:26" ht="12.75" customHeight="1">
      <c r="A705" s="16"/>
      <c r="B705" s="16"/>
      <c r="C705" s="16"/>
      <c r="D705" s="16"/>
      <c r="E705" s="16"/>
      <c r="F705" s="16"/>
      <c r="G705" s="16"/>
      <c r="H705" s="16"/>
      <c r="I705" s="16"/>
      <c r="J705" s="16"/>
      <c r="K705" s="16"/>
      <c r="L705" s="16"/>
      <c r="M705" s="16"/>
      <c r="N705" s="16"/>
      <c r="O705" s="16"/>
      <c r="P705" s="16"/>
      <c r="Q705" s="16"/>
      <c r="R705" s="16"/>
      <c r="S705" s="16"/>
      <c r="T705" s="16"/>
      <c r="U705" s="16"/>
      <c r="V705" s="16"/>
      <c r="W705" s="16"/>
      <c r="X705" s="16"/>
      <c r="Y705" s="16"/>
      <c r="Z705" s="16"/>
    </row>
    <row r="706" spans="1:26" ht="12.75" customHeight="1">
      <c r="A706" s="16"/>
      <c r="B706" s="16"/>
      <c r="C706" s="16"/>
      <c r="D706" s="16"/>
      <c r="E706" s="16"/>
      <c r="F706" s="16"/>
      <c r="G706" s="16"/>
      <c r="H706" s="16"/>
      <c r="I706" s="16"/>
      <c r="J706" s="16"/>
      <c r="K706" s="16"/>
      <c r="L706" s="16"/>
      <c r="M706" s="16"/>
      <c r="N706" s="16"/>
      <c r="O706" s="16"/>
      <c r="P706" s="16"/>
      <c r="Q706" s="16"/>
      <c r="R706" s="16"/>
      <c r="S706" s="16"/>
      <c r="T706" s="16"/>
      <c r="U706" s="16"/>
      <c r="V706" s="16"/>
      <c r="W706" s="16"/>
      <c r="X706" s="16"/>
      <c r="Y706" s="16"/>
      <c r="Z706" s="16"/>
    </row>
    <row r="707" spans="1:26" ht="12.75" customHeight="1">
      <c r="A707" s="16"/>
      <c r="B707" s="16"/>
      <c r="C707" s="16"/>
      <c r="D707" s="16"/>
      <c r="E707" s="16"/>
      <c r="F707" s="16"/>
      <c r="G707" s="16"/>
      <c r="H707" s="16"/>
      <c r="I707" s="16"/>
      <c r="J707" s="16"/>
      <c r="K707" s="16"/>
      <c r="L707" s="16"/>
      <c r="M707" s="16"/>
      <c r="N707" s="16"/>
      <c r="O707" s="16"/>
      <c r="P707" s="16"/>
      <c r="Q707" s="16"/>
      <c r="R707" s="16"/>
      <c r="S707" s="16"/>
      <c r="T707" s="16"/>
      <c r="U707" s="16"/>
      <c r="V707" s="16"/>
      <c r="W707" s="16"/>
      <c r="X707" s="16"/>
      <c r="Y707" s="16"/>
      <c r="Z707" s="16"/>
    </row>
    <row r="708" spans="1:26" ht="12.75" customHeight="1">
      <c r="A708" s="16"/>
      <c r="B708" s="16"/>
      <c r="C708" s="16"/>
      <c r="D708" s="16"/>
      <c r="E708" s="16"/>
      <c r="F708" s="16"/>
      <c r="G708" s="16"/>
      <c r="H708" s="16"/>
      <c r="I708" s="16"/>
      <c r="J708" s="16"/>
      <c r="K708" s="16"/>
      <c r="L708" s="16"/>
      <c r="M708" s="16"/>
      <c r="N708" s="16"/>
      <c r="O708" s="16"/>
      <c r="P708" s="16"/>
      <c r="Q708" s="16"/>
      <c r="R708" s="16"/>
      <c r="S708" s="16"/>
      <c r="T708" s="16"/>
      <c r="U708" s="16"/>
      <c r="V708" s="16"/>
      <c r="W708" s="16"/>
      <c r="X708" s="16"/>
      <c r="Y708" s="16"/>
      <c r="Z708" s="16"/>
    </row>
    <row r="709" spans="1:26" ht="12.75" customHeight="1">
      <c r="A709" s="16"/>
      <c r="B709" s="16"/>
      <c r="C709" s="16"/>
      <c r="D709" s="16"/>
      <c r="E709" s="16"/>
      <c r="F709" s="16"/>
      <c r="G709" s="16"/>
      <c r="H709" s="16"/>
      <c r="I709" s="16"/>
      <c r="J709" s="16"/>
      <c r="K709" s="16"/>
      <c r="L709" s="16"/>
      <c r="M709" s="16"/>
      <c r="N709" s="16"/>
      <c r="O709" s="16"/>
      <c r="P709" s="16"/>
      <c r="Q709" s="16"/>
      <c r="R709" s="16"/>
      <c r="S709" s="16"/>
      <c r="T709" s="16"/>
      <c r="U709" s="16"/>
      <c r="V709" s="16"/>
      <c r="W709" s="16"/>
      <c r="X709" s="16"/>
      <c r="Y709" s="16"/>
      <c r="Z709" s="16"/>
    </row>
    <row r="710" spans="1:26" ht="12.75" customHeight="1">
      <c r="A710" s="16"/>
      <c r="B710" s="16"/>
      <c r="C710" s="16"/>
      <c r="D710" s="16"/>
      <c r="E710" s="16"/>
      <c r="F710" s="16"/>
      <c r="G710" s="16"/>
      <c r="H710" s="16"/>
      <c r="I710" s="16"/>
      <c r="J710" s="16"/>
      <c r="K710" s="16"/>
      <c r="L710" s="16"/>
      <c r="M710" s="16"/>
      <c r="N710" s="16"/>
      <c r="O710" s="16"/>
      <c r="P710" s="16"/>
      <c r="Q710" s="16"/>
      <c r="R710" s="16"/>
      <c r="S710" s="16"/>
      <c r="T710" s="16"/>
      <c r="U710" s="16"/>
      <c r="V710" s="16"/>
      <c r="W710" s="16"/>
      <c r="X710" s="16"/>
      <c r="Y710" s="16"/>
      <c r="Z710" s="16"/>
    </row>
    <row r="711" spans="1:26" ht="12.75" customHeight="1">
      <c r="A711" s="16"/>
      <c r="B711" s="16"/>
      <c r="C711" s="16"/>
      <c r="D711" s="16"/>
      <c r="E711" s="16"/>
      <c r="F711" s="16"/>
      <c r="G711" s="16"/>
      <c r="H711" s="16"/>
      <c r="I711" s="16"/>
      <c r="J711" s="16"/>
      <c r="K711" s="16"/>
      <c r="L711" s="16"/>
      <c r="M711" s="16"/>
      <c r="N711" s="16"/>
      <c r="O711" s="16"/>
      <c r="P711" s="16"/>
      <c r="Q711" s="16"/>
      <c r="R711" s="16"/>
      <c r="S711" s="16"/>
      <c r="T711" s="16"/>
      <c r="U711" s="16"/>
      <c r="V711" s="16"/>
      <c r="W711" s="16"/>
      <c r="X711" s="16"/>
      <c r="Y711" s="16"/>
      <c r="Z711" s="16"/>
    </row>
    <row r="712" spans="1:26" ht="12.75" customHeight="1">
      <c r="A712" s="16"/>
      <c r="B712" s="16"/>
      <c r="C712" s="16"/>
      <c r="D712" s="16"/>
      <c r="E712" s="16"/>
      <c r="F712" s="16"/>
      <c r="G712" s="16"/>
      <c r="H712" s="16"/>
      <c r="I712" s="16"/>
      <c r="J712" s="16"/>
      <c r="K712" s="16"/>
      <c r="L712" s="16"/>
      <c r="M712" s="16"/>
      <c r="N712" s="16"/>
      <c r="O712" s="16"/>
      <c r="P712" s="16"/>
      <c r="Q712" s="16"/>
      <c r="R712" s="16"/>
      <c r="S712" s="16"/>
      <c r="T712" s="16"/>
      <c r="U712" s="16"/>
      <c r="V712" s="16"/>
      <c r="W712" s="16"/>
      <c r="X712" s="16"/>
      <c r="Y712" s="16"/>
      <c r="Z712" s="16"/>
    </row>
    <row r="713" spans="1:26" ht="12.75" customHeight="1">
      <c r="A713" s="16"/>
      <c r="B713" s="16"/>
      <c r="C713" s="16"/>
      <c r="D713" s="16"/>
      <c r="E713" s="16"/>
      <c r="F713" s="16"/>
      <c r="G713" s="16"/>
      <c r="H713" s="16"/>
      <c r="I713" s="16"/>
      <c r="J713" s="16"/>
      <c r="K713" s="16"/>
      <c r="L713" s="16"/>
      <c r="M713" s="16"/>
      <c r="N713" s="16"/>
      <c r="O713" s="16"/>
      <c r="P713" s="16"/>
      <c r="Q713" s="16"/>
      <c r="R713" s="16"/>
      <c r="S713" s="16"/>
      <c r="T713" s="16"/>
      <c r="U713" s="16"/>
      <c r="V713" s="16"/>
      <c r="W713" s="16"/>
      <c r="X713" s="16"/>
      <c r="Y713" s="16"/>
      <c r="Z713" s="16"/>
    </row>
    <row r="714" spans="1:26" ht="12.75" customHeight="1">
      <c r="A714" s="16"/>
      <c r="B714" s="16"/>
      <c r="C714" s="16"/>
      <c r="D714" s="16"/>
      <c r="E714" s="16"/>
      <c r="F714" s="16"/>
      <c r="G714" s="16"/>
      <c r="H714" s="16"/>
      <c r="I714" s="16"/>
      <c r="J714" s="16"/>
      <c r="K714" s="16"/>
      <c r="L714" s="16"/>
      <c r="M714" s="16"/>
      <c r="N714" s="16"/>
      <c r="O714" s="16"/>
      <c r="P714" s="16"/>
      <c r="Q714" s="16"/>
      <c r="R714" s="16"/>
      <c r="S714" s="16"/>
      <c r="T714" s="16"/>
      <c r="U714" s="16"/>
      <c r="V714" s="16"/>
      <c r="W714" s="16"/>
      <c r="X714" s="16"/>
      <c r="Y714" s="16"/>
      <c r="Z714" s="16"/>
    </row>
    <row r="715" spans="1:26" ht="12.75" customHeight="1">
      <c r="A715" s="16"/>
      <c r="B715" s="16"/>
      <c r="C715" s="16"/>
      <c r="D715" s="16"/>
      <c r="E715" s="16"/>
      <c r="F715" s="16"/>
      <c r="G715" s="16"/>
      <c r="H715" s="16"/>
      <c r="I715" s="16"/>
      <c r="J715" s="16"/>
      <c r="K715" s="16"/>
      <c r="L715" s="16"/>
      <c r="M715" s="16"/>
      <c r="N715" s="16"/>
      <c r="O715" s="16"/>
      <c r="P715" s="16"/>
      <c r="Q715" s="16"/>
      <c r="R715" s="16"/>
      <c r="S715" s="16"/>
      <c r="T715" s="16"/>
      <c r="U715" s="16"/>
      <c r="V715" s="16"/>
      <c r="W715" s="16"/>
      <c r="X715" s="16"/>
      <c r="Y715" s="16"/>
      <c r="Z715" s="16"/>
    </row>
    <row r="716" spans="1:26" ht="12.75" customHeight="1">
      <c r="A716" s="16"/>
      <c r="B716" s="16"/>
      <c r="C716" s="16"/>
      <c r="D716" s="16"/>
      <c r="E716" s="16"/>
      <c r="F716" s="16"/>
      <c r="G716" s="16"/>
      <c r="H716" s="16"/>
      <c r="I716" s="16"/>
      <c r="J716" s="16"/>
      <c r="K716" s="16"/>
      <c r="L716" s="16"/>
      <c r="M716" s="16"/>
      <c r="N716" s="16"/>
      <c r="O716" s="16"/>
      <c r="P716" s="16"/>
      <c r="Q716" s="16"/>
      <c r="R716" s="16"/>
      <c r="S716" s="16"/>
      <c r="T716" s="16"/>
      <c r="U716" s="16"/>
      <c r="V716" s="16"/>
      <c r="W716" s="16"/>
      <c r="X716" s="16"/>
      <c r="Y716" s="16"/>
      <c r="Z716" s="16"/>
    </row>
    <row r="717" spans="1:26" ht="12.75" customHeight="1">
      <c r="A717" s="16"/>
      <c r="B717" s="16"/>
      <c r="C717" s="16"/>
      <c r="D717" s="16"/>
      <c r="E717" s="16"/>
      <c r="F717" s="16"/>
      <c r="G717" s="16"/>
      <c r="H717" s="16"/>
      <c r="I717" s="16"/>
      <c r="J717" s="16"/>
      <c r="K717" s="16"/>
      <c r="L717" s="16"/>
      <c r="M717" s="16"/>
      <c r="N717" s="16"/>
      <c r="O717" s="16"/>
      <c r="P717" s="16"/>
      <c r="Q717" s="16"/>
      <c r="R717" s="16"/>
      <c r="S717" s="16"/>
      <c r="T717" s="16"/>
      <c r="U717" s="16"/>
      <c r="V717" s="16"/>
      <c r="W717" s="16"/>
      <c r="X717" s="16"/>
      <c r="Y717" s="16"/>
      <c r="Z717" s="16"/>
    </row>
    <row r="718" spans="1:26" ht="12.75" customHeight="1">
      <c r="A718" s="16"/>
      <c r="B718" s="16"/>
      <c r="C718" s="16"/>
      <c r="D718" s="16"/>
      <c r="E718" s="16"/>
      <c r="F718" s="16"/>
      <c r="G718" s="16"/>
      <c r="H718" s="16"/>
      <c r="I718" s="16"/>
      <c r="J718" s="16"/>
      <c r="K718" s="16"/>
      <c r="L718" s="16"/>
      <c r="M718" s="16"/>
      <c r="N718" s="16"/>
      <c r="O718" s="16"/>
      <c r="P718" s="16"/>
      <c r="Q718" s="16"/>
      <c r="R718" s="16"/>
      <c r="S718" s="16"/>
      <c r="T718" s="16"/>
      <c r="U718" s="16"/>
      <c r="V718" s="16"/>
      <c r="W718" s="16"/>
      <c r="X718" s="16"/>
      <c r="Y718" s="16"/>
      <c r="Z718" s="16"/>
    </row>
    <row r="719" spans="1:26" ht="12.75" customHeight="1">
      <c r="A719" s="16"/>
      <c r="B719" s="16"/>
      <c r="C719" s="16"/>
      <c r="D719" s="16"/>
      <c r="E719" s="16"/>
      <c r="F719" s="16"/>
      <c r="G719" s="16"/>
      <c r="H719" s="16"/>
      <c r="I719" s="16"/>
      <c r="J719" s="16"/>
      <c r="K719" s="16"/>
      <c r="L719" s="16"/>
      <c r="M719" s="16"/>
      <c r="N719" s="16"/>
      <c r="O719" s="16"/>
      <c r="P719" s="16"/>
      <c r="Q719" s="16"/>
      <c r="R719" s="16"/>
      <c r="S719" s="16"/>
      <c r="T719" s="16"/>
      <c r="U719" s="16"/>
      <c r="V719" s="16"/>
      <c r="W719" s="16"/>
      <c r="X719" s="16"/>
      <c r="Y719" s="16"/>
      <c r="Z719" s="16"/>
    </row>
    <row r="720" spans="1:26" ht="12.75" customHeight="1">
      <c r="A720" s="16"/>
      <c r="B720" s="16"/>
      <c r="C720" s="16"/>
      <c r="D720" s="16"/>
      <c r="E720" s="16"/>
      <c r="F720" s="16"/>
      <c r="G720" s="16"/>
      <c r="H720" s="16"/>
      <c r="I720" s="16"/>
      <c r="J720" s="16"/>
      <c r="K720" s="16"/>
      <c r="L720" s="16"/>
      <c r="M720" s="16"/>
      <c r="N720" s="16"/>
      <c r="O720" s="16"/>
      <c r="P720" s="16"/>
      <c r="Q720" s="16"/>
      <c r="R720" s="16"/>
      <c r="S720" s="16"/>
      <c r="T720" s="16"/>
      <c r="U720" s="16"/>
      <c r="V720" s="16"/>
      <c r="W720" s="16"/>
      <c r="X720" s="16"/>
      <c r="Y720" s="16"/>
      <c r="Z720" s="16"/>
    </row>
    <row r="721" spans="1:26" ht="12.75" customHeight="1">
      <c r="A721" s="16"/>
      <c r="B721" s="16"/>
      <c r="C721" s="16"/>
      <c r="D721" s="16"/>
      <c r="E721" s="16"/>
      <c r="F721" s="16"/>
      <c r="G721" s="16"/>
      <c r="H721" s="16"/>
      <c r="I721" s="16"/>
      <c r="J721" s="16"/>
      <c r="K721" s="16"/>
      <c r="L721" s="16"/>
      <c r="M721" s="16"/>
      <c r="N721" s="16"/>
      <c r="O721" s="16"/>
      <c r="P721" s="16"/>
      <c r="Q721" s="16"/>
      <c r="R721" s="16"/>
      <c r="S721" s="16"/>
      <c r="T721" s="16"/>
      <c r="U721" s="16"/>
      <c r="V721" s="16"/>
      <c r="W721" s="16"/>
      <c r="X721" s="16"/>
      <c r="Y721" s="16"/>
      <c r="Z721" s="16"/>
    </row>
    <row r="722" spans="1:26" ht="12.75" customHeight="1">
      <c r="A722" s="16"/>
      <c r="B722" s="16"/>
      <c r="C722" s="16"/>
      <c r="D722" s="16"/>
      <c r="E722" s="16"/>
      <c r="F722" s="16"/>
      <c r="G722" s="16"/>
      <c r="H722" s="16"/>
      <c r="I722" s="16"/>
      <c r="J722" s="16"/>
      <c r="K722" s="16"/>
      <c r="L722" s="16"/>
      <c r="M722" s="16"/>
      <c r="N722" s="16"/>
      <c r="O722" s="16"/>
      <c r="P722" s="16"/>
      <c r="Q722" s="16"/>
      <c r="R722" s="16"/>
      <c r="S722" s="16"/>
      <c r="T722" s="16"/>
      <c r="U722" s="16"/>
      <c r="V722" s="16"/>
      <c r="W722" s="16"/>
      <c r="X722" s="16"/>
      <c r="Y722" s="16"/>
      <c r="Z722" s="16"/>
    </row>
    <row r="723" spans="1:26" ht="12.75" customHeight="1">
      <c r="A723" s="16"/>
      <c r="B723" s="16"/>
      <c r="C723" s="16"/>
      <c r="D723" s="16"/>
      <c r="E723" s="16"/>
      <c r="F723" s="16"/>
      <c r="G723" s="16"/>
      <c r="H723" s="16"/>
      <c r="I723" s="16"/>
      <c r="J723" s="16"/>
      <c r="K723" s="16"/>
      <c r="L723" s="16"/>
      <c r="M723" s="16"/>
      <c r="N723" s="16"/>
      <c r="O723" s="16"/>
      <c r="P723" s="16"/>
      <c r="Q723" s="16"/>
      <c r="R723" s="16"/>
      <c r="S723" s="16"/>
      <c r="T723" s="16"/>
      <c r="U723" s="16"/>
      <c r="V723" s="16"/>
      <c r="W723" s="16"/>
      <c r="X723" s="16"/>
      <c r="Y723" s="16"/>
      <c r="Z723" s="16"/>
    </row>
    <row r="724" spans="1:26" ht="12.75" customHeight="1">
      <c r="A724" s="16"/>
      <c r="B724" s="16"/>
      <c r="C724" s="16"/>
      <c r="D724" s="16"/>
      <c r="E724" s="16"/>
      <c r="F724" s="16"/>
      <c r="G724" s="16"/>
      <c r="H724" s="16"/>
      <c r="I724" s="16"/>
      <c r="J724" s="16"/>
      <c r="K724" s="16"/>
      <c r="L724" s="16"/>
      <c r="M724" s="16"/>
      <c r="N724" s="16"/>
      <c r="O724" s="16"/>
      <c r="P724" s="16"/>
      <c r="Q724" s="16"/>
      <c r="R724" s="16"/>
      <c r="S724" s="16"/>
      <c r="T724" s="16"/>
      <c r="U724" s="16"/>
      <c r="V724" s="16"/>
      <c r="W724" s="16"/>
      <c r="X724" s="16"/>
      <c r="Y724" s="16"/>
      <c r="Z724" s="16"/>
    </row>
    <row r="725" spans="1:26" ht="12.75" customHeight="1">
      <c r="A725" s="16"/>
      <c r="B725" s="16"/>
      <c r="C725" s="16"/>
      <c r="D725" s="16"/>
      <c r="E725" s="16"/>
      <c r="F725" s="16"/>
      <c r="G725" s="16"/>
      <c r="H725" s="16"/>
      <c r="I725" s="16"/>
      <c r="J725" s="16"/>
      <c r="K725" s="16"/>
      <c r="L725" s="16"/>
      <c r="M725" s="16"/>
      <c r="N725" s="16"/>
      <c r="O725" s="16"/>
      <c r="P725" s="16"/>
      <c r="Q725" s="16"/>
      <c r="R725" s="16"/>
      <c r="S725" s="16"/>
      <c r="T725" s="16"/>
      <c r="U725" s="16"/>
      <c r="V725" s="16"/>
      <c r="W725" s="16"/>
      <c r="X725" s="16"/>
      <c r="Y725" s="16"/>
      <c r="Z725" s="16"/>
    </row>
    <row r="726" spans="1:26" ht="12.75" customHeight="1">
      <c r="A726" s="16"/>
      <c r="B726" s="16"/>
      <c r="C726" s="16"/>
      <c r="D726" s="16"/>
      <c r="E726" s="16"/>
      <c r="F726" s="16"/>
      <c r="G726" s="16"/>
      <c r="H726" s="16"/>
      <c r="I726" s="16"/>
      <c r="J726" s="16"/>
      <c r="K726" s="16"/>
      <c r="L726" s="16"/>
      <c r="M726" s="16"/>
      <c r="N726" s="16"/>
      <c r="O726" s="16"/>
      <c r="P726" s="16"/>
      <c r="Q726" s="16"/>
      <c r="R726" s="16"/>
      <c r="S726" s="16"/>
      <c r="T726" s="16"/>
      <c r="U726" s="16"/>
      <c r="V726" s="16"/>
      <c r="W726" s="16"/>
      <c r="X726" s="16"/>
      <c r="Y726" s="16"/>
      <c r="Z726" s="16"/>
    </row>
    <row r="727" spans="1:26" ht="12.75" customHeight="1">
      <c r="A727" s="16"/>
      <c r="B727" s="16"/>
      <c r="C727" s="16"/>
      <c r="D727" s="16"/>
      <c r="E727" s="16"/>
      <c r="F727" s="16"/>
      <c r="G727" s="16"/>
      <c r="H727" s="16"/>
      <c r="I727" s="16"/>
      <c r="J727" s="16"/>
      <c r="K727" s="16"/>
      <c r="L727" s="16"/>
      <c r="M727" s="16"/>
      <c r="N727" s="16"/>
      <c r="O727" s="16"/>
      <c r="P727" s="16"/>
      <c r="Q727" s="16"/>
      <c r="R727" s="16"/>
      <c r="S727" s="16"/>
      <c r="T727" s="16"/>
      <c r="U727" s="16"/>
      <c r="V727" s="16"/>
      <c r="W727" s="16"/>
      <c r="X727" s="16"/>
      <c r="Y727" s="16"/>
      <c r="Z727" s="16"/>
    </row>
    <row r="728" spans="1:26" ht="12.75" customHeight="1">
      <c r="A728" s="16"/>
      <c r="B728" s="16"/>
      <c r="C728" s="16"/>
      <c r="D728" s="16"/>
      <c r="E728" s="16"/>
      <c r="F728" s="16"/>
      <c r="G728" s="16"/>
      <c r="H728" s="16"/>
      <c r="I728" s="16"/>
      <c r="J728" s="16"/>
      <c r="K728" s="16"/>
      <c r="L728" s="16"/>
      <c r="M728" s="16"/>
      <c r="N728" s="16"/>
      <c r="O728" s="16"/>
      <c r="P728" s="16"/>
      <c r="Q728" s="16"/>
      <c r="R728" s="16"/>
      <c r="S728" s="16"/>
      <c r="T728" s="16"/>
      <c r="U728" s="16"/>
      <c r="V728" s="16"/>
      <c r="W728" s="16"/>
      <c r="X728" s="16"/>
      <c r="Y728" s="16"/>
      <c r="Z728" s="16"/>
    </row>
    <row r="729" spans="1:26" ht="12.75" customHeight="1">
      <c r="A729" s="16"/>
      <c r="B729" s="16"/>
      <c r="C729" s="16"/>
      <c r="D729" s="16"/>
      <c r="E729" s="16"/>
      <c r="F729" s="16"/>
      <c r="G729" s="16"/>
      <c r="H729" s="16"/>
      <c r="I729" s="16"/>
      <c r="J729" s="16"/>
      <c r="K729" s="16"/>
      <c r="L729" s="16"/>
      <c r="M729" s="16"/>
      <c r="N729" s="16"/>
      <c r="O729" s="16"/>
      <c r="P729" s="16"/>
      <c r="Q729" s="16"/>
      <c r="R729" s="16"/>
      <c r="S729" s="16"/>
      <c r="T729" s="16"/>
      <c r="U729" s="16"/>
      <c r="V729" s="16"/>
      <c r="W729" s="16"/>
      <c r="X729" s="16"/>
      <c r="Y729" s="16"/>
      <c r="Z729" s="16"/>
    </row>
    <row r="730" spans="1:26" ht="12.75" customHeight="1">
      <c r="A730" s="16"/>
      <c r="B730" s="16"/>
      <c r="C730" s="16"/>
      <c r="D730" s="16"/>
      <c r="E730" s="16"/>
      <c r="F730" s="16"/>
      <c r="G730" s="16"/>
      <c r="H730" s="16"/>
      <c r="I730" s="16"/>
      <c r="J730" s="16"/>
      <c r="K730" s="16"/>
      <c r="L730" s="16"/>
      <c r="M730" s="16"/>
      <c r="N730" s="16"/>
      <c r="O730" s="16"/>
      <c r="P730" s="16"/>
      <c r="Q730" s="16"/>
      <c r="R730" s="16"/>
      <c r="S730" s="16"/>
      <c r="T730" s="16"/>
      <c r="U730" s="16"/>
      <c r="V730" s="16"/>
      <c r="W730" s="16"/>
      <c r="X730" s="16"/>
      <c r="Y730" s="16"/>
      <c r="Z730" s="16"/>
    </row>
    <row r="731" spans="1:26" ht="12.75" customHeight="1">
      <c r="A731" s="16"/>
      <c r="B731" s="16"/>
      <c r="C731" s="16"/>
      <c r="D731" s="16"/>
      <c r="E731" s="16"/>
      <c r="F731" s="16"/>
      <c r="G731" s="16"/>
      <c r="H731" s="16"/>
      <c r="I731" s="16"/>
      <c r="J731" s="16"/>
      <c r="K731" s="16"/>
      <c r="L731" s="16"/>
      <c r="M731" s="16"/>
      <c r="N731" s="16"/>
      <c r="O731" s="16"/>
      <c r="P731" s="16"/>
      <c r="Q731" s="16"/>
      <c r="R731" s="16"/>
      <c r="S731" s="16"/>
      <c r="T731" s="16"/>
      <c r="U731" s="16"/>
      <c r="V731" s="16"/>
      <c r="W731" s="16"/>
      <c r="X731" s="16"/>
      <c r="Y731" s="16"/>
      <c r="Z731" s="16"/>
    </row>
    <row r="732" spans="1:26" ht="12.75" customHeight="1">
      <c r="A732" s="16"/>
      <c r="B732" s="16"/>
      <c r="C732" s="16"/>
      <c r="D732" s="16"/>
      <c r="E732" s="16"/>
      <c r="F732" s="16"/>
      <c r="G732" s="16"/>
      <c r="H732" s="16"/>
      <c r="I732" s="16"/>
      <c r="J732" s="16"/>
      <c r="K732" s="16"/>
      <c r="L732" s="16"/>
      <c r="M732" s="16"/>
      <c r="N732" s="16"/>
      <c r="O732" s="16"/>
      <c r="P732" s="16"/>
      <c r="Q732" s="16"/>
      <c r="R732" s="16"/>
      <c r="S732" s="16"/>
      <c r="T732" s="16"/>
      <c r="U732" s="16"/>
      <c r="V732" s="16"/>
      <c r="W732" s="16"/>
      <c r="X732" s="16"/>
      <c r="Y732" s="16"/>
      <c r="Z732" s="16"/>
    </row>
    <row r="733" spans="1:26" ht="12.75" customHeight="1">
      <c r="A733" s="16"/>
      <c r="B733" s="16"/>
      <c r="C733" s="16"/>
      <c r="D733" s="16"/>
      <c r="E733" s="16"/>
      <c r="F733" s="16"/>
      <c r="G733" s="16"/>
      <c r="H733" s="16"/>
      <c r="I733" s="16"/>
      <c r="J733" s="16"/>
      <c r="K733" s="16"/>
      <c r="L733" s="16"/>
      <c r="M733" s="16"/>
      <c r="N733" s="16"/>
      <c r="O733" s="16"/>
      <c r="P733" s="16"/>
      <c r="Q733" s="16"/>
      <c r="R733" s="16"/>
      <c r="S733" s="16"/>
      <c r="T733" s="16"/>
      <c r="U733" s="16"/>
      <c r="V733" s="16"/>
      <c r="W733" s="16"/>
      <c r="X733" s="16"/>
      <c r="Y733" s="16"/>
      <c r="Z733" s="16"/>
    </row>
    <row r="734" spans="1:26" ht="12.75" customHeight="1">
      <c r="A734" s="16"/>
      <c r="B734" s="16"/>
      <c r="C734" s="16"/>
      <c r="D734" s="16"/>
      <c r="E734" s="16"/>
      <c r="F734" s="16"/>
      <c r="G734" s="16"/>
      <c r="H734" s="16"/>
      <c r="I734" s="16"/>
      <c r="J734" s="16"/>
      <c r="K734" s="16"/>
      <c r="L734" s="16"/>
      <c r="M734" s="16"/>
      <c r="N734" s="16"/>
      <c r="O734" s="16"/>
      <c r="P734" s="16"/>
      <c r="Q734" s="16"/>
      <c r="R734" s="16"/>
      <c r="S734" s="16"/>
      <c r="T734" s="16"/>
      <c r="U734" s="16"/>
      <c r="V734" s="16"/>
      <c r="W734" s="16"/>
      <c r="X734" s="16"/>
      <c r="Y734" s="16"/>
      <c r="Z734" s="16"/>
    </row>
    <row r="735" spans="1:26" ht="12.75" customHeight="1">
      <c r="A735" s="16"/>
      <c r="B735" s="16"/>
      <c r="C735" s="16"/>
      <c r="D735" s="16"/>
      <c r="E735" s="16"/>
      <c r="F735" s="16"/>
      <c r="G735" s="16"/>
      <c r="H735" s="16"/>
      <c r="I735" s="16"/>
      <c r="J735" s="16"/>
      <c r="K735" s="16"/>
      <c r="L735" s="16"/>
      <c r="M735" s="16"/>
      <c r="N735" s="16"/>
      <c r="O735" s="16"/>
      <c r="P735" s="16"/>
      <c r="Q735" s="16"/>
      <c r="R735" s="16"/>
      <c r="S735" s="16"/>
      <c r="T735" s="16"/>
      <c r="U735" s="16"/>
      <c r="V735" s="16"/>
      <c r="W735" s="16"/>
      <c r="X735" s="16"/>
      <c r="Y735" s="16"/>
      <c r="Z735" s="16"/>
    </row>
    <row r="736" spans="1:26" ht="12.75" customHeight="1">
      <c r="A736" s="16"/>
      <c r="B736" s="16"/>
      <c r="C736" s="16"/>
      <c r="D736" s="16"/>
      <c r="E736" s="16"/>
      <c r="F736" s="16"/>
      <c r="G736" s="16"/>
      <c r="H736" s="16"/>
      <c r="I736" s="16"/>
      <c r="J736" s="16"/>
      <c r="K736" s="16"/>
      <c r="L736" s="16"/>
      <c r="M736" s="16"/>
      <c r="N736" s="16"/>
      <c r="O736" s="16"/>
      <c r="P736" s="16"/>
      <c r="Q736" s="16"/>
      <c r="R736" s="16"/>
      <c r="S736" s="16"/>
      <c r="T736" s="16"/>
      <c r="U736" s="16"/>
      <c r="V736" s="16"/>
      <c r="W736" s="16"/>
      <c r="X736" s="16"/>
      <c r="Y736" s="16"/>
      <c r="Z736" s="16"/>
    </row>
    <row r="737" spans="1:26" ht="12.75" customHeight="1">
      <c r="A737" s="16"/>
      <c r="B737" s="16"/>
      <c r="C737" s="16"/>
      <c r="D737" s="16"/>
      <c r="E737" s="16"/>
      <c r="F737" s="16"/>
      <c r="G737" s="16"/>
      <c r="H737" s="16"/>
      <c r="I737" s="16"/>
      <c r="J737" s="16"/>
      <c r="K737" s="16"/>
      <c r="L737" s="16"/>
      <c r="M737" s="16"/>
      <c r="N737" s="16"/>
      <c r="O737" s="16"/>
      <c r="P737" s="16"/>
      <c r="Q737" s="16"/>
      <c r="R737" s="16"/>
      <c r="S737" s="16"/>
      <c r="T737" s="16"/>
      <c r="U737" s="16"/>
      <c r="V737" s="16"/>
      <c r="W737" s="16"/>
      <c r="X737" s="16"/>
      <c r="Y737" s="16"/>
      <c r="Z737" s="16"/>
    </row>
    <row r="738" spans="1:26" ht="12.75" customHeight="1">
      <c r="A738" s="16"/>
      <c r="B738" s="16"/>
      <c r="C738" s="16"/>
      <c r="D738" s="16"/>
      <c r="E738" s="16"/>
      <c r="F738" s="16"/>
      <c r="G738" s="16"/>
      <c r="H738" s="16"/>
      <c r="I738" s="16"/>
      <c r="J738" s="16"/>
      <c r="K738" s="16"/>
      <c r="L738" s="16"/>
      <c r="M738" s="16"/>
      <c r="N738" s="16"/>
      <c r="O738" s="16"/>
      <c r="P738" s="16"/>
      <c r="Q738" s="16"/>
      <c r="R738" s="16"/>
      <c r="S738" s="16"/>
      <c r="T738" s="16"/>
      <c r="U738" s="16"/>
      <c r="V738" s="16"/>
      <c r="W738" s="16"/>
      <c r="X738" s="16"/>
      <c r="Y738" s="16"/>
      <c r="Z738" s="16"/>
    </row>
    <row r="739" spans="1:26" ht="12.75" customHeight="1">
      <c r="A739" s="16"/>
      <c r="B739" s="16"/>
      <c r="C739" s="16"/>
      <c r="D739" s="16"/>
      <c r="E739" s="16"/>
      <c r="F739" s="16"/>
      <c r="G739" s="16"/>
      <c r="H739" s="16"/>
      <c r="I739" s="16"/>
      <c r="J739" s="16"/>
      <c r="K739" s="16"/>
      <c r="L739" s="16"/>
      <c r="M739" s="16"/>
      <c r="N739" s="16"/>
      <c r="O739" s="16"/>
      <c r="P739" s="16"/>
      <c r="Q739" s="16"/>
      <c r="R739" s="16"/>
      <c r="S739" s="16"/>
      <c r="T739" s="16"/>
      <c r="U739" s="16"/>
      <c r="V739" s="16"/>
      <c r="W739" s="16"/>
      <c r="X739" s="16"/>
      <c r="Y739" s="16"/>
      <c r="Z739" s="16"/>
    </row>
    <row r="740" spans="1:26" ht="12.75" customHeight="1">
      <c r="A740" s="16"/>
      <c r="B740" s="16"/>
      <c r="C740" s="16"/>
      <c r="D740" s="16"/>
      <c r="E740" s="16"/>
      <c r="F740" s="16"/>
      <c r="G740" s="16"/>
      <c r="H740" s="16"/>
      <c r="I740" s="16"/>
      <c r="J740" s="16"/>
      <c r="K740" s="16"/>
      <c r="L740" s="16"/>
      <c r="M740" s="16"/>
      <c r="N740" s="16"/>
      <c r="O740" s="16"/>
      <c r="P740" s="16"/>
      <c r="Q740" s="16"/>
      <c r="R740" s="16"/>
      <c r="S740" s="16"/>
      <c r="T740" s="16"/>
      <c r="U740" s="16"/>
      <c r="V740" s="16"/>
      <c r="W740" s="16"/>
      <c r="X740" s="16"/>
      <c r="Y740" s="16"/>
      <c r="Z740" s="16"/>
    </row>
    <row r="741" spans="1:26" ht="12.75" customHeight="1">
      <c r="A741" s="16"/>
      <c r="B741" s="16"/>
      <c r="C741" s="16"/>
      <c r="D741" s="16"/>
      <c r="E741" s="16"/>
      <c r="F741" s="16"/>
      <c r="G741" s="16"/>
      <c r="H741" s="16"/>
      <c r="I741" s="16"/>
      <c r="J741" s="16"/>
      <c r="K741" s="16"/>
      <c r="L741" s="16"/>
      <c r="M741" s="16"/>
      <c r="N741" s="16"/>
      <c r="O741" s="16"/>
      <c r="P741" s="16"/>
      <c r="Q741" s="16"/>
      <c r="R741" s="16"/>
      <c r="S741" s="16"/>
      <c r="T741" s="16"/>
      <c r="U741" s="16"/>
      <c r="V741" s="16"/>
      <c r="W741" s="16"/>
      <c r="X741" s="16"/>
      <c r="Y741" s="16"/>
      <c r="Z741" s="16"/>
    </row>
    <row r="742" spans="1:26" ht="12.75" customHeight="1">
      <c r="A742" s="16"/>
      <c r="B742" s="16"/>
      <c r="C742" s="16"/>
      <c r="D742" s="16"/>
      <c r="E742" s="16"/>
      <c r="F742" s="16"/>
      <c r="G742" s="16"/>
      <c r="H742" s="16"/>
      <c r="I742" s="16"/>
      <c r="J742" s="16"/>
      <c r="K742" s="16"/>
      <c r="L742" s="16"/>
      <c r="M742" s="16"/>
      <c r="N742" s="16"/>
      <c r="O742" s="16"/>
      <c r="P742" s="16"/>
      <c r="Q742" s="16"/>
      <c r="R742" s="16"/>
      <c r="S742" s="16"/>
      <c r="T742" s="16"/>
      <c r="U742" s="16"/>
      <c r="V742" s="16"/>
      <c r="W742" s="16"/>
      <c r="X742" s="16"/>
      <c r="Y742" s="16"/>
      <c r="Z742" s="16"/>
    </row>
    <row r="743" spans="1:26" ht="12.75" customHeight="1">
      <c r="A743" s="16"/>
      <c r="B743" s="16"/>
      <c r="C743" s="16"/>
      <c r="D743" s="16"/>
      <c r="E743" s="16"/>
      <c r="F743" s="16"/>
      <c r="G743" s="16"/>
      <c r="H743" s="16"/>
      <c r="I743" s="16"/>
      <c r="J743" s="16"/>
      <c r="K743" s="16"/>
      <c r="L743" s="16"/>
      <c r="M743" s="16"/>
      <c r="N743" s="16"/>
      <c r="O743" s="16"/>
      <c r="P743" s="16"/>
      <c r="Q743" s="16"/>
      <c r="R743" s="16"/>
      <c r="S743" s="16"/>
      <c r="T743" s="16"/>
      <c r="U743" s="16"/>
      <c r="V743" s="16"/>
      <c r="W743" s="16"/>
      <c r="X743" s="16"/>
      <c r="Y743" s="16"/>
      <c r="Z743" s="16"/>
    </row>
    <row r="744" spans="1:26" ht="12.75" customHeight="1">
      <c r="A744" s="16"/>
      <c r="B744" s="16"/>
      <c r="C744" s="16"/>
      <c r="D744" s="16"/>
      <c r="E744" s="16"/>
      <c r="F744" s="16"/>
      <c r="G744" s="16"/>
      <c r="H744" s="16"/>
      <c r="I744" s="16"/>
      <c r="J744" s="16"/>
      <c r="K744" s="16"/>
      <c r="L744" s="16"/>
      <c r="M744" s="16"/>
      <c r="N744" s="16"/>
      <c r="O744" s="16"/>
      <c r="P744" s="16"/>
      <c r="Q744" s="16"/>
      <c r="R744" s="16"/>
      <c r="S744" s="16"/>
      <c r="T744" s="16"/>
      <c r="U744" s="16"/>
      <c r="V744" s="16"/>
      <c r="W744" s="16"/>
      <c r="X744" s="16"/>
      <c r="Y744" s="16"/>
      <c r="Z744" s="16"/>
    </row>
    <row r="745" spans="1:26" ht="12.75" customHeight="1">
      <c r="A745" s="16"/>
      <c r="B745" s="16"/>
      <c r="C745" s="16"/>
      <c r="D745" s="16"/>
      <c r="E745" s="16"/>
      <c r="F745" s="16"/>
      <c r="G745" s="16"/>
      <c r="H745" s="16"/>
      <c r="I745" s="16"/>
      <c r="J745" s="16"/>
      <c r="K745" s="16"/>
      <c r="L745" s="16"/>
      <c r="M745" s="16"/>
      <c r="N745" s="16"/>
      <c r="O745" s="16"/>
      <c r="P745" s="16"/>
      <c r="Q745" s="16"/>
      <c r="R745" s="16"/>
      <c r="S745" s="16"/>
      <c r="T745" s="16"/>
      <c r="U745" s="16"/>
      <c r="V745" s="16"/>
      <c r="W745" s="16"/>
      <c r="X745" s="16"/>
      <c r="Y745" s="16"/>
      <c r="Z745" s="16"/>
    </row>
    <row r="746" spans="1:26" ht="12.75" customHeight="1">
      <c r="A746" s="16"/>
      <c r="B746" s="16"/>
      <c r="C746" s="16"/>
      <c r="D746" s="16"/>
      <c r="E746" s="16"/>
      <c r="F746" s="16"/>
      <c r="G746" s="16"/>
      <c r="H746" s="16"/>
      <c r="I746" s="16"/>
      <c r="J746" s="16"/>
      <c r="K746" s="16"/>
      <c r="L746" s="16"/>
      <c r="M746" s="16"/>
      <c r="N746" s="16"/>
      <c r="O746" s="16"/>
      <c r="P746" s="16"/>
      <c r="Q746" s="16"/>
      <c r="R746" s="16"/>
      <c r="S746" s="16"/>
      <c r="T746" s="16"/>
      <c r="U746" s="16"/>
      <c r="V746" s="16"/>
      <c r="W746" s="16"/>
      <c r="X746" s="16"/>
      <c r="Y746" s="16"/>
      <c r="Z746" s="16"/>
    </row>
    <row r="747" spans="1:26" ht="12.75" customHeight="1">
      <c r="A747" s="16"/>
      <c r="B747" s="16"/>
      <c r="C747" s="16"/>
      <c r="D747" s="16"/>
      <c r="E747" s="16"/>
      <c r="F747" s="16"/>
      <c r="G747" s="16"/>
      <c r="H747" s="16"/>
      <c r="I747" s="16"/>
      <c r="J747" s="16"/>
      <c r="K747" s="16"/>
      <c r="L747" s="16"/>
      <c r="M747" s="16"/>
      <c r="N747" s="16"/>
      <c r="O747" s="16"/>
      <c r="P747" s="16"/>
      <c r="Q747" s="16"/>
      <c r="R747" s="16"/>
      <c r="S747" s="16"/>
      <c r="T747" s="16"/>
      <c r="U747" s="16"/>
      <c r="V747" s="16"/>
      <c r="W747" s="16"/>
      <c r="X747" s="16"/>
      <c r="Y747" s="16"/>
      <c r="Z747" s="16"/>
    </row>
    <row r="748" spans="1:26" ht="12.75" customHeight="1">
      <c r="A748" s="16"/>
      <c r="B748" s="16"/>
      <c r="C748" s="16"/>
      <c r="D748" s="16"/>
      <c r="E748" s="16"/>
      <c r="F748" s="16"/>
      <c r="G748" s="16"/>
      <c r="H748" s="16"/>
      <c r="I748" s="16"/>
      <c r="J748" s="16"/>
      <c r="K748" s="16"/>
      <c r="L748" s="16"/>
      <c r="M748" s="16"/>
      <c r="N748" s="16"/>
      <c r="O748" s="16"/>
      <c r="P748" s="16"/>
      <c r="Q748" s="16"/>
      <c r="R748" s="16"/>
      <c r="S748" s="16"/>
      <c r="T748" s="16"/>
      <c r="U748" s="16"/>
      <c r="V748" s="16"/>
      <c r="W748" s="16"/>
      <c r="X748" s="16"/>
      <c r="Y748" s="16"/>
      <c r="Z748" s="16"/>
    </row>
    <row r="749" spans="1:26" ht="12.75" customHeight="1">
      <c r="A749" s="16"/>
      <c r="B749" s="16"/>
      <c r="C749" s="16"/>
      <c r="D749" s="16"/>
      <c r="E749" s="16"/>
      <c r="F749" s="16"/>
      <c r="G749" s="16"/>
      <c r="H749" s="16"/>
      <c r="I749" s="16"/>
      <c r="J749" s="16"/>
      <c r="K749" s="16"/>
      <c r="L749" s="16"/>
      <c r="M749" s="16"/>
      <c r="N749" s="16"/>
      <c r="O749" s="16"/>
      <c r="P749" s="16"/>
      <c r="Q749" s="16"/>
      <c r="R749" s="16"/>
      <c r="S749" s="16"/>
      <c r="T749" s="16"/>
      <c r="U749" s="16"/>
      <c r="V749" s="16"/>
      <c r="W749" s="16"/>
      <c r="X749" s="16"/>
      <c r="Y749" s="16"/>
      <c r="Z749" s="16"/>
    </row>
    <row r="750" spans="1:26" ht="12.75" customHeight="1">
      <c r="A750" s="16"/>
      <c r="B750" s="16"/>
      <c r="C750" s="16"/>
      <c r="D750" s="16"/>
      <c r="E750" s="16"/>
      <c r="F750" s="16"/>
      <c r="G750" s="16"/>
      <c r="H750" s="16"/>
      <c r="I750" s="16"/>
      <c r="J750" s="16"/>
      <c r="K750" s="16"/>
      <c r="L750" s="16"/>
      <c r="M750" s="16"/>
      <c r="N750" s="16"/>
      <c r="O750" s="16"/>
      <c r="P750" s="16"/>
      <c r="Q750" s="16"/>
      <c r="R750" s="16"/>
      <c r="S750" s="16"/>
      <c r="T750" s="16"/>
      <c r="U750" s="16"/>
      <c r="V750" s="16"/>
      <c r="W750" s="16"/>
      <c r="X750" s="16"/>
      <c r="Y750" s="16"/>
      <c r="Z750" s="16"/>
    </row>
    <row r="751" spans="1:26" ht="12.75" customHeight="1">
      <c r="A751" s="16"/>
      <c r="B751" s="16"/>
      <c r="C751" s="16"/>
      <c r="D751" s="16"/>
      <c r="E751" s="16"/>
      <c r="F751" s="16"/>
      <c r="G751" s="16"/>
      <c r="H751" s="16"/>
      <c r="I751" s="16"/>
      <c r="J751" s="16"/>
      <c r="K751" s="16"/>
      <c r="L751" s="16"/>
      <c r="M751" s="16"/>
      <c r="N751" s="16"/>
      <c r="O751" s="16"/>
      <c r="P751" s="16"/>
      <c r="Q751" s="16"/>
      <c r="R751" s="16"/>
      <c r="S751" s="16"/>
      <c r="T751" s="16"/>
      <c r="U751" s="16"/>
      <c r="V751" s="16"/>
      <c r="W751" s="16"/>
      <c r="X751" s="16"/>
      <c r="Y751" s="16"/>
      <c r="Z751" s="16"/>
    </row>
    <row r="752" spans="1:26" ht="12.75" customHeight="1">
      <c r="A752" s="16"/>
      <c r="B752" s="16"/>
      <c r="C752" s="16"/>
      <c r="D752" s="16"/>
      <c r="E752" s="16"/>
      <c r="F752" s="16"/>
      <c r="G752" s="16"/>
      <c r="H752" s="16"/>
      <c r="I752" s="16"/>
      <c r="J752" s="16"/>
      <c r="K752" s="16"/>
      <c r="L752" s="16"/>
      <c r="M752" s="16"/>
      <c r="N752" s="16"/>
      <c r="O752" s="16"/>
      <c r="P752" s="16"/>
      <c r="Q752" s="16"/>
      <c r="R752" s="16"/>
      <c r="S752" s="16"/>
      <c r="T752" s="16"/>
      <c r="U752" s="16"/>
      <c r="V752" s="16"/>
      <c r="W752" s="16"/>
      <c r="X752" s="16"/>
      <c r="Y752" s="16"/>
      <c r="Z752" s="16"/>
    </row>
    <row r="753" spans="1:26" ht="12.75" customHeight="1">
      <c r="A753" s="16"/>
      <c r="B753" s="16"/>
      <c r="C753" s="16"/>
      <c r="D753" s="16"/>
      <c r="E753" s="16"/>
      <c r="F753" s="16"/>
      <c r="G753" s="16"/>
      <c r="H753" s="16"/>
      <c r="I753" s="16"/>
      <c r="J753" s="16"/>
      <c r="K753" s="16"/>
      <c r="L753" s="16"/>
      <c r="M753" s="16"/>
      <c r="N753" s="16"/>
      <c r="O753" s="16"/>
      <c r="P753" s="16"/>
      <c r="Q753" s="16"/>
      <c r="R753" s="16"/>
      <c r="S753" s="16"/>
      <c r="T753" s="16"/>
      <c r="U753" s="16"/>
      <c r="V753" s="16"/>
      <c r="W753" s="16"/>
      <c r="X753" s="16"/>
      <c r="Y753" s="16"/>
      <c r="Z753" s="16"/>
    </row>
    <row r="754" spans="1:26" ht="12.75" customHeight="1">
      <c r="A754" s="16"/>
      <c r="B754" s="16"/>
      <c r="C754" s="16"/>
      <c r="D754" s="16"/>
      <c r="E754" s="16"/>
      <c r="F754" s="16"/>
      <c r="G754" s="16"/>
      <c r="H754" s="16"/>
      <c r="I754" s="16"/>
      <c r="J754" s="16"/>
      <c r="K754" s="16"/>
      <c r="L754" s="16"/>
      <c r="M754" s="16"/>
      <c r="N754" s="16"/>
      <c r="O754" s="16"/>
      <c r="P754" s="16"/>
      <c r="Q754" s="16"/>
      <c r="R754" s="16"/>
      <c r="S754" s="16"/>
      <c r="T754" s="16"/>
      <c r="U754" s="16"/>
      <c r="V754" s="16"/>
      <c r="W754" s="16"/>
      <c r="X754" s="16"/>
      <c r="Y754" s="16"/>
      <c r="Z754" s="16"/>
    </row>
    <row r="755" spans="1:26" ht="12.75" customHeight="1">
      <c r="A755" s="16"/>
      <c r="B755" s="16"/>
      <c r="C755" s="16"/>
      <c r="D755" s="16"/>
      <c r="E755" s="16"/>
      <c r="F755" s="16"/>
      <c r="G755" s="16"/>
      <c r="H755" s="16"/>
      <c r="I755" s="16"/>
      <c r="J755" s="16"/>
      <c r="K755" s="16"/>
      <c r="L755" s="16"/>
      <c r="M755" s="16"/>
      <c r="N755" s="16"/>
      <c r="O755" s="16"/>
      <c r="P755" s="16"/>
      <c r="Q755" s="16"/>
      <c r="R755" s="16"/>
      <c r="S755" s="16"/>
      <c r="T755" s="16"/>
      <c r="U755" s="16"/>
      <c r="V755" s="16"/>
      <c r="W755" s="16"/>
      <c r="X755" s="16"/>
      <c r="Y755" s="16"/>
      <c r="Z755" s="16"/>
    </row>
    <row r="756" spans="1:26" ht="12.75" customHeight="1">
      <c r="A756" s="16"/>
      <c r="B756" s="16"/>
      <c r="C756" s="16"/>
      <c r="D756" s="16"/>
      <c r="E756" s="16"/>
      <c r="F756" s="16"/>
      <c r="G756" s="16"/>
      <c r="H756" s="16"/>
      <c r="I756" s="16"/>
      <c r="J756" s="16"/>
      <c r="K756" s="16"/>
      <c r="L756" s="16"/>
      <c r="M756" s="16"/>
      <c r="N756" s="16"/>
      <c r="O756" s="16"/>
      <c r="P756" s="16"/>
      <c r="Q756" s="16"/>
      <c r="R756" s="16"/>
      <c r="S756" s="16"/>
      <c r="T756" s="16"/>
      <c r="U756" s="16"/>
      <c r="V756" s="16"/>
      <c r="W756" s="16"/>
      <c r="X756" s="16"/>
      <c r="Y756" s="16"/>
      <c r="Z756" s="16"/>
    </row>
    <row r="757" spans="1:26" ht="12.75" customHeight="1">
      <c r="A757" s="16"/>
      <c r="B757" s="16"/>
      <c r="C757" s="16"/>
      <c r="D757" s="16"/>
      <c r="E757" s="16"/>
      <c r="F757" s="16"/>
      <c r="G757" s="16"/>
      <c r="H757" s="16"/>
      <c r="I757" s="16"/>
      <c r="J757" s="16"/>
      <c r="K757" s="16"/>
      <c r="L757" s="16"/>
      <c r="M757" s="16"/>
      <c r="N757" s="16"/>
      <c r="O757" s="16"/>
      <c r="P757" s="16"/>
      <c r="Q757" s="16"/>
      <c r="R757" s="16"/>
      <c r="S757" s="16"/>
      <c r="T757" s="16"/>
      <c r="U757" s="16"/>
      <c r="V757" s="16"/>
      <c r="W757" s="16"/>
      <c r="X757" s="16"/>
      <c r="Y757" s="16"/>
      <c r="Z757" s="16"/>
    </row>
    <row r="758" spans="1:26" ht="12.75" customHeight="1">
      <c r="A758" s="16"/>
      <c r="B758" s="16"/>
      <c r="C758" s="16"/>
      <c r="D758" s="16"/>
      <c r="E758" s="16"/>
      <c r="F758" s="16"/>
      <c r="G758" s="16"/>
      <c r="H758" s="16"/>
      <c r="I758" s="16"/>
      <c r="J758" s="16"/>
      <c r="K758" s="16"/>
      <c r="L758" s="16"/>
      <c r="M758" s="16"/>
      <c r="N758" s="16"/>
      <c r="O758" s="16"/>
      <c r="P758" s="16"/>
      <c r="Q758" s="16"/>
      <c r="R758" s="16"/>
      <c r="S758" s="16"/>
      <c r="T758" s="16"/>
      <c r="U758" s="16"/>
      <c r="V758" s="16"/>
      <c r="W758" s="16"/>
      <c r="X758" s="16"/>
      <c r="Y758" s="16"/>
      <c r="Z758" s="16"/>
    </row>
    <row r="759" spans="1:26" ht="12.75" customHeight="1">
      <c r="A759" s="16"/>
      <c r="B759" s="16"/>
      <c r="C759" s="16"/>
      <c r="D759" s="16"/>
      <c r="E759" s="16"/>
      <c r="F759" s="16"/>
      <c r="G759" s="16"/>
      <c r="H759" s="16"/>
      <c r="I759" s="16"/>
      <c r="J759" s="16"/>
      <c r="K759" s="16"/>
      <c r="L759" s="16"/>
      <c r="M759" s="16"/>
      <c r="N759" s="16"/>
      <c r="O759" s="16"/>
      <c r="P759" s="16"/>
      <c r="Q759" s="16"/>
      <c r="R759" s="16"/>
      <c r="S759" s="16"/>
      <c r="T759" s="16"/>
      <c r="U759" s="16"/>
      <c r="V759" s="16"/>
      <c r="W759" s="16"/>
      <c r="X759" s="16"/>
      <c r="Y759" s="16"/>
      <c r="Z759" s="16"/>
    </row>
    <row r="760" spans="1:26" ht="12.75" customHeight="1">
      <c r="A760" s="16"/>
      <c r="B760" s="16"/>
      <c r="C760" s="16"/>
      <c r="D760" s="16"/>
      <c r="E760" s="16"/>
      <c r="F760" s="16"/>
      <c r="G760" s="16"/>
      <c r="H760" s="16"/>
      <c r="I760" s="16"/>
      <c r="J760" s="16"/>
      <c r="K760" s="16"/>
      <c r="L760" s="16"/>
      <c r="M760" s="16"/>
      <c r="N760" s="16"/>
      <c r="O760" s="16"/>
      <c r="P760" s="16"/>
      <c r="Q760" s="16"/>
      <c r="R760" s="16"/>
      <c r="S760" s="16"/>
      <c r="T760" s="16"/>
      <c r="U760" s="16"/>
      <c r="V760" s="16"/>
      <c r="W760" s="16"/>
      <c r="X760" s="16"/>
      <c r="Y760" s="16"/>
      <c r="Z760" s="16"/>
    </row>
    <row r="761" spans="1:26" ht="12.75" customHeight="1">
      <c r="A761" s="16"/>
      <c r="B761" s="16"/>
      <c r="C761" s="16"/>
      <c r="D761" s="16"/>
      <c r="E761" s="16"/>
      <c r="F761" s="16"/>
      <c r="G761" s="16"/>
      <c r="H761" s="16"/>
      <c r="I761" s="16"/>
      <c r="J761" s="16"/>
      <c r="K761" s="16"/>
      <c r="L761" s="16"/>
      <c r="M761" s="16"/>
      <c r="N761" s="16"/>
      <c r="O761" s="16"/>
      <c r="P761" s="16"/>
      <c r="Q761" s="16"/>
      <c r="R761" s="16"/>
      <c r="S761" s="16"/>
      <c r="T761" s="16"/>
      <c r="U761" s="16"/>
      <c r="V761" s="16"/>
      <c r="W761" s="16"/>
      <c r="X761" s="16"/>
      <c r="Y761" s="16"/>
      <c r="Z761" s="16"/>
    </row>
    <row r="762" spans="1:26" ht="12.75" customHeight="1">
      <c r="A762" s="16"/>
      <c r="B762" s="16"/>
      <c r="C762" s="16"/>
      <c r="D762" s="16"/>
      <c r="E762" s="16"/>
      <c r="F762" s="16"/>
      <c r="G762" s="16"/>
      <c r="H762" s="16"/>
      <c r="I762" s="16"/>
      <c r="J762" s="16"/>
      <c r="K762" s="16"/>
      <c r="L762" s="16"/>
      <c r="M762" s="16"/>
      <c r="N762" s="16"/>
      <c r="O762" s="16"/>
      <c r="P762" s="16"/>
      <c r="Q762" s="16"/>
      <c r="R762" s="16"/>
      <c r="S762" s="16"/>
      <c r="T762" s="16"/>
      <c r="U762" s="16"/>
      <c r="V762" s="16"/>
      <c r="W762" s="16"/>
      <c r="X762" s="16"/>
      <c r="Y762" s="16"/>
      <c r="Z762" s="16"/>
    </row>
    <row r="763" spans="1:26" ht="12.75" customHeight="1">
      <c r="A763" s="16"/>
      <c r="B763" s="16"/>
      <c r="C763" s="16"/>
      <c r="D763" s="16"/>
      <c r="E763" s="16"/>
      <c r="F763" s="16"/>
      <c r="G763" s="16"/>
      <c r="H763" s="16"/>
      <c r="I763" s="16"/>
      <c r="J763" s="16"/>
      <c r="K763" s="16"/>
      <c r="L763" s="16"/>
      <c r="M763" s="16"/>
      <c r="N763" s="16"/>
      <c r="O763" s="16"/>
      <c r="P763" s="16"/>
      <c r="Q763" s="16"/>
      <c r="R763" s="16"/>
      <c r="S763" s="16"/>
      <c r="T763" s="16"/>
      <c r="U763" s="16"/>
      <c r="V763" s="16"/>
      <c r="W763" s="16"/>
      <c r="X763" s="16"/>
      <c r="Y763" s="16"/>
      <c r="Z763" s="16"/>
    </row>
    <row r="764" spans="1:26" ht="12.75" customHeight="1">
      <c r="A764" s="16"/>
      <c r="B764" s="16"/>
      <c r="C764" s="16"/>
      <c r="D764" s="16"/>
      <c r="E764" s="16"/>
      <c r="F764" s="16"/>
      <c r="G764" s="16"/>
      <c r="H764" s="16"/>
      <c r="I764" s="16"/>
      <c r="J764" s="16"/>
      <c r="K764" s="16"/>
      <c r="L764" s="16"/>
      <c r="M764" s="16"/>
      <c r="N764" s="16"/>
      <c r="O764" s="16"/>
      <c r="P764" s="16"/>
      <c r="Q764" s="16"/>
      <c r="R764" s="16"/>
      <c r="S764" s="16"/>
      <c r="T764" s="16"/>
      <c r="U764" s="16"/>
      <c r="V764" s="16"/>
      <c r="W764" s="16"/>
      <c r="X764" s="16"/>
      <c r="Y764" s="16"/>
      <c r="Z764" s="16"/>
    </row>
    <row r="765" spans="1:26" ht="12.75" customHeight="1">
      <c r="A765" s="16"/>
      <c r="B765" s="16"/>
      <c r="C765" s="16"/>
      <c r="D765" s="16"/>
      <c r="E765" s="16"/>
      <c r="F765" s="16"/>
      <c r="G765" s="16"/>
      <c r="H765" s="16"/>
      <c r="I765" s="16"/>
      <c r="J765" s="16"/>
      <c r="K765" s="16"/>
      <c r="L765" s="16"/>
      <c r="M765" s="16"/>
      <c r="N765" s="16"/>
      <c r="O765" s="16"/>
      <c r="P765" s="16"/>
      <c r="Q765" s="16"/>
      <c r="R765" s="16"/>
      <c r="S765" s="16"/>
      <c r="T765" s="16"/>
      <c r="U765" s="16"/>
      <c r="V765" s="16"/>
      <c r="W765" s="16"/>
      <c r="X765" s="16"/>
      <c r="Y765" s="16"/>
      <c r="Z765" s="16"/>
    </row>
    <row r="766" spans="1:26" ht="12.75" customHeight="1">
      <c r="A766" s="16"/>
      <c r="B766" s="16"/>
      <c r="C766" s="16"/>
      <c r="D766" s="16"/>
      <c r="E766" s="16"/>
      <c r="F766" s="16"/>
      <c r="G766" s="16"/>
      <c r="H766" s="16"/>
      <c r="I766" s="16"/>
      <c r="J766" s="16"/>
      <c r="K766" s="16"/>
      <c r="L766" s="16"/>
      <c r="M766" s="16"/>
      <c r="N766" s="16"/>
      <c r="O766" s="16"/>
      <c r="P766" s="16"/>
      <c r="Q766" s="16"/>
      <c r="R766" s="16"/>
      <c r="S766" s="16"/>
      <c r="T766" s="16"/>
      <c r="U766" s="16"/>
      <c r="V766" s="16"/>
      <c r="W766" s="16"/>
      <c r="X766" s="16"/>
      <c r="Y766" s="16"/>
      <c r="Z766" s="16"/>
    </row>
    <row r="767" spans="1:26" ht="12.75" customHeight="1">
      <c r="A767" s="16"/>
      <c r="B767" s="16"/>
      <c r="C767" s="16"/>
      <c r="D767" s="16"/>
      <c r="E767" s="16"/>
      <c r="F767" s="16"/>
      <c r="G767" s="16"/>
      <c r="H767" s="16"/>
      <c r="I767" s="16"/>
      <c r="J767" s="16"/>
      <c r="K767" s="16"/>
      <c r="L767" s="16"/>
      <c r="M767" s="16"/>
      <c r="N767" s="16"/>
      <c r="O767" s="16"/>
      <c r="P767" s="16"/>
      <c r="Q767" s="16"/>
      <c r="R767" s="16"/>
      <c r="S767" s="16"/>
      <c r="T767" s="16"/>
      <c r="U767" s="16"/>
      <c r="V767" s="16"/>
      <c r="W767" s="16"/>
      <c r="X767" s="16"/>
      <c r="Y767" s="16"/>
      <c r="Z767" s="16"/>
    </row>
    <row r="768" spans="1:26" ht="12.75" customHeight="1">
      <c r="A768" s="16"/>
      <c r="B768" s="16"/>
      <c r="C768" s="16"/>
      <c r="D768" s="16"/>
      <c r="E768" s="16"/>
      <c r="F768" s="16"/>
      <c r="G768" s="16"/>
      <c r="H768" s="16"/>
      <c r="I768" s="16"/>
      <c r="J768" s="16"/>
      <c r="K768" s="16"/>
      <c r="L768" s="16"/>
      <c r="M768" s="16"/>
      <c r="N768" s="16"/>
      <c r="O768" s="16"/>
      <c r="P768" s="16"/>
      <c r="Q768" s="16"/>
      <c r="R768" s="16"/>
      <c r="S768" s="16"/>
      <c r="T768" s="16"/>
      <c r="U768" s="16"/>
      <c r="V768" s="16"/>
      <c r="W768" s="16"/>
      <c r="X768" s="16"/>
      <c r="Y768" s="16"/>
      <c r="Z768" s="16"/>
    </row>
    <row r="769" spans="1:26" ht="12.75" customHeight="1">
      <c r="A769" s="16"/>
      <c r="B769" s="16"/>
      <c r="C769" s="16"/>
      <c r="D769" s="16"/>
      <c r="E769" s="16"/>
      <c r="F769" s="16"/>
      <c r="G769" s="16"/>
      <c r="H769" s="16"/>
      <c r="I769" s="16"/>
      <c r="J769" s="16"/>
      <c r="K769" s="16"/>
      <c r="L769" s="16"/>
      <c r="M769" s="16"/>
      <c r="N769" s="16"/>
      <c r="O769" s="16"/>
      <c r="P769" s="16"/>
      <c r="Q769" s="16"/>
      <c r="R769" s="16"/>
      <c r="S769" s="16"/>
      <c r="T769" s="16"/>
      <c r="U769" s="16"/>
      <c r="V769" s="16"/>
      <c r="W769" s="16"/>
      <c r="X769" s="16"/>
      <c r="Y769" s="16"/>
      <c r="Z769" s="16"/>
    </row>
    <row r="770" spans="1:26" ht="12.75" customHeight="1">
      <c r="A770" s="16"/>
      <c r="B770" s="16"/>
      <c r="C770" s="16"/>
      <c r="D770" s="16"/>
      <c r="E770" s="16"/>
      <c r="F770" s="16"/>
      <c r="G770" s="16"/>
      <c r="H770" s="16"/>
      <c r="I770" s="16"/>
      <c r="J770" s="16"/>
      <c r="K770" s="16"/>
      <c r="L770" s="16"/>
      <c r="M770" s="16"/>
      <c r="N770" s="16"/>
      <c r="O770" s="16"/>
      <c r="P770" s="16"/>
      <c r="Q770" s="16"/>
      <c r="R770" s="16"/>
      <c r="S770" s="16"/>
      <c r="T770" s="16"/>
      <c r="U770" s="16"/>
      <c r="V770" s="16"/>
      <c r="W770" s="16"/>
      <c r="X770" s="16"/>
      <c r="Y770" s="16"/>
      <c r="Z770" s="16"/>
    </row>
    <row r="771" spans="1:26" ht="12.75" customHeight="1">
      <c r="A771" s="16"/>
      <c r="B771" s="16"/>
      <c r="C771" s="16"/>
      <c r="D771" s="16"/>
      <c r="E771" s="16"/>
      <c r="F771" s="16"/>
      <c r="G771" s="16"/>
      <c r="H771" s="16"/>
      <c r="I771" s="16"/>
      <c r="J771" s="16"/>
      <c r="K771" s="16"/>
      <c r="L771" s="16"/>
      <c r="M771" s="16"/>
      <c r="N771" s="16"/>
      <c r="O771" s="16"/>
      <c r="P771" s="16"/>
      <c r="Q771" s="16"/>
      <c r="R771" s="16"/>
      <c r="S771" s="16"/>
      <c r="T771" s="16"/>
      <c r="U771" s="16"/>
      <c r="V771" s="16"/>
      <c r="W771" s="16"/>
      <c r="X771" s="16"/>
      <c r="Y771" s="16"/>
      <c r="Z771" s="16"/>
    </row>
    <row r="772" spans="1:26" ht="12.75" customHeight="1">
      <c r="A772" s="16"/>
      <c r="B772" s="16"/>
      <c r="C772" s="16"/>
      <c r="D772" s="16"/>
      <c r="E772" s="16"/>
      <c r="F772" s="16"/>
      <c r="G772" s="16"/>
      <c r="H772" s="16"/>
      <c r="I772" s="16"/>
      <c r="J772" s="16"/>
      <c r="K772" s="16"/>
      <c r="L772" s="16"/>
      <c r="M772" s="16"/>
      <c r="N772" s="16"/>
      <c r="O772" s="16"/>
      <c r="P772" s="16"/>
      <c r="Q772" s="16"/>
      <c r="R772" s="16"/>
      <c r="S772" s="16"/>
      <c r="T772" s="16"/>
      <c r="U772" s="16"/>
      <c r="V772" s="16"/>
      <c r="W772" s="16"/>
      <c r="X772" s="16"/>
      <c r="Y772" s="16"/>
      <c r="Z772" s="16"/>
    </row>
    <row r="773" spans="1:26" ht="12.75" customHeight="1">
      <c r="A773" s="16"/>
      <c r="B773" s="16"/>
      <c r="C773" s="16"/>
      <c r="D773" s="16"/>
      <c r="E773" s="16"/>
      <c r="F773" s="16"/>
      <c r="G773" s="16"/>
      <c r="H773" s="16"/>
      <c r="I773" s="16"/>
      <c r="J773" s="16"/>
      <c r="K773" s="16"/>
      <c r="L773" s="16"/>
      <c r="M773" s="16"/>
      <c r="N773" s="16"/>
      <c r="O773" s="16"/>
      <c r="P773" s="16"/>
      <c r="Q773" s="16"/>
      <c r="R773" s="16"/>
      <c r="S773" s="16"/>
      <c r="T773" s="16"/>
      <c r="U773" s="16"/>
      <c r="V773" s="16"/>
      <c r="W773" s="16"/>
      <c r="X773" s="16"/>
      <c r="Y773" s="16"/>
      <c r="Z773" s="16"/>
    </row>
    <row r="774" spans="1:26" ht="12.75" customHeight="1">
      <c r="A774" s="16"/>
      <c r="B774" s="16"/>
      <c r="C774" s="16"/>
      <c r="D774" s="16"/>
      <c r="E774" s="16"/>
      <c r="F774" s="16"/>
      <c r="G774" s="16"/>
      <c r="H774" s="16"/>
      <c r="I774" s="16"/>
      <c r="J774" s="16"/>
      <c r="K774" s="16"/>
      <c r="L774" s="16"/>
      <c r="M774" s="16"/>
      <c r="N774" s="16"/>
      <c r="O774" s="16"/>
      <c r="P774" s="16"/>
      <c r="Q774" s="16"/>
      <c r="R774" s="16"/>
      <c r="S774" s="16"/>
      <c r="T774" s="16"/>
      <c r="U774" s="16"/>
      <c r="V774" s="16"/>
      <c r="W774" s="16"/>
      <c r="X774" s="16"/>
      <c r="Y774" s="16"/>
      <c r="Z774" s="16"/>
    </row>
    <row r="775" spans="1:26" ht="12.75" customHeight="1">
      <c r="A775" s="16"/>
      <c r="B775" s="16"/>
      <c r="C775" s="16"/>
      <c r="D775" s="16"/>
      <c r="E775" s="16"/>
      <c r="F775" s="16"/>
      <c r="G775" s="16"/>
      <c r="H775" s="16"/>
      <c r="I775" s="16"/>
      <c r="J775" s="16"/>
      <c r="K775" s="16"/>
      <c r="L775" s="16"/>
      <c r="M775" s="16"/>
      <c r="N775" s="16"/>
      <c r="O775" s="16"/>
      <c r="P775" s="16"/>
      <c r="Q775" s="16"/>
      <c r="R775" s="16"/>
      <c r="S775" s="16"/>
      <c r="T775" s="16"/>
      <c r="U775" s="16"/>
      <c r="V775" s="16"/>
      <c r="W775" s="16"/>
      <c r="X775" s="16"/>
      <c r="Y775" s="16"/>
      <c r="Z775" s="16"/>
    </row>
    <row r="776" spans="1:26" ht="12.75" customHeight="1">
      <c r="A776" s="16"/>
      <c r="B776" s="16"/>
      <c r="C776" s="16"/>
      <c r="D776" s="16"/>
      <c r="E776" s="16"/>
      <c r="F776" s="16"/>
      <c r="G776" s="16"/>
      <c r="H776" s="16"/>
      <c r="I776" s="16"/>
      <c r="J776" s="16"/>
      <c r="K776" s="16"/>
      <c r="L776" s="16"/>
      <c r="M776" s="16"/>
      <c r="N776" s="16"/>
      <c r="O776" s="16"/>
      <c r="P776" s="16"/>
      <c r="Q776" s="16"/>
      <c r="R776" s="16"/>
      <c r="S776" s="16"/>
      <c r="T776" s="16"/>
      <c r="U776" s="16"/>
      <c r="V776" s="16"/>
      <c r="W776" s="16"/>
      <c r="X776" s="16"/>
      <c r="Y776" s="16"/>
      <c r="Z776" s="16"/>
    </row>
    <row r="777" spans="1:26" ht="12.75" customHeight="1">
      <c r="A777" s="16"/>
      <c r="B777" s="16"/>
      <c r="C777" s="16"/>
      <c r="D777" s="16"/>
      <c r="E777" s="16"/>
      <c r="F777" s="16"/>
      <c r="G777" s="16"/>
      <c r="H777" s="16"/>
      <c r="I777" s="16"/>
      <c r="J777" s="16"/>
      <c r="K777" s="16"/>
      <c r="L777" s="16"/>
      <c r="M777" s="16"/>
      <c r="N777" s="16"/>
      <c r="O777" s="16"/>
      <c r="P777" s="16"/>
      <c r="Q777" s="16"/>
      <c r="R777" s="16"/>
      <c r="S777" s="16"/>
      <c r="T777" s="16"/>
      <c r="U777" s="16"/>
      <c r="V777" s="16"/>
      <c r="W777" s="16"/>
      <c r="X777" s="16"/>
      <c r="Y777" s="16"/>
      <c r="Z777" s="16"/>
    </row>
    <row r="778" spans="1:26" ht="12.75" customHeight="1">
      <c r="A778" s="16"/>
      <c r="B778" s="16"/>
      <c r="C778" s="16"/>
      <c r="D778" s="16"/>
      <c r="E778" s="16"/>
      <c r="F778" s="16"/>
      <c r="G778" s="16"/>
      <c r="H778" s="16"/>
      <c r="I778" s="16"/>
      <c r="J778" s="16"/>
      <c r="K778" s="16"/>
      <c r="L778" s="16"/>
      <c r="M778" s="16"/>
      <c r="N778" s="16"/>
      <c r="O778" s="16"/>
      <c r="P778" s="16"/>
      <c r="Q778" s="16"/>
      <c r="R778" s="16"/>
      <c r="S778" s="16"/>
      <c r="T778" s="16"/>
      <c r="U778" s="16"/>
      <c r="V778" s="16"/>
      <c r="W778" s="16"/>
      <c r="X778" s="16"/>
      <c r="Y778" s="16"/>
      <c r="Z778" s="16"/>
    </row>
    <row r="779" spans="1:26" ht="12.75" customHeight="1">
      <c r="A779" s="16"/>
      <c r="B779" s="16"/>
      <c r="C779" s="16"/>
      <c r="D779" s="16"/>
      <c r="E779" s="16"/>
      <c r="F779" s="16"/>
      <c r="G779" s="16"/>
      <c r="H779" s="16"/>
      <c r="I779" s="16"/>
      <c r="J779" s="16"/>
      <c r="K779" s="16"/>
      <c r="L779" s="16"/>
      <c r="M779" s="16"/>
      <c r="N779" s="16"/>
      <c r="O779" s="16"/>
      <c r="P779" s="16"/>
      <c r="Q779" s="16"/>
      <c r="R779" s="16"/>
      <c r="S779" s="16"/>
      <c r="T779" s="16"/>
      <c r="U779" s="16"/>
      <c r="V779" s="16"/>
      <c r="W779" s="16"/>
      <c r="X779" s="16"/>
      <c r="Y779" s="16"/>
      <c r="Z779" s="16"/>
    </row>
    <row r="780" spans="1:26" ht="12.75" customHeight="1">
      <c r="A780" s="16"/>
      <c r="B780" s="16"/>
      <c r="C780" s="16"/>
      <c r="D780" s="16"/>
      <c r="E780" s="16"/>
      <c r="F780" s="16"/>
      <c r="G780" s="16"/>
      <c r="H780" s="16"/>
      <c r="I780" s="16"/>
      <c r="J780" s="16"/>
      <c r="K780" s="16"/>
      <c r="L780" s="16"/>
      <c r="M780" s="16"/>
      <c r="N780" s="16"/>
      <c r="O780" s="16"/>
      <c r="P780" s="16"/>
      <c r="Q780" s="16"/>
      <c r="R780" s="16"/>
      <c r="S780" s="16"/>
      <c r="T780" s="16"/>
      <c r="U780" s="16"/>
      <c r="V780" s="16"/>
      <c r="W780" s="16"/>
      <c r="X780" s="16"/>
      <c r="Y780" s="16"/>
      <c r="Z780" s="16"/>
    </row>
    <row r="781" spans="1:26" ht="12.75" customHeight="1">
      <c r="A781" s="16"/>
      <c r="B781" s="16"/>
      <c r="C781" s="16"/>
      <c r="D781" s="16"/>
      <c r="E781" s="16"/>
      <c r="F781" s="16"/>
      <c r="G781" s="16"/>
      <c r="H781" s="16"/>
      <c r="I781" s="16"/>
      <c r="J781" s="16"/>
      <c r="K781" s="16"/>
      <c r="L781" s="16"/>
      <c r="M781" s="16"/>
      <c r="N781" s="16"/>
      <c r="O781" s="16"/>
      <c r="P781" s="16"/>
      <c r="Q781" s="16"/>
      <c r="R781" s="16"/>
      <c r="S781" s="16"/>
      <c r="T781" s="16"/>
      <c r="U781" s="16"/>
      <c r="V781" s="16"/>
      <c r="W781" s="16"/>
      <c r="X781" s="16"/>
      <c r="Y781" s="16"/>
      <c r="Z781" s="16"/>
    </row>
    <row r="782" spans="1:26" ht="12.75" customHeight="1">
      <c r="A782" s="16"/>
      <c r="B782" s="16"/>
      <c r="C782" s="16"/>
      <c r="D782" s="16"/>
      <c r="E782" s="16"/>
      <c r="F782" s="16"/>
      <c r="G782" s="16"/>
      <c r="H782" s="16"/>
      <c r="I782" s="16"/>
      <c r="J782" s="16"/>
      <c r="K782" s="16"/>
      <c r="L782" s="16"/>
      <c r="M782" s="16"/>
      <c r="N782" s="16"/>
      <c r="O782" s="16"/>
      <c r="P782" s="16"/>
      <c r="Q782" s="16"/>
      <c r="R782" s="16"/>
      <c r="S782" s="16"/>
      <c r="T782" s="16"/>
      <c r="U782" s="16"/>
      <c r="V782" s="16"/>
      <c r="W782" s="16"/>
      <c r="X782" s="16"/>
      <c r="Y782" s="16"/>
      <c r="Z782" s="16"/>
    </row>
    <row r="783" spans="1:26" ht="12.75" customHeight="1">
      <c r="A783" s="16"/>
      <c r="B783" s="16"/>
      <c r="C783" s="16"/>
      <c r="D783" s="16"/>
      <c r="E783" s="16"/>
      <c r="F783" s="16"/>
      <c r="G783" s="16"/>
      <c r="H783" s="16"/>
      <c r="I783" s="16"/>
      <c r="J783" s="16"/>
      <c r="K783" s="16"/>
      <c r="L783" s="16"/>
      <c r="M783" s="16"/>
      <c r="N783" s="16"/>
      <c r="O783" s="16"/>
      <c r="P783" s="16"/>
      <c r="Q783" s="16"/>
      <c r="R783" s="16"/>
      <c r="S783" s="16"/>
      <c r="T783" s="16"/>
      <c r="U783" s="16"/>
      <c r="V783" s="16"/>
      <c r="W783" s="16"/>
      <c r="X783" s="16"/>
      <c r="Y783" s="16"/>
      <c r="Z783" s="16"/>
    </row>
    <row r="784" spans="1:26" ht="12.75" customHeight="1">
      <c r="A784" s="16"/>
      <c r="B784" s="16"/>
      <c r="C784" s="16"/>
      <c r="D784" s="16"/>
      <c r="E784" s="16"/>
      <c r="F784" s="16"/>
      <c r="G784" s="16"/>
      <c r="H784" s="16"/>
      <c r="I784" s="16"/>
      <c r="J784" s="16"/>
      <c r="K784" s="16"/>
      <c r="L784" s="16"/>
      <c r="M784" s="16"/>
      <c r="N784" s="16"/>
      <c r="O784" s="16"/>
      <c r="P784" s="16"/>
      <c r="Q784" s="16"/>
      <c r="R784" s="16"/>
      <c r="S784" s="16"/>
      <c r="T784" s="16"/>
      <c r="U784" s="16"/>
      <c r="V784" s="16"/>
      <c r="W784" s="16"/>
      <c r="X784" s="16"/>
      <c r="Y784" s="16"/>
      <c r="Z784" s="16"/>
    </row>
    <row r="785" spans="1:26" ht="12.75" customHeight="1">
      <c r="A785" s="16"/>
      <c r="B785" s="16"/>
      <c r="C785" s="16"/>
      <c r="D785" s="16"/>
      <c r="E785" s="16"/>
      <c r="F785" s="16"/>
      <c r="G785" s="16"/>
      <c r="H785" s="16"/>
      <c r="I785" s="16"/>
      <c r="J785" s="16"/>
      <c r="K785" s="16"/>
      <c r="L785" s="16"/>
      <c r="M785" s="16"/>
      <c r="N785" s="16"/>
      <c r="O785" s="16"/>
      <c r="P785" s="16"/>
      <c r="Q785" s="16"/>
      <c r="R785" s="16"/>
      <c r="S785" s="16"/>
      <c r="T785" s="16"/>
      <c r="U785" s="16"/>
      <c r="V785" s="16"/>
      <c r="W785" s="16"/>
      <c r="X785" s="16"/>
      <c r="Y785" s="16"/>
      <c r="Z785" s="16"/>
    </row>
    <row r="786" spans="1:26" ht="12.75" customHeight="1">
      <c r="A786" s="16"/>
      <c r="B786" s="16"/>
      <c r="C786" s="16"/>
      <c r="D786" s="16"/>
      <c r="E786" s="16"/>
      <c r="F786" s="16"/>
      <c r="G786" s="16"/>
      <c r="H786" s="16"/>
      <c r="I786" s="16"/>
      <c r="J786" s="16"/>
      <c r="K786" s="16"/>
      <c r="L786" s="16"/>
      <c r="M786" s="16"/>
      <c r="N786" s="16"/>
      <c r="O786" s="16"/>
      <c r="P786" s="16"/>
      <c r="Q786" s="16"/>
      <c r="R786" s="16"/>
      <c r="S786" s="16"/>
      <c r="T786" s="16"/>
      <c r="U786" s="16"/>
      <c r="V786" s="16"/>
      <c r="W786" s="16"/>
      <c r="X786" s="16"/>
      <c r="Y786" s="16"/>
      <c r="Z786" s="16"/>
    </row>
    <row r="787" spans="1:26" ht="12.75" customHeight="1">
      <c r="A787" s="16"/>
      <c r="B787" s="16"/>
      <c r="C787" s="16"/>
      <c r="D787" s="16"/>
      <c r="E787" s="16"/>
      <c r="F787" s="16"/>
      <c r="G787" s="16"/>
      <c r="H787" s="16"/>
      <c r="I787" s="16"/>
      <c r="J787" s="16"/>
      <c r="K787" s="16"/>
      <c r="L787" s="16"/>
      <c r="M787" s="16"/>
      <c r="N787" s="16"/>
      <c r="O787" s="16"/>
      <c r="P787" s="16"/>
      <c r="Q787" s="16"/>
      <c r="R787" s="16"/>
      <c r="S787" s="16"/>
      <c r="T787" s="16"/>
      <c r="U787" s="16"/>
      <c r="V787" s="16"/>
      <c r="W787" s="16"/>
      <c r="X787" s="16"/>
      <c r="Y787" s="16"/>
      <c r="Z787" s="16"/>
    </row>
    <row r="788" spans="1:26" ht="12.75" customHeight="1">
      <c r="A788" s="16"/>
      <c r="B788" s="16"/>
      <c r="C788" s="16"/>
      <c r="D788" s="16"/>
      <c r="E788" s="16"/>
      <c r="F788" s="16"/>
      <c r="G788" s="16"/>
      <c r="H788" s="16"/>
      <c r="I788" s="16"/>
      <c r="J788" s="16"/>
      <c r="K788" s="16"/>
      <c r="L788" s="16"/>
      <c r="M788" s="16"/>
      <c r="N788" s="16"/>
      <c r="O788" s="16"/>
      <c r="P788" s="16"/>
      <c r="Q788" s="16"/>
      <c r="R788" s="16"/>
      <c r="S788" s="16"/>
      <c r="T788" s="16"/>
      <c r="U788" s="16"/>
      <c r="V788" s="16"/>
      <c r="W788" s="16"/>
      <c r="X788" s="16"/>
      <c r="Y788" s="16"/>
      <c r="Z788" s="16"/>
    </row>
    <row r="789" spans="1:26" ht="12.75" customHeight="1">
      <c r="A789" s="16"/>
      <c r="B789" s="16"/>
      <c r="C789" s="16"/>
      <c r="D789" s="16"/>
      <c r="E789" s="16"/>
      <c r="F789" s="16"/>
      <c r="G789" s="16"/>
      <c r="H789" s="16"/>
      <c r="I789" s="16"/>
      <c r="J789" s="16"/>
      <c r="K789" s="16"/>
      <c r="L789" s="16"/>
      <c r="M789" s="16"/>
      <c r="N789" s="16"/>
      <c r="O789" s="16"/>
      <c r="P789" s="16"/>
      <c r="Q789" s="16"/>
      <c r="R789" s="16"/>
      <c r="S789" s="16"/>
      <c r="T789" s="16"/>
      <c r="U789" s="16"/>
      <c r="V789" s="16"/>
      <c r="W789" s="16"/>
      <c r="X789" s="16"/>
      <c r="Y789" s="16"/>
      <c r="Z789" s="16"/>
    </row>
    <row r="790" spans="1:26" ht="12.75" customHeight="1">
      <c r="A790" s="16"/>
      <c r="B790" s="16"/>
      <c r="C790" s="16"/>
      <c r="D790" s="16"/>
      <c r="E790" s="16"/>
      <c r="F790" s="16"/>
      <c r="G790" s="16"/>
      <c r="H790" s="16"/>
      <c r="I790" s="16"/>
      <c r="J790" s="16"/>
      <c r="K790" s="16"/>
      <c r="L790" s="16"/>
      <c r="M790" s="16"/>
      <c r="N790" s="16"/>
      <c r="O790" s="16"/>
      <c r="P790" s="16"/>
      <c r="Q790" s="16"/>
      <c r="R790" s="16"/>
      <c r="S790" s="16"/>
      <c r="T790" s="16"/>
      <c r="U790" s="16"/>
      <c r="V790" s="16"/>
      <c r="W790" s="16"/>
      <c r="X790" s="16"/>
      <c r="Y790" s="16"/>
      <c r="Z790" s="16"/>
    </row>
    <row r="791" spans="1:26" ht="12.75" customHeight="1">
      <c r="A791" s="16"/>
      <c r="B791" s="16"/>
      <c r="C791" s="16"/>
      <c r="D791" s="16"/>
      <c r="E791" s="16"/>
      <c r="F791" s="16"/>
      <c r="G791" s="16"/>
      <c r="H791" s="16"/>
      <c r="I791" s="16"/>
      <c r="J791" s="16"/>
      <c r="K791" s="16"/>
      <c r="L791" s="16"/>
      <c r="M791" s="16"/>
      <c r="N791" s="16"/>
      <c r="O791" s="16"/>
      <c r="P791" s="16"/>
      <c r="Q791" s="16"/>
      <c r="R791" s="16"/>
      <c r="S791" s="16"/>
      <c r="T791" s="16"/>
      <c r="U791" s="16"/>
      <c r="V791" s="16"/>
      <c r="W791" s="16"/>
      <c r="X791" s="16"/>
      <c r="Y791" s="16"/>
      <c r="Z791" s="16"/>
    </row>
    <row r="792" spans="1:26" ht="12.75" customHeight="1">
      <c r="A792" s="16"/>
      <c r="B792" s="16"/>
      <c r="C792" s="16"/>
      <c r="D792" s="16"/>
      <c r="E792" s="16"/>
      <c r="F792" s="16"/>
      <c r="G792" s="16"/>
      <c r="H792" s="16"/>
      <c r="I792" s="16"/>
      <c r="J792" s="16"/>
      <c r="K792" s="16"/>
      <c r="L792" s="16"/>
      <c r="M792" s="16"/>
      <c r="N792" s="16"/>
      <c r="O792" s="16"/>
      <c r="P792" s="16"/>
      <c r="Q792" s="16"/>
      <c r="R792" s="16"/>
      <c r="S792" s="16"/>
      <c r="T792" s="16"/>
      <c r="U792" s="16"/>
      <c r="V792" s="16"/>
      <c r="W792" s="16"/>
      <c r="X792" s="16"/>
      <c r="Y792" s="16"/>
      <c r="Z792" s="16"/>
    </row>
    <row r="793" spans="1:26" ht="12.75" customHeight="1">
      <c r="A793" s="16"/>
      <c r="B793" s="16"/>
      <c r="C793" s="16"/>
      <c r="D793" s="16"/>
      <c r="E793" s="16"/>
      <c r="F793" s="16"/>
      <c r="G793" s="16"/>
      <c r="H793" s="16"/>
      <c r="I793" s="16"/>
      <c r="J793" s="16"/>
      <c r="K793" s="16"/>
      <c r="L793" s="16"/>
      <c r="M793" s="16"/>
      <c r="N793" s="16"/>
      <c r="O793" s="16"/>
      <c r="P793" s="16"/>
      <c r="Q793" s="16"/>
      <c r="R793" s="16"/>
      <c r="S793" s="16"/>
      <c r="T793" s="16"/>
      <c r="U793" s="16"/>
      <c r="V793" s="16"/>
      <c r="W793" s="16"/>
      <c r="X793" s="16"/>
      <c r="Y793" s="16"/>
      <c r="Z793" s="16"/>
    </row>
    <row r="794" spans="1:26" ht="12.75" customHeight="1">
      <c r="A794" s="16"/>
      <c r="B794" s="16"/>
      <c r="C794" s="16"/>
      <c r="D794" s="16"/>
      <c r="E794" s="16"/>
      <c r="F794" s="16"/>
      <c r="G794" s="16"/>
      <c r="H794" s="16"/>
      <c r="I794" s="16"/>
      <c r="J794" s="16"/>
      <c r="K794" s="16"/>
      <c r="L794" s="16"/>
      <c r="M794" s="16"/>
      <c r="N794" s="16"/>
      <c r="O794" s="16"/>
      <c r="P794" s="16"/>
      <c r="Q794" s="16"/>
      <c r="R794" s="16"/>
      <c r="S794" s="16"/>
      <c r="T794" s="16"/>
      <c r="U794" s="16"/>
      <c r="V794" s="16"/>
      <c r="W794" s="16"/>
      <c r="X794" s="16"/>
      <c r="Y794" s="16"/>
      <c r="Z794" s="16"/>
    </row>
    <row r="795" spans="1:26" ht="12.75" customHeight="1">
      <c r="A795" s="16"/>
      <c r="B795" s="16"/>
      <c r="C795" s="16"/>
      <c r="D795" s="16"/>
      <c r="E795" s="16"/>
      <c r="F795" s="16"/>
      <c r="G795" s="16"/>
      <c r="H795" s="16"/>
      <c r="I795" s="16"/>
      <c r="J795" s="16"/>
      <c r="K795" s="16"/>
      <c r="L795" s="16"/>
      <c r="M795" s="16"/>
      <c r="N795" s="16"/>
      <c r="O795" s="16"/>
      <c r="P795" s="16"/>
      <c r="Q795" s="16"/>
      <c r="R795" s="16"/>
      <c r="S795" s="16"/>
      <c r="T795" s="16"/>
      <c r="U795" s="16"/>
      <c r="V795" s="16"/>
      <c r="W795" s="16"/>
      <c r="X795" s="16"/>
      <c r="Y795" s="16"/>
      <c r="Z795" s="16"/>
    </row>
    <row r="796" spans="1:26" ht="12.75" customHeight="1">
      <c r="A796" s="16"/>
      <c r="B796" s="16"/>
      <c r="C796" s="16"/>
      <c r="D796" s="16"/>
      <c r="E796" s="16"/>
      <c r="F796" s="16"/>
      <c r="G796" s="16"/>
      <c r="H796" s="16"/>
      <c r="I796" s="16"/>
      <c r="J796" s="16"/>
      <c r="K796" s="16"/>
      <c r="L796" s="16"/>
      <c r="M796" s="16"/>
      <c r="N796" s="16"/>
      <c r="O796" s="16"/>
      <c r="P796" s="16"/>
      <c r="Q796" s="16"/>
      <c r="R796" s="16"/>
      <c r="S796" s="16"/>
      <c r="T796" s="16"/>
      <c r="U796" s="16"/>
      <c r="V796" s="16"/>
      <c r="W796" s="16"/>
      <c r="X796" s="16"/>
      <c r="Y796" s="16"/>
      <c r="Z796" s="16"/>
    </row>
    <row r="797" spans="1:26" ht="12.75" customHeight="1">
      <c r="A797" s="16"/>
      <c r="B797" s="16"/>
      <c r="C797" s="16"/>
      <c r="D797" s="16"/>
      <c r="E797" s="16"/>
      <c r="F797" s="16"/>
      <c r="G797" s="16"/>
      <c r="H797" s="16"/>
      <c r="I797" s="16"/>
      <c r="J797" s="16"/>
      <c r="K797" s="16"/>
      <c r="L797" s="16"/>
      <c r="M797" s="16"/>
      <c r="N797" s="16"/>
      <c r="O797" s="16"/>
      <c r="P797" s="16"/>
      <c r="Q797" s="16"/>
      <c r="R797" s="16"/>
      <c r="S797" s="16"/>
      <c r="T797" s="16"/>
      <c r="U797" s="16"/>
      <c r="V797" s="16"/>
      <c r="W797" s="16"/>
      <c r="X797" s="16"/>
      <c r="Y797" s="16"/>
      <c r="Z797" s="16"/>
    </row>
    <row r="798" spans="1:26" ht="12.75" customHeight="1">
      <c r="A798" s="16"/>
      <c r="B798" s="16"/>
      <c r="C798" s="16"/>
      <c r="D798" s="16"/>
      <c r="E798" s="16"/>
      <c r="F798" s="16"/>
      <c r="G798" s="16"/>
      <c r="H798" s="16"/>
      <c r="I798" s="16"/>
      <c r="J798" s="16"/>
      <c r="K798" s="16"/>
      <c r="L798" s="16"/>
      <c r="M798" s="16"/>
      <c r="N798" s="16"/>
      <c r="O798" s="16"/>
      <c r="P798" s="16"/>
      <c r="Q798" s="16"/>
      <c r="R798" s="16"/>
      <c r="S798" s="16"/>
      <c r="T798" s="16"/>
      <c r="U798" s="16"/>
      <c r="V798" s="16"/>
      <c r="W798" s="16"/>
      <c r="X798" s="16"/>
      <c r="Y798" s="16"/>
      <c r="Z798" s="16"/>
    </row>
    <row r="799" spans="1:26" ht="12.75" customHeight="1">
      <c r="A799" s="16"/>
      <c r="B799" s="16"/>
      <c r="C799" s="16"/>
      <c r="D799" s="16"/>
      <c r="E799" s="16"/>
      <c r="F799" s="16"/>
      <c r="G799" s="16"/>
      <c r="H799" s="16"/>
      <c r="I799" s="16"/>
      <c r="J799" s="16"/>
      <c r="K799" s="16"/>
      <c r="L799" s="16"/>
      <c r="M799" s="16"/>
      <c r="N799" s="16"/>
      <c r="O799" s="16"/>
      <c r="P799" s="16"/>
      <c r="Q799" s="16"/>
      <c r="R799" s="16"/>
      <c r="S799" s="16"/>
      <c r="T799" s="16"/>
      <c r="U799" s="16"/>
      <c r="V799" s="16"/>
      <c r="W799" s="16"/>
      <c r="X799" s="16"/>
      <c r="Y799" s="16"/>
      <c r="Z799" s="16"/>
    </row>
    <row r="800" spans="1:26" ht="12.75" customHeight="1">
      <c r="A800" s="16"/>
      <c r="B800" s="16"/>
      <c r="C800" s="16"/>
      <c r="D800" s="16"/>
      <c r="E800" s="16"/>
      <c r="F800" s="16"/>
      <c r="G800" s="16"/>
      <c r="H800" s="16"/>
      <c r="I800" s="16"/>
      <c r="J800" s="16"/>
      <c r="K800" s="16"/>
      <c r="L800" s="16"/>
      <c r="M800" s="16"/>
      <c r="N800" s="16"/>
      <c r="O800" s="16"/>
      <c r="P800" s="16"/>
      <c r="Q800" s="16"/>
      <c r="R800" s="16"/>
      <c r="S800" s="16"/>
      <c r="T800" s="16"/>
      <c r="U800" s="16"/>
      <c r="V800" s="16"/>
      <c r="W800" s="16"/>
      <c r="X800" s="16"/>
      <c r="Y800" s="16"/>
      <c r="Z800" s="16"/>
    </row>
    <row r="801" spans="1:26" ht="12.75" customHeight="1">
      <c r="A801" s="16"/>
      <c r="B801" s="16"/>
      <c r="C801" s="16"/>
      <c r="D801" s="16"/>
      <c r="E801" s="16"/>
      <c r="F801" s="16"/>
      <c r="G801" s="16"/>
      <c r="H801" s="16"/>
      <c r="I801" s="16"/>
      <c r="J801" s="16"/>
      <c r="K801" s="16"/>
      <c r="L801" s="16"/>
      <c r="M801" s="16"/>
      <c r="N801" s="16"/>
      <c r="O801" s="16"/>
      <c r="P801" s="16"/>
      <c r="Q801" s="16"/>
      <c r="R801" s="16"/>
      <c r="S801" s="16"/>
      <c r="T801" s="16"/>
      <c r="U801" s="16"/>
      <c r="V801" s="16"/>
      <c r="W801" s="16"/>
      <c r="X801" s="16"/>
      <c r="Y801" s="16"/>
      <c r="Z801" s="16"/>
    </row>
    <row r="802" spans="1:26" ht="12.75" customHeight="1">
      <c r="A802" s="16"/>
      <c r="B802" s="16"/>
      <c r="C802" s="16"/>
      <c r="D802" s="16"/>
      <c r="E802" s="16"/>
      <c r="F802" s="16"/>
      <c r="G802" s="16"/>
      <c r="H802" s="16"/>
      <c r="I802" s="16"/>
      <c r="J802" s="16"/>
      <c r="K802" s="16"/>
      <c r="L802" s="16"/>
      <c r="M802" s="16"/>
      <c r="N802" s="16"/>
      <c r="O802" s="16"/>
      <c r="P802" s="16"/>
      <c r="Q802" s="16"/>
      <c r="R802" s="16"/>
      <c r="S802" s="16"/>
      <c r="T802" s="16"/>
      <c r="U802" s="16"/>
      <c r="V802" s="16"/>
      <c r="W802" s="16"/>
      <c r="X802" s="16"/>
      <c r="Y802" s="16"/>
      <c r="Z802" s="16"/>
    </row>
    <row r="803" spans="1:26" ht="12.75" customHeight="1">
      <c r="A803" s="16"/>
      <c r="B803" s="16"/>
      <c r="C803" s="16"/>
      <c r="D803" s="16"/>
      <c r="E803" s="16"/>
      <c r="F803" s="16"/>
      <c r="G803" s="16"/>
      <c r="H803" s="16"/>
      <c r="I803" s="16"/>
      <c r="J803" s="16"/>
      <c r="K803" s="16"/>
      <c r="L803" s="16"/>
      <c r="M803" s="16"/>
      <c r="N803" s="16"/>
      <c r="O803" s="16"/>
      <c r="P803" s="16"/>
      <c r="Q803" s="16"/>
      <c r="R803" s="16"/>
      <c r="S803" s="16"/>
      <c r="T803" s="16"/>
      <c r="U803" s="16"/>
      <c r="V803" s="16"/>
      <c r="W803" s="16"/>
      <c r="X803" s="16"/>
      <c r="Y803" s="16"/>
      <c r="Z803" s="16"/>
    </row>
    <row r="804" spans="1:26" ht="12.75" customHeight="1">
      <c r="A804" s="16"/>
      <c r="B804" s="16"/>
      <c r="C804" s="16"/>
      <c r="D804" s="16"/>
      <c r="E804" s="16"/>
      <c r="F804" s="16"/>
      <c r="G804" s="16"/>
      <c r="H804" s="16"/>
      <c r="I804" s="16"/>
      <c r="J804" s="16"/>
      <c r="K804" s="16"/>
      <c r="L804" s="16"/>
      <c r="M804" s="16"/>
      <c r="N804" s="16"/>
      <c r="O804" s="16"/>
      <c r="P804" s="16"/>
      <c r="Q804" s="16"/>
      <c r="R804" s="16"/>
      <c r="S804" s="16"/>
      <c r="T804" s="16"/>
      <c r="U804" s="16"/>
      <c r="V804" s="16"/>
      <c r="W804" s="16"/>
      <c r="X804" s="16"/>
      <c r="Y804" s="16"/>
      <c r="Z804" s="16"/>
    </row>
    <row r="805" spans="1:26" ht="12.75" customHeight="1">
      <c r="A805" s="16"/>
      <c r="B805" s="16"/>
      <c r="C805" s="16"/>
      <c r="D805" s="16"/>
      <c r="E805" s="16"/>
      <c r="F805" s="16"/>
      <c r="G805" s="16"/>
      <c r="H805" s="16"/>
      <c r="I805" s="16"/>
      <c r="J805" s="16"/>
      <c r="K805" s="16"/>
      <c r="L805" s="16"/>
      <c r="M805" s="16"/>
      <c r="N805" s="16"/>
      <c r="O805" s="16"/>
      <c r="P805" s="16"/>
      <c r="Q805" s="16"/>
      <c r="R805" s="16"/>
      <c r="S805" s="16"/>
      <c r="T805" s="16"/>
      <c r="U805" s="16"/>
      <c r="V805" s="16"/>
      <c r="W805" s="16"/>
      <c r="X805" s="16"/>
      <c r="Y805" s="16"/>
      <c r="Z805" s="16"/>
    </row>
    <row r="806" spans="1:26" ht="12.75" customHeight="1">
      <c r="A806" s="16"/>
      <c r="B806" s="16"/>
      <c r="C806" s="16"/>
      <c r="D806" s="16"/>
      <c r="E806" s="16"/>
      <c r="F806" s="16"/>
      <c r="G806" s="16"/>
      <c r="H806" s="16"/>
      <c r="I806" s="16"/>
      <c r="J806" s="16"/>
      <c r="K806" s="16"/>
      <c r="L806" s="16"/>
      <c r="M806" s="16"/>
      <c r="N806" s="16"/>
      <c r="O806" s="16"/>
      <c r="P806" s="16"/>
      <c r="Q806" s="16"/>
      <c r="R806" s="16"/>
      <c r="S806" s="16"/>
      <c r="T806" s="16"/>
      <c r="U806" s="16"/>
      <c r="V806" s="16"/>
      <c r="W806" s="16"/>
      <c r="X806" s="16"/>
      <c r="Y806" s="16"/>
      <c r="Z806" s="16"/>
    </row>
    <row r="807" spans="1:26" ht="12.75" customHeight="1">
      <c r="A807" s="16"/>
      <c r="B807" s="16"/>
      <c r="C807" s="16"/>
      <c r="D807" s="16"/>
      <c r="E807" s="16"/>
      <c r="F807" s="16"/>
      <c r="G807" s="16"/>
      <c r="H807" s="16"/>
      <c r="I807" s="16"/>
      <c r="J807" s="16"/>
      <c r="K807" s="16"/>
      <c r="L807" s="16"/>
      <c r="M807" s="16"/>
      <c r="N807" s="16"/>
      <c r="O807" s="16"/>
      <c r="P807" s="16"/>
      <c r="Q807" s="16"/>
      <c r="R807" s="16"/>
      <c r="S807" s="16"/>
      <c r="T807" s="16"/>
      <c r="U807" s="16"/>
      <c r="V807" s="16"/>
      <c r="W807" s="16"/>
      <c r="X807" s="16"/>
      <c r="Y807" s="16"/>
      <c r="Z807" s="16"/>
    </row>
    <row r="808" spans="1:26" ht="12.75" customHeight="1">
      <c r="A808" s="16"/>
      <c r="B808" s="16"/>
      <c r="C808" s="16"/>
      <c r="D808" s="16"/>
      <c r="E808" s="16"/>
      <c r="F808" s="16"/>
      <c r="G808" s="16"/>
      <c r="H808" s="16"/>
      <c r="I808" s="16"/>
      <c r="J808" s="16"/>
      <c r="K808" s="16"/>
      <c r="L808" s="16"/>
      <c r="M808" s="16"/>
      <c r="N808" s="16"/>
      <c r="O808" s="16"/>
      <c r="P808" s="16"/>
      <c r="Q808" s="16"/>
      <c r="R808" s="16"/>
      <c r="S808" s="16"/>
      <c r="T808" s="16"/>
      <c r="U808" s="16"/>
      <c r="V808" s="16"/>
      <c r="W808" s="16"/>
      <c r="X808" s="16"/>
      <c r="Y808" s="16"/>
      <c r="Z808" s="16"/>
    </row>
    <row r="809" spans="1:26" ht="12.75" customHeight="1">
      <c r="A809" s="16"/>
      <c r="B809" s="16"/>
      <c r="C809" s="16"/>
      <c r="D809" s="16"/>
      <c r="E809" s="16"/>
      <c r="F809" s="16"/>
      <c r="G809" s="16"/>
      <c r="H809" s="16"/>
      <c r="I809" s="16"/>
      <c r="J809" s="16"/>
      <c r="K809" s="16"/>
      <c r="L809" s="16"/>
      <c r="M809" s="16"/>
      <c r="N809" s="16"/>
      <c r="O809" s="16"/>
      <c r="P809" s="16"/>
      <c r="Q809" s="16"/>
      <c r="R809" s="16"/>
      <c r="S809" s="16"/>
      <c r="T809" s="16"/>
      <c r="U809" s="16"/>
      <c r="V809" s="16"/>
      <c r="W809" s="16"/>
      <c r="X809" s="16"/>
      <c r="Y809" s="16"/>
      <c r="Z809" s="16"/>
    </row>
    <row r="810" spans="1:26" ht="12.75" customHeight="1">
      <c r="A810" s="16"/>
      <c r="B810" s="16"/>
      <c r="C810" s="16"/>
      <c r="D810" s="16"/>
      <c r="E810" s="16"/>
      <c r="F810" s="16"/>
      <c r="G810" s="16"/>
      <c r="H810" s="16"/>
      <c r="I810" s="16"/>
      <c r="J810" s="16"/>
      <c r="K810" s="16"/>
      <c r="L810" s="16"/>
      <c r="M810" s="16"/>
      <c r="N810" s="16"/>
      <c r="O810" s="16"/>
      <c r="P810" s="16"/>
      <c r="Q810" s="16"/>
      <c r="R810" s="16"/>
      <c r="S810" s="16"/>
      <c r="T810" s="16"/>
      <c r="U810" s="16"/>
      <c r="V810" s="16"/>
      <c r="W810" s="16"/>
      <c r="X810" s="16"/>
      <c r="Y810" s="16"/>
      <c r="Z810" s="16"/>
    </row>
    <row r="811" spans="1:26"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row>
    <row r="812" spans="1:26" ht="12.75" customHeight="1">
      <c r="A812" s="16"/>
      <c r="B812" s="16"/>
      <c r="C812" s="16"/>
      <c r="D812" s="16"/>
      <c r="E812" s="16"/>
      <c r="F812" s="16"/>
      <c r="G812" s="16"/>
      <c r="H812" s="16"/>
      <c r="I812" s="16"/>
      <c r="J812" s="16"/>
      <c r="K812" s="16"/>
      <c r="L812" s="16"/>
      <c r="M812" s="16"/>
      <c r="N812" s="16"/>
      <c r="O812" s="16"/>
      <c r="P812" s="16"/>
      <c r="Q812" s="16"/>
      <c r="R812" s="16"/>
      <c r="S812" s="16"/>
      <c r="T812" s="16"/>
      <c r="U812" s="16"/>
      <c r="V812" s="16"/>
      <c r="W812" s="16"/>
      <c r="X812" s="16"/>
      <c r="Y812" s="16"/>
      <c r="Z812" s="16"/>
    </row>
    <row r="813" spans="1:26"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row>
    <row r="814" spans="1:26" ht="12.75" customHeight="1">
      <c r="A814" s="16"/>
      <c r="B814" s="16"/>
      <c r="C814" s="16"/>
      <c r="D814" s="16"/>
      <c r="E814" s="16"/>
      <c r="F814" s="16"/>
      <c r="G814" s="16"/>
      <c r="H814" s="16"/>
      <c r="I814" s="16"/>
      <c r="J814" s="16"/>
      <c r="K814" s="16"/>
      <c r="L814" s="16"/>
      <c r="M814" s="16"/>
      <c r="N814" s="16"/>
      <c r="O814" s="16"/>
      <c r="P814" s="16"/>
      <c r="Q814" s="16"/>
      <c r="R814" s="16"/>
      <c r="S814" s="16"/>
      <c r="T814" s="16"/>
      <c r="U814" s="16"/>
      <c r="V814" s="16"/>
      <c r="W814" s="16"/>
      <c r="X814" s="16"/>
      <c r="Y814" s="16"/>
      <c r="Z814" s="16"/>
    </row>
    <row r="815" spans="1:26" ht="12.75" customHeight="1">
      <c r="A815" s="16"/>
      <c r="B815" s="16"/>
      <c r="C815" s="16"/>
      <c r="D815" s="16"/>
      <c r="E815" s="16"/>
      <c r="F815" s="16"/>
      <c r="G815" s="16"/>
      <c r="H815" s="16"/>
      <c r="I815" s="16"/>
      <c r="J815" s="16"/>
      <c r="K815" s="16"/>
      <c r="L815" s="16"/>
      <c r="M815" s="16"/>
      <c r="N815" s="16"/>
      <c r="O815" s="16"/>
      <c r="P815" s="16"/>
      <c r="Q815" s="16"/>
      <c r="R815" s="16"/>
      <c r="S815" s="16"/>
      <c r="T815" s="16"/>
      <c r="U815" s="16"/>
      <c r="V815" s="16"/>
      <c r="W815" s="16"/>
      <c r="X815" s="16"/>
      <c r="Y815" s="16"/>
      <c r="Z815" s="16"/>
    </row>
    <row r="816" spans="1:26" ht="12.75" customHeight="1">
      <c r="A816" s="16"/>
      <c r="B816" s="16"/>
      <c r="C816" s="16"/>
      <c r="D816" s="16"/>
      <c r="E816" s="16"/>
      <c r="F816" s="16"/>
      <c r="G816" s="16"/>
      <c r="H816" s="16"/>
      <c r="I816" s="16"/>
      <c r="J816" s="16"/>
      <c r="K816" s="16"/>
      <c r="L816" s="16"/>
      <c r="M816" s="16"/>
      <c r="N816" s="16"/>
      <c r="O816" s="16"/>
      <c r="P816" s="16"/>
      <c r="Q816" s="16"/>
      <c r="R816" s="16"/>
      <c r="S816" s="16"/>
      <c r="T816" s="16"/>
      <c r="U816" s="16"/>
      <c r="V816" s="16"/>
      <c r="W816" s="16"/>
      <c r="X816" s="16"/>
      <c r="Y816" s="16"/>
      <c r="Z816" s="16"/>
    </row>
    <row r="817" spans="1:26" ht="12.75" customHeight="1">
      <c r="A817" s="16"/>
      <c r="B817" s="16"/>
      <c r="C817" s="16"/>
      <c r="D817" s="16"/>
      <c r="E817" s="16"/>
      <c r="F817" s="16"/>
      <c r="G817" s="16"/>
      <c r="H817" s="16"/>
      <c r="I817" s="16"/>
      <c r="J817" s="16"/>
      <c r="K817" s="16"/>
      <c r="L817" s="16"/>
      <c r="M817" s="16"/>
      <c r="N817" s="16"/>
      <c r="O817" s="16"/>
      <c r="P817" s="16"/>
      <c r="Q817" s="16"/>
      <c r="R817" s="16"/>
      <c r="S817" s="16"/>
      <c r="T817" s="16"/>
      <c r="U817" s="16"/>
      <c r="V817" s="16"/>
      <c r="W817" s="16"/>
      <c r="X817" s="16"/>
      <c r="Y817" s="16"/>
      <c r="Z817" s="16"/>
    </row>
    <row r="818" spans="1:26" ht="12.75" customHeight="1">
      <c r="A818" s="16"/>
      <c r="B818" s="16"/>
      <c r="C818" s="16"/>
      <c r="D818" s="16"/>
      <c r="E818" s="16"/>
      <c r="F818" s="16"/>
      <c r="G818" s="16"/>
      <c r="H818" s="16"/>
      <c r="I818" s="16"/>
      <c r="J818" s="16"/>
      <c r="K818" s="16"/>
      <c r="L818" s="16"/>
      <c r="M818" s="16"/>
      <c r="N818" s="16"/>
      <c r="O818" s="16"/>
      <c r="P818" s="16"/>
      <c r="Q818" s="16"/>
      <c r="R818" s="16"/>
      <c r="S818" s="16"/>
      <c r="T818" s="16"/>
      <c r="U818" s="16"/>
      <c r="V818" s="16"/>
      <c r="W818" s="16"/>
      <c r="X818" s="16"/>
      <c r="Y818" s="16"/>
      <c r="Z818" s="16"/>
    </row>
    <row r="819" spans="1:26"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row>
    <row r="820" spans="1:26" ht="12.75" customHeight="1">
      <c r="A820" s="16"/>
      <c r="B820" s="16"/>
      <c r="C820" s="16"/>
      <c r="D820" s="16"/>
      <c r="E820" s="16"/>
      <c r="F820" s="16"/>
      <c r="G820" s="16"/>
      <c r="H820" s="16"/>
      <c r="I820" s="16"/>
      <c r="J820" s="16"/>
      <c r="K820" s="16"/>
      <c r="L820" s="16"/>
      <c r="M820" s="16"/>
      <c r="N820" s="16"/>
      <c r="O820" s="16"/>
      <c r="P820" s="16"/>
      <c r="Q820" s="16"/>
      <c r="R820" s="16"/>
      <c r="S820" s="16"/>
      <c r="T820" s="16"/>
      <c r="U820" s="16"/>
      <c r="V820" s="16"/>
      <c r="W820" s="16"/>
      <c r="X820" s="16"/>
      <c r="Y820" s="16"/>
      <c r="Z820" s="16"/>
    </row>
    <row r="821" spans="1:26" ht="12.75" customHeight="1">
      <c r="A821" s="16"/>
      <c r="B821" s="16"/>
      <c r="C821" s="16"/>
      <c r="D821" s="16"/>
      <c r="E821" s="16"/>
      <c r="F821" s="16"/>
      <c r="G821" s="16"/>
      <c r="H821" s="16"/>
      <c r="I821" s="16"/>
      <c r="J821" s="16"/>
      <c r="K821" s="16"/>
      <c r="L821" s="16"/>
      <c r="M821" s="16"/>
      <c r="N821" s="16"/>
      <c r="O821" s="16"/>
      <c r="P821" s="16"/>
      <c r="Q821" s="16"/>
      <c r="R821" s="16"/>
      <c r="S821" s="16"/>
      <c r="T821" s="16"/>
      <c r="U821" s="16"/>
      <c r="V821" s="16"/>
      <c r="W821" s="16"/>
      <c r="X821" s="16"/>
      <c r="Y821" s="16"/>
      <c r="Z821" s="16"/>
    </row>
    <row r="822" spans="1:26" ht="12.75" customHeight="1">
      <c r="A822" s="16"/>
      <c r="B822" s="16"/>
      <c r="C822" s="16"/>
      <c r="D822" s="16"/>
      <c r="E822" s="16"/>
      <c r="F822" s="16"/>
      <c r="G822" s="16"/>
      <c r="H822" s="16"/>
      <c r="I822" s="16"/>
      <c r="J822" s="16"/>
      <c r="K822" s="16"/>
      <c r="L822" s="16"/>
      <c r="M822" s="16"/>
      <c r="N822" s="16"/>
      <c r="O822" s="16"/>
      <c r="P822" s="16"/>
      <c r="Q822" s="16"/>
      <c r="R822" s="16"/>
      <c r="S822" s="16"/>
      <c r="T822" s="16"/>
      <c r="U822" s="16"/>
      <c r="V822" s="16"/>
      <c r="W822" s="16"/>
      <c r="X822" s="16"/>
      <c r="Y822" s="16"/>
      <c r="Z822" s="16"/>
    </row>
    <row r="823" spans="1:26" ht="12.75" customHeight="1">
      <c r="A823" s="16"/>
      <c r="B823" s="16"/>
      <c r="C823" s="16"/>
      <c r="D823" s="16"/>
      <c r="E823" s="16"/>
      <c r="F823" s="16"/>
      <c r="G823" s="16"/>
      <c r="H823" s="16"/>
      <c r="I823" s="16"/>
      <c r="J823" s="16"/>
      <c r="K823" s="16"/>
      <c r="L823" s="16"/>
      <c r="M823" s="16"/>
      <c r="N823" s="16"/>
      <c r="O823" s="16"/>
      <c r="P823" s="16"/>
      <c r="Q823" s="16"/>
      <c r="R823" s="16"/>
      <c r="S823" s="16"/>
      <c r="T823" s="16"/>
      <c r="U823" s="16"/>
      <c r="V823" s="16"/>
      <c r="W823" s="16"/>
      <c r="X823" s="16"/>
      <c r="Y823" s="16"/>
      <c r="Z823" s="16"/>
    </row>
    <row r="824" spans="1:26" ht="12.75" customHeight="1">
      <c r="A824" s="16"/>
      <c r="B824" s="16"/>
      <c r="C824" s="16"/>
      <c r="D824" s="16"/>
      <c r="E824" s="16"/>
      <c r="F824" s="16"/>
      <c r="G824" s="16"/>
      <c r="H824" s="16"/>
      <c r="I824" s="16"/>
      <c r="J824" s="16"/>
      <c r="K824" s="16"/>
      <c r="L824" s="16"/>
      <c r="M824" s="16"/>
      <c r="N824" s="16"/>
      <c r="O824" s="16"/>
      <c r="P824" s="16"/>
      <c r="Q824" s="16"/>
      <c r="R824" s="16"/>
      <c r="S824" s="16"/>
      <c r="T824" s="16"/>
      <c r="U824" s="16"/>
      <c r="V824" s="16"/>
      <c r="W824" s="16"/>
      <c r="X824" s="16"/>
      <c r="Y824" s="16"/>
      <c r="Z824" s="16"/>
    </row>
    <row r="825" spans="1:26"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row>
    <row r="826" spans="1:26"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row>
    <row r="827" spans="1:26" ht="12.75" customHeight="1">
      <c r="A827" s="16"/>
      <c r="B827" s="16"/>
      <c r="C827" s="16"/>
      <c r="D827" s="16"/>
      <c r="E827" s="16"/>
      <c r="F827" s="16"/>
      <c r="G827" s="16"/>
      <c r="H827" s="16"/>
      <c r="I827" s="16"/>
      <c r="J827" s="16"/>
      <c r="K827" s="16"/>
      <c r="L827" s="16"/>
      <c r="M827" s="16"/>
      <c r="N827" s="16"/>
      <c r="O827" s="16"/>
      <c r="P827" s="16"/>
      <c r="Q827" s="16"/>
      <c r="R827" s="16"/>
      <c r="S827" s="16"/>
      <c r="T827" s="16"/>
      <c r="U827" s="16"/>
      <c r="V827" s="16"/>
      <c r="W827" s="16"/>
      <c r="X827" s="16"/>
      <c r="Y827" s="16"/>
      <c r="Z827" s="16"/>
    </row>
    <row r="828" spans="1:26"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row>
    <row r="829" spans="1:26" ht="12.75" customHeight="1">
      <c r="A829" s="16"/>
      <c r="B829" s="16"/>
      <c r="C829" s="16"/>
      <c r="D829" s="16"/>
      <c r="E829" s="16"/>
      <c r="F829" s="16"/>
      <c r="G829" s="16"/>
      <c r="H829" s="16"/>
      <c r="I829" s="16"/>
      <c r="J829" s="16"/>
      <c r="K829" s="16"/>
      <c r="L829" s="16"/>
      <c r="M829" s="16"/>
      <c r="N829" s="16"/>
      <c r="O829" s="16"/>
      <c r="P829" s="16"/>
      <c r="Q829" s="16"/>
      <c r="R829" s="16"/>
      <c r="S829" s="16"/>
      <c r="T829" s="16"/>
      <c r="U829" s="16"/>
      <c r="V829" s="16"/>
      <c r="W829" s="16"/>
      <c r="X829" s="16"/>
      <c r="Y829" s="16"/>
      <c r="Z829" s="16"/>
    </row>
    <row r="830" spans="1:26" ht="12.75" customHeight="1">
      <c r="A830" s="16"/>
      <c r="B830" s="16"/>
      <c r="C830" s="16"/>
      <c r="D830" s="16"/>
      <c r="E830" s="16"/>
      <c r="F830" s="16"/>
      <c r="G830" s="16"/>
      <c r="H830" s="16"/>
      <c r="I830" s="16"/>
      <c r="J830" s="16"/>
      <c r="K830" s="16"/>
      <c r="L830" s="16"/>
      <c r="M830" s="16"/>
      <c r="N830" s="16"/>
      <c r="O830" s="16"/>
      <c r="P830" s="16"/>
      <c r="Q830" s="16"/>
      <c r="R830" s="16"/>
      <c r="S830" s="16"/>
      <c r="T830" s="16"/>
      <c r="U830" s="16"/>
      <c r="V830" s="16"/>
      <c r="W830" s="16"/>
      <c r="X830" s="16"/>
      <c r="Y830" s="16"/>
      <c r="Z830" s="16"/>
    </row>
    <row r="831" spans="1:26" ht="12.75" customHeight="1">
      <c r="A831" s="16"/>
      <c r="B831" s="16"/>
      <c r="C831" s="16"/>
      <c r="D831" s="16"/>
      <c r="E831" s="16"/>
      <c r="F831" s="16"/>
      <c r="G831" s="16"/>
      <c r="H831" s="16"/>
      <c r="I831" s="16"/>
      <c r="J831" s="16"/>
      <c r="K831" s="16"/>
      <c r="L831" s="16"/>
      <c r="M831" s="16"/>
      <c r="N831" s="16"/>
      <c r="O831" s="16"/>
      <c r="P831" s="16"/>
      <c r="Q831" s="16"/>
      <c r="R831" s="16"/>
      <c r="S831" s="16"/>
      <c r="T831" s="16"/>
      <c r="U831" s="16"/>
      <c r="V831" s="16"/>
      <c r="W831" s="16"/>
      <c r="X831" s="16"/>
      <c r="Y831" s="16"/>
      <c r="Z831" s="16"/>
    </row>
    <row r="832" spans="1:26" ht="12.75" customHeight="1">
      <c r="A832" s="16"/>
      <c r="B832" s="16"/>
      <c r="C832" s="16"/>
      <c r="D832" s="16"/>
      <c r="E832" s="16"/>
      <c r="F832" s="16"/>
      <c r="G832" s="16"/>
      <c r="H832" s="16"/>
      <c r="I832" s="16"/>
      <c r="J832" s="16"/>
      <c r="K832" s="16"/>
      <c r="L832" s="16"/>
      <c r="M832" s="16"/>
      <c r="N832" s="16"/>
      <c r="O832" s="16"/>
      <c r="P832" s="16"/>
      <c r="Q832" s="16"/>
      <c r="R832" s="16"/>
      <c r="S832" s="16"/>
      <c r="T832" s="16"/>
      <c r="U832" s="16"/>
      <c r="V832" s="16"/>
      <c r="W832" s="16"/>
      <c r="X832" s="16"/>
      <c r="Y832" s="16"/>
      <c r="Z832" s="16"/>
    </row>
    <row r="833" spans="1:26" ht="12.75" customHeight="1">
      <c r="A833" s="16"/>
      <c r="B833" s="16"/>
      <c r="C833" s="16"/>
      <c r="D833" s="16"/>
      <c r="E833" s="16"/>
      <c r="F833" s="16"/>
      <c r="G833" s="16"/>
      <c r="H833" s="16"/>
      <c r="I833" s="16"/>
      <c r="J833" s="16"/>
      <c r="K833" s="16"/>
      <c r="L833" s="16"/>
      <c r="M833" s="16"/>
      <c r="N833" s="16"/>
      <c r="O833" s="16"/>
      <c r="P833" s="16"/>
      <c r="Q833" s="16"/>
      <c r="R833" s="16"/>
      <c r="S833" s="16"/>
      <c r="T833" s="16"/>
      <c r="U833" s="16"/>
      <c r="V833" s="16"/>
      <c r="W833" s="16"/>
      <c r="X833" s="16"/>
      <c r="Y833" s="16"/>
      <c r="Z833" s="16"/>
    </row>
    <row r="834" spans="1:26"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row>
    <row r="835" spans="1:26" ht="12.75" customHeight="1">
      <c r="A835" s="16"/>
      <c r="B835" s="16"/>
      <c r="C835" s="16"/>
      <c r="D835" s="16"/>
      <c r="E835" s="16"/>
      <c r="F835" s="16"/>
      <c r="G835" s="16"/>
      <c r="H835" s="16"/>
      <c r="I835" s="16"/>
      <c r="J835" s="16"/>
      <c r="K835" s="16"/>
      <c r="L835" s="16"/>
      <c r="M835" s="16"/>
      <c r="N835" s="16"/>
      <c r="O835" s="16"/>
      <c r="P835" s="16"/>
      <c r="Q835" s="16"/>
      <c r="R835" s="16"/>
      <c r="S835" s="16"/>
      <c r="T835" s="16"/>
      <c r="U835" s="16"/>
      <c r="V835" s="16"/>
      <c r="W835" s="16"/>
      <c r="X835" s="16"/>
      <c r="Y835" s="16"/>
      <c r="Z835" s="16"/>
    </row>
    <row r="836" spans="1:26" ht="12.75" customHeight="1">
      <c r="A836" s="16"/>
      <c r="B836" s="16"/>
      <c r="C836" s="16"/>
      <c r="D836" s="16"/>
      <c r="E836" s="16"/>
      <c r="F836" s="16"/>
      <c r="G836" s="16"/>
      <c r="H836" s="16"/>
      <c r="I836" s="16"/>
      <c r="J836" s="16"/>
      <c r="K836" s="16"/>
      <c r="L836" s="16"/>
      <c r="M836" s="16"/>
      <c r="N836" s="16"/>
      <c r="O836" s="16"/>
      <c r="P836" s="16"/>
      <c r="Q836" s="16"/>
      <c r="R836" s="16"/>
      <c r="S836" s="16"/>
      <c r="T836" s="16"/>
      <c r="U836" s="16"/>
      <c r="V836" s="16"/>
      <c r="W836" s="16"/>
      <c r="X836" s="16"/>
      <c r="Y836" s="16"/>
      <c r="Z836" s="16"/>
    </row>
    <row r="837" spans="1:26" ht="12.75" customHeight="1">
      <c r="A837" s="16"/>
      <c r="B837" s="16"/>
      <c r="C837" s="16"/>
      <c r="D837" s="16"/>
      <c r="E837" s="16"/>
      <c r="F837" s="16"/>
      <c r="G837" s="16"/>
      <c r="H837" s="16"/>
      <c r="I837" s="16"/>
      <c r="J837" s="16"/>
      <c r="K837" s="16"/>
      <c r="L837" s="16"/>
      <c r="M837" s="16"/>
      <c r="N837" s="16"/>
      <c r="O837" s="16"/>
      <c r="P837" s="16"/>
      <c r="Q837" s="16"/>
      <c r="R837" s="16"/>
      <c r="S837" s="16"/>
      <c r="T837" s="16"/>
      <c r="U837" s="16"/>
      <c r="V837" s="16"/>
      <c r="W837" s="16"/>
      <c r="X837" s="16"/>
      <c r="Y837" s="16"/>
      <c r="Z837" s="16"/>
    </row>
    <row r="838" spans="1:26" ht="12.75" customHeight="1">
      <c r="A838" s="16"/>
      <c r="B838" s="16"/>
      <c r="C838" s="16"/>
      <c r="D838" s="16"/>
      <c r="E838" s="16"/>
      <c r="F838" s="16"/>
      <c r="G838" s="16"/>
      <c r="H838" s="16"/>
      <c r="I838" s="16"/>
      <c r="J838" s="16"/>
      <c r="K838" s="16"/>
      <c r="L838" s="16"/>
      <c r="M838" s="16"/>
      <c r="N838" s="16"/>
      <c r="O838" s="16"/>
      <c r="P838" s="16"/>
      <c r="Q838" s="16"/>
      <c r="R838" s="16"/>
      <c r="S838" s="16"/>
      <c r="T838" s="16"/>
      <c r="U838" s="16"/>
      <c r="V838" s="16"/>
      <c r="W838" s="16"/>
      <c r="X838" s="16"/>
      <c r="Y838" s="16"/>
      <c r="Z838" s="16"/>
    </row>
    <row r="839" spans="1:26" ht="12.75" customHeight="1">
      <c r="A839" s="16"/>
      <c r="B839" s="16"/>
      <c r="C839" s="16"/>
      <c r="D839" s="16"/>
      <c r="E839" s="16"/>
      <c r="F839" s="16"/>
      <c r="G839" s="16"/>
      <c r="H839" s="16"/>
      <c r="I839" s="16"/>
      <c r="J839" s="16"/>
      <c r="K839" s="16"/>
      <c r="L839" s="16"/>
      <c r="M839" s="16"/>
      <c r="N839" s="16"/>
      <c r="O839" s="16"/>
      <c r="P839" s="16"/>
      <c r="Q839" s="16"/>
      <c r="R839" s="16"/>
      <c r="S839" s="16"/>
      <c r="T839" s="16"/>
      <c r="U839" s="16"/>
      <c r="V839" s="16"/>
      <c r="W839" s="16"/>
      <c r="X839" s="16"/>
      <c r="Y839" s="16"/>
      <c r="Z839" s="16"/>
    </row>
    <row r="840" spans="1:26" ht="12.75" customHeight="1">
      <c r="A840" s="16"/>
      <c r="B840" s="16"/>
      <c r="C840" s="16"/>
      <c r="D840" s="16"/>
      <c r="E840" s="16"/>
      <c r="F840" s="16"/>
      <c r="G840" s="16"/>
      <c r="H840" s="16"/>
      <c r="I840" s="16"/>
      <c r="J840" s="16"/>
      <c r="K840" s="16"/>
      <c r="L840" s="16"/>
      <c r="M840" s="16"/>
      <c r="N840" s="16"/>
      <c r="O840" s="16"/>
      <c r="P840" s="16"/>
      <c r="Q840" s="16"/>
      <c r="R840" s="16"/>
      <c r="S840" s="16"/>
      <c r="T840" s="16"/>
      <c r="U840" s="16"/>
      <c r="V840" s="16"/>
      <c r="W840" s="16"/>
      <c r="X840" s="16"/>
      <c r="Y840" s="16"/>
      <c r="Z840" s="16"/>
    </row>
    <row r="841" spans="1:26" ht="12.75" customHeight="1">
      <c r="A841" s="16"/>
      <c r="B841" s="16"/>
      <c r="C841" s="16"/>
      <c r="D841" s="16"/>
      <c r="E841" s="16"/>
      <c r="F841" s="16"/>
      <c r="G841" s="16"/>
      <c r="H841" s="16"/>
      <c r="I841" s="16"/>
      <c r="J841" s="16"/>
      <c r="K841" s="16"/>
      <c r="L841" s="16"/>
      <c r="M841" s="16"/>
      <c r="N841" s="16"/>
      <c r="O841" s="16"/>
      <c r="P841" s="16"/>
      <c r="Q841" s="16"/>
      <c r="R841" s="16"/>
      <c r="S841" s="16"/>
      <c r="T841" s="16"/>
      <c r="U841" s="16"/>
      <c r="V841" s="16"/>
      <c r="W841" s="16"/>
      <c r="X841" s="16"/>
      <c r="Y841" s="16"/>
      <c r="Z841" s="16"/>
    </row>
    <row r="842" spans="1:26"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row>
    <row r="843" spans="1:26" ht="12.75" customHeight="1">
      <c r="A843" s="16"/>
      <c r="B843" s="16"/>
      <c r="C843" s="16"/>
      <c r="D843" s="16"/>
      <c r="E843" s="16"/>
      <c r="F843" s="16"/>
      <c r="G843" s="16"/>
      <c r="H843" s="16"/>
      <c r="I843" s="16"/>
      <c r="J843" s="16"/>
      <c r="K843" s="16"/>
      <c r="L843" s="16"/>
      <c r="M843" s="16"/>
      <c r="N843" s="16"/>
      <c r="O843" s="16"/>
      <c r="P843" s="16"/>
      <c r="Q843" s="16"/>
      <c r="R843" s="16"/>
      <c r="S843" s="16"/>
      <c r="T843" s="16"/>
      <c r="U843" s="16"/>
      <c r="V843" s="16"/>
      <c r="W843" s="16"/>
      <c r="X843" s="16"/>
      <c r="Y843" s="16"/>
      <c r="Z843" s="16"/>
    </row>
    <row r="844" spans="1:26" ht="12.75" customHeight="1">
      <c r="A844" s="16"/>
      <c r="B844" s="16"/>
      <c r="C844" s="16"/>
      <c r="D844" s="16"/>
      <c r="E844" s="16"/>
      <c r="F844" s="16"/>
      <c r="G844" s="16"/>
      <c r="H844" s="16"/>
      <c r="I844" s="16"/>
      <c r="J844" s="16"/>
      <c r="K844" s="16"/>
      <c r="L844" s="16"/>
      <c r="M844" s="16"/>
      <c r="N844" s="16"/>
      <c r="O844" s="16"/>
      <c r="P844" s="16"/>
      <c r="Q844" s="16"/>
      <c r="R844" s="16"/>
      <c r="S844" s="16"/>
      <c r="T844" s="16"/>
      <c r="U844" s="16"/>
      <c r="V844" s="16"/>
      <c r="W844" s="16"/>
      <c r="X844" s="16"/>
      <c r="Y844" s="16"/>
      <c r="Z844" s="16"/>
    </row>
    <row r="845" spans="1:26" ht="12.75" customHeight="1">
      <c r="A845" s="16"/>
      <c r="B845" s="16"/>
      <c r="C845" s="16"/>
      <c r="D845" s="16"/>
      <c r="E845" s="16"/>
      <c r="F845" s="16"/>
      <c r="G845" s="16"/>
      <c r="H845" s="16"/>
      <c r="I845" s="16"/>
      <c r="J845" s="16"/>
      <c r="K845" s="16"/>
      <c r="L845" s="16"/>
      <c r="M845" s="16"/>
      <c r="N845" s="16"/>
      <c r="O845" s="16"/>
      <c r="P845" s="16"/>
      <c r="Q845" s="16"/>
      <c r="R845" s="16"/>
      <c r="S845" s="16"/>
      <c r="T845" s="16"/>
      <c r="U845" s="16"/>
      <c r="V845" s="16"/>
      <c r="W845" s="16"/>
      <c r="X845" s="16"/>
      <c r="Y845" s="16"/>
      <c r="Z845" s="16"/>
    </row>
    <row r="846" spans="1:26" ht="12.75" customHeight="1">
      <c r="A846" s="16"/>
      <c r="B846" s="16"/>
      <c r="C846" s="16"/>
      <c r="D846" s="16"/>
      <c r="E846" s="16"/>
      <c r="F846" s="16"/>
      <c r="G846" s="16"/>
      <c r="H846" s="16"/>
      <c r="I846" s="16"/>
      <c r="J846" s="16"/>
      <c r="K846" s="16"/>
      <c r="L846" s="16"/>
      <c r="M846" s="16"/>
      <c r="N846" s="16"/>
      <c r="O846" s="16"/>
      <c r="P846" s="16"/>
      <c r="Q846" s="16"/>
      <c r="R846" s="16"/>
      <c r="S846" s="16"/>
      <c r="T846" s="16"/>
      <c r="U846" s="16"/>
      <c r="V846" s="16"/>
      <c r="W846" s="16"/>
      <c r="X846" s="16"/>
      <c r="Y846" s="16"/>
      <c r="Z846" s="16"/>
    </row>
    <row r="847" spans="1:26" ht="12.75" customHeight="1">
      <c r="A847" s="16"/>
      <c r="B847" s="16"/>
      <c r="C847" s="16"/>
      <c r="D847" s="16"/>
      <c r="E847" s="16"/>
      <c r="F847" s="16"/>
      <c r="G847" s="16"/>
      <c r="H847" s="16"/>
      <c r="I847" s="16"/>
      <c r="J847" s="16"/>
      <c r="K847" s="16"/>
      <c r="L847" s="16"/>
      <c r="M847" s="16"/>
      <c r="N847" s="16"/>
      <c r="O847" s="16"/>
      <c r="P847" s="16"/>
      <c r="Q847" s="16"/>
      <c r="R847" s="16"/>
      <c r="S847" s="16"/>
      <c r="T847" s="16"/>
      <c r="U847" s="16"/>
      <c r="V847" s="16"/>
      <c r="W847" s="16"/>
      <c r="X847" s="16"/>
      <c r="Y847" s="16"/>
      <c r="Z847" s="16"/>
    </row>
    <row r="848" spans="1:26" ht="12.75" customHeight="1">
      <c r="A848" s="16"/>
      <c r="B848" s="16"/>
      <c r="C848" s="16"/>
      <c r="D848" s="16"/>
      <c r="E848" s="16"/>
      <c r="F848" s="16"/>
      <c r="G848" s="16"/>
      <c r="H848" s="16"/>
      <c r="I848" s="16"/>
      <c r="J848" s="16"/>
      <c r="K848" s="16"/>
      <c r="L848" s="16"/>
      <c r="M848" s="16"/>
      <c r="N848" s="16"/>
      <c r="O848" s="16"/>
      <c r="P848" s="16"/>
      <c r="Q848" s="16"/>
      <c r="R848" s="16"/>
      <c r="S848" s="16"/>
      <c r="T848" s="16"/>
      <c r="U848" s="16"/>
      <c r="V848" s="16"/>
      <c r="W848" s="16"/>
      <c r="X848" s="16"/>
      <c r="Y848" s="16"/>
      <c r="Z848" s="16"/>
    </row>
    <row r="849" spans="1:26" ht="12.75" customHeight="1">
      <c r="A849" s="16"/>
      <c r="B849" s="16"/>
      <c r="C849" s="16"/>
      <c r="D849" s="16"/>
      <c r="E849" s="16"/>
      <c r="F849" s="16"/>
      <c r="G849" s="16"/>
      <c r="H849" s="16"/>
      <c r="I849" s="16"/>
      <c r="J849" s="16"/>
      <c r="K849" s="16"/>
      <c r="L849" s="16"/>
      <c r="M849" s="16"/>
      <c r="N849" s="16"/>
      <c r="O849" s="16"/>
      <c r="P849" s="16"/>
      <c r="Q849" s="16"/>
      <c r="R849" s="16"/>
      <c r="S849" s="16"/>
      <c r="T849" s="16"/>
      <c r="U849" s="16"/>
      <c r="V849" s="16"/>
      <c r="W849" s="16"/>
      <c r="X849" s="16"/>
      <c r="Y849" s="16"/>
      <c r="Z849" s="16"/>
    </row>
    <row r="850" spans="1:26" ht="12.75" customHeight="1">
      <c r="A850" s="16"/>
      <c r="B850" s="16"/>
      <c r="C850" s="16"/>
      <c r="D850" s="16"/>
      <c r="E850" s="16"/>
      <c r="F850" s="16"/>
      <c r="G850" s="16"/>
      <c r="H850" s="16"/>
      <c r="I850" s="16"/>
      <c r="J850" s="16"/>
      <c r="K850" s="16"/>
      <c r="L850" s="16"/>
      <c r="M850" s="16"/>
      <c r="N850" s="16"/>
      <c r="O850" s="16"/>
      <c r="P850" s="16"/>
      <c r="Q850" s="16"/>
      <c r="R850" s="16"/>
      <c r="S850" s="16"/>
      <c r="T850" s="16"/>
      <c r="U850" s="16"/>
      <c r="V850" s="16"/>
      <c r="W850" s="16"/>
      <c r="X850" s="16"/>
      <c r="Y850" s="16"/>
      <c r="Z850" s="16"/>
    </row>
    <row r="851" spans="1:26" ht="12.75" customHeight="1">
      <c r="A851" s="16"/>
      <c r="B851" s="16"/>
      <c r="C851" s="16"/>
      <c r="D851" s="16"/>
      <c r="E851" s="16"/>
      <c r="F851" s="16"/>
      <c r="G851" s="16"/>
      <c r="H851" s="16"/>
      <c r="I851" s="16"/>
      <c r="J851" s="16"/>
      <c r="K851" s="16"/>
      <c r="L851" s="16"/>
      <c r="M851" s="16"/>
      <c r="N851" s="16"/>
      <c r="O851" s="16"/>
      <c r="P851" s="16"/>
      <c r="Q851" s="16"/>
      <c r="R851" s="16"/>
      <c r="S851" s="16"/>
      <c r="T851" s="16"/>
      <c r="U851" s="16"/>
      <c r="V851" s="16"/>
      <c r="W851" s="16"/>
      <c r="X851" s="16"/>
      <c r="Y851" s="16"/>
      <c r="Z851" s="16"/>
    </row>
    <row r="852" spans="1:26" ht="12.75" customHeight="1">
      <c r="A852" s="16"/>
      <c r="B852" s="16"/>
      <c r="C852" s="16"/>
      <c r="D852" s="16"/>
      <c r="E852" s="16"/>
      <c r="F852" s="16"/>
      <c r="G852" s="16"/>
      <c r="H852" s="16"/>
      <c r="I852" s="16"/>
      <c r="J852" s="16"/>
      <c r="K852" s="16"/>
      <c r="L852" s="16"/>
      <c r="M852" s="16"/>
      <c r="N852" s="16"/>
      <c r="O852" s="16"/>
      <c r="P852" s="16"/>
      <c r="Q852" s="16"/>
      <c r="R852" s="16"/>
      <c r="S852" s="16"/>
      <c r="T852" s="16"/>
      <c r="U852" s="16"/>
      <c r="V852" s="16"/>
      <c r="W852" s="16"/>
      <c r="X852" s="16"/>
      <c r="Y852" s="16"/>
      <c r="Z852" s="16"/>
    </row>
    <row r="853" spans="1:26" ht="12.75" customHeight="1">
      <c r="A853" s="16"/>
      <c r="B853" s="16"/>
      <c r="C853" s="16"/>
      <c r="D853" s="16"/>
      <c r="E853" s="16"/>
      <c r="F853" s="16"/>
      <c r="G853" s="16"/>
      <c r="H853" s="16"/>
      <c r="I853" s="16"/>
      <c r="J853" s="16"/>
      <c r="K853" s="16"/>
      <c r="L853" s="16"/>
      <c r="M853" s="16"/>
      <c r="N853" s="16"/>
      <c r="O853" s="16"/>
      <c r="P853" s="16"/>
      <c r="Q853" s="16"/>
      <c r="R853" s="16"/>
      <c r="S853" s="16"/>
      <c r="T853" s="16"/>
      <c r="U853" s="16"/>
      <c r="V853" s="16"/>
      <c r="W853" s="16"/>
      <c r="X853" s="16"/>
      <c r="Y853" s="16"/>
      <c r="Z853" s="16"/>
    </row>
    <row r="854" spans="1:26" ht="12.75" customHeight="1">
      <c r="A854" s="16"/>
      <c r="B854" s="16"/>
      <c r="C854" s="16"/>
      <c r="D854" s="16"/>
      <c r="E854" s="16"/>
      <c r="F854" s="16"/>
      <c r="G854" s="16"/>
      <c r="H854" s="16"/>
      <c r="I854" s="16"/>
      <c r="J854" s="16"/>
      <c r="K854" s="16"/>
      <c r="L854" s="16"/>
      <c r="M854" s="16"/>
      <c r="N854" s="16"/>
      <c r="O854" s="16"/>
      <c r="P854" s="16"/>
      <c r="Q854" s="16"/>
      <c r="R854" s="16"/>
      <c r="S854" s="16"/>
      <c r="T854" s="16"/>
      <c r="U854" s="16"/>
      <c r="V854" s="16"/>
      <c r="W854" s="16"/>
      <c r="X854" s="16"/>
      <c r="Y854" s="16"/>
      <c r="Z854" s="16"/>
    </row>
    <row r="855" spans="1:26" ht="12.75" customHeight="1">
      <c r="A855" s="16"/>
      <c r="B855" s="16"/>
      <c r="C855" s="16"/>
      <c r="D855" s="16"/>
      <c r="E855" s="16"/>
      <c r="F855" s="16"/>
      <c r="G855" s="16"/>
      <c r="H855" s="16"/>
      <c r="I855" s="16"/>
      <c r="J855" s="16"/>
      <c r="K855" s="16"/>
      <c r="L855" s="16"/>
      <c r="M855" s="16"/>
      <c r="N855" s="16"/>
      <c r="O855" s="16"/>
      <c r="P855" s="16"/>
      <c r="Q855" s="16"/>
      <c r="R855" s="16"/>
      <c r="S855" s="16"/>
      <c r="T855" s="16"/>
      <c r="U855" s="16"/>
      <c r="V855" s="16"/>
      <c r="W855" s="16"/>
      <c r="X855" s="16"/>
      <c r="Y855" s="16"/>
      <c r="Z855" s="16"/>
    </row>
    <row r="856" spans="1:26" ht="12.75" customHeight="1">
      <c r="A856" s="16"/>
      <c r="B856" s="16"/>
      <c r="C856" s="16"/>
      <c r="D856" s="16"/>
      <c r="E856" s="16"/>
      <c r="F856" s="16"/>
      <c r="G856" s="16"/>
      <c r="H856" s="16"/>
      <c r="I856" s="16"/>
      <c r="J856" s="16"/>
      <c r="K856" s="16"/>
      <c r="L856" s="16"/>
      <c r="M856" s="16"/>
      <c r="N856" s="16"/>
      <c r="O856" s="16"/>
      <c r="P856" s="16"/>
      <c r="Q856" s="16"/>
      <c r="R856" s="16"/>
      <c r="S856" s="16"/>
      <c r="T856" s="16"/>
      <c r="U856" s="16"/>
      <c r="V856" s="16"/>
      <c r="W856" s="16"/>
      <c r="X856" s="16"/>
      <c r="Y856" s="16"/>
      <c r="Z856" s="16"/>
    </row>
    <row r="857" spans="1:26" ht="12.75" customHeight="1">
      <c r="A857" s="16"/>
      <c r="B857" s="16"/>
      <c r="C857" s="16"/>
      <c r="D857" s="16"/>
      <c r="E857" s="16"/>
      <c r="F857" s="16"/>
      <c r="G857" s="16"/>
      <c r="H857" s="16"/>
      <c r="I857" s="16"/>
      <c r="J857" s="16"/>
      <c r="K857" s="16"/>
      <c r="L857" s="16"/>
      <c r="M857" s="16"/>
      <c r="N857" s="16"/>
      <c r="O857" s="16"/>
      <c r="P857" s="16"/>
      <c r="Q857" s="16"/>
      <c r="R857" s="16"/>
      <c r="S857" s="16"/>
      <c r="T857" s="16"/>
      <c r="U857" s="16"/>
      <c r="V857" s="16"/>
      <c r="W857" s="16"/>
      <c r="X857" s="16"/>
      <c r="Y857" s="16"/>
      <c r="Z857" s="16"/>
    </row>
    <row r="858" spans="1:26" ht="12.75" customHeight="1">
      <c r="A858" s="16"/>
      <c r="B858" s="16"/>
      <c r="C858" s="16"/>
      <c r="D858" s="16"/>
      <c r="E858" s="16"/>
      <c r="F858" s="16"/>
      <c r="G858" s="16"/>
      <c r="H858" s="16"/>
      <c r="I858" s="16"/>
      <c r="J858" s="16"/>
      <c r="K858" s="16"/>
      <c r="L858" s="16"/>
      <c r="M858" s="16"/>
      <c r="N858" s="16"/>
      <c r="O858" s="16"/>
      <c r="P858" s="16"/>
      <c r="Q858" s="16"/>
      <c r="R858" s="16"/>
      <c r="S858" s="16"/>
      <c r="T858" s="16"/>
      <c r="U858" s="16"/>
      <c r="V858" s="16"/>
      <c r="W858" s="16"/>
      <c r="X858" s="16"/>
      <c r="Y858" s="16"/>
      <c r="Z858" s="16"/>
    </row>
    <row r="859" spans="1:26" ht="12.75" customHeight="1">
      <c r="A859" s="16"/>
      <c r="B859" s="16"/>
      <c r="C859" s="16"/>
      <c r="D859" s="16"/>
      <c r="E859" s="16"/>
      <c r="F859" s="16"/>
      <c r="G859" s="16"/>
      <c r="H859" s="16"/>
      <c r="I859" s="16"/>
      <c r="J859" s="16"/>
      <c r="K859" s="16"/>
      <c r="L859" s="16"/>
      <c r="M859" s="16"/>
      <c r="N859" s="16"/>
      <c r="O859" s="16"/>
      <c r="P859" s="16"/>
      <c r="Q859" s="16"/>
      <c r="R859" s="16"/>
      <c r="S859" s="16"/>
      <c r="T859" s="16"/>
      <c r="U859" s="16"/>
      <c r="V859" s="16"/>
      <c r="W859" s="16"/>
      <c r="X859" s="16"/>
      <c r="Y859" s="16"/>
      <c r="Z859" s="16"/>
    </row>
    <row r="860" spans="1:26" ht="12.75" customHeight="1">
      <c r="A860" s="16"/>
      <c r="B860" s="16"/>
      <c r="C860" s="16"/>
      <c r="D860" s="16"/>
      <c r="E860" s="16"/>
      <c r="F860" s="16"/>
      <c r="G860" s="16"/>
      <c r="H860" s="16"/>
      <c r="I860" s="16"/>
      <c r="J860" s="16"/>
      <c r="K860" s="16"/>
      <c r="L860" s="16"/>
      <c r="M860" s="16"/>
      <c r="N860" s="16"/>
      <c r="O860" s="16"/>
      <c r="P860" s="16"/>
      <c r="Q860" s="16"/>
      <c r="R860" s="16"/>
      <c r="S860" s="16"/>
      <c r="T860" s="16"/>
      <c r="U860" s="16"/>
      <c r="V860" s="16"/>
      <c r="W860" s="16"/>
      <c r="X860" s="16"/>
      <c r="Y860" s="16"/>
      <c r="Z860" s="16"/>
    </row>
    <row r="861" spans="1:26" ht="12.75" customHeight="1">
      <c r="A861" s="16"/>
      <c r="B861" s="16"/>
      <c r="C861" s="16"/>
      <c r="D861" s="16"/>
      <c r="E861" s="16"/>
      <c r="F861" s="16"/>
      <c r="G861" s="16"/>
      <c r="H861" s="16"/>
      <c r="I861" s="16"/>
      <c r="J861" s="16"/>
      <c r="K861" s="16"/>
      <c r="L861" s="16"/>
      <c r="M861" s="16"/>
      <c r="N861" s="16"/>
      <c r="O861" s="16"/>
      <c r="P861" s="16"/>
      <c r="Q861" s="16"/>
      <c r="R861" s="16"/>
      <c r="S861" s="16"/>
      <c r="T861" s="16"/>
      <c r="U861" s="16"/>
      <c r="V861" s="16"/>
      <c r="W861" s="16"/>
      <c r="X861" s="16"/>
      <c r="Y861" s="16"/>
      <c r="Z861" s="16"/>
    </row>
    <row r="862" spans="1:26" ht="12.75" customHeight="1">
      <c r="A862" s="16"/>
      <c r="B862" s="16"/>
      <c r="C862" s="16"/>
      <c r="D862" s="16"/>
      <c r="E862" s="16"/>
      <c r="F862" s="16"/>
      <c r="G862" s="16"/>
      <c r="H862" s="16"/>
      <c r="I862" s="16"/>
      <c r="J862" s="16"/>
      <c r="K862" s="16"/>
      <c r="L862" s="16"/>
      <c r="M862" s="16"/>
      <c r="N862" s="16"/>
      <c r="O862" s="16"/>
      <c r="P862" s="16"/>
      <c r="Q862" s="16"/>
      <c r="R862" s="16"/>
      <c r="S862" s="16"/>
      <c r="T862" s="16"/>
      <c r="U862" s="16"/>
      <c r="V862" s="16"/>
      <c r="W862" s="16"/>
      <c r="X862" s="16"/>
      <c r="Y862" s="16"/>
      <c r="Z862" s="16"/>
    </row>
    <row r="863" spans="1:26" ht="12.75" customHeight="1">
      <c r="A863" s="16"/>
      <c r="B863" s="16"/>
      <c r="C863" s="16"/>
      <c r="D863" s="16"/>
      <c r="E863" s="16"/>
      <c r="F863" s="16"/>
      <c r="G863" s="16"/>
      <c r="H863" s="16"/>
      <c r="I863" s="16"/>
      <c r="J863" s="16"/>
      <c r="K863" s="16"/>
      <c r="L863" s="16"/>
      <c r="M863" s="16"/>
      <c r="N863" s="16"/>
      <c r="O863" s="16"/>
      <c r="P863" s="16"/>
      <c r="Q863" s="16"/>
      <c r="R863" s="16"/>
      <c r="S863" s="16"/>
      <c r="T863" s="16"/>
      <c r="U863" s="16"/>
      <c r="V863" s="16"/>
      <c r="W863" s="16"/>
      <c r="X863" s="16"/>
      <c r="Y863" s="16"/>
      <c r="Z863" s="16"/>
    </row>
    <row r="864" spans="1:26" ht="12.75" customHeight="1">
      <c r="A864" s="16"/>
      <c r="B864" s="16"/>
      <c r="C864" s="16"/>
      <c r="D864" s="16"/>
      <c r="E864" s="16"/>
      <c r="F864" s="16"/>
      <c r="G864" s="16"/>
      <c r="H864" s="16"/>
      <c r="I864" s="16"/>
      <c r="J864" s="16"/>
      <c r="K864" s="16"/>
      <c r="L864" s="16"/>
      <c r="M864" s="16"/>
      <c r="N864" s="16"/>
      <c r="O864" s="16"/>
      <c r="P864" s="16"/>
      <c r="Q864" s="16"/>
      <c r="R864" s="16"/>
      <c r="S864" s="16"/>
      <c r="T864" s="16"/>
      <c r="U864" s="16"/>
      <c r="V864" s="16"/>
      <c r="W864" s="16"/>
      <c r="X864" s="16"/>
      <c r="Y864" s="16"/>
      <c r="Z864" s="16"/>
    </row>
    <row r="865" spans="1:26" ht="12.75" customHeight="1">
      <c r="A865" s="16"/>
      <c r="B865" s="16"/>
      <c r="C865" s="16"/>
      <c r="D865" s="16"/>
      <c r="E865" s="16"/>
      <c r="F865" s="16"/>
      <c r="G865" s="16"/>
      <c r="H865" s="16"/>
      <c r="I865" s="16"/>
      <c r="J865" s="16"/>
      <c r="K865" s="16"/>
      <c r="L865" s="16"/>
      <c r="M865" s="16"/>
      <c r="N865" s="16"/>
      <c r="O865" s="16"/>
      <c r="P865" s="16"/>
      <c r="Q865" s="16"/>
      <c r="R865" s="16"/>
      <c r="S865" s="16"/>
      <c r="T865" s="16"/>
      <c r="U865" s="16"/>
      <c r="V865" s="16"/>
      <c r="W865" s="16"/>
      <c r="X865" s="16"/>
      <c r="Y865" s="16"/>
      <c r="Z865" s="16"/>
    </row>
    <row r="866" spans="1:26" ht="12.75" customHeight="1">
      <c r="A866" s="16"/>
      <c r="B866" s="16"/>
      <c r="C866" s="16"/>
      <c r="D866" s="16"/>
      <c r="E866" s="16"/>
      <c r="F866" s="16"/>
      <c r="G866" s="16"/>
      <c r="H866" s="16"/>
      <c r="I866" s="16"/>
      <c r="J866" s="16"/>
      <c r="K866" s="16"/>
      <c r="L866" s="16"/>
      <c r="M866" s="16"/>
      <c r="N866" s="16"/>
      <c r="O866" s="16"/>
      <c r="P866" s="16"/>
      <c r="Q866" s="16"/>
      <c r="R866" s="16"/>
      <c r="S866" s="16"/>
      <c r="T866" s="16"/>
      <c r="U866" s="16"/>
      <c r="V866" s="16"/>
      <c r="W866" s="16"/>
      <c r="X866" s="16"/>
      <c r="Y866" s="16"/>
      <c r="Z866" s="16"/>
    </row>
    <row r="867" spans="1:26" ht="12.75" customHeight="1">
      <c r="A867" s="16"/>
      <c r="B867" s="16"/>
      <c r="C867" s="16"/>
      <c r="D867" s="16"/>
      <c r="E867" s="16"/>
      <c r="F867" s="16"/>
      <c r="G867" s="16"/>
      <c r="H867" s="16"/>
      <c r="I867" s="16"/>
      <c r="J867" s="16"/>
      <c r="K867" s="16"/>
      <c r="L867" s="16"/>
      <c r="M867" s="16"/>
      <c r="N867" s="16"/>
      <c r="O867" s="16"/>
      <c r="P867" s="16"/>
      <c r="Q867" s="16"/>
      <c r="R867" s="16"/>
      <c r="S867" s="16"/>
      <c r="T867" s="16"/>
      <c r="U867" s="16"/>
      <c r="V867" s="16"/>
      <c r="W867" s="16"/>
      <c r="X867" s="16"/>
      <c r="Y867" s="16"/>
      <c r="Z867" s="16"/>
    </row>
    <row r="868" spans="1:26" ht="12.75" customHeight="1">
      <c r="A868" s="16"/>
      <c r="B868" s="16"/>
      <c r="C868" s="16"/>
      <c r="D868" s="16"/>
      <c r="E868" s="16"/>
      <c r="F868" s="16"/>
      <c r="G868" s="16"/>
      <c r="H868" s="16"/>
      <c r="I868" s="16"/>
      <c r="J868" s="16"/>
      <c r="K868" s="16"/>
      <c r="L868" s="16"/>
      <c r="M868" s="16"/>
      <c r="N868" s="16"/>
      <c r="O868" s="16"/>
      <c r="P868" s="16"/>
      <c r="Q868" s="16"/>
      <c r="R868" s="16"/>
      <c r="S868" s="16"/>
      <c r="T868" s="16"/>
      <c r="U868" s="16"/>
      <c r="V868" s="16"/>
      <c r="W868" s="16"/>
      <c r="X868" s="16"/>
      <c r="Y868" s="16"/>
      <c r="Z868" s="16"/>
    </row>
    <row r="869" spans="1:26" ht="12.75" customHeight="1">
      <c r="A869" s="16"/>
      <c r="B869" s="16"/>
      <c r="C869" s="16"/>
      <c r="D869" s="16"/>
      <c r="E869" s="16"/>
      <c r="F869" s="16"/>
      <c r="G869" s="16"/>
      <c r="H869" s="16"/>
      <c r="I869" s="16"/>
      <c r="J869" s="16"/>
      <c r="K869" s="16"/>
      <c r="L869" s="16"/>
      <c r="M869" s="16"/>
      <c r="N869" s="16"/>
      <c r="O869" s="16"/>
      <c r="P869" s="16"/>
      <c r="Q869" s="16"/>
      <c r="R869" s="16"/>
      <c r="S869" s="16"/>
      <c r="T869" s="16"/>
      <c r="U869" s="16"/>
      <c r="V869" s="16"/>
      <c r="W869" s="16"/>
      <c r="X869" s="16"/>
      <c r="Y869" s="16"/>
      <c r="Z869" s="16"/>
    </row>
    <row r="870" spans="1:26" ht="12.75" customHeight="1">
      <c r="A870" s="16"/>
      <c r="B870" s="16"/>
      <c r="C870" s="16"/>
      <c r="D870" s="16"/>
      <c r="E870" s="16"/>
      <c r="F870" s="16"/>
      <c r="G870" s="16"/>
      <c r="H870" s="16"/>
      <c r="I870" s="16"/>
      <c r="J870" s="16"/>
      <c r="K870" s="16"/>
      <c r="L870" s="16"/>
      <c r="M870" s="16"/>
      <c r="N870" s="16"/>
      <c r="O870" s="16"/>
      <c r="P870" s="16"/>
      <c r="Q870" s="16"/>
      <c r="R870" s="16"/>
      <c r="S870" s="16"/>
      <c r="T870" s="16"/>
      <c r="U870" s="16"/>
      <c r="V870" s="16"/>
      <c r="W870" s="16"/>
      <c r="X870" s="16"/>
      <c r="Y870" s="16"/>
      <c r="Z870" s="16"/>
    </row>
    <row r="871" spans="1:26"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row>
    <row r="872" spans="1:26" ht="12.75" customHeight="1">
      <c r="A872" s="16"/>
      <c r="B872" s="16"/>
      <c r="C872" s="16"/>
      <c r="D872" s="16"/>
      <c r="E872" s="16"/>
      <c r="F872" s="16"/>
      <c r="G872" s="16"/>
      <c r="H872" s="16"/>
      <c r="I872" s="16"/>
      <c r="J872" s="16"/>
      <c r="K872" s="16"/>
      <c r="L872" s="16"/>
      <c r="M872" s="16"/>
      <c r="N872" s="16"/>
      <c r="O872" s="16"/>
      <c r="P872" s="16"/>
      <c r="Q872" s="16"/>
      <c r="R872" s="16"/>
      <c r="S872" s="16"/>
      <c r="T872" s="16"/>
      <c r="U872" s="16"/>
      <c r="V872" s="16"/>
      <c r="W872" s="16"/>
      <c r="X872" s="16"/>
      <c r="Y872" s="16"/>
      <c r="Z872" s="16"/>
    </row>
    <row r="873" spans="1:26" ht="12.75" customHeight="1">
      <c r="A873" s="16"/>
      <c r="B873" s="16"/>
      <c r="C873" s="16"/>
      <c r="D873" s="16"/>
      <c r="E873" s="16"/>
      <c r="F873" s="16"/>
      <c r="G873" s="16"/>
      <c r="H873" s="16"/>
      <c r="I873" s="16"/>
      <c r="J873" s="16"/>
      <c r="K873" s="16"/>
      <c r="L873" s="16"/>
      <c r="M873" s="16"/>
      <c r="N873" s="16"/>
      <c r="O873" s="16"/>
      <c r="P873" s="16"/>
      <c r="Q873" s="16"/>
      <c r="R873" s="16"/>
      <c r="S873" s="16"/>
      <c r="T873" s="16"/>
      <c r="U873" s="16"/>
      <c r="V873" s="16"/>
      <c r="W873" s="16"/>
      <c r="X873" s="16"/>
      <c r="Y873" s="16"/>
      <c r="Z873" s="16"/>
    </row>
    <row r="874" spans="1:26" ht="12.75" customHeight="1">
      <c r="A874" s="16"/>
      <c r="B874" s="16"/>
      <c r="C874" s="16"/>
      <c r="D874" s="16"/>
      <c r="E874" s="16"/>
      <c r="F874" s="16"/>
      <c r="G874" s="16"/>
      <c r="H874" s="16"/>
      <c r="I874" s="16"/>
      <c r="J874" s="16"/>
      <c r="K874" s="16"/>
      <c r="L874" s="16"/>
      <c r="M874" s="16"/>
      <c r="N874" s="16"/>
      <c r="O874" s="16"/>
      <c r="P874" s="16"/>
      <c r="Q874" s="16"/>
      <c r="R874" s="16"/>
      <c r="S874" s="16"/>
      <c r="T874" s="16"/>
      <c r="U874" s="16"/>
      <c r="V874" s="16"/>
      <c r="W874" s="16"/>
      <c r="X874" s="16"/>
      <c r="Y874" s="16"/>
      <c r="Z874" s="16"/>
    </row>
    <row r="875" spans="1:26" ht="12.75" customHeight="1">
      <c r="A875" s="16"/>
      <c r="B875" s="16"/>
      <c r="C875" s="16"/>
      <c r="D875" s="16"/>
      <c r="E875" s="16"/>
      <c r="F875" s="16"/>
      <c r="G875" s="16"/>
      <c r="H875" s="16"/>
      <c r="I875" s="16"/>
      <c r="J875" s="16"/>
      <c r="K875" s="16"/>
      <c r="L875" s="16"/>
      <c r="M875" s="16"/>
      <c r="N875" s="16"/>
      <c r="O875" s="16"/>
      <c r="P875" s="16"/>
      <c r="Q875" s="16"/>
      <c r="R875" s="16"/>
      <c r="S875" s="16"/>
      <c r="T875" s="16"/>
      <c r="U875" s="16"/>
      <c r="V875" s="16"/>
      <c r="W875" s="16"/>
      <c r="X875" s="16"/>
      <c r="Y875" s="16"/>
      <c r="Z875" s="16"/>
    </row>
    <row r="876" spans="1:26" ht="12.75" customHeight="1">
      <c r="A876" s="16"/>
      <c r="B876" s="16"/>
      <c r="C876" s="16"/>
      <c r="D876" s="16"/>
      <c r="E876" s="16"/>
      <c r="F876" s="16"/>
      <c r="G876" s="16"/>
      <c r="H876" s="16"/>
      <c r="I876" s="16"/>
      <c r="J876" s="16"/>
      <c r="K876" s="16"/>
      <c r="L876" s="16"/>
      <c r="M876" s="16"/>
      <c r="N876" s="16"/>
      <c r="O876" s="16"/>
      <c r="P876" s="16"/>
      <c r="Q876" s="16"/>
      <c r="R876" s="16"/>
      <c r="S876" s="16"/>
      <c r="T876" s="16"/>
      <c r="U876" s="16"/>
      <c r="V876" s="16"/>
      <c r="W876" s="16"/>
      <c r="X876" s="16"/>
      <c r="Y876" s="16"/>
      <c r="Z876" s="16"/>
    </row>
    <row r="877" spans="1:26" ht="12.75" customHeight="1">
      <c r="A877" s="16"/>
      <c r="B877" s="16"/>
      <c r="C877" s="16"/>
      <c r="D877" s="16"/>
      <c r="E877" s="16"/>
      <c r="F877" s="16"/>
      <c r="G877" s="16"/>
      <c r="H877" s="16"/>
      <c r="I877" s="16"/>
      <c r="J877" s="16"/>
      <c r="K877" s="16"/>
      <c r="L877" s="16"/>
      <c r="M877" s="16"/>
      <c r="N877" s="16"/>
      <c r="O877" s="16"/>
      <c r="P877" s="16"/>
      <c r="Q877" s="16"/>
      <c r="R877" s="16"/>
      <c r="S877" s="16"/>
      <c r="T877" s="16"/>
      <c r="U877" s="16"/>
      <c r="V877" s="16"/>
      <c r="W877" s="16"/>
      <c r="X877" s="16"/>
      <c r="Y877" s="16"/>
      <c r="Z877" s="16"/>
    </row>
    <row r="878" spans="1:26" ht="12.75" customHeight="1">
      <c r="A878" s="16"/>
      <c r="B878" s="16"/>
      <c r="C878" s="16"/>
      <c r="D878" s="16"/>
      <c r="E878" s="16"/>
      <c r="F878" s="16"/>
      <c r="G878" s="16"/>
      <c r="H878" s="16"/>
      <c r="I878" s="16"/>
      <c r="J878" s="16"/>
      <c r="K878" s="16"/>
      <c r="L878" s="16"/>
      <c r="M878" s="16"/>
      <c r="N878" s="16"/>
      <c r="O878" s="16"/>
      <c r="P878" s="16"/>
      <c r="Q878" s="16"/>
      <c r="R878" s="16"/>
      <c r="S878" s="16"/>
      <c r="T878" s="16"/>
      <c r="U878" s="16"/>
      <c r="V878" s="16"/>
      <c r="W878" s="16"/>
      <c r="X878" s="16"/>
      <c r="Y878" s="16"/>
      <c r="Z878" s="16"/>
    </row>
    <row r="879" spans="1:26" ht="12.75" customHeight="1">
      <c r="A879" s="16"/>
      <c r="B879" s="16"/>
      <c r="C879" s="16"/>
      <c r="D879" s="16"/>
      <c r="E879" s="16"/>
      <c r="F879" s="16"/>
      <c r="G879" s="16"/>
      <c r="H879" s="16"/>
      <c r="I879" s="16"/>
      <c r="J879" s="16"/>
      <c r="K879" s="16"/>
      <c r="L879" s="16"/>
      <c r="M879" s="16"/>
      <c r="N879" s="16"/>
      <c r="O879" s="16"/>
      <c r="P879" s="16"/>
      <c r="Q879" s="16"/>
      <c r="R879" s="16"/>
      <c r="S879" s="16"/>
      <c r="T879" s="16"/>
      <c r="U879" s="16"/>
      <c r="V879" s="16"/>
      <c r="W879" s="16"/>
      <c r="X879" s="16"/>
      <c r="Y879" s="16"/>
      <c r="Z879" s="16"/>
    </row>
    <row r="880" spans="1:26" ht="12.75" customHeight="1">
      <c r="A880" s="16"/>
      <c r="B880" s="16"/>
      <c r="C880" s="16"/>
      <c r="D880" s="16"/>
      <c r="E880" s="16"/>
      <c r="F880" s="16"/>
      <c r="G880" s="16"/>
      <c r="H880" s="16"/>
      <c r="I880" s="16"/>
      <c r="J880" s="16"/>
      <c r="K880" s="16"/>
      <c r="L880" s="16"/>
      <c r="M880" s="16"/>
      <c r="N880" s="16"/>
      <c r="O880" s="16"/>
      <c r="P880" s="16"/>
      <c r="Q880" s="16"/>
      <c r="R880" s="16"/>
      <c r="S880" s="16"/>
      <c r="T880" s="16"/>
      <c r="U880" s="16"/>
      <c r="V880" s="16"/>
      <c r="W880" s="16"/>
      <c r="X880" s="16"/>
      <c r="Y880" s="16"/>
      <c r="Z880" s="16"/>
    </row>
    <row r="881" spans="1:26" ht="12.75" customHeight="1">
      <c r="A881" s="16"/>
      <c r="B881" s="16"/>
      <c r="C881" s="16"/>
      <c r="D881" s="16"/>
      <c r="E881" s="16"/>
      <c r="F881" s="16"/>
      <c r="G881" s="16"/>
      <c r="H881" s="16"/>
      <c r="I881" s="16"/>
      <c r="J881" s="16"/>
      <c r="K881" s="16"/>
      <c r="L881" s="16"/>
      <c r="M881" s="16"/>
      <c r="N881" s="16"/>
      <c r="O881" s="16"/>
      <c r="P881" s="16"/>
      <c r="Q881" s="16"/>
      <c r="R881" s="16"/>
      <c r="S881" s="16"/>
      <c r="T881" s="16"/>
      <c r="U881" s="16"/>
      <c r="V881" s="16"/>
      <c r="W881" s="16"/>
      <c r="X881" s="16"/>
      <c r="Y881" s="16"/>
      <c r="Z881" s="16"/>
    </row>
    <row r="882" spans="1:26" ht="12.75" customHeight="1">
      <c r="A882" s="16"/>
      <c r="B882" s="16"/>
      <c r="C882" s="16"/>
      <c r="D882" s="16"/>
      <c r="E882" s="16"/>
      <c r="F882" s="16"/>
      <c r="G882" s="16"/>
      <c r="H882" s="16"/>
      <c r="I882" s="16"/>
      <c r="J882" s="16"/>
      <c r="K882" s="16"/>
      <c r="L882" s="16"/>
      <c r="M882" s="16"/>
      <c r="N882" s="16"/>
      <c r="O882" s="16"/>
      <c r="P882" s="16"/>
      <c r="Q882" s="16"/>
      <c r="R882" s="16"/>
      <c r="S882" s="16"/>
      <c r="T882" s="16"/>
      <c r="U882" s="16"/>
      <c r="V882" s="16"/>
      <c r="W882" s="16"/>
      <c r="X882" s="16"/>
      <c r="Y882" s="16"/>
      <c r="Z882" s="16"/>
    </row>
    <row r="883" spans="1:26" ht="12.75" customHeight="1">
      <c r="A883" s="16"/>
      <c r="B883" s="16"/>
      <c r="C883" s="16"/>
      <c r="D883" s="16"/>
      <c r="E883" s="16"/>
      <c r="F883" s="16"/>
      <c r="G883" s="16"/>
      <c r="H883" s="16"/>
      <c r="I883" s="16"/>
      <c r="J883" s="16"/>
      <c r="K883" s="16"/>
      <c r="L883" s="16"/>
      <c r="M883" s="16"/>
      <c r="N883" s="16"/>
      <c r="O883" s="16"/>
      <c r="P883" s="16"/>
      <c r="Q883" s="16"/>
      <c r="R883" s="16"/>
      <c r="S883" s="16"/>
      <c r="T883" s="16"/>
      <c r="U883" s="16"/>
      <c r="V883" s="16"/>
      <c r="W883" s="16"/>
      <c r="X883" s="16"/>
      <c r="Y883" s="16"/>
      <c r="Z883" s="16"/>
    </row>
    <row r="884" spans="1:26" ht="12.75" customHeight="1">
      <c r="A884" s="16"/>
      <c r="B884" s="16"/>
      <c r="C884" s="16"/>
      <c r="D884" s="16"/>
      <c r="E884" s="16"/>
      <c r="F884" s="16"/>
      <c r="G884" s="16"/>
      <c r="H884" s="16"/>
      <c r="I884" s="16"/>
      <c r="J884" s="16"/>
      <c r="K884" s="16"/>
      <c r="L884" s="16"/>
      <c r="M884" s="16"/>
      <c r="N884" s="16"/>
      <c r="O884" s="16"/>
      <c r="P884" s="16"/>
      <c r="Q884" s="16"/>
      <c r="R884" s="16"/>
      <c r="S884" s="16"/>
      <c r="T884" s="16"/>
      <c r="U884" s="16"/>
      <c r="V884" s="16"/>
      <c r="W884" s="16"/>
      <c r="X884" s="16"/>
      <c r="Y884" s="16"/>
      <c r="Z884" s="16"/>
    </row>
    <row r="885" spans="1:26" ht="12.75" customHeight="1">
      <c r="A885" s="16"/>
      <c r="B885" s="16"/>
      <c r="C885" s="16"/>
      <c r="D885" s="16"/>
      <c r="E885" s="16"/>
      <c r="F885" s="16"/>
      <c r="G885" s="16"/>
      <c r="H885" s="16"/>
      <c r="I885" s="16"/>
      <c r="J885" s="16"/>
      <c r="K885" s="16"/>
      <c r="L885" s="16"/>
      <c r="M885" s="16"/>
      <c r="N885" s="16"/>
      <c r="O885" s="16"/>
      <c r="P885" s="16"/>
      <c r="Q885" s="16"/>
      <c r="R885" s="16"/>
      <c r="S885" s="16"/>
      <c r="T885" s="16"/>
      <c r="U885" s="16"/>
      <c r="V885" s="16"/>
      <c r="W885" s="16"/>
      <c r="X885" s="16"/>
      <c r="Y885" s="16"/>
      <c r="Z885" s="16"/>
    </row>
    <row r="886" spans="1:26" ht="12.75" customHeight="1">
      <c r="A886" s="16"/>
      <c r="B886" s="16"/>
      <c r="C886" s="16"/>
      <c r="D886" s="16"/>
      <c r="E886" s="16"/>
      <c r="F886" s="16"/>
      <c r="G886" s="16"/>
      <c r="H886" s="16"/>
      <c r="I886" s="16"/>
      <c r="J886" s="16"/>
      <c r="K886" s="16"/>
      <c r="L886" s="16"/>
      <c r="M886" s="16"/>
      <c r="N886" s="16"/>
      <c r="O886" s="16"/>
      <c r="P886" s="16"/>
      <c r="Q886" s="16"/>
      <c r="R886" s="16"/>
      <c r="S886" s="16"/>
      <c r="T886" s="16"/>
      <c r="U886" s="16"/>
      <c r="V886" s="16"/>
      <c r="W886" s="16"/>
      <c r="X886" s="16"/>
      <c r="Y886" s="16"/>
      <c r="Z886" s="16"/>
    </row>
    <row r="887" spans="1:26" ht="12.75" customHeight="1">
      <c r="A887" s="16"/>
      <c r="B887" s="16"/>
      <c r="C887" s="16"/>
      <c r="D887" s="16"/>
      <c r="E887" s="16"/>
      <c r="F887" s="16"/>
      <c r="G887" s="16"/>
      <c r="H887" s="16"/>
      <c r="I887" s="16"/>
      <c r="J887" s="16"/>
      <c r="K887" s="16"/>
      <c r="L887" s="16"/>
      <c r="M887" s="16"/>
      <c r="N887" s="16"/>
      <c r="O887" s="16"/>
      <c r="P887" s="16"/>
      <c r="Q887" s="16"/>
      <c r="R887" s="16"/>
      <c r="S887" s="16"/>
      <c r="T887" s="16"/>
      <c r="U887" s="16"/>
      <c r="V887" s="16"/>
      <c r="W887" s="16"/>
      <c r="X887" s="16"/>
      <c r="Y887" s="16"/>
      <c r="Z887" s="16"/>
    </row>
    <row r="888" spans="1:26" ht="12.75" customHeight="1">
      <c r="A888" s="16"/>
      <c r="B888" s="16"/>
      <c r="C888" s="16"/>
      <c r="D888" s="16"/>
      <c r="E888" s="16"/>
      <c r="F888" s="16"/>
      <c r="G888" s="16"/>
      <c r="H888" s="16"/>
      <c r="I888" s="16"/>
      <c r="J888" s="16"/>
      <c r="K888" s="16"/>
      <c r="L888" s="16"/>
      <c r="M888" s="16"/>
      <c r="N888" s="16"/>
      <c r="O888" s="16"/>
      <c r="P888" s="16"/>
      <c r="Q888" s="16"/>
      <c r="R888" s="16"/>
      <c r="S888" s="16"/>
      <c r="T888" s="16"/>
      <c r="U888" s="16"/>
      <c r="V888" s="16"/>
      <c r="W888" s="16"/>
      <c r="X888" s="16"/>
      <c r="Y888" s="16"/>
      <c r="Z888" s="16"/>
    </row>
    <row r="889" spans="1:26" ht="12.75" customHeight="1">
      <c r="A889" s="16"/>
      <c r="B889" s="16"/>
      <c r="C889" s="16"/>
      <c r="D889" s="16"/>
      <c r="E889" s="16"/>
      <c r="F889" s="16"/>
      <c r="G889" s="16"/>
      <c r="H889" s="16"/>
      <c r="I889" s="16"/>
      <c r="J889" s="16"/>
      <c r="K889" s="16"/>
      <c r="L889" s="16"/>
      <c r="M889" s="16"/>
      <c r="N889" s="16"/>
      <c r="O889" s="16"/>
      <c r="P889" s="16"/>
      <c r="Q889" s="16"/>
      <c r="R889" s="16"/>
      <c r="S889" s="16"/>
      <c r="T889" s="16"/>
      <c r="U889" s="16"/>
      <c r="V889" s="16"/>
      <c r="W889" s="16"/>
      <c r="X889" s="16"/>
      <c r="Y889" s="16"/>
      <c r="Z889" s="16"/>
    </row>
    <row r="890" spans="1:26" ht="12.75" customHeight="1">
      <c r="A890" s="16"/>
      <c r="B890" s="16"/>
      <c r="C890" s="16"/>
      <c r="D890" s="16"/>
      <c r="E890" s="16"/>
      <c r="F890" s="16"/>
      <c r="G890" s="16"/>
      <c r="H890" s="16"/>
      <c r="I890" s="16"/>
      <c r="J890" s="16"/>
      <c r="K890" s="16"/>
      <c r="L890" s="16"/>
      <c r="M890" s="16"/>
      <c r="N890" s="16"/>
      <c r="O890" s="16"/>
      <c r="P890" s="16"/>
      <c r="Q890" s="16"/>
      <c r="R890" s="16"/>
      <c r="S890" s="16"/>
      <c r="T890" s="16"/>
      <c r="U890" s="16"/>
      <c r="V890" s="16"/>
      <c r="W890" s="16"/>
      <c r="X890" s="16"/>
      <c r="Y890" s="16"/>
      <c r="Z890" s="16"/>
    </row>
    <row r="891" spans="1:26" ht="12.75" customHeight="1">
      <c r="A891" s="16"/>
      <c r="B891" s="16"/>
      <c r="C891" s="16"/>
      <c r="D891" s="16"/>
      <c r="E891" s="16"/>
      <c r="F891" s="16"/>
      <c r="G891" s="16"/>
      <c r="H891" s="16"/>
      <c r="I891" s="16"/>
      <c r="J891" s="16"/>
      <c r="K891" s="16"/>
      <c r="L891" s="16"/>
      <c r="M891" s="16"/>
      <c r="N891" s="16"/>
      <c r="O891" s="16"/>
      <c r="P891" s="16"/>
      <c r="Q891" s="16"/>
      <c r="R891" s="16"/>
      <c r="S891" s="16"/>
      <c r="T891" s="16"/>
      <c r="U891" s="16"/>
      <c r="V891" s="16"/>
      <c r="W891" s="16"/>
      <c r="X891" s="16"/>
      <c r="Y891" s="16"/>
      <c r="Z891" s="16"/>
    </row>
    <row r="892" spans="1:26" ht="12.75" customHeight="1">
      <c r="A892" s="16"/>
      <c r="B892" s="16"/>
      <c r="C892" s="16"/>
      <c r="D892" s="16"/>
      <c r="E892" s="16"/>
      <c r="F892" s="16"/>
      <c r="G892" s="16"/>
      <c r="H892" s="16"/>
      <c r="I892" s="16"/>
      <c r="J892" s="16"/>
      <c r="K892" s="16"/>
      <c r="L892" s="16"/>
      <c r="M892" s="16"/>
      <c r="N892" s="16"/>
      <c r="O892" s="16"/>
      <c r="P892" s="16"/>
      <c r="Q892" s="16"/>
      <c r="R892" s="16"/>
      <c r="S892" s="16"/>
      <c r="T892" s="16"/>
      <c r="U892" s="16"/>
      <c r="V892" s="16"/>
      <c r="W892" s="16"/>
      <c r="X892" s="16"/>
      <c r="Y892" s="16"/>
      <c r="Z892" s="16"/>
    </row>
    <row r="893" spans="1:26" ht="12.75" customHeight="1">
      <c r="A893" s="16"/>
      <c r="B893" s="16"/>
      <c r="C893" s="16"/>
      <c r="D893" s="16"/>
      <c r="E893" s="16"/>
      <c r="F893" s="16"/>
      <c r="G893" s="16"/>
      <c r="H893" s="16"/>
      <c r="I893" s="16"/>
      <c r="J893" s="16"/>
      <c r="K893" s="16"/>
      <c r="L893" s="16"/>
      <c r="M893" s="16"/>
      <c r="N893" s="16"/>
      <c r="O893" s="16"/>
      <c r="P893" s="16"/>
      <c r="Q893" s="16"/>
      <c r="R893" s="16"/>
      <c r="S893" s="16"/>
      <c r="T893" s="16"/>
      <c r="U893" s="16"/>
      <c r="V893" s="16"/>
      <c r="W893" s="16"/>
      <c r="X893" s="16"/>
      <c r="Y893" s="16"/>
      <c r="Z893" s="16"/>
    </row>
    <row r="894" spans="1:26" ht="12.75" customHeight="1">
      <c r="A894" s="16"/>
      <c r="B894" s="16"/>
      <c r="C894" s="16"/>
      <c r="D894" s="16"/>
      <c r="E894" s="16"/>
      <c r="F894" s="16"/>
      <c r="G894" s="16"/>
      <c r="H894" s="16"/>
      <c r="I894" s="16"/>
      <c r="J894" s="16"/>
      <c r="K894" s="16"/>
      <c r="L894" s="16"/>
      <c r="M894" s="16"/>
      <c r="N894" s="16"/>
      <c r="O894" s="16"/>
      <c r="P894" s="16"/>
      <c r="Q894" s="16"/>
      <c r="R894" s="16"/>
      <c r="S894" s="16"/>
      <c r="T894" s="16"/>
      <c r="U894" s="16"/>
      <c r="V894" s="16"/>
      <c r="W894" s="16"/>
      <c r="X894" s="16"/>
      <c r="Y894" s="16"/>
      <c r="Z894" s="16"/>
    </row>
    <row r="895" spans="1:26" ht="12.75" customHeight="1">
      <c r="A895" s="16"/>
      <c r="B895" s="16"/>
      <c r="C895" s="16"/>
      <c r="D895" s="16"/>
      <c r="E895" s="16"/>
      <c r="F895" s="16"/>
      <c r="G895" s="16"/>
      <c r="H895" s="16"/>
      <c r="I895" s="16"/>
      <c r="J895" s="16"/>
      <c r="K895" s="16"/>
      <c r="L895" s="16"/>
      <c r="M895" s="16"/>
      <c r="N895" s="16"/>
      <c r="O895" s="16"/>
      <c r="P895" s="16"/>
      <c r="Q895" s="16"/>
      <c r="R895" s="16"/>
      <c r="S895" s="16"/>
      <c r="T895" s="16"/>
      <c r="U895" s="16"/>
      <c r="V895" s="16"/>
      <c r="W895" s="16"/>
      <c r="X895" s="16"/>
      <c r="Y895" s="16"/>
      <c r="Z895" s="16"/>
    </row>
    <row r="896" spans="1:26" ht="12.75" customHeight="1">
      <c r="A896" s="16"/>
      <c r="B896" s="16"/>
      <c r="C896" s="16"/>
      <c r="D896" s="16"/>
      <c r="E896" s="16"/>
      <c r="F896" s="16"/>
      <c r="G896" s="16"/>
      <c r="H896" s="16"/>
      <c r="I896" s="16"/>
      <c r="J896" s="16"/>
      <c r="K896" s="16"/>
      <c r="L896" s="16"/>
      <c r="M896" s="16"/>
      <c r="N896" s="16"/>
      <c r="O896" s="16"/>
      <c r="P896" s="16"/>
      <c r="Q896" s="16"/>
      <c r="R896" s="16"/>
      <c r="S896" s="16"/>
      <c r="T896" s="16"/>
      <c r="U896" s="16"/>
      <c r="V896" s="16"/>
      <c r="W896" s="16"/>
      <c r="X896" s="16"/>
      <c r="Y896" s="16"/>
      <c r="Z896" s="16"/>
    </row>
    <row r="897" spans="1:26" ht="12.75" customHeight="1">
      <c r="A897" s="16"/>
      <c r="B897" s="16"/>
      <c r="C897" s="16"/>
      <c r="D897" s="16"/>
      <c r="E897" s="16"/>
      <c r="F897" s="16"/>
      <c r="G897" s="16"/>
      <c r="H897" s="16"/>
      <c r="I897" s="16"/>
      <c r="J897" s="16"/>
      <c r="K897" s="16"/>
      <c r="L897" s="16"/>
      <c r="M897" s="16"/>
      <c r="N897" s="16"/>
      <c r="O897" s="16"/>
      <c r="P897" s="16"/>
      <c r="Q897" s="16"/>
      <c r="R897" s="16"/>
      <c r="S897" s="16"/>
      <c r="T897" s="16"/>
      <c r="U897" s="16"/>
      <c r="V897" s="16"/>
      <c r="W897" s="16"/>
      <c r="X897" s="16"/>
      <c r="Y897" s="16"/>
      <c r="Z897" s="16"/>
    </row>
    <row r="898" spans="1:26" ht="12.75" customHeight="1">
      <c r="A898" s="16"/>
      <c r="B898" s="16"/>
      <c r="C898" s="16"/>
      <c r="D898" s="16"/>
      <c r="E898" s="16"/>
      <c r="F898" s="16"/>
      <c r="G898" s="16"/>
      <c r="H898" s="16"/>
      <c r="I898" s="16"/>
      <c r="J898" s="16"/>
      <c r="K898" s="16"/>
      <c r="L898" s="16"/>
      <c r="M898" s="16"/>
      <c r="N898" s="16"/>
      <c r="O898" s="16"/>
      <c r="P898" s="16"/>
      <c r="Q898" s="16"/>
      <c r="R898" s="16"/>
      <c r="S898" s="16"/>
      <c r="T898" s="16"/>
      <c r="U898" s="16"/>
      <c r="V898" s="16"/>
      <c r="W898" s="16"/>
      <c r="X898" s="16"/>
      <c r="Y898" s="16"/>
      <c r="Z898" s="16"/>
    </row>
    <row r="899" spans="1:26" ht="12.75" customHeight="1">
      <c r="A899" s="16"/>
      <c r="B899" s="16"/>
      <c r="C899" s="16"/>
      <c r="D899" s="16"/>
      <c r="E899" s="16"/>
      <c r="F899" s="16"/>
      <c r="G899" s="16"/>
      <c r="H899" s="16"/>
      <c r="I899" s="16"/>
      <c r="J899" s="16"/>
      <c r="K899" s="16"/>
      <c r="L899" s="16"/>
      <c r="M899" s="16"/>
      <c r="N899" s="16"/>
      <c r="O899" s="16"/>
      <c r="P899" s="16"/>
      <c r="Q899" s="16"/>
      <c r="R899" s="16"/>
      <c r="S899" s="16"/>
      <c r="T899" s="16"/>
      <c r="U899" s="16"/>
      <c r="V899" s="16"/>
      <c r="W899" s="16"/>
      <c r="X899" s="16"/>
      <c r="Y899" s="16"/>
      <c r="Z899" s="16"/>
    </row>
    <row r="900" spans="1:26" ht="12.75" customHeight="1">
      <c r="A900" s="16"/>
      <c r="B900" s="16"/>
      <c r="C900" s="16"/>
      <c r="D900" s="16"/>
      <c r="E900" s="16"/>
      <c r="F900" s="16"/>
      <c r="G900" s="16"/>
      <c r="H900" s="16"/>
      <c r="I900" s="16"/>
      <c r="J900" s="16"/>
      <c r="K900" s="16"/>
      <c r="L900" s="16"/>
      <c r="M900" s="16"/>
      <c r="N900" s="16"/>
      <c r="O900" s="16"/>
      <c r="P900" s="16"/>
      <c r="Q900" s="16"/>
      <c r="R900" s="16"/>
      <c r="S900" s="16"/>
      <c r="T900" s="16"/>
      <c r="U900" s="16"/>
      <c r="V900" s="16"/>
      <c r="W900" s="16"/>
      <c r="X900" s="16"/>
      <c r="Y900" s="16"/>
      <c r="Z900" s="16"/>
    </row>
    <row r="901" spans="1:26" ht="12.75" customHeight="1">
      <c r="A901" s="16"/>
      <c r="B901" s="16"/>
      <c r="C901" s="16"/>
      <c r="D901" s="16"/>
      <c r="E901" s="16"/>
      <c r="F901" s="16"/>
      <c r="G901" s="16"/>
      <c r="H901" s="16"/>
      <c r="I901" s="16"/>
      <c r="J901" s="16"/>
      <c r="K901" s="16"/>
      <c r="L901" s="16"/>
      <c r="M901" s="16"/>
      <c r="N901" s="16"/>
      <c r="O901" s="16"/>
      <c r="P901" s="16"/>
      <c r="Q901" s="16"/>
      <c r="R901" s="16"/>
      <c r="S901" s="16"/>
      <c r="T901" s="16"/>
      <c r="U901" s="16"/>
      <c r="V901" s="16"/>
      <c r="W901" s="16"/>
      <c r="X901" s="16"/>
      <c r="Y901" s="16"/>
      <c r="Z901" s="16"/>
    </row>
    <row r="902" spans="1:26" ht="12.75" customHeight="1">
      <c r="A902" s="16"/>
      <c r="B902" s="16"/>
      <c r="C902" s="16"/>
      <c r="D902" s="16"/>
      <c r="E902" s="16"/>
      <c r="F902" s="16"/>
      <c r="G902" s="16"/>
      <c r="H902" s="16"/>
      <c r="I902" s="16"/>
      <c r="J902" s="16"/>
      <c r="K902" s="16"/>
      <c r="L902" s="16"/>
      <c r="M902" s="16"/>
      <c r="N902" s="16"/>
      <c r="O902" s="16"/>
      <c r="P902" s="16"/>
      <c r="Q902" s="16"/>
      <c r="R902" s="16"/>
      <c r="S902" s="16"/>
      <c r="T902" s="16"/>
      <c r="U902" s="16"/>
      <c r="V902" s="16"/>
      <c r="W902" s="16"/>
      <c r="X902" s="16"/>
      <c r="Y902" s="16"/>
      <c r="Z902" s="16"/>
    </row>
    <row r="903" spans="1:26" ht="12.75" customHeight="1">
      <c r="A903" s="16"/>
      <c r="B903" s="16"/>
      <c r="C903" s="16"/>
      <c r="D903" s="16"/>
      <c r="E903" s="16"/>
      <c r="F903" s="16"/>
      <c r="G903" s="16"/>
      <c r="H903" s="16"/>
      <c r="I903" s="16"/>
      <c r="J903" s="16"/>
      <c r="K903" s="16"/>
      <c r="L903" s="16"/>
      <c r="M903" s="16"/>
      <c r="N903" s="16"/>
      <c r="O903" s="16"/>
      <c r="P903" s="16"/>
      <c r="Q903" s="16"/>
      <c r="R903" s="16"/>
      <c r="S903" s="16"/>
      <c r="T903" s="16"/>
      <c r="U903" s="16"/>
      <c r="V903" s="16"/>
      <c r="W903" s="16"/>
      <c r="X903" s="16"/>
      <c r="Y903" s="16"/>
      <c r="Z903" s="16"/>
    </row>
    <row r="904" spans="1:26" ht="12.75" customHeight="1">
      <c r="A904" s="16"/>
      <c r="B904" s="16"/>
      <c r="C904" s="16"/>
      <c r="D904" s="16"/>
      <c r="E904" s="16"/>
      <c r="F904" s="16"/>
      <c r="G904" s="16"/>
      <c r="H904" s="16"/>
      <c r="I904" s="16"/>
      <c r="J904" s="16"/>
      <c r="K904" s="16"/>
      <c r="L904" s="16"/>
      <c r="M904" s="16"/>
      <c r="N904" s="16"/>
      <c r="O904" s="16"/>
      <c r="P904" s="16"/>
      <c r="Q904" s="16"/>
      <c r="R904" s="16"/>
      <c r="S904" s="16"/>
      <c r="T904" s="16"/>
      <c r="U904" s="16"/>
      <c r="V904" s="16"/>
      <c r="W904" s="16"/>
      <c r="X904" s="16"/>
      <c r="Y904" s="16"/>
      <c r="Z904" s="16"/>
    </row>
    <row r="905" spans="1:26" ht="12.75" customHeight="1">
      <c r="A905" s="16"/>
      <c r="B905" s="16"/>
      <c r="C905" s="16"/>
      <c r="D905" s="16"/>
      <c r="E905" s="16"/>
      <c r="F905" s="16"/>
      <c r="G905" s="16"/>
      <c r="H905" s="16"/>
      <c r="I905" s="16"/>
      <c r="J905" s="16"/>
      <c r="K905" s="16"/>
      <c r="L905" s="16"/>
      <c r="M905" s="16"/>
      <c r="N905" s="16"/>
      <c r="O905" s="16"/>
      <c r="P905" s="16"/>
      <c r="Q905" s="16"/>
      <c r="R905" s="16"/>
      <c r="S905" s="16"/>
      <c r="T905" s="16"/>
      <c r="U905" s="16"/>
      <c r="V905" s="16"/>
      <c r="W905" s="16"/>
      <c r="X905" s="16"/>
      <c r="Y905" s="16"/>
      <c r="Z905" s="16"/>
    </row>
    <row r="906" spans="1:26" ht="12.75" customHeight="1">
      <c r="A906" s="16"/>
      <c r="B906" s="16"/>
      <c r="C906" s="16"/>
      <c r="D906" s="16"/>
      <c r="E906" s="16"/>
      <c r="F906" s="16"/>
      <c r="G906" s="16"/>
      <c r="H906" s="16"/>
      <c r="I906" s="16"/>
      <c r="J906" s="16"/>
      <c r="K906" s="16"/>
      <c r="L906" s="16"/>
      <c r="M906" s="16"/>
      <c r="N906" s="16"/>
      <c r="O906" s="16"/>
      <c r="P906" s="16"/>
      <c r="Q906" s="16"/>
      <c r="R906" s="16"/>
      <c r="S906" s="16"/>
      <c r="T906" s="16"/>
      <c r="U906" s="16"/>
      <c r="V906" s="16"/>
      <c r="W906" s="16"/>
      <c r="X906" s="16"/>
      <c r="Y906" s="16"/>
      <c r="Z906" s="16"/>
    </row>
    <row r="907" spans="1:26" ht="12.75" customHeight="1">
      <c r="A907" s="16"/>
      <c r="B907" s="16"/>
      <c r="C907" s="16"/>
      <c r="D907" s="16"/>
      <c r="E907" s="16"/>
      <c r="F907" s="16"/>
      <c r="G907" s="16"/>
      <c r="H907" s="16"/>
      <c r="I907" s="16"/>
      <c r="J907" s="16"/>
      <c r="K907" s="16"/>
      <c r="L907" s="16"/>
      <c r="M907" s="16"/>
      <c r="N907" s="16"/>
      <c r="O907" s="16"/>
      <c r="P907" s="16"/>
      <c r="Q907" s="16"/>
      <c r="R907" s="16"/>
      <c r="S907" s="16"/>
      <c r="T907" s="16"/>
      <c r="U907" s="16"/>
      <c r="V907" s="16"/>
      <c r="W907" s="16"/>
      <c r="X907" s="16"/>
      <c r="Y907" s="16"/>
      <c r="Z907" s="16"/>
    </row>
    <row r="908" spans="1:26" ht="12.75" customHeight="1">
      <c r="A908" s="16"/>
      <c r="B908" s="16"/>
      <c r="C908" s="16"/>
      <c r="D908" s="16"/>
      <c r="E908" s="16"/>
      <c r="F908" s="16"/>
      <c r="G908" s="16"/>
      <c r="H908" s="16"/>
      <c r="I908" s="16"/>
      <c r="J908" s="16"/>
      <c r="K908" s="16"/>
      <c r="L908" s="16"/>
      <c r="M908" s="16"/>
      <c r="N908" s="16"/>
      <c r="O908" s="16"/>
      <c r="P908" s="16"/>
      <c r="Q908" s="16"/>
      <c r="R908" s="16"/>
      <c r="S908" s="16"/>
      <c r="T908" s="16"/>
      <c r="U908" s="16"/>
      <c r="V908" s="16"/>
      <c r="W908" s="16"/>
      <c r="X908" s="16"/>
      <c r="Y908" s="16"/>
      <c r="Z908" s="16"/>
    </row>
    <row r="909" spans="1:26" ht="12.75" customHeight="1">
      <c r="A909" s="16"/>
      <c r="B909" s="16"/>
      <c r="C909" s="16"/>
      <c r="D909" s="16"/>
      <c r="E909" s="16"/>
      <c r="F909" s="16"/>
      <c r="G909" s="16"/>
      <c r="H909" s="16"/>
      <c r="I909" s="16"/>
      <c r="J909" s="16"/>
      <c r="K909" s="16"/>
      <c r="L909" s="16"/>
      <c r="M909" s="16"/>
      <c r="N909" s="16"/>
      <c r="O909" s="16"/>
      <c r="P909" s="16"/>
      <c r="Q909" s="16"/>
      <c r="R909" s="16"/>
      <c r="S909" s="16"/>
      <c r="T909" s="16"/>
      <c r="U909" s="16"/>
      <c r="V909" s="16"/>
      <c r="W909" s="16"/>
      <c r="X909" s="16"/>
      <c r="Y909" s="16"/>
      <c r="Z909" s="16"/>
    </row>
    <row r="910" spans="1:26" ht="12.75" customHeight="1">
      <c r="A910" s="16"/>
      <c r="B910" s="16"/>
      <c r="C910" s="16"/>
      <c r="D910" s="16"/>
      <c r="E910" s="16"/>
      <c r="F910" s="16"/>
      <c r="G910" s="16"/>
      <c r="H910" s="16"/>
      <c r="I910" s="16"/>
      <c r="J910" s="16"/>
      <c r="K910" s="16"/>
      <c r="L910" s="16"/>
      <c r="M910" s="16"/>
      <c r="N910" s="16"/>
      <c r="O910" s="16"/>
      <c r="P910" s="16"/>
      <c r="Q910" s="16"/>
      <c r="R910" s="16"/>
      <c r="S910" s="16"/>
      <c r="T910" s="16"/>
      <c r="U910" s="16"/>
      <c r="V910" s="16"/>
      <c r="W910" s="16"/>
      <c r="X910" s="16"/>
      <c r="Y910" s="16"/>
      <c r="Z910" s="16"/>
    </row>
    <row r="911" spans="1:26" ht="12.75" customHeight="1">
      <c r="A911" s="16"/>
      <c r="B911" s="16"/>
      <c r="C911" s="16"/>
      <c r="D911" s="16"/>
      <c r="E911" s="16"/>
      <c r="F911" s="16"/>
      <c r="G911" s="16"/>
      <c r="H911" s="16"/>
      <c r="I911" s="16"/>
      <c r="J911" s="16"/>
      <c r="K911" s="16"/>
      <c r="L911" s="16"/>
      <c r="M911" s="16"/>
      <c r="N911" s="16"/>
      <c r="O911" s="16"/>
      <c r="P911" s="16"/>
      <c r="Q911" s="16"/>
      <c r="R911" s="16"/>
      <c r="S911" s="16"/>
      <c r="T911" s="16"/>
      <c r="U911" s="16"/>
      <c r="V911" s="16"/>
      <c r="W911" s="16"/>
      <c r="X911" s="16"/>
      <c r="Y911" s="16"/>
      <c r="Z911" s="16"/>
    </row>
    <row r="912" spans="1:26" ht="12.75" customHeight="1">
      <c r="A912" s="16"/>
      <c r="B912" s="16"/>
      <c r="C912" s="16"/>
      <c r="D912" s="16"/>
      <c r="E912" s="16"/>
      <c r="F912" s="16"/>
      <c r="G912" s="16"/>
      <c r="H912" s="16"/>
      <c r="I912" s="16"/>
      <c r="J912" s="16"/>
      <c r="K912" s="16"/>
      <c r="L912" s="16"/>
      <c r="M912" s="16"/>
      <c r="N912" s="16"/>
      <c r="O912" s="16"/>
      <c r="P912" s="16"/>
      <c r="Q912" s="16"/>
      <c r="R912" s="16"/>
      <c r="S912" s="16"/>
      <c r="T912" s="16"/>
      <c r="U912" s="16"/>
      <c r="V912" s="16"/>
      <c r="W912" s="16"/>
      <c r="X912" s="16"/>
      <c r="Y912" s="16"/>
      <c r="Z912" s="16"/>
    </row>
    <row r="913" spans="1:26" ht="12.75" customHeight="1">
      <c r="A913" s="16"/>
      <c r="B913" s="16"/>
      <c r="C913" s="16"/>
      <c r="D913" s="16"/>
      <c r="E913" s="16"/>
      <c r="F913" s="16"/>
      <c r="G913" s="16"/>
      <c r="H913" s="16"/>
      <c r="I913" s="16"/>
      <c r="J913" s="16"/>
      <c r="K913" s="16"/>
      <c r="L913" s="16"/>
      <c r="M913" s="16"/>
      <c r="N913" s="16"/>
      <c r="O913" s="16"/>
      <c r="P913" s="16"/>
      <c r="Q913" s="16"/>
      <c r="R913" s="16"/>
      <c r="S913" s="16"/>
      <c r="T913" s="16"/>
      <c r="U913" s="16"/>
      <c r="V913" s="16"/>
      <c r="W913" s="16"/>
      <c r="X913" s="16"/>
      <c r="Y913" s="16"/>
      <c r="Z913" s="16"/>
    </row>
    <row r="914" spans="1:26" ht="12.75" customHeight="1">
      <c r="A914" s="16"/>
      <c r="B914" s="16"/>
      <c r="C914" s="16"/>
      <c r="D914" s="16"/>
      <c r="E914" s="16"/>
      <c r="F914" s="16"/>
      <c r="G914" s="16"/>
      <c r="H914" s="16"/>
      <c r="I914" s="16"/>
      <c r="J914" s="16"/>
      <c r="K914" s="16"/>
      <c r="L914" s="16"/>
      <c r="M914" s="16"/>
      <c r="N914" s="16"/>
      <c r="O914" s="16"/>
      <c r="P914" s="16"/>
      <c r="Q914" s="16"/>
      <c r="R914" s="16"/>
      <c r="S914" s="16"/>
      <c r="T914" s="16"/>
      <c r="U914" s="16"/>
      <c r="V914" s="16"/>
      <c r="W914" s="16"/>
      <c r="X914" s="16"/>
      <c r="Y914" s="16"/>
      <c r="Z914" s="16"/>
    </row>
    <row r="915" spans="1:26" ht="12.75" customHeight="1">
      <c r="A915" s="16"/>
      <c r="B915" s="16"/>
      <c r="C915" s="16"/>
      <c r="D915" s="16"/>
      <c r="E915" s="16"/>
      <c r="F915" s="16"/>
      <c r="G915" s="16"/>
      <c r="H915" s="16"/>
      <c r="I915" s="16"/>
      <c r="J915" s="16"/>
      <c r="K915" s="16"/>
      <c r="L915" s="16"/>
      <c r="M915" s="16"/>
      <c r="N915" s="16"/>
      <c r="O915" s="16"/>
      <c r="P915" s="16"/>
      <c r="Q915" s="16"/>
      <c r="R915" s="16"/>
      <c r="S915" s="16"/>
      <c r="T915" s="16"/>
      <c r="U915" s="16"/>
      <c r="V915" s="16"/>
      <c r="W915" s="16"/>
      <c r="X915" s="16"/>
      <c r="Y915" s="16"/>
      <c r="Z915" s="16"/>
    </row>
    <row r="916" spans="1:26" ht="12.75" customHeight="1">
      <c r="A916" s="16"/>
      <c r="B916" s="16"/>
      <c r="C916" s="16"/>
      <c r="D916" s="16"/>
      <c r="E916" s="16"/>
      <c r="F916" s="16"/>
      <c r="G916" s="16"/>
      <c r="H916" s="16"/>
      <c r="I916" s="16"/>
      <c r="J916" s="16"/>
      <c r="K916" s="16"/>
      <c r="L916" s="16"/>
      <c r="M916" s="16"/>
      <c r="N916" s="16"/>
      <c r="O916" s="16"/>
      <c r="P916" s="16"/>
      <c r="Q916" s="16"/>
      <c r="R916" s="16"/>
      <c r="S916" s="16"/>
      <c r="T916" s="16"/>
      <c r="U916" s="16"/>
      <c r="V916" s="16"/>
      <c r="W916" s="16"/>
      <c r="X916" s="16"/>
      <c r="Y916" s="16"/>
      <c r="Z916" s="16"/>
    </row>
    <row r="917" spans="1:26" ht="12.75" customHeight="1">
      <c r="A917" s="16"/>
      <c r="B917" s="16"/>
      <c r="C917" s="16"/>
      <c r="D917" s="16"/>
      <c r="E917" s="16"/>
      <c r="F917" s="16"/>
      <c r="G917" s="16"/>
      <c r="H917" s="16"/>
      <c r="I917" s="16"/>
      <c r="J917" s="16"/>
      <c r="K917" s="16"/>
      <c r="L917" s="16"/>
      <c r="M917" s="16"/>
      <c r="N917" s="16"/>
      <c r="O917" s="16"/>
      <c r="P917" s="16"/>
      <c r="Q917" s="16"/>
      <c r="R917" s="16"/>
      <c r="S917" s="16"/>
      <c r="T917" s="16"/>
      <c r="U917" s="16"/>
      <c r="V917" s="16"/>
      <c r="W917" s="16"/>
      <c r="X917" s="16"/>
      <c r="Y917" s="16"/>
      <c r="Z917" s="16"/>
    </row>
    <row r="918" spans="1:26" ht="12.75" customHeight="1">
      <c r="A918" s="16"/>
      <c r="B918" s="16"/>
      <c r="C918" s="16"/>
      <c r="D918" s="16"/>
      <c r="E918" s="16"/>
      <c r="F918" s="16"/>
      <c r="G918" s="16"/>
      <c r="H918" s="16"/>
      <c r="I918" s="16"/>
      <c r="J918" s="16"/>
      <c r="K918" s="16"/>
      <c r="L918" s="16"/>
      <c r="M918" s="16"/>
      <c r="N918" s="16"/>
      <c r="O918" s="16"/>
      <c r="P918" s="16"/>
      <c r="Q918" s="16"/>
      <c r="R918" s="16"/>
      <c r="S918" s="16"/>
      <c r="T918" s="16"/>
      <c r="U918" s="16"/>
      <c r="V918" s="16"/>
      <c r="W918" s="16"/>
      <c r="X918" s="16"/>
      <c r="Y918" s="16"/>
      <c r="Z918" s="16"/>
    </row>
    <row r="919" spans="1:26" ht="12.75" customHeight="1">
      <c r="A919" s="16"/>
      <c r="B919" s="16"/>
      <c r="C919" s="16"/>
      <c r="D919" s="16"/>
      <c r="E919" s="16"/>
      <c r="F919" s="16"/>
      <c r="G919" s="16"/>
      <c r="H919" s="16"/>
      <c r="I919" s="16"/>
      <c r="J919" s="16"/>
      <c r="K919" s="16"/>
      <c r="L919" s="16"/>
      <c r="M919" s="16"/>
      <c r="N919" s="16"/>
      <c r="O919" s="16"/>
      <c r="P919" s="16"/>
      <c r="Q919" s="16"/>
      <c r="R919" s="16"/>
      <c r="S919" s="16"/>
      <c r="T919" s="16"/>
      <c r="U919" s="16"/>
      <c r="V919" s="16"/>
      <c r="W919" s="16"/>
      <c r="X919" s="16"/>
      <c r="Y919" s="16"/>
      <c r="Z919" s="16"/>
    </row>
    <row r="920" spans="1:26" ht="12.75" customHeight="1">
      <c r="A920" s="16"/>
      <c r="B920" s="16"/>
      <c r="C920" s="16"/>
      <c r="D920" s="16"/>
      <c r="E920" s="16"/>
      <c r="F920" s="16"/>
      <c r="G920" s="16"/>
      <c r="H920" s="16"/>
      <c r="I920" s="16"/>
      <c r="J920" s="16"/>
      <c r="K920" s="16"/>
      <c r="L920" s="16"/>
      <c r="M920" s="16"/>
      <c r="N920" s="16"/>
      <c r="O920" s="16"/>
      <c r="P920" s="16"/>
      <c r="Q920" s="16"/>
      <c r="R920" s="16"/>
      <c r="S920" s="16"/>
      <c r="T920" s="16"/>
      <c r="U920" s="16"/>
      <c r="V920" s="16"/>
      <c r="W920" s="16"/>
      <c r="X920" s="16"/>
      <c r="Y920" s="16"/>
      <c r="Z920" s="16"/>
    </row>
    <row r="921" spans="1:26" ht="12.75" customHeight="1">
      <c r="A921" s="16"/>
      <c r="B921" s="16"/>
      <c r="C921" s="16"/>
      <c r="D921" s="16"/>
      <c r="E921" s="16"/>
      <c r="F921" s="16"/>
      <c r="G921" s="16"/>
      <c r="H921" s="16"/>
      <c r="I921" s="16"/>
      <c r="J921" s="16"/>
      <c r="K921" s="16"/>
      <c r="L921" s="16"/>
      <c r="M921" s="16"/>
      <c r="N921" s="16"/>
      <c r="O921" s="16"/>
      <c r="P921" s="16"/>
      <c r="Q921" s="16"/>
      <c r="R921" s="16"/>
      <c r="S921" s="16"/>
      <c r="T921" s="16"/>
      <c r="U921" s="16"/>
      <c r="V921" s="16"/>
      <c r="W921" s="16"/>
      <c r="X921" s="16"/>
      <c r="Y921" s="16"/>
      <c r="Z921" s="16"/>
    </row>
    <row r="922" spans="1:26" ht="12.75" customHeight="1">
      <c r="A922" s="16"/>
      <c r="B922" s="16"/>
      <c r="C922" s="16"/>
      <c r="D922" s="16"/>
      <c r="E922" s="16"/>
      <c r="F922" s="16"/>
      <c r="G922" s="16"/>
      <c r="H922" s="16"/>
      <c r="I922" s="16"/>
      <c r="J922" s="16"/>
      <c r="K922" s="16"/>
      <c r="L922" s="16"/>
      <c r="M922" s="16"/>
      <c r="N922" s="16"/>
      <c r="O922" s="16"/>
      <c r="P922" s="16"/>
      <c r="Q922" s="16"/>
      <c r="R922" s="16"/>
      <c r="S922" s="16"/>
      <c r="T922" s="16"/>
      <c r="U922" s="16"/>
      <c r="V922" s="16"/>
      <c r="W922" s="16"/>
      <c r="X922" s="16"/>
      <c r="Y922" s="16"/>
      <c r="Z922" s="16"/>
    </row>
    <row r="923" spans="1:26" ht="12.75" customHeight="1">
      <c r="A923" s="16"/>
      <c r="B923" s="16"/>
      <c r="C923" s="16"/>
      <c r="D923" s="16"/>
      <c r="E923" s="16"/>
      <c r="F923" s="16"/>
      <c r="G923" s="16"/>
      <c r="H923" s="16"/>
      <c r="I923" s="16"/>
      <c r="J923" s="16"/>
      <c r="K923" s="16"/>
      <c r="L923" s="16"/>
      <c r="M923" s="16"/>
      <c r="N923" s="16"/>
      <c r="O923" s="16"/>
      <c r="P923" s="16"/>
      <c r="Q923" s="16"/>
      <c r="R923" s="16"/>
      <c r="S923" s="16"/>
      <c r="T923" s="16"/>
      <c r="U923" s="16"/>
      <c r="V923" s="16"/>
      <c r="W923" s="16"/>
      <c r="X923" s="16"/>
      <c r="Y923" s="16"/>
      <c r="Z923" s="16"/>
    </row>
    <row r="924" spans="1:26" ht="12.75" customHeight="1">
      <c r="A924" s="16"/>
      <c r="B924" s="16"/>
      <c r="C924" s="16"/>
      <c r="D924" s="16"/>
      <c r="E924" s="16"/>
      <c r="F924" s="16"/>
      <c r="G924" s="16"/>
      <c r="H924" s="16"/>
      <c r="I924" s="16"/>
      <c r="J924" s="16"/>
      <c r="K924" s="16"/>
      <c r="L924" s="16"/>
      <c r="M924" s="16"/>
      <c r="N924" s="16"/>
      <c r="O924" s="16"/>
      <c r="P924" s="16"/>
      <c r="Q924" s="16"/>
      <c r="R924" s="16"/>
      <c r="S924" s="16"/>
      <c r="T924" s="16"/>
      <c r="U924" s="16"/>
      <c r="V924" s="16"/>
      <c r="W924" s="16"/>
      <c r="X924" s="16"/>
      <c r="Y924" s="16"/>
      <c r="Z924" s="16"/>
    </row>
    <row r="925" spans="1:26" ht="12.75" customHeight="1">
      <c r="A925" s="16"/>
      <c r="B925" s="16"/>
      <c r="C925" s="16"/>
      <c r="D925" s="16"/>
      <c r="E925" s="16"/>
      <c r="F925" s="16"/>
      <c r="G925" s="16"/>
      <c r="H925" s="16"/>
      <c r="I925" s="16"/>
      <c r="J925" s="16"/>
      <c r="K925" s="16"/>
      <c r="L925" s="16"/>
      <c r="M925" s="16"/>
      <c r="N925" s="16"/>
      <c r="O925" s="16"/>
      <c r="P925" s="16"/>
      <c r="Q925" s="16"/>
      <c r="R925" s="16"/>
      <c r="S925" s="16"/>
      <c r="T925" s="16"/>
      <c r="U925" s="16"/>
      <c r="V925" s="16"/>
      <c r="W925" s="16"/>
      <c r="X925" s="16"/>
      <c r="Y925" s="16"/>
      <c r="Z925" s="16"/>
    </row>
    <row r="926" spans="1:26" ht="12.75" customHeight="1">
      <c r="A926" s="16"/>
      <c r="B926" s="16"/>
      <c r="C926" s="16"/>
      <c r="D926" s="16"/>
      <c r="E926" s="16"/>
      <c r="F926" s="16"/>
      <c r="G926" s="16"/>
      <c r="H926" s="16"/>
      <c r="I926" s="16"/>
      <c r="J926" s="16"/>
      <c r="K926" s="16"/>
      <c r="L926" s="16"/>
      <c r="M926" s="16"/>
      <c r="N926" s="16"/>
      <c r="O926" s="16"/>
      <c r="P926" s="16"/>
      <c r="Q926" s="16"/>
      <c r="R926" s="16"/>
      <c r="S926" s="16"/>
      <c r="T926" s="16"/>
      <c r="U926" s="16"/>
      <c r="V926" s="16"/>
      <c r="W926" s="16"/>
      <c r="X926" s="16"/>
      <c r="Y926" s="16"/>
      <c r="Z926" s="16"/>
    </row>
    <row r="927" spans="1:26" ht="12.75" customHeight="1">
      <c r="A927" s="16"/>
      <c r="B927" s="16"/>
      <c r="C927" s="16"/>
      <c r="D927" s="16"/>
      <c r="E927" s="16"/>
      <c r="F927" s="16"/>
      <c r="G927" s="16"/>
      <c r="H927" s="16"/>
      <c r="I927" s="16"/>
      <c r="J927" s="16"/>
      <c r="K927" s="16"/>
      <c r="L927" s="16"/>
      <c r="M927" s="16"/>
      <c r="N927" s="16"/>
      <c r="O927" s="16"/>
      <c r="P927" s="16"/>
      <c r="Q927" s="16"/>
      <c r="R927" s="16"/>
      <c r="S927" s="16"/>
      <c r="T927" s="16"/>
      <c r="U927" s="16"/>
      <c r="V927" s="16"/>
      <c r="W927" s="16"/>
      <c r="X927" s="16"/>
      <c r="Y927" s="16"/>
      <c r="Z927" s="16"/>
    </row>
    <row r="928" spans="1:26" ht="12.75" customHeight="1">
      <c r="A928" s="16"/>
      <c r="B928" s="16"/>
      <c r="C928" s="16"/>
      <c r="D928" s="16"/>
      <c r="E928" s="16"/>
      <c r="F928" s="16"/>
      <c r="G928" s="16"/>
      <c r="H928" s="16"/>
      <c r="I928" s="16"/>
      <c r="J928" s="16"/>
      <c r="K928" s="16"/>
      <c r="L928" s="16"/>
      <c r="M928" s="16"/>
      <c r="N928" s="16"/>
      <c r="O928" s="16"/>
      <c r="P928" s="16"/>
      <c r="Q928" s="16"/>
      <c r="R928" s="16"/>
      <c r="S928" s="16"/>
      <c r="T928" s="16"/>
      <c r="U928" s="16"/>
      <c r="V928" s="16"/>
      <c r="W928" s="16"/>
      <c r="X928" s="16"/>
      <c r="Y928" s="16"/>
      <c r="Z928" s="16"/>
    </row>
    <row r="929" spans="1:26" ht="12.75" customHeight="1">
      <c r="A929" s="16"/>
      <c r="B929" s="16"/>
      <c r="C929" s="16"/>
      <c r="D929" s="16"/>
      <c r="E929" s="16"/>
      <c r="F929" s="16"/>
      <c r="G929" s="16"/>
      <c r="H929" s="16"/>
      <c r="I929" s="16"/>
      <c r="J929" s="16"/>
      <c r="K929" s="16"/>
      <c r="L929" s="16"/>
      <c r="M929" s="16"/>
      <c r="N929" s="16"/>
      <c r="O929" s="16"/>
      <c r="P929" s="16"/>
      <c r="Q929" s="16"/>
      <c r="R929" s="16"/>
      <c r="S929" s="16"/>
      <c r="T929" s="16"/>
      <c r="U929" s="16"/>
      <c r="V929" s="16"/>
      <c r="W929" s="16"/>
      <c r="X929" s="16"/>
      <c r="Y929" s="16"/>
      <c r="Z929" s="16"/>
    </row>
    <row r="930" spans="1:26" ht="12.75" customHeight="1">
      <c r="A930" s="16"/>
      <c r="B930" s="16"/>
      <c r="C930" s="16"/>
      <c r="D930" s="16"/>
      <c r="E930" s="16"/>
      <c r="F930" s="16"/>
      <c r="G930" s="16"/>
      <c r="H930" s="16"/>
      <c r="I930" s="16"/>
      <c r="J930" s="16"/>
      <c r="K930" s="16"/>
      <c r="L930" s="16"/>
      <c r="M930" s="16"/>
      <c r="N930" s="16"/>
      <c r="O930" s="16"/>
      <c r="P930" s="16"/>
      <c r="Q930" s="16"/>
      <c r="R930" s="16"/>
      <c r="S930" s="16"/>
      <c r="T930" s="16"/>
      <c r="U930" s="16"/>
      <c r="V930" s="16"/>
      <c r="W930" s="16"/>
      <c r="X930" s="16"/>
      <c r="Y930" s="16"/>
      <c r="Z930" s="16"/>
    </row>
    <row r="931" spans="1:26" ht="12.75" customHeight="1">
      <c r="A931" s="16"/>
      <c r="B931" s="16"/>
      <c r="C931" s="16"/>
      <c r="D931" s="16"/>
      <c r="E931" s="16"/>
      <c r="F931" s="16"/>
      <c r="G931" s="16"/>
      <c r="H931" s="16"/>
      <c r="I931" s="16"/>
      <c r="J931" s="16"/>
      <c r="K931" s="16"/>
      <c r="L931" s="16"/>
      <c r="M931" s="16"/>
      <c r="N931" s="16"/>
      <c r="O931" s="16"/>
      <c r="P931" s="16"/>
      <c r="Q931" s="16"/>
      <c r="R931" s="16"/>
      <c r="S931" s="16"/>
      <c r="T931" s="16"/>
      <c r="U931" s="16"/>
      <c r="V931" s="16"/>
      <c r="W931" s="16"/>
      <c r="X931" s="16"/>
      <c r="Y931" s="16"/>
      <c r="Z931" s="16"/>
    </row>
    <row r="932" spans="1:26" ht="12.75" customHeight="1">
      <c r="A932" s="16"/>
      <c r="B932" s="16"/>
      <c r="C932" s="16"/>
      <c r="D932" s="16"/>
      <c r="E932" s="16"/>
      <c r="F932" s="16"/>
      <c r="G932" s="16"/>
      <c r="H932" s="16"/>
      <c r="I932" s="16"/>
      <c r="J932" s="16"/>
      <c r="K932" s="16"/>
      <c r="L932" s="16"/>
      <c r="M932" s="16"/>
      <c r="N932" s="16"/>
      <c r="O932" s="16"/>
      <c r="P932" s="16"/>
      <c r="Q932" s="16"/>
      <c r="R932" s="16"/>
      <c r="S932" s="16"/>
      <c r="T932" s="16"/>
      <c r="U932" s="16"/>
      <c r="V932" s="16"/>
      <c r="W932" s="16"/>
      <c r="X932" s="16"/>
      <c r="Y932" s="16"/>
      <c r="Z932" s="16"/>
    </row>
    <row r="933" spans="1:26" ht="12.75" customHeight="1">
      <c r="A933" s="16"/>
      <c r="B933" s="16"/>
      <c r="C933" s="16"/>
      <c r="D933" s="16"/>
      <c r="E933" s="16"/>
      <c r="F933" s="16"/>
      <c r="G933" s="16"/>
      <c r="H933" s="16"/>
      <c r="I933" s="16"/>
      <c r="J933" s="16"/>
      <c r="K933" s="16"/>
      <c r="L933" s="16"/>
      <c r="M933" s="16"/>
      <c r="N933" s="16"/>
      <c r="O933" s="16"/>
      <c r="P933" s="16"/>
      <c r="Q933" s="16"/>
      <c r="R933" s="16"/>
      <c r="S933" s="16"/>
      <c r="T933" s="16"/>
      <c r="U933" s="16"/>
      <c r="V933" s="16"/>
      <c r="W933" s="16"/>
      <c r="X933" s="16"/>
      <c r="Y933" s="16"/>
      <c r="Z933" s="16"/>
    </row>
    <row r="934" spans="1:26" ht="12.75" customHeight="1">
      <c r="A934" s="16"/>
      <c r="B934" s="16"/>
      <c r="C934" s="16"/>
      <c r="D934" s="16"/>
      <c r="E934" s="16"/>
      <c r="F934" s="16"/>
      <c r="G934" s="16"/>
      <c r="H934" s="16"/>
      <c r="I934" s="16"/>
      <c r="J934" s="16"/>
      <c r="K934" s="16"/>
      <c r="L934" s="16"/>
      <c r="M934" s="16"/>
      <c r="N934" s="16"/>
      <c r="O934" s="16"/>
      <c r="P934" s="16"/>
      <c r="Q934" s="16"/>
      <c r="R934" s="16"/>
      <c r="S934" s="16"/>
      <c r="T934" s="16"/>
      <c r="U934" s="16"/>
      <c r="V934" s="16"/>
      <c r="W934" s="16"/>
      <c r="X934" s="16"/>
      <c r="Y934" s="16"/>
      <c r="Z934" s="16"/>
    </row>
    <row r="935" spans="1:26" ht="12.75" customHeight="1">
      <c r="A935" s="16"/>
      <c r="B935" s="16"/>
      <c r="C935" s="16"/>
      <c r="D935" s="16"/>
      <c r="E935" s="16"/>
      <c r="F935" s="16"/>
      <c r="G935" s="16"/>
      <c r="H935" s="16"/>
      <c r="I935" s="16"/>
      <c r="J935" s="16"/>
      <c r="K935" s="16"/>
      <c r="L935" s="16"/>
      <c r="M935" s="16"/>
      <c r="N935" s="16"/>
      <c r="O935" s="16"/>
      <c r="P935" s="16"/>
      <c r="Q935" s="16"/>
      <c r="R935" s="16"/>
      <c r="S935" s="16"/>
      <c r="T935" s="16"/>
      <c r="U935" s="16"/>
      <c r="V935" s="16"/>
      <c r="W935" s="16"/>
      <c r="X935" s="16"/>
      <c r="Y935" s="16"/>
      <c r="Z935" s="16"/>
    </row>
    <row r="936" spans="1:26" ht="12.75" customHeight="1">
      <c r="A936" s="16"/>
      <c r="B936" s="16"/>
      <c r="C936" s="16"/>
      <c r="D936" s="16"/>
      <c r="E936" s="16"/>
      <c r="F936" s="16"/>
      <c r="G936" s="16"/>
      <c r="H936" s="16"/>
      <c r="I936" s="16"/>
      <c r="J936" s="16"/>
      <c r="K936" s="16"/>
      <c r="L936" s="16"/>
      <c r="M936" s="16"/>
      <c r="N936" s="16"/>
      <c r="O936" s="16"/>
      <c r="P936" s="16"/>
      <c r="Q936" s="16"/>
      <c r="R936" s="16"/>
      <c r="S936" s="16"/>
      <c r="T936" s="16"/>
      <c r="U936" s="16"/>
      <c r="V936" s="16"/>
      <c r="W936" s="16"/>
      <c r="X936" s="16"/>
      <c r="Y936" s="16"/>
      <c r="Z936" s="16"/>
    </row>
    <row r="937" spans="1:26" ht="12.75" customHeight="1">
      <c r="A937" s="16"/>
      <c r="B937" s="16"/>
      <c r="C937" s="16"/>
      <c r="D937" s="16"/>
      <c r="E937" s="16"/>
      <c r="F937" s="16"/>
      <c r="G937" s="16"/>
      <c r="H937" s="16"/>
      <c r="I937" s="16"/>
      <c r="J937" s="16"/>
      <c r="K937" s="16"/>
      <c r="L937" s="16"/>
      <c r="M937" s="16"/>
      <c r="N937" s="16"/>
      <c r="O937" s="16"/>
      <c r="P937" s="16"/>
      <c r="Q937" s="16"/>
      <c r="R937" s="16"/>
      <c r="S937" s="16"/>
      <c r="T937" s="16"/>
      <c r="U937" s="16"/>
      <c r="V937" s="16"/>
      <c r="W937" s="16"/>
      <c r="X937" s="16"/>
      <c r="Y937" s="16"/>
      <c r="Z937" s="16"/>
    </row>
    <row r="938" spans="1:26" ht="12.75" customHeight="1">
      <c r="A938" s="16"/>
      <c r="B938" s="16"/>
      <c r="C938" s="16"/>
      <c r="D938" s="16"/>
      <c r="E938" s="16"/>
      <c r="F938" s="16"/>
      <c r="G938" s="16"/>
      <c r="H938" s="16"/>
      <c r="I938" s="16"/>
      <c r="J938" s="16"/>
      <c r="K938" s="16"/>
      <c r="L938" s="16"/>
      <c r="M938" s="16"/>
      <c r="N938" s="16"/>
      <c r="O938" s="16"/>
      <c r="P938" s="16"/>
      <c r="Q938" s="16"/>
      <c r="R938" s="16"/>
      <c r="S938" s="16"/>
      <c r="T938" s="16"/>
      <c r="U938" s="16"/>
      <c r="V938" s="16"/>
      <c r="W938" s="16"/>
      <c r="X938" s="16"/>
      <c r="Y938" s="16"/>
      <c r="Z938" s="16"/>
    </row>
    <row r="939" spans="1:26" ht="12.75" customHeight="1">
      <c r="A939" s="16"/>
      <c r="B939" s="16"/>
      <c r="C939" s="16"/>
      <c r="D939" s="16"/>
      <c r="E939" s="16"/>
      <c r="F939" s="16"/>
      <c r="G939" s="16"/>
      <c r="H939" s="16"/>
      <c r="I939" s="16"/>
      <c r="J939" s="16"/>
      <c r="K939" s="16"/>
      <c r="L939" s="16"/>
      <c r="M939" s="16"/>
      <c r="N939" s="16"/>
      <c r="O939" s="16"/>
      <c r="P939" s="16"/>
      <c r="Q939" s="16"/>
      <c r="R939" s="16"/>
      <c r="S939" s="16"/>
      <c r="T939" s="16"/>
      <c r="U939" s="16"/>
      <c r="V939" s="16"/>
      <c r="W939" s="16"/>
      <c r="X939" s="16"/>
      <c r="Y939" s="16"/>
      <c r="Z939" s="16"/>
    </row>
    <row r="940" spans="1:26" ht="12.75" customHeight="1">
      <c r="A940" s="16"/>
      <c r="B940" s="16"/>
      <c r="C940" s="16"/>
      <c r="D940" s="16"/>
      <c r="E940" s="16"/>
      <c r="F940" s="16"/>
      <c r="G940" s="16"/>
      <c r="H940" s="16"/>
      <c r="I940" s="16"/>
      <c r="J940" s="16"/>
      <c r="K940" s="16"/>
      <c r="L940" s="16"/>
      <c r="M940" s="16"/>
      <c r="N940" s="16"/>
      <c r="O940" s="16"/>
      <c r="P940" s="16"/>
      <c r="Q940" s="16"/>
      <c r="R940" s="16"/>
      <c r="S940" s="16"/>
      <c r="T940" s="16"/>
      <c r="U940" s="16"/>
      <c r="V940" s="16"/>
      <c r="W940" s="16"/>
      <c r="X940" s="16"/>
      <c r="Y940" s="16"/>
      <c r="Z940" s="16"/>
    </row>
    <row r="941" spans="1:26" ht="12.75" customHeight="1">
      <c r="A941" s="16"/>
      <c r="B941" s="16"/>
      <c r="C941" s="16"/>
      <c r="D941" s="16"/>
      <c r="E941" s="16"/>
      <c r="F941" s="16"/>
      <c r="G941" s="16"/>
      <c r="H941" s="16"/>
      <c r="I941" s="16"/>
      <c r="J941" s="16"/>
      <c r="K941" s="16"/>
      <c r="L941" s="16"/>
      <c r="M941" s="16"/>
      <c r="N941" s="16"/>
      <c r="O941" s="16"/>
      <c r="P941" s="16"/>
      <c r="Q941" s="16"/>
      <c r="R941" s="16"/>
      <c r="S941" s="16"/>
      <c r="T941" s="16"/>
      <c r="U941" s="16"/>
      <c r="V941" s="16"/>
      <c r="W941" s="16"/>
      <c r="X941" s="16"/>
      <c r="Y941" s="16"/>
      <c r="Z941" s="16"/>
    </row>
    <row r="942" spans="1:26" ht="12.75" customHeight="1">
      <c r="A942" s="16"/>
      <c r="B942" s="16"/>
      <c r="C942" s="16"/>
      <c r="D942" s="16"/>
      <c r="E942" s="16"/>
      <c r="F942" s="16"/>
      <c r="G942" s="16"/>
      <c r="H942" s="16"/>
      <c r="I942" s="16"/>
      <c r="J942" s="16"/>
      <c r="K942" s="16"/>
      <c r="L942" s="16"/>
      <c r="M942" s="16"/>
      <c r="N942" s="16"/>
      <c r="O942" s="16"/>
      <c r="P942" s="16"/>
      <c r="Q942" s="16"/>
      <c r="R942" s="16"/>
      <c r="S942" s="16"/>
      <c r="T942" s="16"/>
      <c r="U942" s="16"/>
      <c r="V942" s="16"/>
      <c r="W942" s="16"/>
      <c r="X942" s="16"/>
      <c r="Y942" s="16"/>
      <c r="Z942" s="16"/>
    </row>
    <row r="943" spans="1:26" ht="12.75" customHeight="1">
      <c r="A943" s="16"/>
      <c r="B943" s="16"/>
      <c r="C943" s="16"/>
      <c r="D943" s="16"/>
      <c r="E943" s="16"/>
      <c r="F943" s="16"/>
      <c r="G943" s="16"/>
      <c r="H943" s="16"/>
      <c r="I943" s="16"/>
      <c r="J943" s="16"/>
      <c r="K943" s="16"/>
      <c r="L943" s="16"/>
      <c r="M943" s="16"/>
      <c r="N943" s="16"/>
      <c r="O943" s="16"/>
      <c r="P943" s="16"/>
      <c r="Q943" s="16"/>
      <c r="R943" s="16"/>
      <c r="S943" s="16"/>
      <c r="T943" s="16"/>
      <c r="U943" s="16"/>
      <c r="V943" s="16"/>
      <c r="W943" s="16"/>
      <c r="X943" s="16"/>
      <c r="Y943" s="16"/>
      <c r="Z943" s="16"/>
    </row>
    <row r="944" spans="1:26" ht="12.75" customHeight="1">
      <c r="A944" s="16"/>
      <c r="B944" s="16"/>
      <c r="C944" s="16"/>
      <c r="D944" s="16"/>
      <c r="E944" s="16"/>
      <c r="F944" s="16"/>
      <c r="G944" s="16"/>
      <c r="H944" s="16"/>
      <c r="I944" s="16"/>
      <c r="J944" s="16"/>
      <c r="K944" s="16"/>
      <c r="L944" s="16"/>
      <c r="M944" s="16"/>
      <c r="N944" s="16"/>
      <c r="O944" s="16"/>
      <c r="P944" s="16"/>
      <c r="Q944" s="16"/>
      <c r="R944" s="16"/>
      <c r="S944" s="16"/>
      <c r="T944" s="16"/>
      <c r="U944" s="16"/>
      <c r="V944" s="16"/>
      <c r="W944" s="16"/>
      <c r="X944" s="16"/>
      <c r="Y944" s="16"/>
      <c r="Z944" s="16"/>
    </row>
    <row r="945" spans="1:26" ht="12.75" customHeight="1">
      <c r="A945" s="16"/>
      <c r="B945" s="16"/>
      <c r="C945" s="16"/>
      <c r="D945" s="16"/>
      <c r="E945" s="16"/>
      <c r="F945" s="16"/>
      <c r="G945" s="16"/>
      <c r="H945" s="16"/>
      <c r="I945" s="16"/>
      <c r="J945" s="16"/>
      <c r="K945" s="16"/>
      <c r="L945" s="16"/>
      <c r="M945" s="16"/>
      <c r="N945" s="16"/>
      <c r="O945" s="16"/>
      <c r="P945" s="16"/>
      <c r="Q945" s="16"/>
      <c r="R945" s="16"/>
      <c r="S945" s="16"/>
      <c r="T945" s="16"/>
      <c r="U945" s="16"/>
      <c r="V945" s="16"/>
      <c r="W945" s="16"/>
      <c r="X945" s="16"/>
      <c r="Y945" s="16"/>
      <c r="Z945" s="16"/>
    </row>
    <row r="946" spans="1:26" ht="12.75" customHeight="1">
      <c r="A946" s="16"/>
      <c r="B946" s="16"/>
      <c r="C946" s="16"/>
      <c r="D946" s="16"/>
      <c r="E946" s="16"/>
      <c r="F946" s="16"/>
      <c r="G946" s="16"/>
      <c r="H946" s="16"/>
      <c r="I946" s="16"/>
      <c r="J946" s="16"/>
      <c r="K946" s="16"/>
      <c r="L946" s="16"/>
      <c r="M946" s="16"/>
      <c r="N946" s="16"/>
      <c r="O946" s="16"/>
      <c r="P946" s="16"/>
      <c r="Q946" s="16"/>
      <c r="R946" s="16"/>
      <c r="S946" s="16"/>
      <c r="T946" s="16"/>
      <c r="U946" s="16"/>
      <c r="V946" s="16"/>
      <c r="W946" s="16"/>
      <c r="X946" s="16"/>
      <c r="Y946" s="16"/>
      <c r="Z946" s="16"/>
    </row>
    <row r="947" spans="1:26" ht="12.75" customHeight="1">
      <c r="A947" s="16"/>
      <c r="B947" s="16"/>
      <c r="C947" s="16"/>
      <c r="D947" s="16"/>
      <c r="E947" s="16"/>
      <c r="F947" s="16"/>
      <c r="G947" s="16"/>
      <c r="H947" s="16"/>
      <c r="I947" s="16"/>
      <c r="J947" s="16"/>
      <c r="K947" s="16"/>
      <c r="L947" s="16"/>
      <c r="M947" s="16"/>
      <c r="N947" s="16"/>
      <c r="O947" s="16"/>
      <c r="P947" s="16"/>
      <c r="Q947" s="16"/>
      <c r="R947" s="16"/>
      <c r="S947" s="16"/>
      <c r="T947" s="16"/>
      <c r="U947" s="16"/>
      <c r="V947" s="16"/>
      <c r="W947" s="16"/>
      <c r="X947" s="16"/>
      <c r="Y947" s="16"/>
      <c r="Z947" s="16"/>
    </row>
    <row r="948" spans="1:26" ht="12.75" customHeight="1">
      <c r="A948" s="16"/>
      <c r="B948" s="16"/>
      <c r="C948" s="16"/>
      <c r="D948" s="16"/>
      <c r="E948" s="16"/>
      <c r="F948" s="16"/>
      <c r="G948" s="16"/>
      <c r="H948" s="16"/>
      <c r="I948" s="16"/>
      <c r="J948" s="16"/>
      <c r="K948" s="16"/>
      <c r="L948" s="16"/>
      <c r="M948" s="16"/>
      <c r="N948" s="16"/>
      <c r="O948" s="16"/>
      <c r="P948" s="16"/>
      <c r="Q948" s="16"/>
      <c r="R948" s="16"/>
      <c r="S948" s="16"/>
      <c r="T948" s="16"/>
      <c r="U948" s="16"/>
      <c r="V948" s="16"/>
      <c r="W948" s="16"/>
      <c r="X948" s="16"/>
      <c r="Y948" s="16"/>
      <c r="Z948" s="16"/>
    </row>
    <row r="949" spans="1:26" ht="12.75" customHeight="1">
      <c r="A949" s="16"/>
      <c r="B949" s="16"/>
      <c r="C949" s="16"/>
      <c r="D949" s="16"/>
      <c r="E949" s="16"/>
      <c r="F949" s="16"/>
      <c r="G949" s="16"/>
      <c r="H949" s="16"/>
      <c r="I949" s="16"/>
      <c r="J949" s="16"/>
      <c r="K949" s="16"/>
      <c r="L949" s="16"/>
      <c r="M949" s="16"/>
      <c r="N949" s="16"/>
      <c r="O949" s="16"/>
      <c r="P949" s="16"/>
      <c r="Q949" s="16"/>
      <c r="R949" s="16"/>
      <c r="S949" s="16"/>
      <c r="T949" s="16"/>
      <c r="U949" s="16"/>
      <c r="V949" s="16"/>
      <c r="W949" s="16"/>
      <c r="X949" s="16"/>
      <c r="Y949" s="16"/>
      <c r="Z949" s="16"/>
    </row>
    <row r="950" spans="1:26" ht="12.75" customHeight="1">
      <c r="A950" s="16"/>
      <c r="B950" s="16"/>
      <c r="C950" s="16"/>
      <c r="D950" s="16"/>
      <c r="E950" s="16"/>
      <c r="F950" s="16"/>
      <c r="G950" s="16"/>
      <c r="H950" s="16"/>
      <c r="I950" s="16"/>
      <c r="J950" s="16"/>
      <c r="K950" s="16"/>
      <c r="L950" s="16"/>
      <c r="M950" s="16"/>
      <c r="N950" s="16"/>
      <c r="O950" s="16"/>
      <c r="P950" s="16"/>
      <c r="Q950" s="16"/>
      <c r="R950" s="16"/>
      <c r="S950" s="16"/>
      <c r="T950" s="16"/>
      <c r="U950" s="16"/>
      <c r="V950" s="16"/>
      <c r="W950" s="16"/>
      <c r="X950" s="16"/>
      <c r="Y950" s="16"/>
      <c r="Z950" s="16"/>
    </row>
    <row r="951" spans="1:26" ht="12.75" customHeight="1">
      <c r="A951" s="16"/>
      <c r="B951" s="16"/>
      <c r="C951" s="16"/>
      <c r="D951" s="16"/>
      <c r="E951" s="16"/>
      <c r="F951" s="16"/>
      <c r="G951" s="16"/>
      <c r="H951" s="16"/>
      <c r="I951" s="16"/>
      <c r="J951" s="16"/>
      <c r="K951" s="16"/>
      <c r="L951" s="16"/>
      <c r="M951" s="16"/>
      <c r="N951" s="16"/>
      <c r="O951" s="16"/>
      <c r="P951" s="16"/>
      <c r="Q951" s="16"/>
      <c r="R951" s="16"/>
      <c r="S951" s="16"/>
      <c r="T951" s="16"/>
      <c r="U951" s="16"/>
      <c r="V951" s="16"/>
      <c r="W951" s="16"/>
      <c r="X951" s="16"/>
      <c r="Y951" s="16"/>
      <c r="Z951" s="16"/>
    </row>
    <row r="952" spans="1:26" ht="12.75" customHeight="1">
      <c r="A952" s="16"/>
      <c r="B952" s="16"/>
      <c r="C952" s="16"/>
      <c r="D952" s="16"/>
      <c r="E952" s="16"/>
      <c r="F952" s="16"/>
      <c r="G952" s="16"/>
      <c r="H952" s="16"/>
      <c r="I952" s="16"/>
      <c r="J952" s="16"/>
      <c r="K952" s="16"/>
      <c r="L952" s="16"/>
      <c r="M952" s="16"/>
      <c r="N952" s="16"/>
      <c r="O952" s="16"/>
      <c r="P952" s="16"/>
      <c r="Q952" s="16"/>
      <c r="R952" s="16"/>
      <c r="S952" s="16"/>
      <c r="T952" s="16"/>
      <c r="U952" s="16"/>
      <c r="V952" s="16"/>
      <c r="W952" s="16"/>
      <c r="X952" s="16"/>
      <c r="Y952" s="16"/>
      <c r="Z952" s="16"/>
    </row>
    <row r="953" spans="1:26" ht="12.75" customHeight="1">
      <c r="A953" s="16"/>
      <c r="B953" s="16"/>
      <c r="C953" s="16"/>
      <c r="D953" s="16"/>
      <c r="E953" s="16"/>
      <c r="F953" s="16"/>
      <c r="G953" s="16"/>
      <c r="H953" s="16"/>
      <c r="I953" s="16"/>
      <c r="J953" s="16"/>
      <c r="K953" s="16"/>
      <c r="L953" s="16"/>
      <c r="M953" s="16"/>
      <c r="N953" s="16"/>
      <c r="O953" s="16"/>
      <c r="P953" s="16"/>
      <c r="Q953" s="16"/>
      <c r="R953" s="16"/>
      <c r="S953" s="16"/>
      <c r="T953" s="16"/>
      <c r="U953" s="16"/>
      <c r="V953" s="16"/>
      <c r="W953" s="16"/>
      <c r="X953" s="16"/>
      <c r="Y953" s="16"/>
      <c r="Z953" s="16"/>
    </row>
    <row r="954" spans="1:26" ht="12.75" customHeight="1">
      <c r="A954" s="16"/>
      <c r="B954" s="16"/>
      <c r="C954" s="16"/>
      <c r="D954" s="16"/>
      <c r="E954" s="16"/>
      <c r="F954" s="16"/>
      <c r="G954" s="16"/>
      <c r="H954" s="16"/>
      <c r="I954" s="16"/>
      <c r="J954" s="16"/>
      <c r="K954" s="16"/>
      <c r="L954" s="16"/>
      <c r="M954" s="16"/>
      <c r="N954" s="16"/>
      <c r="O954" s="16"/>
      <c r="P954" s="16"/>
      <c r="Q954" s="16"/>
      <c r="R954" s="16"/>
      <c r="S954" s="16"/>
      <c r="T954" s="16"/>
      <c r="U954" s="16"/>
      <c r="V954" s="16"/>
      <c r="W954" s="16"/>
      <c r="X954" s="16"/>
      <c r="Y954" s="16"/>
      <c r="Z954" s="16"/>
    </row>
    <row r="955" spans="1:26" ht="12.75" customHeight="1">
      <c r="A955" s="16"/>
      <c r="B955" s="16"/>
      <c r="C955" s="16"/>
      <c r="D955" s="16"/>
      <c r="E955" s="16"/>
      <c r="F955" s="16"/>
      <c r="G955" s="16"/>
      <c r="H955" s="16"/>
      <c r="I955" s="16"/>
      <c r="J955" s="16"/>
      <c r="K955" s="16"/>
      <c r="L955" s="16"/>
      <c r="M955" s="16"/>
      <c r="N955" s="16"/>
      <c r="O955" s="16"/>
      <c r="P955" s="16"/>
      <c r="Q955" s="16"/>
      <c r="R955" s="16"/>
      <c r="S955" s="16"/>
      <c r="T955" s="16"/>
      <c r="U955" s="16"/>
      <c r="V955" s="16"/>
      <c r="W955" s="16"/>
      <c r="X955" s="16"/>
      <c r="Y955" s="16"/>
      <c r="Z955" s="16"/>
    </row>
    <row r="956" spans="1:26" ht="12.75" customHeight="1">
      <c r="A956" s="16"/>
      <c r="B956" s="16"/>
      <c r="C956" s="16"/>
      <c r="D956" s="16"/>
      <c r="E956" s="16"/>
      <c r="F956" s="16"/>
      <c r="G956" s="16"/>
      <c r="H956" s="16"/>
      <c r="I956" s="16"/>
      <c r="J956" s="16"/>
      <c r="K956" s="16"/>
      <c r="L956" s="16"/>
      <c r="M956" s="16"/>
      <c r="N956" s="16"/>
      <c r="O956" s="16"/>
      <c r="P956" s="16"/>
      <c r="Q956" s="16"/>
      <c r="R956" s="16"/>
      <c r="S956" s="16"/>
      <c r="T956" s="16"/>
      <c r="U956" s="16"/>
      <c r="V956" s="16"/>
      <c r="W956" s="16"/>
      <c r="X956" s="16"/>
      <c r="Y956" s="16"/>
      <c r="Z956" s="16"/>
    </row>
    <row r="957" spans="1:26" ht="12.75" customHeight="1">
      <c r="A957" s="16"/>
      <c r="B957" s="16"/>
      <c r="C957" s="16"/>
      <c r="D957" s="16"/>
      <c r="E957" s="16"/>
      <c r="F957" s="16"/>
      <c r="G957" s="16"/>
      <c r="H957" s="16"/>
      <c r="I957" s="16"/>
      <c r="J957" s="16"/>
      <c r="K957" s="16"/>
      <c r="L957" s="16"/>
      <c r="M957" s="16"/>
      <c r="N957" s="16"/>
      <c r="O957" s="16"/>
      <c r="P957" s="16"/>
      <c r="Q957" s="16"/>
      <c r="R957" s="16"/>
      <c r="S957" s="16"/>
      <c r="T957" s="16"/>
      <c r="U957" s="16"/>
      <c r="V957" s="16"/>
      <c r="W957" s="16"/>
      <c r="X957" s="16"/>
      <c r="Y957" s="16"/>
      <c r="Z957" s="16"/>
    </row>
    <row r="958" spans="1:26" ht="12.75" customHeight="1">
      <c r="A958" s="16"/>
      <c r="B958" s="16"/>
      <c r="C958" s="16"/>
      <c r="D958" s="16"/>
      <c r="E958" s="16"/>
      <c r="F958" s="16"/>
      <c r="G958" s="16"/>
      <c r="H958" s="16"/>
      <c r="I958" s="16"/>
      <c r="J958" s="16"/>
      <c r="K958" s="16"/>
      <c r="L958" s="16"/>
      <c r="M958" s="16"/>
      <c r="N958" s="16"/>
      <c r="O958" s="16"/>
      <c r="P958" s="16"/>
      <c r="Q958" s="16"/>
      <c r="R958" s="16"/>
      <c r="S958" s="16"/>
      <c r="T958" s="16"/>
      <c r="U958" s="16"/>
      <c r="V958" s="16"/>
      <c r="W958" s="16"/>
      <c r="X958" s="16"/>
      <c r="Y958" s="16"/>
      <c r="Z958" s="16"/>
    </row>
    <row r="959" spans="1:26" ht="12.75" customHeight="1">
      <c r="A959" s="16"/>
      <c r="B959" s="16"/>
      <c r="C959" s="16"/>
      <c r="D959" s="16"/>
      <c r="E959" s="16"/>
      <c r="F959" s="16"/>
      <c r="G959" s="16"/>
      <c r="H959" s="16"/>
      <c r="I959" s="16"/>
      <c r="J959" s="16"/>
      <c r="K959" s="16"/>
      <c r="L959" s="16"/>
      <c r="M959" s="16"/>
      <c r="N959" s="16"/>
      <c r="O959" s="16"/>
      <c r="P959" s="16"/>
      <c r="Q959" s="16"/>
      <c r="R959" s="16"/>
      <c r="S959" s="16"/>
      <c r="T959" s="16"/>
      <c r="U959" s="16"/>
      <c r="V959" s="16"/>
      <c r="W959" s="16"/>
      <c r="X959" s="16"/>
      <c r="Y959" s="16"/>
      <c r="Z959" s="16"/>
    </row>
    <row r="960" spans="1:26" ht="12.75" customHeight="1">
      <c r="A960" s="16"/>
      <c r="B960" s="16"/>
      <c r="C960" s="16"/>
      <c r="D960" s="16"/>
      <c r="E960" s="16"/>
      <c r="F960" s="16"/>
      <c r="G960" s="16"/>
      <c r="H960" s="16"/>
      <c r="I960" s="16"/>
      <c r="J960" s="16"/>
      <c r="K960" s="16"/>
      <c r="L960" s="16"/>
      <c r="M960" s="16"/>
      <c r="N960" s="16"/>
      <c r="O960" s="16"/>
      <c r="P960" s="16"/>
      <c r="Q960" s="16"/>
      <c r="R960" s="16"/>
      <c r="S960" s="16"/>
      <c r="T960" s="16"/>
      <c r="U960" s="16"/>
      <c r="V960" s="16"/>
      <c r="W960" s="16"/>
      <c r="X960" s="16"/>
      <c r="Y960" s="16"/>
      <c r="Z960" s="16"/>
    </row>
    <row r="961" spans="1:26" ht="12.75" customHeight="1">
      <c r="A961" s="16"/>
      <c r="B961" s="16"/>
      <c r="C961" s="16"/>
      <c r="D961" s="16"/>
      <c r="E961" s="16"/>
      <c r="F961" s="16"/>
      <c r="G961" s="16"/>
      <c r="H961" s="16"/>
      <c r="I961" s="16"/>
      <c r="J961" s="16"/>
      <c r="K961" s="16"/>
      <c r="L961" s="16"/>
      <c r="M961" s="16"/>
      <c r="N961" s="16"/>
      <c r="O961" s="16"/>
      <c r="P961" s="16"/>
      <c r="Q961" s="16"/>
      <c r="R961" s="16"/>
      <c r="S961" s="16"/>
      <c r="T961" s="16"/>
      <c r="U961" s="16"/>
      <c r="V961" s="16"/>
      <c r="W961" s="16"/>
      <c r="X961" s="16"/>
      <c r="Y961" s="16"/>
      <c r="Z961" s="16"/>
    </row>
    <row r="962" spans="1:26" ht="12.75" customHeight="1">
      <c r="A962" s="16"/>
      <c r="B962" s="16"/>
      <c r="C962" s="16"/>
      <c r="D962" s="16"/>
      <c r="E962" s="16"/>
      <c r="F962" s="16"/>
      <c r="G962" s="16"/>
      <c r="H962" s="16"/>
      <c r="I962" s="16"/>
      <c r="J962" s="16"/>
      <c r="K962" s="16"/>
      <c r="L962" s="16"/>
      <c r="M962" s="16"/>
      <c r="N962" s="16"/>
      <c r="O962" s="16"/>
      <c r="P962" s="16"/>
      <c r="Q962" s="16"/>
      <c r="R962" s="16"/>
      <c r="S962" s="16"/>
      <c r="T962" s="16"/>
      <c r="U962" s="16"/>
      <c r="V962" s="16"/>
      <c r="W962" s="16"/>
      <c r="X962" s="16"/>
      <c r="Y962" s="16"/>
      <c r="Z962" s="16"/>
    </row>
    <row r="963" spans="1:26" ht="12.75" customHeight="1">
      <c r="A963" s="16"/>
      <c r="B963" s="16"/>
      <c r="C963" s="16"/>
      <c r="D963" s="16"/>
      <c r="E963" s="16"/>
      <c r="F963" s="16"/>
      <c r="G963" s="16"/>
      <c r="H963" s="16"/>
      <c r="I963" s="16"/>
      <c r="J963" s="16"/>
      <c r="K963" s="16"/>
      <c r="L963" s="16"/>
      <c r="M963" s="16"/>
      <c r="N963" s="16"/>
      <c r="O963" s="16"/>
      <c r="P963" s="16"/>
      <c r="Q963" s="16"/>
      <c r="R963" s="16"/>
      <c r="S963" s="16"/>
      <c r="T963" s="16"/>
      <c r="U963" s="16"/>
      <c r="V963" s="16"/>
      <c r="W963" s="16"/>
      <c r="X963" s="16"/>
      <c r="Y963" s="16"/>
      <c r="Z963" s="16"/>
    </row>
    <row r="964" spans="1:26" ht="12.75" customHeight="1">
      <c r="A964" s="16"/>
      <c r="B964" s="16"/>
      <c r="C964" s="16"/>
      <c r="D964" s="16"/>
      <c r="E964" s="16"/>
      <c r="F964" s="16"/>
      <c r="G964" s="16"/>
      <c r="H964" s="16"/>
      <c r="I964" s="16"/>
      <c r="J964" s="16"/>
      <c r="K964" s="16"/>
      <c r="L964" s="16"/>
      <c r="M964" s="16"/>
      <c r="N964" s="16"/>
      <c r="O964" s="16"/>
      <c r="P964" s="16"/>
      <c r="Q964" s="16"/>
      <c r="R964" s="16"/>
      <c r="S964" s="16"/>
      <c r="T964" s="16"/>
      <c r="U964" s="16"/>
      <c r="V964" s="16"/>
      <c r="W964" s="16"/>
      <c r="X964" s="16"/>
      <c r="Y964" s="16"/>
      <c r="Z964" s="16"/>
    </row>
    <row r="965" spans="1:26" ht="12.75" customHeight="1">
      <c r="A965" s="16"/>
      <c r="B965" s="16"/>
      <c r="C965" s="16"/>
      <c r="D965" s="16"/>
      <c r="E965" s="16"/>
      <c r="F965" s="16"/>
      <c r="G965" s="16"/>
      <c r="H965" s="16"/>
      <c r="I965" s="16"/>
      <c r="J965" s="16"/>
      <c r="K965" s="16"/>
      <c r="L965" s="16"/>
      <c r="M965" s="16"/>
      <c r="N965" s="16"/>
      <c r="O965" s="16"/>
      <c r="P965" s="16"/>
      <c r="Q965" s="16"/>
      <c r="R965" s="16"/>
      <c r="S965" s="16"/>
      <c r="T965" s="16"/>
      <c r="U965" s="16"/>
      <c r="V965" s="16"/>
      <c r="W965" s="16"/>
      <c r="X965" s="16"/>
      <c r="Y965" s="16"/>
      <c r="Z965" s="16"/>
    </row>
    <row r="966" spans="1:26" ht="12.75" customHeight="1">
      <c r="A966" s="16"/>
      <c r="B966" s="16"/>
      <c r="C966" s="16"/>
      <c r="D966" s="16"/>
      <c r="E966" s="16"/>
      <c r="F966" s="16"/>
      <c r="G966" s="16"/>
      <c r="H966" s="16"/>
      <c r="I966" s="16"/>
      <c r="J966" s="16"/>
      <c r="K966" s="16"/>
      <c r="L966" s="16"/>
      <c r="M966" s="16"/>
      <c r="N966" s="16"/>
      <c r="O966" s="16"/>
      <c r="P966" s="16"/>
      <c r="Q966" s="16"/>
      <c r="R966" s="16"/>
      <c r="S966" s="16"/>
      <c r="T966" s="16"/>
      <c r="U966" s="16"/>
      <c r="V966" s="16"/>
      <c r="W966" s="16"/>
      <c r="X966" s="16"/>
      <c r="Y966" s="16"/>
      <c r="Z966" s="16"/>
    </row>
    <row r="967" spans="1:26" ht="12.75" customHeight="1">
      <c r="A967" s="16"/>
      <c r="B967" s="16"/>
      <c r="C967" s="16"/>
      <c r="D967" s="16"/>
      <c r="E967" s="16"/>
      <c r="F967" s="16"/>
      <c r="G967" s="16"/>
      <c r="H967" s="16"/>
      <c r="I967" s="16"/>
      <c r="J967" s="16"/>
      <c r="K967" s="16"/>
      <c r="L967" s="16"/>
      <c r="M967" s="16"/>
      <c r="N967" s="16"/>
      <c r="O967" s="16"/>
      <c r="P967" s="16"/>
      <c r="Q967" s="16"/>
      <c r="R967" s="16"/>
      <c r="S967" s="16"/>
      <c r="T967" s="16"/>
      <c r="U967" s="16"/>
      <c r="V967" s="16"/>
      <c r="W967" s="16"/>
      <c r="X967" s="16"/>
      <c r="Y967" s="16"/>
      <c r="Z967" s="16"/>
    </row>
    <row r="968" spans="1:26" ht="12.75" customHeight="1">
      <c r="A968" s="16"/>
      <c r="B968" s="16"/>
      <c r="C968" s="16"/>
      <c r="D968" s="16"/>
      <c r="E968" s="16"/>
      <c r="F968" s="16"/>
      <c r="G968" s="16"/>
      <c r="H968" s="16"/>
      <c r="I968" s="16"/>
      <c r="J968" s="16"/>
      <c r="K968" s="16"/>
      <c r="L968" s="16"/>
      <c r="M968" s="16"/>
      <c r="N968" s="16"/>
      <c r="O968" s="16"/>
      <c r="P968" s="16"/>
      <c r="Q968" s="16"/>
      <c r="R968" s="16"/>
      <c r="S968" s="16"/>
      <c r="T968" s="16"/>
      <c r="U968" s="16"/>
      <c r="V968" s="16"/>
      <c r="W968" s="16"/>
      <c r="X968" s="16"/>
      <c r="Y968" s="16"/>
      <c r="Z968" s="16"/>
    </row>
    <row r="969" spans="1:26" ht="12.75" customHeight="1">
      <c r="A969" s="16"/>
      <c r="B969" s="16"/>
      <c r="C969" s="16"/>
      <c r="D969" s="16"/>
      <c r="E969" s="16"/>
      <c r="F969" s="16"/>
      <c r="G969" s="16"/>
      <c r="H969" s="16"/>
      <c r="I969" s="16"/>
      <c r="J969" s="16"/>
      <c r="K969" s="16"/>
      <c r="L969" s="16"/>
      <c r="M969" s="16"/>
      <c r="N969" s="16"/>
      <c r="O969" s="16"/>
      <c r="P969" s="16"/>
      <c r="Q969" s="16"/>
      <c r="R969" s="16"/>
      <c r="S969" s="16"/>
      <c r="T969" s="16"/>
      <c r="U969" s="16"/>
      <c r="V969" s="16"/>
      <c r="W969" s="16"/>
      <c r="X969" s="16"/>
      <c r="Y969" s="16"/>
      <c r="Z969" s="16"/>
    </row>
    <row r="970" spans="1:26" ht="12.75" customHeight="1">
      <c r="A970" s="16"/>
      <c r="B970" s="16"/>
      <c r="C970" s="16"/>
      <c r="D970" s="16"/>
      <c r="E970" s="16"/>
      <c r="F970" s="16"/>
      <c r="G970" s="16"/>
      <c r="H970" s="16"/>
      <c r="I970" s="16"/>
      <c r="J970" s="16"/>
      <c r="K970" s="16"/>
      <c r="L970" s="16"/>
      <c r="M970" s="16"/>
      <c r="N970" s="16"/>
      <c r="O970" s="16"/>
      <c r="P970" s="16"/>
      <c r="Q970" s="16"/>
      <c r="R970" s="16"/>
      <c r="S970" s="16"/>
      <c r="T970" s="16"/>
      <c r="U970" s="16"/>
      <c r="V970" s="16"/>
      <c r="W970" s="16"/>
      <c r="X970" s="16"/>
      <c r="Y970" s="16"/>
      <c r="Z970" s="16"/>
    </row>
    <row r="971" spans="1:26" ht="12.75" customHeight="1">
      <c r="A971" s="16"/>
      <c r="B971" s="16"/>
      <c r="C971" s="16"/>
      <c r="D971" s="16"/>
      <c r="E971" s="16"/>
      <c r="F971" s="16"/>
      <c r="G971" s="16"/>
      <c r="H971" s="16"/>
      <c r="I971" s="16"/>
      <c r="J971" s="16"/>
      <c r="K971" s="16"/>
      <c r="L971" s="16"/>
      <c r="M971" s="16"/>
      <c r="N971" s="16"/>
      <c r="O971" s="16"/>
      <c r="P971" s="16"/>
      <c r="Q971" s="16"/>
      <c r="R971" s="16"/>
      <c r="S971" s="16"/>
      <c r="T971" s="16"/>
      <c r="U971" s="16"/>
      <c r="V971" s="16"/>
      <c r="W971" s="16"/>
      <c r="X971" s="16"/>
      <c r="Y971" s="16"/>
      <c r="Z971" s="16"/>
    </row>
    <row r="972" spans="1:26" ht="12.75" customHeight="1">
      <c r="A972" s="16"/>
      <c r="B972" s="16"/>
      <c r="C972" s="16"/>
      <c r="D972" s="16"/>
      <c r="E972" s="16"/>
      <c r="F972" s="16"/>
      <c r="G972" s="16"/>
      <c r="H972" s="16"/>
      <c r="I972" s="16"/>
      <c r="J972" s="16"/>
      <c r="K972" s="16"/>
      <c r="L972" s="16"/>
      <c r="M972" s="16"/>
      <c r="N972" s="16"/>
      <c r="O972" s="16"/>
      <c r="P972" s="16"/>
      <c r="Q972" s="16"/>
      <c r="R972" s="16"/>
      <c r="S972" s="16"/>
      <c r="T972" s="16"/>
      <c r="U972" s="16"/>
      <c r="V972" s="16"/>
      <c r="W972" s="16"/>
      <c r="X972" s="16"/>
      <c r="Y972" s="16"/>
      <c r="Z972" s="16"/>
    </row>
    <row r="973" spans="1:26" ht="12.75" customHeight="1">
      <c r="A973" s="16"/>
      <c r="B973" s="16"/>
      <c r="C973" s="16"/>
      <c r="D973" s="16"/>
      <c r="E973" s="16"/>
      <c r="F973" s="16"/>
      <c r="G973" s="16"/>
      <c r="H973" s="16"/>
      <c r="I973" s="16"/>
      <c r="J973" s="16"/>
      <c r="K973" s="16"/>
      <c r="L973" s="16"/>
      <c r="M973" s="16"/>
      <c r="N973" s="16"/>
      <c r="O973" s="16"/>
      <c r="P973" s="16"/>
      <c r="Q973" s="16"/>
      <c r="R973" s="16"/>
      <c r="S973" s="16"/>
      <c r="T973" s="16"/>
      <c r="U973" s="16"/>
      <c r="V973" s="16"/>
      <c r="W973" s="16"/>
      <c r="X973" s="16"/>
      <c r="Y973" s="16"/>
      <c r="Z973" s="16"/>
    </row>
    <row r="974" spans="1:26" ht="12.75" customHeight="1">
      <c r="A974" s="16"/>
      <c r="B974" s="16"/>
      <c r="C974" s="16"/>
      <c r="D974" s="16"/>
      <c r="E974" s="16"/>
      <c r="F974" s="16"/>
      <c r="G974" s="16"/>
      <c r="H974" s="16"/>
      <c r="I974" s="16"/>
      <c r="J974" s="16"/>
      <c r="K974" s="16"/>
      <c r="L974" s="16"/>
      <c r="M974" s="16"/>
      <c r="N974" s="16"/>
      <c r="O974" s="16"/>
      <c r="P974" s="16"/>
      <c r="Q974" s="16"/>
      <c r="R974" s="16"/>
      <c r="S974" s="16"/>
      <c r="T974" s="16"/>
      <c r="U974" s="16"/>
      <c r="V974" s="16"/>
      <c r="W974" s="16"/>
      <c r="X974" s="16"/>
      <c r="Y974" s="16"/>
      <c r="Z974" s="16"/>
    </row>
    <row r="975" spans="1:26" ht="12.75" customHeight="1">
      <c r="A975" s="16"/>
      <c r="B975" s="16"/>
      <c r="C975" s="16"/>
      <c r="D975" s="16"/>
      <c r="E975" s="16"/>
      <c r="F975" s="16"/>
      <c r="G975" s="16"/>
      <c r="H975" s="16"/>
      <c r="I975" s="16"/>
      <c r="J975" s="16"/>
      <c r="K975" s="16"/>
      <c r="L975" s="16"/>
      <c r="M975" s="16"/>
      <c r="N975" s="16"/>
      <c r="O975" s="16"/>
      <c r="P975" s="16"/>
      <c r="Q975" s="16"/>
      <c r="R975" s="16"/>
      <c r="S975" s="16"/>
      <c r="T975" s="16"/>
      <c r="U975" s="16"/>
      <c r="V975" s="16"/>
      <c r="W975" s="16"/>
      <c r="X975" s="16"/>
      <c r="Y975" s="16"/>
      <c r="Z975" s="16"/>
    </row>
    <row r="976" spans="1:26" ht="12.75" customHeight="1">
      <c r="A976" s="16"/>
      <c r="B976" s="16"/>
      <c r="C976" s="16"/>
      <c r="D976" s="16"/>
      <c r="E976" s="16"/>
      <c r="F976" s="16"/>
      <c r="G976" s="16"/>
      <c r="H976" s="16"/>
      <c r="I976" s="16"/>
      <c r="J976" s="16"/>
      <c r="K976" s="16"/>
      <c r="L976" s="16"/>
      <c r="M976" s="16"/>
      <c r="N976" s="16"/>
      <c r="O976" s="16"/>
      <c r="P976" s="16"/>
      <c r="Q976" s="16"/>
      <c r="R976" s="16"/>
      <c r="S976" s="16"/>
      <c r="T976" s="16"/>
      <c r="U976" s="16"/>
      <c r="V976" s="16"/>
      <c r="W976" s="16"/>
      <c r="X976" s="16"/>
      <c r="Y976" s="16"/>
      <c r="Z976" s="16"/>
    </row>
    <row r="977" spans="1:26" ht="12.75" customHeight="1">
      <c r="A977" s="16"/>
      <c r="B977" s="16"/>
      <c r="C977" s="16"/>
      <c r="D977" s="16"/>
      <c r="E977" s="16"/>
      <c r="F977" s="16"/>
      <c r="G977" s="16"/>
      <c r="H977" s="16"/>
      <c r="I977" s="16"/>
      <c r="J977" s="16"/>
      <c r="K977" s="16"/>
      <c r="L977" s="16"/>
      <c r="M977" s="16"/>
      <c r="N977" s="16"/>
      <c r="O977" s="16"/>
      <c r="P977" s="16"/>
      <c r="Q977" s="16"/>
      <c r="R977" s="16"/>
      <c r="S977" s="16"/>
      <c r="T977" s="16"/>
      <c r="U977" s="16"/>
      <c r="V977" s="16"/>
      <c r="W977" s="16"/>
      <c r="X977" s="16"/>
      <c r="Y977" s="16"/>
      <c r="Z977" s="16"/>
    </row>
    <row r="978" spans="1:26" ht="12.75" customHeight="1">
      <c r="A978" s="16"/>
      <c r="B978" s="16"/>
      <c r="C978" s="16"/>
      <c r="D978" s="16"/>
      <c r="E978" s="16"/>
      <c r="F978" s="16"/>
      <c r="G978" s="16"/>
      <c r="H978" s="16"/>
      <c r="I978" s="16"/>
      <c r="J978" s="16"/>
      <c r="K978" s="16"/>
      <c r="L978" s="16"/>
      <c r="M978" s="16"/>
      <c r="N978" s="16"/>
      <c r="O978" s="16"/>
      <c r="P978" s="16"/>
      <c r="Q978" s="16"/>
      <c r="R978" s="16"/>
      <c r="S978" s="16"/>
      <c r="T978" s="16"/>
      <c r="U978" s="16"/>
      <c r="V978" s="16"/>
      <c r="W978" s="16"/>
      <c r="X978" s="16"/>
      <c r="Y978" s="16"/>
      <c r="Z978" s="16"/>
    </row>
    <row r="979" spans="1:26" ht="12.75" customHeight="1">
      <c r="A979" s="16"/>
      <c r="B979" s="16"/>
      <c r="C979" s="16"/>
      <c r="D979" s="16"/>
      <c r="E979" s="16"/>
      <c r="F979" s="16"/>
      <c r="G979" s="16"/>
      <c r="H979" s="16"/>
      <c r="I979" s="16"/>
      <c r="J979" s="16"/>
      <c r="K979" s="16"/>
      <c r="L979" s="16"/>
      <c r="M979" s="16"/>
      <c r="N979" s="16"/>
      <c r="O979" s="16"/>
      <c r="P979" s="16"/>
      <c r="Q979" s="16"/>
      <c r="R979" s="16"/>
      <c r="S979" s="16"/>
      <c r="T979" s="16"/>
      <c r="U979" s="16"/>
      <c r="V979" s="16"/>
      <c r="W979" s="16"/>
      <c r="X979" s="16"/>
      <c r="Y979" s="16"/>
      <c r="Z979" s="16"/>
    </row>
    <row r="980" spans="1:26" ht="12.75" customHeight="1">
      <c r="A980" s="16"/>
      <c r="B980" s="16"/>
      <c r="C980" s="16"/>
      <c r="D980" s="16"/>
      <c r="E980" s="16"/>
      <c r="F980" s="16"/>
      <c r="G980" s="16"/>
      <c r="H980" s="16"/>
      <c r="I980" s="16"/>
      <c r="J980" s="16"/>
      <c r="K980" s="16"/>
      <c r="L980" s="16"/>
      <c r="M980" s="16"/>
      <c r="N980" s="16"/>
      <c r="O980" s="16"/>
      <c r="P980" s="16"/>
      <c r="Q980" s="16"/>
      <c r="R980" s="16"/>
      <c r="S980" s="16"/>
      <c r="T980" s="16"/>
      <c r="U980" s="16"/>
      <c r="V980" s="16"/>
      <c r="W980" s="16"/>
      <c r="X980" s="16"/>
      <c r="Y980" s="16"/>
      <c r="Z980" s="16"/>
    </row>
    <row r="981" spans="1:26" ht="12.75" customHeight="1">
      <c r="A981" s="16"/>
      <c r="B981" s="16"/>
      <c r="C981" s="16"/>
      <c r="D981" s="16"/>
      <c r="E981" s="16"/>
      <c r="F981" s="16"/>
      <c r="G981" s="16"/>
      <c r="H981" s="16"/>
      <c r="I981" s="16"/>
      <c r="J981" s="16"/>
      <c r="K981" s="16"/>
      <c r="L981" s="16"/>
      <c r="M981" s="16"/>
      <c r="N981" s="16"/>
      <c r="O981" s="16"/>
      <c r="P981" s="16"/>
      <c r="Q981" s="16"/>
      <c r="R981" s="16"/>
      <c r="S981" s="16"/>
      <c r="T981" s="16"/>
      <c r="U981" s="16"/>
      <c r="V981" s="16"/>
      <c r="W981" s="16"/>
      <c r="X981" s="16"/>
      <c r="Y981" s="16"/>
      <c r="Z981" s="16"/>
    </row>
    <row r="982" spans="1:26" ht="12.75" customHeight="1">
      <c r="A982" s="16"/>
      <c r="B982" s="16"/>
      <c r="C982" s="16"/>
      <c r="D982" s="16"/>
      <c r="E982" s="16"/>
      <c r="F982" s="16"/>
      <c r="G982" s="16"/>
      <c r="H982" s="16"/>
      <c r="I982" s="16"/>
      <c r="J982" s="16"/>
      <c r="K982" s="16"/>
      <c r="L982" s="16"/>
      <c r="M982" s="16"/>
      <c r="N982" s="16"/>
      <c r="O982" s="16"/>
      <c r="P982" s="16"/>
      <c r="Q982" s="16"/>
      <c r="R982" s="16"/>
      <c r="S982" s="16"/>
      <c r="T982" s="16"/>
      <c r="U982" s="16"/>
      <c r="V982" s="16"/>
      <c r="W982" s="16"/>
      <c r="X982" s="16"/>
      <c r="Y982" s="16"/>
      <c r="Z982" s="16"/>
    </row>
    <row r="983" spans="1:26" ht="12.75" customHeight="1">
      <c r="A983" s="16"/>
      <c r="B983" s="16"/>
      <c r="C983" s="16"/>
      <c r="D983" s="16"/>
      <c r="E983" s="16"/>
      <c r="F983" s="16"/>
      <c r="G983" s="16"/>
      <c r="H983" s="16"/>
      <c r="I983" s="16"/>
      <c r="J983" s="16"/>
      <c r="K983" s="16"/>
      <c r="L983" s="16"/>
      <c r="M983" s="16"/>
      <c r="N983" s="16"/>
      <c r="O983" s="16"/>
      <c r="P983" s="16"/>
      <c r="Q983" s="16"/>
      <c r="R983" s="16"/>
      <c r="S983" s="16"/>
      <c r="T983" s="16"/>
      <c r="U983" s="16"/>
      <c r="V983" s="16"/>
      <c r="W983" s="16"/>
      <c r="X983" s="16"/>
      <c r="Y983" s="16"/>
      <c r="Z983" s="16"/>
    </row>
    <row r="984" spans="1:26" ht="12.75" customHeight="1">
      <c r="A984" s="16"/>
      <c r="B984" s="16"/>
      <c r="C984" s="16"/>
      <c r="D984" s="16"/>
      <c r="E984" s="16"/>
      <c r="F984" s="16"/>
      <c r="G984" s="16"/>
      <c r="H984" s="16"/>
      <c r="I984" s="16"/>
      <c r="J984" s="16"/>
      <c r="K984" s="16"/>
      <c r="L984" s="16"/>
      <c r="M984" s="16"/>
      <c r="N984" s="16"/>
      <c r="O984" s="16"/>
      <c r="P984" s="16"/>
      <c r="Q984" s="16"/>
      <c r="R984" s="16"/>
      <c r="S984" s="16"/>
      <c r="T984" s="16"/>
      <c r="U984" s="16"/>
      <c r="V984" s="16"/>
      <c r="W984" s="16"/>
      <c r="X984" s="16"/>
      <c r="Y984" s="16"/>
      <c r="Z984" s="16"/>
    </row>
    <row r="985" spans="1:26" ht="12.75" customHeight="1">
      <c r="A985" s="16"/>
      <c r="B985" s="16"/>
      <c r="C985" s="16"/>
      <c r="D985" s="16"/>
      <c r="E985" s="16"/>
      <c r="F985" s="16"/>
      <c r="G985" s="16"/>
      <c r="H985" s="16"/>
      <c r="I985" s="16"/>
      <c r="J985" s="16"/>
      <c r="K985" s="16"/>
      <c r="L985" s="16"/>
      <c r="M985" s="16"/>
      <c r="N985" s="16"/>
      <c r="O985" s="16"/>
      <c r="P985" s="16"/>
      <c r="Q985" s="16"/>
      <c r="R985" s="16"/>
      <c r="S985" s="16"/>
      <c r="T985" s="16"/>
      <c r="U985" s="16"/>
      <c r="V985" s="16"/>
      <c r="W985" s="16"/>
      <c r="X985" s="16"/>
      <c r="Y985" s="16"/>
      <c r="Z985" s="16"/>
    </row>
    <row r="986" spans="1:26" ht="12.75" customHeight="1">
      <c r="A986" s="16"/>
      <c r="B986" s="16"/>
      <c r="C986" s="16"/>
      <c r="D986" s="16"/>
      <c r="E986" s="16"/>
      <c r="F986" s="16"/>
      <c r="G986" s="16"/>
      <c r="H986" s="16"/>
      <c r="I986" s="16"/>
      <c r="J986" s="16"/>
      <c r="K986" s="16"/>
      <c r="L986" s="16"/>
      <c r="M986" s="16"/>
      <c r="N986" s="16"/>
      <c r="O986" s="16"/>
      <c r="P986" s="16"/>
      <c r="Q986" s="16"/>
      <c r="R986" s="16"/>
      <c r="S986" s="16"/>
      <c r="T986" s="16"/>
      <c r="U986" s="16"/>
      <c r="V986" s="16"/>
      <c r="W986" s="16"/>
      <c r="X986" s="16"/>
      <c r="Y986" s="16"/>
      <c r="Z986" s="16"/>
    </row>
    <row r="987" spans="1:26" ht="12.75" customHeight="1">
      <c r="A987" s="16"/>
      <c r="B987" s="16"/>
      <c r="C987" s="16"/>
      <c r="D987" s="16"/>
      <c r="E987" s="16"/>
      <c r="F987" s="16"/>
      <c r="G987" s="16"/>
      <c r="H987" s="16"/>
      <c r="I987" s="16"/>
      <c r="J987" s="16"/>
      <c r="K987" s="16"/>
      <c r="L987" s="16"/>
      <c r="M987" s="16"/>
      <c r="N987" s="16"/>
      <c r="O987" s="16"/>
      <c r="P987" s="16"/>
      <c r="Q987" s="16"/>
      <c r="R987" s="16"/>
      <c r="S987" s="16"/>
      <c r="T987" s="16"/>
      <c r="U987" s="16"/>
      <c r="V987" s="16"/>
      <c r="W987" s="16"/>
      <c r="X987" s="16"/>
      <c r="Y987" s="16"/>
      <c r="Z987" s="16"/>
    </row>
    <row r="988" spans="1:26" ht="12.75" customHeight="1">
      <c r="A988" s="16"/>
      <c r="B988" s="16"/>
      <c r="C988" s="16"/>
      <c r="D988" s="16"/>
      <c r="E988" s="16"/>
      <c r="F988" s="16"/>
      <c r="G988" s="16"/>
      <c r="H988" s="16"/>
      <c r="I988" s="16"/>
      <c r="J988" s="16"/>
      <c r="K988" s="16"/>
      <c r="L988" s="16"/>
      <c r="M988" s="16"/>
      <c r="N988" s="16"/>
      <c r="O988" s="16"/>
      <c r="P988" s="16"/>
      <c r="Q988" s="16"/>
      <c r="R988" s="16"/>
      <c r="S988" s="16"/>
      <c r="T988" s="16"/>
      <c r="U988" s="16"/>
      <c r="V988" s="16"/>
      <c r="W988" s="16"/>
      <c r="X988" s="16"/>
      <c r="Y988" s="16"/>
      <c r="Z988" s="16"/>
    </row>
    <row r="989" spans="1:26" ht="12.75" customHeight="1">
      <c r="A989" s="16"/>
      <c r="B989" s="16"/>
      <c r="C989" s="16"/>
      <c r="D989" s="16"/>
      <c r="E989" s="16"/>
      <c r="F989" s="16"/>
      <c r="G989" s="16"/>
      <c r="H989" s="16"/>
      <c r="I989" s="16"/>
      <c r="J989" s="16"/>
      <c r="K989" s="16"/>
      <c r="L989" s="16"/>
      <c r="M989" s="16"/>
      <c r="N989" s="16"/>
      <c r="O989" s="16"/>
      <c r="P989" s="16"/>
      <c r="Q989" s="16"/>
      <c r="R989" s="16"/>
      <c r="S989" s="16"/>
      <c r="T989" s="16"/>
      <c r="U989" s="16"/>
      <c r="V989" s="16"/>
      <c r="W989" s="16"/>
      <c r="X989" s="16"/>
      <c r="Y989" s="16"/>
      <c r="Z989" s="16"/>
    </row>
    <row r="990" spans="1:26" ht="12.75" customHeight="1">
      <c r="A990" s="16"/>
      <c r="B990" s="16"/>
      <c r="C990" s="16"/>
      <c r="D990" s="16"/>
      <c r="E990" s="16"/>
      <c r="F990" s="16"/>
      <c r="G990" s="16"/>
      <c r="H990" s="16"/>
      <c r="I990" s="16"/>
      <c r="J990" s="16"/>
      <c r="K990" s="16"/>
      <c r="L990" s="16"/>
      <c r="M990" s="16"/>
      <c r="N990" s="16"/>
      <c r="O990" s="16"/>
      <c r="P990" s="16"/>
      <c r="Q990" s="16"/>
      <c r="R990" s="16"/>
      <c r="S990" s="16"/>
      <c r="T990" s="16"/>
      <c r="U990" s="16"/>
      <c r="V990" s="16"/>
      <c r="W990" s="16"/>
      <c r="X990" s="16"/>
      <c r="Y990" s="16"/>
      <c r="Z990" s="16"/>
    </row>
    <row r="991" spans="1:26" ht="12.75" customHeight="1">
      <c r="A991" s="16"/>
      <c r="B991" s="16"/>
      <c r="C991" s="16"/>
      <c r="D991" s="16"/>
      <c r="E991" s="16"/>
      <c r="F991" s="16"/>
      <c r="G991" s="16"/>
      <c r="H991" s="16"/>
      <c r="I991" s="16"/>
      <c r="J991" s="16"/>
      <c r="K991" s="16"/>
      <c r="L991" s="16"/>
      <c r="M991" s="16"/>
      <c r="N991" s="16"/>
      <c r="O991" s="16"/>
      <c r="P991" s="16"/>
      <c r="Q991" s="16"/>
      <c r="R991" s="16"/>
      <c r="S991" s="16"/>
      <c r="T991" s="16"/>
      <c r="U991" s="16"/>
      <c r="V991" s="16"/>
      <c r="W991" s="16"/>
      <c r="X991" s="16"/>
      <c r="Y991" s="16"/>
      <c r="Z991" s="16"/>
    </row>
    <row r="992" spans="1:26" ht="12.75" customHeight="1">
      <c r="A992" s="16"/>
      <c r="B992" s="16"/>
      <c r="C992" s="16"/>
      <c r="D992" s="16"/>
      <c r="E992" s="16"/>
      <c r="F992" s="16"/>
      <c r="G992" s="16"/>
      <c r="H992" s="16"/>
      <c r="I992" s="16"/>
      <c r="J992" s="16"/>
      <c r="K992" s="16"/>
      <c r="L992" s="16"/>
      <c r="M992" s="16"/>
      <c r="N992" s="16"/>
      <c r="O992" s="16"/>
      <c r="P992" s="16"/>
      <c r="Q992" s="16"/>
      <c r="R992" s="16"/>
      <c r="S992" s="16"/>
      <c r="T992" s="16"/>
      <c r="U992" s="16"/>
      <c r="V992" s="16"/>
      <c r="W992" s="16"/>
      <c r="X992" s="16"/>
      <c r="Y992" s="16"/>
      <c r="Z992" s="16"/>
    </row>
    <row r="993" spans="1:26" ht="12.75" customHeight="1">
      <c r="A993" s="16"/>
      <c r="B993" s="16"/>
      <c r="C993" s="16"/>
      <c r="D993" s="16"/>
      <c r="E993" s="16"/>
      <c r="F993" s="16"/>
      <c r="G993" s="16"/>
      <c r="H993" s="16"/>
      <c r="I993" s="16"/>
      <c r="J993" s="16"/>
      <c r="K993" s="16"/>
      <c r="L993" s="16"/>
      <c r="M993" s="16"/>
      <c r="N993" s="16"/>
      <c r="O993" s="16"/>
      <c r="P993" s="16"/>
      <c r="Q993" s="16"/>
      <c r="R993" s="16"/>
      <c r="S993" s="16"/>
      <c r="T993" s="16"/>
      <c r="U993" s="16"/>
      <c r="V993" s="16"/>
      <c r="W993" s="16"/>
      <c r="X993" s="16"/>
      <c r="Y993" s="16"/>
      <c r="Z993" s="16"/>
    </row>
    <row r="994" spans="1:26" ht="12.75" customHeight="1">
      <c r="A994" s="16"/>
      <c r="B994" s="16"/>
      <c r="C994" s="16"/>
      <c r="D994" s="16"/>
      <c r="E994" s="16"/>
      <c r="F994" s="16"/>
      <c r="G994" s="16"/>
      <c r="H994" s="16"/>
      <c r="I994" s="16"/>
      <c r="J994" s="16"/>
      <c r="K994" s="16"/>
      <c r="L994" s="16"/>
      <c r="M994" s="16"/>
      <c r="N994" s="16"/>
      <c r="O994" s="16"/>
      <c r="P994" s="16"/>
      <c r="Q994" s="16"/>
      <c r="R994" s="16"/>
      <c r="S994" s="16"/>
      <c r="T994" s="16"/>
      <c r="U994" s="16"/>
      <c r="V994" s="16"/>
      <c r="W994" s="16"/>
      <c r="X994" s="16"/>
      <c r="Y994" s="16"/>
      <c r="Z994" s="16"/>
    </row>
    <row r="995" spans="1:26" ht="12.75" customHeight="1">
      <c r="A995" s="16"/>
      <c r="B995" s="16"/>
      <c r="C995" s="16"/>
      <c r="D995" s="16"/>
      <c r="E995" s="16"/>
      <c r="F995" s="16"/>
      <c r="G995" s="16"/>
      <c r="H995" s="16"/>
      <c r="I995" s="16"/>
      <c r="J995" s="16"/>
      <c r="K995" s="16"/>
      <c r="L995" s="16"/>
      <c r="M995" s="16"/>
      <c r="N995" s="16"/>
      <c r="O995" s="16"/>
      <c r="P995" s="16"/>
      <c r="Q995" s="16"/>
      <c r="R995" s="16"/>
      <c r="S995" s="16"/>
      <c r="T995" s="16"/>
      <c r="U995" s="16"/>
      <c r="V995" s="16"/>
      <c r="W995" s="16"/>
      <c r="X995" s="16"/>
      <c r="Y995" s="16"/>
      <c r="Z995" s="16"/>
    </row>
    <row r="996" spans="1:26" ht="12.75" customHeight="1">
      <c r="A996" s="16"/>
      <c r="B996" s="16"/>
      <c r="C996" s="16"/>
      <c r="D996" s="16"/>
      <c r="E996" s="16"/>
      <c r="F996" s="16"/>
      <c r="G996" s="16"/>
      <c r="H996" s="16"/>
      <c r="I996" s="16"/>
      <c r="J996" s="16"/>
      <c r="K996" s="16"/>
      <c r="L996" s="16"/>
      <c r="M996" s="16"/>
      <c r="N996" s="16"/>
      <c r="O996" s="16"/>
      <c r="P996" s="16"/>
      <c r="Q996" s="16"/>
      <c r="R996" s="16"/>
      <c r="S996" s="16"/>
      <c r="T996" s="16"/>
      <c r="U996" s="16"/>
      <c r="V996" s="16"/>
      <c r="W996" s="16"/>
      <c r="X996" s="16"/>
      <c r="Y996" s="16"/>
      <c r="Z996" s="16"/>
    </row>
    <row r="997" spans="1:26" ht="12.75" customHeight="1">
      <c r="A997" s="16"/>
      <c r="B997" s="16"/>
      <c r="C997" s="16"/>
      <c r="D997" s="16"/>
      <c r="E997" s="16"/>
      <c r="F997" s="16"/>
      <c r="G997" s="16"/>
      <c r="H997" s="16"/>
      <c r="I997" s="16"/>
      <c r="J997" s="16"/>
      <c r="K997" s="16"/>
      <c r="L997" s="16"/>
      <c r="M997" s="16"/>
      <c r="N997" s="16"/>
      <c r="O997" s="16"/>
      <c r="P997" s="16"/>
      <c r="Q997" s="16"/>
      <c r="R997" s="16"/>
      <c r="S997" s="16"/>
      <c r="T997" s="16"/>
      <c r="U997" s="16"/>
      <c r="V997" s="16"/>
      <c r="W997" s="16"/>
      <c r="X997" s="16"/>
      <c r="Y997" s="16"/>
      <c r="Z997" s="16"/>
    </row>
    <row r="998" spans="1:26" ht="12.75" customHeight="1">
      <c r="A998" s="16"/>
      <c r="B998" s="16"/>
      <c r="C998" s="16"/>
      <c r="D998" s="16"/>
      <c r="E998" s="16"/>
      <c r="F998" s="16"/>
      <c r="G998" s="16"/>
      <c r="H998" s="16"/>
      <c r="I998" s="16"/>
      <c r="J998" s="16"/>
      <c r="K998" s="16"/>
      <c r="L998" s="16"/>
      <c r="M998" s="16"/>
      <c r="N998" s="16"/>
      <c r="O998" s="16"/>
      <c r="P998" s="16"/>
      <c r="Q998" s="16"/>
      <c r="R998" s="16"/>
      <c r="S998" s="16"/>
      <c r="T998" s="16"/>
      <c r="U998" s="16"/>
      <c r="V998" s="16"/>
      <c r="W998" s="16"/>
      <c r="X998" s="16"/>
      <c r="Y998" s="16"/>
      <c r="Z998" s="16"/>
    </row>
    <row r="999" spans="1:26" ht="12.75" customHeight="1">
      <c r="A999" s="16"/>
      <c r="B999" s="16"/>
      <c r="C999" s="16"/>
      <c r="D999" s="16"/>
      <c r="E999" s="16"/>
      <c r="F999" s="16"/>
      <c r="G999" s="16"/>
      <c r="H999" s="16"/>
      <c r="I999" s="16"/>
      <c r="J999" s="16"/>
      <c r="K999" s="16"/>
      <c r="L999" s="16"/>
      <c r="M999" s="16"/>
      <c r="N999" s="16"/>
      <c r="O999" s="16"/>
      <c r="P999" s="16"/>
      <c r="Q999" s="16"/>
      <c r="R999" s="16"/>
      <c r="S999" s="16"/>
      <c r="T999" s="16"/>
      <c r="U999" s="16"/>
      <c r="V999" s="16"/>
      <c r="W999" s="16"/>
      <c r="X999" s="16"/>
      <c r="Y999" s="16"/>
      <c r="Z999" s="16"/>
    </row>
    <row r="1000" spans="1:26" ht="12.75" customHeight="1">
      <c r="A1000" s="16"/>
      <c r="B1000" s="16"/>
      <c r="C1000" s="16"/>
      <c r="D1000" s="16"/>
      <c r="E1000" s="16"/>
      <c r="F1000" s="16"/>
      <c r="G1000" s="16"/>
      <c r="H1000" s="16"/>
      <c r="I1000" s="16"/>
      <c r="J1000" s="16"/>
      <c r="K1000" s="16"/>
      <c r="L1000" s="16"/>
      <c r="M1000" s="16"/>
      <c r="N1000" s="16"/>
      <c r="O1000" s="16"/>
      <c r="P1000" s="16"/>
      <c r="Q1000" s="16"/>
      <c r="R1000" s="16"/>
      <c r="S1000" s="16"/>
      <c r="T1000" s="16"/>
      <c r="U1000" s="16"/>
      <c r="V1000" s="16"/>
      <c r="W1000" s="16"/>
      <c r="X1000" s="16"/>
      <c r="Y1000" s="16"/>
      <c r="Z1000" s="16"/>
    </row>
  </sheetData>
  <hyperlinks>
    <hyperlink ref="B1" location="1POMCAS!A1" display="Porcentaje de avance en la formulación y/o ajuste de los Planes de Ordenación y Manejo de Cuencas (POMCAS), Planes de Manejo de Acuíferos (PMA) y Planes de Manejo de Microcuencas (PMM)"/>
    <hyperlink ref="B2" location="2PORH!A1" display="Porcentaje de cuerpos de agua con planes de ordenamiento del recurso hídrico (PORH) adoptados"/>
    <hyperlink ref="B3" location="3PSMV!_Toc467769470" display="Porcentaje de Planes de Saneamiento y Manejo de Vertimientos (PSMV) con seguimiento"/>
    <hyperlink ref="B4" location="4UsoAguas!_Toc467769471" display="Porcentaje de cuerpos de agua con reglamentación del uso de las aguas"/>
    <hyperlink ref="B5" location="5PUEAA!_Toc467769472" display="Porcentaje de Programas de Uso Eficiente y Ahorro del Agua (PUEAA) con seguimiento"/>
    <hyperlink ref="B6" location="6POMCASejec!_Toc467769473" display="Porcentaje de Planes de Ordenación y Manejo de Cuencas (POMCAS), Planes de Manejo de Acuíferos (PMA) y Planes de Manejo de Microcuencas (PMM) en ejecución"/>
    <hyperlink ref="B7" location="7Clima!_Toc467769474" display="Porcentaje de entes territoriales asesorados en la incorporación, planificación y ejecución de acciones relacionadas con cambio climático en el marco de los instrumentos de planificación territorial"/>
    <hyperlink ref="B8" location="8Suelo!_Toc467769475" display="Porcentaje de suelos degradados en recuperación o rehabilitación"/>
    <hyperlink ref="B9" location="9RUNAP!_Toc467769476" display="Porcentaje de la superficie de áreas protegidas regionales declaradas, homologadas o recategorizadas, inscritas en el RUNAP"/>
    <hyperlink ref="B10" location="10Paramos!_Toc467769477" display="Porcentaje de páramos delimitados por el MADS, con zonificación y régimen de usos adoptados por la CAR"/>
    <hyperlink ref="B11" location="11Forest!_Toc467769478" display="Porcentaje de avance en la formulación del Plan de Ordenación Forestal"/>
    <hyperlink ref="B12" location="12PlanesAP!_Toc467769479" display="Porcentaje de áreas protegidas con planes de manejo en ejecución"/>
    <hyperlink ref="B13" location="13Amenaz!_Toc467769480" display="Porcentaje de especies amenazadas con medidas de conservación y manejo en ejecución"/>
    <hyperlink ref="B14" location="14Invasor!_Toc467769481" display="Porcentaje de especies invasoras con medidas de prevención, control y manejo en ejecución"/>
    <hyperlink ref="B15" location="15Restaura!_Toc467769482" display="Porcentaje de áreas de ecosistemas en restauración, rehabilitación y reforestación"/>
    <hyperlink ref="B16" location="16MIZC!_Toc467769483" display="Implementación de acciones en manejo integrado de zonas costeras"/>
    <hyperlink ref="B17" location="17PGIRS!_Toc467769484" display="Porcentaje de Planes de Gestión Integral de Residuos Sólidos (PGIRS) con seguimiento a metas de aprovechamiento"/>
    <hyperlink ref="B18" location="18Sector!_Toc467769485" display="Porcentaje de sectores con acompañamiento para la reconversión hacia sistemas sostenibles de producción"/>
    <hyperlink ref="B19" location="19GAU!_Toc467769486" display="Porcentaje de ejecución de acciones en Gestión Ambiental Urbana"/>
    <hyperlink ref="B20" location="20Negoc!_Toc467769487" display="Implementación del Programa Regional de Negocios Verdes por la autoridad ambiental"/>
    <hyperlink ref="B21" location="21TiempoT!_Toc467769488" display="Tiempo promedio de trámite para la resolución de autorizaciones ambientales otorgadas por la corporación"/>
    <hyperlink ref="B22" location="22Autor!_Toc467769489" display="Porcentaje de autorizaciones ambientales con seguimiento"/>
    <hyperlink ref="B23" location="23Sanc!_Toc467769490" display="Porcentaje de Procesos Sancionatorios Resueltos"/>
    <hyperlink ref="B24" location="24POT!_Toc467769491" display="Porcentaje de municipios asesorados o asistidos en la inclusión del componente ambiental en los procesos de planificación y ordenamiento territorial, con énfasis en la incorporación de las determinantes ambientales para la revisión y ajuste de los POT"/>
    <hyperlink ref="B25" location="25Redes!_Toc467769492" display="Porcentaje de redes y estaciones de monitoreo en operación"/>
    <hyperlink ref="B26" location="26SIAC!_Toc467769493" display="Porcentaje de actualización y reporte de la información en el SIAC"/>
    <hyperlink ref="B27" location="27Educa!_Toc467769494" display="Ejecución de Acciones en Educación Ambiental"/>
  </hyperlinks>
  <pageMargins left="0.7" right="0.7" top="0.75" bottom="0.75" header="0" footer="0"/>
  <pageSetup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sqref="A1:P1"/>
    </sheetView>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10" width="9.375" customWidth="1"/>
    <col min="11" max="11" width="10.125" customWidth="1"/>
    <col min="12" max="12" width="20.125" customWidth="1"/>
    <col min="13" max="13" width="9.5" customWidth="1"/>
    <col min="14" max="16" width="7.75" customWidth="1"/>
    <col min="17" max="26" width="9.375" customWidth="1"/>
  </cols>
  <sheetData>
    <row r="1" spans="1:26" ht="100.5" customHeight="1">
      <c r="A1" s="808"/>
      <c r="B1" s="732"/>
      <c r="C1" s="732"/>
      <c r="D1" s="732"/>
      <c r="E1" s="732"/>
      <c r="F1" s="732"/>
      <c r="G1" s="732"/>
      <c r="H1" s="732"/>
      <c r="I1" s="732"/>
      <c r="J1" s="732"/>
      <c r="K1" s="732"/>
      <c r="L1" s="732"/>
      <c r="M1" s="732"/>
      <c r="N1" s="732"/>
      <c r="O1" s="732"/>
      <c r="P1" s="733"/>
      <c r="Q1" s="24"/>
      <c r="R1" s="24"/>
      <c r="S1" s="4"/>
      <c r="T1" s="4"/>
      <c r="U1" s="4"/>
      <c r="V1" s="4"/>
      <c r="W1" s="4"/>
      <c r="X1" s="4"/>
      <c r="Y1" s="4"/>
      <c r="Z1" s="4"/>
    </row>
    <row r="2" spans="1:26">
      <c r="A2" s="731" t="str">
        <f>'Datos Generales'!C5</f>
        <v>Corporación Autónoma Regional del Tolima – CORTOLIMA</v>
      </c>
      <c r="B2" s="732"/>
      <c r="C2" s="732"/>
      <c r="D2" s="732"/>
      <c r="E2" s="732"/>
      <c r="F2" s="732"/>
      <c r="G2" s="732"/>
      <c r="H2" s="732"/>
      <c r="I2" s="732"/>
      <c r="J2" s="732"/>
      <c r="K2" s="732"/>
      <c r="L2" s="732"/>
      <c r="M2" s="732"/>
      <c r="N2" s="732"/>
      <c r="O2" s="732"/>
      <c r="P2" s="733"/>
      <c r="Q2" s="24"/>
      <c r="R2" s="24"/>
      <c r="S2" s="5"/>
      <c r="T2" s="5"/>
      <c r="U2" s="5"/>
      <c r="V2" s="5"/>
      <c r="W2" s="5"/>
      <c r="X2" s="5"/>
      <c r="Y2" s="5"/>
      <c r="Z2" s="5"/>
    </row>
    <row r="3" spans="1:26">
      <c r="A3" s="809" t="s">
        <v>845</v>
      </c>
      <c r="B3" s="732"/>
      <c r="C3" s="732"/>
      <c r="D3" s="732"/>
      <c r="E3" s="732"/>
      <c r="F3" s="732"/>
      <c r="G3" s="732"/>
      <c r="H3" s="732"/>
      <c r="I3" s="732"/>
      <c r="J3" s="732"/>
      <c r="K3" s="732"/>
      <c r="L3" s="732"/>
      <c r="M3" s="732"/>
      <c r="N3" s="732"/>
      <c r="O3" s="732"/>
      <c r="P3" s="733"/>
      <c r="Q3" s="24"/>
      <c r="R3" s="24"/>
      <c r="S3" s="5"/>
      <c r="T3" s="5"/>
      <c r="U3" s="5"/>
      <c r="V3" s="5"/>
      <c r="W3" s="5"/>
      <c r="X3" s="5"/>
      <c r="Y3" s="5"/>
      <c r="Z3" s="5"/>
    </row>
    <row r="4" spans="1:26" ht="15.75">
      <c r="A4" s="809" t="s">
        <v>49</v>
      </c>
      <c r="B4" s="732"/>
      <c r="C4" s="732"/>
      <c r="D4" s="810"/>
      <c r="E4" s="14" t="str">
        <f>'Datos Generales'!C6</f>
        <v>2020-I</v>
      </c>
      <c r="F4" s="14"/>
      <c r="G4" s="14"/>
      <c r="H4" s="14"/>
      <c r="I4" s="14"/>
      <c r="J4" s="14"/>
      <c r="K4" s="14"/>
      <c r="L4" s="14"/>
      <c r="M4" s="14"/>
      <c r="N4" s="14"/>
      <c r="O4" s="14"/>
      <c r="P4" s="15"/>
      <c r="Q4" s="24"/>
      <c r="R4" s="24"/>
      <c r="S4" s="5"/>
      <c r="T4" s="5"/>
      <c r="U4" s="5"/>
      <c r="V4" s="5"/>
      <c r="W4" s="5"/>
      <c r="X4" s="5"/>
      <c r="Y4" s="5"/>
      <c r="Z4" s="5"/>
    </row>
    <row r="5" spans="1:26" ht="16.5" customHeight="1">
      <c r="A5" s="809" t="s">
        <v>254</v>
      </c>
      <c r="B5" s="732"/>
      <c r="C5" s="732"/>
      <c r="D5" s="732"/>
      <c r="E5" s="732"/>
      <c r="F5" s="732"/>
      <c r="G5" s="732"/>
      <c r="H5" s="732"/>
      <c r="I5" s="732"/>
      <c r="J5" s="732"/>
      <c r="K5" s="732"/>
      <c r="L5" s="732"/>
      <c r="M5" s="732"/>
      <c r="N5" s="732"/>
      <c r="O5" s="732"/>
      <c r="P5" s="733"/>
      <c r="Q5" s="24"/>
      <c r="R5" s="24"/>
      <c r="S5" s="24"/>
      <c r="T5" s="24"/>
      <c r="U5" s="24"/>
      <c r="V5" s="24"/>
      <c r="W5" s="24"/>
      <c r="X5" s="24"/>
      <c r="Y5" s="24"/>
      <c r="Z5" s="24"/>
    </row>
    <row r="6" spans="1:26">
      <c r="B6" s="118" t="s">
        <v>882</v>
      </c>
      <c r="C6" s="119"/>
      <c r="D6" s="120"/>
      <c r="E6" s="207"/>
      <c r="F6" s="120" t="s">
        <v>883</v>
      </c>
      <c r="G6" s="120"/>
      <c r="H6" s="120"/>
      <c r="I6" s="120"/>
      <c r="J6" s="120"/>
      <c r="K6" s="120"/>
      <c r="L6" s="120"/>
    </row>
    <row r="7" spans="1:26">
      <c r="B7" s="122"/>
      <c r="C7" s="123"/>
      <c r="D7" s="120"/>
      <c r="E7" s="124"/>
      <c r="F7" s="120" t="s">
        <v>884</v>
      </c>
      <c r="G7" s="120"/>
      <c r="H7" s="120"/>
      <c r="I7" s="120"/>
      <c r="J7" s="120"/>
      <c r="K7" s="120" t="s">
        <v>1319</v>
      </c>
    </row>
    <row r="8" spans="1:26">
      <c r="B8" s="134" t="s">
        <v>885</v>
      </c>
      <c r="C8" s="126">
        <v>2020</v>
      </c>
      <c r="D8" s="127" t="e">
        <f>IF(E10="NO APLICA","NO APLICA",IF(E11="NO SE REPORTA","SIN INFORMACION",+M34))</f>
        <v>#DIV/0!</v>
      </c>
      <c r="E8" s="209"/>
      <c r="F8" s="120" t="s">
        <v>886</v>
      </c>
      <c r="G8" s="120"/>
      <c r="H8" s="120"/>
      <c r="I8" s="120"/>
      <c r="J8" s="120"/>
      <c r="K8" s="120"/>
      <c r="L8" s="120"/>
    </row>
    <row r="9" spans="1:26">
      <c r="B9" s="129" t="s">
        <v>887</v>
      </c>
      <c r="C9" s="130"/>
      <c r="D9" s="120"/>
      <c r="E9" s="120"/>
      <c r="F9" s="120"/>
      <c r="G9" s="120"/>
      <c r="H9" s="120"/>
      <c r="I9" s="120"/>
      <c r="K9" s="24"/>
    </row>
    <row r="10" spans="1:26">
      <c r="A10" s="24"/>
      <c r="B10" s="836" t="s">
        <v>888</v>
      </c>
      <c r="C10" s="787"/>
      <c r="D10" s="787"/>
      <c r="E10" s="132" t="s">
        <v>889</v>
      </c>
      <c r="F10" s="83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787"/>
      <c r="H10" s="787"/>
      <c r="I10" s="787"/>
      <c r="J10" s="787"/>
      <c r="K10" s="787"/>
      <c r="L10" s="787"/>
      <c r="M10" s="787"/>
      <c r="N10" s="787"/>
      <c r="O10" s="787"/>
      <c r="P10" s="787"/>
      <c r="Q10" s="787"/>
      <c r="R10" s="787"/>
      <c r="S10" s="787"/>
      <c r="T10" s="120"/>
      <c r="U10" s="120"/>
      <c r="V10" s="24"/>
      <c r="W10" s="24"/>
      <c r="X10" s="24"/>
      <c r="Y10" s="24"/>
      <c r="Z10" s="24"/>
    </row>
    <row r="11" spans="1:26" ht="14.25" customHeight="1">
      <c r="A11" s="24"/>
      <c r="B11" s="133"/>
      <c r="C11" s="130"/>
      <c r="D11" s="134" t="str">
        <f>IF(E10="SI APLICA","¿El indicador no se reporta por limitaciones de información disponible? ","")</f>
        <v xml:space="preserve">¿El indicador no se reporta por limitaciones de información disponible? </v>
      </c>
      <c r="E11" s="135" t="s">
        <v>1020</v>
      </c>
      <c r="F11" s="838"/>
      <c r="G11" s="787"/>
      <c r="H11" s="787"/>
      <c r="I11" s="787"/>
      <c r="J11" s="787"/>
      <c r="K11" s="787"/>
      <c r="L11" s="787"/>
      <c r="M11" s="787"/>
      <c r="N11" s="787"/>
      <c r="O11" s="787"/>
      <c r="P11" s="787"/>
      <c r="Q11" s="787"/>
      <c r="R11" s="787"/>
      <c r="S11" s="787"/>
      <c r="T11" s="24"/>
      <c r="U11" s="24"/>
      <c r="V11" s="24"/>
      <c r="W11" s="24"/>
      <c r="X11" s="24"/>
      <c r="Y11" s="24"/>
      <c r="Z11" s="24"/>
    </row>
    <row r="12" spans="1:26" ht="23.25" customHeight="1">
      <c r="A12" s="24"/>
      <c r="B12" s="133"/>
      <c r="C12" s="130"/>
      <c r="D12" s="134" t="str">
        <f>IF(E11="SI SE REPORTA","¿Qué programas o proyectos del Plan de Acción están asociados al indicador? ","")</f>
        <v xml:space="preserve">¿Qué programas o proyectos del Plan de Acción están asociados al indicador? </v>
      </c>
      <c r="E12" s="839"/>
      <c r="F12" s="787"/>
      <c r="G12" s="787"/>
      <c r="H12" s="787"/>
      <c r="I12" s="787"/>
      <c r="J12" s="787"/>
      <c r="K12" s="787"/>
      <c r="L12" s="787"/>
      <c r="M12" s="787"/>
      <c r="N12" s="787"/>
      <c r="O12" s="787"/>
      <c r="P12" s="787"/>
      <c r="Q12" s="787"/>
      <c r="R12" s="787"/>
      <c r="S12" s="24"/>
      <c r="T12" s="24"/>
      <c r="U12" s="24"/>
      <c r="V12" s="24"/>
      <c r="W12" s="24"/>
      <c r="X12" s="24"/>
      <c r="Y12" s="24"/>
      <c r="Z12" s="24"/>
    </row>
    <row r="13" spans="1:26" ht="21.75" customHeight="1">
      <c r="A13" s="24"/>
      <c r="B13" s="133"/>
      <c r="C13" s="130"/>
      <c r="D13" s="134" t="s">
        <v>891</v>
      </c>
      <c r="E13" s="832"/>
      <c r="F13" s="833"/>
      <c r="G13" s="833"/>
      <c r="H13" s="833"/>
      <c r="I13" s="833"/>
      <c r="J13" s="833"/>
      <c r="K13" s="833"/>
      <c r="L13" s="833"/>
      <c r="M13" s="833"/>
      <c r="N13" s="833"/>
      <c r="O13" s="833"/>
      <c r="P13" s="833"/>
      <c r="Q13" s="833"/>
      <c r="R13" s="834"/>
      <c r="S13" s="24"/>
      <c r="T13" s="24"/>
      <c r="U13" s="24"/>
      <c r="V13" s="24"/>
      <c r="W13" s="24"/>
      <c r="X13" s="24"/>
      <c r="Y13" s="24"/>
      <c r="Z13" s="24"/>
    </row>
    <row r="14" spans="1:26" ht="6.75" customHeight="1">
      <c r="A14" s="24"/>
      <c r="B14" s="133"/>
      <c r="C14" s="130"/>
      <c r="D14" s="120"/>
      <c r="E14" s="120"/>
      <c r="F14" s="120"/>
      <c r="G14" s="120"/>
      <c r="H14" s="120"/>
      <c r="I14" s="120"/>
      <c r="J14" s="24"/>
      <c r="K14" s="24"/>
      <c r="L14" s="24"/>
      <c r="M14" s="24"/>
      <c r="N14" s="24"/>
      <c r="O14" s="24"/>
      <c r="P14" s="24"/>
      <c r="Q14" s="24"/>
      <c r="R14" s="24"/>
      <c r="S14" s="24"/>
      <c r="T14" s="24"/>
      <c r="U14" s="24"/>
      <c r="V14" s="24"/>
      <c r="W14" s="24"/>
      <c r="X14" s="24"/>
      <c r="Y14" s="24"/>
      <c r="Z14" s="24"/>
    </row>
    <row r="15" spans="1:26" ht="15" customHeight="1">
      <c r="B15" s="813" t="s">
        <v>892</v>
      </c>
      <c r="C15" s="200"/>
      <c r="D15" s="826" t="s">
        <v>1201</v>
      </c>
      <c r="E15" s="784"/>
      <c r="F15" s="784"/>
      <c r="G15" s="784"/>
      <c r="H15" s="784"/>
      <c r="I15" s="785"/>
      <c r="K15" s="286" t="s">
        <v>1295</v>
      </c>
      <c r="L15" s="286" t="s">
        <v>1320</v>
      </c>
      <c r="M15" s="286" t="s">
        <v>1321</v>
      </c>
      <c r="N15" s="286" t="s">
        <v>997</v>
      </c>
      <c r="O15" s="287"/>
    </row>
    <row r="16" spans="1:26" ht="21" customHeight="1">
      <c r="B16" s="814"/>
      <c r="C16" s="146" t="s">
        <v>846</v>
      </c>
      <c r="D16" s="139" t="s">
        <v>1024</v>
      </c>
      <c r="E16" s="153" t="s">
        <v>1025</v>
      </c>
      <c r="F16" s="120"/>
      <c r="G16" s="120"/>
      <c r="I16" s="141"/>
      <c r="K16" s="286" t="s">
        <v>1322</v>
      </c>
      <c r="L16" s="288" t="s">
        <v>1323</v>
      </c>
      <c r="M16" s="289">
        <v>0.05</v>
      </c>
      <c r="N16" s="289">
        <v>0.05</v>
      </c>
      <c r="O16" s="287"/>
    </row>
    <row r="17" spans="2:18" ht="34.5" customHeight="1">
      <c r="B17" s="814"/>
      <c r="C17" s="145" t="s">
        <v>1026</v>
      </c>
      <c r="D17" s="142" t="s">
        <v>1324</v>
      </c>
      <c r="E17" s="242"/>
      <c r="F17" s="120"/>
      <c r="G17" s="120"/>
      <c r="I17" s="141"/>
      <c r="K17" s="286" t="s">
        <v>1325</v>
      </c>
      <c r="L17" s="288" t="s">
        <v>1326</v>
      </c>
      <c r="M17" s="289">
        <v>0.15</v>
      </c>
      <c r="N17" s="289">
        <f t="shared" ref="N17:N21" si="0">+M17+N16</f>
        <v>0.2</v>
      </c>
      <c r="O17" s="287"/>
    </row>
    <row r="18" spans="2:18" ht="34.5" customHeight="1">
      <c r="B18" s="814"/>
      <c r="C18" s="145" t="s">
        <v>1028</v>
      </c>
      <c r="D18" s="142" t="s">
        <v>1327</v>
      </c>
      <c r="E18" s="242"/>
      <c r="F18" s="120"/>
      <c r="G18" s="120"/>
      <c r="I18" s="141"/>
      <c r="K18" s="286" t="s">
        <v>1328</v>
      </c>
      <c r="L18" s="288" t="s">
        <v>1329</v>
      </c>
      <c r="M18" s="289">
        <v>0.15</v>
      </c>
      <c r="N18" s="289">
        <f t="shared" si="0"/>
        <v>0.35</v>
      </c>
      <c r="O18" s="287"/>
    </row>
    <row r="19" spans="2:18" ht="34.5" customHeight="1">
      <c r="B19" s="814"/>
      <c r="C19" s="145" t="s">
        <v>1030</v>
      </c>
      <c r="D19" s="142" t="s">
        <v>1330</v>
      </c>
      <c r="E19" s="242"/>
      <c r="F19" s="120"/>
      <c r="G19" s="120"/>
      <c r="I19" s="141"/>
      <c r="K19" s="286" t="s">
        <v>1331</v>
      </c>
      <c r="L19" s="288" t="s">
        <v>1332</v>
      </c>
      <c r="M19" s="289">
        <v>0.2</v>
      </c>
      <c r="N19" s="289">
        <f t="shared" si="0"/>
        <v>0.55000000000000004</v>
      </c>
      <c r="O19" s="287"/>
    </row>
    <row r="20" spans="2:18" ht="34.5" customHeight="1">
      <c r="B20" s="814"/>
      <c r="C20" s="145" t="s">
        <v>1114</v>
      </c>
      <c r="D20" s="142" t="s">
        <v>1333</v>
      </c>
      <c r="E20" s="255">
        <f>+E18+E19</f>
        <v>0</v>
      </c>
      <c r="F20" s="120"/>
      <c r="G20" s="120"/>
      <c r="I20" s="141"/>
      <c r="K20" s="286" t="s">
        <v>1334</v>
      </c>
      <c r="L20" s="288" t="s">
        <v>1335</v>
      </c>
      <c r="M20" s="289">
        <v>0.2</v>
      </c>
      <c r="N20" s="289">
        <f t="shared" si="0"/>
        <v>0.75</v>
      </c>
      <c r="O20" s="287"/>
    </row>
    <row r="21" spans="2:18" ht="34.5" customHeight="1">
      <c r="B21" s="814"/>
      <c r="C21" s="145" t="s">
        <v>1116</v>
      </c>
      <c r="D21" s="142" t="s">
        <v>1336</v>
      </c>
      <c r="E21" s="242"/>
      <c r="F21" s="120"/>
      <c r="G21" s="120"/>
      <c r="I21" s="141"/>
      <c r="K21" s="286" t="s">
        <v>1337</v>
      </c>
      <c r="L21" s="288" t="s">
        <v>1338</v>
      </c>
      <c r="M21" s="289">
        <v>0.25</v>
      </c>
      <c r="N21" s="289">
        <f t="shared" si="0"/>
        <v>1</v>
      </c>
      <c r="R21" s="13" t="s">
        <v>1339</v>
      </c>
    </row>
    <row r="22" spans="2:18" ht="15" customHeight="1">
      <c r="B22" s="814"/>
      <c r="C22" s="201"/>
      <c r="D22" s="811"/>
      <c r="E22" s="787"/>
      <c r="F22" s="787"/>
      <c r="G22" s="787"/>
      <c r="H22" s="787"/>
      <c r="I22" s="788"/>
      <c r="K22" s="286" t="s">
        <v>1025</v>
      </c>
      <c r="L22" s="286"/>
      <c r="M22" s="289">
        <f>SUM(M16:M21)</f>
        <v>1</v>
      </c>
    </row>
    <row r="23" spans="2:18" ht="15.75" customHeight="1">
      <c r="B23" s="814"/>
      <c r="C23" s="201"/>
      <c r="D23" s="828" t="s">
        <v>1340</v>
      </c>
      <c r="E23" s="790"/>
      <c r="F23" s="790"/>
      <c r="G23" s="790"/>
      <c r="H23" s="790"/>
      <c r="I23" s="791"/>
      <c r="J23" s="120"/>
      <c r="K23" s="120"/>
      <c r="L23" s="120"/>
    </row>
    <row r="24" spans="2:18" ht="15" customHeight="1">
      <c r="B24" s="814"/>
      <c r="C24" s="180"/>
      <c r="D24" s="153" t="s">
        <v>1024</v>
      </c>
      <c r="E24" s="153" t="s">
        <v>916</v>
      </c>
      <c r="F24" s="153" t="s">
        <v>917</v>
      </c>
      <c r="G24" s="153" t="s">
        <v>918</v>
      </c>
      <c r="H24" s="153" t="s">
        <v>919</v>
      </c>
      <c r="I24" s="153" t="s">
        <v>1025</v>
      </c>
      <c r="J24" s="120"/>
      <c r="K24" s="866" t="s">
        <v>1295</v>
      </c>
      <c r="L24" s="866" t="s">
        <v>1341</v>
      </c>
      <c r="M24" s="866" t="s">
        <v>916</v>
      </c>
      <c r="N24" s="866" t="s">
        <v>917</v>
      </c>
      <c r="O24" s="866" t="s">
        <v>918</v>
      </c>
      <c r="P24" s="866" t="s">
        <v>919</v>
      </c>
    </row>
    <row r="25" spans="2:18" ht="15" customHeight="1">
      <c r="B25" s="814"/>
      <c r="C25" s="180"/>
      <c r="D25" s="182" t="s">
        <v>1342</v>
      </c>
      <c r="E25" s="242"/>
      <c r="F25" s="242"/>
      <c r="G25" s="242"/>
      <c r="H25" s="242"/>
      <c r="I25" s="290">
        <f>Formulas!$I$15</f>
        <v>0</v>
      </c>
      <c r="J25" s="120"/>
      <c r="K25" s="867"/>
      <c r="L25" s="867"/>
      <c r="M25" s="867"/>
      <c r="N25" s="867"/>
      <c r="O25" s="867"/>
      <c r="P25" s="867"/>
    </row>
    <row r="26" spans="2:18" ht="15" customHeight="1">
      <c r="B26" s="814"/>
      <c r="C26" s="180"/>
      <c r="D26" s="182" t="s">
        <v>1248</v>
      </c>
      <c r="E26" s="242"/>
      <c r="F26" s="242"/>
      <c r="G26" s="242"/>
      <c r="H26" s="242"/>
      <c r="I26" s="291"/>
      <c r="J26" s="120"/>
      <c r="K26" s="286" t="str">
        <f t="shared" ref="K26:K29" si="1">+D26</f>
        <v>Sin iniciar</v>
      </c>
      <c r="L26" s="292"/>
      <c r="M26" s="293">
        <f t="shared" ref="M26:M29" si="2">+$L26*E26</f>
        <v>0</v>
      </c>
      <c r="N26" s="293"/>
      <c r="O26" s="293"/>
      <c r="P26" s="293"/>
    </row>
    <row r="27" spans="2:18" ht="15" customHeight="1">
      <c r="B27" s="814"/>
      <c r="C27" s="180"/>
      <c r="D27" s="182" t="s">
        <v>1343</v>
      </c>
      <c r="E27" s="242"/>
      <c r="F27" s="242"/>
      <c r="G27" s="242"/>
      <c r="H27" s="242"/>
      <c r="I27" s="291"/>
      <c r="J27" s="120"/>
      <c r="K27" s="286" t="str">
        <f t="shared" si="1"/>
        <v>En formulación</v>
      </c>
      <c r="L27" s="292"/>
      <c r="M27" s="293">
        <f t="shared" si="2"/>
        <v>0</v>
      </c>
      <c r="N27" s="293"/>
      <c r="O27" s="293"/>
      <c r="P27" s="293"/>
    </row>
    <row r="28" spans="2:18" ht="15" customHeight="1">
      <c r="B28" s="814"/>
      <c r="C28" s="180"/>
      <c r="D28" s="182" t="s">
        <v>1344</v>
      </c>
      <c r="E28" s="242"/>
      <c r="F28" s="242"/>
      <c r="G28" s="242"/>
      <c r="H28" s="242"/>
      <c r="I28" s="291"/>
      <c r="J28" s="120"/>
      <c r="K28" s="286" t="str">
        <f t="shared" si="1"/>
        <v>En actualización</v>
      </c>
      <c r="L28" s="292"/>
      <c r="M28" s="293">
        <f t="shared" si="2"/>
        <v>0</v>
      </c>
      <c r="N28" s="293"/>
      <c r="O28" s="293"/>
      <c r="P28" s="293"/>
    </row>
    <row r="29" spans="2:18" ht="15.75" customHeight="1">
      <c r="B29" s="814"/>
      <c r="C29" s="180"/>
      <c r="D29" s="182" t="s">
        <v>1345</v>
      </c>
      <c r="E29" s="242"/>
      <c r="F29" s="242"/>
      <c r="G29" s="242"/>
      <c r="H29" s="242"/>
      <c r="I29" s="291"/>
      <c r="J29" s="120"/>
      <c r="K29" s="286" t="str">
        <f t="shared" si="1"/>
        <v>Plan forestal adoptado</v>
      </c>
      <c r="L29" s="292"/>
      <c r="M29" s="293">
        <f t="shared" si="2"/>
        <v>0</v>
      </c>
      <c r="N29" s="293"/>
      <c r="O29" s="293"/>
      <c r="P29" s="293"/>
    </row>
    <row r="30" spans="2:18" ht="15" customHeight="1">
      <c r="B30" s="814"/>
      <c r="C30" s="180"/>
      <c r="D30" s="182" t="s">
        <v>1025</v>
      </c>
      <c r="E30" s="294">
        <f>Formulas!D15</f>
        <v>0</v>
      </c>
      <c r="F30" s="294">
        <f>Formulas!E15</f>
        <v>0</v>
      </c>
      <c r="G30" s="294">
        <f>Formulas!F15</f>
        <v>0</v>
      </c>
      <c r="H30" s="294">
        <f>Formulas!G15</f>
        <v>0</v>
      </c>
      <c r="I30" s="291"/>
      <c r="J30" s="120"/>
      <c r="K30" s="286"/>
      <c r="L30" s="286" t="s">
        <v>1346</v>
      </c>
      <c r="M30" s="293">
        <f>SUM(M26:M29)</f>
        <v>0</v>
      </c>
      <c r="N30" s="293"/>
      <c r="O30" s="293"/>
      <c r="P30" s="293"/>
    </row>
    <row r="31" spans="2:18" ht="14.25" customHeight="1">
      <c r="B31" s="814"/>
      <c r="C31" s="201"/>
      <c r="D31" s="826" t="s">
        <v>1347</v>
      </c>
      <c r="E31" s="784"/>
      <c r="F31" s="784"/>
      <c r="G31" s="784"/>
      <c r="H31" s="784"/>
      <c r="I31" s="785"/>
      <c r="J31" s="120"/>
      <c r="K31" s="286"/>
      <c r="L31" s="286" t="s">
        <v>1348</v>
      </c>
      <c r="M31" s="295" t="e">
        <f>+M30/$I$25</f>
        <v>#DIV/0!</v>
      </c>
      <c r="N31" s="295"/>
      <c r="O31" s="295"/>
      <c r="P31" s="295"/>
    </row>
    <row r="32" spans="2:18" ht="24" customHeight="1">
      <c r="B32" s="814"/>
      <c r="C32" s="201"/>
      <c r="D32" s="811" t="s">
        <v>1349</v>
      </c>
      <c r="E32" s="787"/>
      <c r="F32" s="787"/>
      <c r="G32" s="787"/>
      <c r="H32" s="787"/>
      <c r="I32" s="788"/>
      <c r="J32" s="120"/>
      <c r="K32" s="286"/>
      <c r="L32" s="286" t="s">
        <v>1350</v>
      </c>
      <c r="M32" s="295" t="e">
        <f t="shared" ref="M32:M33" si="3">+M45</f>
        <v>#DIV/0!</v>
      </c>
      <c r="N32" s="295"/>
      <c r="O32" s="295"/>
      <c r="P32" s="295"/>
    </row>
    <row r="33" spans="2:16" ht="15" customHeight="1">
      <c r="B33" s="814"/>
      <c r="C33" s="201"/>
      <c r="D33" s="812" t="s">
        <v>1351</v>
      </c>
      <c r="E33" s="787"/>
      <c r="F33" s="787"/>
      <c r="G33" s="787"/>
      <c r="H33" s="787"/>
      <c r="I33" s="788"/>
      <c r="J33" s="120"/>
      <c r="K33" s="286"/>
      <c r="L33" s="286" t="s">
        <v>1352</v>
      </c>
      <c r="M33" s="293">
        <f t="shared" si="3"/>
        <v>0</v>
      </c>
      <c r="N33" s="293"/>
      <c r="O33" s="293"/>
      <c r="P33" s="293"/>
    </row>
    <row r="34" spans="2:16" ht="15.75" customHeight="1">
      <c r="B34" s="814"/>
      <c r="C34" s="180"/>
      <c r="D34" s="139" t="s">
        <v>1353</v>
      </c>
      <c r="E34" s="139" t="s">
        <v>1354</v>
      </c>
      <c r="F34" s="139" t="s">
        <v>1355</v>
      </c>
      <c r="G34" s="139" t="s">
        <v>1356</v>
      </c>
      <c r="H34" s="139" t="s">
        <v>1357</v>
      </c>
      <c r="I34" s="141"/>
      <c r="J34" s="120"/>
      <c r="K34" s="286"/>
      <c r="L34" s="286" t="s">
        <v>254</v>
      </c>
      <c r="M34" s="295" t="e">
        <f>+M30/M33</f>
        <v>#DIV/0!</v>
      </c>
      <c r="N34" s="295"/>
      <c r="O34" s="295"/>
      <c r="P34" s="295"/>
    </row>
    <row r="35" spans="2:16" ht="15" customHeight="1">
      <c r="B35" s="814"/>
      <c r="C35" s="180"/>
      <c r="D35" s="167"/>
      <c r="E35" s="167"/>
      <c r="F35" s="242"/>
      <c r="G35" s="167"/>
      <c r="H35" s="167"/>
      <c r="I35" s="141"/>
      <c r="J35" s="120"/>
      <c r="K35" s="120"/>
      <c r="L35" s="120"/>
      <c r="M35" s="120"/>
      <c r="N35" s="120"/>
      <c r="O35" s="120"/>
      <c r="P35" s="120"/>
    </row>
    <row r="36" spans="2:16" ht="15" customHeight="1">
      <c r="B36" s="814"/>
      <c r="C36" s="180"/>
      <c r="D36" s="167"/>
      <c r="E36" s="167"/>
      <c r="F36" s="242"/>
      <c r="G36" s="167"/>
      <c r="H36" s="167"/>
      <c r="I36" s="141"/>
      <c r="J36" s="120"/>
      <c r="K36" s="120"/>
      <c r="L36" s="120"/>
    </row>
    <row r="37" spans="2:16" ht="15" customHeight="1">
      <c r="B37" s="814"/>
      <c r="C37" s="180"/>
      <c r="D37" s="167"/>
      <c r="E37" s="167"/>
      <c r="F37" s="242"/>
      <c r="G37" s="167"/>
      <c r="H37" s="167"/>
      <c r="I37" s="141"/>
      <c r="J37" s="120"/>
      <c r="K37" s="120"/>
      <c r="L37" s="24" t="s">
        <v>1358</v>
      </c>
    </row>
    <row r="38" spans="2:16" ht="15" customHeight="1">
      <c r="B38" s="814"/>
      <c r="C38" s="180"/>
      <c r="D38" s="167"/>
      <c r="E38" s="167"/>
      <c r="F38" s="242"/>
      <c r="G38" s="167"/>
      <c r="H38" s="167"/>
      <c r="I38" s="141"/>
      <c r="J38" s="120"/>
      <c r="K38" s="120"/>
      <c r="L38" s="120"/>
      <c r="N38" s="24"/>
      <c r="O38" s="24"/>
      <c r="P38" s="24"/>
    </row>
    <row r="39" spans="2:16" ht="15" customHeight="1">
      <c r="B39" s="814"/>
      <c r="C39" s="180"/>
      <c r="D39" s="167"/>
      <c r="E39" s="167"/>
      <c r="F39" s="242"/>
      <c r="G39" s="167"/>
      <c r="H39" s="167"/>
      <c r="I39" s="141"/>
      <c r="J39" s="120"/>
      <c r="K39" s="866" t="s">
        <v>1359</v>
      </c>
      <c r="L39" s="866" t="s">
        <v>1360</v>
      </c>
      <c r="M39" s="866" t="s">
        <v>1361</v>
      </c>
      <c r="N39" s="24"/>
      <c r="O39" s="24"/>
      <c r="P39" s="24"/>
    </row>
    <row r="40" spans="2:16" ht="15" customHeight="1">
      <c r="B40" s="814"/>
      <c r="C40" s="180"/>
      <c r="D40" s="167"/>
      <c r="E40" s="167"/>
      <c r="F40" s="242"/>
      <c r="G40" s="167"/>
      <c r="H40" s="167"/>
      <c r="I40" s="141"/>
      <c r="J40" s="120"/>
      <c r="K40" s="867"/>
      <c r="L40" s="867"/>
      <c r="M40" s="867"/>
      <c r="N40" s="24"/>
      <c r="O40" s="24"/>
      <c r="P40" s="24"/>
    </row>
    <row r="41" spans="2:16" ht="15.75" customHeight="1">
      <c r="B41" s="814"/>
      <c r="C41" s="180"/>
      <c r="D41" s="167"/>
      <c r="E41" s="167"/>
      <c r="F41" s="242"/>
      <c r="G41" s="167"/>
      <c r="H41" s="167"/>
      <c r="I41" s="141"/>
      <c r="J41" s="120"/>
      <c r="K41" s="286" t="str">
        <f t="shared" ref="K41:K44" si="4">+K26</f>
        <v>Sin iniciar</v>
      </c>
      <c r="L41" s="296"/>
      <c r="M41" s="295">
        <v>0</v>
      </c>
      <c r="N41" s="24"/>
      <c r="O41" s="24"/>
      <c r="P41" s="24"/>
    </row>
    <row r="42" spans="2:16" ht="15.75" customHeight="1">
      <c r="B42" s="814"/>
      <c r="C42" s="180"/>
      <c r="D42" s="167"/>
      <c r="E42" s="167"/>
      <c r="F42" s="242"/>
      <c r="G42" s="167"/>
      <c r="H42" s="167"/>
      <c r="I42" s="141"/>
      <c r="J42" s="120"/>
      <c r="K42" s="286" t="str">
        <f t="shared" si="4"/>
        <v>En formulación</v>
      </c>
      <c r="L42" s="296"/>
      <c r="M42" s="297"/>
      <c r="N42" s="24"/>
      <c r="O42" s="24"/>
      <c r="P42" s="24"/>
    </row>
    <row r="43" spans="2:16" ht="24" customHeight="1">
      <c r="B43" s="815"/>
      <c r="C43" s="202"/>
      <c r="D43" s="828" t="s">
        <v>1362</v>
      </c>
      <c r="E43" s="790"/>
      <c r="F43" s="790"/>
      <c r="G43" s="790"/>
      <c r="H43" s="790"/>
      <c r="I43" s="791"/>
      <c r="J43" s="120"/>
      <c r="K43" s="286" t="str">
        <f t="shared" si="4"/>
        <v>En actualización</v>
      </c>
      <c r="L43" s="296"/>
      <c r="M43" s="297"/>
      <c r="N43" s="24"/>
      <c r="O43" s="24"/>
      <c r="P43" s="24"/>
    </row>
    <row r="44" spans="2:16" ht="24" customHeight="1">
      <c r="B44" s="187" t="s">
        <v>931</v>
      </c>
      <c r="C44" s="202"/>
      <c r="D44" s="822" t="s">
        <v>1363</v>
      </c>
      <c r="E44" s="732"/>
      <c r="F44" s="732"/>
      <c r="G44" s="732"/>
      <c r="H44" s="732"/>
      <c r="I44" s="733"/>
      <c r="J44" s="120"/>
      <c r="K44" s="286" t="str">
        <f t="shared" si="4"/>
        <v>Plan forestal adoptado</v>
      </c>
      <c r="L44" s="296"/>
      <c r="M44" s="297"/>
      <c r="N44" s="24"/>
      <c r="O44" s="24"/>
      <c r="P44" s="24"/>
    </row>
    <row r="45" spans="2:16" ht="15.75" customHeight="1">
      <c r="B45" s="187" t="s">
        <v>933</v>
      </c>
      <c r="C45" s="202"/>
      <c r="D45" s="822" t="s">
        <v>1214</v>
      </c>
      <c r="E45" s="732"/>
      <c r="F45" s="732"/>
      <c r="G45" s="732"/>
      <c r="H45" s="732"/>
      <c r="I45" s="733"/>
      <c r="J45" s="120"/>
      <c r="K45" s="286" t="s">
        <v>1025</v>
      </c>
      <c r="L45" s="293">
        <f>SUM(L41:L44)</f>
        <v>0</v>
      </c>
      <c r="M45" s="295" t="e">
        <f>+M46/L45</f>
        <v>#DIV/0!</v>
      </c>
      <c r="N45" s="24"/>
      <c r="O45" s="24"/>
      <c r="P45" s="24"/>
    </row>
    <row r="46" spans="2:16" ht="15" customHeight="1">
      <c r="B46" s="118"/>
      <c r="C46" s="119"/>
      <c r="D46" s="120"/>
      <c r="E46" s="120"/>
      <c r="F46" s="120"/>
      <c r="G46" s="120"/>
      <c r="H46" s="120"/>
      <c r="I46" s="120"/>
      <c r="J46" s="120"/>
      <c r="K46" s="286"/>
      <c r="L46" s="286" t="s">
        <v>1364</v>
      </c>
      <c r="M46" s="293">
        <f>+L41*M41+L42*M42+L43*M43+L44*M44</f>
        <v>0</v>
      </c>
      <c r="N46" s="24"/>
      <c r="O46" s="24"/>
      <c r="P46" s="24"/>
    </row>
    <row r="47" spans="2:16" ht="24" customHeight="1">
      <c r="B47" s="830" t="s">
        <v>935</v>
      </c>
      <c r="C47" s="732"/>
      <c r="D47" s="732"/>
      <c r="E47" s="733"/>
      <c r="F47" s="120"/>
      <c r="G47" s="120"/>
      <c r="H47" s="120"/>
      <c r="I47" s="120"/>
      <c r="J47" s="120"/>
      <c r="K47" s="120"/>
      <c r="L47" s="120"/>
      <c r="M47" s="120"/>
      <c r="N47" s="120"/>
      <c r="O47" s="24"/>
      <c r="P47" s="24"/>
    </row>
    <row r="48" spans="2:16" ht="15" customHeight="1">
      <c r="B48" s="813">
        <v>1</v>
      </c>
      <c r="C48" s="180"/>
      <c r="D48" s="181" t="s">
        <v>936</v>
      </c>
      <c r="E48" s="167"/>
      <c r="F48" s="120"/>
      <c r="G48" s="120"/>
      <c r="H48" s="120"/>
      <c r="I48" s="120"/>
      <c r="J48" s="120"/>
      <c r="K48" s="120"/>
      <c r="L48" s="120"/>
      <c r="M48" s="120"/>
      <c r="N48" s="120"/>
      <c r="O48" s="24"/>
      <c r="P48" s="24"/>
    </row>
    <row r="49" spans="2:16" ht="15" customHeight="1">
      <c r="B49" s="814"/>
      <c r="C49" s="180"/>
      <c r="D49" s="142" t="s">
        <v>8</v>
      </c>
      <c r="E49" s="167"/>
      <c r="F49" s="120"/>
      <c r="G49" s="120"/>
      <c r="H49" s="120"/>
      <c r="I49" s="120"/>
      <c r="J49" s="120"/>
      <c r="K49" s="120"/>
      <c r="L49" s="120"/>
      <c r="M49" s="120"/>
      <c r="N49" s="120"/>
      <c r="O49" s="24"/>
      <c r="P49" s="24"/>
    </row>
    <row r="50" spans="2:16" ht="15" customHeight="1">
      <c r="B50" s="814"/>
      <c r="C50" s="180"/>
      <c r="D50" s="142" t="s">
        <v>937</v>
      </c>
      <c r="E50" s="167"/>
      <c r="F50" s="120"/>
      <c r="G50" s="120"/>
      <c r="H50" s="120"/>
      <c r="I50" s="120"/>
      <c r="J50" s="120"/>
      <c r="K50" s="120"/>
      <c r="L50" s="120"/>
      <c r="M50" s="120"/>
      <c r="N50" s="120"/>
      <c r="O50" s="24"/>
      <c r="P50" s="24"/>
    </row>
    <row r="51" spans="2:16" ht="15" customHeight="1">
      <c r="B51" s="814"/>
      <c r="C51" s="180"/>
      <c r="D51" s="142" t="s">
        <v>10</v>
      </c>
      <c r="E51" s="167"/>
      <c r="F51" s="120"/>
      <c r="G51" s="120"/>
      <c r="H51" s="120"/>
      <c r="I51" s="120"/>
      <c r="J51" s="120"/>
      <c r="K51" s="120"/>
      <c r="L51" s="120"/>
      <c r="M51" s="120"/>
      <c r="N51" s="120"/>
    </row>
    <row r="52" spans="2:16" ht="15" customHeight="1">
      <c r="B52" s="814"/>
      <c r="C52" s="180"/>
      <c r="D52" s="142" t="s">
        <v>12</v>
      </c>
      <c r="E52" s="167"/>
      <c r="F52" s="120"/>
      <c r="G52" s="120"/>
      <c r="H52" s="120"/>
      <c r="I52" s="120"/>
      <c r="J52" s="120"/>
      <c r="K52" s="120"/>
      <c r="L52" s="120"/>
    </row>
    <row r="53" spans="2:16" ht="15" customHeight="1">
      <c r="B53" s="814"/>
      <c r="C53" s="180"/>
      <c r="D53" s="142" t="s">
        <v>14</v>
      </c>
      <c r="E53" s="167"/>
      <c r="F53" s="120"/>
      <c r="G53" s="120"/>
      <c r="H53" s="120"/>
      <c r="I53" s="120"/>
      <c r="J53" s="120"/>
      <c r="K53" s="120"/>
      <c r="L53" s="120"/>
    </row>
    <row r="54" spans="2:16" ht="15" customHeight="1">
      <c r="B54" s="815"/>
      <c r="C54" s="145"/>
      <c r="D54" s="142" t="s">
        <v>938</v>
      </c>
      <c r="E54" s="167"/>
      <c r="F54" s="120"/>
      <c r="G54" s="120"/>
      <c r="H54" s="120"/>
      <c r="I54" s="120"/>
      <c r="J54" s="120"/>
      <c r="K54" s="120"/>
      <c r="L54" s="120"/>
    </row>
    <row r="55" spans="2:16" ht="15" customHeight="1">
      <c r="B55" s="118"/>
      <c r="C55" s="119"/>
      <c r="D55" s="120"/>
      <c r="E55" s="120"/>
      <c r="F55" s="120"/>
      <c r="G55" s="120"/>
      <c r="H55" s="120"/>
      <c r="I55" s="120"/>
      <c r="J55" s="120"/>
      <c r="K55" s="120"/>
      <c r="L55" s="120"/>
    </row>
    <row r="56" spans="2:16" ht="15" customHeight="1">
      <c r="B56" s="830" t="s">
        <v>939</v>
      </c>
      <c r="C56" s="732"/>
      <c r="D56" s="732"/>
      <c r="E56" s="733"/>
      <c r="F56" s="120"/>
      <c r="G56" s="120"/>
      <c r="H56" s="120"/>
      <c r="I56" s="120"/>
      <c r="J56" s="120"/>
      <c r="K56" s="120"/>
      <c r="L56" s="120"/>
    </row>
    <row r="57" spans="2:16" ht="15" customHeight="1">
      <c r="B57" s="813">
        <v>1</v>
      </c>
      <c r="C57" s="180"/>
      <c r="D57" s="181" t="s">
        <v>936</v>
      </c>
      <c r="E57" s="231" t="s">
        <v>940</v>
      </c>
      <c r="F57" s="120"/>
      <c r="G57" s="120"/>
      <c r="H57" s="120"/>
      <c r="I57" s="120"/>
      <c r="J57" s="120"/>
      <c r="K57" s="120"/>
      <c r="L57" s="120"/>
    </row>
    <row r="58" spans="2:16" ht="15" customHeight="1">
      <c r="B58" s="814"/>
      <c r="C58" s="180"/>
      <c r="D58" s="142" t="s">
        <v>8</v>
      </c>
      <c r="E58" s="231" t="s">
        <v>1034</v>
      </c>
      <c r="F58" s="120"/>
      <c r="G58" s="120"/>
      <c r="H58" s="120"/>
      <c r="I58" s="120"/>
      <c r="J58" s="120"/>
      <c r="K58" s="120"/>
      <c r="L58" s="120"/>
    </row>
    <row r="59" spans="2:16" ht="15" customHeight="1">
      <c r="B59" s="814"/>
      <c r="C59" s="180"/>
      <c r="D59" s="142" t="s">
        <v>937</v>
      </c>
      <c r="E59" s="218"/>
      <c r="F59" s="120"/>
      <c r="G59" s="120"/>
      <c r="H59" s="120"/>
      <c r="I59" s="120"/>
      <c r="J59" s="120"/>
      <c r="K59" s="120"/>
      <c r="L59" s="120"/>
    </row>
    <row r="60" spans="2:16" ht="15" customHeight="1">
      <c r="B60" s="814"/>
      <c r="C60" s="180"/>
      <c r="D60" s="142" t="s">
        <v>10</v>
      </c>
      <c r="E60" s="218"/>
      <c r="F60" s="120"/>
      <c r="G60" s="120"/>
      <c r="H60" s="120"/>
      <c r="I60" s="120"/>
      <c r="J60" s="120"/>
      <c r="K60" s="120"/>
      <c r="L60" s="120"/>
    </row>
    <row r="61" spans="2:16" ht="15.75" customHeight="1">
      <c r="B61" s="814"/>
      <c r="C61" s="180"/>
      <c r="D61" s="142" t="s">
        <v>12</v>
      </c>
      <c r="E61" s="218"/>
      <c r="F61" s="120"/>
      <c r="G61" s="120"/>
      <c r="H61" s="120"/>
      <c r="I61" s="120"/>
      <c r="J61" s="120"/>
      <c r="K61" s="120"/>
      <c r="L61" s="120"/>
    </row>
    <row r="62" spans="2:16" ht="15.75" customHeight="1">
      <c r="B62" s="814"/>
      <c r="C62" s="180"/>
      <c r="D62" s="142" t="s">
        <v>14</v>
      </c>
      <c r="E62" s="218"/>
      <c r="F62" s="120"/>
      <c r="G62" s="120"/>
      <c r="H62" s="120"/>
      <c r="I62" s="120"/>
      <c r="J62" s="120"/>
      <c r="K62" s="120"/>
      <c r="L62" s="120"/>
    </row>
    <row r="63" spans="2:16" ht="15" customHeight="1">
      <c r="B63" s="815"/>
      <c r="C63" s="145"/>
      <c r="D63" s="142" t="s">
        <v>938</v>
      </c>
      <c r="E63" s="218"/>
      <c r="F63" s="120"/>
      <c r="G63" s="120"/>
      <c r="H63" s="120"/>
      <c r="I63" s="120"/>
      <c r="J63" s="120"/>
      <c r="K63" s="120"/>
      <c r="L63" s="120"/>
    </row>
    <row r="64" spans="2:16" ht="15" customHeight="1">
      <c r="B64" s="205"/>
      <c r="C64" s="240"/>
      <c r="D64" s="205"/>
      <c r="E64" s="120"/>
      <c r="F64" s="120"/>
      <c r="G64" s="120"/>
      <c r="H64" s="120"/>
      <c r="I64" s="120"/>
      <c r="J64" s="120"/>
      <c r="K64" s="120"/>
      <c r="L64" s="120"/>
    </row>
    <row r="65" spans="2:12" ht="15" customHeight="1">
      <c r="B65" s="193" t="s">
        <v>1304</v>
      </c>
      <c r="C65" s="194"/>
      <c r="D65" s="120"/>
      <c r="E65" s="120"/>
      <c r="F65" s="120"/>
      <c r="G65" s="120"/>
      <c r="H65" s="120"/>
      <c r="I65" s="120"/>
      <c r="J65" s="120"/>
      <c r="K65" s="120"/>
      <c r="L65" s="120"/>
    </row>
    <row r="66" spans="2:12" ht="15.75" customHeight="1">
      <c r="B66" s="816"/>
      <c r="C66" s="817"/>
      <c r="D66" s="818"/>
      <c r="E66" s="120"/>
      <c r="F66" s="120"/>
      <c r="G66" s="120"/>
      <c r="H66" s="120"/>
      <c r="I66" s="120"/>
      <c r="J66" s="120"/>
      <c r="K66" s="120"/>
      <c r="L66" s="120"/>
    </row>
    <row r="67" spans="2:12" ht="15.75" customHeight="1">
      <c r="B67" s="819"/>
      <c r="C67" s="820"/>
      <c r="D67" s="821"/>
      <c r="E67" s="120"/>
      <c r="F67" s="120"/>
      <c r="G67" s="120"/>
      <c r="H67" s="120"/>
      <c r="I67" s="120"/>
      <c r="J67" s="120"/>
      <c r="K67" s="120"/>
      <c r="L67" s="120"/>
    </row>
    <row r="68" spans="2:12" ht="15.75" customHeight="1">
      <c r="B68" s="205"/>
      <c r="C68" s="240"/>
      <c r="D68" s="205"/>
      <c r="E68" s="120"/>
      <c r="F68" s="120"/>
      <c r="G68" s="120"/>
      <c r="H68" s="120"/>
      <c r="I68" s="120"/>
      <c r="J68" s="120"/>
      <c r="K68" s="120"/>
      <c r="L68" s="120"/>
    </row>
    <row r="69" spans="2:12" ht="15.75" customHeight="1">
      <c r="B69" s="830" t="s">
        <v>942</v>
      </c>
      <c r="C69" s="732"/>
      <c r="D69" s="732"/>
      <c r="E69" s="732"/>
      <c r="F69" s="733"/>
      <c r="G69" s="120"/>
      <c r="H69" s="120"/>
      <c r="I69" s="120"/>
      <c r="J69" s="120"/>
      <c r="K69" s="120"/>
      <c r="L69" s="120"/>
    </row>
    <row r="70" spans="2:12" ht="15.75" customHeight="1">
      <c r="B70" s="187" t="s">
        <v>943</v>
      </c>
      <c r="C70" s="142" t="s">
        <v>944</v>
      </c>
      <c r="D70" s="142" t="s">
        <v>945</v>
      </c>
      <c r="E70" s="142" t="s">
        <v>946</v>
      </c>
      <c r="F70" s="120"/>
      <c r="G70" s="120"/>
      <c r="H70" s="120"/>
      <c r="I70" s="120"/>
      <c r="J70" s="120"/>
      <c r="K70" s="120"/>
      <c r="L70" s="120"/>
    </row>
    <row r="71" spans="2:12" ht="15.75" customHeight="1">
      <c r="B71" s="189">
        <v>42401</v>
      </c>
      <c r="C71" s="142">
        <v>0.01</v>
      </c>
      <c r="D71" s="216" t="s">
        <v>1365</v>
      </c>
      <c r="E71" s="142"/>
      <c r="F71" s="120"/>
      <c r="G71" s="120"/>
      <c r="H71" s="120"/>
      <c r="I71" s="120"/>
      <c r="J71" s="120"/>
      <c r="K71" s="120"/>
    </row>
    <row r="72" spans="2:12" ht="15.75" customHeight="1">
      <c r="B72" s="118"/>
      <c r="C72" s="119"/>
      <c r="D72" s="120"/>
      <c r="E72" s="120"/>
      <c r="F72" s="120"/>
      <c r="G72" s="120"/>
      <c r="H72" s="120"/>
      <c r="I72" s="120"/>
      <c r="J72" s="120"/>
      <c r="K72" s="120"/>
    </row>
    <row r="73" spans="2:12" ht="15.75" customHeight="1">
      <c r="B73" s="120"/>
      <c r="C73" s="170"/>
      <c r="D73" s="120"/>
      <c r="E73" s="120"/>
      <c r="F73" s="120"/>
      <c r="G73" s="120"/>
      <c r="H73" s="120"/>
      <c r="I73" s="120"/>
      <c r="J73" s="120"/>
      <c r="K73" s="120"/>
      <c r="L73" s="120"/>
    </row>
    <row r="74" spans="2:12" ht="15.75" customHeight="1">
      <c r="B74" s="830" t="s">
        <v>948</v>
      </c>
      <c r="C74" s="732"/>
      <c r="D74" s="733"/>
      <c r="E74" s="120"/>
      <c r="F74" s="120"/>
      <c r="G74" s="120"/>
      <c r="H74" s="120"/>
      <c r="I74" s="120"/>
      <c r="J74" s="120"/>
      <c r="K74" s="120"/>
      <c r="L74" s="120"/>
    </row>
    <row r="75" spans="2:12" ht="15.75" customHeight="1">
      <c r="B75" s="187" t="s">
        <v>949</v>
      </c>
      <c r="C75" s="145"/>
      <c r="D75" s="142" t="s">
        <v>1366</v>
      </c>
      <c r="E75" s="120"/>
      <c r="F75" s="120"/>
      <c r="G75" s="120"/>
      <c r="H75" s="120"/>
      <c r="I75" s="120"/>
      <c r="J75" s="120"/>
      <c r="K75" s="120"/>
      <c r="L75" s="120"/>
    </row>
    <row r="76" spans="2:12" ht="15.75" customHeight="1">
      <c r="B76" s="813" t="s">
        <v>951</v>
      </c>
      <c r="C76" s="180"/>
      <c r="D76" s="221" t="s">
        <v>952</v>
      </c>
      <c r="E76" s="120"/>
      <c r="F76" s="120"/>
      <c r="G76" s="120"/>
      <c r="H76" s="120"/>
      <c r="I76" s="120"/>
      <c r="J76" s="120"/>
      <c r="K76" s="120"/>
      <c r="L76" s="120"/>
    </row>
    <row r="77" spans="2:12" ht="15.75" customHeight="1">
      <c r="B77" s="814"/>
      <c r="C77" s="180"/>
      <c r="D77" s="206" t="s">
        <v>1367</v>
      </c>
      <c r="E77" s="120"/>
      <c r="F77" s="120"/>
      <c r="G77" s="120"/>
      <c r="H77" s="120"/>
      <c r="I77" s="120"/>
      <c r="J77" s="120"/>
      <c r="K77" s="120"/>
      <c r="L77" s="120"/>
    </row>
    <row r="78" spans="2:12" ht="15.75" customHeight="1">
      <c r="B78" s="814"/>
      <c r="C78" s="180"/>
      <c r="D78" s="221" t="s">
        <v>955</v>
      </c>
      <c r="E78" s="120"/>
      <c r="F78" s="120"/>
      <c r="G78" s="120"/>
      <c r="H78" s="120"/>
      <c r="I78" s="120"/>
      <c r="J78" s="120"/>
      <c r="K78" s="120"/>
      <c r="L78" s="120"/>
    </row>
    <row r="79" spans="2:12" ht="15.75" customHeight="1">
      <c r="B79" s="814"/>
      <c r="C79" s="180"/>
      <c r="D79" s="253" t="s">
        <v>1368</v>
      </c>
      <c r="E79" s="120"/>
      <c r="F79" s="120"/>
      <c r="G79" s="120"/>
      <c r="H79" s="120"/>
      <c r="I79" s="120"/>
      <c r="J79" s="120"/>
      <c r="K79" s="120"/>
      <c r="L79" s="120"/>
    </row>
    <row r="80" spans="2:12" ht="15.75" customHeight="1">
      <c r="B80" s="814"/>
      <c r="C80" s="180"/>
      <c r="D80" s="253" t="s">
        <v>1369</v>
      </c>
      <c r="E80" s="120"/>
      <c r="F80" s="120"/>
      <c r="G80" s="120"/>
      <c r="H80" s="120"/>
      <c r="I80" s="120"/>
      <c r="J80" s="120"/>
      <c r="K80" s="120"/>
      <c r="L80" s="120"/>
    </row>
    <row r="81" spans="2:12" ht="15.75" customHeight="1">
      <c r="B81" s="814"/>
      <c r="C81" s="180"/>
      <c r="D81" s="253" t="s">
        <v>1370</v>
      </c>
      <c r="E81" s="120"/>
      <c r="F81" s="120"/>
      <c r="G81" s="120"/>
      <c r="H81" s="120"/>
      <c r="I81" s="120"/>
      <c r="J81" s="120"/>
      <c r="K81" s="120"/>
      <c r="L81" s="120"/>
    </row>
    <row r="82" spans="2:12" ht="15.75" customHeight="1">
      <c r="B82" s="814"/>
      <c r="C82" s="180"/>
      <c r="D82" s="253" t="s">
        <v>1371</v>
      </c>
      <c r="E82" s="120"/>
      <c r="F82" s="120"/>
      <c r="G82" s="120"/>
      <c r="H82" s="120"/>
      <c r="I82" s="120"/>
      <c r="J82" s="120"/>
      <c r="K82" s="120"/>
      <c r="L82" s="120"/>
    </row>
    <row r="83" spans="2:12" ht="15.75" customHeight="1">
      <c r="B83" s="814"/>
      <c r="C83" s="180"/>
      <c r="D83" s="221" t="s">
        <v>1184</v>
      </c>
      <c r="E83" s="120"/>
      <c r="F83" s="120"/>
      <c r="G83" s="120"/>
      <c r="H83" s="120"/>
      <c r="I83" s="120"/>
      <c r="J83" s="120"/>
      <c r="K83" s="120"/>
      <c r="L83" s="120"/>
    </row>
    <row r="84" spans="2:12" ht="15.75" customHeight="1">
      <c r="B84" s="815"/>
      <c r="C84" s="145"/>
      <c r="D84" s="142" t="s">
        <v>1283</v>
      </c>
      <c r="E84" s="120"/>
      <c r="F84" s="120"/>
      <c r="G84" s="120"/>
      <c r="H84" s="120"/>
      <c r="I84" s="120"/>
      <c r="J84" s="120"/>
      <c r="K84" s="120"/>
      <c r="L84" s="120"/>
    </row>
    <row r="85" spans="2:12" ht="15.75" customHeight="1">
      <c r="B85" s="813" t="s">
        <v>964</v>
      </c>
      <c r="C85" s="249"/>
      <c r="D85" s="813"/>
      <c r="E85" s="120"/>
      <c r="F85" s="120"/>
      <c r="G85" s="120"/>
      <c r="H85" s="120"/>
      <c r="I85" s="120"/>
      <c r="J85" s="120"/>
      <c r="K85" s="120"/>
      <c r="L85" s="120"/>
    </row>
    <row r="86" spans="2:12" ht="15.75" customHeight="1">
      <c r="B86" s="815"/>
      <c r="C86" s="166"/>
      <c r="D86" s="815"/>
      <c r="E86" s="120"/>
      <c r="F86" s="120"/>
      <c r="G86" s="120"/>
      <c r="H86" s="120"/>
      <c r="I86" s="120"/>
      <c r="J86" s="120"/>
      <c r="K86" s="120"/>
      <c r="L86" s="120"/>
    </row>
    <row r="87" spans="2:12" ht="15.75" customHeight="1">
      <c r="B87" s="813" t="s">
        <v>965</v>
      </c>
      <c r="C87" s="180"/>
      <c r="D87" s="206" t="s">
        <v>1372</v>
      </c>
      <c r="E87" s="120"/>
      <c r="F87" s="120"/>
      <c r="G87" s="120"/>
      <c r="H87" s="120"/>
      <c r="I87" s="120"/>
      <c r="J87" s="120"/>
      <c r="K87" s="120"/>
      <c r="L87" s="120"/>
    </row>
    <row r="88" spans="2:12" ht="15.75" customHeight="1">
      <c r="B88" s="815"/>
      <c r="C88" s="145"/>
      <c r="D88" s="142" t="s">
        <v>1373</v>
      </c>
      <c r="E88" s="120"/>
      <c r="F88" s="120"/>
      <c r="G88" s="120"/>
      <c r="H88" s="120"/>
      <c r="I88" s="120"/>
      <c r="J88" s="120"/>
      <c r="K88" s="120"/>
      <c r="L88" s="120"/>
    </row>
    <row r="89" spans="2:12" ht="15.75" customHeight="1">
      <c r="B89" s="813" t="s">
        <v>982</v>
      </c>
      <c r="C89" s="180"/>
      <c r="D89" s="221" t="s">
        <v>254</v>
      </c>
      <c r="E89" s="120"/>
      <c r="F89" s="120"/>
      <c r="G89" s="120"/>
      <c r="H89" s="120"/>
      <c r="I89" s="120"/>
      <c r="J89" s="120"/>
      <c r="K89" s="120"/>
      <c r="L89" s="120"/>
    </row>
    <row r="90" spans="2:12" ht="15.75" customHeight="1">
      <c r="B90" s="814"/>
      <c r="C90" s="180"/>
      <c r="D90" s="222"/>
      <c r="E90" s="120"/>
      <c r="F90" s="120"/>
      <c r="G90" s="120"/>
      <c r="H90" s="120"/>
      <c r="I90" s="120"/>
      <c r="J90" s="120"/>
      <c r="K90" s="120"/>
      <c r="L90" s="120"/>
    </row>
    <row r="91" spans="2:12" ht="15.75" customHeight="1">
      <c r="B91" s="814"/>
      <c r="C91" s="180"/>
      <c r="D91" s="206" t="s">
        <v>983</v>
      </c>
      <c r="E91" s="120"/>
      <c r="F91" s="120"/>
      <c r="G91" s="120"/>
      <c r="H91" s="120"/>
      <c r="I91" s="120"/>
      <c r="J91" s="120"/>
      <c r="K91" s="120"/>
      <c r="L91" s="120"/>
    </row>
    <row r="92" spans="2:12" ht="15.75" customHeight="1">
      <c r="B92" s="814"/>
      <c r="C92" s="180"/>
      <c r="D92" s="206" t="s">
        <v>1374</v>
      </c>
      <c r="E92" s="120"/>
      <c r="F92" s="120"/>
      <c r="G92" s="120"/>
      <c r="H92" s="120"/>
      <c r="I92" s="120"/>
      <c r="J92" s="120"/>
      <c r="K92" s="120"/>
      <c r="L92" s="120"/>
    </row>
    <row r="93" spans="2:12" ht="15.75" customHeight="1">
      <c r="B93" s="814"/>
      <c r="C93" s="180"/>
      <c r="D93" s="206" t="s">
        <v>1375</v>
      </c>
      <c r="E93" s="120"/>
      <c r="F93" s="120"/>
      <c r="G93" s="120"/>
      <c r="H93" s="120"/>
      <c r="I93" s="120"/>
      <c r="J93" s="120"/>
      <c r="K93" s="120"/>
      <c r="L93" s="120"/>
    </row>
    <row r="94" spans="2:12" ht="15.75" customHeight="1">
      <c r="B94" s="815"/>
      <c r="C94" s="145"/>
      <c r="D94" s="142" t="s">
        <v>1376</v>
      </c>
      <c r="E94" s="120"/>
      <c r="F94" s="120"/>
      <c r="G94" s="120"/>
      <c r="H94" s="120"/>
      <c r="I94" s="120"/>
      <c r="J94" s="120"/>
      <c r="K94" s="120"/>
      <c r="L94" s="120"/>
    </row>
    <row r="95" spans="2:12" ht="15.75" customHeight="1">
      <c r="B95" s="120"/>
      <c r="C95" s="170"/>
      <c r="D95" s="120"/>
      <c r="E95" s="120"/>
      <c r="F95" s="120"/>
      <c r="G95" s="120"/>
      <c r="H95" s="120"/>
      <c r="I95" s="120"/>
      <c r="J95" s="120"/>
      <c r="K95" s="120"/>
      <c r="L95" s="120"/>
    </row>
    <row r="96" spans="2:12" ht="15.75" customHeight="1">
      <c r="B96" s="120"/>
      <c r="C96" s="170"/>
      <c r="D96" s="120"/>
      <c r="E96" s="120"/>
      <c r="F96" s="120"/>
      <c r="G96" s="120"/>
      <c r="H96" s="120"/>
      <c r="I96" s="120"/>
      <c r="J96" s="120"/>
      <c r="K96" s="120"/>
      <c r="L96" s="120"/>
    </row>
    <row r="97" spans="2:12" ht="15.75" customHeight="1">
      <c r="B97" s="120"/>
      <c r="C97" s="170"/>
      <c r="D97" s="120"/>
      <c r="E97" s="120"/>
      <c r="F97" s="120"/>
      <c r="G97" s="120"/>
      <c r="H97" s="120"/>
      <c r="I97" s="120"/>
      <c r="J97" s="120"/>
      <c r="K97" s="120"/>
      <c r="L97" s="120"/>
    </row>
    <row r="98" spans="2:12" ht="15.75" customHeight="1">
      <c r="B98" s="120"/>
      <c r="C98" s="170"/>
      <c r="D98" s="120"/>
      <c r="E98" s="120"/>
      <c r="F98" s="120"/>
      <c r="G98" s="120"/>
      <c r="H98" s="120"/>
      <c r="I98" s="120"/>
      <c r="J98" s="120"/>
      <c r="K98" s="120"/>
      <c r="L98" s="120"/>
    </row>
    <row r="99" spans="2:12" ht="15.75" customHeight="1">
      <c r="B99" s="120"/>
      <c r="C99" s="170"/>
      <c r="D99" s="120"/>
      <c r="E99" s="120"/>
      <c r="F99" s="120"/>
      <c r="G99" s="120"/>
      <c r="H99" s="120"/>
      <c r="I99" s="120"/>
      <c r="J99" s="120"/>
      <c r="K99" s="120"/>
      <c r="L99" s="120"/>
    </row>
    <row r="100" spans="2:12" ht="15.75" customHeight="1">
      <c r="B100" s="120"/>
      <c r="C100" s="170"/>
      <c r="D100" s="120"/>
      <c r="E100" s="120"/>
      <c r="F100" s="120"/>
      <c r="G100" s="120"/>
      <c r="H100" s="120"/>
      <c r="I100" s="120"/>
      <c r="J100" s="120"/>
      <c r="K100" s="120"/>
      <c r="L100" s="120"/>
    </row>
    <row r="101" spans="2:12" ht="15.75" customHeight="1">
      <c r="B101" s="120"/>
      <c r="C101" s="170"/>
      <c r="D101" s="120"/>
      <c r="E101" s="120"/>
      <c r="F101" s="120"/>
      <c r="G101" s="120"/>
      <c r="H101" s="120"/>
      <c r="I101" s="120"/>
      <c r="J101" s="120"/>
      <c r="K101" s="120"/>
      <c r="L101" s="120"/>
    </row>
    <row r="102" spans="2:12" ht="15.75" customHeight="1">
      <c r="B102" s="120"/>
      <c r="C102" s="170"/>
      <c r="D102" s="120"/>
      <c r="E102" s="120"/>
      <c r="F102" s="120"/>
      <c r="G102" s="120"/>
      <c r="H102" s="120"/>
      <c r="I102" s="120"/>
      <c r="J102" s="120"/>
      <c r="K102" s="120"/>
      <c r="L102" s="120"/>
    </row>
    <row r="103" spans="2:12" ht="15.75" customHeight="1">
      <c r="B103" s="120"/>
      <c r="C103" s="170"/>
      <c r="D103" s="120"/>
      <c r="E103" s="120"/>
      <c r="F103" s="120"/>
      <c r="G103" s="120"/>
      <c r="H103" s="120"/>
      <c r="I103" s="120"/>
      <c r="J103" s="120"/>
      <c r="K103" s="120"/>
      <c r="L103" s="120"/>
    </row>
    <row r="104" spans="2:12" ht="15.75" customHeight="1">
      <c r="B104" s="120"/>
      <c r="C104" s="170"/>
      <c r="D104" s="120"/>
      <c r="E104" s="120"/>
      <c r="F104" s="120"/>
      <c r="G104" s="120"/>
      <c r="H104" s="120"/>
      <c r="I104" s="120"/>
      <c r="J104" s="120"/>
      <c r="K104" s="120"/>
      <c r="L104" s="120"/>
    </row>
    <row r="105" spans="2:12" ht="15.75" customHeight="1">
      <c r="B105" s="120"/>
      <c r="C105" s="170"/>
      <c r="D105" s="120"/>
      <c r="E105" s="120"/>
      <c r="F105" s="120"/>
      <c r="G105" s="120"/>
      <c r="H105" s="120"/>
      <c r="I105" s="120"/>
      <c r="J105" s="120"/>
      <c r="K105" s="120"/>
      <c r="L105" s="120"/>
    </row>
    <row r="106" spans="2:12" ht="15.75" customHeight="1">
      <c r="B106" s="120"/>
      <c r="C106" s="170"/>
      <c r="D106" s="120"/>
      <c r="E106" s="120"/>
      <c r="F106" s="120"/>
      <c r="G106" s="120"/>
      <c r="H106" s="120"/>
      <c r="I106" s="120"/>
      <c r="J106" s="120"/>
      <c r="K106" s="120"/>
      <c r="L106" s="120"/>
    </row>
    <row r="107" spans="2:12" ht="15.75" customHeight="1">
      <c r="B107" s="120"/>
      <c r="C107" s="170"/>
      <c r="D107" s="120"/>
      <c r="E107" s="120"/>
      <c r="F107" s="120"/>
      <c r="G107" s="120"/>
      <c r="H107" s="120"/>
      <c r="I107" s="120"/>
      <c r="J107" s="120"/>
      <c r="K107" s="120"/>
      <c r="L107" s="120"/>
    </row>
    <row r="108" spans="2:12" ht="15.75" customHeight="1">
      <c r="B108" s="120"/>
      <c r="C108" s="170"/>
      <c r="D108" s="120"/>
      <c r="E108" s="120"/>
      <c r="F108" s="120"/>
      <c r="G108" s="120"/>
      <c r="H108" s="120"/>
      <c r="I108" s="120"/>
      <c r="J108" s="120"/>
      <c r="K108" s="120"/>
      <c r="L108" s="120"/>
    </row>
    <row r="109" spans="2:12" ht="15.75" customHeight="1">
      <c r="B109" s="120"/>
      <c r="C109" s="170"/>
      <c r="D109" s="120"/>
      <c r="E109" s="120"/>
      <c r="F109" s="120"/>
      <c r="G109" s="120"/>
      <c r="H109" s="120"/>
      <c r="I109" s="120"/>
      <c r="J109" s="120"/>
      <c r="K109" s="120"/>
      <c r="L109" s="120"/>
    </row>
    <row r="110" spans="2:12" ht="15.75" customHeight="1">
      <c r="B110" s="120"/>
      <c r="C110" s="170"/>
      <c r="D110" s="120"/>
      <c r="E110" s="120"/>
      <c r="F110" s="120"/>
      <c r="G110" s="120"/>
      <c r="H110" s="120"/>
      <c r="I110" s="120"/>
      <c r="J110" s="120"/>
      <c r="K110" s="120"/>
      <c r="L110" s="120"/>
    </row>
    <row r="111" spans="2:12" ht="15.75" customHeight="1">
      <c r="B111" s="120"/>
      <c r="C111" s="170"/>
      <c r="D111" s="120"/>
      <c r="E111" s="120"/>
      <c r="F111" s="120"/>
      <c r="G111" s="120"/>
      <c r="H111" s="120"/>
      <c r="I111" s="120"/>
      <c r="J111" s="120"/>
      <c r="K111" s="120"/>
      <c r="L111" s="120"/>
    </row>
    <row r="112" spans="2:12" ht="15.75" customHeight="1">
      <c r="B112" s="120"/>
      <c r="C112" s="170"/>
      <c r="D112" s="120"/>
      <c r="E112" s="120"/>
      <c r="F112" s="120"/>
      <c r="G112" s="120"/>
      <c r="H112" s="120"/>
      <c r="I112" s="120"/>
      <c r="J112" s="120"/>
      <c r="K112" s="120"/>
      <c r="L112" s="120"/>
    </row>
    <row r="113" spans="2:12" ht="15.75" customHeight="1">
      <c r="B113" s="120"/>
      <c r="C113" s="170"/>
      <c r="D113" s="120"/>
      <c r="E113" s="120"/>
      <c r="F113" s="120"/>
      <c r="G113" s="120"/>
      <c r="H113" s="120"/>
      <c r="I113" s="120"/>
      <c r="J113" s="120"/>
      <c r="K113" s="120"/>
      <c r="L113" s="120"/>
    </row>
    <row r="114" spans="2:12" ht="15.75" customHeight="1">
      <c r="B114" s="120"/>
      <c r="C114" s="170"/>
      <c r="D114" s="120"/>
      <c r="E114" s="120"/>
      <c r="F114" s="120"/>
      <c r="G114" s="120"/>
      <c r="H114" s="120"/>
      <c r="I114" s="120"/>
      <c r="J114" s="120"/>
      <c r="K114" s="120"/>
      <c r="L114" s="120"/>
    </row>
    <row r="115" spans="2:12" ht="15.75" customHeight="1">
      <c r="B115" s="120"/>
      <c r="C115" s="170"/>
      <c r="D115" s="120"/>
      <c r="E115" s="120"/>
      <c r="F115" s="120"/>
      <c r="G115" s="120"/>
      <c r="H115" s="120"/>
      <c r="I115" s="120"/>
      <c r="J115" s="120"/>
      <c r="K115" s="120"/>
      <c r="L115" s="120"/>
    </row>
    <row r="116" spans="2:12" ht="15.75" customHeight="1">
      <c r="B116" s="120"/>
      <c r="C116" s="170"/>
      <c r="D116" s="120"/>
      <c r="E116" s="120"/>
      <c r="F116" s="120"/>
      <c r="G116" s="120"/>
      <c r="H116" s="120"/>
      <c r="I116" s="120"/>
      <c r="J116" s="120"/>
      <c r="K116" s="120"/>
      <c r="L116" s="120"/>
    </row>
    <row r="117" spans="2:12" ht="15.75" customHeight="1">
      <c r="B117" s="120"/>
      <c r="C117" s="170"/>
      <c r="D117" s="120"/>
      <c r="E117" s="120"/>
      <c r="F117" s="120"/>
      <c r="G117" s="120"/>
      <c r="H117" s="120"/>
      <c r="I117" s="120"/>
      <c r="J117" s="120"/>
      <c r="K117" s="120"/>
      <c r="L117" s="120"/>
    </row>
    <row r="118" spans="2:12" ht="15.75" customHeight="1">
      <c r="B118" s="120"/>
      <c r="C118" s="170"/>
      <c r="D118" s="120"/>
      <c r="E118" s="120"/>
      <c r="F118" s="120"/>
      <c r="G118" s="120"/>
      <c r="H118" s="120"/>
      <c r="I118" s="120"/>
      <c r="J118" s="120"/>
      <c r="K118" s="120"/>
      <c r="L118" s="120"/>
    </row>
    <row r="119" spans="2:12" ht="15.75" customHeight="1">
      <c r="B119" s="120"/>
      <c r="C119" s="170"/>
      <c r="D119" s="120"/>
      <c r="E119" s="120"/>
      <c r="F119" s="120"/>
      <c r="G119" s="120"/>
      <c r="H119" s="120"/>
      <c r="I119" s="120"/>
      <c r="J119" s="120"/>
      <c r="K119" s="120"/>
      <c r="L119" s="120"/>
    </row>
    <row r="120" spans="2:12" ht="15.75" customHeight="1">
      <c r="B120" s="120"/>
      <c r="C120" s="170"/>
      <c r="D120" s="120"/>
      <c r="E120" s="120"/>
      <c r="F120" s="120"/>
      <c r="G120" s="120"/>
      <c r="H120" s="120"/>
      <c r="I120" s="120"/>
      <c r="J120" s="120"/>
      <c r="K120" s="120"/>
      <c r="L120" s="120"/>
    </row>
    <row r="121" spans="2:12" ht="15.75" customHeight="1">
      <c r="B121" s="120"/>
      <c r="C121" s="170"/>
      <c r="D121" s="120"/>
      <c r="E121" s="120"/>
      <c r="F121" s="120"/>
      <c r="G121" s="120"/>
      <c r="H121" s="120"/>
      <c r="I121" s="120"/>
      <c r="J121" s="120"/>
      <c r="K121" s="120"/>
      <c r="L121" s="120"/>
    </row>
    <row r="122" spans="2:12" ht="15.75" customHeight="1">
      <c r="B122" s="120"/>
      <c r="C122" s="170"/>
      <c r="D122" s="120"/>
      <c r="E122" s="120"/>
      <c r="F122" s="120"/>
      <c r="G122" s="120"/>
      <c r="H122" s="120"/>
      <c r="I122" s="120"/>
      <c r="J122" s="120"/>
      <c r="K122" s="120"/>
      <c r="L122" s="120"/>
    </row>
    <row r="123" spans="2:12" ht="15.75" customHeight="1">
      <c r="B123" s="120"/>
      <c r="C123" s="170"/>
      <c r="D123" s="120"/>
      <c r="E123" s="120"/>
      <c r="F123" s="120"/>
      <c r="G123" s="120"/>
      <c r="H123" s="120"/>
      <c r="I123" s="120"/>
      <c r="J123" s="120"/>
      <c r="K123" s="120"/>
      <c r="L123" s="120"/>
    </row>
    <row r="124" spans="2:12" ht="15.75" customHeight="1">
      <c r="B124" s="120"/>
      <c r="C124" s="170"/>
      <c r="D124" s="120"/>
      <c r="E124" s="120"/>
      <c r="F124" s="120"/>
      <c r="G124" s="120"/>
      <c r="H124" s="120"/>
      <c r="I124" s="120"/>
      <c r="J124" s="120"/>
      <c r="K124" s="120"/>
      <c r="L124" s="120"/>
    </row>
    <row r="125" spans="2:12" ht="15.75" customHeight="1">
      <c r="B125" s="120"/>
      <c r="C125" s="170"/>
      <c r="D125" s="120"/>
      <c r="E125" s="120"/>
      <c r="F125" s="120"/>
      <c r="G125" s="120"/>
      <c r="H125" s="120"/>
      <c r="I125" s="120"/>
      <c r="J125" s="120"/>
      <c r="K125" s="120"/>
      <c r="L125" s="120"/>
    </row>
    <row r="126" spans="2:12" ht="15.75" customHeight="1">
      <c r="B126" s="120"/>
      <c r="C126" s="170"/>
      <c r="D126" s="120"/>
      <c r="E126" s="120"/>
      <c r="F126" s="120"/>
      <c r="G126" s="120"/>
      <c r="H126" s="120"/>
      <c r="I126" s="120"/>
      <c r="J126" s="120"/>
      <c r="K126" s="120"/>
      <c r="L126" s="120"/>
    </row>
    <row r="127" spans="2:12" ht="15.75" customHeight="1">
      <c r="B127" s="120"/>
      <c r="C127" s="170"/>
      <c r="D127" s="120"/>
      <c r="E127" s="120"/>
      <c r="F127" s="120"/>
      <c r="G127" s="120"/>
      <c r="H127" s="120"/>
      <c r="I127" s="120"/>
      <c r="J127" s="120"/>
      <c r="K127" s="120"/>
      <c r="L127" s="120"/>
    </row>
    <row r="128" spans="2:12" ht="15.75" customHeight="1">
      <c r="B128" s="120"/>
      <c r="C128" s="170"/>
      <c r="D128" s="120"/>
      <c r="E128" s="120"/>
      <c r="F128" s="120"/>
      <c r="G128" s="120"/>
      <c r="H128" s="120"/>
      <c r="I128" s="120"/>
      <c r="J128" s="120"/>
      <c r="K128" s="120"/>
      <c r="L128" s="120"/>
    </row>
    <row r="129" spans="2:12" ht="15.75" customHeight="1">
      <c r="B129" s="120"/>
      <c r="C129" s="170"/>
      <c r="D129" s="120"/>
      <c r="E129" s="120"/>
      <c r="F129" s="120"/>
      <c r="G129" s="120"/>
      <c r="H129" s="120"/>
      <c r="I129" s="120"/>
      <c r="J129" s="120"/>
      <c r="K129" s="120"/>
      <c r="L129" s="120"/>
    </row>
    <row r="130" spans="2:12" ht="15.75" customHeight="1">
      <c r="B130" s="120"/>
      <c r="C130" s="170"/>
      <c r="D130" s="120"/>
      <c r="E130" s="120"/>
      <c r="F130" s="120"/>
      <c r="G130" s="120"/>
      <c r="H130" s="120"/>
      <c r="I130" s="120"/>
      <c r="J130" s="120"/>
      <c r="K130" s="120"/>
      <c r="L130" s="120"/>
    </row>
    <row r="131" spans="2:12" ht="15.75" customHeight="1">
      <c r="B131" s="120"/>
      <c r="C131" s="170"/>
      <c r="D131" s="120"/>
      <c r="E131" s="120"/>
      <c r="F131" s="120"/>
      <c r="G131" s="120"/>
      <c r="H131" s="120"/>
      <c r="I131" s="120"/>
      <c r="J131" s="120"/>
      <c r="K131" s="120"/>
      <c r="L131" s="120"/>
    </row>
    <row r="132" spans="2:12" ht="15.75" customHeight="1">
      <c r="B132" s="120"/>
      <c r="C132" s="170"/>
      <c r="D132" s="120"/>
      <c r="E132" s="120"/>
      <c r="F132" s="120"/>
      <c r="G132" s="120"/>
      <c r="H132" s="120"/>
      <c r="I132" s="120"/>
      <c r="J132" s="120"/>
      <c r="K132" s="120"/>
      <c r="L132" s="120"/>
    </row>
    <row r="133" spans="2:12" ht="15.75" customHeight="1">
      <c r="B133" s="120"/>
      <c r="C133" s="170"/>
      <c r="D133" s="120"/>
      <c r="E133" s="120"/>
      <c r="F133" s="120"/>
      <c r="G133" s="120"/>
      <c r="H133" s="120"/>
      <c r="I133" s="120"/>
      <c r="J133" s="120"/>
      <c r="K133" s="120"/>
      <c r="L133" s="120"/>
    </row>
    <row r="134" spans="2:12" ht="15.75" customHeight="1">
      <c r="B134" s="120"/>
      <c r="C134" s="170"/>
      <c r="D134" s="120"/>
      <c r="E134" s="120"/>
      <c r="F134" s="120"/>
      <c r="G134" s="120"/>
      <c r="H134" s="120"/>
      <c r="I134" s="120"/>
      <c r="J134" s="120"/>
      <c r="K134" s="120"/>
      <c r="L134" s="120"/>
    </row>
    <row r="135" spans="2:12" ht="15.75" customHeight="1">
      <c r="B135" s="120"/>
      <c r="C135" s="170"/>
      <c r="D135" s="120"/>
      <c r="E135" s="120"/>
      <c r="F135" s="120"/>
      <c r="G135" s="120"/>
      <c r="H135" s="120"/>
      <c r="I135" s="120"/>
      <c r="J135" s="120"/>
      <c r="K135" s="120"/>
      <c r="L135" s="120"/>
    </row>
    <row r="136" spans="2:12" ht="15.75" customHeight="1">
      <c r="B136" s="120"/>
      <c r="C136" s="170"/>
      <c r="D136" s="120"/>
      <c r="E136" s="120"/>
      <c r="F136" s="120"/>
      <c r="G136" s="120"/>
      <c r="H136" s="120"/>
      <c r="I136" s="120"/>
      <c r="J136" s="120"/>
      <c r="K136" s="120"/>
      <c r="L136" s="120"/>
    </row>
    <row r="137" spans="2:12" ht="15.75" customHeight="1">
      <c r="B137" s="120"/>
      <c r="C137" s="170"/>
      <c r="D137" s="120"/>
      <c r="E137" s="120"/>
      <c r="F137" s="120"/>
      <c r="G137" s="120"/>
      <c r="H137" s="120"/>
      <c r="I137" s="120"/>
      <c r="J137" s="120"/>
      <c r="K137" s="120"/>
      <c r="L137" s="120"/>
    </row>
    <row r="138" spans="2:12" ht="15.75" customHeight="1">
      <c r="B138" s="120"/>
      <c r="C138" s="170"/>
      <c r="D138" s="120"/>
      <c r="E138" s="120"/>
      <c r="F138" s="120"/>
      <c r="G138" s="120"/>
      <c r="H138" s="120"/>
      <c r="I138" s="120"/>
      <c r="J138" s="120"/>
      <c r="K138" s="120"/>
      <c r="L138" s="120"/>
    </row>
    <row r="139" spans="2:12" ht="15.75" customHeight="1">
      <c r="B139" s="120"/>
      <c r="C139" s="170"/>
      <c r="D139" s="120"/>
      <c r="E139" s="120"/>
      <c r="F139" s="120"/>
      <c r="G139" s="120"/>
      <c r="H139" s="120"/>
      <c r="I139" s="120"/>
      <c r="J139" s="120"/>
      <c r="K139" s="120"/>
      <c r="L139" s="120"/>
    </row>
    <row r="140" spans="2:12" ht="15.75" customHeight="1">
      <c r="B140" s="120"/>
      <c r="C140" s="170"/>
      <c r="D140" s="120"/>
      <c r="E140" s="120"/>
      <c r="F140" s="120"/>
      <c r="G140" s="120"/>
      <c r="H140" s="120"/>
      <c r="I140" s="120"/>
      <c r="J140" s="120"/>
      <c r="K140" s="120"/>
      <c r="L140" s="120"/>
    </row>
    <row r="141" spans="2:12" ht="15.75" customHeight="1">
      <c r="B141" s="120"/>
      <c r="C141" s="170"/>
      <c r="D141" s="120"/>
      <c r="E141" s="120"/>
      <c r="F141" s="120"/>
      <c r="G141" s="120"/>
      <c r="H141" s="120"/>
      <c r="I141" s="120"/>
      <c r="J141" s="120"/>
      <c r="K141" s="120"/>
      <c r="L141" s="120"/>
    </row>
    <row r="142" spans="2:12" ht="15.75" customHeight="1">
      <c r="B142" s="120"/>
      <c r="C142" s="170"/>
      <c r="D142" s="120"/>
      <c r="E142" s="120"/>
      <c r="F142" s="120"/>
      <c r="G142" s="120"/>
      <c r="H142" s="120"/>
      <c r="I142" s="120"/>
      <c r="J142" s="120"/>
      <c r="K142" s="120"/>
      <c r="L142" s="120"/>
    </row>
    <row r="143" spans="2:12" ht="15.75" customHeight="1">
      <c r="B143" s="120"/>
      <c r="C143" s="170"/>
      <c r="D143" s="120"/>
      <c r="E143" s="120"/>
      <c r="F143" s="120"/>
      <c r="G143" s="120"/>
      <c r="H143" s="120"/>
      <c r="I143" s="120"/>
      <c r="J143" s="120"/>
      <c r="K143" s="120"/>
      <c r="L143" s="120"/>
    </row>
    <row r="144" spans="2:12" ht="15.75" customHeight="1">
      <c r="B144" s="120"/>
      <c r="C144" s="170"/>
      <c r="D144" s="120"/>
      <c r="E144" s="120"/>
      <c r="F144" s="120"/>
      <c r="G144" s="120"/>
      <c r="H144" s="120"/>
      <c r="I144" s="120"/>
      <c r="J144" s="120"/>
      <c r="K144" s="120"/>
      <c r="L144" s="120"/>
    </row>
    <row r="145" spans="2:12" ht="15.75" customHeight="1">
      <c r="B145" s="120"/>
      <c r="C145" s="170"/>
      <c r="D145" s="120"/>
      <c r="E145" s="120"/>
      <c r="F145" s="120"/>
      <c r="G145" s="120"/>
      <c r="H145" s="120"/>
      <c r="I145" s="120"/>
      <c r="J145" s="120"/>
      <c r="K145" s="120"/>
      <c r="L145" s="120"/>
    </row>
    <row r="146" spans="2:12" ht="15.75" customHeight="1">
      <c r="B146" s="120"/>
      <c r="C146" s="170"/>
      <c r="D146" s="120"/>
      <c r="E146" s="120"/>
      <c r="F146" s="120"/>
      <c r="G146" s="120"/>
      <c r="H146" s="120"/>
      <c r="I146" s="120"/>
      <c r="J146" s="120"/>
      <c r="K146" s="120"/>
      <c r="L146" s="120"/>
    </row>
    <row r="147" spans="2:12" ht="15.75" customHeight="1">
      <c r="B147" s="120"/>
      <c r="C147" s="170"/>
      <c r="D147" s="120"/>
      <c r="E147" s="120"/>
      <c r="F147" s="120"/>
      <c r="G147" s="120"/>
      <c r="H147" s="120"/>
      <c r="I147" s="120"/>
      <c r="J147" s="120"/>
      <c r="K147" s="120"/>
      <c r="L147" s="120"/>
    </row>
    <row r="148" spans="2:12" ht="15.75" customHeight="1">
      <c r="B148" s="120"/>
      <c r="C148" s="170"/>
      <c r="D148" s="120"/>
      <c r="E148" s="120"/>
      <c r="F148" s="120"/>
      <c r="G148" s="120"/>
      <c r="H148" s="120"/>
      <c r="I148" s="120"/>
      <c r="J148" s="120"/>
      <c r="K148" s="120"/>
      <c r="L148" s="120"/>
    </row>
    <row r="149" spans="2:12" ht="15.75" customHeight="1">
      <c r="B149" s="120"/>
      <c r="C149" s="170"/>
      <c r="D149" s="120"/>
      <c r="E149" s="120"/>
      <c r="F149" s="120"/>
      <c r="G149" s="120"/>
      <c r="H149" s="120"/>
      <c r="I149" s="120"/>
      <c r="J149" s="120"/>
      <c r="K149" s="120"/>
      <c r="L149" s="120"/>
    </row>
    <row r="150" spans="2:12" ht="15.75" customHeight="1">
      <c r="B150" s="120"/>
      <c r="C150" s="170"/>
      <c r="D150" s="120"/>
      <c r="E150" s="120"/>
      <c r="F150" s="120"/>
      <c r="G150" s="120"/>
      <c r="H150" s="120"/>
      <c r="I150" s="120"/>
      <c r="J150" s="120"/>
      <c r="K150" s="120"/>
      <c r="L150" s="120"/>
    </row>
    <row r="151" spans="2:12" ht="15.75" customHeight="1">
      <c r="B151" s="120"/>
      <c r="C151" s="170"/>
      <c r="D151" s="120"/>
      <c r="E151" s="120"/>
      <c r="F151" s="120"/>
      <c r="G151" s="120"/>
      <c r="H151" s="120"/>
      <c r="I151" s="120"/>
      <c r="J151" s="120"/>
      <c r="K151" s="120"/>
      <c r="L151" s="120"/>
    </row>
    <row r="152" spans="2:12" ht="15.75" customHeight="1">
      <c r="B152" s="120"/>
      <c r="C152" s="170"/>
      <c r="D152" s="120"/>
      <c r="E152" s="120"/>
      <c r="F152" s="120"/>
      <c r="G152" s="120"/>
      <c r="H152" s="120"/>
      <c r="I152" s="120"/>
      <c r="J152" s="120"/>
      <c r="K152" s="120"/>
      <c r="L152" s="120"/>
    </row>
    <row r="153" spans="2:12" ht="15.75" customHeight="1">
      <c r="B153" s="120"/>
      <c r="C153" s="170"/>
      <c r="D153" s="120"/>
      <c r="E153" s="120"/>
      <c r="F153" s="120"/>
      <c r="G153" s="120"/>
      <c r="H153" s="120"/>
      <c r="I153" s="120"/>
      <c r="J153" s="120"/>
      <c r="K153" s="120"/>
      <c r="L153" s="120"/>
    </row>
    <row r="154" spans="2:12" ht="15.75" customHeight="1">
      <c r="B154" s="120"/>
      <c r="C154" s="170"/>
      <c r="D154" s="120"/>
      <c r="E154" s="120"/>
      <c r="F154" s="120"/>
      <c r="G154" s="120"/>
      <c r="H154" s="120"/>
      <c r="I154" s="120"/>
      <c r="J154" s="120"/>
      <c r="K154" s="120"/>
      <c r="L154" s="120"/>
    </row>
    <row r="155" spans="2:12" ht="15.75" customHeight="1">
      <c r="B155" s="120"/>
      <c r="C155" s="170"/>
      <c r="D155" s="120"/>
      <c r="E155" s="120"/>
      <c r="F155" s="120"/>
      <c r="G155" s="120"/>
      <c r="H155" s="120"/>
      <c r="I155" s="120"/>
      <c r="J155" s="120"/>
      <c r="K155" s="120"/>
      <c r="L155" s="120"/>
    </row>
    <row r="156" spans="2:12" ht="15.75" customHeight="1">
      <c r="B156" s="120"/>
      <c r="C156" s="170"/>
      <c r="D156" s="120"/>
      <c r="E156" s="120"/>
      <c r="F156" s="120"/>
      <c r="G156" s="120"/>
      <c r="H156" s="120"/>
      <c r="I156" s="120"/>
      <c r="J156" s="120"/>
      <c r="K156" s="120"/>
      <c r="L156" s="120"/>
    </row>
    <row r="157" spans="2:12" ht="15.75" customHeight="1">
      <c r="B157" s="120"/>
      <c r="C157" s="170"/>
      <c r="D157" s="120"/>
      <c r="E157" s="120"/>
      <c r="F157" s="120"/>
      <c r="G157" s="120"/>
      <c r="H157" s="120"/>
      <c r="I157" s="120"/>
      <c r="J157" s="120"/>
      <c r="K157" s="120"/>
      <c r="L157" s="120"/>
    </row>
    <row r="158" spans="2:12" ht="15.75" customHeight="1">
      <c r="B158" s="120"/>
      <c r="C158" s="170"/>
      <c r="D158" s="120"/>
      <c r="E158" s="120"/>
      <c r="F158" s="120"/>
      <c r="G158" s="120"/>
      <c r="H158" s="120"/>
      <c r="I158" s="120"/>
      <c r="J158" s="120"/>
      <c r="K158" s="120"/>
      <c r="L158" s="120"/>
    </row>
    <row r="159" spans="2:12" ht="15.75" customHeight="1">
      <c r="B159" s="120"/>
      <c r="C159" s="170"/>
      <c r="D159" s="120"/>
      <c r="E159" s="120"/>
      <c r="F159" s="120"/>
      <c r="G159" s="120"/>
      <c r="H159" s="120"/>
      <c r="I159" s="120"/>
      <c r="J159" s="120"/>
      <c r="K159" s="120"/>
      <c r="L159" s="120"/>
    </row>
    <row r="160" spans="2:12" ht="15.75" customHeight="1">
      <c r="B160" s="120"/>
      <c r="C160" s="170"/>
      <c r="D160" s="120"/>
      <c r="E160" s="120"/>
      <c r="F160" s="120"/>
      <c r="G160" s="120"/>
      <c r="H160" s="120"/>
      <c r="I160" s="120"/>
      <c r="J160" s="120"/>
      <c r="K160" s="120"/>
      <c r="L160" s="120"/>
    </row>
    <row r="161" spans="2:12" ht="15.75" customHeight="1">
      <c r="B161" s="120"/>
      <c r="C161" s="170"/>
      <c r="D161" s="120"/>
      <c r="E161" s="120"/>
      <c r="F161" s="120"/>
      <c r="G161" s="120"/>
      <c r="H161" s="120"/>
      <c r="I161" s="120"/>
      <c r="J161" s="120"/>
      <c r="K161" s="120"/>
      <c r="L161" s="120"/>
    </row>
    <row r="162" spans="2:12" ht="15.75" customHeight="1">
      <c r="B162" s="120"/>
      <c r="C162" s="170"/>
      <c r="D162" s="120"/>
      <c r="E162" s="120"/>
      <c r="F162" s="120"/>
      <c r="G162" s="120"/>
      <c r="H162" s="120"/>
      <c r="I162" s="120"/>
      <c r="J162" s="120"/>
      <c r="K162" s="120"/>
      <c r="L162" s="120"/>
    </row>
    <row r="163" spans="2:12" ht="15.75" customHeight="1">
      <c r="B163" s="120"/>
      <c r="C163" s="170"/>
      <c r="D163" s="120"/>
      <c r="E163" s="120"/>
      <c r="F163" s="120"/>
      <c r="G163" s="120"/>
      <c r="H163" s="120"/>
      <c r="I163" s="120"/>
      <c r="J163" s="120"/>
      <c r="K163" s="120"/>
      <c r="L163" s="120"/>
    </row>
    <row r="164" spans="2:12" ht="15.75" customHeight="1">
      <c r="B164" s="120"/>
      <c r="C164" s="170"/>
      <c r="D164" s="120"/>
      <c r="E164" s="120"/>
      <c r="F164" s="120"/>
      <c r="G164" s="120"/>
      <c r="H164" s="120"/>
      <c r="I164" s="120"/>
      <c r="J164" s="120"/>
      <c r="K164" s="120"/>
      <c r="L164" s="120"/>
    </row>
    <row r="165" spans="2:12" ht="15.75" customHeight="1">
      <c r="B165" s="120"/>
      <c r="C165" s="170"/>
      <c r="D165" s="120"/>
      <c r="E165" s="120"/>
      <c r="F165" s="120"/>
      <c r="G165" s="120"/>
      <c r="H165" s="120"/>
      <c r="I165" s="120"/>
      <c r="J165" s="120"/>
      <c r="K165" s="120"/>
      <c r="L165" s="120"/>
    </row>
    <row r="166" spans="2:12" ht="15.75" customHeight="1">
      <c r="B166" s="120"/>
      <c r="C166" s="170"/>
      <c r="D166" s="120"/>
      <c r="E166" s="120"/>
      <c r="F166" s="120"/>
      <c r="G166" s="120"/>
      <c r="H166" s="120"/>
      <c r="I166" s="120"/>
      <c r="J166" s="120"/>
      <c r="K166" s="120"/>
      <c r="L166" s="120"/>
    </row>
    <row r="167" spans="2:12" ht="15.75" customHeight="1">
      <c r="B167" s="120"/>
      <c r="C167" s="170"/>
      <c r="D167" s="120"/>
      <c r="E167" s="120"/>
      <c r="F167" s="120"/>
      <c r="G167" s="120"/>
      <c r="H167" s="120"/>
      <c r="I167" s="120"/>
      <c r="J167" s="120"/>
      <c r="K167" s="120"/>
      <c r="L167" s="120"/>
    </row>
    <row r="168" spans="2:12" ht="15.75" customHeight="1">
      <c r="B168" s="120"/>
      <c r="C168" s="170"/>
      <c r="D168" s="120"/>
      <c r="E168" s="120"/>
      <c r="F168" s="120"/>
      <c r="G168" s="120"/>
      <c r="H168" s="120"/>
      <c r="I168" s="120"/>
      <c r="J168" s="120"/>
      <c r="K168" s="120"/>
      <c r="L168" s="120"/>
    </row>
    <row r="169" spans="2:12" ht="15.75" customHeight="1">
      <c r="B169" s="120"/>
      <c r="C169" s="170"/>
      <c r="D169" s="120"/>
      <c r="E169" s="120"/>
      <c r="F169" s="120"/>
      <c r="G169" s="120"/>
      <c r="H169" s="120"/>
      <c r="I169" s="120"/>
      <c r="J169" s="120"/>
      <c r="K169" s="120"/>
      <c r="L169" s="120"/>
    </row>
    <row r="170" spans="2:12" ht="15.75" customHeight="1">
      <c r="B170" s="120"/>
      <c r="C170" s="170"/>
      <c r="D170" s="120"/>
      <c r="E170" s="120"/>
      <c r="F170" s="120"/>
      <c r="G170" s="120"/>
      <c r="H170" s="120"/>
      <c r="I170" s="120"/>
      <c r="J170" s="120"/>
      <c r="K170" s="120"/>
      <c r="L170" s="120"/>
    </row>
    <row r="171" spans="2:12" ht="15.75" customHeight="1">
      <c r="B171" s="120"/>
      <c r="C171" s="170"/>
      <c r="D171" s="120"/>
      <c r="E171" s="120"/>
      <c r="F171" s="120"/>
      <c r="G171" s="120"/>
      <c r="H171" s="120"/>
      <c r="I171" s="120"/>
      <c r="J171" s="120"/>
      <c r="K171" s="120"/>
      <c r="L171" s="120"/>
    </row>
    <row r="172" spans="2:12" ht="15.75" customHeight="1">
      <c r="B172" s="120"/>
      <c r="C172" s="170"/>
      <c r="D172" s="120"/>
      <c r="E172" s="120"/>
      <c r="F172" s="120"/>
      <c r="G172" s="120"/>
      <c r="H172" s="120"/>
      <c r="I172" s="120"/>
      <c r="J172" s="120"/>
      <c r="K172" s="120"/>
      <c r="L172" s="120"/>
    </row>
    <row r="173" spans="2:12" ht="15.75" customHeight="1">
      <c r="B173" s="120"/>
      <c r="C173" s="170"/>
      <c r="D173" s="120"/>
      <c r="E173" s="120"/>
      <c r="F173" s="120"/>
      <c r="G173" s="120"/>
      <c r="H173" s="120"/>
      <c r="I173" s="120"/>
      <c r="J173" s="120"/>
      <c r="K173" s="120"/>
      <c r="L173" s="120"/>
    </row>
    <row r="174" spans="2:12" ht="15.75" customHeight="1">
      <c r="B174" s="120"/>
      <c r="C174" s="170"/>
      <c r="D174" s="120"/>
      <c r="E174" s="120"/>
      <c r="F174" s="120"/>
      <c r="G174" s="120"/>
      <c r="H174" s="120"/>
      <c r="I174" s="120"/>
      <c r="J174" s="120"/>
      <c r="K174" s="120"/>
      <c r="L174" s="120"/>
    </row>
    <row r="175" spans="2:12" ht="15.75" customHeight="1">
      <c r="B175" s="120"/>
      <c r="C175" s="170"/>
      <c r="D175" s="120"/>
      <c r="E175" s="120"/>
      <c r="F175" s="120"/>
      <c r="G175" s="120"/>
      <c r="H175" s="120"/>
      <c r="I175" s="120"/>
      <c r="J175" s="120"/>
      <c r="K175" s="120"/>
      <c r="L175" s="120"/>
    </row>
    <row r="176" spans="2:12" ht="15.75" customHeight="1">
      <c r="B176" s="120"/>
      <c r="C176" s="170"/>
      <c r="D176" s="120"/>
      <c r="E176" s="120"/>
      <c r="F176" s="120"/>
      <c r="G176" s="120"/>
      <c r="H176" s="120"/>
      <c r="I176" s="120"/>
      <c r="J176" s="120"/>
      <c r="K176" s="120"/>
      <c r="L176" s="120"/>
    </row>
    <row r="177" spans="2:12" ht="15.75" customHeight="1">
      <c r="B177" s="120"/>
      <c r="C177" s="170"/>
      <c r="D177" s="120"/>
      <c r="E177" s="120"/>
      <c r="F177" s="120"/>
      <c r="G177" s="120"/>
      <c r="H177" s="120"/>
      <c r="I177" s="120"/>
      <c r="J177" s="120"/>
      <c r="K177" s="120"/>
      <c r="L177" s="120"/>
    </row>
    <row r="178" spans="2:12" ht="15.75" customHeight="1">
      <c r="B178" s="120"/>
      <c r="C178" s="170"/>
      <c r="D178" s="120"/>
      <c r="E178" s="120"/>
      <c r="F178" s="120"/>
      <c r="G178" s="120"/>
      <c r="H178" s="120"/>
      <c r="I178" s="120"/>
      <c r="J178" s="120"/>
      <c r="K178" s="120"/>
      <c r="L178" s="120"/>
    </row>
    <row r="179" spans="2:12" ht="15.75" customHeight="1">
      <c r="B179" s="120"/>
      <c r="C179" s="170"/>
      <c r="D179" s="120"/>
      <c r="E179" s="120"/>
      <c r="F179" s="120"/>
      <c r="G179" s="120"/>
      <c r="H179" s="120"/>
      <c r="I179" s="120"/>
      <c r="J179" s="120"/>
      <c r="K179" s="120"/>
      <c r="L179" s="120"/>
    </row>
    <row r="180" spans="2:12" ht="15.75" customHeight="1">
      <c r="B180" s="120"/>
      <c r="C180" s="170"/>
      <c r="D180" s="120"/>
      <c r="E180" s="120"/>
      <c r="F180" s="120"/>
      <c r="G180" s="120"/>
      <c r="H180" s="120"/>
      <c r="I180" s="120"/>
      <c r="J180" s="120"/>
      <c r="K180" s="120"/>
      <c r="L180" s="120"/>
    </row>
    <row r="181" spans="2:12" ht="15.75" customHeight="1">
      <c r="B181" s="120"/>
      <c r="C181" s="170"/>
      <c r="D181" s="120"/>
      <c r="E181" s="120"/>
      <c r="F181" s="120"/>
      <c r="G181" s="120"/>
      <c r="H181" s="120"/>
      <c r="I181" s="120"/>
      <c r="J181" s="120"/>
      <c r="K181" s="120"/>
      <c r="L181" s="120"/>
    </row>
    <row r="182" spans="2:12" ht="15.75" customHeight="1">
      <c r="B182" s="120"/>
      <c r="C182" s="170"/>
      <c r="D182" s="120"/>
      <c r="E182" s="120"/>
      <c r="F182" s="120"/>
      <c r="G182" s="120"/>
      <c r="H182" s="120"/>
      <c r="I182" s="120"/>
      <c r="J182" s="120"/>
      <c r="K182" s="120"/>
      <c r="L182" s="120"/>
    </row>
    <row r="183" spans="2:12" ht="15.75" customHeight="1">
      <c r="B183" s="120"/>
      <c r="C183" s="170"/>
      <c r="D183" s="120"/>
      <c r="E183" s="120"/>
      <c r="F183" s="120"/>
      <c r="G183" s="120"/>
      <c r="H183" s="120"/>
      <c r="I183" s="120"/>
      <c r="J183" s="120"/>
      <c r="K183" s="120"/>
      <c r="L183" s="120"/>
    </row>
    <row r="184" spans="2:12" ht="15.75" customHeight="1">
      <c r="C184" s="170"/>
      <c r="K184" s="120"/>
      <c r="L184" s="120"/>
    </row>
    <row r="185" spans="2:12" ht="15.75" customHeight="1">
      <c r="C185" s="170"/>
      <c r="K185" s="24"/>
    </row>
    <row r="186" spans="2:12" ht="15.75" customHeight="1">
      <c r="C186" s="170"/>
      <c r="K186" s="24"/>
    </row>
    <row r="187" spans="2:12" ht="15.75" customHeight="1">
      <c r="C187" s="170"/>
      <c r="K187" s="24"/>
    </row>
    <row r="188" spans="2:12" ht="15.75" customHeight="1">
      <c r="C188" s="170"/>
      <c r="K188" s="24"/>
    </row>
    <row r="189" spans="2:12" ht="15.75" customHeight="1">
      <c r="C189" s="170"/>
      <c r="K189" s="24"/>
    </row>
    <row r="190" spans="2:12" ht="15.75" customHeight="1">
      <c r="C190" s="170"/>
      <c r="K190" s="24"/>
    </row>
    <row r="191" spans="2:12" ht="15.75" customHeight="1">
      <c r="C191" s="170"/>
      <c r="K191" s="24"/>
    </row>
    <row r="192" spans="2:12" ht="15.75" customHeight="1">
      <c r="C192" s="170"/>
      <c r="K192" s="24"/>
    </row>
    <row r="193" spans="3:11" ht="15.75" customHeight="1">
      <c r="C193" s="170"/>
      <c r="K193" s="24"/>
    </row>
    <row r="194" spans="3:11" ht="15.75" customHeight="1">
      <c r="C194" s="170"/>
      <c r="K194" s="24"/>
    </row>
    <row r="195" spans="3:11" ht="15.75" customHeight="1">
      <c r="C195" s="170"/>
      <c r="K195" s="24"/>
    </row>
    <row r="196" spans="3:11" ht="15.75" customHeight="1">
      <c r="C196" s="170"/>
      <c r="K196" s="24"/>
    </row>
    <row r="197" spans="3:11" ht="15.75" customHeight="1">
      <c r="C197" s="170"/>
      <c r="K197" s="24"/>
    </row>
    <row r="198" spans="3:11" ht="15.75" customHeight="1">
      <c r="C198" s="170"/>
      <c r="K198" s="24"/>
    </row>
    <row r="199" spans="3:11" ht="15.75" customHeight="1">
      <c r="C199" s="170"/>
      <c r="K199" s="24"/>
    </row>
    <row r="200" spans="3:11" ht="15.75" customHeight="1">
      <c r="C200" s="170"/>
      <c r="K200" s="24"/>
    </row>
    <row r="201" spans="3:11" ht="15.75" customHeight="1">
      <c r="C201" s="170"/>
      <c r="K201" s="24"/>
    </row>
    <row r="202" spans="3:11" ht="15.75" customHeight="1">
      <c r="C202" s="170"/>
      <c r="K202" s="24"/>
    </row>
    <row r="203" spans="3:11" ht="15.75" customHeight="1">
      <c r="C203" s="170"/>
      <c r="K203" s="24"/>
    </row>
    <row r="204" spans="3:11" ht="15.75" customHeight="1">
      <c r="C204" s="170"/>
      <c r="K204" s="24"/>
    </row>
    <row r="205" spans="3:11" ht="15.75" customHeight="1">
      <c r="C205" s="170"/>
      <c r="K205" s="24"/>
    </row>
    <row r="206" spans="3:11" ht="15.75" customHeight="1">
      <c r="C206" s="170"/>
      <c r="K206" s="24"/>
    </row>
    <row r="207" spans="3:11" ht="15.75" customHeight="1">
      <c r="C207" s="170"/>
      <c r="K207" s="24"/>
    </row>
    <row r="208" spans="3:11" ht="15.75" customHeight="1">
      <c r="C208" s="170"/>
      <c r="K208" s="24"/>
    </row>
    <row r="209" spans="3:11" ht="15.75" customHeight="1">
      <c r="C209" s="170"/>
      <c r="K209" s="24"/>
    </row>
    <row r="210" spans="3:11" ht="15.75" customHeight="1">
      <c r="C210" s="170"/>
      <c r="K210" s="24"/>
    </row>
    <row r="211" spans="3:11" ht="15.75" customHeight="1">
      <c r="C211" s="170"/>
      <c r="K211" s="24"/>
    </row>
    <row r="212" spans="3:11" ht="15.75" customHeight="1">
      <c r="C212" s="170"/>
      <c r="K212" s="24"/>
    </row>
    <row r="213" spans="3:11" ht="15.75" customHeight="1">
      <c r="C213" s="170"/>
      <c r="K213" s="24"/>
    </row>
    <row r="214" spans="3:11" ht="15.75" customHeight="1">
      <c r="C214" s="170"/>
      <c r="K214" s="24"/>
    </row>
    <row r="215" spans="3:11" ht="15.75" customHeight="1">
      <c r="C215" s="170"/>
      <c r="K215" s="24"/>
    </row>
    <row r="216" spans="3:11" ht="15.75" customHeight="1">
      <c r="C216" s="170"/>
      <c r="K216" s="24"/>
    </row>
    <row r="217" spans="3:11" ht="15.75" customHeight="1">
      <c r="C217" s="170"/>
      <c r="K217" s="24"/>
    </row>
    <row r="218" spans="3:11" ht="15.75" customHeight="1">
      <c r="C218" s="170"/>
      <c r="K218" s="24"/>
    </row>
    <row r="219" spans="3:11" ht="15.75" customHeight="1">
      <c r="C219" s="170"/>
      <c r="K219" s="24"/>
    </row>
    <row r="220" spans="3:11" ht="15.75" customHeight="1">
      <c r="C220" s="170"/>
      <c r="K220" s="24"/>
    </row>
    <row r="221" spans="3:11" ht="15.75" customHeight="1">
      <c r="C221" s="170"/>
      <c r="K221" s="24"/>
    </row>
    <row r="222" spans="3:11" ht="15.75" customHeight="1">
      <c r="C222" s="170"/>
      <c r="K222" s="24"/>
    </row>
    <row r="223" spans="3:11" ht="15.75" customHeight="1">
      <c r="C223" s="170"/>
      <c r="K223" s="24"/>
    </row>
    <row r="224" spans="3:11" ht="15.75" customHeight="1">
      <c r="C224" s="170"/>
      <c r="K224" s="24"/>
    </row>
    <row r="225" spans="3:11" ht="15.75" customHeight="1">
      <c r="C225" s="170"/>
      <c r="K225" s="24"/>
    </row>
    <row r="226" spans="3:11" ht="15.75" customHeight="1">
      <c r="C226" s="170"/>
      <c r="K226" s="24"/>
    </row>
    <row r="227" spans="3:11" ht="15.75" customHeight="1">
      <c r="C227" s="170"/>
      <c r="K227" s="24"/>
    </row>
    <row r="228" spans="3:11" ht="15.75" customHeight="1">
      <c r="C228" s="170"/>
      <c r="K228" s="24"/>
    </row>
    <row r="229" spans="3:11" ht="15.75" customHeight="1">
      <c r="C229" s="170"/>
      <c r="K229" s="24"/>
    </row>
    <row r="230" spans="3:11" ht="15.75" customHeight="1">
      <c r="C230" s="170"/>
      <c r="K230" s="24"/>
    </row>
    <row r="231" spans="3:11" ht="15.75" customHeight="1">
      <c r="C231" s="170"/>
      <c r="K231" s="24"/>
    </row>
    <row r="232" spans="3:11" ht="15.75" customHeight="1">
      <c r="C232" s="170"/>
      <c r="K232" s="24"/>
    </row>
    <row r="233" spans="3:11" ht="15.75" customHeight="1">
      <c r="C233" s="170"/>
      <c r="K233" s="24"/>
    </row>
    <row r="234" spans="3:11" ht="15.75" customHeight="1">
      <c r="C234" s="170"/>
      <c r="K234" s="24"/>
    </row>
    <row r="235" spans="3:11" ht="15.75" customHeight="1">
      <c r="C235" s="170"/>
      <c r="K235" s="24"/>
    </row>
    <row r="236" spans="3:11" ht="15.75" customHeight="1">
      <c r="C236" s="170"/>
      <c r="K236" s="24"/>
    </row>
    <row r="237" spans="3:11" ht="15.75" customHeight="1">
      <c r="C237" s="170"/>
      <c r="K237" s="24"/>
    </row>
    <row r="238" spans="3:11" ht="15.75" customHeight="1">
      <c r="C238" s="170"/>
      <c r="K238" s="24"/>
    </row>
    <row r="239" spans="3:11" ht="15.75" customHeight="1">
      <c r="C239" s="170"/>
      <c r="K239" s="24"/>
    </row>
    <row r="240" spans="3:11" ht="15.75" customHeight="1">
      <c r="C240" s="170"/>
      <c r="K240" s="24"/>
    </row>
    <row r="241" spans="3:11" ht="15.75" customHeight="1">
      <c r="C241" s="170"/>
      <c r="K241" s="24"/>
    </row>
    <row r="242" spans="3:11" ht="15.75" customHeight="1">
      <c r="C242" s="170"/>
      <c r="K242" s="24"/>
    </row>
    <row r="243" spans="3:11" ht="15.75" customHeight="1">
      <c r="C243" s="170"/>
      <c r="K243" s="24"/>
    </row>
    <row r="244" spans="3:11" ht="15.75" customHeight="1">
      <c r="C244" s="170"/>
      <c r="K244" s="24"/>
    </row>
    <row r="245" spans="3:11" ht="15.75" customHeight="1">
      <c r="C245" s="170"/>
      <c r="K245" s="24"/>
    </row>
    <row r="246" spans="3:11" ht="15.75" customHeight="1">
      <c r="C246" s="170"/>
      <c r="K246" s="24"/>
    </row>
    <row r="247" spans="3:11" ht="15.75" customHeight="1">
      <c r="C247" s="170"/>
      <c r="K247" s="24"/>
    </row>
    <row r="248" spans="3:11" ht="15.75" customHeight="1">
      <c r="C248" s="170"/>
      <c r="K248" s="24"/>
    </row>
    <row r="249" spans="3:11" ht="15.75" customHeight="1">
      <c r="C249" s="170"/>
      <c r="K249" s="24"/>
    </row>
    <row r="250" spans="3:11" ht="15.75" customHeight="1">
      <c r="C250" s="170"/>
      <c r="K250" s="24"/>
    </row>
    <row r="251" spans="3:11" ht="15.75" customHeight="1">
      <c r="C251" s="170"/>
      <c r="K251" s="24"/>
    </row>
    <row r="252" spans="3:11" ht="15.75" customHeight="1">
      <c r="C252" s="170"/>
      <c r="K252" s="24"/>
    </row>
    <row r="253" spans="3:11" ht="15.75" customHeight="1">
      <c r="C253" s="170"/>
      <c r="K253" s="24"/>
    </row>
    <row r="254" spans="3:11" ht="15.75" customHeight="1">
      <c r="C254" s="170"/>
      <c r="K254" s="24"/>
    </row>
    <row r="255" spans="3:11" ht="15.75" customHeight="1">
      <c r="C255" s="170"/>
      <c r="K255" s="24"/>
    </row>
    <row r="256" spans="3:11" ht="15.75" customHeight="1">
      <c r="C256" s="170"/>
      <c r="K256" s="24"/>
    </row>
    <row r="257" spans="3:11" ht="15.75" customHeight="1">
      <c r="C257" s="170"/>
      <c r="K257" s="24"/>
    </row>
    <row r="258" spans="3:11" ht="15.75" customHeight="1">
      <c r="C258" s="170"/>
      <c r="K258" s="24"/>
    </row>
    <row r="259" spans="3:11" ht="15.75" customHeight="1">
      <c r="C259" s="170"/>
      <c r="K259" s="24"/>
    </row>
    <row r="260" spans="3:11" ht="15.75" customHeight="1">
      <c r="C260" s="170"/>
      <c r="K260" s="24"/>
    </row>
    <row r="261" spans="3:11" ht="15.75" customHeight="1">
      <c r="C261" s="170"/>
      <c r="K261" s="24"/>
    </row>
    <row r="262" spans="3:11" ht="15.75" customHeight="1">
      <c r="C262" s="170"/>
      <c r="K262" s="24"/>
    </row>
    <row r="263" spans="3:11" ht="15.75" customHeight="1">
      <c r="C263" s="170"/>
      <c r="K263" s="24"/>
    </row>
    <row r="264" spans="3:11" ht="15.75" customHeight="1">
      <c r="C264" s="170"/>
      <c r="K264" s="24"/>
    </row>
    <row r="265" spans="3:11" ht="15.75" customHeight="1">
      <c r="C265" s="170"/>
      <c r="K265" s="24"/>
    </row>
    <row r="266" spans="3:11" ht="15.75" customHeight="1">
      <c r="C266" s="170"/>
      <c r="K266" s="24"/>
    </row>
    <row r="267" spans="3:11" ht="15.75" customHeight="1">
      <c r="C267" s="170"/>
      <c r="K267" s="24"/>
    </row>
    <row r="268" spans="3:11" ht="15.75" customHeight="1">
      <c r="C268" s="170"/>
      <c r="K268" s="24"/>
    </row>
    <row r="269" spans="3:11" ht="15.75" customHeight="1">
      <c r="C269" s="170"/>
      <c r="K269" s="24"/>
    </row>
    <row r="270" spans="3:11" ht="15.75" customHeight="1">
      <c r="C270" s="170"/>
      <c r="K270" s="24"/>
    </row>
    <row r="271" spans="3:11" ht="15.75" customHeight="1">
      <c r="C271" s="170"/>
      <c r="K271" s="24"/>
    </row>
    <row r="272" spans="3:11" ht="15.75" customHeight="1">
      <c r="C272" s="170"/>
      <c r="K272" s="24"/>
    </row>
    <row r="273" spans="3:11" ht="15.75" customHeight="1">
      <c r="C273" s="170"/>
      <c r="K273" s="24"/>
    </row>
    <row r="274" spans="3:11" ht="15.75" customHeight="1">
      <c r="C274" s="170"/>
      <c r="K274" s="24"/>
    </row>
    <row r="275" spans="3:11" ht="15.75" customHeight="1">
      <c r="C275" s="170"/>
      <c r="K275" s="24"/>
    </row>
    <row r="276" spans="3:11" ht="15.75" customHeight="1">
      <c r="C276" s="170"/>
      <c r="K276" s="24"/>
    </row>
    <row r="277" spans="3:11" ht="15.75" customHeight="1">
      <c r="C277" s="170"/>
      <c r="K277" s="24"/>
    </row>
    <row r="278" spans="3:11" ht="15.75" customHeight="1">
      <c r="C278" s="170"/>
      <c r="K278" s="24"/>
    </row>
    <row r="279" spans="3:11" ht="15.75" customHeight="1">
      <c r="C279" s="170"/>
      <c r="K279" s="24"/>
    </row>
    <row r="280" spans="3:11" ht="15.75" customHeight="1">
      <c r="C280" s="170"/>
      <c r="K280" s="24"/>
    </row>
    <row r="281" spans="3:11" ht="15.75" customHeight="1">
      <c r="C281" s="170"/>
      <c r="K281" s="24"/>
    </row>
    <row r="282" spans="3:11" ht="15.75" customHeight="1">
      <c r="C282" s="170"/>
      <c r="K282" s="24"/>
    </row>
    <row r="283" spans="3:11" ht="15.75" customHeight="1">
      <c r="C283" s="170"/>
      <c r="K283" s="24"/>
    </row>
    <row r="284" spans="3:11" ht="15.75" customHeight="1">
      <c r="C284" s="170"/>
      <c r="K284" s="24"/>
    </row>
    <row r="285" spans="3:11" ht="15.75" customHeight="1">
      <c r="C285" s="170"/>
      <c r="K285" s="24"/>
    </row>
    <row r="286" spans="3:11" ht="15.75" customHeight="1">
      <c r="C286" s="170"/>
      <c r="K286" s="24"/>
    </row>
    <row r="287" spans="3:11" ht="15.75" customHeight="1">
      <c r="C287" s="170"/>
      <c r="K287" s="24"/>
    </row>
    <row r="288" spans="3:11" ht="15.75" customHeight="1">
      <c r="C288" s="170"/>
      <c r="K288" s="24"/>
    </row>
    <row r="289" spans="3:11" ht="15.75" customHeight="1">
      <c r="C289" s="170"/>
      <c r="K289" s="24"/>
    </row>
    <row r="290" spans="3:11" ht="15.75" customHeight="1">
      <c r="C290" s="170"/>
      <c r="K290" s="24"/>
    </row>
    <row r="291" spans="3:11" ht="15.75" customHeight="1">
      <c r="C291" s="170"/>
      <c r="K291" s="24"/>
    </row>
    <row r="292" spans="3:11" ht="15.75" customHeight="1">
      <c r="C292" s="170"/>
      <c r="K292" s="24"/>
    </row>
    <row r="293" spans="3:11" ht="15.75" customHeight="1">
      <c r="C293" s="170"/>
      <c r="K293" s="24"/>
    </row>
    <row r="294" spans="3:11" ht="15.75" customHeight="1">
      <c r="C294" s="170"/>
      <c r="K294" s="24"/>
    </row>
    <row r="295" spans="3:11" ht="15.75" customHeight="1">
      <c r="C295" s="170"/>
      <c r="K295" s="24"/>
    </row>
    <row r="296" spans="3:11" ht="15.75" customHeight="1">
      <c r="C296" s="170"/>
      <c r="K296" s="24"/>
    </row>
    <row r="297" spans="3:11" ht="15.75" customHeight="1">
      <c r="C297" s="170"/>
      <c r="K297" s="24"/>
    </row>
    <row r="298" spans="3:11" ht="15.75" customHeight="1">
      <c r="C298" s="170"/>
      <c r="K298" s="24"/>
    </row>
    <row r="299" spans="3:11" ht="15.75" customHeight="1">
      <c r="C299" s="170"/>
      <c r="K299" s="24"/>
    </row>
    <row r="300" spans="3:11" ht="15.75" customHeight="1">
      <c r="C300" s="170"/>
      <c r="K300" s="24"/>
    </row>
    <row r="301" spans="3:11" ht="15.75" customHeight="1">
      <c r="C301" s="170"/>
      <c r="K301" s="24"/>
    </row>
    <row r="302" spans="3:11" ht="15.75" customHeight="1">
      <c r="C302" s="170"/>
      <c r="K302" s="24"/>
    </row>
    <row r="303" spans="3:11" ht="15.75" customHeight="1">
      <c r="C303" s="170"/>
      <c r="K303" s="24"/>
    </row>
    <row r="304" spans="3:11" ht="15.75" customHeight="1">
      <c r="C304" s="170"/>
      <c r="K304" s="24"/>
    </row>
    <row r="305" spans="3:11" ht="15.75" customHeight="1">
      <c r="C305" s="170"/>
      <c r="K305" s="24"/>
    </row>
    <row r="306" spans="3:11" ht="15.75" customHeight="1">
      <c r="C306" s="170"/>
      <c r="K306" s="24"/>
    </row>
    <row r="307" spans="3:11" ht="15.75" customHeight="1">
      <c r="C307" s="170"/>
      <c r="K307" s="24"/>
    </row>
    <row r="308" spans="3:11" ht="15.75" customHeight="1">
      <c r="C308" s="170"/>
      <c r="K308" s="24"/>
    </row>
    <row r="309" spans="3:11" ht="15.75" customHeight="1">
      <c r="C309" s="170"/>
      <c r="K309" s="24"/>
    </row>
    <row r="310" spans="3:11" ht="15.75" customHeight="1">
      <c r="C310" s="170"/>
      <c r="K310" s="24"/>
    </row>
    <row r="311" spans="3:11" ht="15.75" customHeight="1">
      <c r="C311" s="170"/>
      <c r="K311" s="24"/>
    </row>
    <row r="312" spans="3:11" ht="15.75" customHeight="1">
      <c r="C312" s="170"/>
      <c r="K312" s="24"/>
    </row>
    <row r="313" spans="3:11" ht="15.75" customHeight="1">
      <c r="C313" s="170"/>
      <c r="K313" s="24"/>
    </row>
    <row r="314" spans="3:11" ht="15.75" customHeight="1">
      <c r="C314" s="170"/>
      <c r="K314" s="24"/>
    </row>
    <row r="315" spans="3:11" ht="15.75" customHeight="1">
      <c r="C315" s="170"/>
      <c r="K315" s="24"/>
    </row>
    <row r="316" spans="3:11" ht="15.75" customHeight="1">
      <c r="C316" s="170"/>
      <c r="K316" s="24"/>
    </row>
    <row r="317" spans="3:11" ht="15.75" customHeight="1">
      <c r="C317" s="170"/>
      <c r="K317" s="24"/>
    </row>
    <row r="318" spans="3:11" ht="15.75" customHeight="1">
      <c r="C318" s="170"/>
      <c r="K318" s="24"/>
    </row>
    <row r="319" spans="3:11" ht="15.75" customHeight="1">
      <c r="C319" s="170"/>
      <c r="K319" s="24"/>
    </row>
    <row r="320" spans="3:11" ht="15.75" customHeight="1">
      <c r="C320" s="170"/>
      <c r="K320" s="24"/>
    </row>
    <row r="321" spans="3:11" ht="15.75" customHeight="1">
      <c r="C321" s="170"/>
      <c r="K321" s="24"/>
    </row>
    <row r="322" spans="3:11" ht="15.75" customHeight="1">
      <c r="C322" s="170"/>
      <c r="K322" s="24"/>
    </row>
    <row r="323" spans="3:11" ht="15.75" customHeight="1">
      <c r="C323" s="170"/>
      <c r="K323" s="24"/>
    </row>
    <row r="324" spans="3:11" ht="15.75" customHeight="1">
      <c r="C324" s="170"/>
      <c r="K324" s="24"/>
    </row>
    <row r="325" spans="3:11" ht="15.75" customHeight="1">
      <c r="C325" s="170"/>
      <c r="K325" s="24"/>
    </row>
    <row r="326" spans="3:11" ht="15.75" customHeight="1">
      <c r="C326" s="170"/>
      <c r="K326" s="24"/>
    </row>
    <row r="327" spans="3:11" ht="15.75" customHeight="1">
      <c r="C327" s="170"/>
      <c r="K327" s="24"/>
    </row>
    <row r="328" spans="3:11" ht="15.75" customHeight="1">
      <c r="C328" s="170"/>
      <c r="K328" s="24"/>
    </row>
    <row r="329" spans="3:11" ht="15.75" customHeight="1">
      <c r="C329" s="170"/>
      <c r="K329" s="24"/>
    </row>
    <row r="330" spans="3:11" ht="15.75" customHeight="1">
      <c r="C330" s="170"/>
      <c r="K330" s="24"/>
    </row>
    <row r="331" spans="3:11" ht="15.75" customHeight="1">
      <c r="C331" s="170"/>
      <c r="K331" s="24"/>
    </row>
    <row r="332" spans="3:11" ht="15.75" customHeight="1">
      <c r="C332" s="170"/>
      <c r="K332" s="24"/>
    </row>
    <row r="333" spans="3:11" ht="15.75" customHeight="1">
      <c r="C333" s="170"/>
      <c r="K333" s="24"/>
    </row>
    <row r="334" spans="3:11" ht="15.75" customHeight="1">
      <c r="C334" s="170"/>
      <c r="K334" s="24"/>
    </row>
    <row r="335" spans="3:11" ht="15.75" customHeight="1">
      <c r="C335" s="170"/>
      <c r="K335" s="24"/>
    </row>
    <row r="336" spans="3:11" ht="15.75" customHeight="1">
      <c r="C336" s="170"/>
      <c r="K336" s="24"/>
    </row>
    <row r="337" spans="3:11" ht="15.75" customHeight="1">
      <c r="C337" s="170"/>
      <c r="K337" s="24"/>
    </row>
    <row r="338" spans="3:11" ht="15.75" customHeight="1">
      <c r="C338" s="170"/>
      <c r="K338" s="24"/>
    </row>
    <row r="339" spans="3:11" ht="15.75" customHeight="1">
      <c r="C339" s="170"/>
      <c r="K339" s="24"/>
    </row>
    <row r="340" spans="3:11" ht="15.75" customHeight="1">
      <c r="C340" s="170"/>
      <c r="K340" s="24"/>
    </row>
    <row r="341" spans="3:11" ht="15.75" customHeight="1">
      <c r="C341" s="170"/>
      <c r="K341" s="24"/>
    </row>
    <row r="342" spans="3:11" ht="15.75" customHeight="1">
      <c r="C342" s="170"/>
      <c r="K342" s="24"/>
    </row>
    <row r="343" spans="3:11" ht="15.75" customHeight="1">
      <c r="C343" s="170"/>
      <c r="K343" s="24"/>
    </row>
    <row r="344" spans="3:11" ht="15.75" customHeight="1">
      <c r="C344" s="170"/>
      <c r="K344" s="24"/>
    </row>
    <row r="345" spans="3:11" ht="15.75" customHeight="1">
      <c r="C345" s="170"/>
      <c r="K345" s="24"/>
    </row>
    <row r="346" spans="3:11" ht="15.75" customHeight="1">
      <c r="C346" s="170"/>
      <c r="K346" s="24"/>
    </row>
    <row r="347" spans="3:11" ht="15.75" customHeight="1">
      <c r="C347" s="170"/>
      <c r="K347" s="24"/>
    </row>
    <row r="348" spans="3:11" ht="15.75" customHeight="1">
      <c r="C348" s="170"/>
      <c r="K348" s="24"/>
    </row>
    <row r="349" spans="3:11" ht="15.75" customHeight="1">
      <c r="C349" s="170"/>
      <c r="K349" s="24"/>
    </row>
    <row r="350" spans="3:11" ht="15.75" customHeight="1">
      <c r="C350" s="170"/>
      <c r="K350" s="24"/>
    </row>
    <row r="351" spans="3:11" ht="15.75" customHeight="1">
      <c r="C351" s="170"/>
      <c r="K351" s="24"/>
    </row>
    <row r="352" spans="3:11" ht="15.75" customHeight="1">
      <c r="C352" s="170"/>
      <c r="K352" s="24"/>
    </row>
    <row r="353" spans="3:11" ht="15.75" customHeight="1">
      <c r="C353" s="170"/>
      <c r="K353" s="24"/>
    </row>
    <row r="354" spans="3:11" ht="15.75" customHeight="1">
      <c r="C354" s="170"/>
      <c r="K354" s="24"/>
    </row>
    <row r="355" spans="3:11" ht="15.75" customHeight="1">
      <c r="C355" s="170"/>
      <c r="K355" s="24"/>
    </row>
    <row r="356" spans="3:11" ht="15.75" customHeight="1">
      <c r="C356" s="170"/>
      <c r="K356" s="24"/>
    </row>
    <row r="357" spans="3:11" ht="15.75" customHeight="1">
      <c r="C357" s="170"/>
      <c r="K357" s="24"/>
    </row>
    <row r="358" spans="3:11" ht="15.75" customHeight="1">
      <c r="C358" s="170"/>
      <c r="K358" s="24"/>
    </row>
    <row r="359" spans="3:11" ht="15.75" customHeight="1">
      <c r="C359" s="170"/>
      <c r="K359" s="24"/>
    </row>
    <row r="360" spans="3:11" ht="15.75" customHeight="1">
      <c r="C360" s="170"/>
      <c r="K360" s="24"/>
    </row>
    <row r="361" spans="3:11" ht="15.75" customHeight="1">
      <c r="C361" s="170"/>
      <c r="K361" s="24"/>
    </row>
    <row r="362" spans="3:11" ht="15.75" customHeight="1">
      <c r="C362" s="170"/>
      <c r="K362" s="24"/>
    </row>
    <row r="363" spans="3:11" ht="15.75" customHeight="1">
      <c r="C363" s="170"/>
      <c r="K363" s="24"/>
    </row>
    <row r="364" spans="3:11" ht="15.75" customHeight="1">
      <c r="C364" s="170"/>
      <c r="K364" s="24"/>
    </row>
    <row r="365" spans="3:11" ht="15.75" customHeight="1">
      <c r="C365" s="170"/>
      <c r="K365" s="24"/>
    </row>
    <row r="366" spans="3:11" ht="15.75" customHeight="1">
      <c r="C366" s="170"/>
      <c r="K366" s="24"/>
    </row>
    <row r="367" spans="3:11" ht="15.75" customHeight="1">
      <c r="C367" s="170"/>
      <c r="K367" s="24"/>
    </row>
    <row r="368" spans="3:11" ht="15.75" customHeight="1">
      <c r="C368" s="170"/>
      <c r="K368" s="24"/>
    </row>
    <row r="369" spans="3:11" ht="15.75" customHeight="1">
      <c r="C369" s="170"/>
      <c r="K369" s="24"/>
    </row>
    <row r="370" spans="3:11" ht="15.75" customHeight="1">
      <c r="C370" s="170"/>
      <c r="K370" s="24"/>
    </row>
    <row r="371" spans="3:11" ht="15.75" customHeight="1">
      <c r="C371" s="170"/>
      <c r="K371" s="24"/>
    </row>
    <row r="372" spans="3:11" ht="15.75" customHeight="1">
      <c r="C372" s="170"/>
      <c r="K372" s="24"/>
    </row>
    <row r="373" spans="3:11" ht="15.75" customHeight="1">
      <c r="C373" s="170"/>
      <c r="K373" s="24"/>
    </row>
    <row r="374" spans="3:11" ht="15.75" customHeight="1">
      <c r="C374" s="170"/>
      <c r="K374" s="24"/>
    </row>
    <row r="375" spans="3:11" ht="15.75" customHeight="1">
      <c r="C375" s="170"/>
      <c r="K375" s="24"/>
    </row>
    <row r="376" spans="3:11" ht="15.75" customHeight="1">
      <c r="C376" s="170"/>
      <c r="K376" s="24"/>
    </row>
    <row r="377" spans="3:11" ht="15.75" customHeight="1">
      <c r="C377" s="170"/>
      <c r="K377" s="24"/>
    </row>
    <row r="378" spans="3:11" ht="15.75" customHeight="1">
      <c r="C378" s="170"/>
      <c r="K378" s="24"/>
    </row>
    <row r="379" spans="3:11" ht="15.75" customHeight="1">
      <c r="C379" s="170"/>
      <c r="K379" s="24"/>
    </row>
    <row r="380" spans="3:11" ht="15.75" customHeight="1">
      <c r="C380" s="170"/>
      <c r="K380" s="24"/>
    </row>
    <row r="381" spans="3:11" ht="15.75" customHeight="1">
      <c r="C381" s="170"/>
      <c r="K381" s="24"/>
    </row>
    <row r="382" spans="3:11" ht="15.75" customHeight="1">
      <c r="C382" s="170"/>
      <c r="K382" s="24"/>
    </row>
    <row r="383" spans="3:11" ht="15.75" customHeight="1">
      <c r="C383" s="170"/>
      <c r="K383" s="24"/>
    </row>
    <row r="384" spans="3:11" ht="15.75" customHeight="1">
      <c r="C384" s="170"/>
      <c r="K384" s="24"/>
    </row>
    <row r="385" spans="3:11" ht="15.75" customHeight="1">
      <c r="C385" s="170"/>
      <c r="K385" s="24"/>
    </row>
    <row r="386" spans="3:11" ht="15.75" customHeight="1">
      <c r="C386" s="170"/>
      <c r="K386" s="24"/>
    </row>
    <row r="387" spans="3:11" ht="15.75" customHeight="1">
      <c r="C387" s="170"/>
      <c r="K387" s="24"/>
    </row>
    <row r="388" spans="3:11" ht="15.75" customHeight="1">
      <c r="C388" s="170"/>
      <c r="K388" s="24"/>
    </row>
    <row r="389" spans="3:11" ht="15.75" customHeight="1">
      <c r="C389" s="170"/>
      <c r="K389" s="24"/>
    </row>
    <row r="390" spans="3:11" ht="15.75" customHeight="1">
      <c r="C390" s="170"/>
      <c r="K390" s="24"/>
    </row>
    <row r="391" spans="3:11" ht="15.75" customHeight="1">
      <c r="C391" s="170"/>
      <c r="K391" s="24"/>
    </row>
    <row r="392" spans="3:11" ht="15.75" customHeight="1">
      <c r="C392" s="170"/>
      <c r="K392" s="24"/>
    </row>
    <row r="393" spans="3:11" ht="15.75" customHeight="1">
      <c r="C393" s="170"/>
      <c r="K393" s="24"/>
    </row>
    <row r="394" spans="3:11" ht="15.75" customHeight="1">
      <c r="C394" s="170"/>
      <c r="K394" s="24"/>
    </row>
    <row r="395" spans="3:11" ht="15.75" customHeight="1">
      <c r="C395" s="170"/>
      <c r="K395" s="24"/>
    </row>
    <row r="396" spans="3:11" ht="15.75" customHeight="1">
      <c r="C396" s="170"/>
      <c r="K396" s="24"/>
    </row>
    <row r="397" spans="3:11" ht="15.75" customHeight="1">
      <c r="C397" s="170"/>
      <c r="K397" s="24"/>
    </row>
    <row r="398" spans="3:11" ht="15.75" customHeight="1">
      <c r="C398" s="170"/>
      <c r="K398" s="24"/>
    </row>
    <row r="399" spans="3:11" ht="15.75" customHeight="1">
      <c r="C399" s="170"/>
      <c r="K399" s="24"/>
    </row>
    <row r="400" spans="3:11" ht="15.75" customHeight="1">
      <c r="C400" s="170"/>
      <c r="K400" s="24"/>
    </row>
    <row r="401" spans="3:11" ht="15.75" customHeight="1">
      <c r="C401" s="170"/>
      <c r="K401" s="24"/>
    </row>
    <row r="402" spans="3:11" ht="15.75" customHeight="1">
      <c r="C402" s="170"/>
      <c r="K402" s="24"/>
    </row>
    <row r="403" spans="3:11" ht="15.75" customHeight="1">
      <c r="C403" s="170"/>
      <c r="K403" s="24"/>
    </row>
    <row r="404" spans="3:11" ht="15.75" customHeight="1">
      <c r="C404" s="170"/>
      <c r="K404" s="24"/>
    </row>
    <row r="405" spans="3:11" ht="15.75" customHeight="1">
      <c r="C405" s="170"/>
      <c r="K405" s="24"/>
    </row>
    <row r="406" spans="3:11" ht="15.75" customHeight="1">
      <c r="C406" s="170"/>
      <c r="K406" s="24"/>
    </row>
    <row r="407" spans="3:11" ht="15.75" customHeight="1">
      <c r="C407" s="170"/>
      <c r="K407" s="24"/>
    </row>
    <row r="408" spans="3:11" ht="15.75" customHeight="1">
      <c r="C408" s="170"/>
      <c r="K408" s="24"/>
    </row>
    <row r="409" spans="3:11" ht="15.75" customHeight="1">
      <c r="C409" s="170"/>
      <c r="K409" s="24"/>
    </row>
    <row r="410" spans="3:11" ht="15.75" customHeight="1">
      <c r="C410" s="170"/>
      <c r="K410" s="24"/>
    </row>
    <row r="411" spans="3:11" ht="15.75" customHeight="1">
      <c r="C411" s="170"/>
      <c r="K411" s="24"/>
    </row>
    <row r="412" spans="3:11" ht="15.75" customHeight="1">
      <c r="C412" s="170"/>
      <c r="K412" s="24"/>
    </row>
    <row r="413" spans="3:11" ht="15.75" customHeight="1">
      <c r="C413" s="170"/>
      <c r="K413" s="24"/>
    </row>
    <row r="414" spans="3:11" ht="15.75" customHeight="1">
      <c r="C414" s="170"/>
      <c r="K414" s="24"/>
    </row>
    <row r="415" spans="3:11" ht="15.75" customHeight="1">
      <c r="C415" s="170"/>
      <c r="K415" s="24"/>
    </row>
    <row r="416" spans="3:11" ht="15.75" customHeight="1">
      <c r="C416" s="170"/>
      <c r="K416" s="24"/>
    </row>
    <row r="417" spans="3:11" ht="15.75" customHeight="1">
      <c r="C417" s="170"/>
      <c r="K417" s="24"/>
    </row>
    <row r="418" spans="3:11" ht="15.75" customHeight="1">
      <c r="C418" s="170"/>
      <c r="K418" s="24"/>
    </row>
    <row r="419" spans="3:11" ht="15.75" customHeight="1">
      <c r="C419" s="170"/>
      <c r="K419" s="24"/>
    </row>
    <row r="420" spans="3:11" ht="15.75" customHeight="1">
      <c r="C420" s="170"/>
      <c r="K420" s="24"/>
    </row>
    <row r="421" spans="3:11" ht="15.75" customHeight="1">
      <c r="C421" s="170"/>
      <c r="K421" s="24"/>
    </row>
    <row r="422" spans="3:11" ht="15.75" customHeight="1">
      <c r="C422" s="170"/>
      <c r="K422" s="24"/>
    </row>
    <row r="423" spans="3:11" ht="15.75" customHeight="1">
      <c r="C423" s="170"/>
      <c r="K423" s="24"/>
    </row>
    <row r="424" spans="3:11" ht="15.75" customHeight="1">
      <c r="C424" s="170"/>
      <c r="K424" s="24"/>
    </row>
    <row r="425" spans="3:11" ht="15.75" customHeight="1">
      <c r="C425" s="170"/>
      <c r="K425" s="24"/>
    </row>
    <row r="426" spans="3:11" ht="15.75" customHeight="1">
      <c r="C426" s="170"/>
      <c r="K426" s="24"/>
    </row>
    <row r="427" spans="3:11" ht="15.75" customHeight="1">
      <c r="C427" s="170"/>
      <c r="K427" s="24"/>
    </row>
    <row r="428" spans="3:11" ht="15.75" customHeight="1">
      <c r="C428" s="170"/>
      <c r="K428" s="24"/>
    </row>
    <row r="429" spans="3:11" ht="15.75" customHeight="1">
      <c r="C429" s="170"/>
      <c r="K429" s="24"/>
    </row>
    <row r="430" spans="3:11" ht="15.75" customHeight="1">
      <c r="C430" s="170"/>
      <c r="K430" s="24"/>
    </row>
    <row r="431" spans="3:11" ht="15.75" customHeight="1">
      <c r="C431" s="170"/>
      <c r="K431" s="24"/>
    </row>
    <row r="432" spans="3:11" ht="15.75" customHeight="1">
      <c r="C432" s="170"/>
      <c r="K432" s="24"/>
    </row>
    <row r="433" spans="3:11" ht="15.75" customHeight="1">
      <c r="C433" s="170"/>
      <c r="K433" s="24"/>
    </row>
    <row r="434" spans="3:11" ht="15.75" customHeight="1">
      <c r="C434" s="170"/>
      <c r="K434" s="24"/>
    </row>
    <row r="435" spans="3:11" ht="15.75" customHeight="1">
      <c r="C435" s="170"/>
      <c r="K435" s="24"/>
    </row>
    <row r="436" spans="3:11" ht="15.75" customHeight="1">
      <c r="C436" s="170"/>
      <c r="K436" s="24"/>
    </row>
    <row r="437" spans="3:11" ht="15.75" customHeight="1">
      <c r="C437" s="170"/>
      <c r="K437" s="24"/>
    </row>
    <row r="438" spans="3:11" ht="15.75" customHeight="1">
      <c r="C438" s="170"/>
      <c r="K438" s="24"/>
    </row>
    <row r="439" spans="3:11" ht="15.75" customHeight="1">
      <c r="C439" s="170"/>
      <c r="K439" s="24"/>
    </row>
    <row r="440" spans="3:11" ht="15.75" customHeight="1">
      <c r="C440" s="170"/>
      <c r="K440" s="24"/>
    </row>
    <row r="441" spans="3:11" ht="15.75" customHeight="1">
      <c r="C441" s="170"/>
      <c r="K441" s="24"/>
    </row>
    <row r="442" spans="3:11" ht="15.75" customHeight="1">
      <c r="C442" s="170"/>
      <c r="K442" s="24"/>
    </row>
    <row r="443" spans="3:11" ht="15.75" customHeight="1">
      <c r="C443" s="170"/>
      <c r="K443" s="24"/>
    </row>
    <row r="444" spans="3:11" ht="15.75" customHeight="1">
      <c r="C444" s="170"/>
      <c r="K444" s="24"/>
    </row>
    <row r="445" spans="3:11" ht="15.75" customHeight="1">
      <c r="C445" s="170"/>
      <c r="K445" s="24"/>
    </row>
    <row r="446" spans="3:11" ht="15.75" customHeight="1">
      <c r="C446" s="170"/>
      <c r="K446" s="24"/>
    </row>
    <row r="447" spans="3:11" ht="15.75" customHeight="1">
      <c r="C447" s="170"/>
      <c r="K447" s="24"/>
    </row>
    <row r="448" spans="3:11" ht="15.75" customHeight="1">
      <c r="C448" s="170"/>
      <c r="K448" s="24"/>
    </row>
    <row r="449" spans="3:11" ht="15.75" customHeight="1">
      <c r="C449" s="170"/>
      <c r="K449" s="24"/>
    </row>
    <row r="450" spans="3:11" ht="15.75" customHeight="1">
      <c r="C450" s="170"/>
      <c r="K450" s="24"/>
    </row>
    <row r="451" spans="3:11" ht="15.75" customHeight="1">
      <c r="C451" s="170"/>
      <c r="K451" s="24"/>
    </row>
    <row r="452" spans="3:11" ht="15.75" customHeight="1">
      <c r="C452" s="170"/>
      <c r="K452" s="24"/>
    </row>
    <row r="453" spans="3:11" ht="15.75" customHeight="1">
      <c r="C453" s="170"/>
      <c r="K453" s="24"/>
    </row>
    <row r="454" spans="3:11" ht="15.75" customHeight="1">
      <c r="C454" s="170"/>
      <c r="K454" s="24"/>
    </row>
    <row r="455" spans="3:11" ht="15.75" customHeight="1">
      <c r="C455" s="170"/>
      <c r="K455" s="24"/>
    </row>
    <row r="456" spans="3:11" ht="15.75" customHeight="1">
      <c r="C456" s="170"/>
      <c r="K456" s="24"/>
    </row>
    <row r="457" spans="3:11" ht="15.75" customHeight="1">
      <c r="C457" s="170"/>
      <c r="K457" s="24"/>
    </row>
    <row r="458" spans="3:11" ht="15.75" customHeight="1">
      <c r="C458" s="170"/>
      <c r="K458" s="24"/>
    </row>
    <row r="459" spans="3:11" ht="15.75" customHeight="1">
      <c r="C459" s="170"/>
      <c r="K459" s="24"/>
    </row>
    <row r="460" spans="3:11" ht="15.75" customHeight="1">
      <c r="C460" s="170"/>
      <c r="K460" s="24"/>
    </row>
    <row r="461" spans="3:11" ht="15.75" customHeight="1">
      <c r="C461" s="170"/>
      <c r="K461" s="24"/>
    </row>
    <row r="462" spans="3:11" ht="15.75" customHeight="1">
      <c r="C462" s="170"/>
      <c r="K462" s="24"/>
    </row>
    <row r="463" spans="3:11" ht="15.75" customHeight="1">
      <c r="C463" s="170"/>
      <c r="K463" s="24"/>
    </row>
    <row r="464" spans="3:11" ht="15.75" customHeight="1">
      <c r="C464" s="170"/>
      <c r="K464" s="24"/>
    </row>
    <row r="465" spans="3:11" ht="15.75" customHeight="1">
      <c r="C465" s="170"/>
      <c r="K465" s="24"/>
    </row>
    <row r="466" spans="3:11" ht="15.75" customHeight="1">
      <c r="C466" s="170"/>
      <c r="K466" s="24"/>
    </row>
    <row r="467" spans="3:11" ht="15.75" customHeight="1">
      <c r="C467" s="170"/>
      <c r="K467" s="24"/>
    </row>
    <row r="468" spans="3:11" ht="15.75" customHeight="1">
      <c r="C468" s="170"/>
      <c r="K468" s="24"/>
    </row>
    <row r="469" spans="3:11" ht="15.75" customHeight="1">
      <c r="C469" s="170"/>
      <c r="K469" s="24"/>
    </row>
    <row r="470" spans="3:11" ht="15.75" customHeight="1">
      <c r="C470" s="170"/>
      <c r="K470" s="24"/>
    </row>
    <row r="471" spans="3:11" ht="15.75" customHeight="1">
      <c r="C471" s="170"/>
      <c r="K471" s="24"/>
    </row>
    <row r="472" spans="3:11" ht="15.75" customHeight="1">
      <c r="C472" s="170"/>
      <c r="K472" s="24"/>
    </row>
    <row r="473" spans="3:11" ht="15.75" customHeight="1">
      <c r="C473" s="170"/>
      <c r="K473" s="24"/>
    </row>
    <row r="474" spans="3:11" ht="15.75" customHeight="1">
      <c r="C474" s="170"/>
      <c r="K474" s="24"/>
    </row>
    <row r="475" spans="3:11" ht="15.75" customHeight="1">
      <c r="C475" s="170"/>
      <c r="K475" s="24"/>
    </row>
    <row r="476" spans="3:11" ht="15.75" customHeight="1">
      <c r="C476" s="170"/>
      <c r="K476" s="24"/>
    </row>
    <row r="477" spans="3:11" ht="15.75" customHeight="1">
      <c r="C477" s="170"/>
      <c r="K477" s="24"/>
    </row>
    <row r="478" spans="3:11" ht="15.75" customHeight="1">
      <c r="C478" s="170"/>
      <c r="K478" s="24"/>
    </row>
    <row r="479" spans="3:11" ht="15.75" customHeight="1">
      <c r="C479" s="170"/>
      <c r="K479" s="24"/>
    </row>
    <row r="480" spans="3:11" ht="15.75" customHeight="1">
      <c r="C480" s="170"/>
      <c r="K480" s="24"/>
    </row>
    <row r="481" spans="3:11" ht="15.75" customHeight="1">
      <c r="C481" s="170"/>
      <c r="K481" s="24"/>
    </row>
    <row r="482" spans="3:11" ht="15.75" customHeight="1">
      <c r="C482" s="170"/>
      <c r="K482" s="24"/>
    </row>
    <row r="483" spans="3:11" ht="15.75" customHeight="1">
      <c r="C483" s="170"/>
      <c r="K483" s="24"/>
    </row>
    <row r="484" spans="3:11" ht="15.75" customHeight="1">
      <c r="C484" s="170"/>
      <c r="K484" s="24"/>
    </row>
    <row r="485" spans="3:11" ht="15.75" customHeight="1">
      <c r="C485" s="170"/>
      <c r="K485" s="24"/>
    </row>
    <row r="486" spans="3:11" ht="15.75" customHeight="1">
      <c r="C486" s="170"/>
      <c r="K486" s="24"/>
    </row>
    <row r="487" spans="3:11" ht="15.75" customHeight="1">
      <c r="C487" s="170"/>
      <c r="K487" s="24"/>
    </row>
    <row r="488" spans="3:11" ht="15.75" customHeight="1">
      <c r="C488" s="170"/>
      <c r="K488" s="24"/>
    </row>
    <row r="489" spans="3:11" ht="15.75" customHeight="1">
      <c r="C489" s="170"/>
      <c r="K489" s="24"/>
    </row>
    <row r="490" spans="3:11" ht="15.75" customHeight="1">
      <c r="C490" s="170"/>
      <c r="K490" s="24"/>
    </row>
    <row r="491" spans="3:11" ht="15.75" customHeight="1">
      <c r="C491" s="170"/>
      <c r="K491" s="24"/>
    </row>
    <row r="492" spans="3:11" ht="15.75" customHeight="1">
      <c r="C492" s="170"/>
      <c r="K492" s="24"/>
    </row>
    <row r="493" spans="3:11" ht="15.75" customHeight="1">
      <c r="C493" s="170"/>
      <c r="K493" s="24"/>
    </row>
    <row r="494" spans="3:11" ht="15.75" customHeight="1">
      <c r="C494" s="170"/>
      <c r="K494" s="24"/>
    </row>
    <row r="495" spans="3:11" ht="15.75" customHeight="1">
      <c r="C495" s="170"/>
      <c r="K495" s="24"/>
    </row>
    <row r="496" spans="3:11" ht="15.75" customHeight="1">
      <c r="C496" s="170"/>
      <c r="K496" s="24"/>
    </row>
    <row r="497" spans="3:11" ht="15.75" customHeight="1">
      <c r="C497" s="170"/>
      <c r="K497" s="24"/>
    </row>
    <row r="498" spans="3:11" ht="15.75" customHeight="1">
      <c r="C498" s="170"/>
      <c r="K498" s="24"/>
    </row>
    <row r="499" spans="3:11" ht="15.75" customHeight="1">
      <c r="C499" s="170"/>
      <c r="K499" s="24"/>
    </row>
    <row r="500" spans="3:11" ht="15.75" customHeight="1">
      <c r="C500" s="170"/>
      <c r="K500" s="24"/>
    </row>
    <row r="501" spans="3:11" ht="15.75" customHeight="1">
      <c r="C501" s="170"/>
      <c r="K501" s="24"/>
    </row>
    <row r="502" spans="3:11" ht="15.75" customHeight="1">
      <c r="C502" s="170"/>
      <c r="K502" s="24"/>
    </row>
    <row r="503" spans="3:11" ht="15.75" customHeight="1">
      <c r="C503" s="170"/>
      <c r="K503" s="24"/>
    </row>
    <row r="504" spans="3:11" ht="15.75" customHeight="1">
      <c r="C504" s="170"/>
      <c r="K504" s="24"/>
    </row>
    <row r="505" spans="3:11" ht="15.75" customHeight="1">
      <c r="C505" s="170"/>
      <c r="K505" s="24"/>
    </row>
    <row r="506" spans="3:11" ht="15.75" customHeight="1">
      <c r="C506" s="170"/>
      <c r="K506" s="24"/>
    </row>
    <row r="507" spans="3:11" ht="15.75" customHeight="1">
      <c r="C507" s="170"/>
      <c r="K507" s="24"/>
    </row>
    <row r="508" spans="3:11" ht="15.75" customHeight="1">
      <c r="C508" s="170"/>
      <c r="K508" s="24"/>
    </row>
    <row r="509" spans="3:11" ht="15.75" customHeight="1">
      <c r="C509" s="170"/>
      <c r="K509" s="24"/>
    </row>
    <row r="510" spans="3:11" ht="15.75" customHeight="1">
      <c r="C510" s="170"/>
      <c r="K510" s="24"/>
    </row>
    <row r="511" spans="3:11" ht="15.75" customHeight="1">
      <c r="C511" s="170"/>
      <c r="K511" s="24"/>
    </row>
    <row r="512" spans="3:11" ht="15.75" customHeight="1">
      <c r="C512" s="170"/>
      <c r="K512" s="24"/>
    </row>
    <row r="513" spans="3:11" ht="15.75" customHeight="1">
      <c r="C513" s="170"/>
      <c r="K513" s="24"/>
    </row>
    <row r="514" spans="3:11" ht="15.75" customHeight="1">
      <c r="C514" s="170"/>
      <c r="K514" s="24"/>
    </row>
    <row r="515" spans="3:11" ht="15.75" customHeight="1">
      <c r="C515" s="170"/>
      <c r="K515" s="24"/>
    </row>
    <row r="516" spans="3:11" ht="15.75" customHeight="1">
      <c r="C516" s="170"/>
      <c r="K516" s="24"/>
    </row>
    <row r="517" spans="3:11" ht="15.75" customHeight="1">
      <c r="C517" s="170"/>
      <c r="K517" s="24"/>
    </row>
    <row r="518" spans="3:11" ht="15.75" customHeight="1">
      <c r="C518" s="170"/>
      <c r="K518" s="24"/>
    </row>
    <row r="519" spans="3:11" ht="15.75" customHeight="1">
      <c r="C519" s="170"/>
      <c r="K519" s="24"/>
    </row>
    <row r="520" spans="3:11" ht="15.75" customHeight="1">
      <c r="C520" s="170"/>
      <c r="K520" s="24"/>
    </row>
    <row r="521" spans="3:11" ht="15.75" customHeight="1">
      <c r="C521" s="170"/>
      <c r="K521" s="24"/>
    </row>
    <row r="522" spans="3:11" ht="15.75" customHeight="1">
      <c r="C522" s="170"/>
      <c r="K522" s="24"/>
    </row>
    <row r="523" spans="3:11" ht="15.75" customHeight="1">
      <c r="C523" s="170"/>
      <c r="K523" s="24"/>
    </row>
    <row r="524" spans="3:11" ht="15.75" customHeight="1">
      <c r="C524" s="170"/>
      <c r="K524" s="24"/>
    </row>
    <row r="525" spans="3:11" ht="15.75" customHeight="1">
      <c r="C525" s="170"/>
      <c r="K525" s="24"/>
    </row>
    <row r="526" spans="3:11" ht="15.75" customHeight="1">
      <c r="C526" s="170"/>
      <c r="K526" s="24"/>
    </row>
    <row r="527" spans="3:11" ht="15.75" customHeight="1">
      <c r="C527" s="170"/>
      <c r="K527" s="24"/>
    </row>
    <row r="528" spans="3:11" ht="15.75" customHeight="1">
      <c r="C528" s="170"/>
      <c r="K528" s="24"/>
    </row>
    <row r="529" spans="3:11" ht="15.75" customHeight="1">
      <c r="C529" s="170"/>
      <c r="K529" s="24"/>
    </row>
    <row r="530" spans="3:11" ht="15.75" customHeight="1">
      <c r="C530" s="170"/>
      <c r="K530" s="24"/>
    </row>
    <row r="531" spans="3:11" ht="15.75" customHeight="1">
      <c r="C531" s="170"/>
      <c r="K531" s="24"/>
    </row>
    <row r="532" spans="3:11" ht="15.75" customHeight="1">
      <c r="C532" s="170"/>
      <c r="K532" s="24"/>
    </row>
    <row r="533" spans="3:11" ht="15.75" customHeight="1">
      <c r="C533" s="170"/>
      <c r="K533" s="24"/>
    </row>
    <row r="534" spans="3:11" ht="15.75" customHeight="1">
      <c r="C534" s="170"/>
      <c r="K534" s="24"/>
    </row>
    <row r="535" spans="3:11" ht="15.75" customHeight="1">
      <c r="C535" s="170"/>
      <c r="K535" s="24"/>
    </row>
    <row r="536" spans="3:11" ht="15.75" customHeight="1">
      <c r="C536" s="170"/>
      <c r="K536" s="24"/>
    </row>
    <row r="537" spans="3:11" ht="15.75" customHeight="1">
      <c r="C537" s="170"/>
      <c r="K537" s="24"/>
    </row>
    <row r="538" spans="3:11" ht="15.75" customHeight="1">
      <c r="C538" s="170"/>
      <c r="K538" s="24"/>
    </row>
    <row r="539" spans="3:11" ht="15.75" customHeight="1">
      <c r="C539" s="170"/>
      <c r="K539" s="24"/>
    </row>
    <row r="540" spans="3:11" ht="15.75" customHeight="1">
      <c r="C540" s="170"/>
      <c r="K540" s="24"/>
    </row>
    <row r="541" spans="3:11" ht="15.75" customHeight="1">
      <c r="C541" s="170"/>
      <c r="K541" s="24"/>
    </row>
    <row r="542" spans="3:11" ht="15.75" customHeight="1">
      <c r="C542" s="170"/>
      <c r="K542" s="24"/>
    </row>
    <row r="543" spans="3:11" ht="15.75" customHeight="1">
      <c r="C543" s="170"/>
      <c r="K543" s="24"/>
    </row>
    <row r="544" spans="3:11" ht="15.75" customHeight="1">
      <c r="C544" s="170"/>
      <c r="K544" s="24"/>
    </row>
    <row r="545" spans="3:11" ht="15.75" customHeight="1">
      <c r="C545" s="170"/>
      <c r="K545" s="24"/>
    </row>
    <row r="546" spans="3:11" ht="15.75" customHeight="1">
      <c r="C546" s="170"/>
      <c r="K546" s="24"/>
    </row>
    <row r="547" spans="3:11" ht="15.75" customHeight="1">
      <c r="C547" s="170"/>
      <c r="K547" s="24"/>
    </row>
    <row r="548" spans="3:11" ht="15.75" customHeight="1">
      <c r="C548" s="170"/>
      <c r="K548" s="24"/>
    </row>
    <row r="549" spans="3:11" ht="15.75" customHeight="1">
      <c r="C549" s="170"/>
      <c r="K549" s="24"/>
    </row>
    <row r="550" spans="3:11" ht="15.75" customHeight="1">
      <c r="C550" s="170"/>
      <c r="K550" s="24"/>
    </row>
    <row r="551" spans="3:11" ht="15.75" customHeight="1">
      <c r="C551" s="170"/>
      <c r="K551" s="24"/>
    </row>
    <row r="552" spans="3:11" ht="15.75" customHeight="1">
      <c r="C552" s="170"/>
      <c r="K552" s="24"/>
    </row>
    <row r="553" spans="3:11" ht="15.75" customHeight="1">
      <c r="C553" s="170"/>
      <c r="K553" s="24"/>
    </row>
    <row r="554" spans="3:11" ht="15.75" customHeight="1">
      <c r="C554" s="170"/>
      <c r="K554" s="24"/>
    </row>
    <row r="555" spans="3:11" ht="15.75" customHeight="1">
      <c r="C555" s="170"/>
      <c r="K555" s="24"/>
    </row>
    <row r="556" spans="3:11" ht="15.75" customHeight="1">
      <c r="C556" s="170"/>
      <c r="K556" s="24"/>
    </row>
    <row r="557" spans="3:11" ht="15.75" customHeight="1">
      <c r="C557" s="170"/>
      <c r="K557" s="24"/>
    </row>
    <row r="558" spans="3:11" ht="15.75" customHeight="1">
      <c r="C558" s="170"/>
      <c r="K558" s="24"/>
    </row>
    <row r="559" spans="3:11" ht="15.75" customHeight="1">
      <c r="C559" s="170"/>
      <c r="K559" s="24"/>
    </row>
    <row r="560" spans="3:11" ht="15.75" customHeight="1">
      <c r="C560" s="170"/>
      <c r="K560" s="24"/>
    </row>
    <row r="561" spans="3:11" ht="15.75" customHeight="1">
      <c r="C561" s="170"/>
      <c r="K561" s="24"/>
    </row>
    <row r="562" spans="3:11" ht="15.75" customHeight="1">
      <c r="C562" s="170"/>
      <c r="K562" s="24"/>
    </row>
    <row r="563" spans="3:11" ht="15.75" customHeight="1">
      <c r="C563" s="170"/>
      <c r="K563" s="24"/>
    </row>
    <row r="564" spans="3:11" ht="15.75" customHeight="1">
      <c r="C564" s="170"/>
      <c r="K564" s="24"/>
    </row>
    <row r="565" spans="3:11" ht="15.75" customHeight="1">
      <c r="C565" s="170"/>
      <c r="K565" s="24"/>
    </row>
    <row r="566" spans="3:11" ht="15.75" customHeight="1">
      <c r="C566" s="170"/>
      <c r="K566" s="24"/>
    </row>
    <row r="567" spans="3:11" ht="15.75" customHeight="1">
      <c r="C567" s="170"/>
      <c r="K567" s="24"/>
    </row>
    <row r="568" spans="3:11" ht="15.75" customHeight="1">
      <c r="C568" s="170"/>
      <c r="K568" s="24"/>
    </row>
    <row r="569" spans="3:11" ht="15.75" customHeight="1">
      <c r="C569" s="170"/>
      <c r="K569" s="24"/>
    </row>
    <row r="570" spans="3:11" ht="15.75" customHeight="1">
      <c r="C570" s="170"/>
      <c r="K570" s="24"/>
    </row>
    <row r="571" spans="3:11" ht="15.75" customHeight="1">
      <c r="C571" s="170"/>
      <c r="K571" s="24"/>
    </row>
    <row r="572" spans="3:11" ht="15.75" customHeight="1">
      <c r="C572" s="170"/>
      <c r="K572" s="24"/>
    </row>
    <row r="573" spans="3:11" ht="15.75" customHeight="1">
      <c r="C573" s="170"/>
      <c r="K573" s="24"/>
    </row>
    <row r="574" spans="3:11" ht="15.75" customHeight="1">
      <c r="C574" s="170"/>
      <c r="K574" s="24"/>
    </row>
    <row r="575" spans="3:11" ht="15.75" customHeight="1">
      <c r="C575" s="170"/>
      <c r="K575" s="24"/>
    </row>
    <row r="576" spans="3:11" ht="15.75" customHeight="1">
      <c r="C576" s="170"/>
      <c r="K576" s="24"/>
    </row>
    <row r="577" spans="3:11" ht="15.75" customHeight="1">
      <c r="C577" s="170"/>
      <c r="K577" s="24"/>
    </row>
    <row r="578" spans="3:11" ht="15.75" customHeight="1">
      <c r="C578" s="170"/>
      <c r="K578" s="24"/>
    </row>
    <row r="579" spans="3:11" ht="15.75" customHeight="1">
      <c r="C579" s="170"/>
      <c r="K579" s="24"/>
    </row>
    <row r="580" spans="3:11" ht="15.75" customHeight="1">
      <c r="C580" s="170"/>
      <c r="K580" s="24"/>
    </row>
    <row r="581" spans="3:11" ht="15.75" customHeight="1">
      <c r="C581" s="170"/>
      <c r="K581" s="24"/>
    </row>
    <row r="582" spans="3:11" ht="15.75" customHeight="1">
      <c r="C582" s="170"/>
      <c r="K582" s="24"/>
    </row>
    <row r="583" spans="3:11" ht="15.75" customHeight="1">
      <c r="C583" s="170"/>
      <c r="K583" s="24"/>
    </row>
    <row r="584" spans="3:11" ht="15.75" customHeight="1">
      <c r="C584" s="170"/>
      <c r="K584" s="24"/>
    </row>
    <row r="585" spans="3:11" ht="15.75" customHeight="1">
      <c r="C585" s="170"/>
      <c r="K585" s="24"/>
    </row>
    <row r="586" spans="3:11" ht="15.75" customHeight="1">
      <c r="C586" s="170"/>
      <c r="K586" s="24"/>
    </row>
    <row r="587" spans="3:11" ht="15.75" customHeight="1">
      <c r="C587" s="170"/>
      <c r="K587" s="24"/>
    </row>
    <row r="588" spans="3:11" ht="15.75" customHeight="1">
      <c r="C588" s="170"/>
      <c r="K588" s="24"/>
    </row>
    <row r="589" spans="3:11" ht="15.75" customHeight="1">
      <c r="C589" s="170"/>
      <c r="K589" s="24"/>
    </row>
    <row r="590" spans="3:11" ht="15.75" customHeight="1">
      <c r="C590" s="170"/>
      <c r="K590" s="24"/>
    </row>
    <row r="591" spans="3:11" ht="15.75" customHeight="1">
      <c r="C591" s="170"/>
      <c r="K591" s="24"/>
    </row>
    <row r="592" spans="3:11" ht="15.75" customHeight="1">
      <c r="C592" s="170"/>
      <c r="K592" s="24"/>
    </row>
    <row r="593" spans="3:11" ht="15.75" customHeight="1">
      <c r="C593" s="170"/>
      <c r="K593" s="24"/>
    </row>
    <row r="594" spans="3:11" ht="15.75" customHeight="1">
      <c r="C594" s="170"/>
      <c r="K594" s="24"/>
    </row>
    <row r="595" spans="3:11" ht="15.75" customHeight="1">
      <c r="C595" s="170"/>
      <c r="K595" s="24"/>
    </row>
    <row r="596" spans="3:11" ht="15.75" customHeight="1">
      <c r="C596" s="170"/>
      <c r="K596" s="24"/>
    </row>
    <row r="597" spans="3:11" ht="15.75" customHeight="1">
      <c r="C597" s="170"/>
      <c r="K597" s="24"/>
    </row>
    <row r="598" spans="3:11" ht="15.75" customHeight="1">
      <c r="C598" s="170"/>
      <c r="K598" s="24"/>
    </row>
    <row r="599" spans="3:11" ht="15.75" customHeight="1">
      <c r="C599" s="170"/>
      <c r="K599" s="24"/>
    </row>
    <row r="600" spans="3:11" ht="15.75" customHeight="1">
      <c r="C600" s="170"/>
      <c r="K600" s="24"/>
    </row>
    <row r="601" spans="3:11" ht="15.75" customHeight="1">
      <c r="C601" s="170"/>
      <c r="K601" s="24"/>
    </row>
    <row r="602" spans="3:11" ht="15.75" customHeight="1">
      <c r="C602" s="170"/>
      <c r="K602" s="24"/>
    </row>
    <row r="603" spans="3:11" ht="15.75" customHeight="1">
      <c r="C603" s="170"/>
      <c r="K603" s="24"/>
    </row>
    <row r="604" spans="3:11" ht="15.75" customHeight="1">
      <c r="C604" s="170"/>
      <c r="K604" s="24"/>
    </row>
    <row r="605" spans="3:11" ht="15.75" customHeight="1">
      <c r="C605" s="170"/>
      <c r="K605" s="24"/>
    </row>
    <row r="606" spans="3:11" ht="15.75" customHeight="1">
      <c r="C606" s="170"/>
      <c r="K606" s="24"/>
    </row>
    <row r="607" spans="3:11" ht="15.75" customHeight="1">
      <c r="C607" s="170"/>
      <c r="K607" s="24"/>
    </row>
    <row r="608" spans="3:11" ht="15.75" customHeight="1">
      <c r="C608" s="170"/>
      <c r="K608" s="24"/>
    </row>
    <row r="609" spans="3:11" ht="15.75" customHeight="1">
      <c r="C609" s="170"/>
      <c r="K609" s="24"/>
    </row>
    <row r="610" spans="3:11" ht="15.75" customHeight="1">
      <c r="C610" s="170"/>
      <c r="K610" s="24"/>
    </row>
    <row r="611" spans="3:11" ht="15.75" customHeight="1">
      <c r="C611" s="170"/>
      <c r="K611" s="24"/>
    </row>
    <row r="612" spans="3:11" ht="15.75" customHeight="1">
      <c r="C612" s="170"/>
      <c r="K612" s="24"/>
    </row>
    <row r="613" spans="3:11" ht="15.75" customHeight="1">
      <c r="C613" s="170"/>
      <c r="K613" s="24"/>
    </row>
    <row r="614" spans="3:11" ht="15.75" customHeight="1">
      <c r="C614" s="170"/>
      <c r="K614" s="24"/>
    </row>
    <row r="615" spans="3:11" ht="15.75" customHeight="1">
      <c r="C615" s="170"/>
      <c r="K615" s="24"/>
    </row>
    <row r="616" spans="3:11" ht="15.75" customHeight="1">
      <c r="C616" s="170"/>
      <c r="K616" s="24"/>
    </row>
    <row r="617" spans="3:11" ht="15.75" customHeight="1">
      <c r="C617" s="170"/>
      <c r="K617" s="24"/>
    </row>
    <row r="618" spans="3:11" ht="15.75" customHeight="1">
      <c r="C618" s="170"/>
      <c r="K618" s="24"/>
    </row>
    <row r="619" spans="3:11" ht="15.75" customHeight="1">
      <c r="C619" s="170"/>
      <c r="K619" s="24"/>
    </row>
    <row r="620" spans="3:11" ht="15.75" customHeight="1">
      <c r="C620" s="170"/>
      <c r="K620" s="24"/>
    </row>
    <row r="621" spans="3:11" ht="15.75" customHeight="1">
      <c r="C621" s="170"/>
      <c r="K621" s="24"/>
    </row>
    <row r="622" spans="3:11" ht="15.75" customHeight="1">
      <c r="C622" s="170"/>
      <c r="K622" s="24"/>
    </row>
    <row r="623" spans="3:11" ht="15.75" customHeight="1">
      <c r="C623" s="170"/>
      <c r="K623" s="24"/>
    </row>
    <row r="624" spans="3:11" ht="15.75" customHeight="1">
      <c r="C624" s="170"/>
      <c r="K624" s="24"/>
    </row>
    <row r="625" spans="3:11" ht="15.75" customHeight="1">
      <c r="C625" s="170"/>
      <c r="K625" s="24"/>
    </row>
    <row r="626" spans="3:11" ht="15.75" customHeight="1">
      <c r="C626" s="170"/>
      <c r="K626" s="24"/>
    </row>
    <row r="627" spans="3:11" ht="15.75" customHeight="1">
      <c r="C627" s="170"/>
      <c r="K627" s="24"/>
    </row>
    <row r="628" spans="3:11" ht="15.75" customHeight="1">
      <c r="C628" s="170"/>
      <c r="K628" s="24"/>
    </row>
    <row r="629" spans="3:11" ht="15.75" customHeight="1">
      <c r="C629" s="170"/>
      <c r="K629" s="24"/>
    </row>
    <row r="630" spans="3:11" ht="15.75" customHeight="1">
      <c r="C630" s="170"/>
      <c r="K630" s="24"/>
    </row>
    <row r="631" spans="3:11" ht="15.75" customHeight="1">
      <c r="C631" s="170"/>
      <c r="K631" s="24"/>
    </row>
    <row r="632" spans="3:11" ht="15.75" customHeight="1">
      <c r="C632" s="170"/>
      <c r="K632" s="24"/>
    </row>
    <row r="633" spans="3:11" ht="15.75" customHeight="1">
      <c r="C633" s="170"/>
      <c r="K633" s="24"/>
    </row>
    <row r="634" spans="3:11" ht="15.75" customHeight="1">
      <c r="C634" s="170"/>
      <c r="K634" s="24"/>
    </row>
    <row r="635" spans="3:11" ht="15.75" customHeight="1">
      <c r="C635" s="170"/>
      <c r="K635" s="24"/>
    </row>
    <row r="636" spans="3:11" ht="15.75" customHeight="1">
      <c r="C636" s="170"/>
      <c r="K636" s="24"/>
    </row>
    <row r="637" spans="3:11" ht="15.75" customHeight="1">
      <c r="C637" s="170"/>
      <c r="K637" s="24"/>
    </row>
    <row r="638" spans="3:11" ht="15.75" customHeight="1">
      <c r="C638" s="170"/>
      <c r="K638" s="24"/>
    </row>
    <row r="639" spans="3:11" ht="15.75" customHeight="1">
      <c r="C639" s="170"/>
      <c r="K639" s="24"/>
    </row>
    <row r="640" spans="3:11" ht="15.75" customHeight="1">
      <c r="C640" s="170"/>
      <c r="K640" s="24"/>
    </row>
    <row r="641" spans="3:11" ht="15.75" customHeight="1">
      <c r="C641" s="170"/>
      <c r="K641" s="24"/>
    </row>
    <row r="642" spans="3:11" ht="15.75" customHeight="1">
      <c r="C642" s="170"/>
      <c r="K642" s="24"/>
    </row>
    <row r="643" spans="3:11" ht="15.75" customHeight="1">
      <c r="C643" s="170"/>
      <c r="K643" s="24"/>
    </row>
    <row r="644" spans="3:11" ht="15.75" customHeight="1">
      <c r="C644" s="170"/>
      <c r="K644" s="24"/>
    </row>
    <row r="645" spans="3:11" ht="15.75" customHeight="1">
      <c r="C645" s="170"/>
      <c r="K645" s="24"/>
    </row>
    <row r="646" spans="3:11" ht="15.75" customHeight="1">
      <c r="C646" s="170"/>
      <c r="K646" s="24"/>
    </row>
    <row r="647" spans="3:11" ht="15.75" customHeight="1">
      <c r="C647" s="170"/>
      <c r="K647" s="24"/>
    </row>
    <row r="648" spans="3:11" ht="15.75" customHeight="1">
      <c r="C648" s="170"/>
      <c r="K648" s="24"/>
    </row>
    <row r="649" spans="3:11" ht="15.75" customHeight="1">
      <c r="C649" s="170"/>
      <c r="K649" s="24"/>
    </row>
    <row r="650" spans="3:11" ht="15.75" customHeight="1">
      <c r="C650" s="170"/>
      <c r="K650" s="24"/>
    </row>
    <row r="651" spans="3:11" ht="15.75" customHeight="1">
      <c r="C651" s="170"/>
      <c r="K651" s="24"/>
    </row>
    <row r="652" spans="3:11" ht="15.75" customHeight="1">
      <c r="C652" s="170"/>
      <c r="K652" s="24"/>
    </row>
    <row r="653" spans="3:11" ht="15.75" customHeight="1">
      <c r="C653" s="170"/>
      <c r="K653" s="24"/>
    </row>
    <row r="654" spans="3:11" ht="15.75" customHeight="1">
      <c r="C654" s="170"/>
      <c r="K654" s="24"/>
    </row>
    <row r="655" spans="3:11" ht="15.75" customHeight="1">
      <c r="C655" s="170"/>
      <c r="K655" s="24"/>
    </row>
    <row r="656" spans="3:11" ht="15.75" customHeight="1">
      <c r="C656" s="170"/>
      <c r="K656" s="24"/>
    </row>
    <row r="657" spans="3:11" ht="15.75" customHeight="1">
      <c r="C657" s="170"/>
      <c r="K657" s="24"/>
    </row>
    <row r="658" spans="3:11" ht="15.75" customHeight="1">
      <c r="C658" s="170"/>
      <c r="K658" s="24"/>
    </row>
    <row r="659" spans="3:11" ht="15.75" customHeight="1">
      <c r="C659" s="170"/>
      <c r="K659" s="24"/>
    </row>
    <row r="660" spans="3:11" ht="15.75" customHeight="1">
      <c r="C660" s="170"/>
      <c r="K660" s="24"/>
    </row>
    <row r="661" spans="3:11" ht="15.75" customHeight="1">
      <c r="C661" s="170"/>
      <c r="K661" s="24"/>
    </row>
    <row r="662" spans="3:11" ht="15.75" customHeight="1">
      <c r="C662" s="170"/>
      <c r="K662" s="24"/>
    </row>
    <row r="663" spans="3:11" ht="15.75" customHeight="1">
      <c r="C663" s="170"/>
      <c r="K663" s="24"/>
    </row>
    <row r="664" spans="3:11" ht="15.75" customHeight="1">
      <c r="C664" s="170"/>
      <c r="K664" s="24"/>
    </row>
    <row r="665" spans="3:11" ht="15.75" customHeight="1">
      <c r="C665" s="170"/>
      <c r="K665" s="24"/>
    </row>
    <row r="666" spans="3:11" ht="15.75" customHeight="1">
      <c r="C666" s="170"/>
      <c r="K666" s="24"/>
    </row>
    <row r="667" spans="3:11" ht="15.75" customHeight="1">
      <c r="C667" s="170"/>
      <c r="K667" s="24"/>
    </row>
    <row r="668" spans="3:11" ht="15.75" customHeight="1">
      <c r="C668" s="170"/>
      <c r="K668" s="24"/>
    </row>
    <row r="669" spans="3:11" ht="15.75" customHeight="1">
      <c r="C669" s="170"/>
      <c r="K669" s="24"/>
    </row>
    <row r="670" spans="3:11" ht="15.75" customHeight="1">
      <c r="C670" s="170"/>
      <c r="K670" s="24"/>
    </row>
    <row r="671" spans="3:11" ht="15.75" customHeight="1">
      <c r="C671" s="170"/>
      <c r="K671" s="24"/>
    </row>
    <row r="672" spans="3:11" ht="15.75" customHeight="1">
      <c r="C672" s="170"/>
      <c r="K672" s="24"/>
    </row>
    <row r="673" spans="3:11" ht="15.75" customHeight="1">
      <c r="C673" s="170"/>
      <c r="K673" s="24"/>
    </row>
    <row r="674" spans="3:11" ht="15.75" customHeight="1">
      <c r="C674" s="170"/>
      <c r="K674" s="24"/>
    </row>
    <row r="675" spans="3:11" ht="15.75" customHeight="1">
      <c r="C675" s="170"/>
      <c r="K675" s="24"/>
    </row>
    <row r="676" spans="3:11" ht="15.75" customHeight="1">
      <c r="C676" s="170"/>
      <c r="K676" s="24"/>
    </row>
    <row r="677" spans="3:11" ht="15.75" customHeight="1">
      <c r="C677" s="170"/>
      <c r="K677" s="24"/>
    </row>
    <row r="678" spans="3:11" ht="15.75" customHeight="1">
      <c r="C678" s="170"/>
      <c r="K678" s="24"/>
    </row>
    <row r="679" spans="3:11" ht="15.75" customHeight="1">
      <c r="C679" s="170"/>
      <c r="K679" s="24"/>
    </row>
    <row r="680" spans="3:11" ht="15.75" customHeight="1">
      <c r="C680" s="170"/>
      <c r="K680" s="24"/>
    </row>
    <row r="681" spans="3:11" ht="15.75" customHeight="1">
      <c r="C681" s="170"/>
      <c r="K681" s="24"/>
    </row>
    <row r="682" spans="3:11" ht="15.75" customHeight="1">
      <c r="C682" s="170"/>
      <c r="K682" s="24"/>
    </row>
    <row r="683" spans="3:11" ht="15.75" customHeight="1">
      <c r="C683" s="170"/>
      <c r="K683" s="24"/>
    </row>
    <row r="684" spans="3:11" ht="15.75" customHeight="1">
      <c r="C684" s="170"/>
      <c r="K684" s="24"/>
    </row>
    <row r="685" spans="3:11" ht="15.75" customHeight="1">
      <c r="C685" s="170"/>
      <c r="K685" s="24"/>
    </row>
    <row r="686" spans="3:11" ht="15.75" customHeight="1">
      <c r="C686" s="170"/>
      <c r="K686" s="24"/>
    </row>
    <row r="687" spans="3:11" ht="15.75" customHeight="1">
      <c r="C687" s="170"/>
      <c r="K687" s="24"/>
    </row>
    <row r="688" spans="3:11" ht="15.75" customHeight="1">
      <c r="C688" s="170"/>
      <c r="K688" s="24"/>
    </row>
    <row r="689" spans="3:11" ht="15.75" customHeight="1">
      <c r="C689" s="170"/>
      <c r="K689" s="24"/>
    </row>
    <row r="690" spans="3:11" ht="15.75" customHeight="1">
      <c r="C690" s="170"/>
      <c r="K690" s="24"/>
    </row>
    <row r="691" spans="3:11" ht="15.75" customHeight="1">
      <c r="C691" s="170"/>
      <c r="K691" s="24"/>
    </row>
    <row r="692" spans="3:11" ht="15.75" customHeight="1">
      <c r="C692" s="170"/>
      <c r="K692" s="24"/>
    </row>
    <row r="693" spans="3:11" ht="15.75" customHeight="1">
      <c r="C693" s="170"/>
      <c r="K693" s="24"/>
    </row>
    <row r="694" spans="3:11" ht="15.75" customHeight="1">
      <c r="C694" s="170"/>
      <c r="K694" s="24"/>
    </row>
    <row r="695" spans="3:11" ht="15.75" customHeight="1">
      <c r="C695" s="170"/>
      <c r="K695" s="24"/>
    </row>
    <row r="696" spans="3:11" ht="15.75" customHeight="1">
      <c r="C696" s="170"/>
      <c r="K696" s="24"/>
    </row>
    <row r="697" spans="3:11" ht="15.75" customHeight="1">
      <c r="C697" s="170"/>
      <c r="K697" s="24"/>
    </row>
    <row r="698" spans="3:11" ht="15.75" customHeight="1">
      <c r="C698" s="170"/>
      <c r="K698" s="24"/>
    </row>
    <row r="699" spans="3:11" ht="15.75" customHeight="1">
      <c r="C699" s="170"/>
      <c r="K699" s="24"/>
    </row>
    <row r="700" spans="3:11" ht="15.75" customHeight="1">
      <c r="C700" s="170"/>
      <c r="K700" s="24"/>
    </row>
    <row r="701" spans="3:11" ht="15.75" customHeight="1">
      <c r="C701" s="170"/>
      <c r="K701" s="24"/>
    </row>
    <row r="702" spans="3:11" ht="15.75" customHeight="1">
      <c r="C702" s="170"/>
      <c r="K702" s="24"/>
    </row>
    <row r="703" spans="3:11" ht="15.75" customHeight="1">
      <c r="C703" s="170"/>
      <c r="K703" s="24"/>
    </row>
    <row r="704" spans="3:11" ht="15.75" customHeight="1">
      <c r="C704" s="170"/>
      <c r="K704" s="24"/>
    </row>
    <row r="705" spans="3:11" ht="15.75" customHeight="1">
      <c r="C705" s="170"/>
      <c r="K705" s="24"/>
    </row>
    <row r="706" spans="3:11" ht="15.75" customHeight="1">
      <c r="C706" s="170"/>
      <c r="K706" s="24"/>
    </row>
    <row r="707" spans="3:11" ht="15.75" customHeight="1">
      <c r="C707" s="170"/>
      <c r="K707" s="24"/>
    </row>
    <row r="708" spans="3:11" ht="15.75" customHeight="1">
      <c r="C708" s="170"/>
      <c r="K708" s="24"/>
    </row>
    <row r="709" spans="3:11" ht="15.75" customHeight="1">
      <c r="C709" s="170"/>
      <c r="K709" s="24"/>
    </row>
    <row r="710" spans="3:11" ht="15.75" customHeight="1">
      <c r="C710" s="170"/>
      <c r="K710" s="24"/>
    </row>
    <row r="711" spans="3:11" ht="15.75" customHeight="1">
      <c r="C711" s="170"/>
      <c r="K711" s="24"/>
    </row>
    <row r="712" spans="3:11" ht="15.75" customHeight="1">
      <c r="C712" s="170"/>
      <c r="K712" s="24"/>
    </row>
    <row r="713" spans="3:11" ht="15.75" customHeight="1">
      <c r="C713" s="170"/>
      <c r="K713" s="24"/>
    </row>
    <row r="714" spans="3:11" ht="15.75" customHeight="1">
      <c r="C714" s="170"/>
      <c r="K714" s="24"/>
    </row>
    <row r="715" spans="3:11" ht="15.75" customHeight="1">
      <c r="C715" s="170"/>
      <c r="K715" s="24"/>
    </row>
    <row r="716" spans="3:11" ht="15.75" customHeight="1">
      <c r="C716" s="170"/>
      <c r="K716" s="24"/>
    </row>
    <row r="717" spans="3:11" ht="15.75" customHeight="1">
      <c r="C717" s="170"/>
      <c r="K717" s="24"/>
    </row>
    <row r="718" spans="3:11" ht="15.75" customHeight="1">
      <c r="C718" s="170"/>
      <c r="K718" s="24"/>
    </row>
    <row r="719" spans="3:11" ht="15.75" customHeight="1">
      <c r="C719" s="170"/>
      <c r="K719" s="24"/>
    </row>
    <row r="720" spans="3:11" ht="15.75" customHeight="1">
      <c r="C720" s="170"/>
      <c r="K720" s="24"/>
    </row>
    <row r="721" spans="3:11" ht="15.75" customHeight="1">
      <c r="C721" s="170"/>
      <c r="K721" s="24"/>
    </row>
    <row r="722" spans="3:11" ht="15.75" customHeight="1">
      <c r="C722" s="170"/>
      <c r="K722" s="24"/>
    </row>
    <row r="723" spans="3:11" ht="15.75" customHeight="1">
      <c r="C723" s="170"/>
      <c r="K723" s="24"/>
    </row>
    <row r="724" spans="3:11" ht="15.75" customHeight="1">
      <c r="C724" s="170"/>
      <c r="K724" s="24"/>
    </row>
    <row r="725" spans="3:11" ht="15.75" customHeight="1">
      <c r="C725" s="170"/>
      <c r="K725" s="24"/>
    </row>
    <row r="726" spans="3:11" ht="15.75" customHeight="1">
      <c r="C726" s="170"/>
      <c r="K726" s="24"/>
    </row>
    <row r="727" spans="3:11" ht="15.75" customHeight="1">
      <c r="C727" s="170"/>
      <c r="K727" s="24"/>
    </row>
    <row r="728" spans="3:11" ht="15.75" customHeight="1">
      <c r="C728" s="170"/>
      <c r="K728" s="24"/>
    </row>
    <row r="729" spans="3:11" ht="15.75" customHeight="1">
      <c r="C729" s="170"/>
      <c r="K729" s="24"/>
    </row>
    <row r="730" spans="3:11" ht="15.75" customHeight="1">
      <c r="C730" s="170"/>
      <c r="K730" s="24"/>
    </row>
    <row r="731" spans="3:11" ht="15.75" customHeight="1">
      <c r="C731" s="170"/>
      <c r="K731" s="24"/>
    </row>
    <row r="732" spans="3:11" ht="15.75" customHeight="1">
      <c r="C732" s="170"/>
      <c r="K732" s="24"/>
    </row>
    <row r="733" spans="3:11" ht="15.75" customHeight="1">
      <c r="C733" s="170"/>
      <c r="K733" s="24"/>
    </row>
    <row r="734" spans="3:11" ht="15.75" customHeight="1">
      <c r="C734" s="170"/>
      <c r="K734" s="24"/>
    </row>
    <row r="735" spans="3:11" ht="15.75" customHeight="1">
      <c r="C735" s="170"/>
      <c r="K735" s="24"/>
    </row>
    <row r="736" spans="3:11" ht="15.75" customHeight="1">
      <c r="C736" s="170"/>
      <c r="K736" s="24"/>
    </row>
    <row r="737" spans="3:11" ht="15.75" customHeight="1">
      <c r="C737" s="170"/>
      <c r="K737" s="24"/>
    </row>
    <row r="738" spans="3:11" ht="15.75" customHeight="1">
      <c r="C738" s="170"/>
      <c r="K738" s="24"/>
    </row>
    <row r="739" spans="3:11" ht="15.75" customHeight="1">
      <c r="C739" s="170"/>
      <c r="K739" s="24"/>
    </row>
    <row r="740" spans="3:11" ht="15.75" customHeight="1">
      <c r="C740" s="170"/>
      <c r="K740" s="24"/>
    </row>
    <row r="741" spans="3:11" ht="15.75" customHeight="1">
      <c r="C741" s="170"/>
      <c r="K741" s="24"/>
    </row>
    <row r="742" spans="3:11" ht="15.75" customHeight="1">
      <c r="C742" s="170"/>
      <c r="K742" s="24"/>
    </row>
    <row r="743" spans="3:11" ht="15.75" customHeight="1">
      <c r="C743" s="170"/>
      <c r="K743" s="24"/>
    </row>
    <row r="744" spans="3:11" ht="15.75" customHeight="1">
      <c r="C744" s="170"/>
      <c r="K744" s="24"/>
    </row>
    <row r="745" spans="3:11" ht="15.75" customHeight="1">
      <c r="C745" s="170"/>
      <c r="K745" s="24"/>
    </row>
    <row r="746" spans="3:11" ht="15.75" customHeight="1">
      <c r="C746" s="170"/>
      <c r="K746" s="24"/>
    </row>
    <row r="747" spans="3:11" ht="15.75" customHeight="1">
      <c r="C747" s="170"/>
      <c r="K747" s="24"/>
    </row>
    <row r="748" spans="3:11" ht="15.75" customHeight="1">
      <c r="C748" s="170"/>
      <c r="K748" s="24"/>
    </row>
    <row r="749" spans="3:11" ht="15.75" customHeight="1">
      <c r="C749" s="170"/>
      <c r="K749" s="24"/>
    </row>
    <row r="750" spans="3:11" ht="15.75" customHeight="1">
      <c r="C750" s="170"/>
      <c r="K750" s="24"/>
    </row>
    <row r="751" spans="3:11" ht="15.75" customHeight="1">
      <c r="C751" s="170"/>
      <c r="K751" s="24"/>
    </row>
    <row r="752" spans="3:11" ht="15.75" customHeight="1">
      <c r="C752" s="170"/>
      <c r="K752" s="24"/>
    </row>
    <row r="753" spans="3:11" ht="15.75" customHeight="1">
      <c r="C753" s="170"/>
      <c r="K753" s="24"/>
    </row>
    <row r="754" spans="3:11" ht="15.75" customHeight="1">
      <c r="C754" s="170"/>
      <c r="K754" s="24"/>
    </row>
    <row r="755" spans="3:11" ht="15.75" customHeight="1">
      <c r="C755" s="170"/>
      <c r="K755" s="24"/>
    </row>
    <row r="756" spans="3:11" ht="15.75" customHeight="1">
      <c r="C756" s="170"/>
      <c r="K756" s="24"/>
    </row>
    <row r="757" spans="3:11" ht="15.75" customHeight="1">
      <c r="C757" s="170"/>
      <c r="K757" s="24"/>
    </row>
    <row r="758" spans="3:11" ht="15.75" customHeight="1">
      <c r="C758" s="170"/>
      <c r="K758" s="24"/>
    </row>
    <row r="759" spans="3:11" ht="15.75" customHeight="1">
      <c r="C759" s="170"/>
      <c r="K759" s="24"/>
    </row>
    <row r="760" spans="3:11" ht="15.75" customHeight="1">
      <c r="C760" s="170"/>
      <c r="K760" s="24"/>
    </row>
    <row r="761" spans="3:11" ht="15.75" customHeight="1">
      <c r="C761" s="170"/>
      <c r="K761" s="24"/>
    </row>
    <row r="762" spans="3:11" ht="15.75" customHeight="1">
      <c r="C762" s="170"/>
      <c r="K762" s="24"/>
    </row>
    <row r="763" spans="3:11" ht="15.75" customHeight="1">
      <c r="C763" s="170"/>
      <c r="K763" s="24"/>
    </row>
    <row r="764" spans="3:11" ht="15.75" customHeight="1">
      <c r="C764" s="170"/>
      <c r="K764" s="24"/>
    </row>
    <row r="765" spans="3:11" ht="15.75" customHeight="1">
      <c r="C765" s="170"/>
      <c r="K765" s="24"/>
    </row>
    <row r="766" spans="3:11" ht="15.75" customHeight="1">
      <c r="C766" s="170"/>
      <c r="K766" s="24"/>
    </row>
    <row r="767" spans="3:11" ht="15.75" customHeight="1">
      <c r="C767" s="170"/>
      <c r="K767" s="24"/>
    </row>
    <row r="768" spans="3:11" ht="15.75" customHeight="1">
      <c r="C768" s="170"/>
      <c r="K768" s="24"/>
    </row>
    <row r="769" spans="3:11" ht="15.75" customHeight="1">
      <c r="C769" s="170"/>
      <c r="K769" s="24"/>
    </row>
    <row r="770" spans="3:11" ht="15.75" customHeight="1">
      <c r="C770" s="170"/>
      <c r="K770" s="24"/>
    </row>
    <row r="771" spans="3:11" ht="15.75" customHeight="1">
      <c r="C771" s="170"/>
      <c r="K771" s="24"/>
    </row>
    <row r="772" spans="3:11" ht="15.75" customHeight="1">
      <c r="C772" s="170"/>
      <c r="K772" s="24"/>
    </row>
    <row r="773" spans="3:11" ht="15.75" customHeight="1">
      <c r="C773" s="170"/>
      <c r="K773" s="24"/>
    </row>
    <row r="774" spans="3:11" ht="15.75" customHeight="1">
      <c r="C774" s="170"/>
      <c r="K774" s="24"/>
    </row>
    <row r="775" spans="3:11" ht="15.75" customHeight="1">
      <c r="C775" s="170"/>
      <c r="K775" s="24"/>
    </row>
    <row r="776" spans="3:11" ht="15.75" customHeight="1">
      <c r="C776" s="170"/>
      <c r="K776" s="24"/>
    </row>
    <row r="777" spans="3:11" ht="15.75" customHeight="1">
      <c r="C777" s="170"/>
      <c r="K777" s="24"/>
    </row>
    <row r="778" spans="3:11" ht="15.75" customHeight="1">
      <c r="C778" s="170"/>
      <c r="K778" s="24"/>
    </row>
    <row r="779" spans="3:11" ht="15.75" customHeight="1">
      <c r="C779" s="170"/>
      <c r="K779" s="24"/>
    </row>
    <row r="780" spans="3:11" ht="15.75" customHeight="1">
      <c r="C780" s="170"/>
      <c r="K780" s="24"/>
    </row>
    <row r="781" spans="3:11" ht="15.75" customHeight="1">
      <c r="C781" s="170"/>
      <c r="K781" s="24"/>
    </row>
    <row r="782" spans="3:11" ht="15.75" customHeight="1">
      <c r="C782" s="170"/>
      <c r="K782" s="24"/>
    </row>
    <row r="783" spans="3:11" ht="15.75" customHeight="1">
      <c r="C783" s="170"/>
      <c r="K783" s="24"/>
    </row>
    <row r="784" spans="3:11" ht="15.75" customHeight="1">
      <c r="C784" s="170"/>
      <c r="K784" s="24"/>
    </row>
    <row r="785" spans="3:11" ht="15.75" customHeight="1">
      <c r="C785" s="170"/>
      <c r="K785" s="24"/>
    </row>
    <row r="786" spans="3:11" ht="15.75" customHeight="1">
      <c r="C786" s="170"/>
      <c r="K786" s="24"/>
    </row>
    <row r="787" spans="3:11" ht="15.75" customHeight="1">
      <c r="C787" s="170"/>
      <c r="K787" s="24"/>
    </row>
    <row r="788" spans="3:11" ht="15.75" customHeight="1">
      <c r="C788" s="170"/>
      <c r="K788" s="24"/>
    </row>
    <row r="789" spans="3:11" ht="15.75" customHeight="1">
      <c r="C789" s="170"/>
      <c r="K789" s="24"/>
    </row>
    <row r="790" spans="3:11" ht="15.75" customHeight="1">
      <c r="C790" s="170"/>
      <c r="K790" s="24"/>
    </row>
    <row r="791" spans="3:11" ht="15.75" customHeight="1">
      <c r="C791" s="170"/>
      <c r="K791" s="24"/>
    </row>
    <row r="792" spans="3:11" ht="15.75" customHeight="1">
      <c r="C792" s="170"/>
      <c r="K792" s="24"/>
    </row>
    <row r="793" spans="3:11" ht="15.75" customHeight="1">
      <c r="C793" s="170"/>
      <c r="K793" s="24"/>
    </row>
    <row r="794" spans="3:11" ht="15.75" customHeight="1">
      <c r="C794" s="170"/>
      <c r="K794" s="24"/>
    </row>
    <row r="795" spans="3:11" ht="15.75" customHeight="1">
      <c r="C795" s="170"/>
      <c r="K795" s="24"/>
    </row>
    <row r="796" spans="3:11" ht="15.75" customHeight="1">
      <c r="C796" s="170"/>
      <c r="K796" s="24"/>
    </row>
    <row r="797" spans="3:11" ht="15.75" customHeight="1">
      <c r="C797" s="170"/>
      <c r="K797" s="24"/>
    </row>
    <row r="798" spans="3:11" ht="15.75" customHeight="1">
      <c r="C798" s="170"/>
      <c r="K798" s="24"/>
    </row>
    <row r="799" spans="3:11" ht="15.75" customHeight="1">
      <c r="C799" s="170"/>
      <c r="K799" s="24"/>
    </row>
    <row r="800" spans="3:11" ht="15.75" customHeight="1">
      <c r="C800" s="170"/>
      <c r="K800" s="24"/>
    </row>
    <row r="801" spans="3:11" ht="15.75" customHeight="1">
      <c r="C801" s="170"/>
      <c r="K801" s="24"/>
    </row>
    <row r="802" spans="3:11" ht="15.75" customHeight="1">
      <c r="C802" s="170"/>
      <c r="K802" s="24"/>
    </row>
    <row r="803" spans="3:11" ht="15.75" customHeight="1">
      <c r="C803" s="170"/>
      <c r="K803" s="24"/>
    </row>
    <row r="804" spans="3:11" ht="15.75" customHeight="1">
      <c r="C804" s="170"/>
      <c r="K804" s="24"/>
    </row>
    <row r="805" spans="3:11" ht="15.75" customHeight="1">
      <c r="C805" s="170"/>
      <c r="K805" s="24"/>
    </row>
    <row r="806" spans="3:11" ht="15.75" customHeight="1">
      <c r="C806" s="170"/>
      <c r="K806" s="24"/>
    </row>
    <row r="807" spans="3:11" ht="15.75" customHeight="1">
      <c r="C807" s="170"/>
      <c r="K807" s="24"/>
    </row>
    <row r="808" spans="3:11" ht="15.75" customHeight="1">
      <c r="C808" s="170"/>
      <c r="K808" s="24"/>
    </row>
    <row r="809" spans="3:11" ht="15.75" customHeight="1">
      <c r="C809" s="170"/>
      <c r="K809" s="24"/>
    </row>
    <row r="810" spans="3:11" ht="15.75" customHeight="1">
      <c r="C810" s="170"/>
      <c r="K810" s="24"/>
    </row>
    <row r="811" spans="3:11" ht="15.75" customHeight="1">
      <c r="C811" s="170"/>
      <c r="K811" s="24"/>
    </row>
    <row r="812" spans="3:11" ht="15.75" customHeight="1">
      <c r="C812" s="170"/>
      <c r="K812" s="24"/>
    </row>
    <row r="813" spans="3:11" ht="15.75" customHeight="1">
      <c r="C813" s="170"/>
      <c r="K813" s="24"/>
    </row>
    <row r="814" spans="3:11" ht="15.75" customHeight="1">
      <c r="C814" s="170"/>
      <c r="K814" s="24"/>
    </row>
    <row r="815" spans="3:11" ht="15.75" customHeight="1">
      <c r="C815" s="170"/>
      <c r="K815" s="24"/>
    </row>
    <row r="816" spans="3:11" ht="15.75" customHeight="1">
      <c r="C816" s="170"/>
      <c r="K816" s="24"/>
    </row>
    <row r="817" spans="3:11" ht="15.75" customHeight="1">
      <c r="C817" s="170"/>
      <c r="K817" s="24"/>
    </row>
    <row r="818" spans="3:11" ht="15.75" customHeight="1">
      <c r="C818" s="170"/>
      <c r="K818" s="24"/>
    </row>
    <row r="819" spans="3:11" ht="15.75" customHeight="1">
      <c r="C819" s="170"/>
      <c r="K819" s="24"/>
    </row>
    <row r="820" spans="3:11" ht="15.75" customHeight="1">
      <c r="C820" s="170"/>
      <c r="K820" s="24"/>
    </row>
    <row r="821" spans="3:11" ht="15.75" customHeight="1">
      <c r="C821" s="170"/>
      <c r="K821" s="24"/>
    </row>
    <row r="822" spans="3:11" ht="15.75" customHeight="1">
      <c r="C822" s="170"/>
      <c r="K822" s="24"/>
    </row>
    <row r="823" spans="3:11" ht="15.75" customHeight="1">
      <c r="C823" s="170"/>
      <c r="K823" s="24"/>
    </row>
    <row r="824" spans="3:11" ht="15.75" customHeight="1">
      <c r="C824" s="170"/>
      <c r="K824" s="24"/>
    </row>
    <row r="825" spans="3:11" ht="15.75" customHeight="1">
      <c r="C825" s="170"/>
      <c r="K825" s="24"/>
    </row>
    <row r="826" spans="3:11" ht="15.75" customHeight="1">
      <c r="C826" s="170"/>
      <c r="K826" s="24"/>
    </row>
    <row r="827" spans="3:11" ht="15.75" customHeight="1">
      <c r="C827" s="170"/>
      <c r="K827" s="24"/>
    </row>
    <row r="828" spans="3:11" ht="15.75" customHeight="1">
      <c r="C828" s="170"/>
      <c r="K828" s="24"/>
    </row>
    <row r="829" spans="3:11" ht="15.75" customHeight="1">
      <c r="C829" s="170"/>
      <c r="K829" s="24"/>
    </row>
    <row r="830" spans="3:11" ht="15.75" customHeight="1">
      <c r="C830" s="170"/>
      <c r="K830" s="24"/>
    </row>
    <row r="831" spans="3:11" ht="15.75" customHeight="1">
      <c r="C831" s="170"/>
      <c r="K831" s="24"/>
    </row>
    <row r="832" spans="3:11" ht="15.75" customHeight="1">
      <c r="C832" s="170"/>
      <c r="K832" s="24"/>
    </row>
    <row r="833" spans="3:11" ht="15.75" customHeight="1">
      <c r="C833" s="170"/>
      <c r="K833" s="24"/>
    </row>
    <row r="834" spans="3:11" ht="15.75" customHeight="1">
      <c r="C834" s="170"/>
      <c r="K834" s="24"/>
    </row>
    <row r="835" spans="3:11" ht="15.75" customHeight="1">
      <c r="C835" s="170"/>
      <c r="K835" s="24"/>
    </row>
    <row r="836" spans="3:11" ht="15.75" customHeight="1">
      <c r="C836" s="170"/>
      <c r="K836" s="24"/>
    </row>
    <row r="837" spans="3:11" ht="15.75" customHeight="1">
      <c r="C837" s="170"/>
      <c r="K837" s="24"/>
    </row>
    <row r="838" spans="3:11" ht="15.75" customHeight="1">
      <c r="C838" s="170"/>
      <c r="K838" s="24"/>
    </row>
    <row r="839" spans="3:11" ht="15.75" customHeight="1">
      <c r="C839" s="170"/>
      <c r="K839" s="24"/>
    </row>
    <row r="840" spans="3:11" ht="15.75" customHeight="1">
      <c r="C840" s="170"/>
      <c r="K840" s="24"/>
    </row>
    <row r="841" spans="3:11" ht="15.75" customHeight="1">
      <c r="C841" s="170"/>
      <c r="K841" s="24"/>
    </row>
    <row r="842" spans="3:11" ht="15.75" customHeight="1">
      <c r="C842" s="170"/>
      <c r="K842" s="24"/>
    </row>
    <row r="843" spans="3:11" ht="15.75" customHeight="1">
      <c r="C843" s="170"/>
      <c r="K843" s="24"/>
    </row>
    <row r="844" spans="3:11" ht="15.75" customHeight="1">
      <c r="C844" s="170"/>
      <c r="K844" s="24"/>
    </row>
    <row r="845" spans="3:11" ht="15.75" customHeight="1">
      <c r="C845" s="170"/>
      <c r="K845" s="24"/>
    </row>
    <row r="846" spans="3:11" ht="15.75" customHeight="1">
      <c r="C846" s="170"/>
      <c r="K846" s="24"/>
    </row>
    <row r="847" spans="3:11" ht="15.75" customHeight="1">
      <c r="C847" s="170"/>
      <c r="K847" s="24"/>
    </row>
    <row r="848" spans="3:11" ht="15.75" customHeight="1">
      <c r="C848" s="170"/>
      <c r="K848" s="24"/>
    </row>
    <row r="849" spans="3:11" ht="15.75" customHeight="1">
      <c r="C849" s="170"/>
      <c r="K849" s="24"/>
    </row>
    <row r="850" spans="3:11" ht="15.75" customHeight="1">
      <c r="C850" s="170"/>
      <c r="K850" s="24"/>
    </row>
    <row r="851" spans="3:11" ht="15.75" customHeight="1">
      <c r="C851" s="170"/>
      <c r="K851" s="24"/>
    </row>
    <row r="852" spans="3:11" ht="15.75" customHeight="1">
      <c r="C852" s="170"/>
      <c r="K852" s="24"/>
    </row>
    <row r="853" spans="3:11" ht="15.75" customHeight="1">
      <c r="C853" s="170"/>
      <c r="K853" s="24"/>
    </row>
    <row r="854" spans="3:11" ht="15.75" customHeight="1">
      <c r="C854" s="170"/>
      <c r="K854" s="24"/>
    </row>
    <row r="855" spans="3:11" ht="15.75" customHeight="1">
      <c r="C855" s="170"/>
      <c r="K855" s="24"/>
    </row>
    <row r="856" spans="3:11" ht="15.75" customHeight="1">
      <c r="C856" s="170"/>
      <c r="K856" s="24"/>
    </row>
    <row r="857" spans="3:11" ht="15.75" customHeight="1">
      <c r="C857" s="170"/>
      <c r="K857" s="24"/>
    </row>
    <row r="858" spans="3:11" ht="15.75" customHeight="1">
      <c r="C858" s="170"/>
      <c r="K858" s="24"/>
    </row>
    <row r="859" spans="3:11" ht="15.75" customHeight="1">
      <c r="C859" s="170"/>
      <c r="K859" s="24"/>
    </row>
    <row r="860" spans="3:11" ht="15.75" customHeight="1">
      <c r="C860" s="170"/>
      <c r="K860" s="24"/>
    </row>
    <row r="861" spans="3:11" ht="15.75" customHeight="1">
      <c r="C861" s="170"/>
      <c r="K861" s="24"/>
    </row>
    <row r="862" spans="3:11" ht="15.75" customHeight="1">
      <c r="C862" s="170"/>
      <c r="K862" s="24"/>
    </row>
    <row r="863" spans="3:11" ht="15.75" customHeight="1">
      <c r="C863" s="170"/>
      <c r="K863" s="24"/>
    </row>
    <row r="864" spans="3:11" ht="15.75" customHeight="1">
      <c r="C864" s="170"/>
      <c r="K864" s="24"/>
    </row>
    <row r="865" spans="3:11" ht="15.75" customHeight="1">
      <c r="C865" s="170"/>
      <c r="K865" s="24"/>
    </row>
    <row r="866" spans="3:11" ht="15.75" customHeight="1">
      <c r="C866" s="170"/>
      <c r="K866" s="24"/>
    </row>
    <row r="867" spans="3:11" ht="15.75" customHeight="1">
      <c r="C867" s="170"/>
      <c r="K867" s="24"/>
    </row>
    <row r="868" spans="3:11" ht="15.75" customHeight="1">
      <c r="C868" s="170"/>
      <c r="K868" s="24"/>
    </row>
    <row r="869" spans="3:11" ht="15.75" customHeight="1">
      <c r="C869" s="170"/>
      <c r="K869" s="24"/>
    </row>
    <row r="870" spans="3:11" ht="15.75" customHeight="1">
      <c r="C870" s="170"/>
      <c r="K870" s="24"/>
    </row>
    <row r="871" spans="3:11" ht="15.75" customHeight="1">
      <c r="C871" s="170"/>
      <c r="K871" s="24"/>
    </row>
    <row r="872" spans="3:11" ht="15.75" customHeight="1">
      <c r="C872" s="170"/>
      <c r="K872" s="24"/>
    </row>
    <row r="873" spans="3:11" ht="15.75" customHeight="1">
      <c r="C873" s="170"/>
      <c r="K873" s="24"/>
    </row>
    <row r="874" spans="3:11" ht="15.75" customHeight="1">
      <c r="C874" s="170"/>
      <c r="K874" s="24"/>
    </row>
    <row r="875" spans="3:11" ht="15.75" customHeight="1">
      <c r="C875" s="170"/>
      <c r="K875" s="24"/>
    </row>
    <row r="876" spans="3:11" ht="15.75" customHeight="1">
      <c r="C876" s="170"/>
      <c r="K876" s="24"/>
    </row>
    <row r="877" spans="3:11" ht="15.75" customHeight="1">
      <c r="C877" s="170"/>
      <c r="K877" s="24"/>
    </row>
    <row r="878" spans="3:11" ht="15.75" customHeight="1">
      <c r="C878" s="170"/>
      <c r="K878" s="24"/>
    </row>
    <row r="879" spans="3:11" ht="15.75" customHeight="1">
      <c r="C879" s="170"/>
      <c r="K879" s="24"/>
    </row>
    <row r="880" spans="3:11" ht="15.75" customHeight="1">
      <c r="C880" s="170"/>
      <c r="K880" s="24"/>
    </row>
    <row r="881" spans="3:11" ht="15.75" customHeight="1">
      <c r="C881" s="170"/>
      <c r="K881" s="24"/>
    </row>
    <row r="882" spans="3:11" ht="15.75" customHeight="1">
      <c r="C882" s="170"/>
      <c r="K882" s="24"/>
    </row>
    <row r="883" spans="3:11" ht="15.75" customHeight="1">
      <c r="C883" s="170"/>
      <c r="K883" s="24"/>
    </row>
    <row r="884" spans="3:11" ht="15.75" customHeight="1">
      <c r="C884" s="170"/>
      <c r="K884" s="24"/>
    </row>
    <row r="885" spans="3:11" ht="15.75" customHeight="1">
      <c r="C885" s="170"/>
      <c r="K885" s="24"/>
    </row>
    <row r="886" spans="3:11" ht="15.75" customHeight="1">
      <c r="C886" s="170"/>
      <c r="K886" s="24"/>
    </row>
    <row r="887" spans="3:11" ht="15.75" customHeight="1">
      <c r="C887" s="170"/>
      <c r="K887" s="24"/>
    </row>
    <row r="888" spans="3:11" ht="15.75" customHeight="1">
      <c r="C888" s="170"/>
      <c r="K888" s="24"/>
    </row>
    <row r="889" spans="3:11" ht="15.75" customHeight="1">
      <c r="C889" s="170"/>
      <c r="K889" s="24"/>
    </row>
    <row r="890" spans="3:11" ht="15.75" customHeight="1">
      <c r="C890" s="170"/>
      <c r="K890" s="24"/>
    </row>
    <row r="891" spans="3:11" ht="15.75" customHeight="1">
      <c r="C891" s="170"/>
      <c r="K891" s="24"/>
    </row>
    <row r="892" spans="3:11" ht="15.75" customHeight="1">
      <c r="C892" s="170"/>
      <c r="K892" s="24"/>
    </row>
    <row r="893" spans="3:11" ht="15.75" customHeight="1">
      <c r="C893" s="170"/>
      <c r="K893" s="24"/>
    </row>
    <row r="894" spans="3:11" ht="15.75" customHeight="1">
      <c r="C894" s="170"/>
      <c r="K894" s="24"/>
    </row>
    <row r="895" spans="3:11" ht="15.75" customHeight="1">
      <c r="C895" s="170"/>
      <c r="K895" s="24"/>
    </row>
    <row r="896" spans="3:11" ht="15.75" customHeight="1">
      <c r="C896" s="170"/>
      <c r="K896" s="24"/>
    </row>
    <row r="897" spans="3:11" ht="15.75" customHeight="1">
      <c r="C897" s="170"/>
      <c r="K897" s="24"/>
    </row>
    <row r="898" spans="3:11" ht="15.75" customHeight="1">
      <c r="C898" s="170"/>
      <c r="K898" s="24"/>
    </row>
    <row r="899" spans="3:11" ht="15.75" customHeight="1">
      <c r="C899" s="170"/>
      <c r="K899" s="24"/>
    </row>
    <row r="900" spans="3:11" ht="15.75" customHeight="1">
      <c r="C900" s="170"/>
      <c r="K900" s="24"/>
    </row>
    <row r="901" spans="3:11" ht="15.75" customHeight="1">
      <c r="C901" s="170"/>
      <c r="K901" s="24"/>
    </row>
    <row r="902" spans="3:11" ht="15.75" customHeight="1">
      <c r="C902" s="170"/>
      <c r="K902" s="24"/>
    </row>
    <row r="903" spans="3:11" ht="15.75" customHeight="1">
      <c r="C903" s="170"/>
      <c r="K903" s="24"/>
    </row>
    <row r="904" spans="3:11" ht="15.75" customHeight="1">
      <c r="C904" s="170"/>
      <c r="K904" s="24"/>
    </row>
    <row r="905" spans="3:11" ht="15.75" customHeight="1">
      <c r="C905" s="170"/>
      <c r="K905" s="24"/>
    </row>
    <row r="906" spans="3:11" ht="15.75" customHeight="1">
      <c r="C906" s="170"/>
      <c r="K906" s="24"/>
    </row>
    <row r="907" spans="3:11" ht="15.75" customHeight="1">
      <c r="C907" s="170"/>
      <c r="K907" s="24"/>
    </row>
    <row r="908" spans="3:11" ht="15.75" customHeight="1">
      <c r="C908" s="170"/>
      <c r="K908" s="24"/>
    </row>
    <row r="909" spans="3:11" ht="15.75" customHeight="1">
      <c r="C909" s="170"/>
      <c r="K909" s="24"/>
    </row>
    <row r="910" spans="3:11" ht="15.75" customHeight="1">
      <c r="C910" s="170"/>
      <c r="K910" s="24"/>
    </row>
    <row r="911" spans="3:11" ht="15.75" customHeight="1">
      <c r="C911" s="170"/>
      <c r="K911" s="24"/>
    </row>
    <row r="912" spans="3:11" ht="15.75" customHeight="1">
      <c r="C912" s="170"/>
      <c r="K912" s="24"/>
    </row>
    <row r="913" spans="3:11" ht="15.75" customHeight="1">
      <c r="C913" s="170"/>
      <c r="K913" s="24"/>
    </row>
    <row r="914" spans="3:11" ht="15.75" customHeight="1">
      <c r="C914" s="170"/>
      <c r="K914" s="24"/>
    </row>
    <row r="915" spans="3:11" ht="15.75" customHeight="1">
      <c r="C915" s="170"/>
      <c r="K915" s="24"/>
    </row>
    <row r="916" spans="3:11" ht="15.75" customHeight="1">
      <c r="C916" s="170"/>
      <c r="K916" s="24"/>
    </row>
    <row r="917" spans="3:11" ht="15.75" customHeight="1">
      <c r="C917" s="170"/>
      <c r="K917" s="24"/>
    </row>
    <row r="918" spans="3:11" ht="15.75" customHeight="1">
      <c r="C918" s="170"/>
      <c r="K918" s="24"/>
    </row>
    <row r="919" spans="3:11" ht="15.75" customHeight="1">
      <c r="C919" s="170"/>
      <c r="K919" s="24"/>
    </row>
    <row r="920" spans="3:11" ht="15.75" customHeight="1">
      <c r="C920" s="170"/>
      <c r="K920" s="24"/>
    </row>
    <row r="921" spans="3:11" ht="15.75" customHeight="1">
      <c r="C921" s="170"/>
      <c r="K921" s="24"/>
    </row>
    <row r="922" spans="3:11" ht="15.75" customHeight="1">
      <c r="C922" s="170"/>
      <c r="K922" s="24"/>
    </row>
    <row r="923" spans="3:11" ht="15.75" customHeight="1">
      <c r="C923" s="170"/>
      <c r="K923" s="24"/>
    </row>
    <row r="924" spans="3:11" ht="15.75" customHeight="1">
      <c r="C924" s="170"/>
      <c r="K924" s="24"/>
    </row>
    <row r="925" spans="3:11" ht="15.75" customHeight="1">
      <c r="C925" s="170"/>
      <c r="K925" s="24"/>
    </row>
    <row r="926" spans="3:11" ht="15.75" customHeight="1">
      <c r="C926" s="170"/>
      <c r="K926" s="24"/>
    </row>
    <row r="927" spans="3:11" ht="15.75" customHeight="1">
      <c r="C927" s="170"/>
      <c r="K927" s="24"/>
    </row>
    <row r="928" spans="3:11" ht="15.75" customHeight="1">
      <c r="C928" s="170"/>
      <c r="K928" s="24"/>
    </row>
    <row r="929" spans="3:11" ht="15.75" customHeight="1">
      <c r="C929" s="170"/>
      <c r="K929" s="24"/>
    </row>
    <row r="930" spans="3:11" ht="15.75" customHeight="1">
      <c r="C930" s="170"/>
      <c r="K930" s="24"/>
    </row>
    <row r="931" spans="3:11" ht="15.75" customHeight="1">
      <c r="C931" s="170"/>
      <c r="K931" s="24"/>
    </row>
    <row r="932" spans="3:11" ht="15.75" customHeight="1">
      <c r="C932" s="170"/>
      <c r="K932" s="24"/>
    </row>
    <row r="933" spans="3:11" ht="15.75" customHeight="1">
      <c r="C933" s="170"/>
      <c r="K933" s="24"/>
    </row>
    <row r="934" spans="3:11" ht="15.75" customHeight="1">
      <c r="C934" s="170"/>
      <c r="K934" s="24"/>
    </row>
    <row r="935" spans="3:11" ht="15.75" customHeight="1">
      <c r="C935" s="170"/>
      <c r="K935" s="24"/>
    </row>
    <row r="936" spans="3:11" ht="15.75" customHeight="1">
      <c r="C936" s="170"/>
      <c r="K936" s="24"/>
    </row>
    <row r="937" spans="3:11" ht="15.75" customHeight="1">
      <c r="C937" s="170"/>
      <c r="K937" s="24"/>
    </row>
    <row r="938" spans="3:11" ht="15.75" customHeight="1">
      <c r="C938" s="170"/>
      <c r="K938" s="24"/>
    </row>
    <row r="939" spans="3:11" ht="15.75" customHeight="1">
      <c r="C939" s="170"/>
      <c r="K939" s="24"/>
    </row>
    <row r="940" spans="3:11" ht="15.75" customHeight="1">
      <c r="C940" s="170"/>
      <c r="K940" s="24"/>
    </row>
    <row r="941" spans="3:11" ht="15.75" customHeight="1">
      <c r="C941" s="170"/>
      <c r="K941" s="24"/>
    </row>
    <row r="942" spans="3:11" ht="15.75" customHeight="1">
      <c r="C942" s="170"/>
      <c r="K942" s="24"/>
    </row>
    <row r="943" spans="3:11" ht="15.75" customHeight="1">
      <c r="C943" s="170"/>
      <c r="K943" s="24"/>
    </row>
    <row r="944" spans="3:11" ht="15.75" customHeight="1">
      <c r="C944" s="170"/>
      <c r="K944" s="24"/>
    </row>
    <row r="945" spans="3:11" ht="15.75" customHeight="1">
      <c r="C945" s="170"/>
      <c r="K945" s="24"/>
    </row>
    <row r="946" spans="3:11" ht="15.75" customHeight="1">
      <c r="C946" s="170"/>
      <c r="K946" s="24"/>
    </row>
    <row r="947" spans="3:11" ht="15.75" customHeight="1">
      <c r="C947" s="170"/>
      <c r="K947" s="24"/>
    </row>
    <row r="948" spans="3:11" ht="15.75" customHeight="1">
      <c r="C948" s="170"/>
      <c r="K948" s="24"/>
    </row>
    <row r="949" spans="3:11" ht="15.75" customHeight="1">
      <c r="C949" s="170"/>
      <c r="K949" s="24"/>
    </row>
    <row r="950" spans="3:11" ht="15.75" customHeight="1">
      <c r="C950" s="170"/>
      <c r="K950" s="24"/>
    </row>
    <row r="951" spans="3:11" ht="15.75" customHeight="1">
      <c r="C951" s="170"/>
      <c r="K951" s="24"/>
    </row>
    <row r="952" spans="3:11" ht="15.75" customHeight="1">
      <c r="C952" s="170"/>
      <c r="K952" s="24"/>
    </row>
    <row r="953" spans="3:11" ht="15.75" customHeight="1">
      <c r="C953" s="170"/>
      <c r="K953" s="24"/>
    </row>
    <row r="954" spans="3:11" ht="15.75" customHeight="1">
      <c r="C954" s="170"/>
      <c r="K954" s="24"/>
    </row>
    <row r="955" spans="3:11" ht="15.75" customHeight="1">
      <c r="C955" s="170"/>
      <c r="K955" s="24"/>
    </row>
    <row r="956" spans="3:11" ht="15.75" customHeight="1">
      <c r="C956" s="170"/>
      <c r="K956" s="24"/>
    </row>
    <row r="957" spans="3:11" ht="15.75" customHeight="1">
      <c r="C957" s="170"/>
      <c r="K957" s="24"/>
    </row>
    <row r="958" spans="3:11" ht="15.75" customHeight="1">
      <c r="C958" s="170"/>
      <c r="K958" s="24"/>
    </row>
    <row r="959" spans="3:11" ht="15.75" customHeight="1">
      <c r="C959" s="170"/>
      <c r="K959" s="24"/>
    </row>
    <row r="960" spans="3:11" ht="15.75" customHeight="1">
      <c r="C960" s="170"/>
      <c r="K960" s="24"/>
    </row>
    <row r="961" spans="3:11" ht="15.75" customHeight="1">
      <c r="C961" s="170"/>
      <c r="K961" s="24"/>
    </row>
    <row r="962" spans="3:11" ht="15.75" customHeight="1">
      <c r="C962" s="170"/>
      <c r="K962" s="24"/>
    </row>
    <row r="963" spans="3:11" ht="15.75" customHeight="1">
      <c r="C963" s="170"/>
      <c r="K963" s="24"/>
    </row>
    <row r="964" spans="3:11" ht="15.75" customHeight="1">
      <c r="C964" s="170"/>
      <c r="K964" s="24"/>
    </row>
    <row r="965" spans="3:11" ht="15.75" customHeight="1">
      <c r="C965" s="170"/>
      <c r="K965" s="24"/>
    </row>
    <row r="966" spans="3:11" ht="15.75" customHeight="1">
      <c r="C966" s="170"/>
      <c r="K966" s="24"/>
    </row>
    <row r="967" spans="3:11" ht="15.75" customHeight="1">
      <c r="C967" s="170"/>
      <c r="K967" s="24"/>
    </row>
    <row r="968" spans="3:11" ht="15.75" customHeight="1">
      <c r="C968" s="170"/>
      <c r="K968" s="24"/>
    </row>
    <row r="969" spans="3:11" ht="15.75" customHeight="1">
      <c r="C969" s="170"/>
      <c r="K969" s="24"/>
    </row>
    <row r="970" spans="3:11" ht="15.75" customHeight="1">
      <c r="C970" s="170"/>
      <c r="K970" s="24"/>
    </row>
    <row r="971" spans="3:11" ht="15.75" customHeight="1">
      <c r="C971" s="170"/>
      <c r="K971" s="24"/>
    </row>
    <row r="972" spans="3:11" ht="15.75" customHeight="1">
      <c r="C972" s="170"/>
      <c r="K972" s="24"/>
    </row>
    <row r="973" spans="3:11" ht="15.75" customHeight="1">
      <c r="C973" s="170"/>
      <c r="K973" s="24"/>
    </row>
    <row r="974" spans="3:11" ht="15.75" customHeight="1">
      <c r="C974" s="170"/>
      <c r="K974" s="24"/>
    </row>
    <row r="975" spans="3:11" ht="15.75" customHeight="1">
      <c r="C975" s="170"/>
      <c r="K975" s="24"/>
    </row>
    <row r="976" spans="3:11" ht="15.75" customHeight="1">
      <c r="C976" s="170"/>
      <c r="K976" s="24"/>
    </row>
    <row r="977" spans="3:11" ht="15.75" customHeight="1">
      <c r="C977" s="170"/>
      <c r="K977" s="24"/>
    </row>
    <row r="978" spans="3:11" ht="15.75" customHeight="1">
      <c r="C978" s="170"/>
      <c r="K978" s="24"/>
    </row>
    <row r="979" spans="3:11" ht="15.75" customHeight="1">
      <c r="C979" s="170"/>
      <c r="K979" s="24"/>
    </row>
    <row r="980" spans="3:11" ht="15.75" customHeight="1">
      <c r="C980" s="170"/>
      <c r="K980" s="24"/>
    </row>
    <row r="981" spans="3:11" ht="15.75" customHeight="1">
      <c r="C981" s="170"/>
      <c r="K981" s="24"/>
    </row>
    <row r="982" spans="3:11" ht="15.75" customHeight="1">
      <c r="C982" s="170"/>
      <c r="K982" s="24"/>
    </row>
    <row r="983" spans="3:11" ht="15.75" customHeight="1">
      <c r="C983" s="170"/>
      <c r="K983" s="24"/>
    </row>
    <row r="984" spans="3:11" ht="15.75" customHeight="1">
      <c r="C984" s="170"/>
      <c r="K984" s="24"/>
    </row>
    <row r="985" spans="3:11" ht="15.75" customHeight="1">
      <c r="C985" s="170"/>
      <c r="K985" s="24"/>
    </row>
    <row r="986" spans="3:11" ht="15.75" customHeight="1">
      <c r="C986" s="170"/>
      <c r="K986" s="24"/>
    </row>
    <row r="987" spans="3:11" ht="15.75" customHeight="1">
      <c r="C987" s="170"/>
      <c r="K987" s="24"/>
    </row>
    <row r="988" spans="3:11" ht="15.75" customHeight="1">
      <c r="C988" s="170"/>
      <c r="K988" s="24"/>
    </row>
    <row r="989" spans="3:11" ht="15.75" customHeight="1">
      <c r="C989" s="170"/>
      <c r="K989" s="24"/>
    </row>
    <row r="990" spans="3:11" ht="15.75" customHeight="1">
      <c r="C990" s="170"/>
      <c r="K990" s="24"/>
    </row>
    <row r="991" spans="3:11" ht="15.75" customHeight="1">
      <c r="C991" s="170"/>
      <c r="K991" s="24"/>
    </row>
    <row r="992" spans="3:11" ht="15.75" customHeight="1">
      <c r="C992" s="170"/>
      <c r="K992" s="24"/>
    </row>
    <row r="993" spans="3:11" ht="15.75" customHeight="1">
      <c r="C993" s="170"/>
      <c r="K993" s="24"/>
    </row>
    <row r="994" spans="3:11" ht="15.75" customHeight="1">
      <c r="C994" s="170"/>
      <c r="K994" s="24"/>
    </row>
    <row r="995" spans="3:11" ht="15.75" customHeight="1">
      <c r="C995" s="170"/>
      <c r="K995" s="24"/>
    </row>
    <row r="996" spans="3:11" ht="15.75" customHeight="1">
      <c r="C996" s="170"/>
      <c r="K996" s="24"/>
    </row>
    <row r="997" spans="3:11" ht="15.75" customHeight="1">
      <c r="C997" s="170"/>
      <c r="K997" s="24"/>
    </row>
    <row r="998" spans="3:11" ht="15.75" customHeight="1">
      <c r="C998" s="170"/>
      <c r="K998" s="24"/>
    </row>
    <row r="999" spans="3:11" ht="15.75" customHeight="1">
      <c r="C999" s="170"/>
      <c r="K999" s="24"/>
    </row>
    <row r="1000" spans="3:11" ht="15.75" customHeight="1">
      <c r="C1000" s="170"/>
      <c r="K1000" s="24"/>
    </row>
  </sheetData>
  <mergeCells count="41">
    <mergeCell ref="D33:I33"/>
    <mergeCell ref="K39:K40"/>
    <mergeCell ref="F11:S11"/>
    <mergeCell ref="E12:R12"/>
    <mergeCell ref="E13:R13"/>
    <mergeCell ref="P24:P25"/>
    <mergeCell ref="D31:I31"/>
    <mergeCell ref="D32:I32"/>
    <mergeCell ref="L39:L40"/>
    <mergeCell ref="M39:M40"/>
    <mergeCell ref="K24:K25"/>
    <mergeCell ref="L24:L25"/>
    <mergeCell ref="M24:M25"/>
    <mergeCell ref="N24:N25"/>
    <mergeCell ref="O24:O25"/>
    <mergeCell ref="D15:I15"/>
    <mergeCell ref="D22:I22"/>
    <mergeCell ref="D23:I23"/>
    <mergeCell ref="A1:P1"/>
    <mergeCell ref="A2:P2"/>
    <mergeCell ref="A3:P3"/>
    <mergeCell ref="A4:D4"/>
    <mergeCell ref="A5:P5"/>
    <mergeCell ref="B10:D10"/>
    <mergeCell ref="F10:S10"/>
    <mergeCell ref="B87:B88"/>
    <mergeCell ref="B89:B94"/>
    <mergeCell ref="D43:I43"/>
    <mergeCell ref="D44:I44"/>
    <mergeCell ref="D45:I45"/>
    <mergeCell ref="B47:E47"/>
    <mergeCell ref="B48:B54"/>
    <mergeCell ref="B56:E56"/>
    <mergeCell ref="B57:B63"/>
    <mergeCell ref="B66:D67"/>
    <mergeCell ref="B69:F69"/>
    <mergeCell ref="B74:D74"/>
    <mergeCell ref="B76:B84"/>
    <mergeCell ref="B85:B86"/>
    <mergeCell ref="D85:D86"/>
    <mergeCell ref="B15:B43"/>
  </mergeCells>
  <conditionalFormatting sqref="I20">
    <cfRule type="expression" dxfId="88" priority="1">
      <formula>ISERROR(I20)</formula>
    </cfRule>
  </conditionalFormatting>
  <conditionalFormatting sqref="I25">
    <cfRule type="containsText" dxfId="87" priority="2" operator="containsText" text="debe">
      <formula>NOT(ISERROR(SEARCH(("debe"),(I25))))</formula>
    </cfRule>
  </conditionalFormatting>
  <conditionalFormatting sqref="F10">
    <cfRule type="notContainsBlanks" dxfId="86" priority="3">
      <formula>LEN(TRIM(F10))&gt;0</formula>
    </cfRule>
  </conditionalFormatting>
  <conditionalFormatting sqref="F11:S11">
    <cfRule type="expression" dxfId="85" priority="4">
      <formula>E11="NO SE REPORTA"</formula>
    </cfRule>
  </conditionalFormatting>
  <conditionalFormatting sqref="F11:S11">
    <cfRule type="expression" dxfId="84" priority="5">
      <formula>E10="NO APLICA"</formula>
    </cfRule>
  </conditionalFormatting>
  <conditionalFormatting sqref="E12:R12">
    <cfRule type="expression" dxfId="83" priority="6">
      <formula>E11="SI SE REPORTA"</formula>
    </cfRule>
  </conditionalFormatting>
  <dataValidations count="5">
    <dataValidation type="decimal" operator="equal" allowBlank="1" showInputMessage="1" prompt="OJO - LA SUMA DEBE SER IGUAL A LA META CUATRIENAL" sqref="I25">
      <formula1>E20</formula1>
    </dataValidation>
    <dataValidation type="list" allowBlank="1" showErrorMessage="1" sqref="E11">
      <formula1>REPORTE</formula1>
    </dataValidation>
    <dataValidation type="decimal" operator="greaterThanOrEqual" allowBlank="1" showInputMessage="1" showErrorMessage="1" prompt="ERROR - Valor en HECTAREAS (sin decimales)" sqref="E17:E19 E21 E25:H25 E26:I29 I30 F35:F42 L41:L45">
      <formula1>0</formula1>
    </dataValidation>
    <dataValidation type="decimal" allowBlank="1" showInputMessage="1" showErrorMessage="1" prompt="ERROR - Escriba un valor entre 0% y 100%" sqref="L26:L29">
      <formula1>0</formula1>
      <formula2>1</formula2>
    </dataValidation>
    <dataValidation type="list" allowBlank="1" showErrorMessage="1" sqref="E10">
      <formula1>SI</formula1>
    </dataValidation>
  </dataValidations>
  <hyperlinks>
    <hyperlink ref="B9" location="null!A1" display="VOLVER AL INDICE"/>
  </hyperlinks>
  <pageMargins left="0.25" right="0.25" top="0.75" bottom="0.75" header="0" footer="0"/>
  <pageSetup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sqref="A1:P1"/>
    </sheetView>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26" width="9.375" customWidth="1"/>
  </cols>
  <sheetData>
    <row r="1" spans="1:26" ht="100.5" customHeight="1">
      <c r="A1" s="808"/>
      <c r="B1" s="732"/>
      <c r="C1" s="732"/>
      <c r="D1" s="732"/>
      <c r="E1" s="732"/>
      <c r="F1" s="732"/>
      <c r="G1" s="732"/>
      <c r="H1" s="732"/>
      <c r="I1" s="732"/>
      <c r="J1" s="732"/>
      <c r="K1" s="732"/>
      <c r="L1" s="732"/>
      <c r="M1" s="732"/>
      <c r="N1" s="732"/>
      <c r="O1" s="732"/>
      <c r="P1" s="733"/>
      <c r="Q1" s="24"/>
      <c r="R1" s="24"/>
      <c r="S1" s="4"/>
      <c r="T1" s="4"/>
      <c r="U1" s="4"/>
      <c r="V1" s="4"/>
      <c r="W1" s="4"/>
      <c r="X1" s="4"/>
      <c r="Y1" s="4"/>
      <c r="Z1" s="4"/>
    </row>
    <row r="2" spans="1:26">
      <c r="A2" s="731" t="str">
        <f>'Datos Generales'!C5</f>
        <v>Corporación Autónoma Regional del Tolima – CORTOLIMA</v>
      </c>
      <c r="B2" s="732"/>
      <c r="C2" s="732"/>
      <c r="D2" s="732"/>
      <c r="E2" s="732"/>
      <c r="F2" s="732"/>
      <c r="G2" s="732"/>
      <c r="H2" s="732"/>
      <c r="I2" s="732"/>
      <c r="J2" s="732"/>
      <c r="K2" s="732"/>
      <c r="L2" s="732"/>
      <c r="M2" s="732"/>
      <c r="N2" s="732"/>
      <c r="O2" s="732"/>
      <c r="P2" s="733"/>
      <c r="Q2" s="24"/>
      <c r="R2" s="24"/>
      <c r="S2" s="5"/>
      <c r="T2" s="5"/>
      <c r="U2" s="5"/>
      <c r="V2" s="5"/>
      <c r="W2" s="5"/>
      <c r="X2" s="5"/>
      <c r="Y2" s="5"/>
      <c r="Z2" s="5"/>
    </row>
    <row r="3" spans="1:26">
      <c r="A3" s="809" t="s">
        <v>845</v>
      </c>
      <c r="B3" s="732"/>
      <c r="C3" s="732"/>
      <c r="D3" s="732"/>
      <c r="E3" s="732"/>
      <c r="F3" s="732"/>
      <c r="G3" s="732"/>
      <c r="H3" s="732"/>
      <c r="I3" s="732"/>
      <c r="J3" s="732"/>
      <c r="K3" s="732"/>
      <c r="L3" s="732"/>
      <c r="M3" s="732"/>
      <c r="N3" s="732"/>
      <c r="O3" s="732"/>
      <c r="P3" s="733"/>
      <c r="Q3" s="24"/>
      <c r="R3" s="24"/>
      <c r="S3" s="5"/>
      <c r="T3" s="5"/>
      <c r="U3" s="5"/>
      <c r="V3" s="5"/>
      <c r="W3" s="5"/>
      <c r="X3" s="5"/>
      <c r="Y3" s="5"/>
      <c r="Z3" s="5"/>
    </row>
    <row r="4" spans="1:26" ht="15.75">
      <c r="A4" s="809" t="s">
        <v>49</v>
      </c>
      <c r="B4" s="732"/>
      <c r="C4" s="732"/>
      <c r="D4" s="810"/>
      <c r="E4" s="14" t="str">
        <f>'Datos Generales'!C6</f>
        <v>2020-I</v>
      </c>
      <c r="F4" s="14"/>
      <c r="G4" s="14"/>
      <c r="H4" s="14"/>
      <c r="I4" s="14"/>
      <c r="J4" s="14"/>
      <c r="K4" s="14"/>
      <c r="L4" s="14"/>
      <c r="M4" s="14"/>
      <c r="N4" s="14"/>
      <c r="O4" s="14"/>
      <c r="P4" s="15"/>
      <c r="Q4" s="24"/>
      <c r="R4" s="24"/>
      <c r="S4" s="5"/>
      <c r="T4" s="5"/>
      <c r="U4" s="5"/>
      <c r="V4" s="5"/>
      <c r="W4" s="5"/>
      <c r="X4" s="5"/>
      <c r="Y4" s="5"/>
      <c r="Z4" s="5"/>
    </row>
    <row r="5" spans="1:26" ht="16.5" customHeight="1">
      <c r="A5" s="809" t="s">
        <v>255</v>
      </c>
      <c r="B5" s="732"/>
      <c r="C5" s="732"/>
      <c r="D5" s="732"/>
      <c r="E5" s="732"/>
      <c r="F5" s="732"/>
      <c r="G5" s="732"/>
      <c r="H5" s="732"/>
      <c r="I5" s="732"/>
      <c r="J5" s="732"/>
      <c r="K5" s="732"/>
      <c r="L5" s="732"/>
      <c r="M5" s="732"/>
      <c r="N5" s="732"/>
      <c r="O5" s="732"/>
      <c r="P5" s="733"/>
      <c r="Q5" s="24"/>
      <c r="R5" s="24"/>
      <c r="S5" s="24"/>
      <c r="T5" s="24"/>
      <c r="U5" s="24"/>
      <c r="V5" s="24"/>
      <c r="W5" s="24"/>
      <c r="X5" s="24"/>
      <c r="Y5" s="24"/>
      <c r="Z5" s="24"/>
    </row>
    <row r="6" spans="1:26">
      <c r="B6" s="118" t="s">
        <v>882</v>
      </c>
      <c r="C6" s="119"/>
      <c r="D6" s="120"/>
      <c r="E6" s="207"/>
      <c r="F6" s="120" t="s">
        <v>883</v>
      </c>
      <c r="G6" s="120"/>
      <c r="H6" s="120"/>
      <c r="I6" s="120"/>
      <c r="J6" s="120"/>
      <c r="K6" s="120"/>
    </row>
    <row r="7" spans="1:26">
      <c r="B7" s="122"/>
      <c r="C7" s="123"/>
      <c r="D7" s="120"/>
      <c r="E7" s="124"/>
      <c r="F7" s="120" t="s">
        <v>884</v>
      </c>
      <c r="G7" s="120"/>
      <c r="H7" s="120"/>
      <c r="I7" s="120"/>
      <c r="J7" s="120"/>
      <c r="K7" s="120"/>
    </row>
    <row r="8" spans="1:26">
      <c r="B8" s="125" t="s">
        <v>885</v>
      </c>
      <c r="C8" s="126">
        <v>2020</v>
      </c>
      <c r="D8" s="127">
        <f>IF(E10="NO APLICA","NO APLICA",IF(E11="NO SE REPORTA","SIN INFORMACION",+G20))</f>
        <v>0</v>
      </c>
      <c r="E8" s="209"/>
      <c r="F8" s="120" t="s">
        <v>886</v>
      </c>
      <c r="G8" s="120"/>
      <c r="H8" s="120"/>
      <c r="I8" s="120"/>
      <c r="J8" s="120"/>
      <c r="K8" s="120"/>
    </row>
    <row r="9" spans="1:26">
      <c r="B9" s="129" t="s">
        <v>887</v>
      </c>
      <c r="C9" s="170"/>
      <c r="D9" s="120"/>
      <c r="E9" s="120"/>
      <c r="F9" s="120"/>
      <c r="G9" s="120"/>
      <c r="H9" s="120"/>
      <c r="I9" s="120"/>
      <c r="J9" s="120"/>
      <c r="K9" s="120"/>
    </row>
    <row r="10" spans="1:26">
      <c r="A10" s="24"/>
      <c r="B10" s="836" t="s">
        <v>888</v>
      </c>
      <c r="C10" s="787"/>
      <c r="D10" s="787"/>
      <c r="E10" s="132" t="s">
        <v>889</v>
      </c>
      <c r="F10" s="83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787"/>
      <c r="H10" s="787"/>
      <c r="I10" s="787"/>
      <c r="J10" s="787"/>
      <c r="K10" s="787"/>
      <c r="L10" s="787"/>
      <c r="M10" s="787"/>
      <c r="N10" s="787"/>
      <c r="O10" s="787"/>
      <c r="P10" s="787"/>
      <c r="Q10" s="787"/>
      <c r="R10" s="787"/>
      <c r="S10" s="787"/>
      <c r="T10" s="120"/>
      <c r="U10" s="120"/>
      <c r="V10" s="24"/>
      <c r="W10" s="24"/>
      <c r="X10" s="24"/>
      <c r="Y10" s="24"/>
      <c r="Z10" s="24"/>
    </row>
    <row r="11" spans="1:26" ht="14.25" customHeight="1">
      <c r="A11" s="24"/>
      <c r="B11" s="133"/>
      <c r="C11" s="130"/>
      <c r="D11" s="134" t="str">
        <f>IF(E10="SI APLICA","¿El indicador no se reporta por limitaciones de información disponible? ","")</f>
        <v xml:space="preserve">¿El indicador no se reporta por limitaciones de información disponible? </v>
      </c>
      <c r="E11" s="135" t="s">
        <v>1020</v>
      </c>
      <c r="F11" s="838"/>
      <c r="G11" s="787"/>
      <c r="H11" s="787"/>
      <c r="I11" s="787"/>
      <c r="J11" s="787"/>
      <c r="K11" s="787"/>
      <c r="L11" s="787"/>
      <c r="M11" s="787"/>
      <c r="N11" s="787"/>
      <c r="O11" s="787"/>
      <c r="P11" s="787"/>
      <c r="Q11" s="787"/>
      <c r="R11" s="787"/>
      <c r="S11" s="787"/>
      <c r="T11" s="24"/>
      <c r="U11" s="24"/>
      <c r="V11" s="24"/>
      <c r="W11" s="24"/>
      <c r="X11" s="24"/>
      <c r="Y11" s="24"/>
      <c r="Z11" s="24"/>
    </row>
    <row r="12" spans="1:26" ht="23.25" customHeight="1">
      <c r="A12" s="24"/>
      <c r="B12" s="133"/>
      <c r="C12" s="130"/>
      <c r="D12" s="134" t="str">
        <f>IF(E11="SI SE REPORTA","¿Qué programas o proyectos del Plan de Acción están asociados al indicador? ","")</f>
        <v xml:space="preserve">¿Qué programas o proyectos del Plan de Acción están asociados al indicador? </v>
      </c>
      <c r="E12" s="839"/>
      <c r="F12" s="787"/>
      <c r="G12" s="787"/>
      <c r="H12" s="787"/>
      <c r="I12" s="787"/>
      <c r="J12" s="787"/>
      <c r="K12" s="787"/>
      <c r="L12" s="787"/>
      <c r="M12" s="787"/>
      <c r="N12" s="787"/>
      <c r="O12" s="787"/>
      <c r="P12" s="787"/>
      <c r="Q12" s="787"/>
      <c r="R12" s="787"/>
      <c r="S12" s="24"/>
      <c r="T12" s="24"/>
      <c r="U12" s="24"/>
      <c r="V12" s="24"/>
      <c r="W12" s="24"/>
      <c r="X12" s="24"/>
      <c r="Y12" s="24"/>
      <c r="Z12" s="24"/>
    </row>
    <row r="13" spans="1:26" ht="21.75" customHeight="1">
      <c r="A13" s="24"/>
      <c r="B13" s="133"/>
      <c r="C13" s="130"/>
      <c r="D13" s="134" t="s">
        <v>891</v>
      </c>
      <c r="E13" s="832"/>
      <c r="F13" s="833"/>
      <c r="G13" s="833"/>
      <c r="H13" s="833"/>
      <c r="I13" s="833"/>
      <c r="J13" s="833"/>
      <c r="K13" s="833"/>
      <c r="L13" s="833"/>
      <c r="M13" s="833"/>
      <c r="N13" s="833"/>
      <c r="O13" s="833"/>
      <c r="P13" s="833"/>
      <c r="Q13" s="833"/>
      <c r="R13" s="834"/>
      <c r="S13" s="24"/>
      <c r="T13" s="24"/>
      <c r="U13" s="24"/>
      <c r="V13" s="24"/>
      <c r="W13" s="24"/>
      <c r="X13" s="24"/>
      <c r="Y13" s="24"/>
      <c r="Z13" s="24"/>
    </row>
    <row r="14" spans="1:26" ht="6.75" customHeight="1">
      <c r="A14" s="24"/>
      <c r="B14" s="133"/>
      <c r="C14" s="170"/>
      <c r="D14" s="120"/>
      <c r="E14" s="120"/>
      <c r="F14" s="120"/>
      <c r="G14" s="120"/>
      <c r="H14" s="120"/>
      <c r="I14" s="120"/>
      <c r="J14" s="120"/>
      <c r="K14" s="120"/>
      <c r="L14" s="24"/>
      <c r="M14" s="24"/>
      <c r="N14" s="24"/>
      <c r="O14" s="24"/>
      <c r="P14" s="24"/>
      <c r="Q14" s="24"/>
      <c r="R14" s="24"/>
      <c r="S14" s="24"/>
      <c r="T14" s="24"/>
      <c r="U14" s="24"/>
      <c r="V14" s="24"/>
      <c r="W14" s="24"/>
      <c r="X14" s="24"/>
      <c r="Y14" s="24"/>
      <c r="Z14" s="24"/>
    </row>
    <row r="15" spans="1:26" ht="15" customHeight="1">
      <c r="B15" s="873" t="s">
        <v>892</v>
      </c>
      <c r="C15" s="200"/>
      <c r="D15" s="826" t="s">
        <v>1201</v>
      </c>
      <c r="E15" s="784"/>
      <c r="F15" s="784"/>
      <c r="G15" s="784"/>
      <c r="H15" s="784"/>
      <c r="I15" s="784"/>
      <c r="J15" s="784"/>
      <c r="K15" s="784"/>
      <c r="L15" s="785"/>
    </row>
    <row r="16" spans="1:26" ht="36">
      <c r="B16" s="814"/>
      <c r="C16" s="180"/>
      <c r="D16" s="139" t="s">
        <v>1377</v>
      </c>
      <c r="E16" s="139" t="s">
        <v>1378</v>
      </c>
      <c r="F16" s="139" t="s">
        <v>1379</v>
      </c>
      <c r="G16" s="139" t="s">
        <v>1380</v>
      </c>
      <c r="H16" s="120"/>
      <c r="I16" s="120"/>
      <c r="J16" s="120"/>
      <c r="K16" s="120"/>
      <c r="L16" s="282"/>
    </row>
    <row r="17" spans="1:26" ht="36">
      <c r="B17" s="814"/>
      <c r="C17" s="180"/>
      <c r="D17" s="142" t="s">
        <v>1381</v>
      </c>
      <c r="E17" s="140"/>
      <c r="F17" s="140"/>
      <c r="G17" s="298">
        <f t="shared" ref="G17:G19" si="0">+E17+F17</f>
        <v>0</v>
      </c>
      <c r="H17" s="120"/>
      <c r="I17" s="120"/>
      <c r="J17" s="120"/>
      <c r="K17" s="120"/>
      <c r="L17" s="282"/>
    </row>
    <row r="18" spans="1:26" ht="24">
      <c r="B18" s="814"/>
      <c r="C18" s="180"/>
      <c r="D18" s="142" t="s">
        <v>1382</v>
      </c>
      <c r="E18" s="140"/>
      <c r="F18" s="140"/>
      <c r="G18" s="298">
        <f t="shared" si="0"/>
        <v>0</v>
      </c>
      <c r="H18" s="120"/>
      <c r="I18" s="120"/>
      <c r="J18" s="120"/>
      <c r="K18" s="120"/>
      <c r="L18" s="282"/>
    </row>
    <row r="19" spans="1:26" ht="24">
      <c r="B19" s="814"/>
      <c r="C19" s="180"/>
      <c r="D19" s="142" t="s">
        <v>1383</v>
      </c>
      <c r="E19" s="140"/>
      <c r="F19" s="140"/>
      <c r="G19" s="298">
        <f t="shared" si="0"/>
        <v>0</v>
      </c>
      <c r="H19" s="120"/>
      <c r="I19" s="120"/>
      <c r="J19" s="120"/>
      <c r="K19" s="120"/>
      <c r="L19" s="282"/>
    </row>
    <row r="20" spans="1:26" ht="24">
      <c r="B20" s="814"/>
      <c r="C20" s="180"/>
      <c r="D20" s="142" t="s">
        <v>255</v>
      </c>
      <c r="E20" s="212" t="str">
        <f t="shared" ref="E20:F20" si="1">IFERROR(E19/E18,"N.A.")</f>
        <v>N.A.</v>
      </c>
      <c r="F20" s="212" t="str">
        <f t="shared" si="1"/>
        <v>N.A.</v>
      </c>
      <c r="G20" s="212">
        <f>IFERROR(G19/G18,0)</f>
        <v>0</v>
      </c>
      <c r="H20" s="120"/>
      <c r="I20" s="120"/>
      <c r="J20" s="120"/>
      <c r="K20" s="120"/>
      <c r="L20" s="282"/>
    </row>
    <row r="21" spans="1:26" ht="15.75" customHeight="1">
      <c r="B21" s="814"/>
      <c r="C21" s="201"/>
      <c r="D21" s="811"/>
      <c r="E21" s="787"/>
      <c r="F21" s="787"/>
      <c r="G21" s="787"/>
      <c r="H21" s="787"/>
      <c r="I21" s="787"/>
      <c r="J21" s="787"/>
      <c r="K21" s="787"/>
      <c r="L21" s="788"/>
    </row>
    <row r="22" spans="1:26" ht="15.75" customHeight="1">
      <c r="B22" s="814"/>
      <c r="C22" s="201"/>
      <c r="D22" s="812" t="s">
        <v>1127</v>
      </c>
      <c r="E22" s="787"/>
      <c r="F22" s="787"/>
      <c r="G22" s="787"/>
      <c r="H22" s="787"/>
      <c r="I22" s="787"/>
      <c r="J22" s="787"/>
      <c r="K22" s="787"/>
      <c r="L22" s="788"/>
    </row>
    <row r="23" spans="1:26" ht="15.75" customHeight="1">
      <c r="B23" s="814"/>
      <c r="C23" s="201"/>
      <c r="D23" s="812" t="s">
        <v>1384</v>
      </c>
      <c r="E23" s="787"/>
      <c r="F23" s="787"/>
      <c r="G23" s="787"/>
      <c r="H23" s="787"/>
      <c r="I23" s="787"/>
      <c r="J23" s="787"/>
      <c r="K23" s="787"/>
      <c r="L23" s="788"/>
    </row>
    <row r="24" spans="1:26" ht="15.75" customHeight="1">
      <c r="B24" s="814"/>
      <c r="C24" s="201"/>
      <c r="D24" s="828" t="s">
        <v>1208</v>
      </c>
      <c r="E24" s="790"/>
      <c r="F24" s="790"/>
      <c r="G24" s="790"/>
      <c r="H24" s="790"/>
      <c r="I24" s="790"/>
      <c r="J24" s="790"/>
      <c r="K24" s="790"/>
      <c r="L24" s="791"/>
    </row>
    <row r="25" spans="1:26" ht="15" customHeight="1">
      <c r="B25" s="241"/>
      <c r="C25" s="872" t="s">
        <v>846</v>
      </c>
      <c r="D25" s="868" t="s">
        <v>1129</v>
      </c>
      <c r="E25" s="868" t="s">
        <v>1385</v>
      </c>
      <c r="F25" s="868" t="s">
        <v>1262</v>
      </c>
      <c r="G25" s="868" t="s">
        <v>1386</v>
      </c>
      <c r="H25" s="299" t="s">
        <v>1387</v>
      </c>
      <c r="I25" s="299" t="s">
        <v>1388</v>
      </c>
      <c r="J25" s="868" t="s">
        <v>1133</v>
      </c>
      <c r="K25" s="868" t="s">
        <v>1134</v>
      </c>
      <c r="L25" s="868" t="s">
        <v>850</v>
      </c>
    </row>
    <row r="26" spans="1:26" ht="15.75" customHeight="1">
      <c r="B26" s="241"/>
      <c r="C26" s="791"/>
      <c r="D26" s="815"/>
      <c r="E26" s="815"/>
      <c r="F26" s="815"/>
      <c r="G26" s="815"/>
      <c r="H26" s="300" t="s">
        <v>1389</v>
      </c>
      <c r="I26" s="300" t="s">
        <v>1390</v>
      </c>
      <c r="J26" s="815"/>
      <c r="K26" s="815"/>
      <c r="L26" s="815"/>
    </row>
    <row r="27" spans="1:26" ht="15.75" customHeight="1">
      <c r="B27" s="241"/>
      <c r="C27" s="301"/>
      <c r="D27" s="167"/>
      <c r="E27" s="167"/>
      <c r="F27" s="167"/>
      <c r="G27" s="167"/>
      <c r="H27" s="242"/>
      <c r="I27" s="242"/>
      <c r="J27" s="242"/>
      <c r="K27" s="242"/>
      <c r="L27" s="242"/>
    </row>
    <row r="28" spans="1:26" ht="15.75" customHeight="1">
      <c r="A28" s="24"/>
      <c r="B28" s="241"/>
      <c r="C28" s="301"/>
      <c r="D28" s="167"/>
      <c r="E28" s="167"/>
      <c r="F28" s="167"/>
      <c r="G28" s="167"/>
      <c r="H28" s="242"/>
      <c r="I28" s="242"/>
      <c r="J28" s="242"/>
      <c r="K28" s="242"/>
      <c r="L28" s="242"/>
      <c r="M28" s="24"/>
      <c r="N28" s="24"/>
      <c r="O28" s="24"/>
      <c r="P28" s="24"/>
      <c r="Q28" s="24"/>
      <c r="R28" s="24"/>
      <c r="S28" s="24"/>
      <c r="T28" s="24"/>
      <c r="U28" s="24"/>
      <c r="V28" s="24"/>
      <c r="W28" s="24"/>
      <c r="X28" s="24"/>
      <c r="Y28" s="24"/>
      <c r="Z28" s="24"/>
    </row>
    <row r="29" spans="1:26" ht="15.75" customHeight="1">
      <c r="A29" s="24"/>
      <c r="B29" s="241"/>
      <c r="C29" s="301"/>
      <c r="D29" s="167"/>
      <c r="E29" s="167"/>
      <c r="F29" s="167"/>
      <c r="G29" s="167"/>
      <c r="H29" s="242"/>
      <c r="I29" s="242"/>
      <c r="J29" s="242"/>
      <c r="K29" s="242"/>
      <c r="L29" s="242"/>
      <c r="M29" s="24"/>
      <c r="N29" s="24"/>
      <c r="O29" s="24"/>
      <c r="P29" s="24"/>
      <c r="Q29" s="24"/>
      <c r="R29" s="24"/>
      <c r="S29" s="24"/>
      <c r="T29" s="24"/>
      <c r="U29" s="24"/>
      <c r="V29" s="24"/>
      <c r="W29" s="24"/>
      <c r="X29" s="24"/>
      <c r="Y29" s="24"/>
      <c r="Z29" s="24"/>
    </row>
    <row r="30" spans="1:26" ht="15.75" customHeight="1">
      <c r="A30" s="24"/>
      <c r="B30" s="241"/>
      <c r="C30" s="301"/>
      <c r="D30" s="167"/>
      <c r="E30" s="167"/>
      <c r="F30" s="167"/>
      <c r="G30" s="167"/>
      <c r="H30" s="242"/>
      <c r="I30" s="242"/>
      <c r="J30" s="242"/>
      <c r="K30" s="242"/>
      <c r="L30" s="242"/>
      <c r="M30" s="24"/>
      <c r="N30" s="24"/>
      <c r="O30" s="24"/>
      <c r="P30" s="24"/>
      <c r="Q30" s="24"/>
      <c r="R30" s="24"/>
      <c r="S30" s="24"/>
      <c r="T30" s="24"/>
      <c r="U30" s="24"/>
      <c r="V30" s="24"/>
      <c r="W30" s="24"/>
      <c r="X30" s="24"/>
      <c r="Y30" s="24"/>
      <c r="Z30" s="24"/>
    </row>
    <row r="31" spans="1:26" ht="15.75" customHeight="1">
      <c r="A31" s="24"/>
      <c r="B31" s="241"/>
      <c r="C31" s="301"/>
      <c r="D31" s="167"/>
      <c r="E31" s="167"/>
      <c r="F31" s="167"/>
      <c r="G31" s="167"/>
      <c r="H31" s="242"/>
      <c r="I31" s="242"/>
      <c r="J31" s="242"/>
      <c r="K31" s="242"/>
      <c r="L31" s="242"/>
      <c r="M31" s="24"/>
      <c r="N31" s="24"/>
      <c r="O31" s="24"/>
      <c r="P31" s="24"/>
      <c r="Q31" s="24"/>
      <c r="R31" s="24"/>
      <c r="S31" s="24"/>
      <c r="T31" s="24"/>
      <c r="U31" s="24"/>
      <c r="V31" s="24"/>
      <c r="W31" s="24"/>
      <c r="X31" s="24"/>
      <c r="Y31" s="24"/>
      <c r="Z31" s="24"/>
    </row>
    <row r="32" spans="1:26" ht="15.75" customHeight="1">
      <c r="A32" s="24"/>
      <c r="B32" s="241"/>
      <c r="C32" s="301"/>
      <c r="D32" s="167"/>
      <c r="E32" s="167"/>
      <c r="F32" s="167"/>
      <c r="G32" s="167"/>
      <c r="H32" s="242"/>
      <c r="I32" s="242"/>
      <c r="J32" s="242"/>
      <c r="K32" s="242"/>
      <c r="L32" s="242"/>
      <c r="M32" s="24"/>
      <c r="N32" s="24"/>
      <c r="O32" s="24"/>
      <c r="P32" s="24"/>
      <c r="Q32" s="24"/>
      <c r="R32" s="24"/>
      <c r="S32" s="24"/>
      <c r="T32" s="24"/>
      <c r="U32" s="24"/>
      <c r="V32" s="24"/>
      <c r="W32" s="24"/>
      <c r="X32" s="24"/>
      <c r="Y32" s="24"/>
      <c r="Z32" s="24"/>
    </row>
    <row r="33" spans="1:26" ht="15.75" customHeight="1">
      <c r="A33" s="24"/>
      <c r="B33" s="241"/>
      <c r="C33" s="301"/>
      <c r="D33" s="167"/>
      <c r="E33" s="167"/>
      <c r="F33" s="167"/>
      <c r="G33" s="167"/>
      <c r="H33" s="242"/>
      <c r="I33" s="242"/>
      <c r="J33" s="242"/>
      <c r="K33" s="242"/>
      <c r="L33" s="242"/>
      <c r="M33" s="24"/>
      <c r="N33" s="24"/>
      <c r="O33" s="24"/>
      <c r="P33" s="24"/>
      <c r="Q33" s="24"/>
      <c r="R33" s="24"/>
      <c r="S33" s="24"/>
      <c r="T33" s="24"/>
      <c r="U33" s="24"/>
      <c r="V33" s="24"/>
      <c r="W33" s="24"/>
      <c r="X33" s="24"/>
      <c r="Y33" s="24"/>
      <c r="Z33" s="24"/>
    </row>
    <row r="34" spans="1:26" ht="15.75" customHeight="1">
      <c r="A34" s="24"/>
      <c r="B34" s="241"/>
      <c r="C34" s="301"/>
      <c r="D34" s="167"/>
      <c r="E34" s="167"/>
      <c r="F34" s="167"/>
      <c r="G34" s="167"/>
      <c r="H34" s="242"/>
      <c r="I34" s="242"/>
      <c r="J34" s="242"/>
      <c r="K34" s="242"/>
      <c r="L34" s="242"/>
      <c r="M34" s="24"/>
      <c r="N34" s="24"/>
      <c r="O34" s="24"/>
      <c r="P34" s="24"/>
      <c r="Q34" s="24"/>
      <c r="R34" s="24"/>
      <c r="S34" s="24"/>
      <c r="T34" s="24"/>
      <c r="U34" s="24"/>
      <c r="V34" s="24"/>
      <c r="W34" s="24"/>
      <c r="X34" s="24"/>
      <c r="Y34" s="24"/>
      <c r="Z34" s="24"/>
    </row>
    <row r="35" spans="1:26" ht="15.75" customHeight="1">
      <c r="A35" s="24"/>
      <c r="B35" s="241"/>
      <c r="C35" s="301"/>
      <c r="D35" s="167"/>
      <c r="E35" s="167"/>
      <c r="F35" s="167"/>
      <c r="G35" s="167"/>
      <c r="H35" s="242"/>
      <c r="I35" s="242"/>
      <c r="J35" s="242"/>
      <c r="K35" s="242"/>
      <c r="L35" s="242"/>
      <c r="M35" s="24"/>
      <c r="N35" s="24"/>
      <c r="O35" s="24"/>
      <c r="P35" s="24"/>
      <c r="Q35" s="24"/>
      <c r="R35" s="24"/>
      <c r="S35" s="24"/>
      <c r="T35" s="24"/>
      <c r="U35" s="24"/>
      <c r="V35" s="24"/>
      <c r="W35" s="24"/>
      <c r="X35" s="24"/>
      <c r="Y35" s="24"/>
      <c r="Z35" s="24"/>
    </row>
    <row r="36" spans="1:26" ht="15.75" customHeight="1">
      <c r="A36" s="24"/>
      <c r="B36" s="241"/>
      <c r="C36" s="301"/>
      <c r="D36" s="167"/>
      <c r="E36" s="167"/>
      <c r="F36" s="167"/>
      <c r="G36" s="167"/>
      <c r="H36" s="242"/>
      <c r="I36" s="242"/>
      <c r="J36" s="242"/>
      <c r="K36" s="242"/>
      <c r="L36" s="242"/>
      <c r="M36" s="24"/>
      <c r="N36" s="24"/>
      <c r="O36" s="24"/>
      <c r="P36" s="24"/>
      <c r="Q36" s="24"/>
      <c r="R36" s="24"/>
      <c r="S36" s="24"/>
      <c r="T36" s="24"/>
      <c r="U36" s="24"/>
      <c r="V36" s="24"/>
      <c r="W36" s="24"/>
      <c r="X36" s="24"/>
      <c r="Y36" s="24"/>
      <c r="Z36" s="24"/>
    </row>
    <row r="37" spans="1:26" ht="15.75" customHeight="1">
      <c r="B37" s="241"/>
      <c r="C37" s="301"/>
      <c r="D37" s="167"/>
      <c r="E37" s="167"/>
      <c r="F37" s="167"/>
      <c r="G37" s="167"/>
      <c r="H37" s="242"/>
      <c r="I37" s="242"/>
      <c r="J37" s="242"/>
      <c r="K37" s="242"/>
      <c r="L37" s="242"/>
    </row>
    <row r="38" spans="1:26" ht="15.75" customHeight="1">
      <c r="B38" s="241"/>
      <c r="C38" s="301"/>
      <c r="D38" s="167"/>
      <c r="E38" s="167"/>
      <c r="F38" s="167"/>
      <c r="G38" s="167"/>
      <c r="H38" s="242"/>
      <c r="I38" s="242"/>
      <c r="J38" s="242"/>
      <c r="K38" s="242"/>
      <c r="L38" s="242"/>
    </row>
    <row r="39" spans="1:26" ht="15.75" customHeight="1">
      <c r="B39" s="241"/>
      <c r="C39" s="301"/>
      <c r="D39" s="167"/>
      <c r="E39" s="167"/>
      <c r="F39" s="167"/>
      <c r="G39" s="167"/>
      <c r="H39" s="242"/>
      <c r="I39" s="242"/>
      <c r="J39" s="242"/>
      <c r="K39" s="242"/>
      <c r="L39" s="242"/>
    </row>
    <row r="40" spans="1:26" ht="15.75" customHeight="1">
      <c r="B40" s="187"/>
      <c r="C40" s="302"/>
      <c r="D40" s="182" t="s">
        <v>1025</v>
      </c>
      <c r="E40" s="303"/>
      <c r="F40" s="303"/>
      <c r="G40" s="303"/>
      <c r="H40" s="304">
        <f t="shared" ref="H40:K40" si="2">SUM(H27:H39)</f>
        <v>0</v>
      </c>
      <c r="I40" s="304">
        <f t="shared" si="2"/>
        <v>0</v>
      </c>
      <c r="J40" s="304">
        <f t="shared" si="2"/>
        <v>0</v>
      </c>
      <c r="K40" s="304">
        <f t="shared" si="2"/>
        <v>0</v>
      </c>
      <c r="L40" s="256"/>
    </row>
    <row r="41" spans="1:26" ht="24" customHeight="1">
      <c r="B41" s="173" t="s">
        <v>931</v>
      </c>
      <c r="C41" s="174"/>
      <c r="D41" s="822" t="s">
        <v>1391</v>
      </c>
      <c r="E41" s="732"/>
      <c r="F41" s="732"/>
      <c r="G41" s="732"/>
      <c r="H41" s="732"/>
      <c r="I41" s="732"/>
      <c r="J41" s="732"/>
      <c r="K41" s="732"/>
      <c r="L41" s="733"/>
    </row>
    <row r="42" spans="1:26" ht="24" customHeight="1">
      <c r="B42" s="173" t="s">
        <v>933</v>
      </c>
      <c r="C42" s="174"/>
      <c r="D42" s="822" t="s">
        <v>1214</v>
      </c>
      <c r="E42" s="732"/>
      <c r="F42" s="732"/>
      <c r="G42" s="732"/>
      <c r="H42" s="732"/>
      <c r="I42" s="732"/>
      <c r="J42" s="732"/>
      <c r="K42" s="732"/>
      <c r="L42" s="733"/>
    </row>
    <row r="43" spans="1:26" ht="15.75" customHeight="1">
      <c r="B43" s="118"/>
      <c r="C43" s="119"/>
      <c r="D43" s="120"/>
      <c r="E43" s="120"/>
      <c r="F43" s="120"/>
      <c r="G43" s="120"/>
      <c r="H43" s="120"/>
      <c r="I43" s="120"/>
      <c r="J43" s="120"/>
      <c r="K43" s="120"/>
    </row>
    <row r="44" spans="1:26" ht="24" customHeight="1">
      <c r="B44" s="830" t="s">
        <v>935</v>
      </c>
      <c r="C44" s="732"/>
      <c r="D44" s="732"/>
      <c r="E44" s="733"/>
      <c r="F44" s="120"/>
      <c r="G44" s="120"/>
      <c r="H44" s="120"/>
      <c r="I44" s="120"/>
      <c r="J44" s="120"/>
      <c r="K44" s="120"/>
    </row>
    <row r="45" spans="1:26" ht="15.75" customHeight="1">
      <c r="B45" s="813">
        <v>1</v>
      </c>
      <c r="C45" s="180"/>
      <c r="D45" s="181" t="s">
        <v>936</v>
      </c>
      <c r="E45" s="167"/>
      <c r="F45" s="120"/>
      <c r="G45" s="120"/>
      <c r="H45" s="120"/>
      <c r="I45" s="120"/>
      <c r="J45" s="120"/>
      <c r="K45" s="120"/>
    </row>
    <row r="46" spans="1:26" ht="15.75" customHeight="1">
      <c r="B46" s="814"/>
      <c r="C46" s="180"/>
      <c r="D46" s="142" t="s">
        <v>8</v>
      </c>
      <c r="E46" s="167"/>
      <c r="F46" s="120"/>
      <c r="G46" s="120"/>
      <c r="H46" s="120"/>
      <c r="I46" s="120"/>
      <c r="J46" s="120"/>
      <c r="K46" s="120"/>
    </row>
    <row r="47" spans="1:26" ht="15.75" customHeight="1">
      <c r="B47" s="814"/>
      <c r="C47" s="180"/>
      <c r="D47" s="142" t="s">
        <v>937</v>
      </c>
      <c r="E47" s="167"/>
      <c r="F47" s="120"/>
      <c r="G47" s="120"/>
      <c r="H47" s="120"/>
      <c r="I47" s="120"/>
      <c r="J47" s="120"/>
      <c r="K47" s="120"/>
    </row>
    <row r="48" spans="1:26" ht="15.75" customHeight="1">
      <c r="B48" s="814"/>
      <c r="C48" s="180"/>
      <c r="D48" s="142" t="s">
        <v>10</v>
      </c>
      <c r="E48" s="167"/>
      <c r="F48" s="120"/>
      <c r="G48" s="120"/>
      <c r="H48" s="120"/>
      <c r="I48" s="120"/>
      <c r="J48" s="120"/>
      <c r="K48" s="120"/>
    </row>
    <row r="49" spans="2:11" ht="15.75" customHeight="1">
      <c r="B49" s="814"/>
      <c r="C49" s="180"/>
      <c r="D49" s="142" t="s">
        <v>12</v>
      </c>
      <c r="E49" s="167"/>
      <c r="F49" s="120"/>
      <c r="G49" s="120"/>
      <c r="H49" s="120"/>
      <c r="I49" s="120"/>
      <c r="J49" s="120"/>
      <c r="K49" s="120"/>
    </row>
    <row r="50" spans="2:11" ht="15.75" customHeight="1">
      <c r="B50" s="814"/>
      <c r="C50" s="180"/>
      <c r="D50" s="142" t="s">
        <v>14</v>
      </c>
      <c r="E50" s="167"/>
      <c r="F50" s="120"/>
      <c r="G50" s="120"/>
      <c r="H50" s="120"/>
      <c r="I50" s="120"/>
      <c r="J50" s="120"/>
      <c r="K50" s="120"/>
    </row>
    <row r="51" spans="2:11" ht="15.75" customHeight="1">
      <c r="B51" s="815"/>
      <c r="C51" s="145"/>
      <c r="D51" s="142" t="s">
        <v>938</v>
      </c>
      <c r="E51" s="167"/>
      <c r="F51" s="120"/>
      <c r="G51" s="120"/>
      <c r="H51" s="120"/>
      <c r="I51" s="120"/>
      <c r="J51" s="120"/>
      <c r="K51" s="120"/>
    </row>
    <row r="52" spans="2:11" ht="15.75" customHeight="1">
      <c r="B52" s="118"/>
      <c r="C52" s="119"/>
      <c r="D52" s="120"/>
      <c r="E52" s="120"/>
      <c r="F52" s="120"/>
      <c r="G52" s="120"/>
      <c r="H52" s="120"/>
      <c r="I52" s="120"/>
      <c r="J52" s="120"/>
      <c r="K52" s="120"/>
    </row>
    <row r="53" spans="2:11" ht="15.75" customHeight="1">
      <c r="B53" s="830" t="s">
        <v>939</v>
      </c>
      <c r="C53" s="732"/>
      <c r="D53" s="732"/>
      <c r="E53" s="733"/>
      <c r="F53" s="120"/>
      <c r="G53" s="120"/>
      <c r="H53" s="120"/>
      <c r="I53" s="120"/>
      <c r="J53" s="120"/>
      <c r="K53" s="120"/>
    </row>
    <row r="54" spans="2:11" ht="15.75" customHeight="1">
      <c r="B54" s="813">
        <v>1</v>
      </c>
      <c r="C54" s="180"/>
      <c r="D54" s="181" t="s">
        <v>936</v>
      </c>
      <c r="E54" s="231" t="s">
        <v>940</v>
      </c>
      <c r="F54" s="120"/>
      <c r="G54" s="120"/>
      <c r="H54" s="120"/>
      <c r="I54" s="120"/>
      <c r="J54" s="120"/>
      <c r="K54" s="120"/>
    </row>
    <row r="55" spans="2:11" ht="15.75" customHeight="1">
      <c r="B55" s="814"/>
      <c r="C55" s="180"/>
      <c r="D55" s="142" t="s">
        <v>8</v>
      </c>
      <c r="E55" s="231" t="s">
        <v>941</v>
      </c>
      <c r="F55" s="120"/>
      <c r="G55" s="120"/>
      <c r="H55" s="120"/>
      <c r="I55" s="120"/>
      <c r="J55" s="120"/>
      <c r="K55" s="120"/>
    </row>
    <row r="56" spans="2:11" ht="15.75" customHeight="1">
      <c r="B56" s="814"/>
      <c r="C56" s="180"/>
      <c r="D56" s="142" t="s">
        <v>937</v>
      </c>
      <c r="E56" s="218"/>
      <c r="F56" s="120"/>
      <c r="G56" s="120"/>
      <c r="H56" s="120"/>
      <c r="I56" s="120"/>
      <c r="J56" s="120"/>
      <c r="K56" s="120"/>
    </row>
    <row r="57" spans="2:11" ht="15.75" customHeight="1">
      <c r="B57" s="814"/>
      <c r="C57" s="180"/>
      <c r="D57" s="142" t="s">
        <v>10</v>
      </c>
      <c r="E57" s="218"/>
      <c r="F57" s="120"/>
      <c r="G57" s="120"/>
      <c r="H57" s="120"/>
      <c r="I57" s="120"/>
      <c r="J57" s="120"/>
      <c r="K57" s="120"/>
    </row>
    <row r="58" spans="2:11" ht="15.75" customHeight="1">
      <c r="B58" s="814"/>
      <c r="C58" s="180"/>
      <c r="D58" s="142" t="s">
        <v>12</v>
      </c>
      <c r="E58" s="218"/>
      <c r="F58" s="120"/>
      <c r="G58" s="120"/>
      <c r="H58" s="120"/>
      <c r="I58" s="120"/>
      <c r="J58" s="120"/>
      <c r="K58" s="120"/>
    </row>
    <row r="59" spans="2:11" ht="15.75" customHeight="1">
      <c r="B59" s="814"/>
      <c r="C59" s="180"/>
      <c r="D59" s="142" t="s">
        <v>14</v>
      </c>
      <c r="E59" s="218"/>
      <c r="F59" s="120"/>
      <c r="G59" s="120"/>
      <c r="H59" s="120"/>
      <c r="I59" s="120"/>
      <c r="J59" s="120"/>
      <c r="K59" s="120"/>
    </row>
    <row r="60" spans="2:11" ht="15.75" customHeight="1">
      <c r="B60" s="815"/>
      <c r="C60" s="145"/>
      <c r="D60" s="142" t="s">
        <v>938</v>
      </c>
      <c r="E60" s="218"/>
      <c r="F60" s="120"/>
      <c r="G60" s="120"/>
      <c r="H60" s="120"/>
      <c r="I60" s="120"/>
      <c r="J60" s="120"/>
      <c r="K60" s="120"/>
    </row>
    <row r="61" spans="2:11" ht="15.75" customHeight="1">
      <c r="B61" s="118"/>
      <c r="C61" s="119"/>
      <c r="D61" s="120"/>
      <c r="E61" s="120"/>
      <c r="F61" s="120"/>
      <c r="G61" s="120"/>
      <c r="H61" s="120"/>
      <c r="I61" s="120"/>
      <c r="J61" s="120"/>
      <c r="K61" s="120"/>
    </row>
    <row r="62" spans="2:11" ht="15" customHeight="1">
      <c r="B62" s="178" t="s">
        <v>942</v>
      </c>
      <c r="C62" s="224"/>
      <c r="D62" s="224"/>
      <c r="E62" s="225"/>
      <c r="F62" s="120"/>
      <c r="G62" s="120"/>
      <c r="H62" s="120"/>
      <c r="I62" s="120"/>
      <c r="J62" s="120"/>
      <c r="K62" s="120"/>
    </row>
    <row r="63" spans="2:11" ht="15.75" customHeight="1">
      <c r="B63" s="187" t="s">
        <v>943</v>
      </c>
      <c r="C63" s="142" t="s">
        <v>944</v>
      </c>
      <c r="D63" s="142" t="s">
        <v>945</v>
      </c>
      <c r="E63" s="142" t="s">
        <v>946</v>
      </c>
      <c r="F63" s="120"/>
      <c r="G63" s="120"/>
      <c r="H63" s="120"/>
      <c r="I63" s="120"/>
      <c r="J63" s="120"/>
    </row>
    <row r="64" spans="2:11" ht="15.75" customHeight="1">
      <c r="B64" s="189">
        <v>42401</v>
      </c>
      <c r="C64" s="142">
        <v>0.01</v>
      </c>
      <c r="D64" s="216" t="s">
        <v>1392</v>
      </c>
      <c r="E64" s="142"/>
      <c r="F64" s="120"/>
      <c r="G64" s="120"/>
      <c r="H64" s="120"/>
      <c r="I64" s="120"/>
      <c r="J64" s="120"/>
    </row>
    <row r="65" spans="2:11" ht="15.75" customHeight="1">
      <c r="B65" s="118"/>
      <c r="C65" s="119"/>
      <c r="D65" s="120"/>
      <c r="E65" s="120"/>
      <c r="F65" s="120"/>
      <c r="G65" s="120"/>
      <c r="H65" s="120"/>
      <c r="I65" s="120"/>
      <c r="J65" s="120"/>
      <c r="K65" s="120"/>
    </row>
    <row r="66" spans="2:11" ht="15.75" customHeight="1">
      <c r="B66" s="193" t="s">
        <v>850</v>
      </c>
      <c r="C66" s="194"/>
      <c r="D66" s="120"/>
      <c r="E66" s="120"/>
      <c r="F66" s="120"/>
      <c r="G66" s="120"/>
      <c r="H66" s="120"/>
      <c r="I66" s="120"/>
      <c r="J66" s="120"/>
      <c r="K66" s="120"/>
    </row>
    <row r="67" spans="2:11" ht="14.25" customHeight="1">
      <c r="B67" s="869" t="s">
        <v>1393</v>
      </c>
      <c r="C67" s="817"/>
      <c r="D67" s="817"/>
      <c r="E67" s="817"/>
      <c r="F67" s="817"/>
      <c r="G67" s="818"/>
      <c r="H67" s="120"/>
      <c r="I67" s="120"/>
      <c r="J67" s="120"/>
      <c r="K67" s="120"/>
    </row>
    <row r="68" spans="2:11" ht="15.75" customHeight="1">
      <c r="B68" s="870"/>
      <c r="C68" s="846"/>
      <c r="D68" s="846"/>
      <c r="E68" s="846"/>
      <c r="F68" s="846"/>
      <c r="G68" s="871"/>
      <c r="H68" s="120"/>
      <c r="I68" s="120"/>
      <c r="J68" s="120"/>
      <c r="K68" s="120"/>
    </row>
    <row r="69" spans="2:11" ht="15.75" customHeight="1">
      <c r="B69" s="305"/>
      <c r="C69" s="306"/>
      <c r="D69" s="306"/>
      <c r="E69" s="306"/>
      <c r="F69" s="306"/>
      <c r="G69" s="307"/>
      <c r="H69" s="120"/>
      <c r="I69" s="120"/>
      <c r="J69" s="120"/>
      <c r="K69" s="120"/>
    </row>
    <row r="70" spans="2:11" ht="15.75" customHeight="1">
      <c r="B70" s="120"/>
      <c r="C70" s="170"/>
      <c r="D70" s="120"/>
      <c r="E70" s="120"/>
      <c r="F70" s="120"/>
      <c r="G70" s="120"/>
      <c r="H70" s="120"/>
      <c r="I70" s="120"/>
      <c r="J70" s="120"/>
      <c r="K70" s="120"/>
    </row>
    <row r="71" spans="2:11" ht="15.75" customHeight="1">
      <c r="B71" s="830" t="s">
        <v>1394</v>
      </c>
      <c r="C71" s="732"/>
      <c r="D71" s="733"/>
      <c r="E71" s="120"/>
      <c r="F71" s="120"/>
      <c r="G71" s="120"/>
      <c r="H71" s="120"/>
      <c r="I71" s="120"/>
      <c r="J71" s="120"/>
      <c r="K71" s="120"/>
    </row>
    <row r="72" spans="2:11" ht="15.75" customHeight="1">
      <c r="B72" s="187" t="s">
        <v>949</v>
      </c>
      <c r="C72" s="145"/>
      <c r="D72" s="142" t="s">
        <v>1395</v>
      </c>
      <c r="E72" s="120"/>
      <c r="F72" s="120"/>
      <c r="G72" s="120"/>
      <c r="H72" s="120"/>
      <c r="I72" s="120"/>
      <c r="J72" s="120"/>
      <c r="K72" s="120"/>
    </row>
    <row r="73" spans="2:11" ht="15.75" customHeight="1">
      <c r="B73" s="813" t="s">
        <v>951</v>
      </c>
      <c r="C73" s="180"/>
      <c r="D73" s="221" t="s">
        <v>952</v>
      </c>
      <c r="E73" s="120"/>
      <c r="F73" s="120"/>
      <c r="G73" s="120"/>
      <c r="H73" s="120"/>
      <c r="I73" s="120"/>
      <c r="J73" s="120"/>
      <c r="K73" s="120"/>
    </row>
    <row r="74" spans="2:11" ht="15.75" customHeight="1">
      <c r="B74" s="814"/>
      <c r="C74" s="180"/>
      <c r="D74" s="206" t="s">
        <v>1396</v>
      </c>
      <c r="E74" s="120"/>
      <c r="F74" s="120"/>
      <c r="G74" s="120"/>
      <c r="H74" s="120"/>
      <c r="I74" s="120"/>
      <c r="J74" s="120"/>
      <c r="K74" s="120"/>
    </row>
    <row r="75" spans="2:11" ht="15.75" customHeight="1">
      <c r="B75" s="814"/>
      <c r="C75" s="180"/>
      <c r="D75" s="221" t="s">
        <v>955</v>
      </c>
      <c r="E75" s="120"/>
      <c r="F75" s="120"/>
      <c r="G75" s="120"/>
      <c r="H75" s="120"/>
      <c r="I75" s="120"/>
      <c r="J75" s="120"/>
      <c r="K75" s="120"/>
    </row>
    <row r="76" spans="2:11" ht="15.75" customHeight="1">
      <c r="B76" s="814"/>
      <c r="C76" s="180"/>
      <c r="D76" s="206" t="s">
        <v>957</v>
      </c>
      <c r="E76" s="120"/>
      <c r="F76" s="120"/>
      <c r="G76" s="120"/>
      <c r="H76" s="120"/>
      <c r="I76" s="120"/>
      <c r="J76" s="120"/>
      <c r="K76" s="120"/>
    </row>
    <row r="77" spans="2:11" ht="15.75" customHeight="1">
      <c r="B77" s="814"/>
      <c r="C77" s="180"/>
      <c r="D77" s="221" t="s">
        <v>1184</v>
      </c>
      <c r="E77" s="120"/>
      <c r="F77" s="120"/>
      <c r="G77" s="120"/>
      <c r="H77" s="120"/>
      <c r="I77" s="120"/>
      <c r="J77" s="120"/>
      <c r="K77" s="120"/>
    </row>
    <row r="78" spans="2:11" ht="15.75" customHeight="1">
      <c r="B78" s="815"/>
      <c r="C78" s="145"/>
      <c r="D78" s="142" t="s">
        <v>1397</v>
      </c>
      <c r="E78" s="120"/>
      <c r="F78" s="120"/>
      <c r="G78" s="120"/>
      <c r="H78" s="120"/>
      <c r="I78" s="120"/>
      <c r="J78" s="120"/>
      <c r="K78" s="120"/>
    </row>
    <row r="79" spans="2:11" ht="15.75" customHeight="1">
      <c r="B79" s="813" t="s">
        <v>964</v>
      </c>
      <c r="C79" s="249"/>
      <c r="D79" s="813"/>
      <c r="E79" s="120"/>
      <c r="F79" s="120"/>
      <c r="G79" s="120"/>
      <c r="H79" s="120"/>
      <c r="I79" s="120"/>
      <c r="J79" s="120"/>
      <c r="K79" s="120"/>
    </row>
    <row r="80" spans="2:11" ht="15.75" customHeight="1">
      <c r="B80" s="815"/>
      <c r="C80" s="166"/>
      <c r="D80" s="815"/>
      <c r="E80" s="120"/>
      <c r="F80" s="120"/>
      <c r="G80" s="120"/>
      <c r="H80" s="120"/>
      <c r="I80" s="120"/>
      <c r="J80" s="120"/>
      <c r="K80" s="120"/>
    </row>
    <row r="81" spans="2:11" ht="15.75" customHeight="1">
      <c r="B81" s="813" t="s">
        <v>965</v>
      </c>
      <c r="C81" s="180"/>
      <c r="D81" s="206" t="s">
        <v>1286</v>
      </c>
      <c r="E81" s="120"/>
      <c r="F81" s="120"/>
      <c r="G81" s="120"/>
      <c r="H81" s="120"/>
      <c r="I81" s="120"/>
      <c r="J81" s="120"/>
      <c r="K81" s="120"/>
    </row>
    <row r="82" spans="2:11" ht="15.75" customHeight="1">
      <c r="B82" s="814"/>
      <c r="C82" s="180"/>
      <c r="D82" s="206" t="s">
        <v>1287</v>
      </c>
      <c r="E82" s="120"/>
      <c r="F82" s="120"/>
      <c r="G82" s="120"/>
      <c r="H82" s="120"/>
      <c r="I82" s="120"/>
      <c r="J82" s="120"/>
      <c r="K82" s="120"/>
    </row>
    <row r="83" spans="2:11" ht="15.75" customHeight="1">
      <c r="B83" s="814"/>
      <c r="C83" s="180"/>
      <c r="D83" s="206" t="s">
        <v>1289</v>
      </c>
      <c r="E83" s="120"/>
      <c r="F83" s="120"/>
      <c r="G83" s="120"/>
      <c r="H83" s="120"/>
      <c r="I83" s="120"/>
      <c r="J83" s="120"/>
      <c r="K83" s="120"/>
    </row>
    <row r="84" spans="2:11" ht="15.75" customHeight="1">
      <c r="B84" s="814"/>
      <c r="C84" s="180"/>
      <c r="D84" s="206" t="s">
        <v>1398</v>
      </c>
      <c r="E84" s="120"/>
      <c r="F84" s="120"/>
      <c r="G84" s="120"/>
      <c r="H84" s="120"/>
      <c r="I84" s="120"/>
      <c r="J84" s="120"/>
      <c r="K84" s="120"/>
    </row>
    <row r="85" spans="2:11" ht="15.75" customHeight="1">
      <c r="B85" s="815"/>
      <c r="C85" s="145"/>
      <c r="D85" s="142" t="s">
        <v>1399</v>
      </c>
      <c r="E85" s="120"/>
      <c r="F85" s="120"/>
      <c r="G85" s="120"/>
      <c r="H85" s="120"/>
      <c r="I85" s="120"/>
      <c r="J85" s="120"/>
      <c r="K85" s="120"/>
    </row>
    <row r="86" spans="2:11" ht="15.75" customHeight="1">
      <c r="B86" s="813" t="s">
        <v>982</v>
      </c>
      <c r="C86" s="180"/>
      <c r="D86" s="221" t="s">
        <v>1400</v>
      </c>
      <c r="E86" s="120"/>
      <c r="F86" s="120"/>
      <c r="G86" s="120"/>
      <c r="H86" s="120"/>
      <c r="I86" s="120"/>
      <c r="J86" s="120"/>
      <c r="K86" s="120"/>
    </row>
    <row r="87" spans="2:11" ht="15.75" customHeight="1">
      <c r="B87" s="814"/>
      <c r="C87" s="180"/>
      <c r="D87" s="222"/>
      <c r="E87" s="120"/>
      <c r="F87" s="120"/>
      <c r="G87" s="120"/>
      <c r="H87" s="120"/>
      <c r="I87" s="120"/>
      <c r="J87" s="120"/>
      <c r="K87" s="120"/>
    </row>
    <row r="88" spans="2:11" ht="15.75" customHeight="1">
      <c r="B88" s="814"/>
      <c r="C88" s="180"/>
      <c r="D88" s="206" t="s">
        <v>983</v>
      </c>
      <c r="E88" s="120"/>
      <c r="F88" s="120"/>
      <c r="G88" s="120"/>
      <c r="H88" s="120"/>
      <c r="I88" s="120"/>
      <c r="J88" s="120"/>
      <c r="K88" s="120"/>
    </row>
    <row r="89" spans="2:11" ht="15.75" customHeight="1">
      <c r="B89" s="814"/>
      <c r="C89" s="180"/>
      <c r="D89" s="206" t="s">
        <v>1401</v>
      </c>
      <c r="E89" s="120"/>
      <c r="F89" s="120"/>
      <c r="G89" s="120"/>
      <c r="H89" s="120"/>
      <c r="I89" s="120"/>
      <c r="J89" s="120"/>
      <c r="K89" s="120"/>
    </row>
    <row r="90" spans="2:11" ht="15.75" customHeight="1">
      <c r="B90" s="814"/>
      <c r="C90" s="180"/>
      <c r="D90" s="206" t="s">
        <v>1402</v>
      </c>
      <c r="E90" s="120"/>
      <c r="F90" s="120"/>
      <c r="G90" s="120"/>
      <c r="H90" s="120"/>
      <c r="I90" s="120"/>
      <c r="J90" s="120"/>
      <c r="K90" s="120"/>
    </row>
    <row r="91" spans="2:11" ht="15.75" customHeight="1">
      <c r="B91" s="814"/>
      <c r="C91" s="180"/>
      <c r="D91" s="206" t="s">
        <v>1403</v>
      </c>
      <c r="E91" s="120"/>
      <c r="F91" s="120"/>
      <c r="G91" s="120"/>
      <c r="H91" s="120"/>
      <c r="I91" s="120"/>
      <c r="J91" s="120"/>
      <c r="K91" s="120"/>
    </row>
    <row r="92" spans="2:11" ht="15.75" customHeight="1">
      <c r="B92" s="814"/>
      <c r="C92" s="180"/>
      <c r="D92" s="221" t="s">
        <v>1127</v>
      </c>
      <c r="E92" s="120"/>
      <c r="F92" s="120"/>
      <c r="G92" s="120"/>
      <c r="H92" s="120"/>
      <c r="I92" s="120"/>
      <c r="J92" s="120"/>
      <c r="K92" s="120"/>
    </row>
    <row r="93" spans="2:11" ht="15.75" customHeight="1">
      <c r="B93" s="814"/>
      <c r="C93" s="180"/>
      <c r="D93" s="221" t="s">
        <v>1404</v>
      </c>
      <c r="E93" s="120"/>
      <c r="F93" s="120"/>
      <c r="G93" s="120"/>
      <c r="H93" s="120"/>
      <c r="I93" s="120"/>
      <c r="J93" s="120"/>
      <c r="K93" s="120"/>
    </row>
    <row r="94" spans="2:11" ht="15.75" customHeight="1">
      <c r="B94" s="814"/>
      <c r="C94" s="180"/>
      <c r="D94" s="222"/>
      <c r="E94" s="120"/>
      <c r="F94" s="120"/>
      <c r="G94" s="120"/>
      <c r="H94" s="120"/>
      <c r="I94" s="120"/>
      <c r="J94" s="120"/>
      <c r="K94" s="120"/>
    </row>
    <row r="95" spans="2:11" ht="15.75" customHeight="1">
      <c r="B95" s="814"/>
      <c r="C95" s="180"/>
      <c r="D95" s="206" t="s">
        <v>983</v>
      </c>
      <c r="E95" s="120"/>
      <c r="F95" s="120"/>
      <c r="G95" s="120"/>
      <c r="H95" s="120"/>
      <c r="I95" s="120"/>
      <c r="J95" s="120"/>
      <c r="K95" s="120"/>
    </row>
    <row r="96" spans="2:11" ht="15.75" customHeight="1">
      <c r="B96" s="814"/>
      <c r="C96" s="180"/>
      <c r="D96" s="206" t="s">
        <v>1405</v>
      </c>
      <c r="E96" s="120"/>
      <c r="F96" s="120"/>
      <c r="G96" s="120"/>
      <c r="H96" s="120"/>
      <c r="I96" s="120"/>
      <c r="J96" s="120"/>
      <c r="K96" s="120"/>
    </row>
    <row r="97" spans="2:11" ht="15.75" customHeight="1">
      <c r="B97" s="815"/>
      <c r="C97" s="145"/>
      <c r="D97" s="142" t="s">
        <v>1406</v>
      </c>
      <c r="E97" s="120"/>
      <c r="F97" s="120"/>
      <c r="G97" s="120"/>
      <c r="H97" s="120"/>
      <c r="I97" s="120"/>
      <c r="J97" s="120"/>
      <c r="K97" s="120"/>
    </row>
    <row r="98" spans="2:11" ht="15.75" customHeight="1">
      <c r="B98" s="120"/>
      <c r="C98" s="170"/>
      <c r="D98" s="120"/>
      <c r="E98" s="120"/>
      <c r="F98" s="120"/>
      <c r="G98" s="120"/>
      <c r="H98" s="120"/>
      <c r="I98" s="120"/>
      <c r="J98" s="120"/>
      <c r="K98" s="120"/>
    </row>
    <row r="99" spans="2:11" ht="15.75" customHeight="1">
      <c r="B99" s="120"/>
      <c r="C99" s="170"/>
      <c r="D99" s="120"/>
      <c r="E99" s="120"/>
      <c r="F99" s="120"/>
      <c r="G99" s="120"/>
      <c r="H99" s="120"/>
      <c r="I99" s="120"/>
      <c r="J99" s="120"/>
      <c r="K99" s="120"/>
    </row>
    <row r="100" spans="2:11" ht="15.75" customHeight="1">
      <c r="B100" s="120"/>
      <c r="C100" s="170"/>
      <c r="D100" s="120"/>
      <c r="E100" s="120"/>
      <c r="F100" s="120"/>
      <c r="G100" s="120"/>
      <c r="H100" s="120"/>
      <c r="I100" s="120"/>
      <c r="J100" s="120"/>
      <c r="K100" s="120"/>
    </row>
    <row r="101" spans="2:11" ht="15.75" customHeight="1">
      <c r="B101" s="120"/>
      <c r="C101" s="170"/>
      <c r="D101" s="120"/>
      <c r="E101" s="120"/>
      <c r="F101" s="120"/>
      <c r="G101" s="120"/>
      <c r="H101" s="120"/>
      <c r="I101" s="120"/>
      <c r="J101" s="120"/>
      <c r="K101" s="120"/>
    </row>
    <row r="102" spans="2:11" ht="15.75" customHeight="1">
      <c r="B102" s="120"/>
      <c r="C102" s="170"/>
      <c r="D102" s="120"/>
      <c r="E102" s="120"/>
      <c r="F102" s="120"/>
      <c r="G102" s="120"/>
      <c r="H102" s="120"/>
      <c r="I102" s="120"/>
      <c r="J102" s="120"/>
      <c r="K102" s="120"/>
    </row>
    <row r="103" spans="2:11" ht="15.75" customHeight="1">
      <c r="B103" s="120"/>
      <c r="C103" s="170"/>
      <c r="D103" s="120"/>
      <c r="E103" s="120"/>
      <c r="F103" s="120"/>
      <c r="G103" s="120"/>
      <c r="H103" s="120"/>
      <c r="I103" s="120"/>
      <c r="J103" s="120"/>
      <c r="K103" s="120"/>
    </row>
    <row r="104" spans="2:11" ht="15.75" customHeight="1">
      <c r="B104" s="120"/>
      <c r="C104" s="170"/>
      <c r="D104" s="120"/>
      <c r="E104" s="120"/>
      <c r="F104" s="120"/>
      <c r="G104" s="120"/>
      <c r="H104" s="120"/>
      <c r="I104" s="120"/>
      <c r="J104" s="120"/>
      <c r="K104" s="120"/>
    </row>
    <row r="105" spans="2:11" ht="15.75" customHeight="1">
      <c r="B105" s="120"/>
      <c r="C105" s="170"/>
      <c r="D105" s="120"/>
      <c r="E105" s="120"/>
      <c r="F105" s="120"/>
      <c r="G105" s="120"/>
      <c r="H105" s="120"/>
      <c r="I105" s="120"/>
      <c r="J105" s="120"/>
      <c r="K105" s="120"/>
    </row>
    <row r="106" spans="2:11" ht="15.75" customHeight="1">
      <c r="B106" s="120"/>
      <c r="C106" s="170"/>
      <c r="D106" s="120"/>
      <c r="E106" s="120"/>
      <c r="F106" s="120"/>
      <c r="G106" s="120"/>
      <c r="H106" s="120"/>
      <c r="I106" s="120"/>
      <c r="J106" s="120"/>
      <c r="K106" s="120"/>
    </row>
    <row r="107" spans="2:11" ht="15.75" customHeight="1">
      <c r="B107" s="120"/>
      <c r="C107" s="170"/>
      <c r="D107" s="120"/>
      <c r="E107" s="120"/>
      <c r="F107" s="120"/>
      <c r="G107" s="120"/>
      <c r="H107" s="120"/>
      <c r="I107" s="120"/>
      <c r="J107" s="120"/>
      <c r="K107" s="120"/>
    </row>
    <row r="108" spans="2:11" ht="15.75" customHeight="1">
      <c r="B108" s="120"/>
      <c r="C108" s="170"/>
      <c r="D108" s="120"/>
      <c r="E108" s="120"/>
      <c r="F108" s="120"/>
      <c r="G108" s="120"/>
      <c r="H108" s="120"/>
      <c r="I108" s="120"/>
      <c r="J108" s="120"/>
      <c r="K108" s="120"/>
    </row>
    <row r="109" spans="2:11" ht="15.75" customHeight="1">
      <c r="B109" s="120"/>
      <c r="C109" s="170"/>
      <c r="D109" s="120"/>
      <c r="E109" s="120"/>
      <c r="F109" s="120"/>
      <c r="G109" s="120"/>
      <c r="H109" s="120"/>
      <c r="I109" s="120"/>
      <c r="J109" s="120"/>
      <c r="K109" s="120"/>
    </row>
    <row r="110" spans="2:11" ht="15.75" customHeight="1">
      <c r="B110" s="120"/>
      <c r="C110" s="170"/>
      <c r="D110" s="120"/>
      <c r="E110" s="120"/>
      <c r="F110" s="120"/>
      <c r="G110" s="120"/>
      <c r="H110" s="120"/>
      <c r="I110" s="120"/>
      <c r="J110" s="120"/>
      <c r="K110" s="120"/>
    </row>
    <row r="111" spans="2:11" ht="15.75" customHeight="1">
      <c r="B111" s="120"/>
      <c r="C111" s="170"/>
      <c r="D111" s="120"/>
      <c r="E111" s="120"/>
      <c r="F111" s="120"/>
      <c r="G111" s="120"/>
      <c r="H111" s="120"/>
      <c r="I111" s="120"/>
      <c r="J111" s="120"/>
      <c r="K111" s="120"/>
    </row>
    <row r="112" spans="2:11" ht="15.75" customHeight="1">
      <c r="B112" s="120"/>
      <c r="C112" s="170"/>
      <c r="D112" s="120"/>
      <c r="E112" s="120"/>
      <c r="F112" s="120"/>
      <c r="G112" s="120"/>
      <c r="H112" s="120"/>
      <c r="I112" s="120"/>
      <c r="J112" s="120"/>
      <c r="K112" s="120"/>
    </row>
    <row r="113" spans="2:11" ht="15.75" customHeight="1">
      <c r="B113" s="120"/>
      <c r="C113" s="170"/>
      <c r="D113" s="120"/>
      <c r="E113" s="120"/>
      <c r="F113" s="120"/>
      <c r="G113" s="120"/>
      <c r="H113" s="120"/>
      <c r="I113" s="120"/>
      <c r="J113" s="120"/>
      <c r="K113" s="120"/>
    </row>
    <row r="114" spans="2:11" ht="15.75" customHeight="1">
      <c r="B114" s="120"/>
      <c r="C114" s="170"/>
      <c r="D114" s="120"/>
      <c r="E114" s="120"/>
      <c r="F114" s="120"/>
      <c r="G114" s="120"/>
      <c r="H114" s="120"/>
      <c r="I114" s="120"/>
      <c r="J114" s="120"/>
      <c r="K114" s="120"/>
    </row>
    <row r="115" spans="2:11" ht="15.75" customHeight="1">
      <c r="B115" s="120"/>
      <c r="C115" s="170"/>
      <c r="D115" s="120"/>
      <c r="E115" s="120"/>
      <c r="F115" s="120"/>
      <c r="G115" s="120"/>
      <c r="H115" s="120"/>
      <c r="I115" s="120"/>
      <c r="J115" s="120"/>
      <c r="K115" s="120"/>
    </row>
    <row r="116" spans="2:11" ht="15.75" customHeight="1">
      <c r="B116" s="120"/>
      <c r="C116" s="170"/>
      <c r="D116" s="120"/>
      <c r="E116" s="120"/>
      <c r="F116" s="120"/>
      <c r="G116" s="120"/>
      <c r="H116" s="120"/>
      <c r="I116" s="120"/>
      <c r="J116" s="120"/>
      <c r="K116" s="120"/>
    </row>
    <row r="117" spans="2:11" ht="15.75" customHeight="1">
      <c r="B117" s="120"/>
      <c r="C117" s="170"/>
      <c r="D117" s="120"/>
      <c r="E117" s="120"/>
      <c r="F117" s="120"/>
      <c r="G117" s="120"/>
      <c r="H117" s="120"/>
      <c r="I117" s="120"/>
      <c r="J117" s="120"/>
      <c r="K117" s="120"/>
    </row>
    <row r="118" spans="2:11" ht="15.75" customHeight="1">
      <c r="B118" s="120"/>
      <c r="C118" s="170"/>
      <c r="D118" s="120"/>
      <c r="E118" s="120"/>
      <c r="F118" s="120"/>
      <c r="G118" s="120"/>
      <c r="H118" s="120"/>
      <c r="I118" s="120"/>
      <c r="J118" s="120"/>
      <c r="K118" s="120"/>
    </row>
    <row r="119" spans="2:11" ht="15.75" customHeight="1">
      <c r="B119" s="120"/>
      <c r="C119" s="170"/>
      <c r="D119" s="120"/>
      <c r="E119" s="120"/>
      <c r="F119" s="120"/>
      <c r="G119" s="120"/>
      <c r="H119" s="120"/>
      <c r="I119" s="120"/>
      <c r="J119" s="120"/>
      <c r="K119" s="120"/>
    </row>
    <row r="120" spans="2:11" ht="15.75" customHeight="1">
      <c r="B120" s="120"/>
      <c r="C120" s="170"/>
      <c r="D120" s="120"/>
      <c r="E120" s="120"/>
      <c r="F120" s="120"/>
      <c r="G120" s="120"/>
      <c r="H120" s="120"/>
      <c r="I120" s="120"/>
      <c r="J120" s="120"/>
      <c r="K120" s="120"/>
    </row>
    <row r="121" spans="2:11" ht="15.75" customHeight="1">
      <c r="B121" s="120"/>
      <c r="C121" s="170"/>
      <c r="D121" s="120"/>
      <c r="E121" s="120"/>
      <c r="F121" s="120"/>
      <c r="G121" s="120"/>
      <c r="H121" s="120"/>
      <c r="I121" s="120"/>
      <c r="J121" s="120"/>
      <c r="K121" s="120"/>
    </row>
    <row r="122" spans="2:11" ht="15.75" customHeight="1">
      <c r="B122" s="120"/>
      <c r="C122" s="170"/>
      <c r="D122" s="120"/>
      <c r="E122" s="120"/>
      <c r="F122" s="120"/>
      <c r="G122" s="120"/>
      <c r="H122" s="120"/>
      <c r="I122" s="120"/>
      <c r="J122" s="120"/>
      <c r="K122" s="120"/>
    </row>
    <row r="123" spans="2:11" ht="15.75" customHeight="1">
      <c r="B123" s="120"/>
      <c r="C123" s="170"/>
      <c r="D123" s="120"/>
      <c r="E123" s="120"/>
      <c r="F123" s="120"/>
      <c r="G123" s="120"/>
      <c r="H123" s="120"/>
      <c r="I123" s="120"/>
      <c r="J123" s="120"/>
      <c r="K123" s="120"/>
    </row>
    <row r="124" spans="2:11" ht="15.75" customHeight="1">
      <c r="B124" s="120"/>
      <c r="C124" s="170"/>
      <c r="D124" s="120"/>
      <c r="E124" s="120"/>
      <c r="F124" s="120"/>
      <c r="G124" s="120"/>
      <c r="H124" s="120"/>
      <c r="I124" s="120"/>
      <c r="J124" s="120"/>
      <c r="K124" s="120"/>
    </row>
    <row r="125" spans="2:11" ht="15.75" customHeight="1">
      <c r="B125" s="120"/>
      <c r="C125" s="170"/>
      <c r="D125" s="120"/>
      <c r="E125" s="120"/>
      <c r="F125" s="120"/>
      <c r="G125" s="120"/>
      <c r="H125" s="120"/>
      <c r="I125" s="120"/>
      <c r="J125" s="120"/>
      <c r="K125" s="120"/>
    </row>
    <row r="126" spans="2:11" ht="15.75" customHeight="1">
      <c r="B126" s="120"/>
      <c r="C126" s="170"/>
      <c r="D126" s="120"/>
      <c r="E126" s="120"/>
      <c r="F126" s="120"/>
      <c r="G126" s="120"/>
      <c r="H126" s="120"/>
      <c r="I126" s="120"/>
      <c r="J126" s="120"/>
      <c r="K126" s="120"/>
    </row>
    <row r="127" spans="2:11" ht="15.75" customHeight="1">
      <c r="B127" s="120"/>
      <c r="C127" s="170"/>
      <c r="D127" s="120"/>
      <c r="E127" s="120"/>
      <c r="F127" s="120"/>
      <c r="G127" s="120"/>
      <c r="H127" s="120"/>
      <c r="I127" s="120"/>
      <c r="J127" s="120"/>
      <c r="K127" s="120"/>
    </row>
    <row r="128" spans="2:11" ht="15.75" customHeight="1">
      <c r="B128" s="120"/>
      <c r="C128" s="170"/>
      <c r="D128" s="120"/>
      <c r="E128" s="120"/>
      <c r="F128" s="120"/>
      <c r="G128" s="120"/>
      <c r="H128" s="120"/>
      <c r="I128" s="120"/>
      <c r="J128" s="120"/>
      <c r="K128" s="120"/>
    </row>
    <row r="129" spans="2:11" ht="15.75" customHeight="1">
      <c r="B129" s="120"/>
      <c r="C129" s="170"/>
      <c r="D129" s="120"/>
      <c r="E129" s="120"/>
      <c r="F129" s="120"/>
      <c r="G129" s="120"/>
      <c r="H129" s="120"/>
      <c r="I129" s="120"/>
      <c r="J129" s="120"/>
      <c r="K129" s="120"/>
    </row>
    <row r="130" spans="2:11" ht="15.75" customHeight="1">
      <c r="B130" s="120"/>
      <c r="C130" s="170"/>
      <c r="D130" s="120"/>
      <c r="E130" s="120"/>
      <c r="F130" s="120"/>
      <c r="G130" s="120"/>
      <c r="H130" s="120"/>
      <c r="I130" s="120"/>
      <c r="J130" s="120"/>
      <c r="K130" s="120"/>
    </row>
    <row r="131" spans="2:11" ht="15.75" customHeight="1">
      <c r="B131" s="120"/>
      <c r="C131" s="170"/>
      <c r="D131" s="120"/>
      <c r="E131" s="120"/>
      <c r="F131" s="120"/>
      <c r="G131" s="120"/>
      <c r="H131" s="120"/>
      <c r="I131" s="120"/>
      <c r="J131" s="120"/>
      <c r="K131" s="120"/>
    </row>
    <row r="132" spans="2:11" ht="15.75" customHeight="1">
      <c r="B132" s="120"/>
      <c r="C132" s="170"/>
      <c r="D132" s="120"/>
      <c r="E132" s="120"/>
      <c r="F132" s="120"/>
      <c r="G132" s="120"/>
      <c r="H132" s="120"/>
      <c r="I132" s="120"/>
      <c r="J132" s="120"/>
      <c r="K132" s="120"/>
    </row>
    <row r="133" spans="2:11" ht="15.75" customHeight="1">
      <c r="B133" s="120"/>
      <c r="C133" s="170"/>
      <c r="D133" s="120"/>
      <c r="E133" s="120"/>
      <c r="F133" s="120"/>
      <c r="G133" s="120"/>
      <c r="H133" s="120"/>
      <c r="I133" s="120"/>
      <c r="J133" s="120"/>
      <c r="K133" s="120"/>
    </row>
    <row r="134" spans="2:11" ht="15.75" customHeight="1">
      <c r="B134" s="120"/>
      <c r="C134" s="170"/>
      <c r="D134" s="120"/>
      <c r="E134" s="120"/>
      <c r="F134" s="120"/>
      <c r="G134" s="120"/>
      <c r="H134" s="120"/>
      <c r="I134" s="120"/>
      <c r="J134" s="120"/>
      <c r="K134" s="120"/>
    </row>
    <row r="135" spans="2:11" ht="15.75" customHeight="1">
      <c r="B135" s="120"/>
      <c r="C135" s="170"/>
      <c r="D135" s="120"/>
      <c r="E135" s="120"/>
      <c r="F135" s="120"/>
      <c r="G135" s="120"/>
      <c r="H135" s="120"/>
      <c r="I135" s="120"/>
      <c r="J135" s="120"/>
      <c r="K135" s="120"/>
    </row>
    <row r="136" spans="2:11" ht="15.75" customHeight="1">
      <c r="B136" s="120"/>
      <c r="C136" s="170"/>
      <c r="D136" s="120"/>
      <c r="E136" s="120"/>
      <c r="F136" s="120"/>
      <c r="G136" s="120"/>
      <c r="H136" s="120"/>
      <c r="I136" s="120"/>
      <c r="J136" s="120"/>
      <c r="K136" s="120"/>
    </row>
    <row r="137" spans="2:11" ht="15.75" customHeight="1">
      <c r="B137" s="120"/>
      <c r="C137" s="170"/>
      <c r="D137" s="120"/>
      <c r="E137" s="120"/>
      <c r="F137" s="120"/>
      <c r="G137" s="120"/>
      <c r="H137" s="120"/>
      <c r="I137" s="120"/>
      <c r="J137" s="120"/>
      <c r="K137" s="120"/>
    </row>
    <row r="138" spans="2:11" ht="15.75" customHeight="1">
      <c r="B138" s="120"/>
      <c r="C138" s="170"/>
      <c r="D138" s="120"/>
      <c r="E138" s="120"/>
      <c r="F138" s="120"/>
      <c r="G138" s="120"/>
      <c r="H138" s="120"/>
      <c r="I138" s="120"/>
      <c r="J138" s="120"/>
      <c r="K138" s="120"/>
    </row>
    <row r="139" spans="2:11" ht="15.75" customHeight="1">
      <c r="B139" s="120"/>
      <c r="C139" s="170"/>
      <c r="D139" s="120"/>
      <c r="E139" s="120"/>
      <c r="F139" s="120"/>
      <c r="G139" s="120"/>
      <c r="H139" s="120"/>
      <c r="I139" s="120"/>
      <c r="J139" s="120"/>
      <c r="K139" s="120"/>
    </row>
    <row r="140" spans="2:11" ht="15.75" customHeight="1">
      <c r="B140" s="120"/>
      <c r="C140" s="170"/>
      <c r="D140" s="120"/>
      <c r="E140" s="120"/>
      <c r="F140" s="120"/>
      <c r="G140" s="120"/>
      <c r="H140" s="120"/>
      <c r="I140" s="120"/>
      <c r="J140" s="120"/>
      <c r="K140" s="120"/>
    </row>
    <row r="141" spans="2:11" ht="15.75" customHeight="1">
      <c r="B141" s="120"/>
      <c r="C141" s="170"/>
      <c r="D141" s="120"/>
      <c r="E141" s="120"/>
      <c r="F141" s="120"/>
      <c r="G141" s="120"/>
      <c r="H141" s="120"/>
      <c r="I141" s="120"/>
      <c r="J141" s="120"/>
      <c r="K141" s="120"/>
    </row>
    <row r="142" spans="2:11" ht="15.75" customHeight="1">
      <c r="B142" s="120"/>
      <c r="C142" s="170"/>
      <c r="D142" s="120"/>
      <c r="E142" s="120"/>
      <c r="F142" s="120"/>
      <c r="G142" s="120"/>
      <c r="H142" s="120"/>
      <c r="I142" s="120"/>
      <c r="J142" s="120"/>
      <c r="K142" s="120"/>
    </row>
    <row r="143" spans="2:11" ht="15.75" customHeight="1">
      <c r="B143" s="120"/>
      <c r="C143" s="170"/>
      <c r="D143" s="120"/>
      <c r="E143" s="120"/>
      <c r="F143" s="120"/>
      <c r="G143" s="120"/>
      <c r="H143" s="120"/>
      <c r="I143" s="120"/>
      <c r="J143" s="120"/>
      <c r="K143" s="120"/>
    </row>
    <row r="144" spans="2:11" ht="15.75" customHeight="1">
      <c r="B144" s="120"/>
      <c r="C144" s="170"/>
      <c r="D144" s="120"/>
      <c r="E144" s="120"/>
      <c r="F144" s="120"/>
      <c r="G144" s="120"/>
      <c r="H144" s="120"/>
      <c r="I144" s="120"/>
      <c r="J144" s="120"/>
      <c r="K144" s="120"/>
    </row>
    <row r="145" spans="2:11" ht="15.75" customHeight="1">
      <c r="B145" s="120"/>
      <c r="C145" s="170"/>
      <c r="D145" s="120"/>
      <c r="E145" s="120"/>
      <c r="F145" s="120"/>
      <c r="G145" s="120"/>
      <c r="H145" s="120"/>
      <c r="I145" s="120"/>
      <c r="J145" s="120"/>
      <c r="K145" s="120"/>
    </row>
    <row r="146" spans="2:11" ht="15.75" customHeight="1">
      <c r="B146" s="120"/>
      <c r="C146" s="170"/>
      <c r="D146" s="120"/>
      <c r="E146" s="120"/>
      <c r="F146" s="120"/>
      <c r="G146" s="120"/>
      <c r="H146" s="120"/>
      <c r="I146" s="120"/>
      <c r="J146" s="120"/>
      <c r="K146" s="120"/>
    </row>
    <row r="147" spans="2:11" ht="15.75" customHeight="1">
      <c r="B147" s="120"/>
      <c r="C147" s="170"/>
      <c r="D147" s="120"/>
      <c r="E147" s="120"/>
      <c r="F147" s="120"/>
      <c r="G147" s="120"/>
      <c r="H147" s="120"/>
      <c r="I147" s="120"/>
      <c r="J147" s="120"/>
      <c r="K147" s="120"/>
    </row>
    <row r="148" spans="2:11" ht="15.75" customHeight="1">
      <c r="B148" s="120"/>
      <c r="C148" s="170"/>
      <c r="D148" s="120"/>
      <c r="E148" s="120"/>
      <c r="F148" s="120"/>
      <c r="G148" s="120"/>
      <c r="H148" s="120"/>
      <c r="I148" s="120"/>
      <c r="J148" s="120"/>
      <c r="K148" s="120"/>
    </row>
    <row r="149" spans="2:11" ht="15.75" customHeight="1">
      <c r="B149" s="120"/>
      <c r="C149" s="170"/>
      <c r="D149" s="120"/>
      <c r="E149" s="120"/>
      <c r="F149" s="120"/>
      <c r="G149" s="120"/>
      <c r="H149" s="120"/>
      <c r="I149" s="120"/>
      <c r="J149" s="120"/>
      <c r="K149" s="120"/>
    </row>
    <row r="150" spans="2:11" ht="15.75" customHeight="1">
      <c r="B150" s="120"/>
      <c r="C150" s="170"/>
      <c r="D150" s="120"/>
      <c r="E150" s="120"/>
      <c r="F150" s="120"/>
      <c r="G150" s="120"/>
      <c r="H150" s="120"/>
      <c r="I150" s="120"/>
      <c r="J150" s="120"/>
      <c r="K150" s="120"/>
    </row>
    <row r="151" spans="2:11" ht="15.75" customHeight="1">
      <c r="B151" s="120"/>
      <c r="C151" s="170"/>
      <c r="D151" s="120"/>
      <c r="E151" s="120"/>
      <c r="F151" s="120"/>
      <c r="G151" s="120"/>
      <c r="H151" s="120"/>
      <c r="I151" s="120"/>
      <c r="J151" s="120"/>
      <c r="K151" s="120"/>
    </row>
    <row r="152" spans="2:11" ht="15.75" customHeight="1">
      <c r="B152" s="120"/>
      <c r="C152" s="170"/>
      <c r="D152" s="120"/>
      <c r="E152" s="120"/>
      <c r="F152" s="120"/>
      <c r="G152" s="120"/>
      <c r="H152" s="120"/>
      <c r="I152" s="120"/>
      <c r="J152" s="120"/>
      <c r="K152" s="120"/>
    </row>
    <row r="153" spans="2:11" ht="15.75" customHeight="1">
      <c r="B153" s="120"/>
      <c r="C153" s="170"/>
      <c r="D153" s="120"/>
      <c r="E153" s="120"/>
      <c r="F153" s="120"/>
      <c r="G153" s="120"/>
      <c r="H153" s="120"/>
      <c r="I153" s="120"/>
      <c r="J153" s="120"/>
      <c r="K153" s="120"/>
    </row>
    <row r="154" spans="2:11" ht="15.75" customHeight="1">
      <c r="B154" s="120"/>
      <c r="C154" s="170"/>
      <c r="D154" s="120"/>
      <c r="E154" s="120"/>
      <c r="F154" s="120"/>
      <c r="G154" s="120"/>
      <c r="H154" s="120"/>
      <c r="I154" s="120"/>
      <c r="J154" s="120"/>
      <c r="K154" s="120"/>
    </row>
    <row r="155" spans="2:11" ht="15.75" customHeight="1">
      <c r="B155" s="120"/>
      <c r="C155" s="170"/>
      <c r="D155" s="120"/>
      <c r="E155" s="120"/>
      <c r="F155" s="120"/>
      <c r="G155" s="120"/>
      <c r="H155" s="120"/>
      <c r="I155" s="120"/>
      <c r="J155" s="120"/>
      <c r="K155" s="120"/>
    </row>
    <row r="156" spans="2:11" ht="15.75" customHeight="1">
      <c r="B156" s="120"/>
      <c r="C156" s="170"/>
      <c r="D156" s="120"/>
      <c r="E156" s="120"/>
      <c r="F156" s="120"/>
      <c r="G156" s="120"/>
      <c r="H156" s="120"/>
      <c r="I156" s="120"/>
      <c r="J156" s="120"/>
      <c r="K156" s="120"/>
    </row>
    <row r="157" spans="2:11" ht="15.75" customHeight="1">
      <c r="B157" s="120"/>
      <c r="C157" s="170"/>
      <c r="D157" s="120"/>
      <c r="E157" s="120"/>
      <c r="F157" s="120"/>
      <c r="G157" s="120"/>
      <c r="H157" s="120"/>
      <c r="I157" s="120"/>
      <c r="J157" s="120"/>
      <c r="K157" s="120"/>
    </row>
    <row r="158" spans="2:11" ht="15.75" customHeight="1">
      <c r="B158" s="120"/>
      <c r="C158" s="170"/>
      <c r="D158" s="120"/>
      <c r="E158" s="120"/>
      <c r="F158" s="120"/>
      <c r="G158" s="120"/>
      <c r="H158" s="120"/>
      <c r="I158" s="120"/>
      <c r="J158" s="120"/>
      <c r="K158" s="120"/>
    </row>
    <row r="159" spans="2:11" ht="15.75" customHeight="1">
      <c r="B159" s="120"/>
      <c r="C159" s="170"/>
      <c r="D159" s="120"/>
      <c r="E159" s="120"/>
      <c r="F159" s="120"/>
      <c r="G159" s="120"/>
      <c r="H159" s="120"/>
      <c r="I159" s="120"/>
      <c r="J159" s="120"/>
      <c r="K159" s="120"/>
    </row>
    <row r="160" spans="2:11" ht="15.75" customHeight="1">
      <c r="B160" s="120"/>
      <c r="C160" s="170"/>
      <c r="D160" s="120"/>
      <c r="E160" s="120"/>
      <c r="F160" s="120"/>
      <c r="G160" s="120"/>
      <c r="H160" s="120"/>
      <c r="I160" s="120"/>
      <c r="J160" s="120"/>
      <c r="K160" s="120"/>
    </row>
    <row r="161" spans="2:11" ht="15.75" customHeight="1">
      <c r="B161" s="120"/>
      <c r="C161" s="170"/>
      <c r="D161" s="120"/>
      <c r="E161" s="120"/>
      <c r="F161" s="120"/>
      <c r="G161" s="120"/>
      <c r="H161" s="120"/>
      <c r="I161" s="120"/>
      <c r="J161" s="120"/>
      <c r="K161" s="120"/>
    </row>
    <row r="162" spans="2:11" ht="15.75" customHeight="1">
      <c r="B162" s="120"/>
      <c r="C162" s="170"/>
      <c r="D162" s="120"/>
      <c r="E162" s="120"/>
      <c r="F162" s="120"/>
      <c r="G162" s="120"/>
      <c r="H162" s="120"/>
      <c r="I162" s="120"/>
      <c r="J162" s="120"/>
      <c r="K162" s="120"/>
    </row>
    <row r="163" spans="2:11" ht="15.75" customHeight="1">
      <c r="B163" s="120"/>
      <c r="C163" s="170"/>
      <c r="D163" s="120"/>
      <c r="E163" s="120"/>
      <c r="F163" s="120"/>
      <c r="G163" s="120"/>
      <c r="H163" s="120"/>
      <c r="I163" s="120"/>
      <c r="J163" s="120"/>
      <c r="K163" s="120"/>
    </row>
    <row r="164" spans="2:11" ht="15.75" customHeight="1">
      <c r="B164" s="120"/>
      <c r="C164" s="170"/>
      <c r="D164" s="120"/>
      <c r="E164" s="120"/>
      <c r="F164" s="120"/>
      <c r="G164" s="120"/>
      <c r="H164" s="120"/>
      <c r="I164" s="120"/>
      <c r="J164" s="120"/>
      <c r="K164" s="120"/>
    </row>
    <row r="165" spans="2:11" ht="15.75" customHeight="1">
      <c r="B165" s="120"/>
      <c r="C165" s="170"/>
      <c r="D165" s="120"/>
      <c r="E165" s="120"/>
      <c r="F165" s="120"/>
      <c r="G165" s="120"/>
      <c r="H165" s="120"/>
      <c r="I165" s="120"/>
      <c r="J165" s="120"/>
      <c r="K165" s="120"/>
    </row>
    <row r="166" spans="2:11" ht="15.75" customHeight="1">
      <c r="B166" s="120"/>
      <c r="C166" s="170"/>
      <c r="D166" s="120"/>
      <c r="E166" s="120"/>
      <c r="F166" s="120"/>
      <c r="G166" s="120"/>
      <c r="H166" s="120"/>
      <c r="I166" s="120"/>
      <c r="J166" s="120"/>
      <c r="K166" s="120"/>
    </row>
    <row r="167" spans="2:11" ht="15.75" customHeight="1">
      <c r="B167" s="120"/>
      <c r="C167" s="170"/>
      <c r="D167" s="120"/>
      <c r="E167" s="120"/>
      <c r="F167" s="120"/>
      <c r="G167" s="120"/>
      <c r="H167" s="120"/>
      <c r="I167" s="120"/>
      <c r="J167" s="120"/>
      <c r="K167" s="120"/>
    </row>
    <row r="168" spans="2:11" ht="15.75" customHeight="1">
      <c r="B168" s="120"/>
      <c r="C168" s="170"/>
      <c r="D168" s="120"/>
      <c r="E168" s="120"/>
      <c r="F168" s="120"/>
      <c r="G168" s="120"/>
      <c r="H168" s="120"/>
      <c r="I168" s="120"/>
      <c r="J168" s="120"/>
      <c r="K168" s="120"/>
    </row>
    <row r="169" spans="2:11" ht="15.75" customHeight="1">
      <c r="B169" s="120"/>
      <c r="C169" s="170"/>
      <c r="D169" s="120"/>
      <c r="E169" s="120"/>
      <c r="F169" s="120"/>
      <c r="G169" s="120"/>
      <c r="H169" s="120"/>
      <c r="I169" s="120"/>
      <c r="J169" s="120"/>
      <c r="K169" s="120"/>
    </row>
    <row r="170" spans="2:11" ht="15.75" customHeight="1">
      <c r="B170" s="120"/>
      <c r="C170" s="170"/>
      <c r="D170" s="120"/>
      <c r="E170" s="120"/>
      <c r="F170" s="120"/>
      <c r="G170" s="120"/>
      <c r="H170" s="120"/>
      <c r="I170" s="120"/>
      <c r="J170" s="120"/>
      <c r="K170" s="120"/>
    </row>
    <row r="171" spans="2:11" ht="15.75" customHeight="1">
      <c r="B171" s="120"/>
      <c r="C171" s="170"/>
      <c r="D171" s="120"/>
      <c r="E171" s="120"/>
      <c r="F171" s="120"/>
      <c r="G171" s="120"/>
      <c r="H171" s="120"/>
      <c r="I171" s="120"/>
      <c r="J171" s="120"/>
      <c r="K171" s="120"/>
    </row>
    <row r="172" spans="2:11" ht="15.75" customHeight="1">
      <c r="B172" s="120"/>
      <c r="C172" s="170"/>
      <c r="D172" s="120"/>
      <c r="E172" s="120"/>
      <c r="F172" s="120"/>
      <c r="G172" s="120"/>
      <c r="H172" s="120"/>
      <c r="I172" s="120"/>
      <c r="J172" s="120"/>
      <c r="K172" s="120"/>
    </row>
    <row r="173" spans="2:11" ht="15.75" customHeight="1">
      <c r="B173" s="120"/>
      <c r="C173" s="170"/>
      <c r="D173" s="120"/>
      <c r="E173" s="120"/>
      <c r="F173" s="120"/>
      <c r="G173" s="120"/>
      <c r="H173" s="120"/>
      <c r="I173" s="120"/>
      <c r="J173" s="120"/>
      <c r="K173" s="120"/>
    </row>
    <row r="174" spans="2:11" ht="15.75" customHeight="1">
      <c r="B174" s="120"/>
      <c r="C174" s="170"/>
      <c r="D174" s="120"/>
      <c r="E174" s="120"/>
      <c r="F174" s="120"/>
      <c r="G174" s="120"/>
      <c r="H174" s="120"/>
      <c r="I174" s="120"/>
      <c r="J174" s="120"/>
      <c r="K174" s="120"/>
    </row>
    <row r="175" spans="2:11" ht="15.75" customHeight="1">
      <c r="B175" s="120"/>
      <c r="C175" s="170"/>
      <c r="D175" s="120"/>
      <c r="E175" s="120"/>
      <c r="F175" s="120"/>
      <c r="G175" s="120"/>
      <c r="H175" s="120"/>
      <c r="I175" s="120"/>
      <c r="J175" s="120"/>
      <c r="K175" s="120"/>
    </row>
    <row r="176" spans="2:11" ht="15.75" customHeight="1">
      <c r="B176" s="120"/>
      <c r="C176" s="170"/>
      <c r="D176" s="120"/>
      <c r="E176" s="120"/>
      <c r="F176" s="120"/>
      <c r="G176" s="120"/>
      <c r="H176" s="120"/>
      <c r="I176" s="120"/>
      <c r="J176" s="120"/>
      <c r="K176" s="120"/>
    </row>
    <row r="177" spans="2:11" ht="15.75" customHeight="1">
      <c r="B177" s="120"/>
      <c r="C177" s="170"/>
      <c r="D177" s="120"/>
      <c r="E177" s="120"/>
      <c r="F177" s="120"/>
      <c r="G177" s="120"/>
      <c r="H177" s="120"/>
      <c r="I177" s="120"/>
      <c r="J177" s="120"/>
      <c r="K177" s="120"/>
    </row>
    <row r="178" spans="2:11" ht="15.75" customHeight="1">
      <c r="B178" s="120"/>
      <c r="C178" s="170"/>
      <c r="D178" s="120"/>
      <c r="E178" s="120"/>
      <c r="F178" s="120"/>
      <c r="G178" s="120"/>
      <c r="H178" s="120"/>
      <c r="I178" s="120"/>
      <c r="J178" s="120"/>
      <c r="K178" s="120"/>
    </row>
    <row r="179" spans="2:11" ht="15.75" customHeight="1">
      <c r="B179" s="120"/>
      <c r="C179" s="170"/>
      <c r="D179" s="120"/>
      <c r="E179" s="120"/>
      <c r="F179" s="120"/>
      <c r="G179" s="120"/>
      <c r="H179" s="120"/>
      <c r="I179" s="120"/>
      <c r="J179" s="120"/>
      <c r="K179" s="120"/>
    </row>
    <row r="180" spans="2:11" ht="15.75" customHeight="1">
      <c r="B180" s="120"/>
      <c r="C180" s="170"/>
      <c r="D180" s="120"/>
      <c r="E180" s="120"/>
      <c r="F180" s="120"/>
      <c r="G180" s="120"/>
      <c r="H180" s="120"/>
      <c r="I180" s="120"/>
      <c r="J180" s="120"/>
      <c r="K180" s="120"/>
    </row>
    <row r="181" spans="2:11" ht="15.75" customHeight="1">
      <c r="B181" s="120"/>
      <c r="C181" s="170"/>
      <c r="D181" s="120"/>
      <c r="E181" s="120"/>
      <c r="F181" s="120"/>
      <c r="G181" s="120"/>
      <c r="H181" s="120"/>
      <c r="I181" s="120"/>
      <c r="J181" s="120"/>
      <c r="K181" s="120"/>
    </row>
    <row r="182" spans="2:11" ht="15.75" customHeight="1">
      <c r="B182" s="120"/>
      <c r="C182" s="170"/>
      <c r="D182" s="120"/>
      <c r="E182" s="120"/>
      <c r="F182" s="120"/>
      <c r="G182" s="120"/>
      <c r="H182" s="120"/>
      <c r="I182" s="120"/>
      <c r="J182" s="120"/>
      <c r="K182" s="120"/>
    </row>
    <row r="183" spans="2:11" ht="15.75" customHeight="1">
      <c r="B183" s="120"/>
      <c r="C183" s="170"/>
      <c r="D183" s="120"/>
      <c r="E183" s="120"/>
      <c r="F183" s="120"/>
      <c r="G183" s="120"/>
      <c r="H183" s="120"/>
      <c r="I183" s="120"/>
      <c r="J183" s="120"/>
      <c r="K183" s="120"/>
    </row>
    <row r="184" spans="2:11" ht="15.75" customHeight="1">
      <c r="B184" s="120"/>
      <c r="C184" s="170"/>
      <c r="D184" s="120"/>
      <c r="E184" s="120"/>
      <c r="F184" s="120"/>
      <c r="G184" s="120"/>
      <c r="H184" s="120"/>
      <c r="I184" s="120"/>
      <c r="J184" s="120"/>
      <c r="K184" s="120"/>
    </row>
    <row r="185" spans="2:11" ht="15.75" customHeight="1">
      <c r="B185" s="120"/>
      <c r="C185" s="170"/>
      <c r="D185" s="120"/>
      <c r="E185" s="120"/>
      <c r="F185" s="120"/>
      <c r="G185" s="120"/>
      <c r="H185" s="120"/>
      <c r="I185" s="120"/>
      <c r="J185" s="120"/>
      <c r="K185" s="120"/>
    </row>
    <row r="186" spans="2:11" ht="15.75" customHeight="1">
      <c r="B186" s="120"/>
      <c r="C186" s="170"/>
      <c r="D186" s="120"/>
      <c r="E186" s="120"/>
      <c r="F186" s="120"/>
      <c r="G186" s="120"/>
      <c r="H186" s="120"/>
      <c r="I186" s="120"/>
      <c r="J186" s="120"/>
      <c r="K186" s="120"/>
    </row>
    <row r="187" spans="2:11" ht="15.75" customHeight="1">
      <c r="B187" s="120"/>
      <c r="C187" s="170"/>
      <c r="D187" s="120"/>
      <c r="E187" s="120"/>
      <c r="F187" s="120"/>
      <c r="G187" s="120"/>
      <c r="H187" s="120"/>
      <c r="I187" s="120"/>
      <c r="J187" s="120"/>
      <c r="K187" s="120"/>
    </row>
    <row r="188" spans="2:11" ht="15.75" customHeight="1">
      <c r="B188" s="120"/>
      <c r="C188" s="170"/>
      <c r="D188" s="120"/>
      <c r="E188" s="120"/>
      <c r="F188" s="120"/>
      <c r="G188" s="120"/>
      <c r="H188" s="120"/>
      <c r="I188" s="120"/>
      <c r="J188" s="120"/>
      <c r="K188" s="120"/>
    </row>
    <row r="189" spans="2:11" ht="15.75" customHeight="1">
      <c r="B189" s="120"/>
      <c r="C189" s="170"/>
      <c r="D189" s="120"/>
      <c r="E189" s="120"/>
      <c r="F189" s="120"/>
      <c r="G189" s="120"/>
      <c r="H189" s="120"/>
      <c r="I189" s="120"/>
      <c r="J189" s="120"/>
      <c r="K189" s="120"/>
    </row>
    <row r="190" spans="2:11" ht="15.75" customHeight="1">
      <c r="C190" s="170"/>
    </row>
    <row r="191" spans="2:11" ht="15.75" customHeight="1">
      <c r="C191" s="170"/>
    </row>
    <row r="192" spans="2:11" ht="15.75" customHeight="1">
      <c r="C192" s="170"/>
    </row>
    <row r="193" spans="3:3" ht="15.75" customHeight="1">
      <c r="C193" s="170"/>
    </row>
    <row r="194" spans="3:3" ht="15.75" customHeight="1">
      <c r="C194" s="170"/>
    </row>
    <row r="195" spans="3:3" ht="15.75" customHeight="1">
      <c r="C195" s="170"/>
    </row>
    <row r="196" spans="3:3" ht="15.75" customHeight="1">
      <c r="C196" s="170"/>
    </row>
    <row r="197" spans="3:3" ht="15.75" customHeight="1">
      <c r="C197" s="170"/>
    </row>
    <row r="198" spans="3:3" ht="15.75" customHeight="1">
      <c r="C198" s="170"/>
    </row>
    <row r="199" spans="3:3" ht="15.75" customHeight="1">
      <c r="C199" s="170"/>
    </row>
    <row r="200" spans="3:3" ht="15.75" customHeight="1">
      <c r="C200" s="170"/>
    </row>
    <row r="201" spans="3:3" ht="15.75" customHeight="1">
      <c r="C201" s="170"/>
    </row>
    <row r="202" spans="3:3" ht="15.75" customHeight="1">
      <c r="C202" s="170"/>
    </row>
    <row r="203" spans="3:3" ht="15.75" customHeight="1">
      <c r="C203" s="170"/>
    </row>
    <row r="204" spans="3:3" ht="15.75" customHeight="1">
      <c r="C204" s="170"/>
    </row>
    <row r="205" spans="3:3" ht="15.75" customHeight="1">
      <c r="C205" s="170"/>
    </row>
    <row r="206" spans="3:3" ht="15.75" customHeight="1">
      <c r="C206" s="170"/>
    </row>
    <row r="207" spans="3:3" ht="15.75" customHeight="1">
      <c r="C207" s="170"/>
    </row>
    <row r="208" spans="3:3" ht="15.75" customHeight="1">
      <c r="C208" s="170"/>
    </row>
    <row r="209" spans="3:3" ht="15.75" customHeight="1">
      <c r="C209" s="170"/>
    </row>
    <row r="210" spans="3:3" ht="15.75" customHeight="1">
      <c r="C210" s="170"/>
    </row>
    <row r="211" spans="3:3" ht="15.75" customHeight="1">
      <c r="C211" s="170"/>
    </row>
    <row r="212" spans="3:3" ht="15.75" customHeight="1">
      <c r="C212" s="170"/>
    </row>
    <row r="213" spans="3:3" ht="15.75" customHeight="1">
      <c r="C213" s="170"/>
    </row>
    <row r="214" spans="3:3" ht="15.75" customHeight="1">
      <c r="C214" s="170"/>
    </row>
    <row r="215" spans="3:3" ht="15.75" customHeight="1">
      <c r="C215" s="170"/>
    </row>
    <row r="216" spans="3:3" ht="15.75" customHeight="1">
      <c r="C216" s="170"/>
    </row>
    <row r="217" spans="3:3" ht="15.75" customHeight="1">
      <c r="C217" s="170"/>
    </row>
    <row r="218" spans="3:3" ht="15.75" customHeight="1">
      <c r="C218" s="170"/>
    </row>
    <row r="219" spans="3:3" ht="15.75" customHeight="1">
      <c r="C219" s="170"/>
    </row>
    <row r="220" spans="3:3" ht="15.75" customHeight="1">
      <c r="C220" s="170"/>
    </row>
    <row r="221" spans="3:3" ht="15.75" customHeight="1">
      <c r="C221" s="170"/>
    </row>
    <row r="222" spans="3:3" ht="15.75" customHeight="1">
      <c r="C222" s="170"/>
    </row>
    <row r="223" spans="3:3" ht="15.75" customHeight="1">
      <c r="C223" s="170"/>
    </row>
    <row r="224" spans="3:3" ht="15.75" customHeight="1">
      <c r="C224" s="170"/>
    </row>
    <row r="225" spans="3:3" ht="15.75" customHeight="1">
      <c r="C225" s="170"/>
    </row>
    <row r="226" spans="3:3" ht="15.75" customHeight="1">
      <c r="C226" s="170"/>
    </row>
    <row r="227" spans="3:3" ht="15.75" customHeight="1">
      <c r="C227" s="170"/>
    </row>
    <row r="228" spans="3:3" ht="15.75" customHeight="1">
      <c r="C228" s="170"/>
    </row>
    <row r="229" spans="3:3" ht="15.75" customHeight="1">
      <c r="C229" s="170"/>
    </row>
    <row r="230" spans="3:3" ht="15.75" customHeight="1">
      <c r="C230" s="170"/>
    </row>
    <row r="231" spans="3:3" ht="15.75" customHeight="1">
      <c r="C231" s="170"/>
    </row>
    <row r="232" spans="3:3" ht="15.75" customHeight="1">
      <c r="C232" s="170"/>
    </row>
    <row r="233" spans="3:3" ht="15.75" customHeight="1">
      <c r="C233" s="170"/>
    </row>
    <row r="234" spans="3:3" ht="15.75" customHeight="1">
      <c r="C234" s="170"/>
    </row>
    <row r="235" spans="3:3" ht="15.75" customHeight="1">
      <c r="C235" s="170"/>
    </row>
    <row r="236" spans="3:3" ht="15.75" customHeight="1">
      <c r="C236" s="170"/>
    </row>
    <row r="237" spans="3:3" ht="15.75" customHeight="1">
      <c r="C237" s="170"/>
    </row>
    <row r="238" spans="3:3" ht="15.75" customHeight="1">
      <c r="C238" s="170"/>
    </row>
    <row r="239" spans="3:3" ht="15.75" customHeight="1">
      <c r="C239" s="170"/>
    </row>
    <row r="240" spans="3:3" ht="15.75" customHeight="1">
      <c r="C240" s="170"/>
    </row>
    <row r="241" spans="3:3" ht="15.75" customHeight="1">
      <c r="C241" s="170"/>
    </row>
    <row r="242" spans="3:3" ht="15.75" customHeight="1">
      <c r="C242" s="170"/>
    </row>
    <row r="243" spans="3:3" ht="15.75" customHeight="1">
      <c r="C243" s="170"/>
    </row>
    <row r="244" spans="3:3" ht="15.75" customHeight="1">
      <c r="C244" s="170"/>
    </row>
    <row r="245" spans="3:3" ht="15.75" customHeight="1">
      <c r="C245" s="170"/>
    </row>
    <row r="246" spans="3:3" ht="15.75" customHeight="1">
      <c r="C246" s="170"/>
    </row>
    <row r="247" spans="3:3" ht="15.75" customHeight="1">
      <c r="C247" s="170"/>
    </row>
    <row r="248" spans="3:3" ht="15.75" customHeight="1">
      <c r="C248" s="170"/>
    </row>
    <row r="249" spans="3:3" ht="15.75" customHeight="1">
      <c r="C249" s="170"/>
    </row>
    <row r="250" spans="3:3" ht="15.75" customHeight="1">
      <c r="C250" s="170"/>
    </row>
    <row r="251" spans="3:3" ht="15.75" customHeight="1">
      <c r="C251" s="170"/>
    </row>
    <row r="252" spans="3:3" ht="15.75" customHeight="1">
      <c r="C252" s="170"/>
    </row>
    <row r="253" spans="3:3" ht="15.75" customHeight="1">
      <c r="C253" s="170"/>
    </row>
    <row r="254" spans="3:3" ht="15.75" customHeight="1">
      <c r="C254" s="170"/>
    </row>
    <row r="255" spans="3:3" ht="15.75" customHeight="1">
      <c r="C255" s="170"/>
    </row>
    <row r="256" spans="3:3" ht="15.75" customHeight="1">
      <c r="C256" s="170"/>
    </row>
    <row r="257" spans="3:3" ht="15.75" customHeight="1">
      <c r="C257" s="170"/>
    </row>
    <row r="258" spans="3:3" ht="15.75" customHeight="1">
      <c r="C258" s="170"/>
    </row>
    <row r="259" spans="3:3" ht="15.75" customHeight="1">
      <c r="C259" s="170"/>
    </row>
    <row r="260" spans="3:3" ht="15.75" customHeight="1">
      <c r="C260" s="170"/>
    </row>
    <row r="261" spans="3:3" ht="15.75" customHeight="1">
      <c r="C261" s="170"/>
    </row>
    <row r="262" spans="3:3" ht="15.75" customHeight="1">
      <c r="C262" s="170"/>
    </row>
    <row r="263" spans="3:3" ht="15.75" customHeight="1">
      <c r="C263" s="170"/>
    </row>
    <row r="264" spans="3:3" ht="15.75" customHeight="1">
      <c r="C264" s="170"/>
    </row>
    <row r="265" spans="3:3" ht="15.75" customHeight="1">
      <c r="C265" s="170"/>
    </row>
    <row r="266" spans="3:3" ht="15.75" customHeight="1">
      <c r="C266" s="170"/>
    </row>
    <row r="267" spans="3:3" ht="15.75" customHeight="1">
      <c r="C267" s="170"/>
    </row>
    <row r="268" spans="3:3" ht="15.75" customHeight="1">
      <c r="C268" s="170"/>
    </row>
    <row r="269" spans="3:3" ht="15.75" customHeight="1">
      <c r="C269" s="170"/>
    </row>
    <row r="270" spans="3:3" ht="15.75" customHeight="1">
      <c r="C270" s="170"/>
    </row>
    <row r="271" spans="3:3" ht="15.75" customHeight="1">
      <c r="C271" s="170"/>
    </row>
    <row r="272" spans="3:3" ht="15.75" customHeight="1">
      <c r="C272" s="170"/>
    </row>
    <row r="273" spans="3:3" ht="15.75" customHeight="1">
      <c r="C273" s="170"/>
    </row>
    <row r="274" spans="3:3" ht="15.75" customHeight="1">
      <c r="C274" s="170"/>
    </row>
    <row r="275" spans="3:3" ht="15.75" customHeight="1">
      <c r="C275" s="170"/>
    </row>
    <row r="276" spans="3:3" ht="15.75" customHeight="1">
      <c r="C276" s="170"/>
    </row>
    <row r="277" spans="3:3" ht="15.75" customHeight="1">
      <c r="C277" s="170"/>
    </row>
    <row r="278" spans="3:3" ht="15.75" customHeight="1">
      <c r="C278" s="170"/>
    </row>
    <row r="279" spans="3:3" ht="15.75" customHeight="1">
      <c r="C279" s="170"/>
    </row>
    <row r="280" spans="3:3" ht="15.75" customHeight="1">
      <c r="C280" s="170"/>
    </row>
    <row r="281" spans="3:3" ht="15.75" customHeight="1">
      <c r="C281" s="170"/>
    </row>
    <row r="282" spans="3:3" ht="15.75" customHeight="1">
      <c r="C282" s="170"/>
    </row>
    <row r="283" spans="3:3" ht="15.75" customHeight="1">
      <c r="C283" s="170"/>
    </row>
    <row r="284" spans="3:3" ht="15.75" customHeight="1">
      <c r="C284" s="170"/>
    </row>
    <row r="285" spans="3:3" ht="15.75" customHeight="1">
      <c r="C285" s="170"/>
    </row>
    <row r="286" spans="3:3" ht="15.75" customHeight="1">
      <c r="C286" s="170"/>
    </row>
    <row r="287" spans="3:3" ht="15.75" customHeight="1">
      <c r="C287" s="170"/>
    </row>
    <row r="288" spans="3:3" ht="15.75" customHeight="1">
      <c r="C288" s="170"/>
    </row>
    <row r="289" spans="3:3" ht="15.75" customHeight="1">
      <c r="C289" s="170"/>
    </row>
    <row r="290" spans="3:3" ht="15.75" customHeight="1">
      <c r="C290" s="170"/>
    </row>
    <row r="291" spans="3:3" ht="15.75" customHeight="1">
      <c r="C291" s="170"/>
    </row>
    <row r="292" spans="3:3" ht="15.75" customHeight="1">
      <c r="C292" s="170"/>
    </row>
    <row r="293" spans="3:3" ht="15.75" customHeight="1">
      <c r="C293" s="170"/>
    </row>
    <row r="294" spans="3:3" ht="15.75" customHeight="1">
      <c r="C294" s="170"/>
    </row>
    <row r="295" spans="3:3" ht="15.75" customHeight="1">
      <c r="C295" s="170"/>
    </row>
    <row r="296" spans="3:3" ht="15.75" customHeight="1">
      <c r="C296" s="170"/>
    </row>
    <row r="297" spans="3:3" ht="15.75" customHeight="1">
      <c r="C297" s="170"/>
    </row>
    <row r="298" spans="3:3" ht="15.75" customHeight="1">
      <c r="C298" s="170"/>
    </row>
    <row r="299" spans="3:3" ht="15.75" customHeight="1">
      <c r="C299" s="170"/>
    </row>
    <row r="300" spans="3:3" ht="15.75" customHeight="1">
      <c r="C300" s="170"/>
    </row>
    <row r="301" spans="3:3" ht="15.75" customHeight="1">
      <c r="C301" s="170"/>
    </row>
    <row r="302" spans="3:3" ht="15.75" customHeight="1">
      <c r="C302" s="170"/>
    </row>
    <row r="303" spans="3:3" ht="15.75" customHeight="1">
      <c r="C303" s="170"/>
    </row>
    <row r="304" spans="3:3" ht="15.75" customHeight="1">
      <c r="C304" s="170"/>
    </row>
    <row r="305" spans="3:3" ht="15.75" customHeight="1">
      <c r="C305" s="170"/>
    </row>
    <row r="306" spans="3:3" ht="15.75" customHeight="1">
      <c r="C306" s="170"/>
    </row>
    <row r="307" spans="3:3" ht="15.75" customHeight="1">
      <c r="C307" s="170"/>
    </row>
    <row r="308" spans="3:3" ht="15.75" customHeight="1">
      <c r="C308" s="170"/>
    </row>
    <row r="309" spans="3:3" ht="15.75" customHeight="1">
      <c r="C309" s="170"/>
    </row>
    <row r="310" spans="3:3" ht="15.75" customHeight="1">
      <c r="C310" s="170"/>
    </row>
    <row r="311" spans="3:3" ht="15.75" customHeight="1">
      <c r="C311" s="170"/>
    </row>
    <row r="312" spans="3:3" ht="15.75" customHeight="1">
      <c r="C312" s="170"/>
    </row>
    <row r="313" spans="3:3" ht="15.75" customHeight="1">
      <c r="C313" s="170"/>
    </row>
    <row r="314" spans="3:3" ht="15.75" customHeight="1">
      <c r="C314" s="170"/>
    </row>
    <row r="315" spans="3:3" ht="15.75" customHeight="1">
      <c r="C315" s="170"/>
    </row>
    <row r="316" spans="3:3" ht="15.75" customHeight="1">
      <c r="C316" s="170"/>
    </row>
    <row r="317" spans="3:3" ht="15.75" customHeight="1">
      <c r="C317" s="170"/>
    </row>
    <row r="318" spans="3:3" ht="15.75" customHeight="1">
      <c r="C318" s="170"/>
    </row>
    <row r="319" spans="3:3" ht="15.75" customHeight="1">
      <c r="C319" s="170"/>
    </row>
    <row r="320" spans="3:3" ht="15.75" customHeight="1">
      <c r="C320" s="170"/>
    </row>
    <row r="321" spans="3:3" ht="15.75" customHeight="1">
      <c r="C321" s="170"/>
    </row>
    <row r="322" spans="3:3" ht="15.75" customHeight="1">
      <c r="C322" s="170"/>
    </row>
    <row r="323" spans="3:3" ht="15.75" customHeight="1">
      <c r="C323" s="170"/>
    </row>
    <row r="324" spans="3:3" ht="15.75" customHeight="1">
      <c r="C324" s="170"/>
    </row>
    <row r="325" spans="3:3" ht="15.75" customHeight="1">
      <c r="C325" s="170"/>
    </row>
    <row r="326" spans="3:3" ht="15.75" customHeight="1">
      <c r="C326" s="170"/>
    </row>
    <row r="327" spans="3:3" ht="15.75" customHeight="1">
      <c r="C327" s="170"/>
    </row>
    <row r="328" spans="3:3" ht="15.75" customHeight="1">
      <c r="C328" s="170"/>
    </row>
    <row r="329" spans="3:3" ht="15.75" customHeight="1">
      <c r="C329" s="170"/>
    </row>
    <row r="330" spans="3:3" ht="15.75" customHeight="1">
      <c r="C330" s="170"/>
    </row>
    <row r="331" spans="3:3" ht="15.75" customHeight="1">
      <c r="C331" s="170"/>
    </row>
    <row r="332" spans="3:3" ht="15.75" customHeight="1">
      <c r="C332" s="170"/>
    </row>
    <row r="333" spans="3:3" ht="15.75" customHeight="1">
      <c r="C333" s="170"/>
    </row>
    <row r="334" spans="3:3" ht="15.75" customHeight="1">
      <c r="C334" s="170"/>
    </row>
    <row r="335" spans="3:3" ht="15.75" customHeight="1">
      <c r="C335" s="170"/>
    </row>
    <row r="336" spans="3:3" ht="15.75" customHeight="1">
      <c r="C336" s="170"/>
    </row>
    <row r="337" spans="3:3" ht="15.75" customHeight="1">
      <c r="C337" s="170"/>
    </row>
    <row r="338" spans="3:3" ht="15.75" customHeight="1">
      <c r="C338" s="170"/>
    </row>
    <row r="339" spans="3:3" ht="15.75" customHeight="1">
      <c r="C339" s="170"/>
    </row>
    <row r="340" spans="3:3" ht="15.75" customHeight="1">
      <c r="C340" s="170"/>
    </row>
    <row r="341" spans="3:3" ht="15.75" customHeight="1">
      <c r="C341" s="170"/>
    </row>
    <row r="342" spans="3:3" ht="15.75" customHeight="1">
      <c r="C342" s="170"/>
    </row>
    <row r="343" spans="3:3" ht="15.75" customHeight="1">
      <c r="C343" s="170"/>
    </row>
    <row r="344" spans="3:3" ht="15.75" customHeight="1">
      <c r="C344" s="170"/>
    </row>
    <row r="345" spans="3:3" ht="15.75" customHeight="1">
      <c r="C345" s="170"/>
    </row>
    <row r="346" spans="3:3" ht="15.75" customHeight="1">
      <c r="C346" s="170"/>
    </row>
    <row r="347" spans="3:3" ht="15.75" customHeight="1">
      <c r="C347" s="170"/>
    </row>
    <row r="348" spans="3:3" ht="15.75" customHeight="1">
      <c r="C348" s="170"/>
    </row>
    <row r="349" spans="3:3" ht="15.75" customHeight="1">
      <c r="C349" s="170"/>
    </row>
    <row r="350" spans="3:3" ht="15.75" customHeight="1">
      <c r="C350" s="170"/>
    </row>
    <row r="351" spans="3:3" ht="15.75" customHeight="1">
      <c r="C351" s="170"/>
    </row>
    <row r="352" spans="3:3" ht="15.75" customHeight="1">
      <c r="C352" s="170"/>
    </row>
    <row r="353" spans="3:3" ht="15.75" customHeight="1">
      <c r="C353" s="170"/>
    </row>
    <row r="354" spans="3:3" ht="15.75" customHeight="1">
      <c r="C354" s="170"/>
    </row>
    <row r="355" spans="3:3" ht="15.75" customHeight="1">
      <c r="C355" s="170"/>
    </row>
    <row r="356" spans="3:3" ht="15.75" customHeight="1">
      <c r="C356" s="170"/>
    </row>
    <row r="357" spans="3:3" ht="15.75" customHeight="1">
      <c r="C357" s="170"/>
    </row>
    <row r="358" spans="3:3" ht="15.75" customHeight="1">
      <c r="C358" s="170"/>
    </row>
    <row r="359" spans="3:3" ht="15.75" customHeight="1">
      <c r="C359" s="170"/>
    </row>
    <row r="360" spans="3:3" ht="15.75" customHeight="1">
      <c r="C360" s="170"/>
    </row>
    <row r="361" spans="3:3" ht="15.75" customHeight="1">
      <c r="C361" s="170"/>
    </row>
    <row r="362" spans="3:3" ht="15.75" customHeight="1">
      <c r="C362" s="170"/>
    </row>
    <row r="363" spans="3:3" ht="15.75" customHeight="1">
      <c r="C363" s="170"/>
    </row>
    <row r="364" spans="3:3" ht="15.75" customHeight="1">
      <c r="C364" s="170"/>
    </row>
    <row r="365" spans="3:3" ht="15.75" customHeight="1">
      <c r="C365" s="170"/>
    </row>
    <row r="366" spans="3:3" ht="15.75" customHeight="1">
      <c r="C366" s="170"/>
    </row>
    <row r="367" spans="3:3" ht="15.75" customHeight="1">
      <c r="C367" s="170"/>
    </row>
    <row r="368" spans="3:3" ht="15.75" customHeight="1">
      <c r="C368" s="170"/>
    </row>
    <row r="369" spans="3:3" ht="15.75" customHeight="1">
      <c r="C369" s="170"/>
    </row>
    <row r="370" spans="3:3" ht="15.75" customHeight="1">
      <c r="C370" s="170"/>
    </row>
    <row r="371" spans="3:3" ht="15.75" customHeight="1">
      <c r="C371" s="170"/>
    </row>
    <row r="372" spans="3:3" ht="15.75" customHeight="1">
      <c r="C372" s="170"/>
    </row>
    <row r="373" spans="3:3" ht="15.75" customHeight="1">
      <c r="C373" s="170"/>
    </row>
    <row r="374" spans="3:3" ht="15.75" customHeight="1">
      <c r="C374" s="170"/>
    </row>
    <row r="375" spans="3:3" ht="15.75" customHeight="1">
      <c r="C375" s="170"/>
    </row>
    <row r="376" spans="3:3" ht="15.75" customHeight="1">
      <c r="C376" s="170"/>
    </row>
    <row r="377" spans="3:3" ht="15.75" customHeight="1">
      <c r="C377" s="170"/>
    </row>
    <row r="378" spans="3:3" ht="15.75" customHeight="1">
      <c r="C378" s="170"/>
    </row>
    <row r="379" spans="3:3" ht="15.75" customHeight="1">
      <c r="C379" s="170"/>
    </row>
    <row r="380" spans="3:3" ht="15.75" customHeight="1">
      <c r="C380" s="170"/>
    </row>
    <row r="381" spans="3:3" ht="15.75" customHeight="1">
      <c r="C381" s="170"/>
    </row>
    <row r="382" spans="3:3" ht="15.75" customHeight="1">
      <c r="C382" s="170"/>
    </row>
    <row r="383" spans="3:3" ht="15.75" customHeight="1">
      <c r="C383" s="170"/>
    </row>
    <row r="384" spans="3:3" ht="15.75" customHeight="1">
      <c r="C384" s="170"/>
    </row>
    <row r="385" spans="3:3" ht="15.75" customHeight="1">
      <c r="C385" s="170"/>
    </row>
    <row r="386" spans="3:3" ht="15.75" customHeight="1">
      <c r="C386" s="170"/>
    </row>
    <row r="387" spans="3:3" ht="15.75" customHeight="1">
      <c r="C387" s="170"/>
    </row>
    <row r="388" spans="3:3" ht="15.75" customHeight="1">
      <c r="C388" s="170"/>
    </row>
    <row r="389" spans="3:3" ht="15.75" customHeight="1">
      <c r="C389" s="170"/>
    </row>
    <row r="390" spans="3:3" ht="15.75" customHeight="1">
      <c r="C390" s="170"/>
    </row>
    <row r="391" spans="3:3" ht="15.75" customHeight="1">
      <c r="C391" s="170"/>
    </row>
    <row r="392" spans="3:3" ht="15.75" customHeight="1">
      <c r="C392" s="170"/>
    </row>
    <row r="393" spans="3:3" ht="15.75" customHeight="1">
      <c r="C393" s="170"/>
    </row>
    <row r="394" spans="3:3" ht="15.75" customHeight="1">
      <c r="C394" s="170"/>
    </row>
    <row r="395" spans="3:3" ht="15.75" customHeight="1">
      <c r="C395" s="170"/>
    </row>
    <row r="396" spans="3:3" ht="15.75" customHeight="1">
      <c r="C396" s="170"/>
    </row>
    <row r="397" spans="3:3" ht="15.75" customHeight="1">
      <c r="C397" s="170"/>
    </row>
    <row r="398" spans="3:3" ht="15.75" customHeight="1">
      <c r="C398" s="170"/>
    </row>
    <row r="399" spans="3:3" ht="15.75" customHeight="1">
      <c r="C399" s="170"/>
    </row>
    <row r="400" spans="3:3" ht="15.75" customHeight="1">
      <c r="C400" s="170"/>
    </row>
    <row r="401" spans="3:3" ht="15.75" customHeight="1">
      <c r="C401" s="170"/>
    </row>
    <row r="402" spans="3:3" ht="15.75" customHeight="1">
      <c r="C402" s="170"/>
    </row>
    <row r="403" spans="3:3" ht="15.75" customHeight="1">
      <c r="C403" s="170"/>
    </row>
    <row r="404" spans="3:3" ht="15.75" customHeight="1">
      <c r="C404" s="170"/>
    </row>
    <row r="405" spans="3:3" ht="15.75" customHeight="1">
      <c r="C405" s="170"/>
    </row>
    <row r="406" spans="3:3" ht="15.75" customHeight="1">
      <c r="C406" s="170"/>
    </row>
    <row r="407" spans="3:3" ht="15.75" customHeight="1">
      <c r="C407" s="170"/>
    </row>
    <row r="408" spans="3:3" ht="15.75" customHeight="1">
      <c r="C408" s="170"/>
    </row>
    <row r="409" spans="3:3" ht="15.75" customHeight="1">
      <c r="C409" s="170"/>
    </row>
    <row r="410" spans="3:3" ht="15.75" customHeight="1">
      <c r="C410" s="170"/>
    </row>
    <row r="411" spans="3:3" ht="15.75" customHeight="1">
      <c r="C411" s="170"/>
    </row>
    <row r="412" spans="3:3" ht="15.75" customHeight="1">
      <c r="C412" s="170"/>
    </row>
    <row r="413" spans="3:3" ht="15.75" customHeight="1">
      <c r="C413" s="170"/>
    </row>
    <row r="414" spans="3:3" ht="15.75" customHeight="1">
      <c r="C414" s="170"/>
    </row>
    <row r="415" spans="3:3" ht="15.75" customHeight="1">
      <c r="C415" s="170"/>
    </row>
    <row r="416" spans="3:3" ht="15.75" customHeight="1">
      <c r="C416" s="170"/>
    </row>
    <row r="417" spans="3:3" ht="15.75" customHeight="1">
      <c r="C417" s="170"/>
    </row>
    <row r="418" spans="3:3" ht="15.75" customHeight="1">
      <c r="C418" s="170"/>
    </row>
    <row r="419" spans="3:3" ht="15.75" customHeight="1">
      <c r="C419" s="170"/>
    </row>
    <row r="420" spans="3:3" ht="15.75" customHeight="1">
      <c r="C420" s="170"/>
    </row>
    <row r="421" spans="3:3" ht="15.75" customHeight="1">
      <c r="C421" s="170"/>
    </row>
    <row r="422" spans="3:3" ht="15.75" customHeight="1">
      <c r="C422" s="170"/>
    </row>
    <row r="423" spans="3:3" ht="15.75" customHeight="1">
      <c r="C423" s="170"/>
    </row>
    <row r="424" spans="3:3" ht="15.75" customHeight="1">
      <c r="C424" s="170"/>
    </row>
    <row r="425" spans="3:3" ht="15.75" customHeight="1">
      <c r="C425" s="170"/>
    </row>
    <row r="426" spans="3:3" ht="15.75" customHeight="1">
      <c r="C426" s="170"/>
    </row>
    <row r="427" spans="3:3" ht="15.75" customHeight="1">
      <c r="C427" s="170"/>
    </row>
    <row r="428" spans="3:3" ht="15.75" customHeight="1">
      <c r="C428" s="170"/>
    </row>
    <row r="429" spans="3:3" ht="15.75" customHeight="1">
      <c r="C429" s="170"/>
    </row>
    <row r="430" spans="3:3" ht="15.75" customHeight="1">
      <c r="C430" s="170"/>
    </row>
    <row r="431" spans="3:3" ht="15.75" customHeight="1">
      <c r="C431" s="170"/>
    </row>
    <row r="432" spans="3:3" ht="15.75" customHeight="1">
      <c r="C432" s="170"/>
    </row>
    <row r="433" spans="3:3" ht="15.75" customHeight="1">
      <c r="C433" s="170"/>
    </row>
    <row r="434" spans="3:3" ht="15.75" customHeight="1">
      <c r="C434" s="170"/>
    </row>
    <row r="435" spans="3:3" ht="15.75" customHeight="1">
      <c r="C435" s="170"/>
    </row>
    <row r="436" spans="3:3" ht="15.75" customHeight="1">
      <c r="C436" s="170"/>
    </row>
    <row r="437" spans="3:3" ht="15.75" customHeight="1">
      <c r="C437" s="170"/>
    </row>
    <row r="438" spans="3:3" ht="15.75" customHeight="1">
      <c r="C438" s="170"/>
    </row>
    <row r="439" spans="3:3" ht="15.75" customHeight="1">
      <c r="C439" s="170"/>
    </row>
    <row r="440" spans="3:3" ht="15.75" customHeight="1">
      <c r="C440" s="170"/>
    </row>
    <row r="441" spans="3:3" ht="15.75" customHeight="1">
      <c r="C441" s="170"/>
    </row>
    <row r="442" spans="3:3" ht="15.75" customHeight="1">
      <c r="C442" s="170"/>
    </row>
    <row r="443" spans="3:3" ht="15.75" customHeight="1">
      <c r="C443" s="170"/>
    </row>
    <row r="444" spans="3:3" ht="15.75" customHeight="1">
      <c r="C444" s="170"/>
    </row>
    <row r="445" spans="3:3" ht="15.75" customHeight="1">
      <c r="C445" s="170"/>
    </row>
    <row r="446" spans="3:3" ht="15.75" customHeight="1">
      <c r="C446" s="170"/>
    </row>
    <row r="447" spans="3:3" ht="15.75" customHeight="1">
      <c r="C447" s="170"/>
    </row>
    <row r="448" spans="3:3" ht="15.75" customHeight="1">
      <c r="C448" s="170"/>
    </row>
    <row r="449" spans="3:3" ht="15.75" customHeight="1">
      <c r="C449" s="170"/>
    </row>
    <row r="450" spans="3:3" ht="15.75" customHeight="1">
      <c r="C450" s="170"/>
    </row>
    <row r="451" spans="3:3" ht="15.75" customHeight="1">
      <c r="C451" s="170"/>
    </row>
    <row r="452" spans="3:3" ht="15.75" customHeight="1">
      <c r="C452" s="170"/>
    </row>
    <row r="453" spans="3:3" ht="15.75" customHeight="1">
      <c r="C453" s="170"/>
    </row>
    <row r="454" spans="3:3" ht="15.75" customHeight="1">
      <c r="C454" s="170"/>
    </row>
    <row r="455" spans="3:3" ht="15.75" customHeight="1">
      <c r="C455" s="170"/>
    </row>
    <row r="456" spans="3:3" ht="15.75" customHeight="1">
      <c r="C456" s="170"/>
    </row>
    <row r="457" spans="3:3" ht="15.75" customHeight="1">
      <c r="C457" s="170"/>
    </row>
    <row r="458" spans="3:3" ht="15.75" customHeight="1">
      <c r="C458" s="170"/>
    </row>
    <row r="459" spans="3:3" ht="15.75" customHeight="1">
      <c r="C459" s="170"/>
    </row>
    <row r="460" spans="3:3" ht="15.75" customHeight="1">
      <c r="C460" s="170"/>
    </row>
    <row r="461" spans="3:3" ht="15.75" customHeight="1">
      <c r="C461" s="170"/>
    </row>
    <row r="462" spans="3:3" ht="15.75" customHeight="1">
      <c r="C462" s="170"/>
    </row>
    <row r="463" spans="3:3" ht="15.75" customHeight="1">
      <c r="C463" s="170"/>
    </row>
    <row r="464" spans="3:3" ht="15.75" customHeight="1">
      <c r="C464" s="170"/>
    </row>
    <row r="465" spans="3:3" ht="15.75" customHeight="1">
      <c r="C465" s="170"/>
    </row>
    <row r="466" spans="3:3" ht="15.75" customHeight="1">
      <c r="C466" s="170"/>
    </row>
    <row r="467" spans="3:3" ht="15.75" customHeight="1">
      <c r="C467" s="170"/>
    </row>
    <row r="468" spans="3:3" ht="15.75" customHeight="1">
      <c r="C468" s="170"/>
    </row>
    <row r="469" spans="3:3" ht="15.75" customHeight="1">
      <c r="C469" s="170"/>
    </row>
    <row r="470" spans="3:3" ht="15.75" customHeight="1">
      <c r="C470" s="170"/>
    </row>
    <row r="471" spans="3:3" ht="15.75" customHeight="1">
      <c r="C471" s="170"/>
    </row>
    <row r="472" spans="3:3" ht="15.75" customHeight="1">
      <c r="C472" s="170"/>
    </row>
    <row r="473" spans="3:3" ht="15.75" customHeight="1">
      <c r="C473" s="170"/>
    </row>
    <row r="474" spans="3:3" ht="15.75" customHeight="1">
      <c r="C474" s="170"/>
    </row>
    <row r="475" spans="3:3" ht="15.75" customHeight="1">
      <c r="C475" s="170"/>
    </row>
    <row r="476" spans="3:3" ht="15.75" customHeight="1">
      <c r="C476" s="170"/>
    </row>
    <row r="477" spans="3:3" ht="15.75" customHeight="1">
      <c r="C477" s="170"/>
    </row>
    <row r="478" spans="3:3" ht="15.75" customHeight="1">
      <c r="C478" s="170"/>
    </row>
    <row r="479" spans="3:3" ht="15.75" customHeight="1">
      <c r="C479" s="170"/>
    </row>
    <row r="480" spans="3:3" ht="15.75" customHeight="1">
      <c r="C480" s="170"/>
    </row>
    <row r="481" spans="3:3" ht="15.75" customHeight="1">
      <c r="C481" s="170"/>
    </row>
    <row r="482" spans="3:3" ht="15.75" customHeight="1">
      <c r="C482" s="170"/>
    </row>
    <row r="483" spans="3:3" ht="15.75" customHeight="1">
      <c r="C483" s="170"/>
    </row>
    <row r="484" spans="3:3" ht="15.75" customHeight="1">
      <c r="C484" s="170"/>
    </row>
    <row r="485" spans="3:3" ht="15.75" customHeight="1">
      <c r="C485" s="170"/>
    </row>
    <row r="486" spans="3:3" ht="15.75" customHeight="1">
      <c r="C486" s="170"/>
    </row>
    <row r="487" spans="3:3" ht="15.75" customHeight="1">
      <c r="C487" s="170"/>
    </row>
    <row r="488" spans="3:3" ht="15.75" customHeight="1">
      <c r="C488" s="170"/>
    </row>
    <row r="489" spans="3:3" ht="15.75" customHeight="1">
      <c r="C489" s="170"/>
    </row>
    <row r="490" spans="3:3" ht="15.75" customHeight="1">
      <c r="C490" s="170"/>
    </row>
    <row r="491" spans="3:3" ht="15.75" customHeight="1">
      <c r="C491" s="170"/>
    </row>
    <row r="492" spans="3:3" ht="15.75" customHeight="1">
      <c r="C492" s="170"/>
    </row>
    <row r="493" spans="3:3" ht="15.75" customHeight="1">
      <c r="C493" s="170"/>
    </row>
    <row r="494" spans="3:3" ht="15.75" customHeight="1">
      <c r="C494" s="170"/>
    </row>
    <row r="495" spans="3:3" ht="15.75" customHeight="1">
      <c r="C495" s="170"/>
    </row>
    <row r="496" spans="3:3" ht="15.75" customHeight="1">
      <c r="C496" s="170"/>
    </row>
    <row r="497" spans="3:3" ht="15.75" customHeight="1">
      <c r="C497" s="170"/>
    </row>
    <row r="498" spans="3:3" ht="15.75" customHeight="1">
      <c r="C498" s="170"/>
    </row>
    <row r="499" spans="3:3" ht="15.75" customHeight="1">
      <c r="C499" s="170"/>
    </row>
    <row r="500" spans="3:3" ht="15.75" customHeight="1">
      <c r="C500" s="170"/>
    </row>
    <row r="501" spans="3:3" ht="15.75" customHeight="1">
      <c r="C501" s="170"/>
    </row>
    <row r="502" spans="3:3" ht="15.75" customHeight="1">
      <c r="C502" s="170"/>
    </row>
    <row r="503" spans="3:3" ht="15.75" customHeight="1">
      <c r="C503" s="170"/>
    </row>
    <row r="504" spans="3:3" ht="15.75" customHeight="1">
      <c r="C504" s="170"/>
    </row>
    <row r="505" spans="3:3" ht="15.75" customHeight="1">
      <c r="C505" s="170"/>
    </row>
    <row r="506" spans="3:3" ht="15.75" customHeight="1">
      <c r="C506" s="170"/>
    </row>
    <row r="507" spans="3:3" ht="15.75" customHeight="1">
      <c r="C507" s="170"/>
    </row>
    <row r="508" spans="3:3" ht="15.75" customHeight="1">
      <c r="C508" s="170"/>
    </row>
    <row r="509" spans="3:3" ht="15.75" customHeight="1">
      <c r="C509" s="170"/>
    </row>
    <row r="510" spans="3:3" ht="15.75" customHeight="1">
      <c r="C510" s="170"/>
    </row>
    <row r="511" spans="3:3" ht="15.75" customHeight="1">
      <c r="C511" s="170"/>
    </row>
    <row r="512" spans="3:3" ht="15.75" customHeight="1">
      <c r="C512" s="170"/>
    </row>
    <row r="513" spans="3:3" ht="15.75" customHeight="1">
      <c r="C513" s="170"/>
    </row>
    <row r="514" spans="3:3" ht="15.75" customHeight="1">
      <c r="C514" s="170"/>
    </row>
    <row r="515" spans="3:3" ht="15.75" customHeight="1">
      <c r="C515" s="170"/>
    </row>
    <row r="516" spans="3:3" ht="15.75" customHeight="1">
      <c r="C516" s="170"/>
    </row>
    <row r="517" spans="3:3" ht="15.75" customHeight="1">
      <c r="C517" s="170"/>
    </row>
    <row r="518" spans="3:3" ht="15.75" customHeight="1">
      <c r="C518" s="170"/>
    </row>
    <row r="519" spans="3:3" ht="15.75" customHeight="1">
      <c r="C519" s="170"/>
    </row>
    <row r="520" spans="3:3" ht="15.75" customHeight="1">
      <c r="C520" s="170"/>
    </row>
    <row r="521" spans="3:3" ht="15.75" customHeight="1">
      <c r="C521" s="170"/>
    </row>
    <row r="522" spans="3:3" ht="15.75" customHeight="1">
      <c r="C522" s="170"/>
    </row>
    <row r="523" spans="3:3" ht="15.75" customHeight="1">
      <c r="C523" s="170"/>
    </row>
    <row r="524" spans="3:3" ht="15.75" customHeight="1">
      <c r="C524" s="170"/>
    </row>
    <row r="525" spans="3:3" ht="15.75" customHeight="1">
      <c r="C525" s="170"/>
    </row>
    <row r="526" spans="3:3" ht="15.75" customHeight="1">
      <c r="C526" s="170"/>
    </row>
    <row r="527" spans="3:3" ht="15.75" customHeight="1">
      <c r="C527" s="170"/>
    </row>
    <row r="528" spans="3:3" ht="15.75" customHeight="1">
      <c r="C528" s="170"/>
    </row>
    <row r="529" spans="3:3" ht="15.75" customHeight="1">
      <c r="C529" s="170"/>
    </row>
    <row r="530" spans="3:3" ht="15.75" customHeight="1">
      <c r="C530" s="170"/>
    </row>
    <row r="531" spans="3:3" ht="15.75" customHeight="1">
      <c r="C531" s="170"/>
    </row>
    <row r="532" spans="3:3" ht="15.75" customHeight="1">
      <c r="C532" s="170"/>
    </row>
    <row r="533" spans="3:3" ht="15.75" customHeight="1">
      <c r="C533" s="170"/>
    </row>
    <row r="534" spans="3:3" ht="15.75" customHeight="1">
      <c r="C534" s="170"/>
    </row>
    <row r="535" spans="3:3" ht="15.75" customHeight="1">
      <c r="C535" s="170"/>
    </row>
    <row r="536" spans="3:3" ht="15.75" customHeight="1">
      <c r="C536" s="170"/>
    </row>
    <row r="537" spans="3:3" ht="15.75" customHeight="1">
      <c r="C537" s="170"/>
    </row>
    <row r="538" spans="3:3" ht="15.75" customHeight="1">
      <c r="C538" s="170"/>
    </row>
    <row r="539" spans="3:3" ht="15.75" customHeight="1">
      <c r="C539" s="170"/>
    </row>
    <row r="540" spans="3:3" ht="15.75" customHeight="1">
      <c r="C540" s="170"/>
    </row>
    <row r="541" spans="3:3" ht="15.75" customHeight="1">
      <c r="C541" s="170"/>
    </row>
    <row r="542" spans="3:3" ht="15.75" customHeight="1">
      <c r="C542" s="170"/>
    </row>
    <row r="543" spans="3:3" ht="15.75" customHeight="1">
      <c r="C543" s="170"/>
    </row>
    <row r="544" spans="3:3" ht="15.75" customHeight="1">
      <c r="C544" s="170"/>
    </row>
    <row r="545" spans="3:3" ht="15.75" customHeight="1">
      <c r="C545" s="170"/>
    </row>
    <row r="546" spans="3:3" ht="15.75" customHeight="1">
      <c r="C546" s="170"/>
    </row>
    <row r="547" spans="3:3" ht="15.75" customHeight="1">
      <c r="C547" s="170"/>
    </row>
    <row r="548" spans="3:3" ht="15.75" customHeight="1">
      <c r="C548" s="170"/>
    </row>
    <row r="549" spans="3:3" ht="15.75" customHeight="1">
      <c r="C549" s="170"/>
    </row>
    <row r="550" spans="3:3" ht="15.75" customHeight="1">
      <c r="C550" s="170"/>
    </row>
    <row r="551" spans="3:3" ht="15.75" customHeight="1">
      <c r="C551" s="170"/>
    </row>
    <row r="552" spans="3:3" ht="15.75" customHeight="1">
      <c r="C552" s="170"/>
    </row>
    <row r="553" spans="3:3" ht="15.75" customHeight="1">
      <c r="C553" s="170"/>
    </row>
    <row r="554" spans="3:3" ht="15.75" customHeight="1">
      <c r="C554" s="170"/>
    </row>
    <row r="555" spans="3:3" ht="15.75" customHeight="1">
      <c r="C555" s="170"/>
    </row>
    <row r="556" spans="3:3" ht="15.75" customHeight="1">
      <c r="C556" s="170"/>
    </row>
    <row r="557" spans="3:3" ht="15.75" customHeight="1">
      <c r="C557" s="170"/>
    </row>
    <row r="558" spans="3:3" ht="15.75" customHeight="1">
      <c r="C558" s="170"/>
    </row>
    <row r="559" spans="3:3" ht="15.75" customHeight="1">
      <c r="C559" s="170"/>
    </row>
    <row r="560" spans="3:3" ht="15.75" customHeight="1">
      <c r="C560" s="170"/>
    </row>
    <row r="561" spans="3:3" ht="15.75" customHeight="1">
      <c r="C561" s="170"/>
    </row>
    <row r="562" spans="3:3" ht="15.75" customHeight="1">
      <c r="C562" s="170"/>
    </row>
    <row r="563" spans="3:3" ht="15.75" customHeight="1">
      <c r="C563" s="170"/>
    </row>
    <row r="564" spans="3:3" ht="15.75" customHeight="1">
      <c r="C564" s="170"/>
    </row>
    <row r="565" spans="3:3" ht="15.75" customHeight="1">
      <c r="C565" s="170"/>
    </row>
    <row r="566" spans="3:3" ht="15.75" customHeight="1">
      <c r="C566" s="170"/>
    </row>
    <row r="567" spans="3:3" ht="15.75" customHeight="1">
      <c r="C567" s="170"/>
    </row>
    <row r="568" spans="3:3" ht="15.75" customHeight="1">
      <c r="C568" s="170"/>
    </row>
    <row r="569" spans="3:3" ht="15.75" customHeight="1">
      <c r="C569" s="170"/>
    </row>
    <row r="570" spans="3:3" ht="15.75" customHeight="1">
      <c r="C570" s="170"/>
    </row>
    <row r="571" spans="3:3" ht="15.75" customHeight="1">
      <c r="C571" s="170"/>
    </row>
    <row r="572" spans="3:3" ht="15.75" customHeight="1">
      <c r="C572" s="170"/>
    </row>
    <row r="573" spans="3:3" ht="15.75" customHeight="1">
      <c r="C573" s="170"/>
    </row>
    <row r="574" spans="3:3" ht="15.75" customHeight="1">
      <c r="C574" s="170"/>
    </row>
    <row r="575" spans="3:3" ht="15.75" customHeight="1">
      <c r="C575" s="170"/>
    </row>
    <row r="576" spans="3:3" ht="15.75" customHeight="1">
      <c r="C576" s="170"/>
    </row>
    <row r="577" spans="3:3" ht="15.75" customHeight="1">
      <c r="C577" s="170"/>
    </row>
    <row r="578" spans="3:3" ht="15.75" customHeight="1">
      <c r="C578" s="170"/>
    </row>
    <row r="579" spans="3:3" ht="15.75" customHeight="1">
      <c r="C579" s="170"/>
    </row>
    <row r="580" spans="3:3" ht="15.75" customHeight="1">
      <c r="C580" s="170"/>
    </row>
    <row r="581" spans="3:3" ht="15.75" customHeight="1">
      <c r="C581" s="170"/>
    </row>
    <row r="582" spans="3:3" ht="15.75" customHeight="1">
      <c r="C582" s="170"/>
    </row>
    <row r="583" spans="3:3" ht="15.75" customHeight="1">
      <c r="C583" s="170"/>
    </row>
    <row r="584" spans="3:3" ht="15.75" customHeight="1">
      <c r="C584" s="170"/>
    </row>
    <row r="585" spans="3:3" ht="15.75" customHeight="1">
      <c r="C585" s="170"/>
    </row>
    <row r="586" spans="3:3" ht="15.75" customHeight="1">
      <c r="C586" s="170"/>
    </row>
    <row r="587" spans="3:3" ht="15.75" customHeight="1">
      <c r="C587" s="170"/>
    </row>
    <row r="588" spans="3:3" ht="15.75" customHeight="1">
      <c r="C588" s="170"/>
    </row>
    <row r="589" spans="3:3" ht="15.75" customHeight="1">
      <c r="C589" s="170"/>
    </row>
    <row r="590" spans="3:3" ht="15.75" customHeight="1">
      <c r="C590" s="170"/>
    </row>
    <row r="591" spans="3:3" ht="15.75" customHeight="1">
      <c r="C591" s="170"/>
    </row>
    <row r="592" spans="3:3" ht="15.75" customHeight="1">
      <c r="C592" s="170"/>
    </row>
    <row r="593" spans="3:3" ht="15.75" customHeight="1">
      <c r="C593" s="170"/>
    </row>
    <row r="594" spans="3:3" ht="15.75" customHeight="1">
      <c r="C594" s="170"/>
    </row>
    <row r="595" spans="3:3" ht="15.75" customHeight="1">
      <c r="C595" s="170"/>
    </row>
    <row r="596" spans="3:3" ht="15.75" customHeight="1">
      <c r="C596" s="170"/>
    </row>
    <row r="597" spans="3:3" ht="15.75" customHeight="1">
      <c r="C597" s="170"/>
    </row>
    <row r="598" spans="3:3" ht="15.75" customHeight="1">
      <c r="C598" s="170"/>
    </row>
    <row r="599" spans="3:3" ht="15.75" customHeight="1">
      <c r="C599" s="170"/>
    </row>
    <row r="600" spans="3:3" ht="15.75" customHeight="1">
      <c r="C600" s="170"/>
    </row>
    <row r="601" spans="3:3" ht="15.75" customHeight="1">
      <c r="C601" s="170"/>
    </row>
    <row r="602" spans="3:3" ht="15.75" customHeight="1">
      <c r="C602" s="170"/>
    </row>
    <row r="603" spans="3:3" ht="15.75" customHeight="1">
      <c r="C603" s="170"/>
    </row>
    <row r="604" spans="3:3" ht="15.75" customHeight="1">
      <c r="C604" s="170"/>
    </row>
    <row r="605" spans="3:3" ht="15.75" customHeight="1">
      <c r="C605" s="170"/>
    </row>
    <row r="606" spans="3:3" ht="15.75" customHeight="1">
      <c r="C606" s="170"/>
    </row>
    <row r="607" spans="3:3" ht="15.75" customHeight="1">
      <c r="C607" s="170"/>
    </row>
    <row r="608" spans="3:3" ht="15.75" customHeight="1">
      <c r="C608" s="170"/>
    </row>
    <row r="609" spans="3:3" ht="15.75" customHeight="1">
      <c r="C609" s="170"/>
    </row>
    <row r="610" spans="3:3" ht="15.75" customHeight="1">
      <c r="C610" s="170"/>
    </row>
    <row r="611" spans="3:3" ht="15.75" customHeight="1">
      <c r="C611" s="170"/>
    </row>
    <row r="612" spans="3:3" ht="15.75" customHeight="1">
      <c r="C612" s="170"/>
    </row>
    <row r="613" spans="3:3" ht="15.75" customHeight="1">
      <c r="C613" s="170"/>
    </row>
    <row r="614" spans="3:3" ht="15.75" customHeight="1">
      <c r="C614" s="170"/>
    </row>
    <row r="615" spans="3:3" ht="15.75" customHeight="1">
      <c r="C615" s="170"/>
    </row>
    <row r="616" spans="3:3" ht="15.75" customHeight="1">
      <c r="C616" s="170"/>
    </row>
    <row r="617" spans="3:3" ht="15.75" customHeight="1">
      <c r="C617" s="170"/>
    </row>
    <row r="618" spans="3:3" ht="15.75" customHeight="1">
      <c r="C618" s="170"/>
    </row>
    <row r="619" spans="3:3" ht="15.75" customHeight="1">
      <c r="C619" s="170"/>
    </row>
    <row r="620" spans="3:3" ht="15.75" customHeight="1">
      <c r="C620" s="170"/>
    </row>
    <row r="621" spans="3:3" ht="15.75" customHeight="1">
      <c r="C621" s="170"/>
    </row>
    <row r="622" spans="3:3" ht="15.75" customHeight="1">
      <c r="C622" s="170"/>
    </row>
    <row r="623" spans="3:3" ht="15.75" customHeight="1">
      <c r="C623" s="170"/>
    </row>
    <row r="624" spans="3:3" ht="15.75" customHeight="1">
      <c r="C624" s="170"/>
    </row>
    <row r="625" spans="3:3" ht="15.75" customHeight="1">
      <c r="C625" s="170"/>
    </row>
    <row r="626" spans="3:3" ht="15.75" customHeight="1">
      <c r="C626" s="170"/>
    </row>
    <row r="627" spans="3:3" ht="15.75" customHeight="1">
      <c r="C627" s="170"/>
    </row>
    <row r="628" spans="3:3" ht="15.75" customHeight="1">
      <c r="C628" s="170"/>
    </row>
    <row r="629" spans="3:3" ht="15.75" customHeight="1">
      <c r="C629" s="170"/>
    </row>
    <row r="630" spans="3:3" ht="15.75" customHeight="1">
      <c r="C630" s="170"/>
    </row>
    <row r="631" spans="3:3" ht="15.75" customHeight="1">
      <c r="C631" s="170"/>
    </row>
    <row r="632" spans="3:3" ht="15.75" customHeight="1">
      <c r="C632" s="170"/>
    </row>
    <row r="633" spans="3:3" ht="15.75" customHeight="1">
      <c r="C633" s="170"/>
    </row>
    <row r="634" spans="3:3" ht="15.75" customHeight="1">
      <c r="C634" s="170"/>
    </row>
    <row r="635" spans="3:3" ht="15.75" customHeight="1">
      <c r="C635" s="170"/>
    </row>
    <row r="636" spans="3:3" ht="15.75" customHeight="1">
      <c r="C636" s="170"/>
    </row>
    <row r="637" spans="3:3" ht="15.75" customHeight="1">
      <c r="C637" s="170"/>
    </row>
    <row r="638" spans="3:3" ht="15.75" customHeight="1">
      <c r="C638" s="170"/>
    </row>
    <row r="639" spans="3:3" ht="15.75" customHeight="1">
      <c r="C639" s="170"/>
    </row>
    <row r="640" spans="3:3" ht="15.75" customHeight="1">
      <c r="C640" s="170"/>
    </row>
    <row r="641" spans="3:3" ht="15.75" customHeight="1">
      <c r="C641" s="170"/>
    </row>
    <row r="642" spans="3:3" ht="15.75" customHeight="1">
      <c r="C642" s="170"/>
    </row>
    <row r="643" spans="3:3" ht="15.75" customHeight="1">
      <c r="C643" s="170"/>
    </row>
    <row r="644" spans="3:3" ht="15.75" customHeight="1">
      <c r="C644" s="170"/>
    </row>
    <row r="645" spans="3:3" ht="15.75" customHeight="1">
      <c r="C645" s="170"/>
    </row>
    <row r="646" spans="3:3" ht="15.75" customHeight="1">
      <c r="C646" s="170"/>
    </row>
    <row r="647" spans="3:3" ht="15.75" customHeight="1">
      <c r="C647" s="170"/>
    </row>
    <row r="648" spans="3:3" ht="15.75" customHeight="1">
      <c r="C648" s="170"/>
    </row>
    <row r="649" spans="3:3" ht="15.75" customHeight="1">
      <c r="C649" s="170"/>
    </row>
    <row r="650" spans="3:3" ht="15.75" customHeight="1">
      <c r="C650" s="170"/>
    </row>
    <row r="651" spans="3:3" ht="15.75" customHeight="1">
      <c r="C651" s="170"/>
    </row>
    <row r="652" spans="3:3" ht="15.75" customHeight="1">
      <c r="C652" s="170"/>
    </row>
    <row r="653" spans="3:3" ht="15.75" customHeight="1">
      <c r="C653" s="170"/>
    </row>
    <row r="654" spans="3:3" ht="15.75" customHeight="1">
      <c r="C654" s="170"/>
    </row>
    <row r="655" spans="3:3" ht="15.75" customHeight="1">
      <c r="C655" s="170"/>
    </row>
    <row r="656" spans="3:3" ht="15.75" customHeight="1">
      <c r="C656" s="170"/>
    </row>
    <row r="657" spans="3:3" ht="15.75" customHeight="1">
      <c r="C657" s="170"/>
    </row>
    <row r="658" spans="3:3" ht="15.75" customHeight="1">
      <c r="C658" s="170"/>
    </row>
    <row r="659" spans="3:3" ht="15.75" customHeight="1">
      <c r="C659" s="170"/>
    </row>
    <row r="660" spans="3:3" ht="15.75" customHeight="1">
      <c r="C660" s="170"/>
    </row>
    <row r="661" spans="3:3" ht="15.75" customHeight="1">
      <c r="C661" s="170"/>
    </row>
    <row r="662" spans="3:3" ht="15.75" customHeight="1">
      <c r="C662" s="170"/>
    </row>
    <row r="663" spans="3:3" ht="15.75" customHeight="1">
      <c r="C663" s="170"/>
    </row>
    <row r="664" spans="3:3" ht="15.75" customHeight="1">
      <c r="C664" s="170"/>
    </row>
    <row r="665" spans="3:3" ht="15.75" customHeight="1">
      <c r="C665" s="170"/>
    </row>
    <row r="666" spans="3:3" ht="15.75" customHeight="1">
      <c r="C666" s="170"/>
    </row>
    <row r="667" spans="3:3" ht="15.75" customHeight="1">
      <c r="C667" s="170"/>
    </row>
    <row r="668" spans="3:3" ht="15.75" customHeight="1">
      <c r="C668" s="170"/>
    </row>
    <row r="669" spans="3:3" ht="15.75" customHeight="1">
      <c r="C669" s="170"/>
    </row>
    <row r="670" spans="3:3" ht="15.75" customHeight="1">
      <c r="C670" s="170"/>
    </row>
    <row r="671" spans="3:3" ht="15.75" customHeight="1">
      <c r="C671" s="170"/>
    </row>
    <row r="672" spans="3:3" ht="15.75" customHeight="1">
      <c r="C672" s="170"/>
    </row>
    <row r="673" spans="3:3" ht="15.75" customHeight="1">
      <c r="C673" s="170"/>
    </row>
    <row r="674" spans="3:3" ht="15.75" customHeight="1">
      <c r="C674" s="170"/>
    </row>
    <row r="675" spans="3:3" ht="15.75" customHeight="1">
      <c r="C675" s="170"/>
    </row>
    <row r="676" spans="3:3" ht="15.75" customHeight="1">
      <c r="C676" s="170"/>
    </row>
    <row r="677" spans="3:3" ht="15.75" customHeight="1">
      <c r="C677" s="170"/>
    </row>
    <row r="678" spans="3:3" ht="15.75" customHeight="1">
      <c r="C678" s="170"/>
    </row>
    <row r="679" spans="3:3" ht="15.75" customHeight="1">
      <c r="C679" s="170"/>
    </row>
    <row r="680" spans="3:3" ht="15.75" customHeight="1">
      <c r="C680" s="170"/>
    </row>
    <row r="681" spans="3:3" ht="15.75" customHeight="1">
      <c r="C681" s="170"/>
    </row>
    <row r="682" spans="3:3" ht="15.75" customHeight="1">
      <c r="C682" s="170"/>
    </row>
    <row r="683" spans="3:3" ht="15.75" customHeight="1">
      <c r="C683" s="170"/>
    </row>
    <row r="684" spans="3:3" ht="15.75" customHeight="1">
      <c r="C684" s="170"/>
    </row>
    <row r="685" spans="3:3" ht="15.75" customHeight="1">
      <c r="C685" s="170"/>
    </row>
    <row r="686" spans="3:3" ht="15.75" customHeight="1">
      <c r="C686" s="170"/>
    </row>
    <row r="687" spans="3:3" ht="15.75" customHeight="1">
      <c r="C687" s="170"/>
    </row>
    <row r="688" spans="3:3" ht="15.75" customHeight="1">
      <c r="C688" s="170"/>
    </row>
    <row r="689" spans="3:3" ht="15.75" customHeight="1">
      <c r="C689" s="170"/>
    </row>
    <row r="690" spans="3:3" ht="15.75" customHeight="1">
      <c r="C690" s="170"/>
    </row>
    <row r="691" spans="3:3" ht="15.75" customHeight="1">
      <c r="C691" s="170"/>
    </row>
    <row r="692" spans="3:3" ht="15.75" customHeight="1">
      <c r="C692" s="170"/>
    </row>
    <row r="693" spans="3:3" ht="15.75" customHeight="1">
      <c r="C693" s="170"/>
    </row>
    <row r="694" spans="3:3" ht="15.75" customHeight="1">
      <c r="C694" s="170"/>
    </row>
    <row r="695" spans="3:3" ht="15.75" customHeight="1">
      <c r="C695" s="170"/>
    </row>
    <row r="696" spans="3:3" ht="15.75" customHeight="1">
      <c r="C696" s="170"/>
    </row>
    <row r="697" spans="3:3" ht="15.75" customHeight="1">
      <c r="C697" s="170"/>
    </row>
    <row r="698" spans="3:3" ht="15.75" customHeight="1">
      <c r="C698" s="170"/>
    </row>
    <row r="699" spans="3:3" ht="15.75" customHeight="1">
      <c r="C699" s="170"/>
    </row>
    <row r="700" spans="3:3" ht="15.75" customHeight="1">
      <c r="C700" s="170"/>
    </row>
    <row r="701" spans="3:3" ht="15.75" customHeight="1">
      <c r="C701" s="170"/>
    </row>
    <row r="702" spans="3:3" ht="15.75" customHeight="1">
      <c r="C702" s="170"/>
    </row>
    <row r="703" spans="3:3" ht="15.75" customHeight="1">
      <c r="C703" s="170"/>
    </row>
    <row r="704" spans="3:3" ht="15.75" customHeight="1">
      <c r="C704" s="170"/>
    </row>
    <row r="705" spans="3:3" ht="15.75" customHeight="1">
      <c r="C705" s="170"/>
    </row>
    <row r="706" spans="3:3" ht="15.75" customHeight="1">
      <c r="C706" s="170"/>
    </row>
    <row r="707" spans="3:3" ht="15.75" customHeight="1">
      <c r="C707" s="170"/>
    </row>
    <row r="708" spans="3:3" ht="15.75" customHeight="1">
      <c r="C708" s="170"/>
    </row>
    <row r="709" spans="3:3" ht="15.75" customHeight="1">
      <c r="C709" s="170"/>
    </row>
    <row r="710" spans="3:3" ht="15.75" customHeight="1">
      <c r="C710" s="170"/>
    </row>
    <row r="711" spans="3:3" ht="15.75" customHeight="1">
      <c r="C711" s="170"/>
    </row>
    <row r="712" spans="3:3" ht="15.75" customHeight="1">
      <c r="C712" s="170"/>
    </row>
    <row r="713" spans="3:3" ht="15.75" customHeight="1">
      <c r="C713" s="170"/>
    </row>
    <row r="714" spans="3:3" ht="15.75" customHeight="1">
      <c r="C714" s="170"/>
    </row>
    <row r="715" spans="3:3" ht="15.75" customHeight="1">
      <c r="C715" s="170"/>
    </row>
    <row r="716" spans="3:3" ht="15.75" customHeight="1">
      <c r="C716" s="170"/>
    </row>
    <row r="717" spans="3:3" ht="15.75" customHeight="1">
      <c r="C717" s="170"/>
    </row>
    <row r="718" spans="3:3" ht="15.75" customHeight="1">
      <c r="C718" s="170"/>
    </row>
    <row r="719" spans="3:3" ht="15.75" customHeight="1">
      <c r="C719" s="170"/>
    </row>
    <row r="720" spans="3:3" ht="15.75" customHeight="1">
      <c r="C720" s="170"/>
    </row>
    <row r="721" spans="3:3" ht="15.75" customHeight="1">
      <c r="C721" s="170"/>
    </row>
    <row r="722" spans="3:3" ht="15.75" customHeight="1">
      <c r="C722" s="170"/>
    </row>
    <row r="723" spans="3:3" ht="15.75" customHeight="1">
      <c r="C723" s="170"/>
    </row>
    <row r="724" spans="3:3" ht="15.75" customHeight="1">
      <c r="C724" s="170"/>
    </row>
    <row r="725" spans="3:3" ht="15.75" customHeight="1">
      <c r="C725" s="170"/>
    </row>
    <row r="726" spans="3:3" ht="15.75" customHeight="1">
      <c r="C726" s="170"/>
    </row>
    <row r="727" spans="3:3" ht="15.75" customHeight="1">
      <c r="C727" s="170"/>
    </row>
    <row r="728" spans="3:3" ht="15.75" customHeight="1">
      <c r="C728" s="170"/>
    </row>
    <row r="729" spans="3:3" ht="15.75" customHeight="1">
      <c r="C729" s="170"/>
    </row>
    <row r="730" spans="3:3" ht="15.75" customHeight="1">
      <c r="C730" s="170"/>
    </row>
    <row r="731" spans="3:3" ht="15.75" customHeight="1">
      <c r="C731" s="170"/>
    </row>
    <row r="732" spans="3:3" ht="15.75" customHeight="1">
      <c r="C732" s="170"/>
    </row>
    <row r="733" spans="3:3" ht="15.75" customHeight="1">
      <c r="C733" s="170"/>
    </row>
    <row r="734" spans="3:3" ht="15.75" customHeight="1">
      <c r="C734" s="170"/>
    </row>
    <row r="735" spans="3:3" ht="15.75" customHeight="1">
      <c r="C735" s="170"/>
    </row>
    <row r="736" spans="3:3" ht="15.75" customHeight="1">
      <c r="C736" s="170"/>
    </row>
    <row r="737" spans="3:3" ht="15.75" customHeight="1">
      <c r="C737" s="170"/>
    </row>
    <row r="738" spans="3:3" ht="15.75" customHeight="1">
      <c r="C738" s="170"/>
    </row>
    <row r="739" spans="3:3" ht="15.75" customHeight="1">
      <c r="C739" s="170"/>
    </row>
    <row r="740" spans="3:3" ht="15.75" customHeight="1">
      <c r="C740" s="170"/>
    </row>
    <row r="741" spans="3:3" ht="15.75" customHeight="1">
      <c r="C741" s="170"/>
    </row>
    <row r="742" spans="3:3" ht="15.75" customHeight="1">
      <c r="C742" s="170"/>
    </row>
    <row r="743" spans="3:3" ht="15.75" customHeight="1">
      <c r="C743" s="170"/>
    </row>
    <row r="744" spans="3:3" ht="15.75" customHeight="1">
      <c r="C744" s="170"/>
    </row>
    <row r="745" spans="3:3" ht="15.75" customHeight="1">
      <c r="C745" s="170"/>
    </row>
    <row r="746" spans="3:3" ht="15.75" customHeight="1">
      <c r="C746" s="170"/>
    </row>
    <row r="747" spans="3:3" ht="15.75" customHeight="1">
      <c r="C747" s="170"/>
    </row>
    <row r="748" spans="3:3" ht="15.75" customHeight="1">
      <c r="C748" s="170"/>
    </row>
    <row r="749" spans="3:3" ht="15.75" customHeight="1">
      <c r="C749" s="170"/>
    </row>
    <row r="750" spans="3:3" ht="15.75" customHeight="1">
      <c r="C750" s="170"/>
    </row>
    <row r="751" spans="3:3" ht="15.75" customHeight="1">
      <c r="C751" s="170"/>
    </row>
    <row r="752" spans="3:3" ht="15.75" customHeight="1">
      <c r="C752" s="170"/>
    </row>
    <row r="753" spans="3:3" ht="15.75" customHeight="1">
      <c r="C753" s="170"/>
    </row>
    <row r="754" spans="3:3" ht="15.75" customHeight="1">
      <c r="C754" s="170"/>
    </row>
    <row r="755" spans="3:3" ht="15.75" customHeight="1">
      <c r="C755" s="170"/>
    </row>
    <row r="756" spans="3:3" ht="15.75" customHeight="1">
      <c r="C756" s="170"/>
    </row>
    <row r="757" spans="3:3" ht="15.75" customHeight="1">
      <c r="C757" s="170"/>
    </row>
    <row r="758" spans="3:3" ht="15.75" customHeight="1">
      <c r="C758" s="170"/>
    </row>
    <row r="759" spans="3:3" ht="15.75" customHeight="1">
      <c r="C759" s="170"/>
    </row>
    <row r="760" spans="3:3" ht="15.75" customHeight="1">
      <c r="C760" s="170"/>
    </row>
    <row r="761" spans="3:3" ht="15.75" customHeight="1">
      <c r="C761" s="170"/>
    </row>
    <row r="762" spans="3:3" ht="15.75" customHeight="1">
      <c r="C762" s="170"/>
    </row>
    <row r="763" spans="3:3" ht="15.75" customHeight="1">
      <c r="C763" s="170"/>
    </row>
    <row r="764" spans="3:3" ht="15.75" customHeight="1">
      <c r="C764" s="170"/>
    </row>
    <row r="765" spans="3:3" ht="15.75" customHeight="1">
      <c r="C765" s="170"/>
    </row>
    <row r="766" spans="3:3" ht="15.75" customHeight="1">
      <c r="C766" s="170"/>
    </row>
    <row r="767" spans="3:3" ht="15.75" customHeight="1">
      <c r="C767" s="170"/>
    </row>
    <row r="768" spans="3:3" ht="15.75" customHeight="1">
      <c r="C768" s="170"/>
    </row>
    <row r="769" spans="3:3" ht="15.75" customHeight="1">
      <c r="C769" s="170"/>
    </row>
    <row r="770" spans="3:3" ht="15.75" customHeight="1">
      <c r="C770" s="170"/>
    </row>
    <row r="771" spans="3:3" ht="15.75" customHeight="1">
      <c r="C771" s="170"/>
    </row>
    <row r="772" spans="3:3" ht="15.75" customHeight="1">
      <c r="C772" s="170"/>
    </row>
    <row r="773" spans="3:3" ht="15.75" customHeight="1">
      <c r="C773" s="170"/>
    </row>
    <row r="774" spans="3:3" ht="15.75" customHeight="1">
      <c r="C774" s="170"/>
    </row>
    <row r="775" spans="3:3" ht="15.75" customHeight="1">
      <c r="C775" s="170"/>
    </row>
    <row r="776" spans="3:3" ht="15.75" customHeight="1">
      <c r="C776" s="170"/>
    </row>
    <row r="777" spans="3:3" ht="15.75" customHeight="1">
      <c r="C777" s="170"/>
    </row>
    <row r="778" spans="3:3" ht="15.75" customHeight="1">
      <c r="C778" s="170"/>
    </row>
    <row r="779" spans="3:3" ht="15.75" customHeight="1">
      <c r="C779" s="170"/>
    </row>
    <row r="780" spans="3:3" ht="15.75" customHeight="1">
      <c r="C780" s="170"/>
    </row>
    <row r="781" spans="3:3" ht="15.75" customHeight="1">
      <c r="C781" s="170"/>
    </row>
    <row r="782" spans="3:3" ht="15.75" customHeight="1">
      <c r="C782" s="170"/>
    </row>
    <row r="783" spans="3:3" ht="15.75" customHeight="1">
      <c r="C783" s="170"/>
    </row>
    <row r="784" spans="3:3" ht="15.75" customHeight="1">
      <c r="C784" s="170"/>
    </row>
    <row r="785" spans="3:3" ht="15.75" customHeight="1">
      <c r="C785" s="170"/>
    </row>
    <row r="786" spans="3:3" ht="15.75" customHeight="1">
      <c r="C786" s="170"/>
    </row>
    <row r="787" spans="3:3" ht="15.75" customHeight="1">
      <c r="C787" s="170"/>
    </row>
    <row r="788" spans="3:3" ht="15.75" customHeight="1">
      <c r="C788" s="170"/>
    </row>
    <row r="789" spans="3:3" ht="15.75" customHeight="1">
      <c r="C789" s="170"/>
    </row>
    <row r="790" spans="3:3" ht="15.75" customHeight="1">
      <c r="C790" s="170"/>
    </row>
    <row r="791" spans="3:3" ht="15.75" customHeight="1">
      <c r="C791" s="170"/>
    </row>
    <row r="792" spans="3:3" ht="15.75" customHeight="1">
      <c r="C792" s="170"/>
    </row>
    <row r="793" spans="3:3" ht="15.75" customHeight="1">
      <c r="C793" s="170"/>
    </row>
    <row r="794" spans="3:3" ht="15.75" customHeight="1">
      <c r="C794" s="170"/>
    </row>
    <row r="795" spans="3:3" ht="15.75" customHeight="1">
      <c r="C795" s="170"/>
    </row>
    <row r="796" spans="3:3" ht="15.75" customHeight="1">
      <c r="C796" s="170"/>
    </row>
    <row r="797" spans="3:3" ht="15.75" customHeight="1">
      <c r="C797" s="170"/>
    </row>
    <row r="798" spans="3:3" ht="15.75" customHeight="1">
      <c r="C798" s="170"/>
    </row>
    <row r="799" spans="3:3" ht="15.75" customHeight="1">
      <c r="C799" s="170"/>
    </row>
    <row r="800" spans="3:3" ht="15.75" customHeight="1">
      <c r="C800" s="170"/>
    </row>
    <row r="801" spans="3:3" ht="15.75" customHeight="1">
      <c r="C801" s="170"/>
    </row>
    <row r="802" spans="3:3" ht="15.75" customHeight="1">
      <c r="C802" s="170"/>
    </row>
    <row r="803" spans="3:3" ht="15.75" customHeight="1">
      <c r="C803" s="170"/>
    </row>
    <row r="804" spans="3:3" ht="15.75" customHeight="1">
      <c r="C804" s="170"/>
    </row>
    <row r="805" spans="3:3" ht="15.75" customHeight="1">
      <c r="C805" s="170"/>
    </row>
    <row r="806" spans="3:3" ht="15.75" customHeight="1">
      <c r="C806" s="170"/>
    </row>
    <row r="807" spans="3:3" ht="15.75" customHeight="1">
      <c r="C807" s="170"/>
    </row>
    <row r="808" spans="3:3" ht="15.75" customHeight="1">
      <c r="C808" s="170"/>
    </row>
    <row r="809" spans="3:3" ht="15.75" customHeight="1">
      <c r="C809" s="170"/>
    </row>
    <row r="810" spans="3:3" ht="15.75" customHeight="1">
      <c r="C810" s="170"/>
    </row>
    <row r="811" spans="3:3" ht="15.75" customHeight="1">
      <c r="C811" s="170"/>
    </row>
    <row r="812" spans="3:3" ht="15.75" customHeight="1">
      <c r="C812" s="170"/>
    </row>
    <row r="813" spans="3:3" ht="15.75" customHeight="1">
      <c r="C813" s="170"/>
    </row>
    <row r="814" spans="3:3" ht="15.75" customHeight="1">
      <c r="C814" s="170"/>
    </row>
    <row r="815" spans="3:3" ht="15.75" customHeight="1">
      <c r="C815" s="170"/>
    </row>
    <row r="816" spans="3:3" ht="15.75" customHeight="1">
      <c r="C816" s="170"/>
    </row>
    <row r="817" spans="3:3" ht="15.75" customHeight="1">
      <c r="C817" s="170"/>
    </row>
    <row r="818" spans="3:3" ht="15.75" customHeight="1">
      <c r="C818" s="170"/>
    </row>
    <row r="819" spans="3:3" ht="15.75" customHeight="1">
      <c r="C819" s="170"/>
    </row>
    <row r="820" spans="3:3" ht="15.75" customHeight="1">
      <c r="C820" s="170"/>
    </row>
    <row r="821" spans="3:3" ht="15.75" customHeight="1">
      <c r="C821" s="170"/>
    </row>
    <row r="822" spans="3:3" ht="15.75" customHeight="1">
      <c r="C822" s="170"/>
    </row>
    <row r="823" spans="3:3" ht="15.75" customHeight="1">
      <c r="C823" s="170"/>
    </row>
    <row r="824" spans="3:3" ht="15.75" customHeight="1">
      <c r="C824" s="170"/>
    </row>
    <row r="825" spans="3:3" ht="15.75" customHeight="1">
      <c r="C825" s="170"/>
    </row>
    <row r="826" spans="3:3" ht="15.75" customHeight="1">
      <c r="C826" s="170"/>
    </row>
    <row r="827" spans="3:3" ht="15.75" customHeight="1">
      <c r="C827" s="170"/>
    </row>
    <row r="828" spans="3:3" ht="15.75" customHeight="1">
      <c r="C828" s="170"/>
    </row>
    <row r="829" spans="3:3" ht="15.75" customHeight="1">
      <c r="C829" s="170"/>
    </row>
    <row r="830" spans="3:3" ht="15.75" customHeight="1">
      <c r="C830" s="170"/>
    </row>
    <row r="831" spans="3:3" ht="15.75" customHeight="1">
      <c r="C831" s="170"/>
    </row>
    <row r="832" spans="3:3" ht="15.75" customHeight="1">
      <c r="C832" s="170"/>
    </row>
    <row r="833" spans="3:3" ht="15.75" customHeight="1">
      <c r="C833" s="170"/>
    </row>
    <row r="834" spans="3:3" ht="15.75" customHeight="1">
      <c r="C834" s="170"/>
    </row>
    <row r="835" spans="3:3" ht="15.75" customHeight="1">
      <c r="C835" s="170"/>
    </row>
    <row r="836" spans="3:3" ht="15.75" customHeight="1">
      <c r="C836" s="170"/>
    </row>
    <row r="837" spans="3:3" ht="15.75" customHeight="1">
      <c r="C837" s="170"/>
    </row>
    <row r="838" spans="3:3" ht="15.75" customHeight="1">
      <c r="C838" s="170"/>
    </row>
    <row r="839" spans="3:3" ht="15.75" customHeight="1">
      <c r="C839" s="170"/>
    </row>
    <row r="840" spans="3:3" ht="15.75" customHeight="1">
      <c r="C840" s="170"/>
    </row>
    <row r="841" spans="3:3" ht="15.75" customHeight="1">
      <c r="C841" s="170"/>
    </row>
    <row r="842" spans="3:3" ht="15.75" customHeight="1">
      <c r="C842" s="170"/>
    </row>
    <row r="843" spans="3:3" ht="15.75" customHeight="1">
      <c r="C843" s="170"/>
    </row>
    <row r="844" spans="3:3" ht="15.75" customHeight="1">
      <c r="C844" s="170"/>
    </row>
    <row r="845" spans="3:3" ht="15.75" customHeight="1">
      <c r="C845" s="170"/>
    </row>
    <row r="846" spans="3:3" ht="15.75" customHeight="1">
      <c r="C846" s="170"/>
    </row>
    <row r="847" spans="3:3" ht="15.75" customHeight="1">
      <c r="C847" s="170"/>
    </row>
    <row r="848" spans="3:3" ht="15.75" customHeight="1">
      <c r="C848" s="170"/>
    </row>
    <row r="849" spans="3:3" ht="15.75" customHeight="1">
      <c r="C849" s="170"/>
    </row>
    <row r="850" spans="3:3" ht="15.75" customHeight="1">
      <c r="C850" s="170"/>
    </row>
    <row r="851" spans="3:3" ht="15.75" customHeight="1">
      <c r="C851" s="170"/>
    </row>
    <row r="852" spans="3:3" ht="15.75" customHeight="1">
      <c r="C852" s="170"/>
    </row>
    <row r="853" spans="3:3" ht="15.75" customHeight="1">
      <c r="C853" s="170"/>
    </row>
    <row r="854" spans="3:3" ht="15.75" customHeight="1">
      <c r="C854" s="170"/>
    </row>
    <row r="855" spans="3:3" ht="15.75" customHeight="1">
      <c r="C855" s="170"/>
    </row>
    <row r="856" spans="3:3" ht="15.75" customHeight="1">
      <c r="C856" s="170"/>
    </row>
    <row r="857" spans="3:3" ht="15.75" customHeight="1">
      <c r="C857" s="170"/>
    </row>
    <row r="858" spans="3:3" ht="15.75" customHeight="1">
      <c r="C858" s="170"/>
    </row>
    <row r="859" spans="3:3" ht="15.75" customHeight="1">
      <c r="C859" s="170"/>
    </row>
    <row r="860" spans="3:3" ht="15.75" customHeight="1">
      <c r="C860" s="170"/>
    </row>
    <row r="861" spans="3:3" ht="15.75" customHeight="1">
      <c r="C861" s="170"/>
    </row>
    <row r="862" spans="3:3" ht="15.75" customHeight="1">
      <c r="C862" s="170"/>
    </row>
    <row r="863" spans="3:3" ht="15.75" customHeight="1">
      <c r="C863" s="170"/>
    </row>
    <row r="864" spans="3:3" ht="15.75" customHeight="1">
      <c r="C864" s="170"/>
    </row>
    <row r="865" spans="3:3" ht="15.75" customHeight="1">
      <c r="C865" s="170"/>
    </row>
    <row r="866" spans="3:3" ht="15.75" customHeight="1">
      <c r="C866" s="170"/>
    </row>
    <row r="867" spans="3:3" ht="15.75" customHeight="1">
      <c r="C867" s="170"/>
    </row>
    <row r="868" spans="3:3" ht="15.75" customHeight="1">
      <c r="C868" s="170"/>
    </row>
    <row r="869" spans="3:3" ht="15.75" customHeight="1">
      <c r="C869" s="170"/>
    </row>
    <row r="870" spans="3:3" ht="15.75" customHeight="1">
      <c r="C870" s="170"/>
    </row>
    <row r="871" spans="3:3" ht="15.75" customHeight="1">
      <c r="C871" s="170"/>
    </row>
    <row r="872" spans="3:3" ht="15.75" customHeight="1">
      <c r="C872" s="170"/>
    </row>
    <row r="873" spans="3:3" ht="15.75" customHeight="1">
      <c r="C873" s="170"/>
    </row>
    <row r="874" spans="3:3" ht="15.75" customHeight="1">
      <c r="C874" s="170"/>
    </row>
    <row r="875" spans="3:3" ht="15.75" customHeight="1">
      <c r="C875" s="170"/>
    </row>
    <row r="876" spans="3:3" ht="15.75" customHeight="1">
      <c r="C876" s="170"/>
    </row>
    <row r="877" spans="3:3" ht="15.75" customHeight="1">
      <c r="C877" s="170"/>
    </row>
    <row r="878" spans="3:3" ht="15.75" customHeight="1">
      <c r="C878" s="170"/>
    </row>
    <row r="879" spans="3:3" ht="15.75" customHeight="1">
      <c r="C879" s="170"/>
    </row>
    <row r="880" spans="3:3" ht="15.75" customHeight="1">
      <c r="C880" s="170"/>
    </row>
    <row r="881" spans="3:3" ht="15.75" customHeight="1">
      <c r="C881" s="170"/>
    </row>
    <row r="882" spans="3:3" ht="15.75" customHeight="1">
      <c r="C882" s="170"/>
    </row>
    <row r="883" spans="3:3" ht="15.75" customHeight="1">
      <c r="C883" s="170"/>
    </row>
    <row r="884" spans="3:3" ht="15.75" customHeight="1">
      <c r="C884" s="170"/>
    </row>
    <row r="885" spans="3:3" ht="15.75" customHeight="1">
      <c r="C885" s="170"/>
    </row>
    <row r="886" spans="3:3" ht="15.75" customHeight="1">
      <c r="C886" s="170"/>
    </row>
    <row r="887" spans="3:3" ht="15.75" customHeight="1">
      <c r="C887" s="170"/>
    </row>
    <row r="888" spans="3:3" ht="15.75" customHeight="1">
      <c r="C888" s="170"/>
    </row>
    <row r="889" spans="3:3" ht="15.75" customHeight="1">
      <c r="C889" s="170"/>
    </row>
    <row r="890" spans="3:3" ht="15.75" customHeight="1">
      <c r="C890" s="170"/>
    </row>
    <row r="891" spans="3:3" ht="15.75" customHeight="1">
      <c r="C891" s="170"/>
    </row>
    <row r="892" spans="3:3" ht="15.75" customHeight="1">
      <c r="C892" s="170"/>
    </row>
    <row r="893" spans="3:3" ht="15.75" customHeight="1">
      <c r="C893" s="170"/>
    </row>
    <row r="894" spans="3:3" ht="15.75" customHeight="1">
      <c r="C894" s="170"/>
    </row>
    <row r="895" spans="3:3" ht="15.75" customHeight="1">
      <c r="C895" s="170"/>
    </row>
    <row r="896" spans="3:3" ht="15.75" customHeight="1">
      <c r="C896" s="170"/>
    </row>
    <row r="897" spans="3:3" ht="15.75" customHeight="1">
      <c r="C897" s="170"/>
    </row>
    <row r="898" spans="3:3" ht="15.75" customHeight="1">
      <c r="C898" s="170"/>
    </row>
    <row r="899" spans="3:3" ht="15.75" customHeight="1">
      <c r="C899" s="170"/>
    </row>
    <row r="900" spans="3:3" ht="15.75" customHeight="1">
      <c r="C900" s="170"/>
    </row>
    <row r="901" spans="3:3" ht="15.75" customHeight="1">
      <c r="C901" s="170"/>
    </row>
    <row r="902" spans="3:3" ht="15.75" customHeight="1">
      <c r="C902" s="170"/>
    </row>
    <row r="903" spans="3:3" ht="15.75" customHeight="1">
      <c r="C903" s="170"/>
    </row>
    <row r="904" spans="3:3" ht="15.75" customHeight="1">
      <c r="C904" s="170"/>
    </row>
    <row r="905" spans="3:3" ht="15.75" customHeight="1">
      <c r="C905" s="170"/>
    </row>
    <row r="906" spans="3:3" ht="15.75" customHeight="1">
      <c r="C906" s="170"/>
    </row>
    <row r="907" spans="3:3" ht="15.75" customHeight="1">
      <c r="C907" s="170"/>
    </row>
    <row r="908" spans="3:3" ht="15.75" customHeight="1">
      <c r="C908" s="170"/>
    </row>
    <row r="909" spans="3:3" ht="15.75" customHeight="1">
      <c r="C909" s="170"/>
    </row>
    <row r="910" spans="3:3" ht="15.75" customHeight="1">
      <c r="C910" s="170"/>
    </row>
    <row r="911" spans="3:3" ht="15.75" customHeight="1">
      <c r="C911" s="170"/>
    </row>
    <row r="912" spans="3:3" ht="15.75" customHeight="1">
      <c r="C912" s="170"/>
    </row>
    <row r="913" spans="3:3" ht="15.75" customHeight="1">
      <c r="C913" s="170"/>
    </row>
    <row r="914" spans="3:3" ht="15.75" customHeight="1">
      <c r="C914" s="170"/>
    </row>
    <row r="915" spans="3:3" ht="15.75" customHeight="1">
      <c r="C915" s="170"/>
    </row>
    <row r="916" spans="3:3" ht="15.75" customHeight="1">
      <c r="C916" s="170"/>
    </row>
    <row r="917" spans="3:3" ht="15.75" customHeight="1">
      <c r="C917" s="170"/>
    </row>
    <row r="918" spans="3:3" ht="15.75" customHeight="1">
      <c r="C918" s="170"/>
    </row>
    <row r="919" spans="3:3" ht="15.75" customHeight="1">
      <c r="C919" s="170"/>
    </row>
    <row r="920" spans="3:3" ht="15.75" customHeight="1">
      <c r="C920" s="170"/>
    </row>
    <row r="921" spans="3:3" ht="15.75" customHeight="1">
      <c r="C921" s="170"/>
    </row>
    <row r="922" spans="3:3" ht="15.75" customHeight="1">
      <c r="C922" s="170"/>
    </row>
    <row r="923" spans="3:3" ht="15.75" customHeight="1">
      <c r="C923" s="170"/>
    </row>
    <row r="924" spans="3:3" ht="15.75" customHeight="1">
      <c r="C924" s="170"/>
    </row>
    <row r="925" spans="3:3" ht="15.75" customHeight="1">
      <c r="C925" s="170"/>
    </row>
    <row r="926" spans="3:3" ht="15.75" customHeight="1">
      <c r="C926" s="170"/>
    </row>
    <row r="927" spans="3:3" ht="15.75" customHeight="1">
      <c r="C927" s="170"/>
    </row>
    <row r="928" spans="3:3" ht="15.75" customHeight="1">
      <c r="C928" s="170"/>
    </row>
    <row r="929" spans="3:3" ht="15.75" customHeight="1">
      <c r="C929" s="170"/>
    </row>
    <row r="930" spans="3:3" ht="15.75" customHeight="1">
      <c r="C930" s="170"/>
    </row>
    <row r="931" spans="3:3" ht="15.75" customHeight="1">
      <c r="C931" s="170"/>
    </row>
    <row r="932" spans="3:3" ht="15.75" customHeight="1">
      <c r="C932" s="170"/>
    </row>
    <row r="933" spans="3:3" ht="15.75" customHeight="1">
      <c r="C933" s="170"/>
    </row>
    <row r="934" spans="3:3" ht="15.75" customHeight="1">
      <c r="C934" s="170"/>
    </row>
    <row r="935" spans="3:3" ht="15.75" customHeight="1">
      <c r="C935" s="170"/>
    </row>
    <row r="936" spans="3:3" ht="15.75" customHeight="1">
      <c r="C936" s="170"/>
    </row>
    <row r="937" spans="3:3" ht="15.75" customHeight="1">
      <c r="C937" s="170"/>
    </row>
    <row r="938" spans="3:3" ht="15.75" customHeight="1">
      <c r="C938" s="170"/>
    </row>
    <row r="939" spans="3:3" ht="15.75" customHeight="1">
      <c r="C939" s="170"/>
    </row>
    <row r="940" spans="3:3" ht="15.75" customHeight="1">
      <c r="C940" s="170"/>
    </row>
    <row r="941" spans="3:3" ht="15.75" customHeight="1">
      <c r="C941" s="170"/>
    </row>
    <row r="942" spans="3:3" ht="15.75" customHeight="1">
      <c r="C942" s="170"/>
    </row>
    <row r="943" spans="3:3" ht="15.75" customHeight="1">
      <c r="C943" s="170"/>
    </row>
    <row r="944" spans="3:3" ht="15.75" customHeight="1">
      <c r="C944" s="170"/>
    </row>
    <row r="945" spans="3:3" ht="15.75" customHeight="1">
      <c r="C945" s="170"/>
    </row>
    <row r="946" spans="3:3" ht="15.75" customHeight="1">
      <c r="C946" s="170"/>
    </row>
    <row r="947" spans="3:3" ht="15.75" customHeight="1">
      <c r="C947" s="170"/>
    </row>
    <row r="948" spans="3:3" ht="15.75" customHeight="1">
      <c r="C948" s="170"/>
    </row>
    <row r="949" spans="3:3" ht="15.75" customHeight="1">
      <c r="C949" s="170"/>
    </row>
    <row r="950" spans="3:3" ht="15.75" customHeight="1">
      <c r="C950" s="170"/>
    </row>
    <row r="951" spans="3:3" ht="15.75" customHeight="1">
      <c r="C951" s="170"/>
    </row>
    <row r="952" spans="3:3" ht="15.75" customHeight="1">
      <c r="C952" s="170"/>
    </row>
    <row r="953" spans="3:3" ht="15.75" customHeight="1">
      <c r="C953" s="170"/>
    </row>
    <row r="954" spans="3:3" ht="15.75" customHeight="1">
      <c r="C954" s="170"/>
    </row>
    <row r="955" spans="3:3" ht="15.75" customHeight="1">
      <c r="C955" s="170"/>
    </row>
    <row r="956" spans="3:3" ht="15.75" customHeight="1">
      <c r="C956" s="170"/>
    </row>
    <row r="957" spans="3:3" ht="15.75" customHeight="1">
      <c r="C957" s="170"/>
    </row>
    <row r="958" spans="3:3" ht="15.75" customHeight="1">
      <c r="C958" s="170"/>
    </row>
    <row r="959" spans="3:3" ht="15.75" customHeight="1">
      <c r="C959" s="170"/>
    </row>
    <row r="960" spans="3:3" ht="15.75" customHeight="1">
      <c r="C960" s="170"/>
    </row>
    <row r="961" spans="3:3" ht="15.75" customHeight="1">
      <c r="C961" s="170"/>
    </row>
    <row r="962" spans="3:3" ht="15.75" customHeight="1">
      <c r="C962" s="170"/>
    </row>
    <row r="963" spans="3:3" ht="15.75" customHeight="1">
      <c r="C963" s="170"/>
    </row>
    <row r="964" spans="3:3" ht="15.75" customHeight="1">
      <c r="C964" s="170"/>
    </row>
    <row r="965" spans="3:3" ht="15.75" customHeight="1">
      <c r="C965" s="170"/>
    </row>
    <row r="966" spans="3:3" ht="15.75" customHeight="1">
      <c r="C966" s="170"/>
    </row>
    <row r="967" spans="3:3" ht="15.75" customHeight="1">
      <c r="C967" s="170"/>
    </row>
    <row r="968" spans="3:3" ht="15.75" customHeight="1">
      <c r="C968" s="170"/>
    </row>
    <row r="969" spans="3:3" ht="15.75" customHeight="1">
      <c r="C969" s="170"/>
    </row>
    <row r="970" spans="3:3" ht="15.75" customHeight="1">
      <c r="C970" s="170"/>
    </row>
    <row r="971" spans="3:3" ht="15.75" customHeight="1">
      <c r="C971" s="170"/>
    </row>
    <row r="972" spans="3:3" ht="15.75" customHeight="1">
      <c r="C972" s="170"/>
    </row>
    <row r="973" spans="3:3" ht="15.75" customHeight="1">
      <c r="C973" s="170"/>
    </row>
    <row r="974" spans="3:3" ht="15.75" customHeight="1">
      <c r="C974" s="170"/>
    </row>
    <row r="975" spans="3:3" ht="15.75" customHeight="1">
      <c r="C975" s="170"/>
    </row>
    <row r="976" spans="3:3" ht="15.75" customHeight="1">
      <c r="C976" s="170"/>
    </row>
    <row r="977" spans="3:3" ht="15.75" customHeight="1">
      <c r="C977" s="170"/>
    </row>
    <row r="978" spans="3:3" ht="15.75" customHeight="1">
      <c r="C978" s="170"/>
    </row>
    <row r="979" spans="3:3" ht="15.75" customHeight="1">
      <c r="C979" s="170"/>
    </row>
    <row r="980" spans="3:3" ht="15.75" customHeight="1">
      <c r="C980" s="170"/>
    </row>
    <row r="981" spans="3:3" ht="15.75" customHeight="1">
      <c r="C981" s="170"/>
    </row>
    <row r="982" spans="3:3" ht="15.75" customHeight="1">
      <c r="C982" s="170"/>
    </row>
    <row r="983" spans="3:3" ht="15.75" customHeight="1">
      <c r="C983" s="170"/>
    </row>
    <row r="984" spans="3:3" ht="15.75" customHeight="1">
      <c r="C984" s="170"/>
    </row>
    <row r="985" spans="3:3" ht="15.75" customHeight="1">
      <c r="C985" s="170"/>
    </row>
    <row r="986" spans="3:3" ht="15.75" customHeight="1">
      <c r="C986" s="170"/>
    </row>
    <row r="987" spans="3:3" ht="15.75" customHeight="1">
      <c r="C987" s="170"/>
    </row>
    <row r="988" spans="3:3" ht="15.75" customHeight="1">
      <c r="C988" s="170"/>
    </row>
    <row r="989" spans="3:3" ht="15.75" customHeight="1">
      <c r="C989" s="170"/>
    </row>
    <row r="990" spans="3:3" ht="15.75" customHeight="1">
      <c r="C990" s="170"/>
    </row>
    <row r="991" spans="3:3" ht="15.75" customHeight="1">
      <c r="C991" s="170"/>
    </row>
    <row r="992" spans="3:3" ht="15.75" customHeight="1">
      <c r="C992" s="170"/>
    </row>
    <row r="993" spans="3:3" ht="15.75" customHeight="1">
      <c r="C993" s="170"/>
    </row>
    <row r="994" spans="3:3" ht="15.75" customHeight="1">
      <c r="C994" s="170"/>
    </row>
    <row r="995" spans="3:3" ht="15.75" customHeight="1">
      <c r="C995" s="170"/>
    </row>
    <row r="996" spans="3:3" ht="15.75" customHeight="1">
      <c r="C996" s="170"/>
    </row>
    <row r="997" spans="3:3" ht="15.75" customHeight="1">
      <c r="C997" s="170"/>
    </row>
    <row r="998" spans="3:3" ht="15.75" customHeight="1">
      <c r="C998" s="170"/>
    </row>
    <row r="999" spans="3:3" ht="15.75" customHeight="1">
      <c r="C999" s="170"/>
    </row>
    <row r="1000" spans="3:3" ht="15.75" customHeight="1">
      <c r="C1000" s="170"/>
    </row>
  </sheetData>
  <mergeCells count="37">
    <mergeCell ref="A1:P1"/>
    <mergeCell ref="A2:P2"/>
    <mergeCell ref="A3:P3"/>
    <mergeCell ref="A4:D4"/>
    <mergeCell ref="A5:P5"/>
    <mergeCell ref="B10:D10"/>
    <mergeCell ref="F10:S10"/>
    <mergeCell ref="F11:S11"/>
    <mergeCell ref="E12:R12"/>
    <mergeCell ref="E13:R13"/>
    <mergeCell ref="B15:B24"/>
    <mergeCell ref="D15:L15"/>
    <mergeCell ref="D21:L21"/>
    <mergeCell ref="D22:L22"/>
    <mergeCell ref="D23:L23"/>
    <mergeCell ref="D24:L24"/>
    <mergeCell ref="C25:C26"/>
    <mergeCell ref="D25:D26"/>
    <mergeCell ref="E25:E26"/>
    <mergeCell ref="F25:F26"/>
    <mergeCell ref="G25:G26"/>
    <mergeCell ref="B79:B80"/>
    <mergeCell ref="D79:D80"/>
    <mergeCell ref="B81:B85"/>
    <mergeCell ref="B86:B97"/>
    <mergeCell ref="J25:J26"/>
    <mergeCell ref="D41:L41"/>
    <mergeCell ref="D42:L42"/>
    <mergeCell ref="B44:E44"/>
    <mergeCell ref="B45:B51"/>
    <mergeCell ref="B53:E53"/>
    <mergeCell ref="L25:L26"/>
    <mergeCell ref="B54:B60"/>
    <mergeCell ref="B67:G68"/>
    <mergeCell ref="B71:D71"/>
    <mergeCell ref="B73:B78"/>
    <mergeCell ref="K25:K26"/>
  </mergeCells>
  <conditionalFormatting sqref="F10">
    <cfRule type="notContainsBlanks" dxfId="82" priority="1">
      <formula>LEN(TRIM(F10))&gt;0</formula>
    </cfRule>
  </conditionalFormatting>
  <conditionalFormatting sqref="F11:S11">
    <cfRule type="expression" dxfId="81" priority="2">
      <formula>E11="NO SE REPORTA"</formula>
    </cfRule>
  </conditionalFormatting>
  <conditionalFormatting sqref="F11:S11">
    <cfRule type="expression" dxfId="80" priority="3">
      <formula>E10="NO APLICA"</formula>
    </cfRule>
  </conditionalFormatting>
  <conditionalFormatting sqref="E12:R12">
    <cfRule type="expression" dxfId="79" priority="4">
      <formula>E11="SI SE REPORTA"</formula>
    </cfRule>
  </conditionalFormatting>
  <dataValidations count="4">
    <dataValidation type="list" allowBlank="1" showErrorMessage="1" sqref="E11">
      <formula1>REPORTE</formula1>
    </dataValidation>
    <dataValidation type="decimal" operator="greaterThanOrEqual" allowBlank="1" showInputMessage="1" showErrorMessage="1" prompt="ERROR - Escriba un número igual o mayor que 0" sqref="E17:F19">
      <formula1>0</formula1>
    </dataValidation>
    <dataValidation type="list" allowBlank="1" showErrorMessage="1" sqref="E10">
      <formula1>SI</formula1>
    </dataValidation>
    <dataValidation type="decimal" operator="greaterThanOrEqual" allowBlank="1" showInputMessage="1" showErrorMessage="1" prompt="ERROR - Valor en PESOS (sin centavos)" sqref="H27:K39">
      <formula1>0</formula1>
    </dataValidation>
  </dataValidations>
  <hyperlinks>
    <hyperlink ref="B9" location="null!A1" display="VOLVER AL INDICE"/>
  </hyperlinks>
  <pageMargins left="0.25" right="0.25" top="0.75" bottom="0.75" header="0" footer="0"/>
  <pageSetup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2.625" defaultRowHeight="15" customHeight="1"/>
  <cols>
    <col min="1" max="1" width="1.625" customWidth="1"/>
    <col min="2" max="2" width="9.5" customWidth="1"/>
    <col min="3" max="3" width="4.375" customWidth="1"/>
    <col min="4" max="4" width="30.5" customWidth="1"/>
    <col min="5" max="5" width="10.625" customWidth="1"/>
    <col min="6" max="26" width="9.375" customWidth="1"/>
  </cols>
  <sheetData>
    <row r="1" spans="1:26" ht="100.5" customHeight="1">
      <c r="A1" s="808"/>
      <c r="B1" s="732"/>
      <c r="C1" s="732"/>
      <c r="D1" s="732"/>
      <c r="E1" s="732"/>
      <c r="F1" s="732"/>
      <c r="G1" s="732"/>
      <c r="H1" s="732"/>
      <c r="I1" s="732"/>
      <c r="J1" s="732"/>
      <c r="K1" s="732"/>
      <c r="L1" s="732"/>
      <c r="M1" s="732"/>
      <c r="N1" s="732"/>
      <c r="O1" s="732"/>
      <c r="P1" s="733"/>
      <c r="Q1" s="24"/>
      <c r="R1" s="24"/>
      <c r="S1" s="4"/>
      <c r="T1" s="4"/>
      <c r="U1" s="4"/>
      <c r="V1" s="4"/>
      <c r="W1" s="4"/>
      <c r="X1" s="4"/>
      <c r="Y1" s="4"/>
      <c r="Z1" s="4"/>
    </row>
    <row r="2" spans="1:26">
      <c r="A2" s="731" t="str">
        <f>'Datos Generales'!C5</f>
        <v>Corporación Autónoma Regional del Tolima – CORTOLIMA</v>
      </c>
      <c r="B2" s="732"/>
      <c r="C2" s="732"/>
      <c r="D2" s="732"/>
      <c r="E2" s="732"/>
      <c r="F2" s="732"/>
      <c r="G2" s="732"/>
      <c r="H2" s="732"/>
      <c r="I2" s="732"/>
      <c r="J2" s="732"/>
      <c r="K2" s="732"/>
      <c r="L2" s="732"/>
      <c r="M2" s="732"/>
      <c r="N2" s="732"/>
      <c r="O2" s="732"/>
      <c r="P2" s="733"/>
      <c r="Q2" s="24"/>
      <c r="R2" s="24"/>
      <c r="S2" s="5"/>
      <c r="T2" s="5"/>
      <c r="U2" s="5"/>
      <c r="V2" s="5"/>
      <c r="W2" s="5"/>
      <c r="X2" s="5"/>
      <c r="Y2" s="5"/>
      <c r="Z2" s="5"/>
    </row>
    <row r="3" spans="1:26">
      <c r="A3" s="809" t="s">
        <v>845</v>
      </c>
      <c r="B3" s="732"/>
      <c r="C3" s="732"/>
      <c r="D3" s="732"/>
      <c r="E3" s="732"/>
      <c r="F3" s="732"/>
      <c r="G3" s="732"/>
      <c r="H3" s="732"/>
      <c r="I3" s="732"/>
      <c r="J3" s="732"/>
      <c r="K3" s="732"/>
      <c r="L3" s="732"/>
      <c r="M3" s="732"/>
      <c r="N3" s="732"/>
      <c r="O3" s="732"/>
      <c r="P3" s="733"/>
      <c r="Q3" s="24"/>
      <c r="R3" s="24"/>
      <c r="S3" s="5"/>
      <c r="T3" s="5"/>
      <c r="U3" s="5"/>
      <c r="V3" s="5"/>
      <c r="W3" s="5"/>
      <c r="X3" s="5"/>
      <c r="Y3" s="5"/>
      <c r="Z3" s="5"/>
    </row>
    <row r="4" spans="1:26" ht="15.75">
      <c r="A4" s="809" t="s">
        <v>49</v>
      </c>
      <c r="B4" s="732"/>
      <c r="C4" s="732"/>
      <c r="D4" s="810"/>
      <c r="E4" s="14" t="str">
        <f>'Datos Generales'!C6</f>
        <v>2020-I</v>
      </c>
      <c r="F4" s="14"/>
      <c r="G4" s="14"/>
      <c r="H4" s="14"/>
      <c r="I4" s="14"/>
      <c r="J4" s="14"/>
      <c r="K4" s="14"/>
      <c r="L4" s="14"/>
      <c r="M4" s="14"/>
      <c r="N4" s="14"/>
      <c r="O4" s="14"/>
      <c r="P4" s="15"/>
      <c r="Q4" s="24"/>
      <c r="R4" s="24"/>
      <c r="S4" s="5"/>
      <c r="T4" s="5"/>
      <c r="U4" s="5"/>
      <c r="V4" s="5"/>
      <c r="W4" s="5"/>
      <c r="X4" s="5"/>
      <c r="Y4" s="5"/>
      <c r="Z4" s="5"/>
    </row>
    <row r="5" spans="1:26" ht="16.5" customHeight="1">
      <c r="A5" s="809" t="s">
        <v>256</v>
      </c>
      <c r="B5" s="732"/>
      <c r="C5" s="732"/>
      <c r="D5" s="732"/>
      <c r="E5" s="732"/>
      <c r="F5" s="732"/>
      <c r="G5" s="732"/>
      <c r="H5" s="732"/>
      <c r="I5" s="732"/>
      <c r="J5" s="732"/>
      <c r="K5" s="732"/>
      <c r="L5" s="732"/>
      <c r="M5" s="732"/>
      <c r="N5" s="732"/>
      <c r="O5" s="732"/>
      <c r="P5" s="733"/>
      <c r="Q5" s="24"/>
      <c r="R5" s="24"/>
      <c r="S5" s="24"/>
      <c r="T5" s="24"/>
      <c r="U5" s="24"/>
      <c r="V5" s="24"/>
      <c r="W5" s="24"/>
      <c r="X5" s="24"/>
      <c r="Y5" s="24"/>
      <c r="Z5" s="24"/>
    </row>
    <row r="6" spans="1:26">
      <c r="B6" s="118" t="s">
        <v>882</v>
      </c>
      <c r="C6" s="119"/>
      <c r="D6" s="120"/>
      <c r="E6" s="207"/>
      <c r="F6" s="120" t="s">
        <v>883</v>
      </c>
      <c r="G6" s="120"/>
      <c r="H6" s="120"/>
      <c r="I6" s="120"/>
      <c r="J6" s="120"/>
      <c r="K6" s="120"/>
    </row>
    <row r="7" spans="1:26">
      <c r="B7" s="122"/>
      <c r="C7" s="123"/>
      <c r="D7" s="120"/>
      <c r="E7" s="124"/>
      <c r="F7" s="120" t="s">
        <v>884</v>
      </c>
      <c r="G7" s="120"/>
      <c r="H7" s="120"/>
      <c r="I7" s="120"/>
      <c r="J7" s="120"/>
      <c r="K7" s="120"/>
    </row>
    <row r="8" spans="1:26">
      <c r="B8" s="125" t="s">
        <v>885</v>
      </c>
      <c r="C8" s="126">
        <v>2020</v>
      </c>
      <c r="D8" s="127" t="str">
        <f>IF(E10="NO APLICA","NO APLICA",IF(E11="NO SE REPORTA","SIN INFORMACION",+Q22))</f>
        <v>N.A.</v>
      </c>
      <c r="E8" s="209"/>
      <c r="F8" s="120" t="s">
        <v>886</v>
      </c>
      <c r="G8" s="120"/>
      <c r="H8" s="120"/>
      <c r="I8" s="120"/>
      <c r="J8" s="120"/>
      <c r="K8" s="120"/>
    </row>
    <row r="9" spans="1:26">
      <c r="B9" s="129" t="s">
        <v>887</v>
      </c>
      <c r="C9" s="170"/>
      <c r="D9" s="120"/>
      <c r="E9" s="120"/>
      <c r="F9" s="120"/>
      <c r="G9" s="120"/>
      <c r="H9" s="120"/>
      <c r="I9" s="120"/>
      <c r="J9" s="120"/>
      <c r="K9" s="120"/>
    </row>
    <row r="10" spans="1:26">
      <c r="A10" s="24"/>
      <c r="B10" s="836" t="s">
        <v>888</v>
      </c>
      <c r="C10" s="787"/>
      <c r="D10" s="787"/>
      <c r="E10" s="132" t="s">
        <v>889</v>
      </c>
      <c r="F10" s="83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787"/>
      <c r="H10" s="787"/>
      <c r="I10" s="787"/>
      <c r="J10" s="787"/>
      <c r="K10" s="787"/>
      <c r="L10" s="787"/>
      <c r="M10" s="787"/>
      <c r="N10" s="787"/>
      <c r="O10" s="787"/>
      <c r="P10" s="787"/>
      <c r="Q10" s="787"/>
      <c r="R10" s="787"/>
      <c r="S10" s="787"/>
      <c r="T10" s="120"/>
      <c r="U10" s="120"/>
      <c r="V10" s="24"/>
      <c r="W10" s="24"/>
      <c r="X10" s="24"/>
      <c r="Y10" s="24"/>
      <c r="Z10" s="24"/>
    </row>
    <row r="11" spans="1:26" ht="14.25" customHeight="1">
      <c r="A11" s="24"/>
      <c r="B11" s="133"/>
      <c r="C11" s="130"/>
      <c r="D11" s="134" t="str">
        <f>IF(E10="SI APLICA","¿El indicador no se reporta por limitaciones de información disponible? ","")</f>
        <v xml:space="preserve">¿El indicador no se reporta por limitaciones de información disponible? </v>
      </c>
      <c r="E11" s="135" t="s">
        <v>1020</v>
      </c>
      <c r="F11" s="838"/>
      <c r="G11" s="787"/>
      <c r="H11" s="787"/>
      <c r="I11" s="787"/>
      <c r="J11" s="787"/>
      <c r="K11" s="787"/>
      <c r="L11" s="787"/>
      <c r="M11" s="787"/>
      <c r="N11" s="787"/>
      <c r="O11" s="787"/>
      <c r="P11" s="787"/>
      <c r="Q11" s="787"/>
      <c r="R11" s="787"/>
      <c r="S11" s="787"/>
      <c r="T11" s="24"/>
      <c r="U11" s="24"/>
      <c r="V11" s="24"/>
      <c r="W11" s="24"/>
      <c r="X11" s="24"/>
      <c r="Y11" s="24"/>
      <c r="Z11" s="24"/>
    </row>
    <row r="12" spans="1:26" ht="23.25" customHeight="1">
      <c r="A12" s="24"/>
      <c r="B12" s="133"/>
      <c r="C12" s="130"/>
      <c r="D12" s="134" t="str">
        <f>IF(E11="SI SE REPORTA","¿Qué programas o proyectos del Plan de Acción están asociados al indicador? ","")</f>
        <v xml:space="preserve">¿Qué programas o proyectos del Plan de Acción están asociados al indicador? </v>
      </c>
      <c r="E12" s="839"/>
      <c r="F12" s="787"/>
      <c r="G12" s="787"/>
      <c r="H12" s="787"/>
      <c r="I12" s="787"/>
      <c r="J12" s="787"/>
      <c r="K12" s="787"/>
      <c r="L12" s="787"/>
      <c r="M12" s="787"/>
      <c r="N12" s="787"/>
      <c r="O12" s="787"/>
      <c r="P12" s="787"/>
      <c r="Q12" s="787"/>
      <c r="R12" s="787"/>
      <c r="S12" s="24"/>
      <c r="T12" s="24"/>
      <c r="U12" s="24"/>
      <c r="V12" s="24"/>
      <c r="W12" s="24"/>
      <c r="X12" s="24"/>
      <c r="Y12" s="24"/>
      <c r="Z12" s="24"/>
    </row>
    <row r="13" spans="1:26" ht="21.75" customHeight="1">
      <c r="A13" s="24"/>
      <c r="B13" s="133"/>
      <c r="C13" s="130"/>
      <c r="D13" s="134" t="s">
        <v>891</v>
      </c>
      <c r="E13" s="832"/>
      <c r="F13" s="833"/>
      <c r="G13" s="833"/>
      <c r="H13" s="833"/>
      <c r="I13" s="833"/>
      <c r="J13" s="833"/>
      <c r="K13" s="833"/>
      <c r="L13" s="833"/>
      <c r="M13" s="833"/>
      <c r="N13" s="833"/>
      <c r="O13" s="833"/>
      <c r="P13" s="833"/>
      <c r="Q13" s="833"/>
      <c r="R13" s="834"/>
      <c r="S13" s="24"/>
      <c r="T13" s="24"/>
      <c r="U13" s="24"/>
      <c r="V13" s="24"/>
      <c r="W13" s="24"/>
      <c r="X13" s="24"/>
      <c r="Y13" s="24"/>
      <c r="Z13" s="24"/>
    </row>
    <row r="14" spans="1:26" ht="6.75" customHeight="1">
      <c r="A14" s="24"/>
      <c r="B14" s="133"/>
      <c r="C14" s="170"/>
      <c r="D14" s="120"/>
      <c r="E14" s="120"/>
      <c r="F14" s="120"/>
      <c r="G14" s="120"/>
      <c r="H14" s="120"/>
      <c r="I14" s="120"/>
      <c r="J14" s="120"/>
      <c r="K14" s="120"/>
      <c r="L14" s="24"/>
      <c r="M14" s="24"/>
      <c r="N14" s="24"/>
      <c r="O14" s="24"/>
      <c r="P14" s="24"/>
      <c r="Q14" s="24"/>
      <c r="R14" s="24"/>
      <c r="S14" s="24"/>
      <c r="T14" s="24"/>
      <c r="U14" s="24"/>
      <c r="V14" s="24"/>
      <c r="W14" s="24"/>
      <c r="X14" s="24"/>
      <c r="Y14" s="24"/>
      <c r="Z14" s="24"/>
    </row>
    <row r="15" spans="1:26" ht="14.25">
      <c r="B15" s="868" t="s">
        <v>892</v>
      </c>
      <c r="C15" s="136"/>
      <c r="D15" s="822" t="s">
        <v>1201</v>
      </c>
      <c r="E15" s="732"/>
      <c r="F15" s="732"/>
      <c r="G15" s="732"/>
      <c r="H15" s="732"/>
      <c r="I15" s="732"/>
      <c r="J15" s="732"/>
      <c r="K15" s="732"/>
      <c r="L15" s="732"/>
      <c r="M15" s="732"/>
      <c r="N15" s="732"/>
      <c r="O15" s="732"/>
      <c r="P15" s="733"/>
      <c r="Q15" s="876" t="s">
        <v>1025</v>
      </c>
    </row>
    <row r="16" spans="1:26" ht="14.25">
      <c r="B16" s="814"/>
      <c r="C16" s="138"/>
      <c r="D16" s="864" t="s">
        <v>1024</v>
      </c>
      <c r="E16" s="874" t="s">
        <v>1407</v>
      </c>
      <c r="F16" s="732"/>
      <c r="G16" s="732"/>
      <c r="H16" s="732"/>
      <c r="I16" s="732"/>
      <c r="J16" s="733"/>
      <c r="K16" s="874" t="s">
        <v>1408</v>
      </c>
      <c r="L16" s="732"/>
      <c r="M16" s="732"/>
      <c r="N16" s="732"/>
      <c r="O16" s="732"/>
      <c r="P16" s="733"/>
      <c r="Q16" s="814"/>
    </row>
    <row r="17" spans="2:17" ht="14.25">
      <c r="B17" s="814"/>
      <c r="C17" s="138"/>
      <c r="D17" s="788"/>
      <c r="E17" s="874" t="s">
        <v>1409</v>
      </c>
      <c r="F17" s="732"/>
      <c r="G17" s="733"/>
      <c r="H17" s="874" t="s">
        <v>1410</v>
      </c>
      <c r="I17" s="732"/>
      <c r="J17" s="733"/>
      <c r="K17" s="874" t="s">
        <v>1409</v>
      </c>
      <c r="L17" s="732"/>
      <c r="M17" s="733"/>
      <c r="N17" s="875" t="s">
        <v>1410</v>
      </c>
      <c r="O17" s="732"/>
      <c r="P17" s="733"/>
      <c r="Q17" s="814"/>
    </row>
    <row r="18" spans="2:17" ht="14.25">
      <c r="B18" s="814"/>
      <c r="C18" s="138"/>
      <c r="D18" s="791"/>
      <c r="E18" s="142" t="s">
        <v>1411</v>
      </c>
      <c r="F18" s="142" t="s">
        <v>1412</v>
      </c>
      <c r="G18" s="142" t="s">
        <v>1413</v>
      </c>
      <c r="H18" s="142" t="s">
        <v>1411</v>
      </c>
      <c r="I18" s="142" t="s">
        <v>1412</v>
      </c>
      <c r="J18" s="142" t="s">
        <v>1413</v>
      </c>
      <c r="K18" s="142" t="s">
        <v>1411</v>
      </c>
      <c r="L18" s="308" t="s">
        <v>1412</v>
      </c>
      <c r="M18" s="308" t="s">
        <v>1413</v>
      </c>
      <c r="N18" s="308" t="s">
        <v>1411</v>
      </c>
      <c r="O18" s="308" t="s">
        <v>1412</v>
      </c>
      <c r="P18" s="308" t="s">
        <v>1413</v>
      </c>
      <c r="Q18" s="815"/>
    </row>
    <row r="19" spans="2:17" ht="24">
      <c r="B19" s="814"/>
      <c r="C19" s="138"/>
      <c r="D19" s="142" t="s">
        <v>1414</v>
      </c>
      <c r="E19" s="250"/>
      <c r="F19" s="250"/>
      <c r="G19" s="250"/>
      <c r="H19" s="250"/>
      <c r="I19" s="250"/>
      <c r="J19" s="250"/>
      <c r="K19" s="250"/>
      <c r="L19" s="250"/>
      <c r="M19" s="250"/>
      <c r="N19" s="250"/>
      <c r="O19" s="250"/>
      <c r="P19" s="250"/>
      <c r="Q19" s="309">
        <f t="shared" ref="Q19:Q21" si="0">SUM(E19:P19)</f>
        <v>0</v>
      </c>
    </row>
    <row r="20" spans="2:17" ht="36">
      <c r="B20" s="814"/>
      <c r="C20" s="138"/>
      <c r="D20" s="142" t="s">
        <v>1415</v>
      </c>
      <c r="E20" s="250"/>
      <c r="F20" s="250"/>
      <c r="G20" s="250"/>
      <c r="H20" s="250"/>
      <c r="I20" s="250"/>
      <c r="J20" s="250"/>
      <c r="K20" s="250"/>
      <c r="L20" s="250"/>
      <c r="M20" s="250"/>
      <c r="N20" s="250"/>
      <c r="O20" s="250"/>
      <c r="P20" s="250"/>
      <c r="Q20" s="309">
        <f t="shared" si="0"/>
        <v>0</v>
      </c>
    </row>
    <row r="21" spans="2:17" ht="15.75" customHeight="1">
      <c r="B21" s="814"/>
      <c r="C21" s="138"/>
      <c r="D21" s="142" t="s">
        <v>1416</v>
      </c>
      <c r="E21" s="250"/>
      <c r="F21" s="250"/>
      <c r="G21" s="250"/>
      <c r="H21" s="250"/>
      <c r="I21" s="250"/>
      <c r="J21" s="250"/>
      <c r="K21" s="250"/>
      <c r="L21" s="250"/>
      <c r="M21" s="250"/>
      <c r="N21" s="250"/>
      <c r="O21" s="250"/>
      <c r="P21" s="250"/>
      <c r="Q21" s="309">
        <f t="shared" si="0"/>
        <v>0</v>
      </c>
    </row>
    <row r="22" spans="2:17" ht="15.75" customHeight="1">
      <c r="B22" s="814"/>
      <c r="C22" s="138"/>
      <c r="D22" s="142" t="s">
        <v>256</v>
      </c>
      <c r="E22" s="212" t="str">
        <f t="shared" ref="E22:Q22" si="1">IFERROR(E21/E20,"N.A.")</f>
        <v>N.A.</v>
      </c>
      <c r="F22" s="212" t="str">
        <f t="shared" si="1"/>
        <v>N.A.</v>
      </c>
      <c r="G22" s="212" t="str">
        <f t="shared" si="1"/>
        <v>N.A.</v>
      </c>
      <c r="H22" s="212" t="str">
        <f t="shared" si="1"/>
        <v>N.A.</v>
      </c>
      <c r="I22" s="212" t="str">
        <f t="shared" si="1"/>
        <v>N.A.</v>
      </c>
      <c r="J22" s="212" t="str">
        <f t="shared" si="1"/>
        <v>N.A.</v>
      </c>
      <c r="K22" s="212" t="str">
        <f t="shared" si="1"/>
        <v>N.A.</v>
      </c>
      <c r="L22" s="212" t="str">
        <f t="shared" si="1"/>
        <v>N.A.</v>
      </c>
      <c r="M22" s="212" t="str">
        <f t="shared" si="1"/>
        <v>N.A.</v>
      </c>
      <c r="N22" s="212" t="str">
        <f t="shared" si="1"/>
        <v>N.A.</v>
      </c>
      <c r="O22" s="212" t="str">
        <f t="shared" si="1"/>
        <v>N.A.</v>
      </c>
      <c r="P22" s="212" t="str">
        <f t="shared" si="1"/>
        <v>N.A.</v>
      </c>
      <c r="Q22" s="212" t="str">
        <f t="shared" si="1"/>
        <v>N.A.</v>
      </c>
    </row>
    <row r="23" spans="2:17" ht="15.75" customHeight="1">
      <c r="B23" s="814"/>
      <c r="C23" s="144"/>
      <c r="D23" s="826" t="s">
        <v>1417</v>
      </c>
      <c r="E23" s="784"/>
      <c r="F23" s="784"/>
      <c r="G23" s="784"/>
      <c r="H23" s="784"/>
      <c r="I23" s="784"/>
      <c r="J23" s="784"/>
      <c r="K23" s="784"/>
      <c r="L23" s="784"/>
      <c r="M23" s="784"/>
      <c r="N23" s="784"/>
      <c r="O23" s="784"/>
      <c r="P23" s="785"/>
    </row>
    <row r="24" spans="2:17" ht="15.75" customHeight="1">
      <c r="B24" s="814"/>
      <c r="C24" s="144"/>
      <c r="D24" s="811" t="s">
        <v>1418</v>
      </c>
      <c r="E24" s="787"/>
      <c r="F24" s="787"/>
      <c r="G24" s="787"/>
      <c r="H24" s="787"/>
      <c r="I24" s="787"/>
      <c r="J24" s="787"/>
      <c r="K24" s="787"/>
      <c r="L24" s="787"/>
      <c r="M24" s="787"/>
      <c r="N24" s="787"/>
      <c r="O24" s="787"/>
      <c r="P24" s="788"/>
    </row>
    <row r="25" spans="2:17" ht="15.75" customHeight="1">
      <c r="B25" s="814"/>
      <c r="C25" s="144"/>
      <c r="D25" s="811" t="s">
        <v>1419</v>
      </c>
      <c r="E25" s="787"/>
      <c r="F25" s="787"/>
      <c r="G25" s="787"/>
      <c r="H25" s="787"/>
      <c r="I25" s="787"/>
      <c r="J25" s="787"/>
      <c r="K25" s="787"/>
      <c r="L25" s="787"/>
      <c r="M25" s="787"/>
      <c r="N25" s="787"/>
      <c r="O25" s="787"/>
      <c r="P25" s="788"/>
    </row>
    <row r="26" spans="2:17" ht="15.75" customHeight="1">
      <c r="B26" s="814"/>
      <c r="C26" s="144"/>
      <c r="D26" s="812" t="s">
        <v>1127</v>
      </c>
      <c r="E26" s="787"/>
      <c r="F26" s="787"/>
      <c r="G26" s="787"/>
      <c r="H26" s="787"/>
      <c r="I26" s="787"/>
      <c r="J26" s="787"/>
      <c r="K26" s="787"/>
      <c r="L26" s="787"/>
      <c r="M26" s="787"/>
      <c r="N26" s="787"/>
      <c r="O26" s="787"/>
      <c r="P26" s="788"/>
    </row>
    <row r="27" spans="2:17" ht="15.75" customHeight="1">
      <c r="B27" s="814"/>
      <c r="C27" s="144"/>
      <c r="D27" s="812" t="s">
        <v>1420</v>
      </c>
      <c r="E27" s="787"/>
      <c r="F27" s="787"/>
      <c r="G27" s="787"/>
      <c r="H27" s="787"/>
      <c r="I27" s="787"/>
      <c r="J27" s="787"/>
      <c r="K27" s="787"/>
      <c r="L27" s="787"/>
      <c r="M27" s="787"/>
      <c r="N27" s="787"/>
      <c r="O27" s="787"/>
      <c r="P27" s="788"/>
    </row>
    <row r="28" spans="2:17" ht="15.75" customHeight="1">
      <c r="B28" s="814"/>
      <c r="C28" s="144"/>
      <c r="D28" s="811" t="s">
        <v>1208</v>
      </c>
      <c r="E28" s="787"/>
      <c r="F28" s="787"/>
      <c r="G28" s="787"/>
      <c r="H28" s="787"/>
      <c r="I28" s="787"/>
      <c r="J28" s="787"/>
      <c r="K28" s="787"/>
      <c r="L28" s="787"/>
      <c r="M28" s="787"/>
      <c r="N28" s="787"/>
      <c r="O28" s="787"/>
      <c r="P28" s="788"/>
    </row>
    <row r="29" spans="2:17" ht="21" customHeight="1">
      <c r="B29" s="814"/>
      <c r="C29" s="855" t="s">
        <v>846</v>
      </c>
      <c r="D29" s="876" t="s">
        <v>1129</v>
      </c>
      <c r="E29" s="876" t="s">
        <v>1421</v>
      </c>
      <c r="F29" s="876" t="s">
        <v>1422</v>
      </c>
      <c r="G29" s="876" t="s">
        <v>1423</v>
      </c>
      <c r="H29" s="310" t="s">
        <v>1387</v>
      </c>
      <c r="I29" s="310" t="s">
        <v>1388</v>
      </c>
      <c r="J29" s="876" t="s">
        <v>1133</v>
      </c>
      <c r="K29" s="876" t="s">
        <v>1134</v>
      </c>
      <c r="L29" s="876" t="s">
        <v>850</v>
      </c>
      <c r="P29" s="282"/>
    </row>
    <row r="30" spans="2:17" ht="15.75" customHeight="1">
      <c r="B30" s="814"/>
      <c r="C30" s="791"/>
      <c r="D30" s="815"/>
      <c r="E30" s="815"/>
      <c r="F30" s="815"/>
      <c r="G30" s="815"/>
      <c r="H30" s="311" t="s">
        <v>1389</v>
      </c>
      <c r="I30" s="311" t="s">
        <v>1390</v>
      </c>
      <c r="J30" s="815"/>
      <c r="K30" s="815"/>
      <c r="L30" s="815"/>
      <c r="P30" s="282"/>
    </row>
    <row r="31" spans="2:17" ht="15.75" customHeight="1">
      <c r="B31" s="814"/>
      <c r="C31" s="267"/>
      <c r="D31" s="150"/>
      <c r="E31" s="150"/>
      <c r="F31" s="150"/>
      <c r="G31" s="150"/>
      <c r="H31" s="149"/>
      <c r="I31" s="149"/>
      <c r="J31" s="149"/>
      <c r="K31" s="149"/>
      <c r="L31" s="149"/>
      <c r="P31" s="282"/>
    </row>
    <row r="32" spans="2:17" ht="15.75" customHeight="1">
      <c r="B32" s="814"/>
      <c r="C32" s="267"/>
      <c r="D32" s="150"/>
      <c r="E32" s="150"/>
      <c r="F32" s="150"/>
      <c r="G32" s="150"/>
      <c r="H32" s="149"/>
      <c r="I32" s="149"/>
      <c r="J32" s="149"/>
      <c r="K32" s="149"/>
      <c r="L32" s="149"/>
      <c r="P32" s="282"/>
    </row>
    <row r="33" spans="2:16" ht="15.75" customHeight="1">
      <c r="B33" s="814"/>
      <c r="C33" s="267"/>
      <c r="D33" s="150"/>
      <c r="E33" s="150"/>
      <c r="F33" s="150"/>
      <c r="G33" s="150"/>
      <c r="H33" s="149"/>
      <c r="I33" s="149"/>
      <c r="J33" s="149"/>
      <c r="K33" s="149"/>
      <c r="L33" s="149"/>
      <c r="P33" s="282"/>
    </row>
    <row r="34" spans="2:16" ht="15.75" customHeight="1">
      <c r="B34" s="814"/>
      <c r="C34" s="267"/>
      <c r="D34" s="150"/>
      <c r="E34" s="150"/>
      <c r="F34" s="150"/>
      <c r="G34" s="150"/>
      <c r="H34" s="149"/>
      <c r="I34" s="149"/>
      <c r="J34" s="149"/>
      <c r="K34" s="149"/>
      <c r="L34" s="149"/>
      <c r="P34" s="282"/>
    </row>
    <row r="35" spans="2:16" ht="15.75" customHeight="1">
      <c r="B35" s="814"/>
      <c r="C35" s="267"/>
      <c r="D35" s="150"/>
      <c r="E35" s="150"/>
      <c r="F35" s="150"/>
      <c r="G35" s="150"/>
      <c r="H35" s="149"/>
      <c r="I35" s="149"/>
      <c r="J35" s="149"/>
      <c r="K35" s="149"/>
      <c r="L35" s="149"/>
      <c r="P35" s="282"/>
    </row>
    <row r="36" spans="2:16" ht="15.75" customHeight="1">
      <c r="B36" s="814"/>
      <c r="C36" s="267"/>
      <c r="D36" s="150"/>
      <c r="E36" s="150"/>
      <c r="F36" s="150"/>
      <c r="G36" s="150"/>
      <c r="H36" s="149"/>
      <c r="I36" s="149"/>
      <c r="J36" s="149"/>
      <c r="K36" s="149"/>
      <c r="L36" s="149"/>
      <c r="P36" s="282"/>
    </row>
    <row r="37" spans="2:16" ht="15.75" customHeight="1">
      <c r="B37" s="814"/>
      <c r="C37" s="267"/>
      <c r="D37" s="150"/>
      <c r="E37" s="150"/>
      <c r="F37" s="150"/>
      <c r="G37" s="150"/>
      <c r="H37" s="149"/>
      <c r="I37" s="149"/>
      <c r="J37" s="149"/>
      <c r="K37" s="149"/>
      <c r="L37" s="149"/>
      <c r="P37" s="282"/>
    </row>
    <row r="38" spans="2:16" ht="15.75" customHeight="1">
      <c r="B38" s="814"/>
      <c r="C38" s="267"/>
      <c r="D38" s="150"/>
      <c r="E38" s="150"/>
      <c r="F38" s="150"/>
      <c r="G38" s="150"/>
      <c r="H38" s="149"/>
      <c r="I38" s="149"/>
      <c r="J38" s="149"/>
      <c r="K38" s="149"/>
      <c r="L38" s="149"/>
      <c r="P38" s="282"/>
    </row>
    <row r="39" spans="2:16" ht="15.75" customHeight="1">
      <c r="B39" s="814"/>
      <c r="C39" s="267"/>
      <c r="D39" s="150"/>
      <c r="E39" s="150"/>
      <c r="F39" s="150"/>
      <c r="G39" s="150"/>
      <c r="H39" s="149"/>
      <c r="I39" s="149"/>
      <c r="J39" s="149"/>
      <c r="K39" s="149"/>
      <c r="L39" s="149"/>
      <c r="P39" s="282"/>
    </row>
    <row r="40" spans="2:16" ht="15.75" customHeight="1">
      <c r="B40" s="815"/>
      <c r="C40" s="302"/>
      <c r="D40" s="182" t="s">
        <v>1025</v>
      </c>
      <c r="E40" s="303"/>
      <c r="F40" s="303"/>
      <c r="G40" s="303"/>
      <c r="H40" s="304">
        <f t="shared" ref="H40:K40" si="2">SUM(H31:H39)</f>
        <v>0</v>
      </c>
      <c r="I40" s="304">
        <f t="shared" si="2"/>
        <v>0</v>
      </c>
      <c r="J40" s="304">
        <f t="shared" si="2"/>
        <v>0</v>
      </c>
      <c r="K40" s="304">
        <f t="shared" si="2"/>
        <v>0</v>
      </c>
      <c r="L40" s="149"/>
      <c r="M40" s="284"/>
      <c r="N40" s="284"/>
      <c r="P40" s="285"/>
    </row>
    <row r="41" spans="2:16" ht="24" customHeight="1">
      <c r="B41" s="173" t="s">
        <v>931</v>
      </c>
      <c r="C41" s="174"/>
      <c r="D41" s="822" t="s">
        <v>1424</v>
      </c>
      <c r="E41" s="732"/>
      <c r="F41" s="732"/>
      <c r="G41" s="732"/>
      <c r="H41" s="732"/>
      <c r="I41" s="732"/>
      <c r="J41" s="732"/>
      <c r="K41" s="732"/>
      <c r="L41" s="732"/>
      <c r="M41" s="732"/>
      <c r="N41" s="732"/>
      <c r="O41" s="732"/>
      <c r="P41" s="733"/>
    </row>
    <row r="42" spans="2:16" ht="15.75" customHeight="1">
      <c r="B42" s="173" t="s">
        <v>933</v>
      </c>
      <c r="C42" s="174"/>
      <c r="D42" s="822" t="s">
        <v>1214</v>
      </c>
      <c r="E42" s="732"/>
      <c r="F42" s="732"/>
      <c r="G42" s="732"/>
      <c r="H42" s="732"/>
      <c r="I42" s="732"/>
      <c r="J42" s="732"/>
      <c r="K42" s="732"/>
      <c r="L42" s="732"/>
      <c r="M42" s="732"/>
      <c r="N42" s="732"/>
      <c r="O42" s="732"/>
      <c r="P42" s="733"/>
    </row>
    <row r="43" spans="2:16" ht="15.75" customHeight="1">
      <c r="B43" s="118"/>
      <c r="C43" s="119"/>
      <c r="D43" s="120"/>
      <c r="E43" s="120"/>
      <c r="F43" s="120"/>
      <c r="G43" s="120"/>
      <c r="H43" s="120"/>
      <c r="I43" s="120"/>
      <c r="J43" s="120"/>
      <c r="K43" s="120"/>
    </row>
    <row r="44" spans="2:16" ht="24" customHeight="1">
      <c r="B44" s="830" t="s">
        <v>935</v>
      </c>
      <c r="C44" s="732"/>
      <c r="D44" s="732"/>
      <c r="E44" s="733"/>
      <c r="F44" s="120"/>
      <c r="G44" s="120"/>
      <c r="H44" s="120"/>
      <c r="I44" s="120"/>
      <c r="J44" s="120"/>
      <c r="K44" s="120"/>
    </row>
    <row r="45" spans="2:16" ht="15.75" customHeight="1">
      <c r="B45" s="813">
        <v>1</v>
      </c>
      <c r="C45" s="180"/>
      <c r="D45" s="181" t="s">
        <v>936</v>
      </c>
      <c r="E45" s="167"/>
      <c r="F45" s="120"/>
      <c r="G45" s="120"/>
      <c r="H45" s="120"/>
      <c r="I45" s="120"/>
      <c r="J45" s="120"/>
      <c r="K45" s="120"/>
    </row>
    <row r="46" spans="2:16" ht="15.75" customHeight="1">
      <c r="B46" s="814"/>
      <c r="C46" s="180"/>
      <c r="D46" s="142" t="s">
        <v>8</v>
      </c>
      <c r="E46" s="167"/>
      <c r="F46" s="120"/>
      <c r="G46" s="120"/>
      <c r="H46" s="120"/>
      <c r="I46" s="120"/>
      <c r="J46" s="120"/>
      <c r="K46" s="120"/>
    </row>
    <row r="47" spans="2:16" ht="15.75" customHeight="1">
      <c r="B47" s="814"/>
      <c r="C47" s="180"/>
      <c r="D47" s="142" t="s">
        <v>937</v>
      </c>
      <c r="E47" s="167"/>
      <c r="F47" s="120"/>
      <c r="G47" s="120"/>
      <c r="H47" s="120"/>
      <c r="I47" s="120"/>
      <c r="J47" s="120"/>
      <c r="K47" s="120"/>
    </row>
    <row r="48" spans="2:16" ht="15.75" customHeight="1">
      <c r="B48" s="814"/>
      <c r="C48" s="180"/>
      <c r="D48" s="142" t="s">
        <v>10</v>
      </c>
      <c r="E48" s="167"/>
      <c r="F48" s="120"/>
      <c r="G48" s="120"/>
      <c r="H48" s="120"/>
      <c r="I48" s="120"/>
      <c r="J48" s="120"/>
      <c r="K48" s="120"/>
    </row>
    <row r="49" spans="2:11" ht="15.75" customHeight="1">
      <c r="B49" s="814"/>
      <c r="C49" s="180"/>
      <c r="D49" s="142" t="s">
        <v>12</v>
      </c>
      <c r="E49" s="167"/>
      <c r="F49" s="120"/>
      <c r="G49" s="120"/>
      <c r="H49" s="120"/>
      <c r="I49" s="120"/>
      <c r="J49" s="120"/>
      <c r="K49" s="120"/>
    </row>
    <row r="50" spans="2:11" ht="15.75" customHeight="1">
      <c r="B50" s="814"/>
      <c r="C50" s="180"/>
      <c r="D50" s="142" t="s">
        <v>14</v>
      </c>
      <c r="E50" s="167"/>
      <c r="F50" s="120"/>
      <c r="G50" s="120"/>
      <c r="H50" s="120"/>
      <c r="I50" s="120"/>
      <c r="J50" s="120"/>
      <c r="K50" s="120"/>
    </row>
    <row r="51" spans="2:11" ht="15.75" customHeight="1">
      <c r="B51" s="815"/>
      <c r="C51" s="145"/>
      <c r="D51" s="142" t="s">
        <v>938</v>
      </c>
      <c r="E51" s="167"/>
      <c r="F51" s="120"/>
      <c r="G51" s="120"/>
      <c r="H51" s="120"/>
      <c r="I51" s="120"/>
      <c r="J51" s="120"/>
      <c r="K51" s="120"/>
    </row>
    <row r="52" spans="2:11" ht="15.75" customHeight="1">
      <c r="B52" s="118"/>
      <c r="C52" s="119"/>
      <c r="D52" s="120"/>
      <c r="E52" s="120"/>
      <c r="F52" s="120"/>
      <c r="G52" s="120"/>
      <c r="H52" s="120"/>
      <c r="I52" s="120"/>
      <c r="J52" s="120"/>
      <c r="K52" s="120"/>
    </row>
    <row r="53" spans="2:11" ht="15.75" customHeight="1">
      <c r="B53" s="830" t="s">
        <v>939</v>
      </c>
      <c r="C53" s="732"/>
      <c r="D53" s="732"/>
      <c r="E53" s="733"/>
      <c r="F53" s="120"/>
      <c r="G53" s="120"/>
      <c r="H53" s="120"/>
      <c r="I53" s="120"/>
      <c r="J53" s="120"/>
      <c r="K53" s="120"/>
    </row>
    <row r="54" spans="2:11" ht="15.75" customHeight="1">
      <c r="B54" s="813">
        <v>1</v>
      </c>
      <c r="C54" s="180"/>
      <c r="D54" s="181" t="s">
        <v>936</v>
      </c>
      <c r="E54" s="231" t="s">
        <v>1425</v>
      </c>
      <c r="F54" s="120"/>
      <c r="G54" s="120"/>
      <c r="H54" s="120"/>
      <c r="I54" s="120"/>
      <c r="J54" s="120"/>
      <c r="K54" s="120"/>
    </row>
    <row r="55" spans="2:11" ht="15.75" customHeight="1">
      <c r="B55" s="814"/>
      <c r="C55" s="180"/>
      <c r="D55" s="142" t="s">
        <v>8</v>
      </c>
      <c r="E55" s="231" t="s">
        <v>941</v>
      </c>
      <c r="F55" s="120"/>
      <c r="G55" s="120"/>
      <c r="H55" s="120"/>
      <c r="I55" s="120"/>
      <c r="J55" s="120"/>
      <c r="K55" s="120"/>
    </row>
    <row r="56" spans="2:11" ht="15.75" customHeight="1">
      <c r="B56" s="814"/>
      <c r="C56" s="180"/>
      <c r="D56" s="142" t="s">
        <v>937</v>
      </c>
      <c r="E56" s="218"/>
      <c r="F56" s="120"/>
      <c r="G56" s="120"/>
      <c r="H56" s="120"/>
      <c r="I56" s="120"/>
      <c r="J56" s="120"/>
      <c r="K56" s="120"/>
    </row>
    <row r="57" spans="2:11" ht="15.75" customHeight="1">
      <c r="B57" s="814"/>
      <c r="C57" s="180"/>
      <c r="D57" s="142" t="s">
        <v>10</v>
      </c>
      <c r="E57" s="218"/>
      <c r="F57" s="120"/>
      <c r="G57" s="120"/>
      <c r="H57" s="120"/>
      <c r="I57" s="120"/>
      <c r="J57" s="120"/>
      <c r="K57" s="120"/>
    </row>
    <row r="58" spans="2:11" ht="15.75" customHeight="1">
      <c r="B58" s="814"/>
      <c r="C58" s="180"/>
      <c r="D58" s="142" t="s">
        <v>12</v>
      </c>
      <c r="E58" s="218"/>
      <c r="F58" s="120"/>
      <c r="G58" s="120"/>
      <c r="H58" s="120"/>
      <c r="I58" s="120"/>
      <c r="J58" s="120"/>
      <c r="K58" s="120"/>
    </row>
    <row r="59" spans="2:11" ht="15.75" customHeight="1">
      <c r="B59" s="814"/>
      <c r="C59" s="180"/>
      <c r="D59" s="142" t="s">
        <v>14</v>
      </c>
      <c r="E59" s="218"/>
      <c r="F59" s="120"/>
      <c r="G59" s="120"/>
      <c r="H59" s="120"/>
      <c r="I59" s="120"/>
      <c r="J59" s="120"/>
      <c r="K59" s="120"/>
    </row>
    <row r="60" spans="2:11" ht="15.75" customHeight="1">
      <c r="B60" s="815"/>
      <c r="C60" s="145"/>
      <c r="D60" s="142" t="s">
        <v>938</v>
      </c>
      <c r="E60" s="218"/>
      <c r="F60" s="120"/>
      <c r="G60" s="120"/>
      <c r="H60" s="120"/>
      <c r="I60" s="120"/>
      <c r="J60" s="120"/>
      <c r="K60" s="120"/>
    </row>
    <row r="61" spans="2:11" ht="15.75" customHeight="1">
      <c r="B61" s="118"/>
      <c r="C61" s="119"/>
      <c r="D61" s="120"/>
      <c r="E61" s="120"/>
      <c r="F61" s="120"/>
      <c r="G61" s="120"/>
      <c r="H61" s="120"/>
      <c r="I61" s="120"/>
      <c r="J61" s="120"/>
      <c r="K61" s="120"/>
    </row>
    <row r="62" spans="2:11" ht="15.75" customHeight="1">
      <c r="B62" s="118"/>
      <c r="C62" s="119"/>
      <c r="D62" s="120"/>
      <c r="E62" s="120"/>
      <c r="F62" s="120"/>
      <c r="G62" s="120"/>
      <c r="H62" s="120"/>
      <c r="I62" s="120"/>
      <c r="J62" s="120"/>
      <c r="K62" s="120"/>
    </row>
    <row r="63" spans="2:11" ht="15.75" customHeight="1">
      <c r="B63" s="830" t="s">
        <v>942</v>
      </c>
      <c r="C63" s="732"/>
      <c r="D63" s="732"/>
      <c r="E63" s="732"/>
      <c r="F63" s="733"/>
      <c r="G63" s="120"/>
      <c r="H63" s="120"/>
      <c r="I63" s="120"/>
      <c r="J63" s="120"/>
      <c r="K63" s="120"/>
    </row>
    <row r="64" spans="2:11" ht="15.75" customHeight="1">
      <c r="B64" s="187" t="s">
        <v>943</v>
      </c>
      <c r="C64" s="142" t="s">
        <v>944</v>
      </c>
      <c r="D64" s="142" t="s">
        <v>945</v>
      </c>
      <c r="E64" s="142" t="s">
        <v>946</v>
      </c>
      <c r="F64" s="120"/>
      <c r="G64" s="120"/>
      <c r="H64" s="120"/>
      <c r="I64" s="120"/>
      <c r="J64" s="120"/>
    </row>
    <row r="65" spans="1:26" ht="15.75" customHeight="1">
      <c r="B65" s="189">
        <v>42401</v>
      </c>
      <c r="C65" s="142">
        <v>0.01</v>
      </c>
      <c r="D65" s="216" t="s">
        <v>1426</v>
      </c>
      <c r="E65" s="142"/>
      <c r="F65" s="120"/>
      <c r="G65" s="120"/>
      <c r="H65" s="120"/>
      <c r="I65" s="120"/>
      <c r="J65" s="120"/>
    </row>
    <row r="66" spans="1:26" ht="15.75" customHeight="1">
      <c r="B66" s="191"/>
      <c r="C66" s="192"/>
      <c r="D66" s="120"/>
      <c r="E66" s="120"/>
      <c r="F66" s="120"/>
      <c r="G66" s="120"/>
      <c r="H66" s="120"/>
      <c r="I66" s="120"/>
      <c r="J66" s="120"/>
      <c r="K66" s="120"/>
    </row>
    <row r="67" spans="1:26" ht="15.75" customHeight="1">
      <c r="B67" s="236" t="s">
        <v>850</v>
      </c>
      <c r="C67" s="194"/>
      <c r="D67" s="120"/>
      <c r="E67" s="120"/>
      <c r="F67" s="120"/>
      <c r="G67" s="120"/>
      <c r="H67" s="120"/>
      <c r="I67" s="120"/>
      <c r="J67" s="120"/>
      <c r="K67" s="120"/>
    </row>
    <row r="68" spans="1:26" ht="15.75" customHeight="1">
      <c r="A68" s="312"/>
      <c r="B68" s="861" t="s">
        <v>1427</v>
      </c>
      <c r="C68" s="862"/>
      <c r="D68" s="862"/>
      <c r="E68" s="862"/>
      <c r="F68" s="862"/>
      <c r="G68" s="863"/>
      <c r="H68" s="313"/>
      <c r="I68" s="313"/>
      <c r="J68" s="313"/>
      <c r="K68" s="313"/>
      <c r="L68" s="312"/>
      <c r="M68" s="312"/>
      <c r="N68" s="312"/>
      <c r="O68" s="312"/>
      <c r="P68" s="312"/>
      <c r="Q68" s="312"/>
      <c r="R68" s="312"/>
      <c r="S68" s="312"/>
      <c r="T68" s="312"/>
      <c r="U68" s="312"/>
      <c r="V68" s="312"/>
      <c r="W68" s="312"/>
      <c r="X68" s="312"/>
      <c r="Y68" s="312"/>
      <c r="Z68" s="312"/>
    </row>
    <row r="69" spans="1:26" ht="15.75" customHeight="1">
      <c r="A69" s="312"/>
      <c r="B69" s="861" t="s">
        <v>1428</v>
      </c>
      <c r="C69" s="862"/>
      <c r="D69" s="862"/>
      <c r="E69" s="862"/>
      <c r="F69" s="862"/>
      <c r="G69" s="863"/>
      <c r="H69" s="313"/>
      <c r="I69" s="313"/>
      <c r="J69" s="313"/>
      <c r="K69" s="313"/>
      <c r="L69" s="312"/>
      <c r="M69" s="312"/>
      <c r="N69" s="312"/>
      <c r="O69" s="312"/>
      <c r="P69" s="312"/>
      <c r="Q69" s="312"/>
      <c r="R69" s="312"/>
      <c r="S69" s="312"/>
      <c r="T69" s="312"/>
      <c r="U69" s="312"/>
      <c r="V69" s="312"/>
      <c r="W69" s="312"/>
      <c r="X69" s="312"/>
      <c r="Y69" s="312"/>
      <c r="Z69" s="312"/>
    </row>
    <row r="70" spans="1:26" ht="35.25" customHeight="1">
      <c r="A70" s="312"/>
      <c r="B70" s="877"/>
      <c r="C70" s="862"/>
      <c r="D70" s="862"/>
      <c r="E70" s="862"/>
      <c r="F70" s="862"/>
      <c r="G70" s="863"/>
      <c r="H70" s="313"/>
      <c r="I70" s="313"/>
      <c r="J70" s="313"/>
      <c r="K70" s="313"/>
      <c r="L70" s="312"/>
      <c r="M70" s="312"/>
      <c r="N70" s="312"/>
      <c r="O70" s="312"/>
      <c r="P70" s="312"/>
      <c r="Q70" s="312"/>
      <c r="R70" s="312"/>
      <c r="S70" s="312"/>
      <c r="T70" s="312"/>
      <c r="U70" s="312"/>
      <c r="V70" s="312"/>
      <c r="W70" s="312"/>
      <c r="X70" s="312"/>
      <c r="Y70" s="312"/>
      <c r="Z70" s="312"/>
    </row>
    <row r="71" spans="1:26" ht="15.75" customHeight="1">
      <c r="B71" s="118"/>
      <c r="C71" s="119"/>
      <c r="D71" s="120"/>
      <c r="E71" s="120"/>
      <c r="F71" s="120"/>
      <c r="G71" s="120"/>
      <c r="H71" s="120"/>
      <c r="I71" s="120"/>
      <c r="J71" s="120"/>
      <c r="K71" s="120"/>
    </row>
    <row r="72" spans="1:26" ht="15.75" customHeight="1">
      <c r="B72" s="220" t="s">
        <v>948</v>
      </c>
      <c r="C72" s="197"/>
      <c r="D72" s="120"/>
      <c r="E72" s="120"/>
      <c r="F72" s="120"/>
      <c r="G72" s="120"/>
      <c r="H72" s="120"/>
      <c r="I72" s="120"/>
      <c r="J72" s="120"/>
      <c r="K72" s="120"/>
    </row>
    <row r="73" spans="1:26" ht="15.75" customHeight="1">
      <c r="B73" s="195"/>
      <c r="C73" s="130"/>
      <c r="D73" s="120"/>
      <c r="E73" s="120"/>
      <c r="F73" s="120"/>
      <c r="G73" s="120"/>
      <c r="H73" s="120"/>
      <c r="I73" s="120"/>
      <c r="J73" s="120"/>
      <c r="K73" s="120"/>
    </row>
    <row r="74" spans="1:26" ht="15.75" customHeight="1">
      <c r="B74" s="198" t="s">
        <v>949</v>
      </c>
      <c r="C74" s="146"/>
      <c r="D74" s="139" t="s">
        <v>1429</v>
      </c>
      <c r="E74" s="120"/>
      <c r="F74" s="120"/>
      <c r="G74" s="120"/>
      <c r="H74" s="120"/>
      <c r="I74" s="120"/>
      <c r="J74" s="120"/>
      <c r="K74" s="120"/>
    </row>
    <row r="75" spans="1:26" ht="15.75" customHeight="1">
      <c r="B75" s="813" t="s">
        <v>951</v>
      </c>
      <c r="C75" s="180"/>
      <c r="D75" s="221" t="s">
        <v>952</v>
      </c>
      <c r="E75" s="120"/>
      <c r="F75" s="120"/>
      <c r="G75" s="120"/>
      <c r="H75" s="120"/>
      <c r="I75" s="120"/>
      <c r="J75" s="120"/>
      <c r="K75" s="120"/>
    </row>
    <row r="76" spans="1:26" ht="15.75" customHeight="1">
      <c r="B76" s="814"/>
      <c r="C76" s="180"/>
      <c r="D76" s="206" t="s">
        <v>1430</v>
      </c>
      <c r="E76" s="120"/>
      <c r="F76" s="120"/>
      <c r="G76" s="120"/>
      <c r="H76" s="120"/>
      <c r="I76" s="120"/>
      <c r="J76" s="120"/>
      <c r="K76" s="120"/>
    </row>
    <row r="77" spans="1:26" ht="15.75" customHeight="1">
      <c r="B77" s="814"/>
      <c r="C77" s="180"/>
      <c r="D77" s="221" t="s">
        <v>955</v>
      </c>
      <c r="E77" s="120"/>
      <c r="F77" s="120"/>
      <c r="G77" s="120"/>
      <c r="H77" s="120"/>
      <c r="I77" s="120"/>
      <c r="J77" s="120"/>
      <c r="K77" s="120"/>
    </row>
    <row r="78" spans="1:26" ht="15.75" customHeight="1">
      <c r="B78" s="814"/>
      <c r="C78" s="180"/>
      <c r="D78" s="206" t="s">
        <v>1431</v>
      </c>
      <c r="E78" s="120"/>
      <c r="F78" s="120"/>
      <c r="G78" s="120"/>
      <c r="H78" s="120"/>
      <c r="I78" s="120"/>
      <c r="J78" s="120"/>
      <c r="K78" s="120"/>
    </row>
    <row r="79" spans="1:26" ht="15.75" customHeight="1">
      <c r="B79" s="814"/>
      <c r="C79" s="180"/>
      <c r="D79" s="206" t="s">
        <v>957</v>
      </c>
      <c r="E79" s="120"/>
      <c r="F79" s="120"/>
      <c r="G79" s="120"/>
      <c r="H79" s="120"/>
      <c r="I79" s="120"/>
      <c r="J79" s="120"/>
      <c r="K79" s="120"/>
    </row>
    <row r="80" spans="1:26" ht="15.75" customHeight="1">
      <c r="B80" s="814"/>
      <c r="C80" s="180"/>
      <c r="D80" s="206" t="s">
        <v>1432</v>
      </c>
      <c r="E80" s="120"/>
      <c r="F80" s="120"/>
      <c r="G80" s="120"/>
      <c r="H80" s="120"/>
      <c r="I80" s="120"/>
      <c r="J80" s="120"/>
      <c r="K80" s="120"/>
    </row>
    <row r="81" spans="2:11" ht="15.75" customHeight="1">
      <c r="B81" s="814"/>
      <c r="C81" s="180"/>
      <c r="D81" s="206" t="s">
        <v>1433</v>
      </c>
      <c r="E81" s="120"/>
      <c r="F81" s="120"/>
      <c r="G81" s="120"/>
      <c r="H81" s="120"/>
      <c r="I81" s="120"/>
      <c r="J81" s="120"/>
      <c r="K81" s="120"/>
    </row>
    <row r="82" spans="2:11" ht="15.75" customHeight="1">
      <c r="B82" s="814"/>
      <c r="C82" s="180"/>
      <c r="D82" s="221" t="s">
        <v>1184</v>
      </c>
      <c r="E82" s="120"/>
      <c r="F82" s="120"/>
      <c r="G82" s="120"/>
      <c r="H82" s="120"/>
      <c r="I82" s="120"/>
      <c r="J82" s="120"/>
      <c r="K82" s="120"/>
    </row>
    <row r="83" spans="2:11" ht="15.75" customHeight="1">
      <c r="B83" s="815"/>
      <c r="C83" s="145"/>
      <c r="D83" s="142" t="s">
        <v>1397</v>
      </c>
      <c r="E83" s="120"/>
      <c r="F83" s="120"/>
      <c r="G83" s="120"/>
      <c r="H83" s="120"/>
      <c r="I83" s="120"/>
      <c r="J83" s="120"/>
      <c r="K83" s="120"/>
    </row>
    <row r="84" spans="2:11" ht="15.75" customHeight="1">
      <c r="B84" s="187" t="s">
        <v>964</v>
      </c>
      <c r="C84" s="145"/>
      <c r="D84" s="142"/>
      <c r="E84" s="120"/>
      <c r="F84" s="120"/>
      <c r="G84" s="120"/>
      <c r="H84" s="120"/>
      <c r="I84" s="120"/>
      <c r="J84" s="120"/>
      <c r="K84" s="120"/>
    </row>
    <row r="85" spans="2:11" ht="15.75" customHeight="1">
      <c r="B85" s="813" t="s">
        <v>965</v>
      </c>
      <c r="C85" s="180"/>
      <c r="D85" s="206" t="s">
        <v>1434</v>
      </c>
      <c r="E85" s="120"/>
      <c r="F85" s="120"/>
      <c r="G85" s="120"/>
      <c r="H85" s="120"/>
      <c r="I85" s="120"/>
      <c r="J85" s="120"/>
      <c r="K85" s="120"/>
    </row>
    <row r="86" spans="2:11" ht="15.75" customHeight="1">
      <c r="B86" s="814"/>
      <c r="C86" s="180"/>
      <c r="D86" s="206" t="s">
        <v>1435</v>
      </c>
      <c r="E86" s="120"/>
      <c r="F86" s="120"/>
      <c r="G86" s="120"/>
      <c r="H86" s="120"/>
      <c r="I86" s="120"/>
      <c r="J86" s="120"/>
      <c r="K86" s="120"/>
    </row>
    <row r="87" spans="2:11" ht="15.75" customHeight="1">
      <c r="B87" s="814"/>
      <c r="C87" s="180"/>
      <c r="D87" s="206" t="s">
        <v>1436</v>
      </c>
      <c r="E87" s="120"/>
      <c r="F87" s="120"/>
      <c r="G87" s="120"/>
      <c r="H87" s="120"/>
      <c r="I87" s="120"/>
      <c r="J87" s="120"/>
      <c r="K87" s="120"/>
    </row>
    <row r="88" spans="2:11" ht="15.75" customHeight="1">
      <c r="B88" s="814"/>
      <c r="C88" s="180"/>
      <c r="D88" s="206" t="s">
        <v>1437</v>
      </c>
      <c r="E88" s="120"/>
      <c r="F88" s="120"/>
      <c r="G88" s="120"/>
      <c r="H88" s="120"/>
      <c r="I88" s="120"/>
      <c r="J88" s="120"/>
      <c r="K88" s="120"/>
    </row>
    <row r="89" spans="2:11" ht="15.75" customHeight="1">
      <c r="B89" s="814"/>
      <c r="C89" s="180"/>
      <c r="D89" s="206" t="s">
        <v>1438</v>
      </c>
      <c r="E89" s="120"/>
      <c r="F89" s="120"/>
      <c r="G89" s="120"/>
      <c r="H89" s="120"/>
      <c r="I89" s="120"/>
      <c r="J89" s="120"/>
      <c r="K89" s="120"/>
    </row>
    <row r="90" spans="2:11" ht="15.75" customHeight="1">
      <c r="B90" s="814"/>
      <c r="C90" s="180"/>
      <c r="D90" s="206" t="s">
        <v>1439</v>
      </c>
      <c r="E90" s="120"/>
      <c r="F90" s="120"/>
      <c r="G90" s="120"/>
      <c r="H90" s="120"/>
      <c r="I90" s="120"/>
      <c r="J90" s="120"/>
      <c r="K90" s="120"/>
    </row>
    <row r="91" spans="2:11" ht="15.75" customHeight="1">
      <c r="B91" s="814"/>
      <c r="C91" s="180"/>
      <c r="D91" s="206" t="s">
        <v>1440</v>
      </c>
      <c r="E91" s="120"/>
      <c r="F91" s="120"/>
      <c r="G91" s="120"/>
      <c r="H91" s="120"/>
      <c r="I91" s="120"/>
      <c r="J91" s="120"/>
      <c r="K91" s="120"/>
    </row>
    <row r="92" spans="2:11" ht="15.75" customHeight="1">
      <c r="B92" s="814"/>
      <c r="C92" s="180"/>
      <c r="D92" s="206" t="s">
        <v>1441</v>
      </c>
      <c r="E92" s="120"/>
      <c r="F92" s="120"/>
      <c r="G92" s="120"/>
      <c r="H92" s="120"/>
      <c r="I92" s="120"/>
      <c r="J92" s="120"/>
      <c r="K92" s="120"/>
    </row>
    <row r="93" spans="2:11" ht="15.75" customHeight="1">
      <c r="B93" s="814"/>
      <c r="C93" s="180"/>
      <c r="D93" s="206" t="s">
        <v>1442</v>
      </c>
      <c r="E93" s="120"/>
      <c r="F93" s="120"/>
      <c r="G93" s="120"/>
      <c r="H93" s="120"/>
      <c r="I93" s="120"/>
      <c r="J93" s="120"/>
      <c r="K93" s="120"/>
    </row>
    <row r="94" spans="2:11" ht="15.75" customHeight="1">
      <c r="B94" s="815"/>
      <c r="C94" s="145"/>
      <c r="D94" s="142" t="s">
        <v>1443</v>
      </c>
      <c r="E94" s="120"/>
      <c r="F94" s="120"/>
      <c r="G94" s="120"/>
      <c r="H94" s="120"/>
      <c r="I94" s="120"/>
      <c r="J94" s="120"/>
      <c r="K94" s="120"/>
    </row>
    <row r="95" spans="2:11" ht="15.75" customHeight="1">
      <c r="B95" s="813" t="s">
        <v>982</v>
      </c>
      <c r="C95" s="180"/>
      <c r="D95" s="221" t="s">
        <v>1444</v>
      </c>
      <c r="E95" s="120"/>
      <c r="F95" s="120"/>
      <c r="G95" s="120"/>
      <c r="H95" s="120"/>
      <c r="I95" s="120"/>
      <c r="J95" s="120"/>
      <c r="K95" s="120"/>
    </row>
    <row r="96" spans="2:11" ht="15.75" customHeight="1">
      <c r="B96" s="814"/>
      <c r="C96" s="180"/>
      <c r="D96" s="206" t="s">
        <v>1445</v>
      </c>
      <c r="E96" s="120"/>
      <c r="F96" s="120"/>
      <c r="G96" s="120"/>
      <c r="H96" s="120"/>
      <c r="I96" s="120"/>
      <c r="J96" s="120"/>
      <c r="K96" s="120"/>
    </row>
    <row r="97" spans="2:11" ht="15.75" customHeight="1">
      <c r="B97" s="814"/>
      <c r="C97" s="180"/>
      <c r="D97" s="206" t="s">
        <v>983</v>
      </c>
      <c r="E97" s="120"/>
      <c r="F97" s="120"/>
      <c r="G97" s="120"/>
      <c r="H97" s="120"/>
      <c r="I97" s="120"/>
      <c r="J97" s="120"/>
      <c r="K97" s="120"/>
    </row>
    <row r="98" spans="2:11" ht="15.75" customHeight="1">
      <c r="B98" s="814"/>
      <c r="C98" s="180"/>
      <c r="D98" s="206" t="s">
        <v>1446</v>
      </c>
      <c r="E98" s="120"/>
      <c r="F98" s="120"/>
      <c r="G98" s="120"/>
      <c r="H98" s="120"/>
      <c r="I98" s="120"/>
      <c r="J98" s="120"/>
      <c r="K98" s="120"/>
    </row>
    <row r="99" spans="2:11" ht="15.75" customHeight="1">
      <c r="B99" s="814"/>
      <c r="C99" s="180"/>
      <c r="D99" s="206" t="s">
        <v>1447</v>
      </c>
      <c r="E99" s="120"/>
      <c r="F99" s="120"/>
      <c r="G99" s="120"/>
      <c r="H99" s="120"/>
      <c r="I99" s="120"/>
      <c r="J99" s="120"/>
      <c r="K99" s="120"/>
    </row>
    <row r="100" spans="2:11" ht="15.75" customHeight="1">
      <c r="B100" s="814"/>
      <c r="C100" s="180"/>
      <c r="D100" s="206" t="s">
        <v>1448</v>
      </c>
      <c r="E100" s="120"/>
      <c r="F100" s="120"/>
      <c r="G100" s="120"/>
      <c r="H100" s="120"/>
      <c r="I100" s="120"/>
      <c r="J100" s="120"/>
      <c r="K100" s="120"/>
    </row>
    <row r="101" spans="2:11" ht="15.75" customHeight="1">
      <c r="B101" s="814"/>
      <c r="C101" s="180"/>
      <c r="D101" s="221" t="s">
        <v>1127</v>
      </c>
      <c r="E101" s="120"/>
      <c r="F101" s="120"/>
      <c r="G101" s="120"/>
      <c r="H101" s="120"/>
      <c r="I101" s="120"/>
      <c r="J101" s="120"/>
      <c r="K101" s="120"/>
    </row>
    <row r="102" spans="2:11" ht="15.75" customHeight="1">
      <c r="B102" s="814"/>
      <c r="C102" s="180"/>
      <c r="D102" s="221" t="s">
        <v>1449</v>
      </c>
      <c r="E102" s="120"/>
      <c r="F102" s="120"/>
      <c r="G102" s="120"/>
      <c r="H102" s="120"/>
      <c r="I102" s="120"/>
      <c r="J102" s="120"/>
      <c r="K102" s="120"/>
    </row>
    <row r="103" spans="2:11" ht="15.75" customHeight="1">
      <c r="B103" s="814"/>
      <c r="C103" s="180"/>
      <c r="D103" s="222"/>
      <c r="E103" s="120"/>
      <c r="F103" s="120"/>
      <c r="G103" s="120"/>
      <c r="H103" s="120"/>
      <c r="I103" s="120"/>
      <c r="J103" s="120"/>
      <c r="K103" s="120"/>
    </row>
    <row r="104" spans="2:11" ht="15.75" customHeight="1">
      <c r="B104" s="814"/>
      <c r="C104" s="180"/>
      <c r="D104" s="206" t="s">
        <v>983</v>
      </c>
      <c r="E104" s="120"/>
      <c r="F104" s="120"/>
      <c r="G104" s="120"/>
      <c r="H104" s="120"/>
      <c r="I104" s="120"/>
      <c r="J104" s="120"/>
      <c r="K104" s="120"/>
    </row>
    <row r="105" spans="2:11" ht="15.75" customHeight="1">
      <c r="B105" s="814"/>
      <c r="C105" s="180"/>
      <c r="D105" s="206" t="s">
        <v>1450</v>
      </c>
      <c r="E105" s="120"/>
      <c r="F105" s="120"/>
      <c r="G105" s="120"/>
      <c r="H105" s="120"/>
      <c r="I105" s="120"/>
      <c r="J105" s="120"/>
      <c r="K105" s="120"/>
    </row>
    <row r="106" spans="2:11" ht="15.75" customHeight="1">
      <c r="B106" s="815"/>
      <c r="C106" s="145"/>
      <c r="D106" s="142" t="s">
        <v>1451</v>
      </c>
      <c r="E106" s="120"/>
      <c r="F106" s="120"/>
      <c r="G106" s="120"/>
      <c r="H106" s="120"/>
      <c r="I106" s="120"/>
      <c r="J106" s="120"/>
      <c r="K106" s="120"/>
    </row>
    <row r="107" spans="2:11" ht="15.75" customHeight="1">
      <c r="B107" s="120"/>
      <c r="C107" s="170"/>
      <c r="D107" s="120"/>
      <c r="E107" s="120"/>
      <c r="F107" s="120"/>
      <c r="G107" s="120"/>
      <c r="H107" s="120"/>
      <c r="I107" s="120"/>
      <c r="J107" s="120"/>
      <c r="K107" s="120"/>
    </row>
    <row r="108" spans="2:11" ht="15.75" customHeight="1">
      <c r="B108" s="120"/>
      <c r="C108" s="170"/>
      <c r="D108" s="120"/>
      <c r="E108" s="120"/>
      <c r="F108" s="120"/>
      <c r="G108" s="120"/>
      <c r="H108" s="120"/>
      <c r="I108" s="120"/>
      <c r="J108" s="120"/>
      <c r="K108" s="120"/>
    </row>
    <row r="109" spans="2:11" ht="15.75" customHeight="1">
      <c r="B109" s="120"/>
      <c r="C109" s="170"/>
      <c r="D109" s="120"/>
      <c r="E109" s="120"/>
      <c r="F109" s="120"/>
      <c r="G109" s="120"/>
      <c r="H109" s="120"/>
      <c r="I109" s="120"/>
      <c r="J109" s="120"/>
      <c r="K109" s="120"/>
    </row>
    <row r="110" spans="2:11" ht="15.75" customHeight="1">
      <c r="B110" s="120"/>
      <c r="C110" s="170"/>
      <c r="D110" s="120"/>
      <c r="E110" s="120"/>
      <c r="F110" s="120"/>
      <c r="G110" s="120"/>
      <c r="H110" s="120"/>
      <c r="I110" s="120"/>
      <c r="J110" s="120"/>
      <c r="K110" s="120"/>
    </row>
    <row r="111" spans="2:11" ht="15.75" customHeight="1">
      <c r="B111" s="120"/>
      <c r="C111" s="170"/>
      <c r="D111" s="120"/>
      <c r="E111" s="120"/>
      <c r="F111" s="120"/>
      <c r="G111" s="120"/>
      <c r="H111" s="120"/>
      <c r="I111" s="120"/>
      <c r="J111" s="120"/>
      <c r="K111" s="120"/>
    </row>
    <row r="112" spans="2:11" ht="15.75" customHeight="1">
      <c r="B112" s="120"/>
      <c r="C112" s="170"/>
      <c r="D112" s="120"/>
      <c r="E112" s="120"/>
      <c r="F112" s="120"/>
      <c r="G112" s="120"/>
      <c r="H112" s="120"/>
      <c r="I112" s="120"/>
      <c r="J112" s="120"/>
      <c r="K112" s="120"/>
    </row>
    <row r="113" spans="2:11" ht="15.75" customHeight="1">
      <c r="B113" s="120"/>
      <c r="C113" s="170"/>
      <c r="D113" s="120"/>
      <c r="E113" s="120"/>
      <c r="F113" s="120"/>
      <c r="G113" s="120"/>
      <c r="H113" s="120"/>
      <c r="I113" s="120"/>
      <c r="J113" s="120"/>
      <c r="K113" s="120"/>
    </row>
    <row r="114" spans="2:11" ht="15.75" customHeight="1">
      <c r="B114" s="120"/>
      <c r="C114" s="170"/>
      <c r="D114" s="120"/>
      <c r="E114" s="120"/>
      <c r="F114" s="120"/>
      <c r="G114" s="120"/>
      <c r="H114" s="120"/>
      <c r="I114" s="120"/>
      <c r="J114" s="120"/>
      <c r="K114" s="120"/>
    </row>
    <row r="115" spans="2:11" ht="15.75" customHeight="1">
      <c r="B115" s="120"/>
      <c r="C115" s="170"/>
      <c r="D115" s="120"/>
      <c r="E115" s="120"/>
      <c r="F115" s="120"/>
      <c r="G115" s="120"/>
      <c r="H115" s="120"/>
      <c r="I115" s="120"/>
      <c r="J115" s="120"/>
      <c r="K115" s="120"/>
    </row>
    <row r="116" spans="2:11" ht="15.75" customHeight="1">
      <c r="B116" s="120"/>
      <c r="C116" s="170"/>
      <c r="D116" s="120"/>
      <c r="E116" s="120"/>
      <c r="F116" s="120"/>
      <c r="G116" s="120"/>
      <c r="H116" s="120"/>
      <c r="I116" s="120"/>
      <c r="J116" s="120"/>
      <c r="K116" s="120"/>
    </row>
    <row r="117" spans="2:11" ht="15.75" customHeight="1">
      <c r="B117" s="120"/>
      <c r="C117" s="170"/>
      <c r="D117" s="120"/>
      <c r="E117" s="120"/>
      <c r="F117" s="120"/>
      <c r="G117" s="120"/>
      <c r="H117" s="120"/>
      <c r="I117" s="120"/>
      <c r="J117" s="120"/>
      <c r="K117" s="120"/>
    </row>
    <row r="118" spans="2:11" ht="15.75" customHeight="1">
      <c r="B118" s="120"/>
      <c r="C118" s="170"/>
      <c r="D118" s="120"/>
      <c r="E118" s="120"/>
      <c r="F118" s="120"/>
      <c r="G118" s="120"/>
      <c r="H118" s="120"/>
      <c r="I118" s="120"/>
      <c r="J118" s="120"/>
      <c r="K118" s="120"/>
    </row>
    <row r="119" spans="2:11" ht="15.75" customHeight="1">
      <c r="B119" s="120"/>
      <c r="C119" s="170"/>
      <c r="D119" s="120"/>
      <c r="E119" s="120"/>
      <c r="F119" s="120"/>
      <c r="G119" s="120"/>
      <c r="H119" s="120"/>
      <c r="I119" s="120"/>
      <c r="J119" s="120"/>
      <c r="K119" s="120"/>
    </row>
    <row r="120" spans="2:11" ht="15.75" customHeight="1">
      <c r="B120" s="120"/>
      <c r="C120" s="170"/>
      <c r="D120" s="120"/>
      <c r="E120" s="120"/>
      <c r="F120" s="120"/>
      <c r="G120" s="120"/>
      <c r="H120" s="120"/>
      <c r="I120" s="120"/>
      <c r="J120" s="120"/>
      <c r="K120" s="120"/>
    </row>
    <row r="121" spans="2:11" ht="15.75" customHeight="1">
      <c r="B121" s="120"/>
      <c r="C121" s="170"/>
      <c r="D121" s="120"/>
      <c r="E121" s="120"/>
      <c r="F121" s="120"/>
      <c r="G121" s="120"/>
      <c r="H121" s="120"/>
      <c r="I121" s="120"/>
      <c r="J121" s="120"/>
      <c r="K121" s="120"/>
    </row>
    <row r="122" spans="2:11" ht="15.75" customHeight="1">
      <c r="B122" s="120"/>
      <c r="C122" s="170"/>
      <c r="D122" s="120"/>
      <c r="E122" s="120"/>
      <c r="F122" s="120"/>
      <c r="G122" s="120"/>
      <c r="H122" s="120"/>
      <c r="I122" s="120"/>
      <c r="J122" s="120"/>
      <c r="K122" s="120"/>
    </row>
    <row r="123" spans="2:11" ht="15.75" customHeight="1">
      <c r="B123" s="120"/>
      <c r="C123" s="170"/>
      <c r="D123" s="120"/>
      <c r="E123" s="120"/>
      <c r="F123" s="120"/>
      <c r="G123" s="120"/>
      <c r="H123" s="120"/>
      <c r="I123" s="120"/>
      <c r="J123" s="120"/>
      <c r="K123" s="120"/>
    </row>
    <row r="124" spans="2:11" ht="15.75" customHeight="1">
      <c r="B124" s="120"/>
      <c r="C124" s="170"/>
      <c r="D124" s="120"/>
      <c r="E124" s="120"/>
      <c r="F124" s="120"/>
      <c r="G124" s="120"/>
      <c r="H124" s="120"/>
      <c r="I124" s="120"/>
      <c r="J124" s="120"/>
      <c r="K124" s="120"/>
    </row>
    <row r="125" spans="2:11" ht="15.75" customHeight="1">
      <c r="B125" s="120"/>
      <c r="C125" s="170"/>
      <c r="D125" s="120"/>
      <c r="E125" s="120"/>
      <c r="F125" s="120"/>
      <c r="G125" s="120"/>
      <c r="H125" s="120"/>
      <c r="I125" s="120"/>
      <c r="J125" s="120"/>
      <c r="K125" s="120"/>
    </row>
    <row r="126" spans="2:11" ht="15.75" customHeight="1">
      <c r="B126" s="120"/>
      <c r="C126" s="170"/>
      <c r="D126" s="120"/>
      <c r="E126" s="120"/>
      <c r="F126" s="120"/>
      <c r="G126" s="120"/>
      <c r="H126" s="120"/>
      <c r="I126" s="120"/>
      <c r="J126" s="120"/>
      <c r="K126" s="120"/>
    </row>
    <row r="127" spans="2:11" ht="15.75" customHeight="1">
      <c r="B127" s="120"/>
      <c r="C127" s="170"/>
      <c r="D127" s="120"/>
      <c r="E127" s="120"/>
      <c r="F127" s="120"/>
      <c r="G127" s="120"/>
      <c r="H127" s="120"/>
      <c r="I127" s="120"/>
      <c r="J127" s="120"/>
      <c r="K127" s="120"/>
    </row>
    <row r="128" spans="2:11" ht="15.75" customHeight="1">
      <c r="B128" s="120"/>
      <c r="C128" s="170"/>
      <c r="D128" s="120"/>
      <c r="E128" s="120"/>
      <c r="F128" s="120"/>
      <c r="G128" s="120"/>
      <c r="H128" s="120"/>
      <c r="I128" s="120"/>
      <c r="J128" s="120"/>
      <c r="K128" s="120"/>
    </row>
    <row r="129" spans="2:11" ht="15.75" customHeight="1">
      <c r="B129" s="120"/>
      <c r="C129" s="170"/>
      <c r="D129" s="120"/>
      <c r="E129" s="120"/>
      <c r="F129" s="120"/>
      <c r="G129" s="120"/>
      <c r="H129" s="120"/>
      <c r="I129" s="120"/>
      <c r="J129" s="120"/>
      <c r="K129" s="120"/>
    </row>
    <row r="130" spans="2:11" ht="15.75" customHeight="1">
      <c r="B130" s="120"/>
      <c r="C130" s="170"/>
      <c r="D130" s="120"/>
      <c r="E130" s="120"/>
      <c r="F130" s="120"/>
      <c r="G130" s="120"/>
      <c r="H130" s="120"/>
      <c r="I130" s="120"/>
      <c r="J130" s="120"/>
      <c r="K130" s="120"/>
    </row>
    <row r="131" spans="2:11" ht="15.75" customHeight="1">
      <c r="B131" s="120"/>
      <c r="C131" s="170"/>
      <c r="D131" s="120"/>
      <c r="E131" s="120"/>
      <c r="F131" s="120"/>
      <c r="G131" s="120"/>
      <c r="H131" s="120"/>
      <c r="I131" s="120"/>
      <c r="J131" s="120"/>
      <c r="K131" s="120"/>
    </row>
    <row r="132" spans="2:11" ht="15.75" customHeight="1">
      <c r="B132" s="120"/>
      <c r="C132" s="170"/>
      <c r="D132" s="120"/>
      <c r="E132" s="120"/>
      <c r="F132" s="120"/>
      <c r="G132" s="120"/>
      <c r="H132" s="120"/>
      <c r="I132" s="120"/>
      <c r="J132" s="120"/>
      <c r="K132" s="120"/>
    </row>
    <row r="133" spans="2:11" ht="15.75" customHeight="1">
      <c r="B133" s="120"/>
      <c r="C133" s="170"/>
      <c r="D133" s="120"/>
      <c r="E133" s="120"/>
      <c r="F133" s="120"/>
      <c r="G133" s="120"/>
      <c r="H133" s="120"/>
      <c r="I133" s="120"/>
      <c r="J133" s="120"/>
      <c r="K133" s="120"/>
    </row>
    <row r="134" spans="2:11" ht="15.75" customHeight="1">
      <c r="B134" s="120"/>
      <c r="C134" s="170"/>
      <c r="D134" s="120"/>
      <c r="E134" s="120"/>
      <c r="F134" s="120"/>
      <c r="G134" s="120"/>
      <c r="H134" s="120"/>
      <c r="I134" s="120"/>
      <c r="J134" s="120"/>
      <c r="K134" s="120"/>
    </row>
    <row r="135" spans="2:11" ht="15.75" customHeight="1">
      <c r="B135" s="120"/>
      <c r="C135" s="170"/>
      <c r="D135" s="120"/>
      <c r="E135" s="120"/>
      <c r="F135" s="120"/>
      <c r="G135" s="120"/>
      <c r="H135" s="120"/>
      <c r="I135" s="120"/>
      <c r="J135" s="120"/>
      <c r="K135" s="120"/>
    </row>
    <row r="136" spans="2:11" ht="15.75" customHeight="1">
      <c r="B136" s="120"/>
      <c r="C136" s="170"/>
      <c r="D136" s="120"/>
      <c r="E136" s="120"/>
      <c r="F136" s="120"/>
      <c r="G136" s="120"/>
      <c r="H136" s="120"/>
      <c r="I136" s="120"/>
      <c r="J136" s="120"/>
      <c r="K136" s="120"/>
    </row>
    <row r="137" spans="2:11" ht="15.75" customHeight="1">
      <c r="B137" s="120"/>
      <c r="C137" s="170"/>
      <c r="D137" s="120"/>
      <c r="E137" s="120"/>
      <c r="F137" s="120"/>
      <c r="G137" s="120"/>
      <c r="H137" s="120"/>
      <c r="I137" s="120"/>
      <c r="J137" s="120"/>
      <c r="K137" s="120"/>
    </row>
    <row r="138" spans="2:11" ht="15.75" customHeight="1">
      <c r="B138" s="120"/>
      <c r="C138" s="170"/>
      <c r="D138" s="120"/>
      <c r="E138" s="120"/>
      <c r="F138" s="120"/>
      <c r="G138" s="120"/>
      <c r="H138" s="120"/>
      <c r="I138" s="120"/>
      <c r="J138" s="120"/>
      <c r="K138" s="120"/>
    </row>
    <row r="139" spans="2:11" ht="15.75" customHeight="1">
      <c r="B139" s="120"/>
      <c r="C139" s="170"/>
      <c r="D139" s="120"/>
      <c r="E139" s="120"/>
      <c r="F139" s="120"/>
      <c r="G139" s="120"/>
      <c r="H139" s="120"/>
      <c r="I139" s="120"/>
      <c r="J139" s="120"/>
      <c r="K139" s="120"/>
    </row>
    <row r="140" spans="2:11" ht="15.75" customHeight="1">
      <c r="B140" s="120"/>
      <c r="C140" s="170"/>
      <c r="D140" s="120"/>
      <c r="E140" s="120"/>
      <c r="F140" s="120"/>
      <c r="G140" s="120"/>
      <c r="H140" s="120"/>
      <c r="I140" s="120"/>
      <c r="J140" s="120"/>
      <c r="K140" s="120"/>
    </row>
    <row r="141" spans="2:11" ht="15.75" customHeight="1">
      <c r="B141" s="120"/>
      <c r="C141" s="170"/>
      <c r="D141" s="120"/>
      <c r="E141" s="120"/>
      <c r="F141" s="120"/>
      <c r="G141" s="120"/>
      <c r="H141" s="120"/>
      <c r="I141" s="120"/>
      <c r="J141" s="120"/>
      <c r="K141" s="120"/>
    </row>
    <row r="142" spans="2:11" ht="15.75" customHeight="1">
      <c r="B142" s="120"/>
      <c r="C142" s="170"/>
      <c r="D142" s="120"/>
      <c r="E142" s="120"/>
      <c r="F142" s="120"/>
      <c r="G142" s="120"/>
      <c r="H142" s="120"/>
      <c r="I142" s="120"/>
      <c r="J142" s="120"/>
      <c r="K142" s="120"/>
    </row>
    <row r="143" spans="2:11" ht="15.75" customHeight="1">
      <c r="B143" s="120"/>
      <c r="C143" s="170"/>
      <c r="D143" s="120"/>
      <c r="E143" s="120"/>
      <c r="F143" s="120"/>
      <c r="G143" s="120"/>
      <c r="H143" s="120"/>
      <c r="I143" s="120"/>
      <c r="J143" s="120"/>
      <c r="K143" s="120"/>
    </row>
    <row r="144" spans="2:11" ht="15.75" customHeight="1">
      <c r="B144" s="120"/>
      <c r="C144" s="170"/>
      <c r="D144" s="120"/>
      <c r="E144" s="120"/>
      <c r="F144" s="120"/>
      <c r="G144" s="120"/>
      <c r="H144" s="120"/>
      <c r="I144" s="120"/>
      <c r="J144" s="120"/>
      <c r="K144" s="120"/>
    </row>
    <row r="145" spans="2:11" ht="15.75" customHeight="1">
      <c r="B145" s="120"/>
      <c r="C145" s="170"/>
      <c r="D145" s="120"/>
      <c r="E145" s="120"/>
      <c r="F145" s="120"/>
      <c r="G145" s="120"/>
      <c r="H145" s="120"/>
      <c r="I145" s="120"/>
      <c r="J145" s="120"/>
      <c r="K145" s="120"/>
    </row>
    <row r="146" spans="2:11" ht="15.75" customHeight="1">
      <c r="B146" s="120"/>
      <c r="C146" s="170"/>
      <c r="D146" s="120"/>
      <c r="E146" s="120"/>
      <c r="F146" s="120"/>
      <c r="G146" s="120"/>
      <c r="H146" s="120"/>
      <c r="I146" s="120"/>
      <c r="J146" s="120"/>
      <c r="K146" s="120"/>
    </row>
    <row r="147" spans="2:11" ht="15.75" customHeight="1">
      <c r="B147" s="120"/>
      <c r="C147" s="170"/>
      <c r="D147" s="120"/>
      <c r="E147" s="120"/>
      <c r="F147" s="120"/>
      <c r="G147" s="120"/>
      <c r="H147" s="120"/>
      <c r="I147" s="120"/>
      <c r="J147" s="120"/>
      <c r="K147" s="120"/>
    </row>
    <row r="148" spans="2:11" ht="15.75" customHeight="1">
      <c r="B148" s="120"/>
      <c r="C148" s="170"/>
      <c r="D148" s="120"/>
      <c r="E148" s="120"/>
      <c r="F148" s="120"/>
      <c r="G148" s="120"/>
      <c r="H148" s="120"/>
      <c r="I148" s="120"/>
      <c r="J148" s="120"/>
      <c r="K148" s="120"/>
    </row>
    <row r="149" spans="2:11" ht="15.75" customHeight="1">
      <c r="B149" s="120"/>
      <c r="C149" s="170"/>
      <c r="D149" s="120"/>
      <c r="E149" s="120"/>
      <c r="F149" s="120"/>
      <c r="G149" s="120"/>
      <c r="H149" s="120"/>
      <c r="I149" s="120"/>
      <c r="J149" s="120"/>
      <c r="K149" s="120"/>
    </row>
    <row r="150" spans="2:11" ht="15.75" customHeight="1">
      <c r="B150" s="120"/>
      <c r="C150" s="170"/>
      <c r="D150" s="120"/>
      <c r="E150" s="120"/>
      <c r="F150" s="120"/>
      <c r="G150" s="120"/>
      <c r="H150" s="120"/>
      <c r="I150" s="120"/>
      <c r="J150" s="120"/>
      <c r="K150" s="120"/>
    </row>
    <row r="151" spans="2:11" ht="15.75" customHeight="1">
      <c r="B151" s="120"/>
      <c r="C151" s="170"/>
      <c r="D151" s="120"/>
      <c r="E151" s="120"/>
      <c r="F151" s="120"/>
      <c r="G151" s="120"/>
      <c r="H151" s="120"/>
      <c r="I151" s="120"/>
      <c r="J151" s="120"/>
      <c r="K151" s="120"/>
    </row>
    <row r="152" spans="2:11" ht="15.75" customHeight="1">
      <c r="B152" s="120"/>
      <c r="C152" s="170"/>
      <c r="D152" s="120"/>
      <c r="E152" s="120"/>
      <c r="F152" s="120"/>
      <c r="G152" s="120"/>
      <c r="H152" s="120"/>
      <c r="I152" s="120"/>
      <c r="J152" s="120"/>
      <c r="K152" s="120"/>
    </row>
    <row r="153" spans="2:11" ht="15.75" customHeight="1">
      <c r="B153" s="120"/>
      <c r="C153" s="170"/>
      <c r="D153" s="120"/>
      <c r="E153" s="120"/>
      <c r="F153" s="120"/>
      <c r="G153" s="120"/>
      <c r="H153" s="120"/>
      <c r="I153" s="120"/>
      <c r="J153" s="120"/>
      <c r="K153" s="120"/>
    </row>
    <row r="154" spans="2:11" ht="15.75" customHeight="1">
      <c r="B154" s="120"/>
      <c r="C154" s="170"/>
      <c r="D154" s="120"/>
      <c r="E154" s="120"/>
      <c r="F154" s="120"/>
      <c r="G154" s="120"/>
      <c r="H154" s="120"/>
      <c r="I154" s="120"/>
      <c r="J154" s="120"/>
      <c r="K154" s="120"/>
    </row>
    <row r="155" spans="2:11" ht="15.75" customHeight="1">
      <c r="B155" s="120"/>
      <c r="C155" s="170"/>
      <c r="D155" s="120"/>
      <c r="E155" s="120"/>
      <c r="F155" s="120"/>
      <c r="G155" s="120"/>
      <c r="H155" s="120"/>
      <c r="I155" s="120"/>
      <c r="J155" s="120"/>
      <c r="K155" s="120"/>
    </row>
    <row r="156" spans="2:11" ht="15.75" customHeight="1">
      <c r="B156" s="120"/>
      <c r="C156" s="170"/>
      <c r="D156" s="120"/>
      <c r="E156" s="120"/>
      <c r="F156" s="120"/>
      <c r="G156" s="120"/>
      <c r="H156" s="120"/>
      <c r="I156" s="120"/>
      <c r="J156" s="120"/>
      <c r="K156" s="120"/>
    </row>
    <row r="157" spans="2:11" ht="15.75" customHeight="1">
      <c r="B157" s="120"/>
      <c r="C157" s="170"/>
      <c r="D157" s="120"/>
      <c r="E157" s="120"/>
      <c r="F157" s="120"/>
      <c r="G157" s="120"/>
      <c r="H157" s="120"/>
      <c r="I157" s="120"/>
      <c r="J157" s="120"/>
      <c r="K157" s="120"/>
    </row>
    <row r="158" spans="2:11" ht="15.75" customHeight="1">
      <c r="B158" s="120"/>
      <c r="C158" s="170"/>
      <c r="D158" s="120"/>
      <c r="E158" s="120"/>
      <c r="F158" s="120"/>
      <c r="G158" s="120"/>
      <c r="H158" s="120"/>
      <c r="I158" s="120"/>
      <c r="J158" s="120"/>
      <c r="K158" s="120"/>
    </row>
    <row r="159" spans="2:11" ht="15.75" customHeight="1">
      <c r="B159" s="120"/>
      <c r="C159" s="170"/>
      <c r="D159" s="120"/>
      <c r="E159" s="120"/>
      <c r="F159" s="120"/>
      <c r="G159" s="120"/>
      <c r="H159" s="120"/>
      <c r="I159" s="120"/>
      <c r="J159" s="120"/>
      <c r="K159" s="120"/>
    </row>
    <row r="160" spans="2:11" ht="15.75" customHeight="1">
      <c r="B160" s="120"/>
      <c r="C160" s="170"/>
      <c r="D160" s="120"/>
      <c r="E160" s="120"/>
      <c r="F160" s="120"/>
      <c r="G160" s="120"/>
      <c r="H160" s="120"/>
      <c r="I160" s="120"/>
      <c r="J160" s="120"/>
      <c r="K160" s="120"/>
    </row>
    <row r="161" spans="2:11" ht="15.75" customHeight="1">
      <c r="B161" s="120"/>
      <c r="C161" s="170"/>
      <c r="D161" s="120"/>
      <c r="E161" s="120"/>
      <c r="F161" s="120"/>
      <c r="G161" s="120"/>
      <c r="H161" s="120"/>
      <c r="I161" s="120"/>
      <c r="J161" s="120"/>
      <c r="K161" s="120"/>
    </row>
    <row r="162" spans="2:11" ht="15.75" customHeight="1">
      <c r="B162" s="120"/>
      <c r="C162" s="170"/>
      <c r="D162" s="120"/>
      <c r="E162" s="120"/>
      <c r="F162" s="120"/>
      <c r="G162" s="120"/>
      <c r="H162" s="120"/>
      <c r="I162" s="120"/>
      <c r="J162" s="120"/>
      <c r="K162" s="120"/>
    </row>
    <row r="163" spans="2:11" ht="15.75" customHeight="1">
      <c r="B163" s="120"/>
      <c r="C163" s="170"/>
      <c r="D163" s="120"/>
      <c r="E163" s="120"/>
      <c r="F163" s="120"/>
      <c r="G163" s="120"/>
      <c r="H163" s="120"/>
      <c r="I163" s="120"/>
      <c r="J163" s="120"/>
      <c r="K163" s="120"/>
    </row>
    <row r="164" spans="2:11" ht="15.75" customHeight="1">
      <c r="B164" s="120"/>
      <c r="C164" s="170"/>
      <c r="D164" s="120"/>
      <c r="E164" s="120"/>
      <c r="F164" s="120"/>
      <c r="G164" s="120"/>
      <c r="H164" s="120"/>
      <c r="I164" s="120"/>
      <c r="J164" s="120"/>
      <c r="K164" s="120"/>
    </row>
    <row r="165" spans="2:11" ht="15.75" customHeight="1">
      <c r="B165" s="120"/>
      <c r="C165" s="170"/>
      <c r="D165" s="120"/>
      <c r="E165" s="120"/>
      <c r="F165" s="120"/>
      <c r="G165" s="120"/>
      <c r="H165" s="120"/>
      <c r="I165" s="120"/>
      <c r="J165" s="120"/>
      <c r="K165" s="120"/>
    </row>
    <row r="166" spans="2:11" ht="15.75" customHeight="1">
      <c r="B166" s="120"/>
      <c r="C166" s="170"/>
      <c r="D166" s="120"/>
      <c r="E166" s="120"/>
      <c r="F166" s="120"/>
      <c r="G166" s="120"/>
      <c r="H166" s="120"/>
      <c r="I166" s="120"/>
      <c r="J166" s="120"/>
      <c r="K166" s="120"/>
    </row>
    <row r="167" spans="2:11" ht="15.75" customHeight="1">
      <c r="B167" s="120"/>
      <c r="C167" s="170"/>
      <c r="D167" s="120"/>
      <c r="E167" s="120"/>
      <c r="F167" s="120"/>
      <c r="G167" s="120"/>
      <c r="H167" s="120"/>
      <c r="I167" s="120"/>
      <c r="J167" s="120"/>
      <c r="K167" s="120"/>
    </row>
    <row r="168" spans="2:11" ht="15.75" customHeight="1">
      <c r="B168" s="120"/>
      <c r="C168" s="170"/>
      <c r="D168" s="120"/>
      <c r="E168" s="120"/>
      <c r="F168" s="120"/>
      <c r="G168" s="120"/>
      <c r="H168" s="120"/>
      <c r="I168" s="120"/>
      <c r="J168" s="120"/>
      <c r="K168" s="120"/>
    </row>
    <row r="169" spans="2:11" ht="15.75" customHeight="1">
      <c r="B169" s="120"/>
      <c r="C169" s="170"/>
      <c r="D169" s="120"/>
      <c r="E169" s="120"/>
      <c r="F169" s="120"/>
      <c r="G169" s="120"/>
      <c r="H169" s="120"/>
      <c r="I169" s="120"/>
      <c r="J169" s="120"/>
      <c r="K169" s="120"/>
    </row>
    <row r="170" spans="2:11" ht="15.75" customHeight="1">
      <c r="B170" s="120"/>
      <c r="C170" s="170"/>
      <c r="D170" s="120"/>
      <c r="E170" s="120"/>
      <c r="F170" s="120"/>
      <c r="G170" s="120"/>
      <c r="H170" s="120"/>
      <c r="I170" s="120"/>
      <c r="J170" s="120"/>
      <c r="K170" s="120"/>
    </row>
    <row r="171" spans="2:11" ht="15.75" customHeight="1">
      <c r="B171" s="120"/>
      <c r="C171" s="170"/>
      <c r="D171" s="120"/>
      <c r="E171" s="120"/>
      <c r="F171" s="120"/>
      <c r="G171" s="120"/>
      <c r="H171" s="120"/>
      <c r="I171" s="120"/>
      <c r="J171" s="120"/>
      <c r="K171" s="120"/>
    </row>
    <row r="172" spans="2:11" ht="15.75" customHeight="1">
      <c r="B172" s="120"/>
      <c r="C172" s="170"/>
      <c r="D172" s="120"/>
      <c r="E172" s="120"/>
      <c r="F172" s="120"/>
      <c r="G172" s="120"/>
      <c r="H172" s="120"/>
      <c r="I172" s="120"/>
      <c r="J172" s="120"/>
      <c r="K172" s="120"/>
    </row>
    <row r="173" spans="2:11" ht="15.75" customHeight="1">
      <c r="B173" s="120"/>
      <c r="C173" s="170"/>
      <c r="D173" s="120"/>
      <c r="E173" s="120"/>
      <c r="F173" s="120"/>
      <c r="G173" s="120"/>
      <c r="H173" s="120"/>
      <c r="I173" s="120"/>
      <c r="J173" s="120"/>
      <c r="K173" s="120"/>
    </row>
    <row r="174" spans="2:11" ht="15.75" customHeight="1">
      <c r="B174" s="120"/>
      <c r="C174" s="170"/>
      <c r="D174" s="120"/>
      <c r="E174" s="120"/>
      <c r="F174" s="120"/>
      <c r="G174" s="120"/>
      <c r="H174" s="120"/>
      <c r="I174" s="120"/>
      <c r="J174" s="120"/>
      <c r="K174" s="120"/>
    </row>
    <row r="175" spans="2:11" ht="15.75" customHeight="1">
      <c r="B175" s="120"/>
      <c r="C175" s="170"/>
      <c r="D175" s="120"/>
      <c r="E175" s="120"/>
      <c r="F175" s="120"/>
      <c r="G175" s="120"/>
      <c r="H175" s="120"/>
      <c r="I175" s="120"/>
      <c r="J175" s="120"/>
      <c r="K175" s="120"/>
    </row>
    <row r="176" spans="2:11" ht="15.75" customHeight="1">
      <c r="B176" s="120"/>
      <c r="C176" s="170"/>
      <c r="D176" s="120"/>
      <c r="E176" s="120"/>
      <c r="F176" s="120"/>
      <c r="G176" s="120"/>
      <c r="H176" s="120"/>
      <c r="I176" s="120"/>
      <c r="J176" s="120"/>
      <c r="K176" s="120"/>
    </row>
    <row r="177" spans="2:11" ht="15.75" customHeight="1">
      <c r="B177" s="120"/>
      <c r="C177" s="170"/>
      <c r="D177" s="120"/>
      <c r="E177" s="120"/>
      <c r="F177" s="120"/>
      <c r="G177" s="120"/>
      <c r="H177" s="120"/>
      <c r="I177" s="120"/>
      <c r="J177" s="120"/>
      <c r="K177" s="120"/>
    </row>
    <row r="178" spans="2:11" ht="15.75" customHeight="1">
      <c r="B178" s="120"/>
      <c r="C178" s="170"/>
      <c r="D178" s="120"/>
      <c r="E178" s="120"/>
      <c r="F178" s="120"/>
      <c r="G178" s="120"/>
      <c r="H178" s="120"/>
      <c r="I178" s="120"/>
      <c r="J178" s="120"/>
      <c r="K178" s="120"/>
    </row>
    <row r="179" spans="2:11" ht="15.75" customHeight="1">
      <c r="B179" s="120"/>
      <c r="C179" s="170"/>
      <c r="D179" s="120"/>
      <c r="E179" s="120"/>
      <c r="F179" s="120"/>
      <c r="G179" s="120"/>
      <c r="H179" s="120"/>
      <c r="I179" s="120"/>
      <c r="J179" s="120"/>
      <c r="K179" s="120"/>
    </row>
    <row r="180" spans="2:11" ht="15.75" customHeight="1">
      <c r="C180" s="170"/>
    </row>
    <row r="181" spans="2:11" ht="15.75" customHeight="1">
      <c r="C181" s="170"/>
    </row>
    <row r="182" spans="2:11" ht="15.75" customHeight="1">
      <c r="C182" s="170"/>
    </row>
    <row r="183" spans="2:11" ht="15.75" customHeight="1">
      <c r="C183" s="170"/>
    </row>
    <row r="184" spans="2:11" ht="15.75" customHeight="1">
      <c r="C184" s="170"/>
    </row>
    <row r="185" spans="2:11" ht="15.75" customHeight="1">
      <c r="C185" s="170"/>
    </row>
    <row r="186" spans="2:11" ht="15.75" customHeight="1">
      <c r="C186" s="170"/>
    </row>
    <row r="187" spans="2:11" ht="15.75" customHeight="1">
      <c r="C187" s="170"/>
    </row>
    <row r="188" spans="2:11" ht="15.75" customHeight="1">
      <c r="C188" s="170"/>
    </row>
    <row r="189" spans="2:11" ht="15.75" customHeight="1">
      <c r="C189" s="170"/>
    </row>
    <row r="190" spans="2:11" ht="15.75" customHeight="1">
      <c r="C190" s="170"/>
    </row>
    <row r="191" spans="2:11" ht="15.75" customHeight="1">
      <c r="C191" s="170"/>
    </row>
    <row r="192" spans="2:11" ht="15.75" customHeight="1">
      <c r="C192" s="170"/>
    </row>
    <row r="193" spans="3:3" ht="15.75" customHeight="1">
      <c r="C193" s="170"/>
    </row>
    <row r="194" spans="3:3" ht="15.75" customHeight="1">
      <c r="C194" s="170"/>
    </row>
    <row r="195" spans="3:3" ht="15.75" customHeight="1">
      <c r="C195" s="170"/>
    </row>
    <row r="196" spans="3:3" ht="15.75" customHeight="1">
      <c r="C196" s="170"/>
    </row>
    <row r="197" spans="3:3" ht="15.75" customHeight="1">
      <c r="C197" s="170"/>
    </row>
    <row r="198" spans="3:3" ht="15.75" customHeight="1">
      <c r="C198" s="170"/>
    </row>
    <row r="199" spans="3:3" ht="15.75" customHeight="1">
      <c r="C199" s="170"/>
    </row>
    <row r="200" spans="3:3" ht="15.75" customHeight="1">
      <c r="C200" s="170"/>
    </row>
    <row r="201" spans="3:3" ht="15.75" customHeight="1">
      <c r="C201" s="170"/>
    </row>
    <row r="202" spans="3:3" ht="15.75" customHeight="1">
      <c r="C202" s="170"/>
    </row>
    <row r="203" spans="3:3" ht="15.75" customHeight="1">
      <c r="C203" s="170"/>
    </row>
    <row r="204" spans="3:3" ht="15.75" customHeight="1">
      <c r="C204" s="170"/>
    </row>
    <row r="205" spans="3:3" ht="15.75" customHeight="1">
      <c r="C205" s="170"/>
    </row>
    <row r="206" spans="3:3" ht="15.75" customHeight="1">
      <c r="C206" s="170"/>
    </row>
    <row r="207" spans="3:3" ht="15.75" customHeight="1">
      <c r="C207" s="170"/>
    </row>
    <row r="208" spans="3:3" ht="15.75" customHeight="1">
      <c r="C208" s="170"/>
    </row>
    <row r="209" spans="3:3" ht="15.75" customHeight="1">
      <c r="C209" s="170"/>
    </row>
    <row r="210" spans="3:3" ht="15.75" customHeight="1">
      <c r="C210" s="170"/>
    </row>
    <row r="211" spans="3:3" ht="15.75" customHeight="1">
      <c r="C211" s="170"/>
    </row>
    <row r="212" spans="3:3" ht="15.75" customHeight="1">
      <c r="C212" s="170"/>
    </row>
    <row r="213" spans="3:3" ht="15.75" customHeight="1">
      <c r="C213" s="170"/>
    </row>
    <row r="214" spans="3:3" ht="15.75" customHeight="1">
      <c r="C214" s="170"/>
    </row>
    <row r="215" spans="3:3" ht="15.75" customHeight="1">
      <c r="C215" s="170"/>
    </row>
    <row r="216" spans="3:3" ht="15.75" customHeight="1">
      <c r="C216" s="170"/>
    </row>
    <row r="217" spans="3:3" ht="15.75" customHeight="1">
      <c r="C217" s="170"/>
    </row>
    <row r="218" spans="3:3" ht="15.75" customHeight="1">
      <c r="C218" s="170"/>
    </row>
    <row r="219" spans="3:3" ht="15.75" customHeight="1">
      <c r="C219" s="170"/>
    </row>
    <row r="220" spans="3:3" ht="15.75" customHeight="1">
      <c r="C220" s="170"/>
    </row>
    <row r="221" spans="3:3" ht="15.75" customHeight="1">
      <c r="C221" s="170"/>
    </row>
    <row r="222" spans="3:3" ht="15.75" customHeight="1">
      <c r="C222" s="170"/>
    </row>
    <row r="223" spans="3:3" ht="15.75" customHeight="1">
      <c r="C223" s="170"/>
    </row>
    <row r="224" spans="3:3" ht="15.75" customHeight="1">
      <c r="C224" s="170"/>
    </row>
    <row r="225" spans="3:3" ht="15.75" customHeight="1">
      <c r="C225" s="170"/>
    </row>
    <row r="226" spans="3:3" ht="15.75" customHeight="1">
      <c r="C226" s="170"/>
    </row>
    <row r="227" spans="3:3" ht="15.75" customHeight="1">
      <c r="C227" s="170"/>
    </row>
    <row r="228" spans="3:3" ht="15.75" customHeight="1">
      <c r="C228" s="170"/>
    </row>
    <row r="229" spans="3:3" ht="15.75" customHeight="1">
      <c r="C229" s="170"/>
    </row>
    <row r="230" spans="3:3" ht="15.75" customHeight="1">
      <c r="C230" s="170"/>
    </row>
    <row r="231" spans="3:3" ht="15.75" customHeight="1">
      <c r="C231" s="170"/>
    </row>
    <row r="232" spans="3:3" ht="15.75" customHeight="1">
      <c r="C232" s="170"/>
    </row>
    <row r="233" spans="3:3" ht="15.75" customHeight="1">
      <c r="C233" s="170"/>
    </row>
    <row r="234" spans="3:3" ht="15.75" customHeight="1">
      <c r="C234" s="170"/>
    </row>
    <row r="235" spans="3:3" ht="15.75" customHeight="1">
      <c r="C235" s="170"/>
    </row>
    <row r="236" spans="3:3" ht="15.75" customHeight="1">
      <c r="C236" s="170"/>
    </row>
    <row r="237" spans="3:3" ht="15.75" customHeight="1">
      <c r="C237" s="170"/>
    </row>
    <row r="238" spans="3:3" ht="15.75" customHeight="1">
      <c r="C238" s="170"/>
    </row>
    <row r="239" spans="3:3" ht="15.75" customHeight="1">
      <c r="C239" s="170"/>
    </row>
    <row r="240" spans="3:3" ht="15.75" customHeight="1">
      <c r="C240" s="170"/>
    </row>
    <row r="241" spans="3:3" ht="15.75" customHeight="1">
      <c r="C241" s="170"/>
    </row>
    <row r="242" spans="3:3" ht="15.75" customHeight="1">
      <c r="C242" s="170"/>
    </row>
    <row r="243" spans="3:3" ht="15.75" customHeight="1">
      <c r="C243" s="170"/>
    </row>
    <row r="244" spans="3:3" ht="15.75" customHeight="1">
      <c r="C244" s="170"/>
    </row>
    <row r="245" spans="3:3" ht="15.75" customHeight="1">
      <c r="C245" s="170"/>
    </row>
    <row r="246" spans="3:3" ht="15.75" customHeight="1">
      <c r="C246" s="170"/>
    </row>
    <row r="247" spans="3:3" ht="15.75" customHeight="1">
      <c r="C247" s="170"/>
    </row>
    <row r="248" spans="3:3" ht="15.75" customHeight="1">
      <c r="C248" s="170"/>
    </row>
    <row r="249" spans="3:3" ht="15.75" customHeight="1">
      <c r="C249" s="170"/>
    </row>
    <row r="250" spans="3:3" ht="15.75" customHeight="1">
      <c r="C250" s="170"/>
    </row>
    <row r="251" spans="3:3" ht="15.75" customHeight="1">
      <c r="C251" s="170"/>
    </row>
    <row r="252" spans="3:3" ht="15.75" customHeight="1">
      <c r="C252" s="170"/>
    </row>
    <row r="253" spans="3:3" ht="15.75" customHeight="1">
      <c r="C253" s="170"/>
    </row>
    <row r="254" spans="3:3" ht="15.75" customHeight="1">
      <c r="C254" s="170"/>
    </row>
    <row r="255" spans="3:3" ht="15.75" customHeight="1">
      <c r="C255" s="170"/>
    </row>
    <row r="256" spans="3:3" ht="15.75" customHeight="1">
      <c r="C256" s="170"/>
    </row>
    <row r="257" spans="3:3" ht="15.75" customHeight="1">
      <c r="C257" s="170"/>
    </row>
    <row r="258" spans="3:3" ht="15.75" customHeight="1">
      <c r="C258" s="170"/>
    </row>
    <row r="259" spans="3:3" ht="15.75" customHeight="1">
      <c r="C259" s="170"/>
    </row>
    <row r="260" spans="3:3" ht="15.75" customHeight="1">
      <c r="C260" s="170"/>
    </row>
    <row r="261" spans="3:3" ht="15.75" customHeight="1">
      <c r="C261" s="170"/>
    </row>
    <row r="262" spans="3:3" ht="15.75" customHeight="1">
      <c r="C262" s="170"/>
    </row>
    <row r="263" spans="3:3" ht="15.75" customHeight="1">
      <c r="C263" s="170"/>
    </row>
    <row r="264" spans="3:3" ht="15.75" customHeight="1">
      <c r="C264" s="170"/>
    </row>
    <row r="265" spans="3:3" ht="15.75" customHeight="1">
      <c r="C265" s="170"/>
    </row>
    <row r="266" spans="3:3" ht="15.75" customHeight="1">
      <c r="C266" s="170"/>
    </row>
    <row r="267" spans="3:3" ht="15.75" customHeight="1">
      <c r="C267" s="170"/>
    </row>
    <row r="268" spans="3:3" ht="15.75" customHeight="1">
      <c r="C268" s="170"/>
    </row>
    <row r="269" spans="3:3" ht="15.75" customHeight="1">
      <c r="C269" s="170"/>
    </row>
    <row r="270" spans="3:3" ht="15.75" customHeight="1">
      <c r="C270" s="170"/>
    </row>
    <row r="271" spans="3:3" ht="15.75" customHeight="1">
      <c r="C271" s="170"/>
    </row>
    <row r="272" spans="3:3" ht="15.75" customHeight="1">
      <c r="C272" s="170"/>
    </row>
    <row r="273" spans="3:3" ht="15.75" customHeight="1">
      <c r="C273" s="170"/>
    </row>
    <row r="274" spans="3:3" ht="15.75" customHeight="1">
      <c r="C274" s="170"/>
    </row>
    <row r="275" spans="3:3" ht="15.75" customHeight="1">
      <c r="C275" s="170"/>
    </row>
    <row r="276" spans="3:3" ht="15.75" customHeight="1">
      <c r="C276" s="170"/>
    </row>
    <row r="277" spans="3:3" ht="15.75" customHeight="1">
      <c r="C277" s="170"/>
    </row>
    <row r="278" spans="3:3" ht="15.75" customHeight="1">
      <c r="C278" s="170"/>
    </row>
    <row r="279" spans="3:3" ht="15.75" customHeight="1">
      <c r="C279" s="170"/>
    </row>
    <row r="280" spans="3:3" ht="15.75" customHeight="1">
      <c r="C280" s="170"/>
    </row>
    <row r="281" spans="3:3" ht="15.75" customHeight="1">
      <c r="C281" s="170"/>
    </row>
    <row r="282" spans="3:3" ht="15.75" customHeight="1">
      <c r="C282" s="170"/>
    </row>
    <row r="283" spans="3:3" ht="15.75" customHeight="1">
      <c r="C283" s="170"/>
    </row>
    <row r="284" spans="3:3" ht="15.75" customHeight="1">
      <c r="C284" s="170"/>
    </row>
    <row r="285" spans="3:3" ht="15.75" customHeight="1">
      <c r="C285" s="170"/>
    </row>
    <row r="286" spans="3:3" ht="15.75" customHeight="1">
      <c r="C286" s="170"/>
    </row>
    <row r="287" spans="3:3" ht="15.75" customHeight="1">
      <c r="C287" s="170"/>
    </row>
    <row r="288" spans="3:3" ht="15.75" customHeight="1">
      <c r="C288" s="170"/>
    </row>
    <row r="289" spans="3:3" ht="15.75" customHeight="1">
      <c r="C289" s="170"/>
    </row>
    <row r="290" spans="3:3" ht="15.75" customHeight="1">
      <c r="C290" s="170"/>
    </row>
    <row r="291" spans="3:3" ht="15.75" customHeight="1">
      <c r="C291" s="170"/>
    </row>
    <row r="292" spans="3:3" ht="15.75" customHeight="1">
      <c r="C292" s="170"/>
    </row>
    <row r="293" spans="3:3" ht="15.75" customHeight="1">
      <c r="C293" s="170"/>
    </row>
    <row r="294" spans="3:3" ht="15.75" customHeight="1">
      <c r="C294" s="170"/>
    </row>
    <row r="295" spans="3:3" ht="15.75" customHeight="1">
      <c r="C295" s="170"/>
    </row>
    <row r="296" spans="3:3" ht="15.75" customHeight="1">
      <c r="C296" s="170"/>
    </row>
    <row r="297" spans="3:3" ht="15.75" customHeight="1">
      <c r="C297" s="170"/>
    </row>
    <row r="298" spans="3:3" ht="15.75" customHeight="1">
      <c r="C298" s="170"/>
    </row>
    <row r="299" spans="3:3" ht="15.75" customHeight="1">
      <c r="C299" s="170"/>
    </row>
    <row r="300" spans="3:3" ht="15.75" customHeight="1">
      <c r="C300" s="170"/>
    </row>
    <row r="301" spans="3:3" ht="15.75" customHeight="1">
      <c r="C301" s="170"/>
    </row>
    <row r="302" spans="3:3" ht="15.75" customHeight="1">
      <c r="C302" s="170"/>
    </row>
    <row r="303" spans="3:3" ht="15.75" customHeight="1">
      <c r="C303" s="170"/>
    </row>
    <row r="304" spans="3:3" ht="15.75" customHeight="1">
      <c r="C304" s="170"/>
    </row>
    <row r="305" spans="3:3" ht="15.75" customHeight="1">
      <c r="C305" s="170"/>
    </row>
    <row r="306" spans="3:3" ht="15.75" customHeight="1">
      <c r="C306" s="170"/>
    </row>
    <row r="307" spans="3:3" ht="15.75" customHeight="1">
      <c r="C307" s="170"/>
    </row>
    <row r="308" spans="3:3" ht="15.75" customHeight="1">
      <c r="C308" s="170"/>
    </row>
    <row r="309" spans="3:3" ht="15.75" customHeight="1">
      <c r="C309" s="170"/>
    </row>
    <row r="310" spans="3:3" ht="15.75" customHeight="1">
      <c r="C310" s="170"/>
    </row>
    <row r="311" spans="3:3" ht="15.75" customHeight="1">
      <c r="C311" s="170"/>
    </row>
    <row r="312" spans="3:3" ht="15.75" customHeight="1">
      <c r="C312" s="170"/>
    </row>
    <row r="313" spans="3:3" ht="15.75" customHeight="1">
      <c r="C313" s="170"/>
    </row>
    <row r="314" spans="3:3" ht="15.75" customHeight="1">
      <c r="C314" s="170"/>
    </row>
    <row r="315" spans="3:3" ht="15.75" customHeight="1">
      <c r="C315" s="170"/>
    </row>
    <row r="316" spans="3:3" ht="15.75" customHeight="1">
      <c r="C316" s="170"/>
    </row>
    <row r="317" spans="3:3" ht="15.75" customHeight="1">
      <c r="C317" s="170"/>
    </row>
    <row r="318" spans="3:3" ht="15.75" customHeight="1">
      <c r="C318" s="170"/>
    </row>
    <row r="319" spans="3:3" ht="15.75" customHeight="1">
      <c r="C319" s="170"/>
    </row>
    <row r="320" spans="3:3" ht="15.75" customHeight="1">
      <c r="C320" s="170"/>
    </row>
    <row r="321" spans="3:3" ht="15.75" customHeight="1">
      <c r="C321" s="170"/>
    </row>
    <row r="322" spans="3:3" ht="15.75" customHeight="1">
      <c r="C322" s="170"/>
    </row>
    <row r="323" spans="3:3" ht="15.75" customHeight="1">
      <c r="C323" s="170"/>
    </row>
    <row r="324" spans="3:3" ht="15.75" customHeight="1">
      <c r="C324" s="170"/>
    </row>
    <row r="325" spans="3:3" ht="15.75" customHeight="1">
      <c r="C325" s="170"/>
    </row>
    <row r="326" spans="3:3" ht="15.75" customHeight="1">
      <c r="C326" s="170"/>
    </row>
    <row r="327" spans="3:3" ht="15.75" customHeight="1">
      <c r="C327" s="170"/>
    </row>
    <row r="328" spans="3:3" ht="15.75" customHeight="1">
      <c r="C328" s="170"/>
    </row>
    <row r="329" spans="3:3" ht="15.75" customHeight="1">
      <c r="C329" s="170"/>
    </row>
    <row r="330" spans="3:3" ht="15.75" customHeight="1">
      <c r="C330" s="170"/>
    </row>
    <row r="331" spans="3:3" ht="15.75" customHeight="1">
      <c r="C331" s="170"/>
    </row>
    <row r="332" spans="3:3" ht="15.75" customHeight="1">
      <c r="C332" s="170"/>
    </row>
    <row r="333" spans="3:3" ht="15.75" customHeight="1">
      <c r="C333" s="170"/>
    </row>
    <row r="334" spans="3:3" ht="15.75" customHeight="1">
      <c r="C334" s="170"/>
    </row>
    <row r="335" spans="3:3" ht="15.75" customHeight="1">
      <c r="C335" s="170"/>
    </row>
    <row r="336" spans="3:3" ht="15.75" customHeight="1">
      <c r="C336" s="170"/>
    </row>
    <row r="337" spans="3:3" ht="15.75" customHeight="1">
      <c r="C337" s="170"/>
    </row>
    <row r="338" spans="3:3" ht="15.75" customHeight="1">
      <c r="C338" s="170"/>
    </row>
    <row r="339" spans="3:3" ht="15.75" customHeight="1">
      <c r="C339" s="170"/>
    </row>
    <row r="340" spans="3:3" ht="15.75" customHeight="1">
      <c r="C340" s="170"/>
    </row>
    <row r="341" spans="3:3" ht="15.75" customHeight="1">
      <c r="C341" s="170"/>
    </row>
    <row r="342" spans="3:3" ht="15.75" customHeight="1">
      <c r="C342" s="170"/>
    </row>
    <row r="343" spans="3:3" ht="15.75" customHeight="1">
      <c r="C343" s="170"/>
    </row>
    <row r="344" spans="3:3" ht="15.75" customHeight="1">
      <c r="C344" s="170"/>
    </row>
    <row r="345" spans="3:3" ht="15.75" customHeight="1">
      <c r="C345" s="170"/>
    </row>
    <row r="346" spans="3:3" ht="15.75" customHeight="1">
      <c r="C346" s="170"/>
    </row>
    <row r="347" spans="3:3" ht="15.75" customHeight="1">
      <c r="C347" s="170"/>
    </row>
    <row r="348" spans="3:3" ht="15.75" customHeight="1">
      <c r="C348" s="170"/>
    </row>
    <row r="349" spans="3:3" ht="15.75" customHeight="1">
      <c r="C349" s="170"/>
    </row>
    <row r="350" spans="3:3" ht="15.75" customHeight="1">
      <c r="C350" s="170"/>
    </row>
    <row r="351" spans="3:3" ht="15.75" customHeight="1">
      <c r="C351" s="170"/>
    </row>
    <row r="352" spans="3:3" ht="15.75" customHeight="1">
      <c r="C352" s="170"/>
    </row>
    <row r="353" spans="3:3" ht="15.75" customHeight="1">
      <c r="C353" s="170"/>
    </row>
    <row r="354" spans="3:3" ht="15.75" customHeight="1">
      <c r="C354" s="170"/>
    </row>
    <row r="355" spans="3:3" ht="15.75" customHeight="1">
      <c r="C355" s="170"/>
    </row>
    <row r="356" spans="3:3" ht="15.75" customHeight="1">
      <c r="C356" s="170"/>
    </row>
    <row r="357" spans="3:3" ht="15.75" customHeight="1">
      <c r="C357" s="170"/>
    </row>
    <row r="358" spans="3:3" ht="15.75" customHeight="1">
      <c r="C358" s="170"/>
    </row>
    <row r="359" spans="3:3" ht="15.75" customHeight="1">
      <c r="C359" s="170"/>
    </row>
    <row r="360" spans="3:3" ht="15.75" customHeight="1">
      <c r="C360" s="170"/>
    </row>
    <row r="361" spans="3:3" ht="15.75" customHeight="1">
      <c r="C361" s="170"/>
    </row>
    <row r="362" spans="3:3" ht="15.75" customHeight="1">
      <c r="C362" s="170"/>
    </row>
    <row r="363" spans="3:3" ht="15.75" customHeight="1">
      <c r="C363" s="170"/>
    </row>
    <row r="364" spans="3:3" ht="15.75" customHeight="1">
      <c r="C364" s="170"/>
    </row>
    <row r="365" spans="3:3" ht="15.75" customHeight="1">
      <c r="C365" s="170"/>
    </row>
    <row r="366" spans="3:3" ht="15.75" customHeight="1">
      <c r="C366" s="170"/>
    </row>
    <row r="367" spans="3:3" ht="15.75" customHeight="1">
      <c r="C367" s="170"/>
    </row>
    <row r="368" spans="3:3" ht="15.75" customHeight="1">
      <c r="C368" s="170"/>
    </row>
    <row r="369" spans="3:3" ht="15.75" customHeight="1">
      <c r="C369" s="170"/>
    </row>
    <row r="370" spans="3:3" ht="15.75" customHeight="1">
      <c r="C370" s="170"/>
    </row>
    <row r="371" spans="3:3" ht="15.75" customHeight="1">
      <c r="C371" s="170"/>
    </row>
    <row r="372" spans="3:3" ht="15.75" customHeight="1">
      <c r="C372" s="170"/>
    </row>
    <row r="373" spans="3:3" ht="15.75" customHeight="1">
      <c r="C373" s="170"/>
    </row>
    <row r="374" spans="3:3" ht="15.75" customHeight="1">
      <c r="C374" s="170"/>
    </row>
    <row r="375" spans="3:3" ht="15.75" customHeight="1">
      <c r="C375" s="170"/>
    </row>
    <row r="376" spans="3:3" ht="15.75" customHeight="1">
      <c r="C376" s="170"/>
    </row>
    <row r="377" spans="3:3" ht="15.75" customHeight="1">
      <c r="C377" s="170"/>
    </row>
    <row r="378" spans="3:3" ht="15.75" customHeight="1">
      <c r="C378" s="170"/>
    </row>
    <row r="379" spans="3:3" ht="15.75" customHeight="1">
      <c r="C379" s="170"/>
    </row>
    <row r="380" spans="3:3" ht="15.75" customHeight="1">
      <c r="C380" s="170"/>
    </row>
    <row r="381" spans="3:3" ht="15.75" customHeight="1">
      <c r="C381" s="170"/>
    </row>
    <row r="382" spans="3:3" ht="15.75" customHeight="1">
      <c r="C382" s="170"/>
    </row>
    <row r="383" spans="3:3" ht="15.75" customHeight="1">
      <c r="C383" s="170"/>
    </row>
    <row r="384" spans="3:3" ht="15.75" customHeight="1">
      <c r="C384" s="170"/>
    </row>
    <row r="385" spans="3:3" ht="15.75" customHeight="1">
      <c r="C385" s="170"/>
    </row>
    <row r="386" spans="3:3" ht="15.75" customHeight="1">
      <c r="C386" s="170"/>
    </row>
    <row r="387" spans="3:3" ht="15.75" customHeight="1">
      <c r="C387" s="170"/>
    </row>
    <row r="388" spans="3:3" ht="15.75" customHeight="1">
      <c r="C388" s="170"/>
    </row>
    <row r="389" spans="3:3" ht="15.75" customHeight="1">
      <c r="C389" s="170"/>
    </row>
    <row r="390" spans="3:3" ht="15.75" customHeight="1">
      <c r="C390" s="170"/>
    </row>
    <row r="391" spans="3:3" ht="15.75" customHeight="1">
      <c r="C391" s="170"/>
    </row>
    <row r="392" spans="3:3" ht="15.75" customHeight="1">
      <c r="C392" s="170"/>
    </row>
    <row r="393" spans="3:3" ht="15.75" customHeight="1">
      <c r="C393" s="170"/>
    </row>
    <row r="394" spans="3:3" ht="15.75" customHeight="1">
      <c r="C394" s="170"/>
    </row>
    <row r="395" spans="3:3" ht="15.75" customHeight="1">
      <c r="C395" s="170"/>
    </row>
    <row r="396" spans="3:3" ht="15.75" customHeight="1">
      <c r="C396" s="170"/>
    </row>
    <row r="397" spans="3:3" ht="15.75" customHeight="1">
      <c r="C397" s="170"/>
    </row>
    <row r="398" spans="3:3" ht="15.75" customHeight="1">
      <c r="C398" s="170"/>
    </row>
    <row r="399" spans="3:3" ht="15.75" customHeight="1">
      <c r="C399" s="170"/>
    </row>
    <row r="400" spans="3:3" ht="15.75" customHeight="1">
      <c r="C400" s="170"/>
    </row>
    <row r="401" spans="3:3" ht="15.75" customHeight="1">
      <c r="C401" s="170"/>
    </row>
    <row r="402" spans="3:3" ht="15.75" customHeight="1">
      <c r="C402" s="170"/>
    </row>
    <row r="403" spans="3:3" ht="15.75" customHeight="1">
      <c r="C403" s="170"/>
    </row>
    <row r="404" spans="3:3" ht="15.75" customHeight="1">
      <c r="C404" s="170"/>
    </row>
    <row r="405" spans="3:3" ht="15.75" customHeight="1">
      <c r="C405" s="170"/>
    </row>
    <row r="406" spans="3:3" ht="15.75" customHeight="1">
      <c r="C406" s="170"/>
    </row>
    <row r="407" spans="3:3" ht="15.75" customHeight="1">
      <c r="C407" s="170"/>
    </row>
    <row r="408" spans="3:3" ht="15.75" customHeight="1">
      <c r="C408" s="170"/>
    </row>
    <row r="409" spans="3:3" ht="15.75" customHeight="1">
      <c r="C409" s="170"/>
    </row>
    <row r="410" spans="3:3" ht="15.75" customHeight="1">
      <c r="C410" s="170"/>
    </row>
    <row r="411" spans="3:3" ht="15.75" customHeight="1">
      <c r="C411" s="170"/>
    </row>
    <row r="412" spans="3:3" ht="15.75" customHeight="1">
      <c r="C412" s="170"/>
    </row>
    <row r="413" spans="3:3" ht="15.75" customHeight="1">
      <c r="C413" s="170"/>
    </row>
    <row r="414" spans="3:3" ht="15.75" customHeight="1">
      <c r="C414" s="170"/>
    </row>
    <row r="415" spans="3:3" ht="15.75" customHeight="1">
      <c r="C415" s="170"/>
    </row>
    <row r="416" spans="3:3" ht="15.75" customHeight="1">
      <c r="C416" s="170"/>
    </row>
    <row r="417" spans="3:3" ht="15.75" customHeight="1">
      <c r="C417" s="170"/>
    </row>
    <row r="418" spans="3:3" ht="15.75" customHeight="1">
      <c r="C418" s="170"/>
    </row>
    <row r="419" spans="3:3" ht="15.75" customHeight="1">
      <c r="C419" s="170"/>
    </row>
    <row r="420" spans="3:3" ht="15.75" customHeight="1">
      <c r="C420" s="170"/>
    </row>
    <row r="421" spans="3:3" ht="15.75" customHeight="1">
      <c r="C421" s="170"/>
    </row>
    <row r="422" spans="3:3" ht="15.75" customHeight="1">
      <c r="C422" s="170"/>
    </row>
    <row r="423" spans="3:3" ht="15.75" customHeight="1">
      <c r="C423" s="170"/>
    </row>
    <row r="424" spans="3:3" ht="15.75" customHeight="1">
      <c r="C424" s="170"/>
    </row>
    <row r="425" spans="3:3" ht="15.75" customHeight="1">
      <c r="C425" s="170"/>
    </row>
    <row r="426" spans="3:3" ht="15.75" customHeight="1">
      <c r="C426" s="170"/>
    </row>
    <row r="427" spans="3:3" ht="15.75" customHeight="1">
      <c r="C427" s="170"/>
    </row>
    <row r="428" spans="3:3" ht="15.75" customHeight="1">
      <c r="C428" s="170"/>
    </row>
    <row r="429" spans="3:3" ht="15.75" customHeight="1">
      <c r="C429" s="170"/>
    </row>
    <row r="430" spans="3:3" ht="15.75" customHeight="1">
      <c r="C430" s="170"/>
    </row>
    <row r="431" spans="3:3" ht="15.75" customHeight="1">
      <c r="C431" s="170"/>
    </row>
    <row r="432" spans="3:3" ht="15.75" customHeight="1">
      <c r="C432" s="170"/>
    </row>
    <row r="433" spans="3:3" ht="15.75" customHeight="1">
      <c r="C433" s="170"/>
    </row>
    <row r="434" spans="3:3" ht="15.75" customHeight="1">
      <c r="C434" s="170"/>
    </row>
    <row r="435" spans="3:3" ht="15.75" customHeight="1">
      <c r="C435" s="170"/>
    </row>
    <row r="436" spans="3:3" ht="15.75" customHeight="1">
      <c r="C436" s="170"/>
    </row>
    <row r="437" spans="3:3" ht="15.75" customHeight="1">
      <c r="C437" s="170"/>
    </row>
    <row r="438" spans="3:3" ht="15.75" customHeight="1">
      <c r="C438" s="170"/>
    </row>
    <row r="439" spans="3:3" ht="15.75" customHeight="1">
      <c r="C439" s="170"/>
    </row>
    <row r="440" spans="3:3" ht="15.75" customHeight="1">
      <c r="C440" s="170"/>
    </row>
    <row r="441" spans="3:3" ht="15.75" customHeight="1">
      <c r="C441" s="170"/>
    </row>
    <row r="442" spans="3:3" ht="15.75" customHeight="1">
      <c r="C442" s="170"/>
    </row>
    <row r="443" spans="3:3" ht="15.75" customHeight="1">
      <c r="C443" s="170"/>
    </row>
    <row r="444" spans="3:3" ht="15.75" customHeight="1">
      <c r="C444" s="170"/>
    </row>
    <row r="445" spans="3:3" ht="15.75" customHeight="1">
      <c r="C445" s="170"/>
    </row>
    <row r="446" spans="3:3" ht="15.75" customHeight="1">
      <c r="C446" s="170"/>
    </row>
    <row r="447" spans="3:3" ht="15.75" customHeight="1">
      <c r="C447" s="170"/>
    </row>
    <row r="448" spans="3:3" ht="15.75" customHeight="1">
      <c r="C448" s="170"/>
    </row>
    <row r="449" spans="3:3" ht="15.75" customHeight="1">
      <c r="C449" s="170"/>
    </row>
    <row r="450" spans="3:3" ht="15.75" customHeight="1">
      <c r="C450" s="170"/>
    </row>
    <row r="451" spans="3:3" ht="15.75" customHeight="1">
      <c r="C451" s="170"/>
    </row>
    <row r="452" spans="3:3" ht="15.75" customHeight="1">
      <c r="C452" s="170"/>
    </row>
    <row r="453" spans="3:3" ht="15.75" customHeight="1">
      <c r="C453" s="170"/>
    </row>
    <row r="454" spans="3:3" ht="15.75" customHeight="1">
      <c r="C454" s="170"/>
    </row>
    <row r="455" spans="3:3" ht="15.75" customHeight="1">
      <c r="C455" s="170"/>
    </row>
    <row r="456" spans="3:3" ht="15.75" customHeight="1">
      <c r="C456" s="170"/>
    </row>
    <row r="457" spans="3:3" ht="15.75" customHeight="1">
      <c r="C457" s="170"/>
    </row>
    <row r="458" spans="3:3" ht="15.75" customHeight="1">
      <c r="C458" s="170"/>
    </row>
    <row r="459" spans="3:3" ht="15.75" customHeight="1">
      <c r="C459" s="170"/>
    </row>
    <row r="460" spans="3:3" ht="15.75" customHeight="1">
      <c r="C460" s="170"/>
    </row>
    <row r="461" spans="3:3" ht="15.75" customHeight="1">
      <c r="C461" s="170"/>
    </row>
    <row r="462" spans="3:3" ht="15.75" customHeight="1">
      <c r="C462" s="170"/>
    </row>
    <row r="463" spans="3:3" ht="15.75" customHeight="1">
      <c r="C463" s="170"/>
    </row>
    <row r="464" spans="3:3" ht="15.75" customHeight="1">
      <c r="C464" s="170"/>
    </row>
    <row r="465" spans="3:3" ht="15.75" customHeight="1">
      <c r="C465" s="170"/>
    </row>
    <row r="466" spans="3:3" ht="15.75" customHeight="1">
      <c r="C466" s="170"/>
    </row>
    <row r="467" spans="3:3" ht="15.75" customHeight="1">
      <c r="C467" s="170"/>
    </row>
    <row r="468" spans="3:3" ht="15.75" customHeight="1">
      <c r="C468" s="170"/>
    </row>
    <row r="469" spans="3:3" ht="15.75" customHeight="1">
      <c r="C469" s="170"/>
    </row>
    <row r="470" spans="3:3" ht="15.75" customHeight="1">
      <c r="C470" s="170"/>
    </row>
    <row r="471" spans="3:3" ht="15.75" customHeight="1">
      <c r="C471" s="170"/>
    </row>
    <row r="472" spans="3:3" ht="15.75" customHeight="1">
      <c r="C472" s="170"/>
    </row>
    <row r="473" spans="3:3" ht="15.75" customHeight="1">
      <c r="C473" s="170"/>
    </row>
    <row r="474" spans="3:3" ht="15.75" customHeight="1">
      <c r="C474" s="170"/>
    </row>
    <row r="475" spans="3:3" ht="15.75" customHeight="1">
      <c r="C475" s="170"/>
    </row>
    <row r="476" spans="3:3" ht="15.75" customHeight="1">
      <c r="C476" s="170"/>
    </row>
    <row r="477" spans="3:3" ht="15.75" customHeight="1">
      <c r="C477" s="170"/>
    </row>
    <row r="478" spans="3:3" ht="15.75" customHeight="1">
      <c r="C478" s="170"/>
    </row>
    <row r="479" spans="3:3" ht="15.75" customHeight="1">
      <c r="C479" s="170"/>
    </row>
    <row r="480" spans="3:3" ht="15.75" customHeight="1">
      <c r="C480" s="170"/>
    </row>
    <row r="481" spans="3:3" ht="15.75" customHeight="1">
      <c r="C481" s="170"/>
    </row>
    <row r="482" spans="3:3" ht="15.75" customHeight="1">
      <c r="C482" s="170"/>
    </row>
    <row r="483" spans="3:3" ht="15.75" customHeight="1">
      <c r="C483" s="170"/>
    </row>
    <row r="484" spans="3:3" ht="15.75" customHeight="1">
      <c r="C484" s="170"/>
    </row>
    <row r="485" spans="3:3" ht="15.75" customHeight="1">
      <c r="C485" s="170"/>
    </row>
    <row r="486" spans="3:3" ht="15.75" customHeight="1">
      <c r="C486" s="170"/>
    </row>
    <row r="487" spans="3:3" ht="15.75" customHeight="1">
      <c r="C487" s="170"/>
    </row>
    <row r="488" spans="3:3" ht="15.75" customHeight="1">
      <c r="C488" s="170"/>
    </row>
    <row r="489" spans="3:3" ht="15.75" customHeight="1">
      <c r="C489" s="170"/>
    </row>
    <row r="490" spans="3:3" ht="15.75" customHeight="1">
      <c r="C490" s="170"/>
    </row>
    <row r="491" spans="3:3" ht="15.75" customHeight="1">
      <c r="C491" s="170"/>
    </row>
    <row r="492" spans="3:3" ht="15.75" customHeight="1">
      <c r="C492" s="170"/>
    </row>
    <row r="493" spans="3:3" ht="15.75" customHeight="1">
      <c r="C493" s="170"/>
    </row>
    <row r="494" spans="3:3" ht="15.75" customHeight="1">
      <c r="C494" s="170"/>
    </row>
    <row r="495" spans="3:3" ht="15.75" customHeight="1">
      <c r="C495" s="170"/>
    </row>
    <row r="496" spans="3:3" ht="15.75" customHeight="1">
      <c r="C496" s="170"/>
    </row>
    <row r="497" spans="3:3" ht="15.75" customHeight="1">
      <c r="C497" s="170"/>
    </row>
    <row r="498" spans="3:3" ht="15.75" customHeight="1">
      <c r="C498" s="170"/>
    </row>
    <row r="499" spans="3:3" ht="15.75" customHeight="1">
      <c r="C499" s="170"/>
    </row>
    <row r="500" spans="3:3" ht="15.75" customHeight="1">
      <c r="C500" s="170"/>
    </row>
    <row r="501" spans="3:3" ht="15.75" customHeight="1">
      <c r="C501" s="170"/>
    </row>
    <row r="502" spans="3:3" ht="15.75" customHeight="1">
      <c r="C502" s="170"/>
    </row>
    <row r="503" spans="3:3" ht="15.75" customHeight="1">
      <c r="C503" s="170"/>
    </row>
    <row r="504" spans="3:3" ht="15.75" customHeight="1">
      <c r="C504" s="170"/>
    </row>
    <row r="505" spans="3:3" ht="15.75" customHeight="1">
      <c r="C505" s="170"/>
    </row>
    <row r="506" spans="3:3" ht="15.75" customHeight="1">
      <c r="C506" s="170"/>
    </row>
    <row r="507" spans="3:3" ht="15.75" customHeight="1">
      <c r="C507" s="170"/>
    </row>
    <row r="508" spans="3:3" ht="15.75" customHeight="1">
      <c r="C508" s="170"/>
    </row>
    <row r="509" spans="3:3" ht="15.75" customHeight="1">
      <c r="C509" s="170"/>
    </row>
    <row r="510" spans="3:3" ht="15.75" customHeight="1">
      <c r="C510" s="170"/>
    </row>
    <row r="511" spans="3:3" ht="15.75" customHeight="1">
      <c r="C511" s="170"/>
    </row>
    <row r="512" spans="3:3" ht="15.75" customHeight="1">
      <c r="C512" s="170"/>
    </row>
    <row r="513" spans="3:3" ht="15.75" customHeight="1">
      <c r="C513" s="170"/>
    </row>
    <row r="514" spans="3:3" ht="15.75" customHeight="1">
      <c r="C514" s="170"/>
    </row>
    <row r="515" spans="3:3" ht="15.75" customHeight="1">
      <c r="C515" s="170"/>
    </row>
    <row r="516" spans="3:3" ht="15.75" customHeight="1">
      <c r="C516" s="170"/>
    </row>
    <row r="517" spans="3:3" ht="15.75" customHeight="1">
      <c r="C517" s="170"/>
    </row>
    <row r="518" spans="3:3" ht="15.75" customHeight="1">
      <c r="C518" s="170"/>
    </row>
    <row r="519" spans="3:3" ht="15.75" customHeight="1">
      <c r="C519" s="170"/>
    </row>
    <row r="520" spans="3:3" ht="15.75" customHeight="1">
      <c r="C520" s="170"/>
    </row>
    <row r="521" spans="3:3" ht="15.75" customHeight="1">
      <c r="C521" s="170"/>
    </row>
    <row r="522" spans="3:3" ht="15.75" customHeight="1">
      <c r="C522" s="170"/>
    </row>
    <row r="523" spans="3:3" ht="15.75" customHeight="1">
      <c r="C523" s="170"/>
    </row>
    <row r="524" spans="3:3" ht="15.75" customHeight="1">
      <c r="C524" s="170"/>
    </row>
    <row r="525" spans="3:3" ht="15.75" customHeight="1">
      <c r="C525" s="170"/>
    </row>
    <row r="526" spans="3:3" ht="15.75" customHeight="1">
      <c r="C526" s="170"/>
    </row>
    <row r="527" spans="3:3" ht="15.75" customHeight="1">
      <c r="C527" s="170"/>
    </row>
    <row r="528" spans="3:3" ht="15.75" customHeight="1">
      <c r="C528" s="170"/>
    </row>
    <row r="529" spans="3:3" ht="15.75" customHeight="1">
      <c r="C529" s="170"/>
    </row>
    <row r="530" spans="3:3" ht="15.75" customHeight="1">
      <c r="C530" s="170"/>
    </row>
    <row r="531" spans="3:3" ht="15.75" customHeight="1">
      <c r="C531" s="170"/>
    </row>
    <row r="532" spans="3:3" ht="15.75" customHeight="1">
      <c r="C532" s="170"/>
    </row>
    <row r="533" spans="3:3" ht="15.75" customHeight="1">
      <c r="C533" s="170"/>
    </row>
    <row r="534" spans="3:3" ht="15.75" customHeight="1">
      <c r="C534" s="170"/>
    </row>
    <row r="535" spans="3:3" ht="15.75" customHeight="1">
      <c r="C535" s="170"/>
    </row>
    <row r="536" spans="3:3" ht="15.75" customHeight="1">
      <c r="C536" s="170"/>
    </row>
    <row r="537" spans="3:3" ht="15.75" customHeight="1">
      <c r="C537" s="170"/>
    </row>
    <row r="538" spans="3:3" ht="15.75" customHeight="1">
      <c r="C538" s="170"/>
    </row>
    <row r="539" spans="3:3" ht="15.75" customHeight="1">
      <c r="C539" s="170"/>
    </row>
    <row r="540" spans="3:3" ht="15.75" customHeight="1">
      <c r="C540" s="170"/>
    </row>
    <row r="541" spans="3:3" ht="15.75" customHeight="1">
      <c r="C541" s="170"/>
    </row>
    <row r="542" spans="3:3" ht="15.75" customHeight="1">
      <c r="C542" s="170"/>
    </row>
    <row r="543" spans="3:3" ht="15.75" customHeight="1">
      <c r="C543" s="170"/>
    </row>
    <row r="544" spans="3:3" ht="15.75" customHeight="1">
      <c r="C544" s="170"/>
    </row>
    <row r="545" spans="3:3" ht="15.75" customHeight="1">
      <c r="C545" s="170"/>
    </row>
    <row r="546" spans="3:3" ht="15.75" customHeight="1">
      <c r="C546" s="170"/>
    </row>
    <row r="547" spans="3:3" ht="15.75" customHeight="1">
      <c r="C547" s="170"/>
    </row>
    <row r="548" spans="3:3" ht="15.75" customHeight="1">
      <c r="C548" s="170"/>
    </row>
    <row r="549" spans="3:3" ht="15.75" customHeight="1">
      <c r="C549" s="170"/>
    </row>
    <row r="550" spans="3:3" ht="15.75" customHeight="1">
      <c r="C550" s="170"/>
    </row>
    <row r="551" spans="3:3" ht="15.75" customHeight="1">
      <c r="C551" s="170"/>
    </row>
    <row r="552" spans="3:3" ht="15.75" customHeight="1">
      <c r="C552" s="170"/>
    </row>
    <row r="553" spans="3:3" ht="15.75" customHeight="1">
      <c r="C553" s="170"/>
    </row>
    <row r="554" spans="3:3" ht="15.75" customHeight="1">
      <c r="C554" s="170"/>
    </row>
    <row r="555" spans="3:3" ht="15.75" customHeight="1">
      <c r="C555" s="170"/>
    </row>
    <row r="556" spans="3:3" ht="15.75" customHeight="1">
      <c r="C556" s="170"/>
    </row>
    <row r="557" spans="3:3" ht="15.75" customHeight="1">
      <c r="C557" s="170"/>
    </row>
    <row r="558" spans="3:3" ht="15.75" customHeight="1">
      <c r="C558" s="170"/>
    </row>
    <row r="559" spans="3:3" ht="15.75" customHeight="1">
      <c r="C559" s="170"/>
    </row>
    <row r="560" spans="3:3" ht="15.75" customHeight="1">
      <c r="C560" s="170"/>
    </row>
    <row r="561" spans="3:3" ht="15.75" customHeight="1">
      <c r="C561" s="170"/>
    </row>
    <row r="562" spans="3:3" ht="15.75" customHeight="1">
      <c r="C562" s="170"/>
    </row>
    <row r="563" spans="3:3" ht="15.75" customHeight="1">
      <c r="C563" s="170"/>
    </row>
    <row r="564" spans="3:3" ht="15.75" customHeight="1">
      <c r="C564" s="170"/>
    </row>
    <row r="565" spans="3:3" ht="15.75" customHeight="1">
      <c r="C565" s="170"/>
    </row>
    <row r="566" spans="3:3" ht="15.75" customHeight="1">
      <c r="C566" s="170"/>
    </row>
    <row r="567" spans="3:3" ht="15.75" customHeight="1">
      <c r="C567" s="170"/>
    </row>
    <row r="568" spans="3:3" ht="15.75" customHeight="1">
      <c r="C568" s="170"/>
    </row>
    <row r="569" spans="3:3" ht="15.75" customHeight="1">
      <c r="C569" s="170"/>
    </row>
    <row r="570" spans="3:3" ht="15.75" customHeight="1">
      <c r="C570" s="170"/>
    </row>
    <row r="571" spans="3:3" ht="15.75" customHeight="1">
      <c r="C571" s="170"/>
    </row>
    <row r="572" spans="3:3" ht="15.75" customHeight="1">
      <c r="C572" s="170"/>
    </row>
    <row r="573" spans="3:3" ht="15.75" customHeight="1">
      <c r="C573" s="170"/>
    </row>
    <row r="574" spans="3:3" ht="15.75" customHeight="1">
      <c r="C574" s="170"/>
    </row>
    <row r="575" spans="3:3" ht="15.75" customHeight="1">
      <c r="C575" s="170"/>
    </row>
    <row r="576" spans="3:3" ht="15.75" customHeight="1">
      <c r="C576" s="170"/>
    </row>
    <row r="577" spans="3:3" ht="15.75" customHeight="1">
      <c r="C577" s="170"/>
    </row>
    <row r="578" spans="3:3" ht="15.75" customHeight="1">
      <c r="C578" s="170"/>
    </row>
    <row r="579" spans="3:3" ht="15.75" customHeight="1">
      <c r="C579" s="170"/>
    </row>
    <row r="580" spans="3:3" ht="15.75" customHeight="1">
      <c r="C580" s="170"/>
    </row>
    <row r="581" spans="3:3" ht="15.75" customHeight="1">
      <c r="C581" s="170"/>
    </row>
    <row r="582" spans="3:3" ht="15.75" customHeight="1">
      <c r="C582" s="170"/>
    </row>
    <row r="583" spans="3:3" ht="15.75" customHeight="1">
      <c r="C583" s="170"/>
    </row>
    <row r="584" spans="3:3" ht="15.75" customHeight="1">
      <c r="C584" s="170"/>
    </row>
    <row r="585" spans="3:3" ht="15.75" customHeight="1">
      <c r="C585" s="170"/>
    </row>
    <row r="586" spans="3:3" ht="15.75" customHeight="1">
      <c r="C586" s="170"/>
    </row>
    <row r="587" spans="3:3" ht="15.75" customHeight="1">
      <c r="C587" s="170"/>
    </row>
    <row r="588" spans="3:3" ht="15.75" customHeight="1">
      <c r="C588" s="170"/>
    </row>
    <row r="589" spans="3:3" ht="15.75" customHeight="1">
      <c r="C589" s="170"/>
    </row>
    <row r="590" spans="3:3" ht="15.75" customHeight="1">
      <c r="C590" s="170"/>
    </row>
    <row r="591" spans="3:3" ht="15.75" customHeight="1">
      <c r="C591" s="170"/>
    </row>
    <row r="592" spans="3:3" ht="15.75" customHeight="1">
      <c r="C592" s="170"/>
    </row>
    <row r="593" spans="3:3" ht="15.75" customHeight="1">
      <c r="C593" s="170"/>
    </row>
    <row r="594" spans="3:3" ht="15.75" customHeight="1">
      <c r="C594" s="170"/>
    </row>
    <row r="595" spans="3:3" ht="15.75" customHeight="1">
      <c r="C595" s="170"/>
    </row>
    <row r="596" spans="3:3" ht="15.75" customHeight="1">
      <c r="C596" s="170"/>
    </row>
    <row r="597" spans="3:3" ht="15.75" customHeight="1">
      <c r="C597" s="170"/>
    </row>
    <row r="598" spans="3:3" ht="15.75" customHeight="1">
      <c r="C598" s="170"/>
    </row>
    <row r="599" spans="3:3" ht="15.75" customHeight="1">
      <c r="C599" s="170"/>
    </row>
    <row r="600" spans="3:3" ht="15.75" customHeight="1">
      <c r="C600" s="170"/>
    </row>
    <row r="601" spans="3:3" ht="15.75" customHeight="1">
      <c r="C601" s="170"/>
    </row>
    <row r="602" spans="3:3" ht="15.75" customHeight="1">
      <c r="C602" s="170"/>
    </row>
    <row r="603" spans="3:3" ht="15.75" customHeight="1">
      <c r="C603" s="170"/>
    </row>
    <row r="604" spans="3:3" ht="15.75" customHeight="1">
      <c r="C604" s="170"/>
    </row>
    <row r="605" spans="3:3" ht="15.75" customHeight="1">
      <c r="C605" s="170"/>
    </row>
    <row r="606" spans="3:3" ht="15.75" customHeight="1">
      <c r="C606" s="170"/>
    </row>
    <row r="607" spans="3:3" ht="15.75" customHeight="1">
      <c r="C607" s="170"/>
    </row>
    <row r="608" spans="3:3" ht="15.75" customHeight="1">
      <c r="C608" s="170"/>
    </row>
    <row r="609" spans="3:3" ht="15.75" customHeight="1">
      <c r="C609" s="170"/>
    </row>
    <row r="610" spans="3:3" ht="15.75" customHeight="1">
      <c r="C610" s="170"/>
    </row>
    <row r="611" spans="3:3" ht="15.75" customHeight="1">
      <c r="C611" s="170"/>
    </row>
    <row r="612" spans="3:3" ht="15.75" customHeight="1">
      <c r="C612" s="170"/>
    </row>
    <row r="613" spans="3:3" ht="15.75" customHeight="1">
      <c r="C613" s="170"/>
    </row>
    <row r="614" spans="3:3" ht="15.75" customHeight="1">
      <c r="C614" s="170"/>
    </row>
    <row r="615" spans="3:3" ht="15.75" customHeight="1">
      <c r="C615" s="170"/>
    </row>
    <row r="616" spans="3:3" ht="15.75" customHeight="1">
      <c r="C616" s="170"/>
    </row>
    <row r="617" spans="3:3" ht="15.75" customHeight="1">
      <c r="C617" s="170"/>
    </row>
    <row r="618" spans="3:3" ht="15.75" customHeight="1">
      <c r="C618" s="170"/>
    </row>
    <row r="619" spans="3:3" ht="15.75" customHeight="1">
      <c r="C619" s="170"/>
    </row>
    <row r="620" spans="3:3" ht="15.75" customHeight="1">
      <c r="C620" s="170"/>
    </row>
    <row r="621" spans="3:3" ht="15.75" customHeight="1">
      <c r="C621" s="170"/>
    </row>
    <row r="622" spans="3:3" ht="15.75" customHeight="1">
      <c r="C622" s="170"/>
    </row>
    <row r="623" spans="3:3" ht="15.75" customHeight="1">
      <c r="C623" s="170"/>
    </row>
    <row r="624" spans="3:3" ht="15.75" customHeight="1">
      <c r="C624" s="170"/>
    </row>
    <row r="625" spans="3:3" ht="15.75" customHeight="1">
      <c r="C625" s="170"/>
    </row>
    <row r="626" spans="3:3" ht="15.75" customHeight="1">
      <c r="C626" s="170"/>
    </row>
    <row r="627" spans="3:3" ht="15.75" customHeight="1">
      <c r="C627" s="170"/>
    </row>
    <row r="628" spans="3:3" ht="15.75" customHeight="1">
      <c r="C628" s="170"/>
    </row>
    <row r="629" spans="3:3" ht="15.75" customHeight="1">
      <c r="C629" s="170"/>
    </row>
    <row r="630" spans="3:3" ht="15.75" customHeight="1">
      <c r="C630" s="170"/>
    </row>
    <row r="631" spans="3:3" ht="15.75" customHeight="1">
      <c r="C631" s="170"/>
    </row>
    <row r="632" spans="3:3" ht="15.75" customHeight="1">
      <c r="C632" s="170"/>
    </row>
    <row r="633" spans="3:3" ht="15.75" customHeight="1">
      <c r="C633" s="170"/>
    </row>
    <row r="634" spans="3:3" ht="15.75" customHeight="1">
      <c r="C634" s="170"/>
    </row>
    <row r="635" spans="3:3" ht="15.75" customHeight="1">
      <c r="C635" s="170"/>
    </row>
    <row r="636" spans="3:3" ht="15.75" customHeight="1">
      <c r="C636" s="170"/>
    </row>
    <row r="637" spans="3:3" ht="15.75" customHeight="1">
      <c r="C637" s="170"/>
    </row>
    <row r="638" spans="3:3" ht="15.75" customHeight="1">
      <c r="C638" s="170"/>
    </row>
    <row r="639" spans="3:3" ht="15.75" customHeight="1">
      <c r="C639" s="170"/>
    </row>
    <row r="640" spans="3:3" ht="15.75" customHeight="1">
      <c r="C640" s="170"/>
    </row>
    <row r="641" spans="3:3" ht="15.75" customHeight="1">
      <c r="C641" s="170"/>
    </row>
    <row r="642" spans="3:3" ht="15.75" customHeight="1">
      <c r="C642" s="170"/>
    </row>
    <row r="643" spans="3:3" ht="15.75" customHeight="1">
      <c r="C643" s="170"/>
    </row>
    <row r="644" spans="3:3" ht="15.75" customHeight="1">
      <c r="C644" s="170"/>
    </row>
    <row r="645" spans="3:3" ht="15.75" customHeight="1">
      <c r="C645" s="170"/>
    </row>
    <row r="646" spans="3:3" ht="15.75" customHeight="1">
      <c r="C646" s="170"/>
    </row>
    <row r="647" spans="3:3" ht="15.75" customHeight="1">
      <c r="C647" s="170"/>
    </row>
    <row r="648" spans="3:3" ht="15.75" customHeight="1">
      <c r="C648" s="170"/>
    </row>
    <row r="649" spans="3:3" ht="15.75" customHeight="1">
      <c r="C649" s="170"/>
    </row>
    <row r="650" spans="3:3" ht="15.75" customHeight="1">
      <c r="C650" s="170"/>
    </row>
    <row r="651" spans="3:3" ht="15.75" customHeight="1">
      <c r="C651" s="170"/>
    </row>
    <row r="652" spans="3:3" ht="15.75" customHeight="1">
      <c r="C652" s="170"/>
    </row>
    <row r="653" spans="3:3" ht="15.75" customHeight="1">
      <c r="C653" s="170"/>
    </row>
    <row r="654" spans="3:3" ht="15.75" customHeight="1">
      <c r="C654" s="170"/>
    </row>
    <row r="655" spans="3:3" ht="15.75" customHeight="1">
      <c r="C655" s="170"/>
    </row>
    <row r="656" spans="3:3" ht="15.75" customHeight="1">
      <c r="C656" s="170"/>
    </row>
    <row r="657" spans="3:3" ht="15.75" customHeight="1">
      <c r="C657" s="170"/>
    </row>
    <row r="658" spans="3:3" ht="15.75" customHeight="1">
      <c r="C658" s="170"/>
    </row>
    <row r="659" spans="3:3" ht="15.75" customHeight="1">
      <c r="C659" s="170"/>
    </row>
    <row r="660" spans="3:3" ht="15.75" customHeight="1">
      <c r="C660" s="170"/>
    </row>
    <row r="661" spans="3:3" ht="15.75" customHeight="1">
      <c r="C661" s="170"/>
    </row>
    <row r="662" spans="3:3" ht="15.75" customHeight="1">
      <c r="C662" s="170"/>
    </row>
    <row r="663" spans="3:3" ht="15.75" customHeight="1">
      <c r="C663" s="170"/>
    </row>
    <row r="664" spans="3:3" ht="15.75" customHeight="1">
      <c r="C664" s="170"/>
    </row>
    <row r="665" spans="3:3" ht="15.75" customHeight="1">
      <c r="C665" s="170"/>
    </row>
    <row r="666" spans="3:3" ht="15.75" customHeight="1">
      <c r="C666" s="170"/>
    </row>
    <row r="667" spans="3:3" ht="15.75" customHeight="1">
      <c r="C667" s="170"/>
    </row>
    <row r="668" spans="3:3" ht="15.75" customHeight="1">
      <c r="C668" s="170"/>
    </row>
    <row r="669" spans="3:3" ht="15.75" customHeight="1">
      <c r="C669" s="170"/>
    </row>
    <row r="670" spans="3:3" ht="15.75" customHeight="1">
      <c r="C670" s="170"/>
    </row>
    <row r="671" spans="3:3" ht="15.75" customHeight="1">
      <c r="C671" s="170"/>
    </row>
    <row r="672" spans="3:3" ht="15.75" customHeight="1">
      <c r="C672" s="170"/>
    </row>
    <row r="673" spans="3:3" ht="15.75" customHeight="1">
      <c r="C673" s="170"/>
    </row>
    <row r="674" spans="3:3" ht="15.75" customHeight="1">
      <c r="C674" s="170"/>
    </row>
    <row r="675" spans="3:3" ht="15.75" customHeight="1">
      <c r="C675" s="170"/>
    </row>
    <row r="676" spans="3:3" ht="15.75" customHeight="1">
      <c r="C676" s="170"/>
    </row>
    <row r="677" spans="3:3" ht="15.75" customHeight="1">
      <c r="C677" s="170"/>
    </row>
    <row r="678" spans="3:3" ht="15.75" customHeight="1">
      <c r="C678" s="170"/>
    </row>
    <row r="679" spans="3:3" ht="15.75" customHeight="1">
      <c r="C679" s="170"/>
    </row>
    <row r="680" spans="3:3" ht="15.75" customHeight="1">
      <c r="C680" s="170"/>
    </row>
    <row r="681" spans="3:3" ht="15.75" customHeight="1">
      <c r="C681" s="170"/>
    </row>
    <row r="682" spans="3:3" ht="15.75" customHeight="1">
      <c r="C682" s="170"/>
    </row>
    <row r="683" spans="3:3" ht="15.75" customHeight="1">
      <c r="C683" s="170"/>
    </row>
    <row r="684" spans="3:3" ht="15.75" customHeight="1">
      <c r="C684" s="170"/>
    </row>
    <row r="685" spans="3:3" ht="15.75" customHeight="1">
      <c r="C685" s="170"/>
    </row>
    <row r="686" spans="3:3" ht="15.75" customHeight="1">
      <c r="C686" s="170"/>
    </row>
    <row r="687" spans="3:3" ht="15.75" customHeight="1">
      <c r="C687" s="170"/>
    </row>
    <row r="688" spans="3:3" ht="15.75" customHeight="1">
      <c r="C688" s="170"/>
    </row>
    <row r="689" spans="3:3" ht="15.75" customHeight="1">
      <c r="C689" s="170"/>
    </row>
    <row r="690" spans="3:3" ht="15.75" customHeight="1">
      <c r="C690" s="170"/>
    </row>
    <row r="691" spans="3:3" ht="15.75" customHeight="1">
      <c r="C691" s="170"/>
    </row>
    <row r="692" spans="3:3" ht="15.75" customHeight="1">
      <c r="C692" s="170"/>
    </row>
    <row r="693" spans="3:3" ht="15.75" customHeight="1">
      <c r="C693" s="170"/>
    </row>
    <row r="694" spans="3:3" ht="15.75" customHeight="1">
      <c r="C694" s="170"/>
    </row>
    <row r="695" spans="3:3" ht="15.75" customHeight="1">
      <c r="C695" s="170"/>
    </row>
    <row r="696" spans="3:3" ht="15.75" customHeight="1">
      <c r="C696" s="170"/>
    </row>
    <row r="697" spans="3:3" ht="15.75" customHeight="1">
      <c r="C697" s="170"/>
    </row>
    <row r="698" spans="3:3" ht="15.75" customHeight="1">
      <c r="C698" s="170"/>
    </row>
    <row r="699" spans="3:3" ht="15.75" customHeight="1">
      <c r="C699" s="170"/>
    </row>
    <row r="700" spans="3:3" ht="15.75" customHeight="1">
      <c r="C700" s="170"/>
    </row>
    <row r="701" spans="3:3" ht="15.75" customHeight="1">
      <c r="C701" s="170"/>
    </row>
    <row r="702" spans="3:3" ht="15.75" customHeight="1">
      <c r="C702" s="170"/>
    </row>
    <row r="703" spans="3:3" ht="15.75" customHeight="1">
      <c r="C703" s="170"/>
    </row>
    <row r="704" spans="3:3" ht="15.75" customHeight="1">
      <c r="C704" s="170"/>
    </row>
    <row r="705" spans="3:3" ht="15.75" customHeight="1">
      <c r="C705" s="170"/>
    </row>
    <row r="706" spans="3:3" ht="15.75" customHeight="1">
      <c r="C706" s="170"/>
    </row>
    <row r="707" spans="3:3" ht="15.75" customHeight="1">
      <c r="C707" s="170"/>
    </row>
    <row r="708" spans="3:3" ht="15.75" customHeight="1">
      <c r="C708" s="170"/>
    </row>
    <row r="709" spans="3:3" ht="15.75" customHeight="1">
      <c r="C709" s="170"/>
    </row>
    <row r="710" spans="3:3" ht="15.75" customHeight="1">
      <c r="C710" s="170"/>
    </row>
    <row r="711" spans="3:3" ht="15.75" customHeight="1">
      <c r="C711" s="170"/>
    </row>
    <row r="712" spans="3:3" ht="15.75" customHeight="1">
      <c r="C712" s="170"/>
    </row>
    <row r="713" spans="3:3" ht="15.75" customHeight="1">
      <c r="C713" s="170"/>
    </row>
    <row r="714" spans="3:3" ht="15.75" customHeight="1">
      <c r="C714" s="170"/>
    </row>
    <row r="715" spans="3:3" ht="15.75" customHeight="1">
      <c r="C715" s="170"/>
    </row>
    <row r="716" spans="3:3" ht="15.75" customHeight="1">
      <c r="C716" s="170"/>
    </row>
    <row r="717" spans="3:3" ht="15.75" customHeight="1">
      <c r="C717" s="170"/>
    </row>
    <row r="718" spans="3:3" ht="15.75" customHeight="1">
      <c r="C718" s="170"/>
    </row>
    <row r="719" spans="3:3" ht="15.75" customHeight="1">
      <c r="C719" s="170"/>
    </row>
    <row r="720" spans="3:3" ht="15.75" customHeight="1">
      <c r="C720" s="170"/>
    </row>
    <row r="721" spans="3:3" ht="15.75" customHeight="1">
      <c r="C721" s="170"/>
    </row>
    <row r="722" spans="3:3" ht="15.75" customHeight="1">
      <c r="C722" s="170"/>
    </row>
    <row r="723" spans="3:3" ht="15.75" customHeight="1">
      <c r="C723" s="170"/>
    </row>
    <row r="724" spans="3:3" ht="15.75" customHeight="1">
      <c r="C724" s="170"/>
    </row>
    <row r="725" spans="3:3" ht="15.75" customHeight="1">
      <c r="C725" s="170"/>
    </row>
    <row r="726" spans="3:3" ht="15.75" customHeight="1">
      <c r="C726" s="170"/>
    </row>
    <row r="727" spans="3:3" ht="15.75" customHeight="1">
      <c r="C727" s="170"/>
    </row>
    <row r="728" spans="3:3" ht="15.75" customHeight="1">
      <c r="C728" s="170"/>
    </row>
    <row r="729" spans="3:3" ht="15.75" customHeight="1">
      <c r="C729" s="170"/>
    </row>
    <row r="730" spans="3:3" ht="15.75" customHeight="1">
      <c r="C730" s="170"/>
    </row>
    <row r="731" spans="3:3" ht="15.75" customHeight="1">
      <c r="C731" s="170"/>
    </row>
    <row r="732" spans="3:3" ht="15.75" customHeight="1">
      <c r="C732" s="170"/>
    </row>
    <row r="733" spans="3:3" ht="15.75" customHeight="1">
      <c r="C733" s="170"/>
    </row>
    <row r="734" spans="3:3" ht="15.75" customHeight="1">
      <c r="C734" s="170"/>
    </row>
    <row r="735" spans="3:3" ht="15.75" customHeight="1">
      <c r="C735" s="170"/>
    </row>
    <row r="736" spans="3:3" ht="15.75" customHeight="1">
      <c r="C736" s="170"/>
    </row>
    <row r="737" spans="3:3" ht="15.75" customHeight="1">
      <c r="C737" s="170"/>
    </row>
    <row r="738" spans="3:3" ht="15.75" customHeight="1">
      <c r="C738" s="170"/>
    </row>
    <row r="739" spans="3:3" ht="15.75" customHeight="1">
      <c r="C739" s="170"/>
    </row>
    <row r="740" spans="3:3" ht="15.75" customHeight="1">
      <c r="C740" s="170"/>
    </row>
    <row r="741" spans="3:3" ht="15.75" customHeight="1">
      <c r="C741" s="170"/>
    </row>
    <row r="742" spans="3:3" ht="15.75" customHeight="1">
      <c r="C742" s="170"/>
    </row>
    <row r="743" spans="3:3" ht="15.75" customHeight="1">
      <c r="C743" s="170"/>
    </row>
    <row r="744" spans="3:3" ht="15.75" customHeight="1">
      <c r="C744" s="170"/>
    </row>
    <row r="745" spans="3:3" ht="15.75" customHeight="1">
      <c r="C745" s="170"/>
    </row>
    <row r="746" spans="3:3" ht="15.75" customHeight="1">
      <c r="C746" s="170"/>
    </row>
    <row r="747" spans="3:3" ht="15.75" customHeight="1">
      <c r="C747" s="170"/>
    </row>
    <row r="748" spans="3:3" ht="15.75" customHeight="1">
      <c r="C748" s="170"/>
    </row>
    <row r="749" spans="3:3" ht="15.75" customHeight="1">
      <c r="C749" s="170"/>
    </row>
    <row r="750" spans="3:3" ht="15.75" customHeight="1">
      <c r="C750" s="170"/>
    </row>
    <row r="751" spans="3:3" ht="15.75" customHeight="1">
      <c r="C751" s="170"/>
    </row>
    <row r="752" spans="3:3" ht="15.75" customHeight="1">
      <c r="C752" s="170"/>
    </row>
    <row r="753" spans="3:3" ht="15.75" customHeight="1">
      <c r="C753" s="170"/>
    </row>
    <row r="754" spans="3:3" ht="15.75" customHeight="1">
      <c r="C754" s="170"/>
    </row>
    <row r="755" spans="3:3" ht="15.75" customHeight="1">
      <c r="C755" s="170"/>
    </row>
    <row r="756" spans="3:3" ht="15.75" customHeight="1">
      <c r="C756" s="170"/>
    </row>
    <row r="757" spans="3:3" ht="15.75" customHeight="1">
      <c r="C757" s="170"/>
    </row>
    <row r="758" spans="3:3" ht="15.75" customHeight="1">
      <c r="C758" s="170"/>
    </row>
    <row r="759" spans="3:3" ht="15.75" customHeight="1">
      <c r="C759" s="170"/>
    </row>
    <row r="760" spans="3:3" ht="15.75" customHeight="1">
      <c r="C760" s="170"/>
    </row>
    <row r="761" spans="3:3" ht="15.75" customHeight="1">
      <c r="C761" s="170"/>
    </row>
    <row r="762" spans="3:3" ht="15.75" customHeight="1">
      <c r="C762" s="170"/>
    </row>
    <row r="763" spans="3:3" ht="15.75" customHeight="1">
      <c r="C763" s="170"/>
    </row>
    <row r="764" spans="3:3" ht="15.75" customHeight="1">
      <c r="C764" s="170"/>
    </row>
    <row r="765" spans="3:3" ht="15.75" customHeight="1">
      <c r="C765" s="170"/>
    </row>
    <row r="766" spans="3:3" ht="15.75" customHeight="1">
      <c r="C766" s="170"/>
    </row>
    <row r="767" spans="3:3" ht="15.75" customHeight="1">
      <c r="C767" s="170"/>
    </row>
    <row r="768" spans="3:3" ht="15.75" customHeight="1">
      <c r="C768" s="170"/>
    </row>
    <row r="769" spans="3:3" ht="15.75" customHeight="1">
      <c r="C769" s="170"/>
    </row>
    <row r="770" spans="3:3" ht="15.75" customHeight="1">
      <c r="C770" s="170"/>
    </row>
    <row r="771" spans="3:3" ht="15.75" customHeight="1">
      <c r="C771" s="170"/>
    </row>
    <row r="772" spans="3:3" ht="15.75" customHeight="1">
      <c r="C772" s="170"/>
    </row>
    <row r="773" spans="3:3" ht="15.75" customHeight="1">
      <c r="C773" s="170"/>
    </row>
    <row r="774" spans="3:3" ht="15.75" customHeight="1">
      <c r="C774" s="170"/>
    </row>
    <row r="775" spans="3:3" ht="15.75" customHeight="1">
      <c r="C775" s="170"/>
    </row>
    <row r="776" spans="3:3" ht="15.75" customHeight="1">
      <c r="C776" s="170"/>
    </row>
    <row r="777" spans="3:3" ht="15.75" customHeight="1">
      <c r="C777" s="170"/>
    </row>
    <row r="778" spans="3:3" ht="15.75" customHeight="1">
      <c r="C778" s="170"/>
    </row>
    <row r="779" spans="3:3" ht="15.75" customHeight="1">
      <c r="C779" s="170"/>
    </row>
    <row r="780" spans="3:3" ht="15.75" customHeight="1">
      <c r="C780" s="170"/>
    </row>
    <row r="781" spans="3:3" ht="15.75" customHeight="1">
      <c r="C781" s="170"/>
    </row>
    <row r="782" spans="3:3" ht="15.75" customHeight="1">
      <c r="C782" s="170"/>
    </row>
    <row r="783" spans="3:3" ht="15.75" customHeight="1">
      <c r="C783" s="170"/>
    </row>
    <row r="784" spans="3:3" ht="15.75" customHeight="1">
      <c r="C784" s="170"/>
    </row>
    <row r="785" spans="3:3" ht="15.75" customHeight="1">
      <c r="C785" s="170"/>
    </row>
    <row r="786" spans="3:3" ht="15.75" customHeight="1">
      <c r="C786" s="170"/>
    </row>
    <row r="787" spans="3:3" ht="15.75" customHeight="1">
      <c r="C787" s="170"/>
    </row>
    <row r="788" spans="3:3" ht="15.75" customHeight="1">
      <c r="C788" s="170"/>
    </row>
    <row r="789" spans="3:3" ht="15.75" customHeight="1">
      <c r="C789" s="170"/>
    </row>
    <row r="790" spans="3:3" ht="15.75" customHeight="1">
      <c r="C790" s="170"/>
    </row>
    <row r="791" spans="3:3" ht="15.75" customHeight="1">
      <c r="C791" s="170"/>
    </row>
    <row r="792" spans="3:3" ht="15.75" customHeight="1">
      <c r="C792" s="170"/>
    </row>
    <row r="793" spans="3:3" ht="15.75" customHeight="1">
      <c r="C793" s="170"/>
    </row>
    <row r="794" spans="3:3" ht="15.75" customHeight="1">
      <c r="C794" s="170"/>
    </row>
    <row r="795" spans="3:3" ht="15.75" customHeight="1">
      <c r="C795" s="170"/>
    </row>
    <row r="796" spans="3:3" ht="15.75" customHeight="1">
      <c r="C796" s="170"/>
    </row>
    <row r="797" spans="3:3" ht="15.75" customHeight="1">
      <c r="C797" s="170"/>
    </row>
    <row r="798" spans="3:3" ht="15.75" customHeight="1">
      <c r="C798" s="170"/>
    </row>
    <row r="799" spans="3:3" ht="15.75" customHeight="1">
      <c r="C799" s="170"/>
    </row>
    <row r="800" spans="3:3" ht="15.75" customHeight="1">
      <c r="C800" s="170"/>
    </row>
    <row r="801" spans="3:3" ht="15.75" customHeight="1">
      <c r="C801" s="170"/>
    </row>
    <row r="802" spans="3:3" ht="15.75" customHeight="1">
      <c r="C802" s="170"/>
    </row>
    <row r="803" spans="3:3" ht="15.75" customHeight="1">
      <c r="C803" s="170"/>
    </row>
    <row r="804" spans="3:3" ht="15.75" customHeight="1">
      <c r="C804" s="170"/>
    </row>
    <row r="805" spans="3:3" ht="15.75" customHeight="1">
      <c r="C805" s="170"/>
    </row>
    <row r="806" spans="3:3" ht="15.75" customHeight="1">
      <c r="C806" s="170"/>
    </row>
    <row r="807" spans="3:3" ht="15.75" customHeight="1">
      <c r="C807" s="170"/>
    </row>
    <row r="808" spans="3:3" ht="15.75" customHeight="1">
      <c r="C808" s="170"/>
    </row>
    <row r="809" spans="3:3" ht="15.75" customHeight="1">
      <c r="C809" s="170"/>
    </row>
    <row r="810" spans="3:3" ht="15.75" customHeight="1">
      <c r="C810" s="170"/>
    </row>
    <row r="811" spans="3:3" ht="15.75" customHeight="1">
      <c r="C811" s="170"/>
    </row>
    <row r="812" spans="3:3" ht="15.75" customHeight="1">
      <c r="C812" s="170"/>
    </row>
    <row r="813" spans="3:3" ht="15.75" customHeight="1">
      <c r="C813" s="170"/>
    </row>
    <row r="814" spans="3:3" ht="15.75" customHeight="1">
      <c r="C814" s="170"/>
    </row>
    <row r="815" spans="3:3" ht="15.75" customHeight="1">
      <c r="C815" s="170"/>
    </row>
    <row r="816" spans="3:3" ht="15.75" customHeight="1">
      <c r="C816" s="170"/>
    </row>
    <row r="817" spans="3:3" ht="15.75" customHeight="1">
      <c r="C817" s="170"/>
    </row>
    <row r="818" spans="3:3" ht="15.75" customHeight="1">
      <c r="C818" s="170"/>
    </row>
    <row r="819" spans="3:3" ht="15.75" customHeight="1">
      <c r="C819" s="170"/>
    </row>
    <row r="820" spans="3:3" ht="15.75" customHeight="1">
      <c r="C820" s="170"/>
    </row>
    <row r="821" spans="3:3" ht="15.75" customHeight="1">
      <c r="C821" s="170"/>
    </row>
    <row r="822" spans="3:3" ht="15.75" customHeight="1">
      <c r="C822" s="170"/>
    </row>
    <row r="823" spans="3:3" ht="15.75" customHeight="1">
      <c r="C823" s="170"/>
    </row>
    <row r="824" spans="3:3" ht="15.75" customHeight="1">
      <c r="C824" s="170"/>
    </row>
    <row r="825" spans="3:3" ht="15.75" customHeight="1">
      <c r="C825" s="170"/>
    </row>
    <row r="826" spans="3:3" ht="15.75" customHeight="1">
      <c r="C826" s="170"/>
    </row>
    <row r="827" spans="3:3" ht="15.75" customHeight="1">
      <c r="C827" s="170"/>
    </row>
    <row r="828" spans="3:3" ht="15.75" customHeight="1">
      <c r="C828" s="170"/>
    </row>
    <row r="829" spans="3:3" ht="15.75" customHeight="1">
      <c r="C829" s="170"/>
    </row>
    <row r="830" spans="3:3" ht="15.75" customHeight="1">
      <c r="C830" s="170"/>
    </row>
    <row r="831" spans="3:3" ht="15.75" customHeight="1">
      <c r="C831" s="170"/>
    </row>
    <row r="832" spans="3:3" ht="15.75" customHeight="1">
      <c r="C832" s="170"/>
    </row>
    <row r="833" spans="3:3" ht="15.75" customHeight="1">
      <c r="C833" s="170"/>
    </row>
    <row r="834" spans="3:3" ht="15.75" customHeight="1">
      <c r="C834" s="170"/>
    </row>
    <row r="835" spans="3:3" ht="15.75" customHeight="1">
      <c r="C835" s="170"/>
    </row>
    <row r="836" spans="3:3" ht="15.75" customHeight="1">
      <c r="C836" s="170"/>
    </row>
    <row r="837" spans="3:3" ht="15.75" customHeight="1">
      <c r="C837" s="170"/>
    </row>
    <row r="838" spans="3:3" ht="15.75" customHeight="1">
      <c r="C838" s="170"/>
    </row>
    <row r="839" spans="3:3" ht="15.75" customHeight="1">
      <c r="C839" s="170"/>
    </row>
    <row r="840" spans="3:3" ht="15.75" customHeight="1">
      <c r="C840" s="170"/>
    </row>
    <row r="841" spans="3:3" ht="15.75" customHeight="1">
      <c r="C841" s="170"/>
    </row>
    <row r="842" spans="3:3" ht="15.75" customHeight="1">
      <c r="C842" s="170"/>
    </row>
    <row r="843" spans="3:3" ht="15.75" customHeight="1">
      <c r="C843" s="170"/>
    </row>
    <row r="844" spans="3:3" ht="15.75" customHeight="1">
      <c r="C844" s="170"/>
    </row>
    <row r="845" spans="3:3" ht="15.75" customHeight="1">
      <c r="C845" s="170"/>
    </row>
    <row r="846" spans="3:3" ht="15.75" customHeight="1">
      <c r="C846" s="170"/>
    </row>
    <row r="847" spans="3:3" ht="15.75" customHeight="1">
      <c r="C847" s="170"/>
    </row>
    <row r="848" spans="3:3" ht="15.75" customHeight="1">
      <c r="C848" s="170"/>
    </row>
    <row r="849" spans="3:3" ht="15.75" customHeight="1">
      <c r="C849" s="170"/>
    </row>
    <row r="850" spans="3:3" ht="15.75" customHeight="1">
      <c r="C850" s="170"/>
    </row>
    <row r="851" spans="3:3" ht="15.75" customHeight="1">
      <c r="C851" s="170"/>
    </row>
    <row r="852" spans="3:3" ht="15.75" customHeight="1">
      <c r="C852" s="170"/>
    </row>
    <row r="853" spans="3:3" ht="15.75" customHeight="1">
      <c r="C853" s="170"/>
    </row>
    <row r="854" spans="3:3" ht="15.75" customHeight="1">
      <c r="C854" s="170"/>
    </row>
    <row r="855" spans="3:3" ht="15.75" customHeight="1">
      <c r="C855" s="170"/>
    </row>
    <row r="856" spans="3:3" ht="15.75" customHeight="1">
      <c r="C856" s="170"/>
    </row>
    <row r="857" spans="3:3" ht="15.75" customHeight="1">
      <c r="C857" s="170"/>
    </row>
    <row r="858" spans="3:3" ht="15.75" customHeight="1">
      <c r="C858" s="170"/>
    </row>
    <row r="859" spans="3:3" ht="15.75" customHeight="1">
      <c r="C859" s="170"/>
    </row>
    <row r="860" spans="3:3" ht="15.75" customHeight="1">
      <c r="C860" s="170"/>
    </row>
    <row r="861" spans="3:3" ht="15.75" customHeight="1">
      <c r="C861" s="170"/>
    </row>
    <row r="862" spans="3:3" ht="15.75" customHeight="1">
      <c r="C862" s="170"/>
    </row>
    <row r="863" spans="3:3" ht="15.75" customHeight="1">
      <c r="C863" s="170"/>
    </row>
    <row r="864" spans="3:3" ht="15.75" customHeight="1">
      <c r="C864" s="170"/>
    </row>
    <row r="865" spans="3:3" ht="15.75" customHeight="1">
      <c r="C865" s="170"/>
    </row>
    <row r="866" spans="3:3" ht="15.75" customHeight="1">
      <c r="C866" s="170"/>
    </row>
    <row r="867" spans="3:3" ht="15.75" customHeight="1">
      <c r="C867" s="170"/>
    </row>
    <row r="868" spans="3:3" ht="15.75" customHeight="1">
      <c r="C868" s="170"/>
    </row>
    <row r="869" spans="3:3" ht="15.75" customHeight="1">
      <c r="C869" s="170"/>
    </row>
    <row r="870" spans="3:3" ht="15.75" customHeight="1">
      <c r="C870" s="170"/>
    </row>
    <row r="871" spans="3:3" ht="15.75" customHeight="1">
      <c r="C871" s="170"/>
    </row>
    <row r="872" spans="3:3" ht="15.75" customHeight="1">
      <c r="C872" s="170"/>
    </row>
    <row r="873" spans="3:3" ht="15.75" customHeight="1">
      <c r="C873" s="170"/>
    </row>
    <row r="874" spans="3:3" ht="15.75" customHeight="1">
      <c r="C874" s="170"/>
    </row>
    <row r="875" spans="3:3" ht="15.75" customHeight="1">
      <c r="C875" s="170"/>
    </row>
    <row r="876" spans="3:3" ht="15.75" customHeight="1">
      <c r="C876" s="170"/>
    </row>
    <row r="877" spans="3:3" ht="15.75" customHeight="1">
      <c r="C877" s="170"/>
    </row>
    <row r="878" spans="3:3" ht="15.75" customHeight="1">
      <c r="C878" s="170"/>
    </row>
    <row r="879" spans="3:3" ht="15.75" customHeight="1">
      <c r="C879" s="170"/>
    </row>
    <row r="880" spans="3:3" ht="15.75" customHeight="1">
      <c r="C880" s="170"/>
    </row>
    <row r="881" spans="3:3" ht="15.75" customHeight="1">
      <c r="C881" s="170"/>
    </row>
    <row r="882" spans="3:3" ht="15.75" customHeight="1">
      <c r="C882" s="170"/>
    </row>
    <row r="883" spans="3:3" ht="15.75" customHeight="1">
      <c r="C883" s="170"/>
    </row>
    <row r="884" spans="3:3" ht="15.75" customHeight="1">
      <c r="C884" s="170"/>
    </row>
    <row r="885" spans="3:3" ht="15.75" customHeight="1">
      <c r="C885" s="170"/>
    </row>
    <row r="886" spans="3:3" ht="15.75" customHeight="1">
      <c r="C886" s="170"/>
    </row>
    <row r="887" spans="3:3" ht="15.75" customHeight="1">
      <c r="C887" s="170"/>
    </row>
    <row r="888" spans="3:3" ht="15.75" customHeight="1">
      <c r="C888" s="170"/>
    </row>
    <row r="889" spans="3:3" ht="15.75" customHeight="1">
      <c r="C889" s="170"/>
    </row>
    <row r="890" spans="3:3" ht="15.75" customHeight="1">
      <c r="C890" s="170"/>
    </row>
    <row r="891" spans="3:3" ht="15.75" customHeight="1">
      <c r="C891" s="170"/>
    </row>
    <row r="892" spans="3:3" ht="15.75" customHeight="1">
      <c r="C892" s="170"/>
    </row>
    <row r="893" spans="3:3" ht="15.75" customHeight="1">
      <c r="C893" s="170"/>
    </row>
    <row r="894" spans="3:3" ht="15.75" customHeight="1">
      <c r="C894" s="170"/>
    </row>
    <row r="895" spans="3:3" ht="15.75" customHeight="1">
      <c r="C895" s="170"/>
    </row>
    <row r="896" spans="3:3" ht="15.75" customHeight="1">
      <c r="C896" s="170"/>
    </row>
    <row r="897" spans="3:3" ht="15.75" customHeight="1">
      <c r="C897" s="170"/>
    </row>
    <row r="898" spans="3:3" ht="15.75" customHeight="1">
      <c r="C898" s="170"/>
    </row>
    <row r="899" spans="3:3" ht="15.75" customHeight="1">
      <c r="C899" s="170"/>
    </row>
    <row r="900" spans="3:3" ht="15.75" customHeight="1">
      <c r="C900" s="170"/>
    </row>
    <row r="901" spans="3:3" ht="15.75" customHeight="1">
      <c r="C901" s="170"/>
    </row>
    <row r="902" spans="3:3" ht="15.75" customHeight="1">
      <c r="C902" s="170"/>
    </row>
    <row r="903" spans="3:3" ht="15.75" customHeight="1">
      <c r="C903" s="170"/>
    </row>
    <row r="904" spans="3:3" ht="15.75" customHeight="1">
      <c r="C904" s="170"/>
    </row>
    <row r="905" spans="3:3" ht="15.75" customHeight="1">
      <c r="C905" s="170"/>
    </row>
    <row r="906" spans="3:3" ht="15.75" customHeight="1">
      <c r="C906" s="170"/>
    </row>
    <row r="907" spans="3:3" ht="15.75" customHeight="1">
      <c r="C907" s="170"/>
    </row>
    <row r="908" spans="3:3" ht="15.75" customHeight="1">
      <c r="C908" s="170"/>
    </row>
    <row r="909" spans="3:3" ht="15.75" customHeight="1">
      <c r="C909" s="170"/>
    </row>
    <row r="910" spans="3:3" ht="15.75" customHeight="1">
      <c r="C910" s="170"/>
    </row>
    <row r="911" spans="3:3" ht="15.75" customHeight="1">
      <c r="C911" s="170"/>
    </row>
    <row r="912" spans="3:3" ht="15.75" customHeight="1">
      <c r="C912" s="170"/>
    </row>
    <row r="913" spans="3:3" ht="15.75" customHeight="1">
      <c r="C913" s="170"/>
    </row>
    <row r="914" spans="3:3" ht="15.75" customHeight="1">
      <c r="C914" s="170"/>
    </row>
    <row r="915" spans="3:3" ht="15.75" customHeight="1">
      <c r="C915" s="170"/>
    </row>
    <row r="916" spans="3:3" ht="15.75" customHeight="1">
      <c r="C916" s="170"/>
    </row>
    <row r="917" spans="3:3" ht="15.75" customHeight="1">
      <c r="C917" s="170"/>
    </row>
    <row r="918" spans="3:3" ht="15.75" customHeight="1">
      <c r="C918" s="170"/>
    </row>
    <row r="919" spans="3:3" ht="15.75" customHeight="1">
      <c r="C919" s="170"/>
    </row>
    <row r="920" spans="3:3" ht="15.75" customHeight="1">
      <c r="C920" s="170"/>
    </row>
    <row r="921" spans="3:3" ht="15.75" customHeight="1">
      <c r="C921" s="170"/>
    </row>
    <row r="922" spans="3:3" ht="15.75" customHeight="1">
      <c r="C922" s="170"/>
    </row>
    <row r="923" spans="3:3" ht="15.75" customHeight="1">
      <c r="C923" s="170"/>
    </row>
    <row r="924" spans="3:3" ht="15.75" customHeight="1">
      <c r="C924" s="170"/>
    </row>
    <row r="925" spans="3:3" ht="15.75" customHeight="1">
      <c r="C925" s="170"/>
    </row>
    <row r="926" spans="3:3" ht="15.75" customHeight="1">
      <c r="C926" s="170"/>
    </row>
    <row r="927" spans="3:3" ht="15.75" customHeight="1">
      <c r="C927" s="170"/>
    </row>
    <row r="928" spans="3:3" ht="15.75" customHeight="1">
      <c r="C928" s="170"/>
    </row>
    <row r="929" spans="3:3" ht="15.75" customHeight="1">
      <c r="C929" s="170"/>
    </row>
    <row r="930" spans="3:3" ht="15.75" customHeight="1">
      <c r="C930" s="170"/>
    </row>
    <row r="931" spans="3:3" ht="15.75" customHeight="1">
      <c r="C931" s="170"/>
    </row>
    <row r="932" spans="3:3" ht="15.75" customHeight="1">
      <c r="C932" s="170"/>
    </row>
    <row r="933" spans="3:3" ht="15.75" customHeight="1">
      <c r="C933" s="170"/>
    </row>
    <row r="934" spans="3:3" ht="15.75" customHeight="1">
      <c r="C934" s="170"/>
    </row>
    <row r="935" spans="3:3" ht="15.75" customHeight="1">
      <c r="C935" s="170"/>
    </row>
    <row r="936" spans="3:3" ht="15.75" customHeight="1">
      <c r="C936" s="170"/>
    </row>
    <row r="937" spans="3:3" ht="15.75" customHeight="1">
      <c r="C937" s="170"/>
    </row>
    <row r="938" spans="3:3" ht="15.75" customHeight="1">
      <c r="C938" s="170"/>
    </row>
    <row r="939" spans="3:3" ht="15.75" customHeight="1">
      <c r="C939" s="170"/>
    </row>
    <row r="940" spans="3:3" ht="15.75" customHeight="1">
      <c r="C940" s="170"/>
    </row>
    <row r="941" spans="3:3" ht="15.75" customHeight="1">
      <c r="C941" s="170"/>
    </row>
    <row r="942" spans="3:3" ht="15.75" customHeight="1">
      <c r="C942" s="170"/>
    </row>
    <row r="943" spans="3:3" ht="15.75" customHeight="1">
      <c r="C943" s="170"/>
    </row>
    <row r="944" spans="3:3" ht="15.75" customHeight="1">
      <c r="C944" s="170"/>
    </row>
    <row r="945" spans="3:3" ht="15.75" customHeight="1">
      <c r="C945" s="170"/>
    </row>
    <row r="946" spans="3:3" ht="15.75" customHeight="1">
      <c r="C946" s="170"/>
    </row>
    <row r="947" spans="3:3" ht="15.75" customHeight="1">
      <c r="C947" s="170"/>
    </row>
    <row r="948" spans="3:3" ht="15.75" customHeight="1">
      <c r="C948" s="170"/>
    </row>
    <row r="949" spans="3:3" ht="15.75" customHeight="1">
      <c r="C949" s="170"/>
    </row>
    <row r="950" spans="3:3" ht="15.75" customHeight="1">
      <c r="C950" s="170"/>
    </row>
    <row r="951" spans="3:3" ht="15.75" customHeight="1">
      <c r="C951" s="170"/>
    </row>
    <row r="952" spans="3:3" ht="15.75" customHeight="1">
      <c r="C952" s="170"/>
    </row>
    <row r="953" spans="3:3" ht="15.75" customHeight="1">
      <c r="C953" s="170"/>
    </row>
    <row r="954" spans="3:3" ht="15.75" customHeight="1">
      <c r="C954" s="170"/>
    </row>
    <row r="955" spans="3:3" ht="15.75" customHeight="1">
      <c r="C955" s="170"/>
    </row>
    <row r="956" spans="3:3" ht="15.75" customHeight="1">
      <c r="C956" s="170"/>
    </row>
    <row r="957" spans="3:3" ht="15.75" customHeight="1">
      <c r="C957" s="170"/>
    </row>
    <row r="958" spans="3:3" ht="15.75" customHeight="1">
      <c r="C958" s="170"/>
    </row>
    <row r="959" spans="3:3" ht="15.75" customHeight="1">
      <c r="C959" s="170"/>
    </row>
    <row r="960" spans="3:3" ht="15.75" customHeight="1">
      <c r="C960" s="170"/>
    </row>
    <row r="961" spans="3:3" ht="15.75" customHeight="1">
      <c r="C961" s="170"/>
    </row>
    <row r="962" spans="3:3" ht="15.75" customHeight="1">
      <c r="C962" s="170"/>
    </row>
    <row r="963" spans="3:3" ht="15.75" customHeight="1">
      <c r="C963" s="170"/>
    </row>
    <row r="964" spans="3:3" ht="15.75" customHeight="1">
      <c r="C964" s="170"/>
    </row>
    <row r="965" spans="3:3" ht="15.75" customHeight="1">
      <c r="C965" s="170"/>
    </row>
    <row r="966" spans="3:3" ht="15.75" customHeight="1">
      <c r="C966" s="170"/>
    </row>
    <row r="967" spans="3:3" ht="15.75" customHeight="1">
      <c r="C967" s="170"/>
    </row>
    <row r="968" spans="3:3" ht="15.75" customHeight="1">
      <c r="C968" s="170"/>
    </row>
    <row r="969" spans="3:3" ht="15.75" customHeight="1">
      <c r="C969" s="170"/>
    </row>
    <row r="970" spans="3:3" ht="15.75" customHeight="1">
      <c r="C970" s="170"/>
    </row>
    <row r="971" spans="3:3" ht="15.75" customHeight="1">
      <c r="C971" s="170"/>
    </row>
    <row r="972" spans="3:3" ht="15.75" customHeight="1">
      <c r="C972" s="170"/>
    </row>
    <row r="973" spans="3:3" ht="15.75" customHeight="1">
      <c r="C973" s="170"/>
    </row>
    <row r="974" spans="3:3" ht="15.75" customHeight="1">
      <c r="C974" s="170"/>
    </row>
    <row r="975" spans="3:3" ht="15.75" customHeight="1">
      <c r="C975" s="170"/>
    </row>
    <row r="976" spans="3:3" ht="15.75" customHeight="1">
      <c r="C976" s="170"/>
    </row>
    <row r="977" spans="3:3" ht="15.75" customHeight="1">
      <c r="C977" s="170"/>
    </row>
    <row r="978" spans="3:3" ht="15.75" customHeight="1">
      <c r="C978" s="170"/>
    </row>
    <row r="979" spans="3:3" ht="15.75" customHeight="1">
      <c r="C979" s="170"/>
    </row>
    <row r="980" spans="3:3" ht="15.75" customHeight="1">
      <c r="C980" s="170"/>
    </row>
    <row r="981" spans="3:3" ht="15.75" customHeight="1">
      <c r="C981" s="170"/>
    </row>
    <row r="982" spans="3:3" ht="15.75" customHeight="1">
      <c r="C982" s="170"/>
    </row>
    <row r="983" spans="3:3" ht="15.75" customHeight="1">
      <c r="C983" s="170"/>
    </row>
    <row r="984" spans="3:3" ht="15.75" customHeight="1">
      <c r="C984" s="170"/>
    </row>
    <row r="985" spans="3:3" ht="15.75" customHeight="1">
      <c r="C985" s="170"/>
    </row>
    <row r="986" spans="3:3" ht="15.75" customHeight="1">
      <c r="C986" s="170"/>
    </row>
    <row r="987" spans="3:3" ht="15.75" customHeight="1">
      <c r="C987" s="170"/>
    </row>
    <row r="988" spans="3:3" ht="15.75" customHeight="1">
      <c r="C988" s="170"/>
    </row>
    <row r="989" spans="3:3" ht="15.75" customHeight="1">
      <c r="C989" s="170"/>
    </row>
    <row r="990" spans="3:3" ht="15.75" customHeight="1">
      <c r="C990" s="170"/>
    </row>
    <row r="991" spans="3:3" ht="15.75" customHeight="1">
      <c r="C991" s="170"/>
    </row>
    <row r="992" spans="3:3" ht="15.75" customHeight="1">
      <c r="C992" s="170"/>
    </row>
    <row r="993" spans="3:3" ht="15.75" customHeight="1">
      <c r="C993" s="170"/>
    </row>
    <row r="994" spans="3:3" ht="15.75" customHeight="1">
      <c r="C994" s="170"/>
    </row>
    <row r="995" spans="3:3" ht="15.75" customHeight="1">
      <c r="C995" s="170"/>
    </row>
    <row r="996" spans="3:3" ht="15.75" customHeight="1">
      <c r="C996" s="170"/>
    </row>
    <row r="997" spans="3:3" ht="15.75" customHeight="1">
      <c r="C997" s="170"/>
    </row>
    <row r="998" spans="3:3" ht="15.75" customHeight="1">
      <c r="C998" s="170"/>
    </row>
    <row r="999" spans="3:3" ht="15.75" customHeight="1">
      <c r="C999" s="170"/>
    </row>
    <row r="1000" spans="3:3" ht="15.75" customHeight="1">
      <c r="C1000" s="170"/>
    </row>
  </sheetData>
  <mergeCells count="47">
    <mergeCell ref="D24:P24"/>
    <mergeCell ref="D25:P25"/>
    <mergeCell ref="D26:P26"/>
    <mergeCell ref="C29:C30"/>
    <mergeCell ref="D29:D30"/>
    <mergeCell ref="D27:P27"/>
    <mergeCell ref="D28:P28"/>
    <mergeCell ref="E29:E30"/>
    <mergeCell ref="F29:F30"/>
    <mergeCell ref="G29:G30"/>
    <mergeCell ref="J29:J30"/>
    <mergeCell ref="K29:K30"/>
    <mergeCell ref="L29:L30"/>
    <mergeCell ref="B95:B106"/>
    <mergeCell ref="D41:P41"/>
    <mergeCell ref="D42:P42"/>
    <mergeCell ref="B44:E44"/>
    <mergeCell ref="B45:B51"/>
    <mergeCell ref="B53:E53"/>
    <mergeCell ref="B54:B60"/>
    <mergeCell ref="B63:F63"/>
    <mergeCell ref="B68:G68"/>
    <mergeCell ref="B69:G69"/>
    <mergeCell ref="B70:G70"/>
    <mergeCell ref="B75:B83"/>
    <mergeCell ref="B85:B94"/>
    <mergeCell ref="A1:P1"/>
    <mergeCell ref="A2:P2"/>
    <mergeCell ref="A3:P3"/>
    <mergeCell ref="A4:D4"/>
    <mergeCell ref="A5:P5"/>
    <mergeCell ref="B10:D10"/>
    <mergeCell ref="F10:S10"/>
    <mergeCell ref="E16:J16"/>
    <mergeCell ref="K16:P16"/>
    <mergeCell ref="E17:G17"/>
    <mergeCell ref="H17:J17"/>
    <mergeCell ref="K17:M17"/>
    <mergeCell ref="N17:P17"/>
    <mergeCell ref="F11:S11"/>
    <mergeCell ref="E12:R12"/>
    <mergeCell ref="E13:R13"/>
    <mergeCell ref="B15:B40"/>
    <mergeCell ref="D15:P15"/>
    <mergeCell ref="Q15:Q18"/>
    <mergeCell ref="D16:D18"/>
    <mergeCell ref="D23:P23"/>
  </mergeCells>
  <conditionalFormatting sqref="F10">
    <cfRule type="notContainsBlanks" dxfId="78" priority="1">
      <formula>LEN(TRIM(F10))&gt;0</formula>
    </cfRule>
  </conditionalFormatting>
  <conditionalFormatting sqref="F11:S11">
    <cfRule type="expression" dxfId="77" priority="2">
      <formula>E11="NO SE REPORTA"</formula>
    </cfRule>
  </conditionalFormatting>
  <conditionalFormatting sqref="F11:S11">
    <cfRule type="expression" dxfId="76" priority="3">
      <formula>E10="NO APLICA"</formula>
    </cfRule>
  </conditionalFormatting>
  <conditionalFormatting sqref="E12:R12">
    <cfRule type="expression" dxfId="75" priority="4">
      <formula>E11="SI SE REPORTA"</formula>
    </cfRule>
  </conditionalFormatting>
  <dataValidations count="4">
    <dataValidation type="list" allowBlank="1" showErrorMessage="1" sqref="E11">
      <formula1>REPORTE</formula1>
    </dataValidation>
    <dataValidation type="decimal" operator="greaterThanOrEqual" allowBlank="1" showInputMessage="1" showErrorMessage="1" prompt="ERROR - Escriba un número igual o mayor que 0" sqref="E19:P21">
      <formula1>0</formula1>
    </dataValidation>
    <dataValidation type="list" allowBlank="1" showErrorMessage="1" sqref="E10">
      <formula1>SI</formula1>
    </dataValidation>
    <dataValidation type="decimal" operator="greaterThanOrEqual" allowBlank="1" showInputMessage="1" showErrorMessage="1" prompt="ERROR - Valor en PESOS (sin centavos)" sqref="H31:K39">
      <formula1>0</formula1>
    </dataValidation>
  </dataValidations>
  <hyperlinks>
    <hyperlink ref="B9" location="null!A1" display="VOLVER AL INDICE"/>
  </hyperlinks>
  <pageMargins left="0.25" right="0.25" top="0.75" bottom="0.75" header="0" footer="0"/>
  <pageSetup orientation="landscape"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sqref="A1:P1"/>
    </sheetView>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26" width="9.375" customWidth="1"/>
  </cols>
  <sheetData>
    <row r="1" spans="1:26" ht="100.5" customHeight="1">
      <c r="A1" s="808"/>
      <c r="B1" s="732"/>
      <c r="C1" s="732"/>
      <c r="D1" s="732"/>
      <c r="E1" s="732"/>
      <c r="F1" s="732"/>
      <c r="G1" s="732"/>
      <c r="H1" s="732"/>
      <c r="I1" s="732"/>
      <c r="J1" s="732"/>
      <c r="K1" s="732"/>
      <c r="L1" s="732"/>
      <c r="M1" s="732"/>
      <c r="N1" s="732"/>
      <c r="O1" s="732"/>
      <c r="P1" s="733"/>
      <c r="Q1" s="24"/>
      <c r="R1" s="24"/>
      <c r="S1" s="4"/>
      <c r="T1" s="4"/>
      <c r="U1" s="4"/>
      <c r="V1" s="4"/>
      <c r="W1" s="4"/>
      <c r="X1" s="4"/>
      <c r="Y1" s="4"/>
      <c r="Z1" s="4"/>
    </row>
    <row r="2" spans="1:26">
      <c r="A2" s="731" t="str">
        <f>'Datos Generales'!C5</f>
        <v>Corporación Autónoma Regional del Tolima – CORTOLIMA</v>
      </c>
      <c r="B2" s="732"/>
      <c r="C2" s="732"/>
      <c r="D2" s="732"/>
      <c r="E2" s="732"/>
      <c r="F2" s="732"/>
      <c r="G2" s="732"/>
      <c r="H2" s="732"/>
      <c r="I2" s="732"/>
      <c r="J2" s="732"/>
      <c r="K2" s="732"/>
      <c r="L2" s="732"/>
      <c r="M2" s="732"/>
      <c r="N2" s="732"/>
      <c r="O2" s="732"/>
      <c r="P2" s="733"/>
      <c r="Q2" s="24"/>
      <c r="R2" s="24"/>
      <c r="S2" s="5"/>
      <c r="T2" s="5"/>
      <c r="U2" s="5"/>
      <c r="V2" s="5"/>
      <c r="W2" s="5"/>
      <c r="X2" s="5"/>
      <c r="Y2" s="5"/>
      <c r="Z2" s="5"/>
    </row>
    <row r="3" spans="1:26">
      <c r="A3" s="809" t="s">
        <v>845</v>
      </c>
      <c r="B3" s="732"/>
      <c r="C3" s="732"/>
      <c r="D3" s="732"/>
      <c r="E3" s="732"/>
      <c r="F3" s="732"/>
      <c r="G3" s="732"/>
      <c r="H3" s="732"/>
      <c r="I3" s="732"/>
      <c r="J3" s="732"/>
      <c r="K3" s="732"/>
      <c r="L3" s="732"/>
      <c r="M3" s="732"/>
      <c r="N3" s="732"/>
      <c r="O3" s="732"/>
      <c r="P3" s="733"/>
      <c r="Q3" s="24"/>
      <c r="R3" s="24"/>
      <c r="S3" s="5"/>
      <c r="T3" s="5"/>
      <c r="U3" s="5"/>
      <c r="V3" s="5"/>
      <c r="W3" s="5"/>
      <c r="X3" s="5"/>
      <c r="Y3" s="5"/>
      <c r="Z3" s="5"/>
    </row>
    <row r="4" spans="1:26" ht="15.75">
      <c r="A4" s="809" t="s">
        <v>49</v>
      </c>
      <c r="B4" s="732"/>
      <c r="C4" s="732"/>
      <c r="D4" s="810"/>
      <c r="E4" s="14" t="str">
        <f>'Datos Generales'!C6</f>
        <v>2020-I</v>
      </c>
      <c r="F4" s="14"/>
      <c r="G4" s="14"/>
      <c r="H4" s="14"/>
      <c r="I4" s="14"/>
      <c r="J4" s="14"/>
      <c r="K4" s="14"/>
      <c r="L4" s="14"/>
      <c r="M4" s="14"/>
      <c r="N4" s="14"/>
      <c r="O4" s="14"/>
      <c r="P4" s="15"/>
      <c r="Q4" s="24"/>
      <c r="R4" s="24"/>
      <c r="S4" s="5"/>
      <c r="T4" s="5"/>
      <c r="U4" s="5"/>
      <c r="V4" s="5"/>
      <c r="W4" s="5"/>
      <c r="X4" s="5"/>
      <c r="Y4" s="5"/>
      <c r="Z4" s="5"/>
    </row>
    <row r="5" spans="1:26" ht="16.5" customHeight="1">
      <c r="A5" s="809" t="s">
        <v>257</v>
      </c>
      <c r="B5" s="732"/>
      <c r="C5" s="732"/>
      <c r="D5" s="732"/>
      <c r="E5" s="732"/>
      <c r="F5" s="732"/>
      <c r="G5" s="732"/>
      <c r="H5" s="732"/>
      <c r="I5" s="732"/>
      <c r="J5" s="732"/>
      <c r="K5" s="732"/>
      <c r="L5" s="732"/>
      <c r="M5" s="732"/>
      <c r="N5" s="732"/>
      <c r="O5" s="732"/>
      <c r="P5" s="733"/>
      <c r="Q5" s="24"/>
      <c r="R5" s="24"/>
      <c r="S5" s="24"/>
      <c r="T5" s="24"/>
      <c r="U5" s="24"/>
      <c r="V5" s="24"/>
      <c r="W5" s="24"/>
      <c r="X5" s="24"/>
      <c r="Y5" s="24"/>
      <c r="Z5" s="24"/>
    </row>
    <row r="6" spans="1:26">
      <c r="B6" s="118" t="s">
        <v>882</v>
      </c>
      <c r="C6" s="119"/>
      <c r="D6" s="120"/>
      <c r="E6" s="207"/>
      <c r="F6" s="120" t="s">
        <v>883</v>
      </c>
      <c r="G6" s="120"/>
      <c r="H6" s="120"/>
      <c r="I6" s="120"/>
      <c r="J6" s="120"/>
      <c r="K6" s="120"/>
    </row>
    <row r="7" spans="1:26">
      <c r="B7" s="122"/>
      <c r="C7" s="123"/>
      <c r="D7" s="120"/>
      <c r="E7" s="124"/>
      <c r="F7" s="120" t="s">
        <v>884</v>
      </c>
      <c r="G7" s="120"/>
      <c r="H7" s="120"/>
      <c r="I7" s="120"/>
      <c r="J7" s="120"/>
      <c r="K7" s="120"/>
    </row>
    <row r="8" spans="1:26">
      <c r="B8" s="134" t="s">
        <v>885</v>
      </c>
      <c r="C8" s="126">
        <v>2020</v>
      </c>
      <c r="D8" s="127" t="str">
        <f>IF(E10="NO APLICA","NO APLICA",IF(E11="NO SE REPORTA","SIN INFORMACION",+K21))</f>
        <v>N.A.</v>
      </c>
      <c r="E8" s="209"/>
      <c r="F8" s="120" t="s">
        <v>886</v>
      </c>
      <c r="G8" s="120"/>
      <c r="H8" s="120"/>
      <c r="I8" s="120"/>
      <c r="J8" s="120"/>
      <c r="K8" s="120"/>
    </row>
    <row r="9" spans="1:26">
      <c r="B9" s="129" t="s">
        <v>887</v>
      </c>
      <c r="C9" s="130"/>
      <c r="D9" s="120"/>
      <c r="E9" s="120"/>
      <c r="F9" s="120"/>
      <c r="G9" s="120"/>
      <c r="H9" s="120"/>
      <c r="I9" s="120"/>
      <c r="J9" s="120"/>
      <c r="K9" s="120"/>
    </row>
    <row r="10" spans="1:26">
      <c r="A10" s="24"/>
      <c r="B10" s="836" t="s">
        <v>888</v>
      </c>
      <c r="C10" s="787"/>
      <c r="D10" s="787"/>
      <c r="E10" s="132" t="s">
        <v>889</v>
      </c>
      <c r="F10" s="83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787"/>
      <c r="H10" s="787"/>
      <c r="I10" s="787"/>
      <c r="J10" s="787"/>
      <c r="K10" s="787"/>
      <c r="L10" s="787"/>
      <c r="M10" s="787"/>
      <c r="N10" s="787"/>
      <c r="O10" s="787"/>
      <c r="P10" s="787"/>
      <c r="Q10" s="787"/>
      <c r="R10" s="787"/>
      <c r="S10" s="787"/>
      <c r="T10" s="120"/>
      <c r="U10" s="120"/>
      <c r="V10" s="24"/>
      <c r="W10" s="24"/>
      <c r="X10" s="24"/>
      <c r="Y10" s="24"/>
      <c r="Z10" s="24"/>
    </row>
    <row r="11" spans="1:26" ht="14.25" customHeight="1">
      <c r="A11" s="24"/>
      <c r="B11" s="133"/>
      <c r="C11" s="130"/>
      <c r="D11" s="134" t="str">
        <f>IF(E10="SI APLICA","¿El indicador no se reporta por limitaciones de información disponible? ","")</f>
        <v xml:space="preserve">¿El indicador no se reporta por limitaciones de información disponible? </v>
      </c>
      <c r="E11" s="135" t="s">
        <v>1020</v>
      </c>
      <c r="F11" s="838"/>
      <c r="G11" s="787"/>
      <c r="H11" s="787"/>
      <c r="I11" s="787"/>
      <c r="J11" s="787"/>
      <c r="K11" s="787"/>
      <c r="L11" s="787"/>
      <c r="M11" s="787"/>
      <c r="N11" s="787"/>
      <c r="O11" s="787"/>
      <c r="P11" s="787"/>
      <c r="Q11" s="787"/>
      <c r="R11" s="787"/>
      <c r="S11" s="787"/>
      <c r="T11" s="24"/>
      <c r="U11" s="24"/>
      <c r="V11" s="24"/>
      <c r="W11" s="24"/>
      <c r="X11" s="24"/>
      <c r="Y11" s="24"/>
      <c r="Z11" s="24"/>
    </row>
    <row r="12" spans="1:26" ht="23.25" customHeight="1">
      <c r="A12" s="24"/>
      <c r="B12" s="133"/>
      <c r="C12" s="130"/>
      <c r="D12" s="134" t="str">
        <f>IF(E11="SI SE REPORTA","¿Qué programas o proyectos del Plan de Acción están asociados al indicador? ","")</f>
        <v xml:space="preserve">¿Qué programas o proyectos del Plan de Acción están asociados al indicador? </v>
      </c>
      <c r="E12" s="839"/>
      <c r="F12" s="787"/>
      <c r="G12" s="787"/>
      <c r="H12" s="787"/>
      <c r="I12" s="787"/>
      <c r="J12" s="787"/>
      <c r="K12" s="787"/>
      <c r="L12" s="787"/>
      <c r="M12" s="787"/>
      <c r="N12" s="787"/>
      <c r="O12" s="787"/>
      <c r="P12" s="787"/>
      <c r="Q12" s="787"/>
      <c r="R12" s="787"/>
      <c r="S12" s="24"/>
      <c r="T12" s="24"/>
      <c r="U12" s="24"/>
      <c r="V12" s="24"/>
      <c r="W12" s="24"/>
      <c r="X12" s="24"/>
      <c r="Y12" s="24"/>
      <c r="Z12" s="24"/>
    </row>
    <row r="13" spans="1:26" ht="21.75" customHeight="1">
      <c r="A13" s="24"/>
      <c r="B13" s="133"/>
      <c r="C13" s="130"/>
      <c r="D13" s="134" t="s">
        <v>891</v>
      </c>
      <c r="E13" s="832"/>
      <c r="F13" s="833"/>
      <c r="G13" s="833"/>
      <c r="H13" s="833"/>
      <c r="I13" s="833"/>
      <c r="J13" s="833"/>
      <c r="K13" s="833"/>
      <c r="L13" s="833"/>
      <c r="M13" s="833"/>
      <c r="N13" s="833"/>
      <c r="O13" s="833"/>
      <c r="P13" s="833"/>
      <c r="Q13" s="833"/>
      <c r="R13" s="834"/>
      <c r="S13" s="24"/>
      <c r="T13" s="24"/>
      <c r="U13" s="24"/>
      <c r="V13" s="24"/>
      <c r="W13" s="24"/>
      <c r="X13" s="24"/>
      <c r="Y13" s="24"/>
      <c r="Z13" s="24"/>
    </row>
    <row r="14" spans="1:26" ht="6.75" customHeight="1">
      <c r="A14" s="24"/>
      <c r="B14" s="133"/>
      <c r="C14" s="130"/>
      <c r="D14" s="120"/>
      <c r="E14" s="120"/>
      <c r="F14" s="120"/>
      <c r="G14" s="120"/>
      <c r="H14" s="120"/>
      <c r="I14" s="120"/>
      <c r="J14" s="120"/>
      <c r="K14" s="120"/>
      <c r="L14" s="24"/>
      <c r="M14" s="24"/>
      <c r="N14" s="24"/>
      <c r="O14" s="24"/>
      <c r="P14" s="24"/>
      <c r="Q14" s="24"/>
      <c r="R14" s="24"/>
      <c r="S14" s="24"/>
      <c r="T14" s="24"/>
      <c r="U14" s="24"/>
      <c r="V14" s="24"/>
      <c r="W14" s="24"/>
      <c r="X14" s="24"/>
      <c r="Y14" s="24"/>
      <c r="Z14" s="24"/>
    </row>
    <row r="15" spans="1:26" ht="14.25">
      <c r="B15" s="868" t="s">
        <v>892</v>
      </c>
      <c r="C15" s="136"/>
      <c r="D15" s="826" t="s">
        <v>1201</v>
      </c>
      <c r="E15" s="784"/>
      <c r="F15" s="784"/>
      <c r="G15" s="784"/>
      <c r="H15" s="784"/>
      <c r="I15" s="784"/>
      <c r="J15" s="784"/>
      <c r="K15" s="784"/>
      <c r="L15" s="785"/>
    </row>
    <row r="16" spans="1:26">
      <c r="B16" s="814"/>
      <c r="C16" s="138"/>
      <c r="D16" s="864"/>
      <c r="E16" s="822" t="s">
        <v>1452</v>
      </c>
      <c r="F16" s="732"/>
      <c r="G16" s="733"/>
      <c r="H16" s="822" t="s">
        <v>1453</v>
      </c>
      <c r="I16" s="732"/>
      <c r="J16" s="733"/>
      <c r="K16" s="813" t="s">
        <v>1380</v>
      </c>
      <c r="L16" s="282"/>
    </row>
    <row r="17" spans="2:12">
      <c r="B17" s="814"/>
      <c r="C17" s="138"/>
      <c r="D17" s="791"/>
      <c r="E17" s="300" t="s">
        <v>1409</v>
      </c>
      <c r="F17" s="300" t="s">
        <v>1410</v>
      </c>
      <c r="G17" s="300" t="s">
        <v>1454</v>
      </c>
      <c r="H17" s="300" t="s">
        <v>1409</v>
      </c>
      <c r="I17" s="300" t="s">
        <v>1410</v>
      </c>
      <c r="J17" s="300" t="s">
        <v>1454</v>
      </c>
      <c r="K17" s="815"/>
      <c r="L17" s="282"/>
    </row>
    <row r="18" spans="2:12" ht="24">
      <c r="B18" s="814"/>
      <c r="C18" s="138"/>
      <c r="D18" s="142" t="s">
        <v>1455</v>
      </c>
      <c r="E18" s="250"/>
      <c r="F18" s="250"/>
      <c r="G18" s="211">
        <f t="shared" ref="G18:G20" si="0">+E18+F18</f>
        <v>0</v>
      </c>
      <c r="H18" s="250"/>
      <c r="I18" s="250"/>
      <c r="J18" s="211">
        <f t="shared" ref="J18:J20" si="1">+H18+I18</f>
        <v>0</v>
      </c>
      <c r="K18" s="211">
        <f t="shared" ref="K18:K20" si="2">+G18+J18</f>
        <v>0</v>
      </c>
      <c r="L18" s="282"/>
    </row>
    <row r="19" spans="2:12" ht="36">
      <c r="B19" s="814"/>
      <c r="C19" s="138"/>
      <c r="D19" s="142" t="s">
        <v>1456</v>
      </c>
      <c r="E19" s="250"/>
      <c r="F19" s="250"/>
      <c r="G19" s="211">
        <f t="shared" si="0"/>
        <v>0</v>
      </c>
      <c r="H19" s="250"/>
      <c r="I19" s="250"/>
      <c r="J19" s="211">
        <f t="shared" si="1"/>
        <v>0</v>
      </c>
      <c r="K19" s="211">
        <f t="shared" si="2"/>
        <v>0</v>
      </c>
      <c r="L19" s="282"/>
    </row>
    <row r="20" spans="2:12" ht="36">
      <c r="B20" s="814"/>
      <c r="C20" s="138"/>
      <c r="D20" s="142" t="s">
        <v>1457</v>
      </c>
      <c r="E20" s="250"/>
      <c r="F20" s="250"/>
      <c r="G20" s="211">
        <f t="shared" si="0"/>
        <v>0</v>
      </c>
      <c r="H20" s="250"/>
      <c r="I20" s="250"/>
      <c r="J20" s="211">
        <f t="shared" si="1"/>
        <v>0</v>
      </c>
      <c r="K20" s="211">
        <f t="shared" si="2"/>
        <v>0</v>
      </c>
      <c r="L20" s="282"/>
    </row>
    <row r="21" spans="2:12" ht="15.75" customHeight="1">
      <c r="B21" s="814"/>
      <c r="C21" s="138"/>
      <c r="D21" s="142" t="s">
        <v>257</v>
      </c>
      <c r="E21" s="212" t="str">
        <f t="shared" ref="E21:K21" si="3">IFERROR(E20/E19,"N.A.")</f>
        <v>N.A.</v>
      </c>
      <c r="F21" s="212" t="str">
        <f t="shared" si="3"/>
        <v>N.A.</v>
      </c>
      <c r="G21" s="212" t="str">
        <f t="shared" si="3"/>
        <v>N.A.</v>
      </c>
      <c r="H21" s="212" t="str">
        <f t="shared" si="3"/>
        <v>N.A.</v>
      </c>
      <c r="I21" s="212" t="str">
        <f t="shared" si="3"/>
        <v>N.A.</v>
      </c>
      <c r="J21" s="212" t="str">
        <f t="shared" si="3"/>
        <v>N.A.</v>
      </c>
      <c r="K21" s="212" t="str">
        <f t="shared" si="3"/>
        <v>N.A.</v>
      </c>
      <c r="L21" s="282"/>
    </row>
    <row r="22" spans="2:12" ht="15.75" customHeight="1">
      <c r="B22" s="814"/>
      <c r="C22" s="144"/>
      <c r="D22" s="811"/>
      <c r="E22" s="787"/>
      <c r="F22" s="787"/>
      <c r="G22" s="787"/>
      <c r="H22" s="787"/>
      <c r="I22" s="787"/>
      <c r="J22" s="787"/>
      <c r="K22" s="787"/>
      <c r="L22" s="788"/>
    </row>
    <row r="23" spans="2:12" ht="15.75" customHeight="1">
      <c r="B23" s="814"/>
      <c r="C23" s="144"/>
      <c r="D23" s="812" t="s">
        <v>1127</v>
      </c>
      <c r="E23" s="787"/>
      <c r="F23" s="787"/>
      <c r="G23" s="787"/>
      <c r="H23" s="787"/>
      <c r="I23" s="787"/>
      <c r="J23" s="787"/>
      <c r="K23" s="787"/>
      <c r="L23" s="788"/>
    </row>
    <row r="24" spans="2:12" ht="15.75" customHeight="1">
      <c r="B24" s="814"/>
      <c r="C24" s="144"/>
      <c r="D24" s="812" t="s">
        <v>1458</v>
      </c>
      <c r="E24" s="787"/>
      <c r="F24" s="787"/>
      <c r="G24" s="787"/>
      <c r="H24" s="787"/>
      <c r="I24" s="787"/>
      <c r="J24" s="787"/>
      <c r="K24" s="787"/>
      <c r="L24" s="788"/>
    </row>
    <row r="25" spans="2:12" ht="15.75" customHeight="1">
      <c r="B25" s="814"/>
      <c r="C25" s="144"/>
      <c r="D25" s="828" t="s">
        <v>1208</v>
      </c>
      <c r="E25" s="790"/>
      <c r="F25" s="790"/>
      <c r="G25" s="790"/>
      <c r="H25" s="790"/>
      <c r="I25" s="790"/>
      <c r="J25" s="790"/>
      <c r="K25" s="790"/>
      <c r="L25" s="791"/>
    </row>
    <row r="26" spans="2:12" ht="21" customHeight="1">
      <c r="B26" s="814"/>
      <c r="C26" s="855" t="s">
        <v>846</v>
      </c>
      <c r="D26" s="876" t="s">
        <v>1129</v>
      </c>
      <c r="E26" s="878" t="s">
        <v>1421</v>
      </c>
      <c r="F26" s="878" t="s">
        <v>1422</v>
      </c>
      <c r="G26" s="878" t="s">
        <v>1423</v>
      </c>
      <c r="H26" s="314" t="s">
        <v>1387</v>
      </c>
      <c r="I26" s="314" t="s">
        <v>1388</v>
      </c>
      <c r="J26" s="878" t="s">
        <v>1133</v>
      </c>
      <c r="K26" s="878" t="s">
        <v>1134</v>
      </c>
      <c r="L26" s="878" t="s">
        <v>850</v>
      </c>
    </row>
    <row r="27" spans="2:12" ht="15.75" customHeight="1">
      <c r="B27" s="814"/>
      <c r="C27" s="791"/>
      <c r="D27" s="815"/>
      <c r="E27" s="815"/>
      <c r="F27" s="815"/>
      <c r="G27" s="815"/>
      <c r="H27" s="315" t="s">
        <v>1389</v>
      </c>
      <c r="I27" s="315" t="s">
        <v>1390</v>
      </c>
      <c r="J27" s="815"/>
      <c r="K27" s="815"/>
      <c r="L27" s="815"/>
    </row>
    <row r="28" spans="2:12" ht="15.75" customHeight="1">
      <c r="B28" s="814"/>
      <c r="C28" s="265"/>
      <c r="D28" s="167"/>
      <c r="E28" s="167"/>
      <c r="F28" s="167"/>
      <c r="G28" s="167"/>
      <c r="H28" s="242"/>
      <c r="I28" s="242"/>
      <c r="J28" s="242"/>
      <c r="K28" s="242"/>
      <c r="L28" s="242"/>
    </row>
    <row r="29" spans="2:12" ht="15.75" customHeight="1">
      <c r="B29" s="814"/>
      <c r="C29" s="265"/>
      <c r="D29" s="167"/>
      <c r="E29" s="167"/>
      <c r="F29" s="167"/>
      <c r="G29" s="167"/>
      <c r="H29" s="242"/>
      <c r="I29" s="242"/>
      <c r="J29" s="242"/>
      <c r="K29" s="242"/>
      <c r="L29" s="242"/>
    </row>
    <row r="30" spans="2:12" ht="15.75" customHeight="1">
      <c r="B30" s="814"/>
      <c r="C30" s="265"/>
      <c r="D30" s="167"/>
      <c r="E30" s="167"/>
      <c r="F30" s="167"/>
      <c r="G30" s="167"/>
      <c r="H30" s="242"/>
      <c r="I30" s="242"/>
      <c r="J30" s="242"/>
      <c r="K30" s="242"/>
      <c r="L30" s="242"/>
    </row>
    <row r="31" spans="2:12" ht="15.75" customHeight="1">
      <c r="B31" s="814"/>
      <c r="C31" s="265"/>
      <c r="D31" s="167"/>
      <c r="E31" s="167"/>
      <c r="F31" s="167"/>
      <c r="G31" s="167"/>
      <c r="H31" s="242"/>
      <c r="I31" s="242"/>
      <c r="J31" s="242"/>
      <c r="K31" s="242"/>
      <c r="L31" s="242"/>
    </row>
    <row r="32" spans="2:12" ht="15.75" customHeight="1">
      <c r="B32" s="814"/>
      <c r="C32" s="265"/>
      <c r="D32" s="167"/>
      <c r="E32" s="167"/>
      <c r="F32" s="167"/>
      <c r="G32" s="167"/>
      <c r="H32" s="242"/>
      <c r="I32" s="242"/>
      <c r="J32" s="242"/>
      <c r="K32" s="242"/>
      <c r="L32" s="242"/>
    </row>
    <row r="33" spans="2:12" ht="15.75" customHeight="1">
      <c r="B33" s="814"/>
      <c r="C33" s="265"/>
      <c r="D33" s="167"/>
      <c r="E33" s="167"/>
      <c r="F33" s="167"/>
      <c r="G33" s="167"/>
      <c r="H33" s="242"/>
      <c r="I33" s="242"/>
      <c r="J33" s="242"/>
      <c r="K33" s="242"/>
      <c r="L33" s="242"/>
    </row>
    <row r="34" spans="2:12" ht="15.75" customHeight="1">
      <c r="B34" s="814"/>
      <c r="C34" s="265"/>
      <c r="D34" s="167"/>
      <c r="E34" s="167"/>
      <c r="F34" s="167"/>
      <c r="G34" s="167"/>
      <c r="H34" s="242"/>
      <c r="I34" s="242"/>
      <c r="J34" s="242"/>
      <c r="K34" s="242"/>
      <c r="L34" s="242"/>
    </row>
    <row r="35" spans="2:12" ht="15.75" customHeight="1">
      <c r="B35" s="814"/>
      <c r="C35" s="265"/>
      <c r="D35" s="167"/>
      <c r="E35" s="167"/>
      <c r="F35" s="167"/>
      <c r="G35" s="167"/>
      <c r="H35" s="242"/>
      <c r="I35" s="242"/>
      <c r="J35" s="242"/>
      <c r="K35" s="242"/>
      <c r="L35" s="242"/>
    </row>
    <row r="36" spans="2:12" ht="15.75" customHeight="1">
      <c r="B36" s="814"/>
      <c r="C36" s="265"/>
      <c r="D36" s="167"/>
      <c r="E36" s="167"/>
      <c r="F36" s="167"/>
      <c r="G36" s="167"/>
      <c r="H36" s="242"/>
      <c r="I36" s="242"/>
      <c r="J36" s="242"/>
      <c r="K36" s="242"/>
      <c r="L36" s="242"/>
    </row>
    <row r="37" spans="2:12" ht="15.75" customHeight="1">
      <c r="B37" s="815"/>
      <c r="C37" s="316"/>
      <c r="D37" s="303"/>
      <c r="E37" s="182" t="s">
        <v>1025</v>
      </c>
      <c r="F37" s="303"/>
      <c r="G37" s="303"/>
      <c r="H37" s="304">
        <f t="shared" ref="H37:K37" si="4">SUM(H28:H36)</f>
        <v>0</v>
      </c>
      <c r="I37" s="304">
        <f t="shared" si="4"/>
        <v>0</v>
      </c>
      <c r="J37" s="304">
        <f t="shared" si="4"/>
        <v>0</v>
      </c>
      <c r="K37" s="304">
        <f t="shared" si="4"/>
        <v>0</v>
      </c>
      <c r="L37" s="242"/>
    </row>
    <row r="38" spans="2:12" ht="36" customHeight="1">
      <c r="B38" s="173" t="s">
        <v>931</v>
      </c>
      <c r="C38" s="174"/>
      <c r="D38" s="822" t="s">
        <v>1459</v>
      </c>
      <c r="E38" s="732"/>
      <c r="F38" s="732"/>
      <c r="G38" s="732"/>
      <c r="H38" s="732"/>
      <c r="I38" s="732"/>
      <c r="J38" s="732"/>
      <c r="K38" s="732"/>
      <c r="L38" s="733"/>
    </row>
    <row r="39" spans="2:12" ht="24" customHeight="1">
      <c r="B39" s="173" t="s">
        <v>933</v>
      </c>
      <c r="C39" s="174"/>
      <c r="D39" s="822" t="s">
        <v>1460</v>
      </c>
      <c r="E39" s="732"/>
      <c r="F39" s="732"/>
      <c r="G39" s="732"/>
      <c r="H39" s="732"/>
      <c r="I39" s="732"/>
      <c r="J39" s="732"/>
      <c r="K39" s="732"/>
      <c r="L39" s="733"/>
    </row>
    <row r="40" spans="2:12" ht="15.75" customHeight="1">
      <c r="B40" s="118"/>
      <c r="C40" s="119"/>
      <c r="D40" s="120"/>
      <c r="E40" s="120"/>
      <c r="F40" s="120"/>
      <c r="G40" s="120"/>
      <c r="H40" s="120"/>
      <c r="I40" s="120"/>
      <c r="J40" s="120"/>
      <c r="K40" s="120"/>
    </row>
    <row r="41" spans="2:12" ht="24" customHeight="1">
      <c r="B41" s="830" t="s">
        <v>935</v>
      </c>
      <c r="C41" s="732"/>
      <c r="D41" s="732"/>
      <c r="E41" s="733"/>
      <c r="F41" s="120"/>
      <c r="G41" s="120"/>
      <c r="H41" s="120"/>
      <c r="I41" s="120"/>
      <c r="J41" s="120"/>
      <c r="K41" s="120"/>
    </row>
    <row r="42" spans="2:12" ht="15.75" customHeight="1">
      <c r="B42" s="813">
        <v>1</v>
      </c>
      <c r="C42" s="180"/>
      <c r="D42" s="181" t="s">
        <v>936</v>
      </c>
      <c r="E42" s="167"/>
      <c r="F42" s="120"/>
      <c r="G42" s="120"/>
      <c r="H42" s="120"/>
      <c r="I42" s="120"/>
      <c r="J42" s="120"/>
      <c r="K42" s="120"/>
    </row>
    <row r="43" spans="2:12" ht="15.75" customHeight="1">
      <c r="B43" s="814"/>
      <c r="C43" s="180"/>
      <c r="D43" s="142" t="s">
        <v>8</v>
      </c>
      <c r="E43" s="167"/>
      <c r="F43" s="120"/>
      <c r="G43" s="120"/>
      <c r="H43" s="120"/>
      <c r="I43" s="120"/>
      <c r="J43" s="120"/>
      <c r="K43" s="120"/>
    </row>
    <row r="44" spans="2:12" ht="15.75" customHeight="1">
      <c r="B44" s="814"/>
      <c r="C44" s="180"/>
      <c r="D44" s="142" t="s">
        <v>937</v>
      </c>
      <c r="E44" s="167"/>
      <c r="F44" s="120"/>
      <c r="G44" s="120"/>
      <c r="H44" s="120"/>
      <c r="I44" s="120"/>
      <c r="J44" s="120"/>
      <c r="K44" s="120"/>
    </row>
    <row r="45" spans="2:12" ht="15.75" customHeight="1">
      <c r="B45" s="814"/>
      <c r="C45" s="180"/>
      <c r="D45" s="142" t="s">
        <v>10</v>
      </c>
      <c r="E45" s="167"/>
      <c r="F45" s="120"/>
      <c r="G45" s="120"/>
      <c r="H45" s="120"/>
      <c r="I45" s="120"/>
      <c r="J45" s="120"/>
      <c r="K45" s="120"/>
    </row>
    <row r="46" spans="2:12" ht="15.75" customHeight="1">
      <c r="B46" s="814"/>
      <c r="C46" s="180"/>
      <c r="D46" s="142" t="s">
        <v>12</v>
      </c>
      <c r="E46" s="167"/>
      <c r="F46" s="120"/>
      <c r="G46" s="120"/>
      <c r="H46" s="120"/>
      <c r="I46" s="120"/>
      <c r="J46" s="120"/>
      <c r="K46" s="120"/>
    </row>
    <row r="47" spans="2:12" ht="15.75" customHeight="1">
      <c r="B47" s="814"/>
      <c r="C47" s="180"/>
      <c r="D47" s="142" t="s">
        <v>14</v>
      </c>
      <c r="E47" s="167"/>
      <c r="F47" s="120"/>
      <c r="G47" s="120"/>
      <c r="H47" s="120"/>
      <c r="I47" s="120"/>
      <c r="J47" s="120"/>
      <c r="K47" s="120"/>
    </row>
    <row r="48" spans="2:12" ht="15.75" customHeight="1">
      <c r="B48" s="815"/>
      <c r="C48" s="145"/>
      <c r="D48" s="142" t="s">
        <v>938</v>
      </c>
      <c r="E48" s="167"/>
      <c r="F48" s="120"/>
      <c r="G48" s="120"/>
      <c r="H48" s="120"/>
      <c r="I48" s="120"/>
      <c r="J48" s="120"/>
      <c r="K48" s="120"/>
    </row>
    <row r="49" spans="2:11" ht="15.75" customHeight="1">
      <c r="B49" s="118"/>
      <c r="C49" s="119"/>
      <c r="D49" s="120"/>
      <c r="E49" s="120"/>
      <c r="F49" s="120"/>
      <c r="G49" s="120"/>
      <c r="H49" s="120"/>
      <c r="I49" s="120"/>
      <c r="J49" s="120"/>
      <c r="K49" s="120"/>
    </row>
    <row r="50" spans="2:11" ht="15.75" customHeight="1">
      <c r="B50" s="830" t="s">
        <v>939</v>
      </c>
      <c r="C50" s="732"/>
      <c r="D50" s="732"/>
      <c r="E50" s="733"/>
      <c r="F50" s="120"/>
      <c r="G50" s="120"/>
      <c r="H50" s="120"/>
      <c r="I50" s="120"/>
      <c r="J50" s="120"/>
      <c r="K50" s="120"/>
    </row>
    <row r="51" spans="2:11" ht="15.75" customHeight="1">
      <c r="B51" s="813">
        <v>1</v>
      </c>
      <c r="C51" s="180"/>
      <c r="D51" s="181" t="s">
        <v>936</v>
      </c>
      <c r="E51" s="231" t="s">
        <v>940</v>
      </c>
      <c r="F51" s="120"/>
      <c r="G51" s="120"/>
      <c r="H51" s="120"/>
      <c r="I51" s="120"/>
      <c r="J51" s="120"/>
      <c r="K51" s="120"/>
    </row>
    <row r="52" spans="2:11" ht="15.75" customHeight="1">
      <c r="B52" s="814"/>
      <c r="C52" s="180"/>
      <c r="D52" s="142" t="s">
        <v>8</v>
      </c>
      <c r="E52" s="231" t="s">
        <v>941</v>
      </c>
      <c r="F52" s="120"/>
      <c r="G52" s="120"/>
      <c r="H52" s="120"/>
      <c r="I52" s="120"/>
      <c r="J52" s="120"/>
      <c r="K52" s="120"/>
    </row>
    <row r="53" spans="2:11" ht="15.75" customHeight="1">
      <c r="B53" s="814"/>
      <c r="C53" s="180"/>
      <c r="D53" s="142" t="s">
        <v>937</v>
      </c>
      <c r="E53" s="218"/>
      <c r="F53" s="120"/>
      <c r="G53" s="120"/>
      <c r="H53" s="120"/>
      <c r="I53" s="120"/>
      <c r="J53" s="120"/>
      <c r="K53" s="120"/>
    </row>
    <row r="54" spans="2:11" ht="15.75" customHeight="1">
      <c r="B54" s="814"/>
      <c r="C54" s="180"/>
      <c r="D54" s="142" t="s">
        <v>10</v>
      </c>
      <c r="E54" s="218"/>
      <c r="F54" s="120"/>
      <c r="G54" s="120"/>
      <c r="H54" s="120"/>
      <c r="I54" s="120"/>
      <c r="J54" s="120"/>
      <c r="K54" s="120"/>
    </row>
    <row r="55" spans="2:11" ht="15.75" customHeight="1">
      <c r="B55" s="814"/>
      <c r="C55" s="180"/>
      <c r="D55" s="142" t="s">
        <v>12</v>
      </c>
      <c r="E55" s="218"/>
      <c r="F55" s="120"/>
      <c r="G55" s="120"/>
      <c r="H55" s="120"/>
      <c r="I55" s="120"/>
      <c r="J55" s="120"/>
      <c r="K55" s="120"/>
    </row>
    <row r="56" spans="2:11" ht="15.75" customHeight="1">
      <c r="B56" s="814"/>
      <c r="C56" s="180"/>
      <c r="D56" s="142" t="s">
        <v>14</v>
      </c>
      <c r="E56" s="218"/>
      <c r="F56" s="120"/>
      <c r="G56" s="120"/>
      <c r="H56" s="120"/>
      <c r="I56" s="120"/>
      <c r="J56" s="120"/>
      <c r="K56" s="120"/>
    </row>
    <row r="57" spans="2:11" ht="15.75" customHeight="1">
      <c r="B57" s="815"/>
      <c r="C57" s="145"/>
      <c r="D57" s="142" t="s">
        <v>938</v>
      </c>
      <c r="E57" s="218"/>
      <c r="F57" s="120"/>
      <c r="G57" s="120"/>
      <c r="H57" s="120"/>
      <c r="I57" s="120"/>
      <c r="J57" s="120"/>
      <c r="K57" s="120"/>
    </row>
    <row r="58" spans="2:11" ht="15.75" customHeight="1">
      <c r="B58" s="118"/>
      <c r="C58" s="119"/>
      <c r="D58" s="120"/>
      <c r="E58" s="120"/>
      <c r="F58" s="120"/>
      <c r="G58" s="120"/>
      <c r="H58" s="120"/>
      <c r="I58" s="120"/>
      <c r="J58" s="120"/>
      <c r="K58" s="120"/>
    </row>
    <row r="59" spans="2:11" ht="15" customHeight="1">
      <c r="B59" s="184" t="s">
        <v>942</v>
      </c>
      <c r="C59" s="185"/>
      <c r="D59" s="185"/>
      <c r="E59" s="215"/>
      <c r="G59" s="120"/>
      <c r="H59" s="120"/>
      <c r="I59" s="120"/>
      <c r="J59" s="120"/>
      <c r="K59" s="120"/>
    </row>
    <row r="60" spans="2:11" ht="15.75" customHeight="1">
      <c r="B60" s="187" t="s">
        <v>943</v>
      </c>
      <c r="C60" s="142" t="s">
        <v>944</v>
      </c>
      <c r="D60" s="142" t="s">
        <v>945</v>
      </c>
      <c r="E60" s="142" t="s">
        <v>946</v>
      </c>
      <c r="F60" s="120"/>
      <c r="G60" s="120"/>
      <c r="H60" s="120"/>
      <c r="I60" s="120"/>
      <c r="J60" s="120"/>
    </row>
    <row r="61" spans="2:11" ht="15.75" customHeight="1">
      <c r="B61" s="189">
        <v>42401</v>
      </c>
      <c r="C61" s="142">
        <v>0.01</v>
      </c>
      <c r="D61" s="216" t="s">
        <v>1461</v>
      </c>
      <c r="E61" s="142"/>
      <c r="F61" s="120"/>
      <c r="G61" s="120"/>
      <c r="H61" s="120"/>
      <c r="I61" s="120"/>
      <c r="J61" s="120"/>
    </row>
    <row r="62" spans="2:11" ht="15.75" customHeight="1">
      <c r="B62" s="191"/>
      <c r="C62" s="192"/>
      <c r="D62" s="120"/>
      <c r="E62" s="120"/>
      <c r="F62" s="120"/>
      <c r="G62" s="120"/>
      <c r="H62" s="120"/>
      <c r="I62" s="120"/>
      <c r="J62" s="120"/>
      <c r="K62" s="120"/>
    </row>
    <row r="63" spans="2:11" ht="15.75" customHeight="1">
      <c r="B63" s="193" t="s">
        <v>850</v>
      </c>
      <c r="C63" s="194"/>
      <c r="D63" s="120"/>
      <c r="E63" s="120"/>
      <c r="F63" s="120"/>
      <c r="G63" s="120"/>
      <c r="H63" s="120"/>
      <c r="I63" s="120"/>
      <c r="J63" s="120"/>
      <c r="K63" s="120"/>
    </row>
    <row r="64" spans="2:11" ht="81" customHeight="1">
      <c r="B64" s="879" t="s">
        <v>1462</v>
      </c>
      <c r="C64" s="817"/>
      <c r="D64" s="818"/>
      <c r="E64" s="120"/>
      <c r="F64" s="120"/>
      <c r="G64" s="120"/>
      <c r="H64" s="120"/>
      <c r="I64" s="120"/>
      <c r="J64" s="120"/>
      <c r="K64" s="120"/>
    </row>
    <row r="65" spans="2:11" ht="15.75" customHeight="1">
      <c r="B65" s="819"/>
      <c r="C65" s="820"/>
      <c r="D65" s="821"/>
      <c r="E65" s="120"/>
      <c r="F65" s="120"/>
      <c r="G65" s="120"/>
      <c r="H65" s="120"/>
      <c r="I65" s="120"/>
      <c r="J65" s="120"/>
      <c r="K65" s="120"/>
    </row>
    <row r="66" spans="2:11" ht="15.75" customHeight="1">
      <c r="B66" s="118"/>
      <c r="C66" s="119"/>
      <c r="D66" s="120"/>
      <c r="E66" s="120"/>
      <c r="F66" s="120"/>
      <c r="G66" s="120"/>
      <c r="H66" s="120"/>
      <c r="I66" s="120"/>
      <c r="J66" s="120"/>
      <c r="K66" s="120"/>
    </row>
    <row r="67" spans="2:11" ht="15.75" customHeight="1">
      <c r="B67" s="120"/>
      <c r="C67" s="170"/>
      <c r="D67" s="120"/>
      <c r="E67" s="120"/>
      <c r="F67" s="120"/>
      <c r="G67" s="120"/>
      <c r="H67" s="120"/>
      <c r="I67" s="120"/>
      <c r="J67" s="120"/>
      <c r="K67" s="120"/>
    </row>
    <row r="68" spans="2:11" ht="15.75" customHeight="1">
      <c r="B68" s="220" t="s">
        <v>1394</v>
      </c>
      <c r="C68" s="197"/>
      <c r="D68" s="120"/>
      <c r="E68" s="120"/>
      <c r="F68" s="120"/>
      <c r="G68" s="120"/>
      <c r="H68" s="120"/>
      <c r="I68" s="120"/>
      <c r="J68" s="120"/>
      <c r="K68" s="120"/>
    </row>
    <row r="69" spans="2:11" ht="15.75" customHeight="1">
      <c r="B69" s="195"/>
      <c r="C69" s="130"/>
      <c r="D69" s="120"/>
      <c r="E69" s="120"/>
      <c r="F69" s="120"/>
      <c r="G69" s="120"/>
      <c r="H69" s="120"/>
      <c r="I69" s="120"/>
      <c r="J69" s="120"/>
      <c r="K69" s="120"/>
    </row>
    <row r="70" spans="2:11" ht="15.75" customHeight="1">
      <c r="B70" s="198" t="s">
        <v>949</v>
      </c>
      <c r="C70" s="146"/>
      <c r="D70" s="139" t="s">
        <v>1463</v>
      </c>
      <c r="E70" s="120"/>
      <c r="F70" s="120"/>
      <c r="G70" s="120"/>
      <c r="H70" s="120"/>
      <c r="I70" s="120"/>
      <c r="J70" s="120"/>
      <c r="K70" s="120"/>
    </row>
    <row r="71" spans="2:11" ht="15.75" customHeight="1">
      <c r="B71" s="813" t="s">
        <v>951</v>
      </c>
      <c r="C71" s="180"/>
      <c r="D71" s="221" t="s">
        <v>952</v>
      </c>
      <c r="E71" s="120"/>
      <c r="F71" s="120"/>
      <c r="G71" s="120"/>
      <c r="H71" s="120"/>
      <c r="I71" s="120"/>
      <c r="J71" s="120"/>
      <c r="K71" s="120"/>
    </row>
    <row r="72" spans="2:11" ht="15.75" customHeight="1">
      <c r="B72" s="814"/>
      <c r="C72" s="180"/>
      <c r="D72" s="206" t="s">
        <v>1464</v>
      </c>
      <c r="E72" s="120"/>
      <c r="F72" s="120"/>
      <c r="G72" s="120"/>
      <c r="H72" s="120"/>
      <c r="I72" s="120"/>
      <c r="J72" s="120"/>
      <c r="K72" s="120"/>
    </row>
    <row r="73" spans="2:11" ht="15.75" customHeight="1">
      <c r="B73" s="814"/>
      <c r="C73" s="180"/>
      <c r="D73" s="221" t="s">
        <v>955</v>
      </c>
      <c r="E73" s="120"/>
      <c r="F73" s="120"/>
      <c r="G73" s="120"/>
      <c r="H73" s="120"/>
      <c r="I73" s="120"/>
      <c r="J73" s="120"/>
      <c r="K73" s="120"/>
    </row>
    <row r="74" spans="2:11" ht="15.75" customHeight="1">
      <c r="B74" s="814"/>
      <c r="C74" s="180"/>
      <c r="D74" s="206" t="s">
        <v>1061</v>
      </c>
      <c r="E74" s="120"/>
      <c r="F74" s="120"/>
      <c r="G74" s="120"/>
      <c r="H74" s="120"/>
      <c r="I74" s="120"/>
      <c r="J74" s="120"/>
      <c r="K74" s="120"/>
    </row>
    <row r="75" spans="2:11" ht="15.75" customHeight="1">
      <c r="B75" s="814"/>
      <c r="C75" s="180"/>
      <c r="D75" s="206" t="s">
        <v>1465</v>
      </c>
      <c r="E75" s="120"/>
      <c r="F75" s="120"/>
      <c r="G75" s="120"/>
      <c r="H75" s="120"/>
      <c r="I75" s="120"/>
      <c r="J75" s="120"/>
      <c r="K75" s="120"/>
    </row>
    <row r="76" spans="2:11" ht="15.75" customHeight="1">
      <c r="B76" s="814"/>
      <c r="C76" s="180"/>
      <c r="D76" s="206" t="s">
        <v>1466</v>
      </c>
      <c r="E76" s="120"/>
      <c r="F76" s="120"/>
      <c r="G76" s="120"/>
      <c r="H76" s="120"/>
      <c r="I76" s="120"/>
      <c r="J76" s="120"/>
      <c r="K76" s="120"/>
    </row>
    <row r="77" spans="2:11" ht="15.75" customHeight="1">
      <c r="B77" s="814"/>
      <c r="C77" s="180"/>
      <c r="D77" s="206" t="s">
        <v>1467</v>
      </c>
      <c r="E77" s="120"/>
      <c r="F77" s="120"/>
      <c r="G77" s="120"/>
      <c r="H77" s="120"/>
      <c r="I77" s="120"/>
      <c r="J77" s="120"/>
      <c r="K77" s="120"/>
    </row>
    <row r="78" spans="2:11" ht="15.75" customHeight="1">
      <c r="B78" s="814"/>
      <c r="C78" s="180"/>
      <c r="D78" s="206" t="s">
        <v>1468</v>
      </c>
      <c r="E78" s="120"/>
      <c r="F78" s="120"/>
      <c r="G78" s="120"/>
      <c r="H78" s="120"/>
      <c r="I78" s="120"/>
      <c r="J78" s="120"/>
      <c r="K78" s="120"/>
    </row>
    <row r="79" spans="2:11" ht="15.75" customHeight="1">
      <c r="B79" s="814"/>
      <c r="C79" s="180"/>
      <c r="D79" s="206" t="s">
        <v>1469</v>
      </c>
      <c r="E79" s="120"/>
      <c r="F79" s="120"/>
      <c r="G79" s="120"/>
      <c r="H79" s="120"/>
      <c r="I79" s="120"/>
      <c r="J79" s="120"/>
      <c r="K79" s="120"/>
    </row>
    <row r="80" spans="2:11" ht="15.75" customHeight="1">
      <c r="B80" s="814"/>
      <c r="C80" s="180"/>
      <c r="D80" s="221" t="s">
        <v>1184</v>
      </c>
      <c r="E80" s="120"/>
      <c r="F80" s="120"/>
      <c r="G80" s="120"/>
      <c r="H80" s="120"/>
      <c r="I80" s="120"/>
      <c r="J80" s="120"/>
      <c r="K80" s="120"/>
    </row>
    <row r="81" spans="2:11" ht="15.75" customHeight="1">
      <c r="B81" s="814"/>
      <c r="C81" s="180"/>
      <c r="D81" s="206" t="s">
        <v>1283</v>
      </c>
      <c r="E81" s="120"/>
      <c r="F81" s="120"/>
      <c r="G81" s="120"/>
      <c r="H81" s="120"/>
      <c r="I81" s="120"/>
      <c r="J81" s="120"/>
      <c r="K81" s="120"/>
    </row>
    <row r="82" spans="2:11" ht="15.75" customHeight="1">
      <c r="B82" s="814"/>
      <c r="C82" s="180"/>
      <c r="D82" s="206" t="s">
        <v>1470</v>
      </c>
      <c r="E82" s="120"/>
      <c r="F82" s="120"/>
      <c r="G82" s="120"/>
      <c r="H82" s="120"/>
      <c r="I82" s="120"/>
      <c r="J82" s="120"/>
      <c r="K82" s="120"/>
    </row>
    <row r="83" spans="2:11" ht="15.75" customHeight="1">
      <c r="B83" s="815"/>
      <c r="C83" s="145"/>
      <c r="D83" s="142" t="s">
        <v>1471</v>
      </c>
      <c r="E83" s="120"/>
      <c r="F83" s="120"/>
      <c r="G83" s="120"/>
      <c r="H83" s="120"/>
      <c r="I83" s="120"/>
      <c r="J83" s="120"/>
      <c r="K83" s="120"/>
    </row>
    <row r="84" spans="2:11" ht="15.75" customHeight="1">
      <c r="B84" s="187" t="s">
        <v>964</v>
      </c>
      <c r="C84" s="145"/>
      <c r="D84" s="142"/>
      <c r="E84" s="120"/>
      <c r="F84" s="120"/>
      <c r="G84" s="120"/>
      <c r="H84" s="120"/>
      <c r="I84" s="120"/>
      <c r="J84" s="120"/>
      <c r="K84" s="120"/>
    </row>
    <row r="85" spans="2:11" ht="15.75" customHeight="1">
      <c r="B85" s="813" t="s">
        <v>965</v>
      </c>
      <c r="C85" s="180"/>
      <c r="D85" s="206" t="s">
        <v>1472</v>
      </c>
      <c r="E85" s="120"/>
      <c r="F85" s="120"/>
      <c r="G85" s="120"/>
      <c r="H85" s="120"/>
      <c r="I85" s="120"/>
      <c r="J85" s="120"/>
      <c r="K85" s="120"/>
    </row>
    <row r="86" spans="2:11" ht="15.75" customHeight="1">
      <c r="B86" s="814"/>
      <c r="C86" s="180"/>
      <c r="D86" s="206" t="s">
        <v>1473</v>
      </c>
      <c r="E86" s="120"/>
      <c r="F86" s="120"/>
      <c r="G86" s="120"/>
      <c r="H86" s="120"/>
      <c r="I86" s="120"/>
      <c r="J86" s="120"/>
      <c r="K86" s="120"/>
    </row>
    <row r="87" spans="2:11" ht="15.75" customHeight="1">
      <c r="B87" s="814"/>
      <c r="C87" s="180"/>
      <c r="D87" s="206" t="s">
        <v>1474</v>
      </c>
      <c r="E87" s="120"/>
      <c r="F87" s="120"/>
      <c r="G87" s="120"/>
      <c r="H87" s="120"/>
      <c r="I87" s="120"/>
      <c r="J87" s="120"/>
      <c r="K87" s="120"/>
    </row>
    <row r="88" spans="2:11" ht="15.75" customHeight="1">
      <c r="B88" s="815"/>
      <c r="C88" s="145"/>
      <c r="D88" s="142" t="s">
        <v>1475</v>
      </c>
      <c r="E88" s="120"/>
      <c r="F88" s="120"/>
      <c r="G88" s="120"/>
      <c r="H88" s="120"/>
      <c r="I88" s="120"/>
      <c r="J88" s="120"/>
      <c r="K88" s="120"/>
    </row>
    <row r="89" spans="2:11" ht="15.75" customHeight="1">
      <c r="B89" s="813" t="s">
        <v>982</v>
      </c>
      <c r="C89" s="180"/>
      <c r="D89" s="221" t="s">
        <v>257</v>
      </c>
      <c r="E89" s="120"/>
      <c r="F89" s="120"/>
      <c r="G89" s="120"/>
      <c r="H89" s="120"/>
      <c r="I89" s="120"/>
      <c r="J89" s="120"/>
      <c r="K89" s="120"/>
    </row>
    <row r="90" spans="2:11" ht="15.75" customHeight="1">
      <c r="B90" s="814"/>
      <c r="C90" s="180"/>
      <c r="D90" s="206" t="s">
        <v>1445</v>
      </c>
      <c r="E90" s="120"/>
      <c r="F90" s="120"/>
      <c r="G90" s="120"/>
      <c r="H90" s="120"/>
      <c r="I90" s="120"/>
      <c r="J90" s="120"/>
      <c r="K90" s="120"/>
    </row>
    <row r="91" spans="2:11" ht="15.75" customHeight="1">
      <c r="B91" s="814"/>
      <c r="C91" s="180"/>
      <c r="D91" s="206" t="s">
        <v>983</v>
      </c>
      <c r="E91" s="120"/>
      <c r="F91" s="120"/>
      <c r="G91" s="120"/>
      <c r="H91" s="120"/>
      <c r="I91" s="120"/>
      <c r="J91" s="120"/>
      <c r="K91" s="120"/>
    </row>
    <row r="92" spans="2:11" ht="15.75" customHeight="1">
      <c r="B92" s="814"/>
      <c r="C92" s="180"/>
      <c r="D92" s="206" t="s">
        <v>1476</v>
      </c>
      <c r="E92" s="120"/>
      <c r="F92" s="120"/>
      <c r="G92" s="120"/>
      <c r="H92" s="120"/>
      <c r="I92" s="120"/>
      <c r="J92" s="120"/>
      <c r="K92" s="120"/>
    </row>
    <row r="93" spans="2:11" ht="15.75" customHeight="1">
      <c r="B93" s="814"/>
      <c r="C93" s="180"/>
      <c r="D93" s="206" t="s">
        <v>1477</v>
      </c>
      <c r="E93" s="120"/>
      <c r="F93" s="120"/>
      <c r="G93" s="120"/>
      <c r="H93" s="120"/>
      <c r="I93" s="120"/>
      <c r="J93" s="120"/>
      <c r="K93" s="120"/>
    </row>
    <row r="94" spans="2:11" ht="15.75" customHeight="1">
      <c r="B94" s="814"/>
      <c r="C94" s="180"/>
      <c r="D94" s="206" t="s">
        <v>1478</v>
      </c>
      <c r="E94" s="120"/>
      <c r="F94" s="120"/>
      <c r="G94" s="120"/>
      <c r="H94" s="120"/>
      <c r="I94" s="120"/>
      <c r="J94" s="120"/>
      <c r="K94" s="120"/>
    </row>
    <row r="95" spans="2:11" ht="15.75" customHeight="1">
      <c r="B95" s="814"/>
      <c r="C95" s="180"/>
      <c r="D95" s="244" t="s">
        <v>1153</v>
      </c>
      <c r="E95" s="120"/>
      <c r="F95" s="120"/>
      <c r="G95" s="120"/>
      <c r="H95" s="120"/>
      <c r="I95" s="120"/>
      <c r="J95" s="120"/>
      <c r="K95" s="120"/>
    </row>
    <row r="96" spans="2:11" ht="15.75" customHeight="1">
      <c r="B96" s="814"/>
      <c r="C96" s="180"/>
      <c r="D96" s="221" t="s">
        <v>1127</v>
      </c>
      <c r="E96" s="120"/>
      <c r="F96" s="120"/>
      <c r="G96" s="120"/>
      <c r="H96" s="120"/>
      <c r="I96" s="120"/>
      <c r="J96" s="120"/>
      <c r="K96" s="120"/>
    </row>
    <row r="97" spans="2:11" ht="15.75" customHeight="1">
      <c r="B97" s="814"/>
      <c r="C97" s="180"/>
      <c r="D97" s="221" t="s">
        <v>1479</v>
      </c>
      <c r="E97" s="120"/>
      <c r="F97" s="120"/>
      <c r="G97" s="120"/>
      <c r="H97" s="120"/>
      <c r="I97" s="120"/>
      <c r="J97" s="120"/>
      <c r="K97" s="120"/>
    </row>
    <row r="98" spans="2:11" ht="15.75" customHeight="1">
      <c r="B98" s="814"/>
      <c r="C98" s="180"/>
      <c r="D98" s="222"/>
      <c r="E98" s="120"/>
      <c r="F98" s="120"/>
      <c r="G98" s="120"/>
      <c r="H98" s="120"/>
      <c r="I98" s="120"/>
      <c r="J98" s="120"/>
      <c r="K98" s="120"/>
    </row>
    <row r="99" spans="2:11" ht="15.75" customHeight="1">
      <c r="B99" s="814"/>
      <c r="C99" s="180"/>
      <c r="D99" s="206" t="s">
        <v>983</v>
      </c>
      <c r="E99" s="120"/>
      <c r="F99" s="120"/>
      <c r="G99" s="120"/>
      <c r="H99" s="120"/>
      <c r="I99" s="120"/>
      <c r="J99" s="120"/>
      <c r="K99" s="120"/>
    </row>
    <row r="100" spans="2:11" ht="15.75" customHeight="1">
      <c r="B100" s="814"/>
      <c r="C100" s="180"/>
      <c r="D100" s="206" t="s">
        <v>1480</v>
      </c>
      <c r="E100" s="120"/>
      <c r="F100" s="120"/>
      <c r="G100" s="120"/>
      <c r="H100" s="120"/>
      <c r="I100" s="120"/>
      <c r="J100" s="120"/>
      <c r="K100" s="120"/>
    </row>
    <row r="101" spans="2:11" ht="15.75" customHeight="1">
      <c r="B101" s="815"/>
      <c r="C101" s="145"/>
      <c r="D101" s="142" t="s">
        <v>1481</v>
      </c>
      <c r="E101" s="120"/>
      <c r="F101" s="120"/>
      <c r="G101" s="120"/>
      <c r="H101" s="120"/>
      <c r="I101" s="120"/>
      <c r="J101" s="120"/>
      <c r="K101" s="120"/>
    </row>
    <row r="102" spans="2:11" ht="15.75" customHeight="1">
      <c r="B102" s="120"/>
      <c r="C102" s="170"/>
      <c r="D102" s="120"/>
      <c r="E102" s="120"/>
      <c r="F102" s="120"/>
      <c r="G102" s="120"/>
      <c r="H102" s="120"/>
      <c r="I102" s="120"/>
      <c r="J102" s="120"/>
      <c r="K102" s="120"/>
    </row>
    <row r="103" spans="2:11" ht="15.75" customHeight="1">
      <c r="B103" s="120"/>
      <c r="C103" s="170"/>
      <c r="D103" s="120"/>
      <c r="E103" s="120"/>
      <c r="F103" s="120"/>
      <c r="G103" s="120"/>
      <c r="H103" s="120"/>
      <c r="I103" s="120"/>
      <c r="J103" s="120"/>
      <c r="K103" s="120"/>
    </row>
    <row r="104" spans="2:11" ht="15.75" customHeight="1">
      <c r="B104" s="120"/>
      <c r="C104" s="170"/>
      <c r="D104" s="120"/>
      <c r="E104" s="120"/>
      <c r="F104" s="120"/>
      <c r="G104" s="120"/>
      <c r="H104" s="120"/>
      <c r="I104" s="120"/>
      <c r="J104" s="120"/>
      <c r="K104" s="120"/>
    </row>
    <row r="105" spans="2:11" ht="15.75" customHeight="1">
      <c r="B105" s="120"/>
      <c r="C105" s="170"/>
      <c r="D105" s="120"/>
      <c r="E105" s="120"/>
      <c r="F105" s="120"/>
      <c r="G105" s="120"/>
      <c r="H105" s="120"/>
      <c r="I105" s="120"/>
      <c r="J105" s="120"/>
      <c r="K105" s="120"/>
    </row>
    <row r="106" spans="2:11" ht="15.75" customHeight="1">
      <c r="B106" s="120"/>
      <c r="C106" s="170"/>
      <c r="D106" s="120"/>
      <c r="E106" s="120"/>
      <c r="F106" s="120"/>
      <c r="G106" s="120"/>
      <c r="H106" s="120"/>
      <c r="I106" s="120"/>
      <c r="J106" s="120"/>
      <c r="K106" s="120"/>
    </row>
    <row r="107" spans="2:11" ht="15.75" customHeight="1">
      <c r="B107" s="120"/>
      <c r="C107" s="170"/>
      <c r="D107" s="120"/>
      <c r="E107" s="120"/>
      <c r="F107" s="120"/>
      <c r="G107" s="120"/>
      <c r="H107" s="120"/>
      <c r="I107" s="120"/>
      <c r="J107" s="120"/>
      <c r="K107" s="120"/>
    </row>
    <row r="108" spans="2:11" ht="15.75" customHeight="1">
      <c r="B108" s="120"/>
      <c r="C108" s="170"/>
      <c r="D108" s="120"/>
      <c r="E108" s="120"/>
      <c r="F108" s="120"/>
      <c r="G108" s="120"/>
      <c r="H108" s="120"/>
      <c r="I108" s="120"/>
      <c r="J108" s="120"/>
      <c r="K108" s="120"/>
    </row>
    <row r="109" spans="2:11" ht="15.75" customHeight="1">
      <c r="B109" s="120"/>
      <c r="C109" s="170"/>
      <c r="D109" s="120"/>
      <c r="E109" s="120"/>
      <c r="F109" s="120"/>
      <c r="G109" s="120"/>
      <c r="H109" s="120"/>
      <c r="I109" s="120"/>
      <c r="J109" s="120"/>
      <c r="K109" s="120"/>
    </row>
    <row r="110" spans="2:11" ht="15.75" customHeight="1">
      <c r="B110" s="120"/>
      <c r="C110" s="170"/>
      <c r="D110" s="120"/>
      <c r="E110" s="120"/>
      <c r="F110" s="120"/>
      <c r="G110" s="120"/>
      <c r="H110" s="120"/>
      <c r="I110" s="120"/>
      <c r="J110" s="120"/>
      <c r="K110" s="120"/>
    </row>
    <row r="111" spans="2:11" ht="15.75" customHeight="1">
      <c r="B111" s="120"/>
      <c r="C111" s="170"/>
      <c r="D111" s="120"/>
      <c r="E111" s="120"/>
      <c r="F111" s="120"/>
      <c r="G111" s="120"/>
      <c r="H111" s="120"/>
      <c r="I111" s="120"/>
      <c r="J111" s="120"/>
      <c r="K111" s="120"/>
    </row>
    <row r="112" spans="2:11" ht="15.75" customHeight="1">
      <c r="B112" s="120"/>
      <c r="C112" s="170"/>
      <c r="D112" s="120"/>
      <c r="E112" s="120"/>
      <c r="F112" s="120"/>
      <c r="G112" s="120"/>
      <c r="H112" s="120"/>
      <c r="I112" s="120"/>
      <c r="J112" s="120"/>
      <c r="K112" s="120"/>
    </row>
    <row r="113" spans="2:11" ht="15.75" customHeight="1">
      <c r="B113" s="120"/>
      <c r="C113" s="170"/>
      <c r="D113" s="120"/>
      <c r="E113" s="120"/>
      <c r="F113" s="120"/>
      <c r="G113" s="120"/>
      <c r="H113" s="120"/>
      <c r="I113" s="120"/>
      <c r="J113" s="120"/>
      <c r="K113" s="120"/>
    </row>
    <row r="114" spans="2:11" ht="15.75" customHeight="1">
      <c r="B114" s="120"/>
      <c r="C114" s="170"/>
      <c r="D114" s="120"/>
      <c r="E114" s="120"/>
      <c r="F114" s="120"/>
      <c r="G114" s="120"/>
      <c r="H114" s="120"/>
      <c r="I114" s="120"/>
      <c r="J114" s="120"/>
      <c r="K114" s="120"/>
    </row>
    <row r="115" spans="2:11" ht="15.75" customHeight="1">
      <c r="B115" s="120"/>
      <c r="C115" s="170"/>
      <c r="D115" s="120"/>
      <c r="E115" s="120"/>
      <c r="F115" s="120"/>
      <c r="G115" s="120"/>
      <c r="H115" s="120"/>
      <c r="I115" s="120"/>
      <c r="J115" s="120"/>
      <c r="K115" s="120"/>
    </row>
    <row r="116" spans="2:11" ht="15.75" customHeight="1">
      <c r="B116" s="120"/>
      <c r="C116" s="170"/>
      <c r="D116" s="120"/>
      <c r="E116" s="120"/>
      <c r="F116" s="120"/>
      <c r="G116" s="120"/>
      <c r="H116" s="120"/>
      <c r="I116" s="120"/>
      <c r="J116" s="120"/>
      <c r="K116" s="120"/>
    </row>
    <row r="117" spans="2:11" ht="15.75" customHeight="1">
      <c r="B117" s="120"/>
      <c r="C117" s="170"/>
      <c r="D117" s="120"/>
      <c r="E117" s="120"/>
      <c r="F117" s="120"/>
      <c r="G117" s="120"/>
      <c r="H117" s="120"/>
      <c r="I117" s="120"/>
      <c r="J117" s="120"/>
      <c r="K117" s="120"/>
    </row>
    <row r="118" spans="2:11" ht="15.75" customHeight="1">
      <c r="B118" s="120"/>
      <c r="C118" s="170"/>
      <c r="D118" s="120"/>
      <c r="E118" s="120"/>
      <c r="F118" s="120"/>
      <c r="G118" s="120"/>
      <c r="H118" s="120"/>
      <c r="I118" s="120"/>
      <c r="J118" s="120"/>
      <c r="K118" s="120"/>
    </row>
    <row r="119" spans="2:11" ht="15.75" customHeight="1">
      <c r="B119" s="120"/>
      <c r="C119" s="170"/>
      <c r="D119" s="120"/>
      <c r="E119" s="120"/>
      <c r="F119" s="120"/>
      <c r="G119" s="120"/>
      <c r="H119" s="120"/>
      <c r="I119" s="120"/>
      <c r="J119" s="120"/>
      <c r="K119" s="120"/>
    </row>
    <row r="120" spans="2:11" ht="15.75" customHeight="1">
      <c r="B120" s="120"/>
      <c r="C120" s="170"/>
      <c r="D120" s="120"/>
      <c r="E120" s="120"/>
      <c r="F120" s="120"/>
      <c r="G120" s="120"/>
      <c r="H120" s="120"/>
      <c r="I120" s="120"/>
      <c r="J120" s="120"/>
      <c r="K120" s="120"/>
    </row>
    <row r="121" spans="2:11" ht="15.75" customHeight="1">
      <c r="B121" s="120"/>
      <c r="C121" s="170"/>
      <c r="D121" s="120"/>
      <c r="E121" s="120"/>
      <c r="F121" s="120"/>
      <c r="G121" s="120"/>
      <c r="H121" s="120"/>
      <c r="I121" s="120"/>
      <c r="J121" s="120"/>
      <c r="K121" s="120"/>
    </row>
    <row r="122" spans="2:11" ht="15.75" customHeight="1">
      <c r="B122" s="120"/>
      <c r="C122" s="170"/>
      <c r="D122" s="120"/>
      <c r="E122" s="120"/>
      <c r="F122" s="120"/>
      <c r="G122" s="120"/>
      <c r="H122" s="120"/>
      <c r="I122" s="120"/>
      <c r="J122" s="120"/>
      <c r="K122" s="120"/>
    </row>
    <row r="123" spans="2:11" ht="15.75" customHeight="1">
      <c r="B123" s="120"/>
      <c r="C123" s="170"/>
      <c r="D123" s="120"/>
      <c r="E123" s="120"/>
      <c r="F123" s="120"/>
      <c r="G123" s="120"/>
      <c r="H123" s="120"/>
      <c r="I123" s="120"/>
      <c r="J123" s="120"/>
      <c r="K123" s="120"/>
    </row>
    <row r="124" spans="2:11" ht="15.75" customHeight="1">
      <c r="B124" s="120"/>
      <c r="C124" s="170"/>
      <c r="D124" s="120"/>
      <c r="E124" s="120"/>
      <c r="F124" s="120"/>
      <c r="G124" s="120"/>
      <c r="H124" s="120"/>
      <c r="I124" s="120"/>
      <c r="J124" s="120"/>
      <c r="K124" s="120"/>
    </row>
    <row r="125" spans="2:11" ht="15.75" customHeight="1">
      <c r="B125" s="120"/>
      <c r="C125" s="170"/>
      <c r="D125" s="120"/>
      <c r="E125" s="120"/>
      <c r="F125" s="120"/>
      <c r="G125" s="120"/>
      <c r="H125" s="120"/>
      <c r="I125" s="120"/>
      <c r="J125" s="120"/>
      <c r="K125" s="120"/>
    </row>
    <row r="126" spans="2:11" ht="15.75" customHeight="1">
      <c r="B126" s="120"/>
      <c r="C126" s="170"/>
      <c r="D126" s="120"/>
      <c r="E126" s="120"/>
      <c r="F126" s="120"/>
      <c r="G126" s="120"/>
      <c r="H126" s="120"/>
      <c r="I126" s="120"/>
      <c r="J126" s="120"/>
      <c r="K126" s="120"/>
    </row>
    <row r="127" spans="2:11" ht="15.75" customHeight="1">
      <c r="B127" s="120"/>
      <c r="C127" s="170"/>
      <c r="D127" s="120"/>
      <c r="E127" s="120"/>
      <c r="F127" s="120"/>
      <c r="G127" s="120"/>
      <c r="H127" s="120"/>
      <c r="I127" s="120"/>
      <c r="J127" s="120"/>
      <c r="K127" s="120"/>
    </row>
    <row r="128" spans="2:11" ht="15.75" customHeight="1">
      <c r="B128" s="120"/>
      <c r="C128" s="170"/>
      <c r="D128" s="120"/>
      <c r="E128" s="120"/>
      <c r="F128" s="120"/>
      <c r="G128" s="120"/>
      <c r="H128" s="120"/>
      <c r="I128" s="120"/>
      <c r="J128" s="120"/>
      <c r="K128" s="120"/>
    </row>
    <row r="129" spans="2:11" ht="15.75" customHeight="1">
      <c r="B129" s="120"/>
      <c r="C129" s="170"/>
      <c r="D129" s="120"/>
      <c r="E129" s="120"/>
      <c r="F129" s="120"/>
      <c r="G129" s="120"/>
      <c r="H129" s="120"/>
      <c r="I129" s="120"/>
      <c r="J129" s="120"/>
      <c r="K129" s="120"/>
    </row>
    <row r="130" spans="2:11" ht="15.75" customHeight="1">
      <c r="B130" s="120"/>
      <c r="C130" s="170"/>
      <c r="D130" s="120"/>
      <c r="E130" s="120"/>
      <c r="F130" s="120"/>
      <c r="G130" s="120"/>
      <c r="H130" s="120"/>
      <c r="I130" s="120"/>
      <c r="J130" s="120"/>
      <c r="K130" s="120"/>
    </row>
    <row r="131" spans="2:11" ht="15.75" customHeight="1">
      <c r="B131" s="120"/>
      <c r="C131" s="170"/>
      <c r="D131" s="120"/>
      <c r="E131" s="120"/>
      <c r="F131" s="120"/>
      <c r="G131" s="120"/>
      <c r="H131" s="120"/>
      <c r="I131" s="120"/>
      <c r="J131" s="120"/>
      <c r="K131" s="120"/>
    </row>
    <row r="132" spans="2:11" ht="15.75" customHeight="1">
      <c r="B132" s="120"/>
      <c r="C132" s="170"/>
      <c r="D132" s="120"/>
      <c r="E132" s="120"/>
      <c r="F132" s="120"/>
      <c r="G132" s="120"/>
      <c r="H132" s="120"/>
      <c r="I132" s="120"/>
      <c r="J132" s="120"/>
      <c r="K132" s="120"/>
    </row>
    <row r="133" spans="2:11" ht="15.75" customHeight="1">
      <c r="B133" s="120"/>
      <c r="C133" s="170"/>
      <c r="D133" s="120"/>
      <c r="E133" s="120"/>
      <c r="F133" s="120"/>
      <c r="G133" s="120"/>
      <c r="H133" s="120"/>
      <c r="I133" s="120"/>
      <c r="J133" s="120"/>
      <c r="K133" s="120"/>
    </row>
    <row r="134" spans="2:11" ht="15.75" customHeight="1">
      <c r="B134" s="120"/>
      <c r="C134" s="170"/>
      <c r="D134" s="120"/>
      <c r="E134" s="120"/>
      <c r="F134" s="120"/>
      <c r="G134" s="120"/>
      <c r="H134" s="120"/>
      <c r="I134" s="120"/>
      <c r="J134" s="120"/>
      <c r="K134" s="120"/>
    </row>
    <row r="135" spans="2:11" ht="15.75" customHeight="1">
      <c r="B135" s="120"/>
      <c r="C135" s="170"/>
      <c r="D135" s="120"/>
      <c r="E135" s="120"/>
      <c r="F135" s="120"/>
      <c r="G135" s="120"/>
      <c r="H135" s="120"/>
      <c r="I135" s="120"/>
      <c r="J135" s="120"/>
      <c r="K135" s="120"/>
    </row>
    <row r="136" spans="2:11" ht="15.75" customHeight="1">
      <c r="B136" s="120"/>
      <c r="C136" s="170"/>
      <c r="D136" s="120"/>
      <c r="E136" s="120"/>
      <c r="F136" s="120"/>
      <c r="G136" s="120"/>
      <c r="H136" s="120"/>
      <c r="I136" s="120"/>
      <c r="J136" s="120"/>
      <c r="K136" s="120"/>
    </row>
    <row r="137" spans="2:11" ht="15.75" customHeight="1">
      <c r="B137" s="120"/>
      <c r="C137" s="170"/>
      <c r="D137" s="120"/>
      <c r="E137" s="120"/>
      <c r="F137" s="120"/>
      <c r="G137" s="120"/>
      <c r="H137" s="120"/>
      <c r="I137" s="120"/>
      <c r="J137" s="120"/>
      <c r="K137" s="120"/>
    </row>
    <row r="138" spans="2:11" ht="15.75" customHeight="1">
      <c r="B138" s="120"/>
      <c r="C138" s="170"/>
      <c r="D138" s="120"/>
      <c r="E138" s="120"/>
      <c r="F138" s="120"/>
      <c r="G138" s="120"/>
      <c r="H138" s="120"/>
      <c r="I138" s="120"/>
      <c r="J138" s="120"/>
      <c r="K138" s="120"/>
    </row>
    <row r="139" spans="2:11" ht="15.75" customHeight="1">
      <c r="B139" s="120"/>
      <c r="C139" s="170"/>
      <c r="D139" s="120"/>
      <c r="E139" s="120"/>
      <c r="F139" s="120"/>
      <c r="G139" s="120"/>
      <c r="H139" s="120"/>
      <c r="I139" s="120"/>
      <c r="J139" s="120"/>
      <c r="K139" s="120"/>
    </row>
    <row r="140" spans="2:11" ht="15.75" customHeight="1">
      <c r="B140" s="120"/>
      <c r="C140" s="170"/>
      <c r="D140" s="120"/>
      <c r="E140" s="120"/>
      <c r="F140" s="120"/>
      <c r="G140" s="120"/>
      <c r="H140" s="120"/>
      <c r="I140" s="120"/>
      <c r="J140" s="120"/>
      <c r="K140" s="120"/>
    </row>
    <row r="141" spans="2:11" ht="15.75" customHeight="1">
      <c r="B141" s="120"/>
      <c r="C141" s="170"/>
      <c r="D141" s="120"/>
      <c r="E141" s="120"/>
      <c r="F141" s="120"/>
      <c r="G141" s="120"/>
      <c r="H141" s="120"/>
      <c r="I141" s="120"/>
      <c r="J141" s="120"/>
      <c r="K141" s="120"/>
    </row>
    <row r="142" spans="2:11" ht="15.75" customHeight="1">
      <c r="B142" s="120"/>
      <c r="C142" s="170"/>
      <c r="D142" s="120"/>
      <c r="E142" s="120"/>
      <c r="F142" s="120"/>
      <c r="G142" s="120"/>
      <c r="H142" s="120"/>
      <c r="I142" s="120"/>
      <c r="J142" s="120"/>
      <c r="K142" s="120"/>
    </row>
    <row r="143" spans="2:11" ht="15.75" customHeight="1">
      <c r="B143" s="120"/>
      <c r="C143" s="170"/>
      <c r="D143" s="120"/>
      <c r="E143" s="120"/>
      <c r="F143" s="120"/>
      <c r="G143" s="120"/>
      <c r="H143" s="120"/>
      <c r="I143" s="120"/>
      <c r="J143" s="120"/>
      <c r="K143" s="120"/>
    </row>
    <row r="144" spans="2:11" ht="15.75" customHeight="1">
      <c r="B144" s="120"/>
      <c r="C144" s="170"/>
      <c r="D144" s="120"/>
      <c r="E144" s="120"/>
      <c r="F144" s="120"/>
      <c r="G144" s="120"/>
      <c r="H144" s="120"/>
      <c r="I144" s="120"/>
      <c r="J144" s="120"/>
      <c r="K144" s="120"/>
    </row>
    <row r="145" spans="2:11" ht="15.75" customHeight="1">
      <c r="B145" s="120"/>
      <c r="C145" s="170"/>
      <c r="D145" s="120"/>
      <c r="E145" s="120"/>
      <c r="F145" s="120"/>
      <c r="G145" s="120"/>
      <c r="H145" s="120"/>
      <c r="I145" s="120"/>
      <c r="J145" s="120"/>
      <c r="K145" s="120"/>
    </row>
    <row r="146" spans="2:11" ht="15.75" customHeight="1">
      <c r="B146" s="120"/>
      <c r="C146" s="170"/>
      <c r="D146" s="120"/>
      <c r="E146" s="120"/>
      <c r="F146" s="120"/>
      <c r="G146" s="120"/>
      <c r="H146" s="120"/>
      <c r="I146" s="120"/>
      <c r="J146" s="120"/>
      <c r="K146" s="120"/>
    </row>
    <row r="147" spans="2:11" ht="15.75" customHeight="1">
      <c r="B147" s="120"/>
      <c r="C147" s="170"/>
      <c r="D147" s="120"/>
      <c r="E147" s="120"/>
      <c r="F147" s="120"/>
      <c r="G147" s="120"/>
      <c r="H147" s="120"/>
      <c r="I147" s="120"/>
      <c r="J147" s="120"/>
      <c r="K147" s="120"/>
    </row>
    <row r="148" spans="2:11" ht="15.75" customHeight="1">
      <c r="B148" s="120"/>
      <c r="C148" s="170"/>
      <c r="D148" s="120"/>
      <c r="E148" s="120"/>
      <c r="F148" s="120"/>
      <c r="G148" s="120"/>
      <c r="H148" s="120"/>
      <c r="I148" s="120"/>
      <c r="J148" s="120"/>
      <c r="K148" s="120"/>
    </row>
    <row r="149" spans="2:11" ht="15.75" customHeight="1">
      <c r="B149" s="120"/>
      <c r="C149" s="170"/>
      <c r="D149" s="120"/>
      <c r="E149" s="120"/>
      <c r="F149" s="120"/>
      <c r="G149" s="120"/>
      <c r="H149" s="120"/>
      <c r="I149" s="120"/>
      <c r="J149" s="120"/>
      <c r="K149" s="120"/>
    </row>
    <row r="150" spans="2:11" ht="15.75" customHeight="1">
      <c r="B150" s="120"/>
      <c r="C150" s="170"/>
      <c r="D150" s="120"/>
      <c r="E150" s="120"/>
      <c r="F150" s="120"/>
      <c r="G150" s="120"/>
      <c r="H150" s="120"/>
      <c r="I150" s="120"/>
      <c r="J150" s="120"/>
      <c r="K150" s="120"/>
    </row>
    <row r="151" spans="2:11" ht="15.75" customHeight="1">
      <c r="B151" s="120"/>
      <c r="C151" s="170"/>
      <c r="D151" s="120"/>
      <c r="E151" s="120"/>
      <c r="F151" s="120"/>
      <c r="G151" s="120"/>
      <c r="H151" s="120"/>
      <c r="I151" s="120"/>
      <c r="J151" s="120"/>
      <c r="K151" s="120"/>
    </row>
    <row r="152" spans="2:11" ht="15.75" customHeight="1">
      <c r="B152" s="120"/>
      <c r="C152" s="170"/>
      <c r="D152" s="120"/>
      <c r="E152" s="120"/>
      <c r="F152" s="120"/>
      <c r="G152" s="120"/>
      <c r="H152" s="120"/>
      <c r="I152" s="120"/>
      <c r="J152" s="120"/>
      <c r="K152" s="120"/>
    </row>
    <row r="153" spans="2:11" ht="15.75" customHeight="1">
      <c r="B153" s="120"/>
      <c r="C153" s="170"/>
      <c r="D153" s="120"/>
      <c r="E153" s="120"/>
      <c r="F153" s="120"/>
      <c r="G153" s="120"/>
      <c r="H153" s="120"/>
      <c r="I153" s="120"/>
      <c r="J153" s="120"/>
      <c r="K153" s="120"/>
    </row>
    <row r="154" spans="2:11" ht="15.75" customHeight="1">
      <c r="B154" s="120"/>
      <c r="C154" s="170"/>
      <c r="D154" s="120"/>
      <c r="E154" s="120"/>
      <c r="F154" s="120"/>
      <c r="G154" s="120"/>
      <c r="H154" s="120"/>
      <c r="I154" s="120"/>
      <c r="J154" s="120"/>
      <c r="K154" s="120"/>
    </row>
    <row r="155" spans="2:11" ht="15.75" customHeight="1">
      <c r="B155" s="120"/>
      <c r="C155" s="170"/>
      <c r="D155" s="120"/>
      <c r="E155" s="120"/>
      <c r="F155" s="120"/>
      <c r="G155" s="120"/>
      <c r="H155" s="120"/>
      <c r="I155" s="120"/>
      <c r="J155" s="120"/>
      <c r="K155" s="120"/>
    </row>
    <row r="156" spans="2:11" ht="15.75" customHeight="1">
      <c r="B156" s="120"/>
      <c r="C156" s="170"/>
      <c r="D156" s="120"/>
      <c r="E156" s="120"/>
      <c r="F156" s="120"/>
      <c r="G156" s="120"/>
      <c r="H156" s="120"/>
      <c r="I156" s="120"/>
      <c r="J156" s="120"/>
      <c r="K156" s="120"/>
    </row>
    <row r="157" spans="2:11" ht="15.75" customHeight="1">
      <c r="B157" s="120"/>
      <c r="C157" s="170"/>
      <c r="D157" s="120"/>
      <c r="E157" s="120"/>
      <c r="F157" s="120"/>
      <c r="G157" s="120"/>
      <c r="H157" s="120"/>
      <c r="I157" s="120"/>
      <c r="J157" s="120"/>
      <c r="K157" s="120"/>
    </row>
    <row r="158" spans="2:11" ht="15.75" customHeight="1">
      <c r="B158" s="120"/>
      <c r="C158" s="170"/>
      <c r="D158" s="120"/>
      <c r="E158" s="120"/>
      <c r="F158" s="120"/>
      <c r="G158" s="120"/>
      <c r="H158" s="120"/>
      <c r="I158" s="120"/>
      <c r="J158" s="120"/>
      <c r="K158" s="120"/>
    </row>
    <row r="159" spans="2:11" ht="15.75" customHeight="1">
      <c r="B159" s="120"/>
      <c r="C159" s="170"/>
      <c r="D159" s="120"/>
      <c r="E159" s="120"/>
      <c r="F159" s="120"/>
      <c r="G159" s="120"/>
      <c r="H159" s="120"/>
      <c r="I159" s="120"/>
      <c r="J159" s="120"/>
      <c r="K159" s="120"/>
    </row>
    <row r="160" spans="2:11" ht="15.75" customHeight="1">
      <c r="B160" s="120"/>
      <c r="C160" s="170"/>
      <c r="D160" s="120"/>
      <c r="E160" s="120"/>
      <c r="F160" s="120"/>
      <c r="G160" s="120"/>
      <c r="H160" s="120"/>
      <c r="I160" s="120"/>
      <c r="J160" s="120"/>
      <c r="K160" s="120"/>
    </row>
    <row r="161" spans="2:11" ht="15.75" customHeight="1">
      <c r="B161" s="120"/>
      <c r="C161" s="170"/>
      <c r="D161" s="120"/>
      <c r="E161" s="120"/>
      <c r="F161" s="120"/>
      <c r="G161" s="120"/>
      <c r="H161" s="120"/>
      <c r="I161" s="120"/>
      <c r="J161" s="120"/>
      <c r="K161" s="120"/>
    </row>
    <row r="162" spans="2:11" ht="15.75" customHeight="1">
      <c r="B162" s="120"/>
      <c r="C162" s="170"/>
      <c r="D162" s="120"/>
      <c r="E162" s="120"/>
      <c r="F162" s="120"/>
      <c r="G162" s="120"/>
      <c r="H162" s="120"/>
      <c r="I162" s="120"/>
      <c r="J162" s="120"/>
      <c r="K162" s="120"/>
    </row>
    <row r="163" spans="2:11" ht="15.75" customHeight="1">
      <c r="B163" s="120"/>
      <c r="C163" s="170"/>
      <c r="D163" s="120"/>
      <c r="E163" s="120"/>
      <c r="F163" s="120"/>
      <c r="G163" s="120"/>
      <c r="H163" s="120"/>
      <c r="I163" s="120"/>
      <c r="J163" s="120"/>
      <c r="K163" s="120"/>
    </row>
    <row r="164" spans="2:11" ht="15.75" customHeight="1">
      <c r="B164" s="120"/>
      <c r="C164" s="170"/>
      <c r="D164" s="120"/>
      <c r="E164" s="120"/>
      <c r="F164" s="120"/>
      <c r="G164" s="120"/>
      <c r="H164" s="120"/>
      <c r="I164" s="120"/>
      <c r="J164" s="120"/>
      <c r="K164" s="120"/>
    </row>
    <row r="165" spans="2:11" ht="15.75" customHeight="1">
      <c r="B165" s="120"/>
      <c r="C165" s="170"/>
      <c r="D165" s="120"/>
      <c r="E165" s="120"/>
      <c r="F165" s="120"/>
      <c r="G165" s="120"/>
      <c r="H165" s="120"/>
      <c r="I165" s="120"/>
      <c r="J165" s="120"/>
      <c r="K165" s="120"/>
    </row>
    <row r="166" spans="2:11" ht="15.75" customHeight="1">
      <c r="B166" s="120"/>
      <c r="C166" s="170"/>
      <c r="D166" s="120"/>
      <c r="E166" s="120"/>
      <c r="F166" s="120"/>
      <c r="G166" s="120"/>
      <c r="H166" s="120"/>
      <c r="I166" s="120"/>
      <c r="J166" s="120"/>
      <c r="K166" s="120"/>
    </row>
    <row r="167" spans="2:11" ht="15.75" customHeight="1">
      <c r="B167" s="120"/>
      <c r="C167" s="170"/>
      <c r="D167" s="120"/>
      <c r="E167" s="120"/>
      <c r="F167" s="120"/>
      <c r="G167" s="120"/>
      <c r="H167" s="120"/>
      <c r="I167" s="120"/>
      <c r="J167" s="120"/>
      <c r="K167" s="120"/>
    </row>
    <row r="168" spans="2:11" ht="15.75" customHeight="1">
      <c r="B168" s="120"/>
      <c r="C168" s="170"/>
      <c r="D168" s="120"/>
      <c r="E168" s="120"/>
      <c r="F168" s="120"/>
      <c r="G168" s="120"/>
      <c r="H168" s="120"/>
      <c r="I168" s="120"/>
      <c r="J168" s="120"/>
      <c r="K168" s="120"/>
    </row>
    <row r="169" spans="2:11" ht="15.75" customHeight="1">
      <c r="B169" s="120"/>
      <c r="C169" s="170"/>
      <c r="D169" s="120"/>
      <c r="E169" s="120"/>
      <c r="F169" s="120"/>
      <c r="G169" s="120"/>
      <c r="H169" s="120"/>
      <c r="I169" s="120"/>
      <c r="J169" s="120"/>
      <c r="K169" s="120"/>
    </row>
    <row r="170" spans="2:11" ht="15.75" customHeight="1">
      <c r="B170" s="120"/>
      <c r="C170" s="170"/>
      <c r="D170" s="120"/>
      <c r="E170" s="120"/>
      <c r="F170" s="120"/>
      <c r="G170" s="120"/>
      <c r="H170" s="120"/>
      <c r="I170" s="120"/>
      <c r="J170" s="120"/>
      <c r="K170" s="120"/>
    </row>
    <row r="171" spans="2:11" ht="15.75" customHeight="1">
      <c r="B171" s="120"/>
      <c r="C171" s="170"/>
      <c r="D171" s="120"/>
      <c r="E171" s="120"/>
      <c r="F171" s="120"/>
      <c r="G171" s="120"/>
      <c r="H171" s="120"/>
      <c r="I171" s="120"/>
      <c r="J171" s="120"/>
      <c r="K171" s="120"/>
    </row>
    <row r="172" spans="2:11" ht="15.75" customHeight="1">
      <c r="B172" s="120"/>
      <c r="C172" s="170"/>
      <c r="D172" s="120"/>
      <c r="E172" s="120"/>
      <c r="F172" s="120"/>
      <c r="G172" s="120"/>
      <c r="H172" s="120"/>
      <c r="I172" s="120"/>
      <c r="J172" s="120"/>
      <c r="K172" s="120"/>
    </row>
    <row r="173" spans="2:11" ht="15.75" customHeight="1">
      <c r="B173" s="120"/>
      <c r="C173" s="170"/>
      <c r="D173" s="120"/>
      <c r="E173" s="120"/>
      <c r="F173" s="120"/>
      <c r="G173" s="120"/>
      <c r="H173" s="120"/>
      <c r="I173" s="120"/>
      <c r="J173" s="120"/>
      <c r="K173" s="120"/>
    </row>
    <row r="174" spans="2:11" ht="15.75" customHeight="1">
      <c r="B174" s="120"/>
      <c r="C174" s="170"/>
      <c r="D174" s="120"/>
      <c r="E174" s="120"/>
      <c r="F174" s="120"/>
      <c r="G174" s="120"/>
      <c r="H174" s="120"/>
      <c r="I174" s="120"/>
      <c r="J174" s="120"/>
      <c r="K174" s="120"/>
    </row>
    <row r="175" spans="2:11" ht="15.75" customHeight="1">
      <c r="B175" s="120"/>
      <c r="C175" s="170"/>
      <c r="D175" s="120"/>
      <c r="E175" s="120"/>
      <c r="F175" s="120"/>
      <c r="G175" s="120"/>
      <c r="H175" s="120"/>
      <c r="I175" s="120"/>
      <c r="J175" s="120"/>
      <c r="K175" s="120"/>
    </row>
    <row r="176" spans="2:11" ht="15.75" customHeight="1">
      <c r="B176" s="120"/>
      <c r="C176" s="170"/>
      <c r="D176" s="120"/>
      <c r="E176" s="120"/>
      <c r="F176" s="120"/>
      <c r="G176" s="120"/>
      <c r="H176" s="120"/>
      <c r="I176" s="120"/>
      <c r="J176" s="120"/>
      <c r="K176" s="120"/>
    </row>
    <row r="177" spans="2:11" ht="15.75" customHeight="1">
      <c r="B177" s="120"/>
      <c r="C177" s="170"/>
      <c r="D177" s="120"/>
      <c r="E177" s="120"/>
      <c r="F177" s="120"/>
      <c r="G177" s="120"/>
      <c r="H177" s="120"/>
      <c r="I177" s="120"/>
      <c r="J177" s="120"/>
      <c r="K177" s="120"/>
    </row>
    <row r="178" spans="2:11" ht="15.75" customHeight="1">
      <c r="B178" s="120"/>
      <c r="C178" s="170"/>
      <c r="D178" s="120"/>
      <c r="E178" s="120"/>
      <c r="F178" s="120"/>
      <c r="G178" s="120"/>
      <c r="H178" s="120"/>
      <c r="I178" s="120"/>
      <c r="J178" s="120"/>
      <c r="K178" s="120"/>
    </row>
    <row r="179" spans="2:11" ht="15.75" customHeight="1">
      <c r="B179" s="120"/>
      <c r="C179" s="170"/>
      <c r="D179" s="120"/>
      <c r="E179" s="120"/>
      <c r="F179" s="120"/>
      <c r="G179" s="120"/>
      <c r="H179" s="120"/>
      <c r="I179" s="120"/>
      <c r="J179" s="120"/>
      <c r="K179" s="120"/>
    </row>
    <row r="180" spans="2:11" ht="15.75" customHeight="1">
      <c r="B180" s="120"/>
      <c r="C180" s="170"/>
      <c r="D180" s="120"/>
      <c r="E180" s="120"/>
      <c r="F180" s="120"/>
      <c r="G180" s="120"/>
      <c r="H180" s="120"/>
      <c r="I180" s="120"/>
      <c r="J180" s="120"/>
      <c r="K180" s="120"/>
    </row>
    <row r="181" spans="2:11" ht="15.75" customHeight="1">
      <c r="C181" s="170"/>
    </row>
    <row r="182" spans="2:11" ht="15.75" customHeight="1">
      <c r="C182" s="170"/>
    </row>
    <row r="183" spans="2:11" ht="15.75" customHeight="1">
      <c r="C183" s="170"/>
    </row>
    <row r="184" spans="2:11" ht="15.75" customHeight="1">
      <c r="C184" s="170"/>
    </row>
    <row r="185" spans="2:11" ht="15.75" customHeight="1">
      <c r="C185" s="170"/>
    </row>
    <row r="186" spans="2:11" ht="15.75" customHeight="1">
      <c r="C186" s="170"/>
    </row>
    <row r="187" spans="2:11" ht="15.75" customHeight="1">
      <c r="C187" s="170"/>
    </row>
    <row r="188" spans="2:11" ht="15.75" customHeight="1">
      <c r="C188" s="170"/>
    </row>
    <row r="189" spans="2:11" ht="15.75" customHeight="1">
      <c r="C189" s="170"/>
    </row>
    <row r="190" spans="2:11" ht="15.75" customHeight="1">
      <c r="C190" s="170"/>
    </row>
    <row r="191" spans="2:11" ht="15.75" customHeight="1">
      <c r="C191" s="170"/>
    </row>
    <row r="192" spans="2:11" ht="15.75" customHeight="1">
      <c r="C192" s="170"/>
    </row>
    <row r="193" spans="3:3" ht="15.75" customHeight="1">
      <c r="C193" s="170"/>
    </row>
    <row r="194" spans="3:3" ht="15.75" customHeight="1">
      <c r="C194" s="170"/>
    </row>
    <row r="195" spans="3:3" ht="15.75" customHeight="1">
      <c r="C195" s="170"/>
    </row>
    <row r="196" spans="3:3" ht="15.75" customHeight="1">
      <c r="C196" s="170"/>
    </row>
    <row r="197" spans="3:3" ht="15.75" customHeight="1">
      <c r="C197" s="170"/>
    </row>
    <row r="198" spans="3:3" ht="15.75" customHeight="1">
      <c r="C198" s="170"/>
    </row>
    <row r="199" spans="3:3" ht="15.75" customHeight="1">
      <c r="C199" s="170"/>
    </row>
    <row r="200" spans="3:3" ht="15.75" customHeight="1">
      <c r="C200" s="170"/>
    </row>
    <row r="201" spans="3:3" ht="15.75" customHeight="1">
      <c r="C201" s="170"/>
    </row>
    <row r="202" spans="3:3" ht="15.75" customHeight="1">
      <c r="C202" s="170"/>
    </row>
    <row r="203" spans="3:3" ht="15.75" customHeight="1">
      <c r="C203" s="170"/>
    </row>
    <row r="204" spans="3:3" ht="15.75" customHeight="1">
      <c r="C204" s="170"/>
    </row>
    <row r="205" spans="3:3" ht="15.75" customHeight="1">
      <c r="C205" s="170"/>
    </row>
    <row r="206" spans="3:3" ht="15.75" customHeight="1">
      <c r="C206" s="170"/>
    </row>
    <row r="207" spans="3:3" ht="15.75" customHeight="1">
      <c r="C207" s="170"/>
    </row>
    <row r="208" spans="3:3" ht="15.75" customHeight="1">
      <c r="C208" s="170"/>
    </row>
    <row r="209" spans="3:3" ht="15.75" customHeight="1">
      <c r="C209" s="170"/>
    </row>
    <row r="210" spans="3:3" ht="15.75" customHeight="1">
      <c r="C210" s="170"/>
    </row>
    <row r="211" spans="3:3" ht="15.75" customHeight="1">
      <c r="C211" s="170"/>
    </row>
    <row r="212" spans="3:3" ht="15.75" customHeight="1">
      <c r="C212" s="170"/>
    </row>
    <row r="213" spans="3:3" ht="15.75" customHeight="1">
      <c r="C213" s="170"/>
    </row>
    <row r="214" spans="3:3" ht="15.75" customHeight="1">
      <c r="C214" s="170"/>
    </row>
    <row r="215" spans="3:3" ht="15.75" customHeight="1">
      <c r="C215" s="170"/>
    </row>
    <row r="216" spans="3:3" ht="15.75" customHeight="1">
      <c r="C216" s="170"/>
    </row>
    <row r="217" spans="3:3" ht="15.75" customHeight="1">
      <c r="C217" s="170"/>
    </row>
    <row r="218" spans="3:3" ht="15.75" customHeight="1">
      <c r="C218" s="170"/>
    </row>
    <row r="219" spans="3:3" ht="15.75" customHeight="1">
      <c r="C219" s="170"/>
    </row>
    <row r="220" spans="3:3" ht="15.75" customHeight="1">
      <c r="C220" s="170"/>
    </row>
    <row r="221" spans="3:3" ht="15.75" customHeight="1">
      <c r="C221" s="170"/>
    </row>
    <row r="222" spans="3:3" ht="15.75" customHeight="1">
      <c r="C222" s="170"/>
    </row>
    <row r="223" spans="3:3" ht="15.75" customHeight="1">
      <c r="C223" s="170"/>
    </row>
    <row r="224" spans="3:3" ht="15.75" customHeight="1">
      <c r="C224" s="170"/>
    </row>
    <row r="225" spans="3:3" ht="15.75" customHeight="1">
      <c r="C225" s="170"/>
    </row>
    <row r="226" spans="3:3" ht="15.75" customHeight="1">
      <c r="C226" s="170"/>
    </row>
    <row r="227" spans="3:3" ht="15.75" customHeight="1">
      <c r="C227" s="170"/>
    </row>
    <row r="228" spans="3:3" ht="15.75" customHeight="1">
      <c r="C228" s="170"/>
    </row>
    <row r="229" spans="3:3" ht="15.75" customHeight="1">
      <c r="C229" s="170"/>
    </row>
    <row r="230" spans="3:3" ht="15.75" customHeight="1">
      <c r="C230" s="170"/>
    </row>
    <row r="231" spans="3:3" ht="15.75" customHeight="1">
      <c r="C231" s="170"/>
    </row>
    <row r="232" spans="3:3" ht="15.75" customHeight="1">
      <c r="C232" s="170"/>
    </row>
    <row r="233" spans="3:3" ht="15.75" customHeight="1">
      <c r="C233" s="170"/>
    </row>
    <row r="234" spans="3:3" ht="15.75" customHeight="1">
      <c r="C234" s="170"/>
    </row>
    <row r="235" spans="3:3" ht="15.75" customHeight="1">
      <c r="C235" s="170"/>
    </row>
    <row r="236" spans="3:3" ht="15.75" customHeight="1">
      <c r="C236" s="170"/>
    </row>
    <row r="237" spans="3:3" ht="15.75" customHeight="1">
      <c r="C237" s="170"/>
    </row>
    <row r="238" spans="3:3" ht="15.75" customHeight="1">
      <c r="C238" s="170"/>
    </row>
    <row r="239" spans="3:3" ht="15.75" customHeight="1">
      <c r="C239" s="170"/>
    </row>
    <row r="240" spans="3:3" ht="15.75" customHeight="1">
      <c r="C240" s="170"/>
    </row>
    <row r="241" spans="3:3" ht="15.75" customHeight="1">
      <c r="C241" s="170"/>
    </row>
    <row r="242" spans="3:3" ht="15.75" customHeight="1">
      <c r="C242" s="170"/>
    </row>
    <row r="243" spans="3:3" ht="15.75" customHeight="1">
      <c r="C243" s="170"/>
    </row>
    <row r="244" spans="3:3" ht="15.75" customHeight="1">
      <c r="C244" s="170"/>
    </row>
    <row r="245" spans="3:3" ht="15.75" customHeight="1">
      <c r="C245" s="170"/>
    </row>
    <row r="246" spans="3:3" ht="15.75" customHeight="1">
      <c r="C246" s="170"/>
    </row>
    <row r="247" spans="3:3" ht="15.75" customHeight="1">
      <c r="C247" s="170"/>
    </row>
    <row r="248" spans="3:3" ht="15.75" customHeight="1">
      <c r="C248" s="170"/>
    </row>
    <row r="249" spans="3:3" ht="15.75" customHeight="1">
      <c r="C249" s="170"/>
    </row>
    <row r="250" spans="3:3" ht="15.75" customHeight="1">
      <c r="C250" s="170"/>
    </row>
    <row r="251" spans="3:3" ht="15.75" customHeight="1">
      <c r="C251" s="170"/>
    </row>
    <row r="252" spans="3:3" ht="15.75" customHeight="1">
      <c r="C252" s="170"/>
    </row>
    <row r="253" spans="3:3" ht="15.75" customHeight="1">
      <c r="C253" s="170"/>
    </row>
    <row r="254" spans="3:3" ht="15.75" customHeight="1">
      <c r="C254" s="170"/>
    </row>
    <row r="255" spans="3:3" ht="15.75" customHeight="1">
      <c r="C255" s="170"/>
    </row>
    <row r="256" spans="3:3" ht="15.75" customHeight="1">
      <c r="C256" s="170"/>
    </row>
    <row r="257" spans="3:3" ht="15.75" customHeight="1">
      <c r="C257" s="170"/>
    </row>
    <row r="258" spans="3:3" ht="15.75" customHeight="1">
      <c r="C258" s="170"/>
    </row>
    <row r="259" spans="3:3" ht="15.75" customHeight="1">
      <c r="C259" s="170"/>
    </row>
    <row r="260" spans="3:3" ht="15.75" customHeight="1">
      <c r="C260" s="170"/>
    </row>
    <row r="261" spans="3:3" ht="15.75" customHeight="1">
      <c r="C261" s="170"/>
    </row>
    <row r="262" spans="3:3" ht="15.75" customHeight="1">
      <c r="C262" s="170"/>
    </row>
    <row r="263" spans="3:3" ht="15.75" customHeight="1">
      <c r="C263" s="170"/>
    </row>
    <row r="264" spans="3:3" ht="15.75" customHeight="1">
      <c r="C264" s="170"/>
    </row>
    <row r="265" spans="3:3" ht="15.75" customHeight="1">
      <c r="C265" s="170"/>
    </row>
    <row r="266" spans="3:3" ht="15.75" customHeight="1">
      <c r="C266" s="170"/>
    </row>
    <row r="267" spans="3:3" ht="15.75" customHeight="1">
      <c r="C267" s="170"/>
    </row>
    <row r="268" spans="3:3" ht="15.75" customHeight="1">
      <c r="C268" s="170"/>
    </row>
    <row r="269" spans="3:3" ht="15.75" customHeight="1">
      <c r="C269" s="170"/>
    </row>
    <row r="270" spans="3:3" ht="15.75" customHeight="1">
      <c r="C270" s="170"/>
    </row>
    <row r="271" spans="3:3" ht="15.75" customHeight="1">
      <c r="C271" s="170"/>
    </row>
    <row r="272" spans="3:3" ht="15.75" customHeight="1">
      <c r="C272" s="170"/>
    </row>
    <row r="273" spans="3:3" ht="15.75" customHeight="1">
      <c r="C273" s="170"/>
    </row>
    <row r="274" spans="3:3" ht="15.75" customHeight="1">
      <c r="C274" s="170"/>
    </row>
    <row r="275" spans="3:3" ht="15.75" customHeight="1">
      <c r="C275" s="170"/>
    </row>
    <row r="276" spans="3:3" ht="15.75" customHeight="1">
      <c r="C276" s="170"/>
    </row>
    <row r="277" spans="3:3" ht="15.75" customHeight="1">
      <c r="C277" s="170"/>
    </row>
    <row r="278" spans="3:3" ht="15.75" customHeight="1">
      <c r="C278" s="170"/>
    </row>
    <row r="279" spans="3:3" ht="15.75" customHeight="1">
      <c r="C279" s="170"/>
    </row>
    <row r="280" spans="3:3" ht="15.75" customHeight="1">
      <c r="C280" s="170"/>
    </row>
    <row r="281" spans="3:3" ht="15.75" customHeight="1">
      <c r="C281" s="170"/>
    </row>
    <row r="282" spans="3:3" ht="15.75" customHeight="1">
      <c r="C282" s="170"/>
    </row>
    <row r="283" spans="3:3" ht="15.75" customHeight="1">
      <c r="C283" s="170"/>
    </row>
    <row r="284" spans="3:3" ht="15.75" customHeight="1">
      <c r="C284" s="170"/>
    </row>
    <row r="285" spans="3:3" ht="15.75" customHeight="1">
      <c r="C285" s="170"/>
    </row>
    <row r="286" spans="3:3" ht="15.75" customHeight="1">
      <c r="C286" s="170"/>
    </row>
    <row r="287" spans="3:3" ht="15.75" customHeight="1">
      <c r="C287" s="170"/>
    </row>
    <row r="288" spans="3:3" ht="15.75" customHeight="1">
      <c r="C288" s="170"/>
    </row>
    <row r="289" spans="3:3" ht="15.75" customHeight="1">
      <c r="C289" s="170"/>
    </row>
    <row r="290" spans="3:3" ht="15.75" customHeight="1">
      <c r="C290" s="170"/>
    </row>
    <row r="291" spans="3:3" ht="15.75" customHeight="1">
      <c r="C291" s="170"/>
    </row>
    <row r="292" spans="3:3" ht="15.75" customHeight="1">
      <c r="C292" s="170"/>
    </row>
    <row r="293" spans="3:3" ht="15.75" customHeight="1">
      <c r="C293" s="170"/>
    </row>
    <row r="294" spans="3:3" ht="15.75" customHeight="1">
      <c r="C294" s="170"/>
    </row>
    <row r="295" spans="3:3" ht="15.75" customHeight="1">
      <c r="C295" s="170"/>
    </row>
    <row r="296" spans="3:3" ht="15.75" customHeight="1">
      <c r="C296" s="170"/>
    </row>
    <row r="297" spans="3:3" ht="15.75" customHeight="1">
      <c r="C297" s="170"/>
    </row>
    <row r="298" spans="3:3" ht="15.75" customHeight="1">
      <c r="C298" s="170"/>
    </row>
    <row r="299" spans="3:3" ht="15.75" customHeight="1">
      <c r="C299" s="170"/>
    </row>
    <row r="300" spans="3:3" ht="15.75" customHeight="1">
      <c r="C300" s="170"/>
    </row>
    <row r="301" spans="3:3" ht="15.75" customHeight="1">
      <c r="C301" s="170"/>
    </row>
    <row r="302" spans="3:3" ht="15.75" customHeight="1">
      <c r="C302" s="170"/>
    </row>
    <row r="303" spans="3:3" ht="15.75" customHeight="1">
      <c r="C303" s="170"/>
    </row>
    <row r="304" spans="3:3" ht="15.75" customHeight="1">
      <c r="C304" s="170"/>
    </row>
    <row r="305" spans="3:3" ht="15.75" customHeight="1">
      <c r="C305" s="170"/>
    </row>
    <row r="306" spans="3:3" ht="15.75" customHeight="1">
      <c r="C306" s="170"/>
    </row>
    <row r="307" spans="3:3" ht="15.75" customHeight="1">
      <c r="C307" s="170"/>
    </row>
    <row r="308" spans="3:3" ht="15.75" customHeight="1">
      <c r="C308" s="170"/>
    </row>
    <row r="309" spans="3:3" ht="15.75" customHeight="1">
      <c r="C309" s="170"/>
    </row>
    <row r="310" spans="3:3" ht="15.75" customHeight="1">
      <c r="C310" s="170"/>
    </row>
    <row r="311" spans="3:3" ht="15.75" customHeight="1">
      <c r="C311" s="170"/>
    </row>
    <row r="312" spans="3:3" ht="15.75" customHeight="1">
      <c r="C312" s="170"/>
    </row>
    <row r="313" spans="3:3" ht="15.75" customHeight="1">
      <c r="C313" s="170"/>
    </row>
    <row r="314" spans="3:3" ht="15.75" customHeight="1">
      <c r="C314" s="170"/>
    </row>
    <row r="315" spans="3:3" ht="15.75" customHeight="1">
      <c r="C315" s="170"/>
    </row>
    <row r="316" spans="3:3" ht="15.75" customHeight="1">
      <c r="C316" s="170"/>
    </row>
    <row r="317" spans="3:3" ht="15.75" customHeight="1">
      <c r="C317" s="170"/>
    </row>
    <row r="318" spans="3:3" ht="15.75" customHeight="1">
      <c r="C318" s="170"/>
    </row>
    <row r="319" spans="3:3" ht="15.75" customHeight="1">
      <c r="C319" s="170"/>
    </row>
    <row r="320" spans="3:3" ht="15.75" customHeight="1">
      <c r="C320" s="170"/>
    </row>
    <row r="321" spans="3:3" ht="15.75" customHeight="1">
      <c r="C321" s="170"/>
    </row>
    <row r="322" spans="3:3" ht="15.75" customHeight="1">
      <c r="C322" s="170"/>
    </row>
    <row r="323" spans="3:3" ht="15.75" customHeight="1">
      <c r="C323" s="170"/>
    </row>
    <row r="324" spans="3:3" ht="15.75" customHeight="1">
      <c r="C324" s="170"/>
    </row>
    <row r="325" spans="3:3" ht="15.75" customHeight="1">
      <c r="C325" s="170"/>
    </row>
    <row r="326" spans="3:3" ht="15.75" customHeight="1">
      <c r="C326" s="170"/>
    </row>
    <row r="327" spans="3:3" ht="15.75" customHeight="1">
      <c r="C327" s="170"/>
    </row>
    <row r="328" spans="3:3" ht="15.75" customHeight="1">
      <c r="C328" s="170"/>
    </row>
    <row r="329" spans="3:3" ht="15.75" customHeight="1">
      <c r="C329" s="170"/>
    </row>
    <row r="330" spans="3:3" ht="15.75" customHeight="1">
      <c r="C330" s="170"/>
    </row>
    <row r="331" spans="3:3" ht="15.75" customHeight="1">
      <c r="C331" s="170"/>
    </row>
    <row r="332" spans="3:3" ht="15.75" customHeight="1">
      <c r="C332" s="170"/>
    </row>
    <row r="333" spans="3:3" ht="15.75" customHeight="1">
      <c r="C333" s="170"/>
    </row>
    <row r="334" spans="3:3" ht="15.75" customHeight="1">
      <c r="C334" s="170"/>
    </row>
    <row r="335" spans="3:3" ht="15.75" customHeight="1">
      <c r="C335" s="170"/>
    </row>
    <row r="336" spans="3:3" ht="15.75" customHeight="1">
      <c r="C336" s="170"/>
    </row>
    <row r="337" spans="3:3" ht="15.75" customHeight="1">
      <c r="C337" s="170"/>
    </row>
    <row r="338" spans="3:3" ht="15.75" customHeight="1">
      <c r="C338" s="170"/>
    </row>
    <row r="339" spans="3:3" ht="15.75" customHeight="1">
      <c r="C339" s="170"/>
    </row>
    <row r="340" spans="3:3" ht="15.75" customHeight="1">
      <c r="C340" s="170"/>
    </row>
    <row r="341" spans="3:3" ht="15.75" customHeight="1">
      <c r="C341" s="170"/>
    </row>
    <row r="342" spans="3:3" ht="15.75" customHeight="1">
      <c r="C342" s="170"/>
    </row>
    <row r="343" spans="3:3" ht="15.75" customHeight="1">
      <c r="C343" s="170"/>
    </row>
    <row r="344" spans="3:3" ht="15.75" customHeight="1">
      <c r="C344" s="170"/>
    </row>
    <row r="345" spans="3:3" ht="15.75" customHeight="1">
      <c r="C345" s="170"/>
    </row>
    <row r="346" spans="3:3" ht="15.75" customHeight="1">
      <c r="C346" s="170"/>
    </row>
    <row r="347" spans="3:3" ht="15.75" customHeight="1">
      <c r="C347" s="170"/>
    </row>
    <row r="348" spans="3:3" ht="15.75" customHeight="1">
      <c r="C348" s="170"/>
    </row>
    <row r="349" spans="3:3" ht="15.75" customHeight="1">
      <c r="C349" s="170"/>
    </row>
    <row r="350" spans="3:3" ht="15.75" customHeight="1">
      <c r="C350" s="170"/>
    </row>
    <row r="351" spans="3:3" ht="15.75" customHeight="1">
      <c r="C351" s="170"/>
    </row>
    <row r="352" spans="3:3" ht="15.75" customHeight="1">
      <c r="C352" s="170"/>
    </row>
    <row r="353" spans="3:3" ht="15.75" customHeight="1">
      <c r="C353" s="170"/>
    </row>
    <row r="354" spans="3:3" ht="15.75" customHeight="1">
      <c r="C354" s="170"/>
    </row>
    <row r="355" spans="3:3" ht="15.75" customHeight="1">
      <c r="C355" s="170"/>
    </row>
    <row r="356" spans="3:3" ht="15.75" customHeight="1">
      <c r="C356" s="170"/>
    </row>
    <row r="357" spans="3:3" ht="15.75" customHeight="1">
      <c r="C357" s="170"/>
    </row>
    <row r="358" spans="3:3" ht="15.75" customHeight="1">
      <c r="C358" s="170"/>
    </row>
    <row r="359" spans="3:3" ht="15.75" customHeight="1">
      <c r="C359" s="170"/>
    </row>
    <row r="360" spans="3:3" ht="15.75" customHeight="1">
      <c r="C360" s="170"/>
    </row>
    <row r="361" spans="3:3" ht="15.75" customHeight="1">
      <c r="C361" s="170"/>
    </row>
    <row r="362" spans="3:3" ht="15.75" customHeight="1">
      <c r="C362" s="170"/>
    </row>
    <row r="363" spans="3:3" ht="15.75" customHeight="1">
      <c r="C363" s="170"/>
    </row>
    <row r="364" spans="3:3" ht="15.75" customHeight="1">
      <c r="C364" s="170"/>
    </row>
    <row r="365" spans="3:3" ht="15.75" customHeight="1">
      <c r="C365" s="170"/>
    </row>
    <row r="366" spans="3:3" ht="15.75" customHeight="1">
      <c r="C366" s="170"/>
    </row>
    <row r="367" spans="3:3" ht="15.75" customHeight="1">
      <c r="C367" s="170"/>
    </row>
    <row r="368" spans="3:3" ht="15.75" customHeight="1">
      <c r="C368" s="170"/>
    </row>
    <row r="369" spans="3:3" ht="15.75" customHeight="1">
      <c r="C369" s="170"/>
    </row>
    <row r="370" spans="3:3" ht="15.75" customHeight="1">
      <c r="C370" s="170"/>
    </row>
    <row r="371" spans="3:3" ht="15.75" customHeight="1">
      <c r="C371" s="170"/>
    </row>
    <row r="372" spans="3:3" ht="15.75" customHeight="1">
      <c r="C372" s="170"/>
    </row>
    <row r="373" spans="3:3" ht="15.75" customHeight="1">
      <c r="C373" s="170"/>
    </row>
    <row r="374" spans="3:3" ht="15.75" customHeight="1">
      <c r="C374" s="170"/>
    </row>
    <row r="375" spans="3:3" ht="15.75" customHeight="1">
      <c r="C375" s="170"/>
    </row>
    <row r="376" spans="3:3" ht="15.75" customHeight="1">
      <c r="C376" s="170"/>
    </row>
    <row r="377" spans="3:3" ht="15.75" customHeight="1">
      <c r="C377" s="170"/>
    </row>
    <row r="378" spans="3:3" ht="15.75" customHeight="1">
      <c r="C378" s="170"/>
    </row>
    <row r="379" spans="3:3" ht="15.75" customHeight="1">
      <c r="C379" s="170"/>
    </row>
    <row r="380" spans="3:3" ht="15.75" customHeight="1">
      <c r="C380" s="170"/>
    </row>
    <row r="381" spans="3:3" ht="15.75" customHeight="1">
      <c r="C381" s="170"/>
    </row>
    <row r="382" spans="3:3" ht="15.75" customHeight="1">
      <c r="C382" s="170"/>
    </row>
    <row r="383" spans="3:3" ht="15.75" customHeight="1">
      <c r="C383" s="170"/>
    </row>
    <row r="384" spans="3:3" ht="15.75" customHeight="1">
      <c r="C384" s="170"/>
    </row>
    <row r="385" spans="3:3" ht="15.75" customHeight="1">
      <c r="C385" s="170"/>
    </row>
    <row r="386" spans="3:3" ht="15.75" customHeight="1">
      <c r="C386" s="170"/>
    </row>
    <row r="387" spans="3:3" ht="15.75" customHeight="1">
      <c r="C387" s="170"/>
    </row>
    <row r="388" spans="3:3" ht="15.75" customHeight="1">
      <c r="C388" s="170"/>
    </row>
    <row r="389" spans="3:3" ht="15.75" customHeight="1">
      <c r="C389" s="170"/>
    </row>
    <row r="390" spans="3:3" ht="15.75" customHeight="1">
      <c r="C390" s="170"/>
    </row>
    <row r="391" spans="3:3" ht="15.75" customHeight="1">
      <c r="C391" s="170"/>
    </row>
    <row r="392" spans="3:3" ht="15.75" customHeight="1">
      <c r="C392" s="170"/>
    </row>
    <row r="393" spans="3:3" ht="15.75" customHeight="1">
      <c r="C393" s="170"/>
    </row>
    <row r="394" spans="3:3" ht="15.75" customHeight="1">
      <c r="C394" s="170"/>
    </row>
    <row r="395" spans="3:3" ht="15.75" customHeight="1">
      <c r="C395" s="170"/>
    </row>
    <row r="396" spans="3:3" ht="15.75" customHeight="1">
      <c r="C396" s="170"/>
    </row>
    <row r="397" spans="3:3" ht="15.75" customHeight="1">
      <c r="C397" s="170"/>
    </row>
    <row r="398" spans="3:3" ht="15.75" customHeight="1">
      <c r="C398" s="170"/>
    </row>
    <row r="399" spans="3:3" ht="15.75" customHeight="1">
      <c r="C399" s="170"/>
    </row>
    <row r="400" spans="3:3" ht="15.75" customHeight="1">
      <c r="C400" s="170"/>
    </row>
    <row r="401" spans="3:3" ht="15.75" customHeight="1">
      <c r="C401" s="170"/>
    </row>
    <row r="402" spans="3:3" ht="15.75" customHeight="1">
      <c r="C402" s="170"/>
    </row>
    <row r="403" spans="3:3" ht="15.75" customHeight="1">
      <c r="C403" s="170"/>
    </row>
    <row r="404" spans="3:3" ht="15.75" customHeight="1">
      <c r="C404" s="170"/>
    </row>
    <row r="405" spans="3:3" ht="15.75" customHeight="1">
      <c r="C405" s="170"/>
    </row>
    <row r="406" spans="3:3" ht="15.75" customHeight="1">
      <c r="C406" s="170"/>
    </row>
    <row r="407" spans="3:3" ht="15.75" customHeight="1">
      <c r="C407" s="170"/>
    </row>
    <row r="408" spans="3:3" ht="15.75" customHeight="1">
      <c r="C408" s="170"/>
    </row>
    <row r="409" spans="3:3" ht="15.75" customHeight="1">
      <c r="C409" s="170"/>
    </row>
    <row r="410" spans="3:3" ht="15.75" customHeight="1">
      <c r="C410" s="170"/>
    </row>
    <row r="411" spans="3:3" ht="15.75" customHeight="1">
      <c r="C411" s="170"/>
    </row>
    <row r="412" spans="3:3" ht="15.75" customHeight="1">
      <c r="C412" s="170"/>
    </row>
    <row r="413" spans="3:3" ht="15.75" customHeight="1">
      <c r="C413" s="170"/>
    </row>
    <row r="414" spans="3:3" ht="15.75" customHeight="1">
      <c r="C414" s="170"/>
    </row>
    <row r="415" spans="3:3" ht="15.75" customHeight="1">
      <c r="C415" s="170"/>
    </row>
    <row r="416" spans="3:3" ht="15.75" customHeight="1">
      <c r="C416" s="170"/>
    </row>
    <row r="417" spans="3:3" ht="15.75" customHeight="1">
      <c r="C417" s="170"/>
    </row>
    <row r="418" spans="3:3" ht="15.75" customHeight="1">
      <c r="C418" s="170"/>
    </row>
    <row r="419" spans="3:3" ht="15.75" customHeight="1">
      <c r="C419" s="170"/>
    </row>
    <row r="420" spans="3:3" ht="15.75" customHeight="1">
      <c r="C420" s="170"/>
    </row>
    <row r="421" spans="3:3" ht="15.75" customHeight="1">
      <c r="C421" s="170"/>
    </row>
    <row r="422" spans="3:3" ht="15.75" customHeight="1">
      <c r="C422" s="170"/>
    </row>
    <row r="423" spans="3:3" ht="15.75" customHeight="1">
      <c r="C423" s="170"/>
    </row>
    <row r="424" spans="3:3" ht="15.75" customHeight="1">
      <c r="C424" s="170"/>
    </row>
    <row r="425" spans="3:3" ht="15.75" customHeight="1">
      <c r="C425" s="170"/>
    </row>
    <row r="426" spans="3:3" ht="15.75" customHeight="1">
      <c r="C426" s="170"/>
    </row>
    <row r="427" spans="3:3" ht="15.75" customHeight="1">
      <c r="C427" s="170"/>
    </row>
    <row r="428" spans="3:3" ht="15.75" customHeight="1">
      <c r="C428" s="170"/>
    </row>
    <row r="429" spans="3:3" ht="15.75" customHeight="1">
      <c r="C429" s="170"/>
    </row>
    <row r="430" spans="3:3" ht="15.75" customHeight="1">
      <c r="C430" s="170"/>
    </row>
    <row r="431" spans="3:3" ht="15.75" customHeight="1">
      <c r="C431" s="170"/>
    </row>
    <row r="432" spans="3:3" ht="15.75" customHeight="1">
      <c r="C432" s="170"/>
    </row>
    <row r="433" spans="3:3" ht="15.75" customHeight="1">
      <c r="C433" s="170"/>
    </row>
    <row r="434" spans="3:3" ht="15.75" customHeight="1">
      <c r="C434" s="170"/>
    </row>
    <row r="435" spans="3:3" ht="15.75" customHeight="1">
      <c r="C435" s="170"/>
    </row>
    <row r="436" spans="3:3" ht="15.75" customHeight="1">
      <c r="C436" s="170"/>
    </row>
    <row r="437" spans="3:3" ht="15.75" customHeight="1">
      <c r="C437" s="170"/>
    </row>
    <row r="438" spans="3:3" ht="15.75" customHeight="1">
      <c r="C438" s="170"/>
    </row>
    <row r="439" spans="3:3" ht="15.75" customHeight="1">
      <c r="C439" s="170"/>
    </row>
    <row r="440" spans="3:3" ht="15.75" customHeight="1">
      <c r="C440" s="170"/>
    </row>
    <row r="441" spans="3:3" ht="15.75" customHeight="1">
      <c r="C441" s="170"/>
    </row>
    <row r="442" spans="3:3" ht="15.75" customHeight="1">
      <c r="C442" s="170"/>
    </row>
    <row r="443" spans="3:3" ht="15.75" customHeight="1">
      <c r="C443" s="170"/>
    </row>
    <row r="444" spans="3:3" ht="15.75" customHeight="1">
      <c r="C444" s="170"/>
    </row>
    <row r="445" spans="3:3" ht="15.75" customHeight="1">
      <c r="C445" s="170"/>
    </row>
    <row r="446" spans="3:3" ht="15.75" customHeight="1">
      <c r="C446" s="170"/>
    </row>
    <row r="447" spans="3:3" ht="15.75" customHeight="1">
      <c r="C447" s="170"/>
    </row>
    <row r="448" spans="3:3" ht="15.75" customHeight="1">
      <c r="C448" s="170"/>
    </row>
    <row r="449" spans="3:3" ht="15.75" customHeight="1">
      <c r="C449" s="170"/>
    </row>
    <row r="450" spans="3:3" ht="15.75" customHeight="1">
      <c r="C450" s="170"/>
    </row>
    <row r="451" spans="3:3" ht="15.75" customHeight="1">
      <c r="C451" s="170"/>
    </row>
    <row r="452" spans="3:3" ht="15.75" customHeight="1">
      <c r="C452" s="170"/>
    </row>
    <row r="453" spans="3:3" ht="15.75" customHeight="1">
      <c r="C453" s="170"/>
    </row>
    <row r="454" spans="3:3" ht="15.75" customHeight="1">
      <c r="C454" s="170"/>
    </row>
    <row r="455" spans="3:3" ht="15.75" customHeight="1">
      <c r="C455" s="170"/>
    </row>
    <row r="456" spans="3:3" ht="15.75" customHeight="1">
      <c r="C456" s="170"/>
    </row>
    <row r="457" spans="3:3" ht="15.75" customHeight="1">
      <c r="C457" s="170"/>
    </row>
    <row r="458" spans="3:3" ht="15.75" customHeight="1">
      <c r="C458" s="170"/>
    </row>
    <row r="459" spans="3:3" ht="15.75" customHeight="1">
      <c r="C459" s="170"/>
    </row>
    <row r="460" spans="3:3" ht="15.75" customHeight="1">
      <c r="C460" s="170"/>
    </row>
    <row r="461" spans="3:3" ht="15.75" customHeight="1">
      <c r="C461" s="170"/>
    </row>
    <row r="462" spans="3:3" ht="15.75" customHeight="1">
      <c r="C462" s="170"/>
    </row>
    <row r="463" spans="3:3" ht="15.75" customHeight="1">
      <c r="C463" s="170"/>
    </row>
    <row r="464" spans="3:3" ht="15.75" customHeight="1">
      <c r="C464" s="170"/>
    </row>
    <row r="465" spans="3:3" ht="15.75" customHeight="1">
      <c r="C465" s="170"/>
    </row>
    <row r="466" spans="3:3" ht="15.75" customHeight="1">
      <c r="C466" s="170"/>
    </row>
    <row r="467" spans="3:3" ht="15.75" customHeight="1">
      <c r="C467" s="170"/>
    </row>
    <row r="468" spans="3:3" ht="15.75" customHeight="1">
      <c r="C468" s="170"/>
    </row>
    <row r="469" spans="3:3" ht="15.75" customHeight="1">
      <c r="C469" s="170"/>
    </row>
    <row r="470" spans="3:3" ht="15.75" customHeight="1">
      <c r="C470" s="170"/>
    </row>
    <row r="471" spans="3:3" ht="15.75" customHeight="1">
      <c r="C471" s="170"/>
    </row>
    <row r="472" spans="3:3" ht="15.75" customHeight="1">
      <c r="C472" s="170"/>
    </row>
    <row r="473" spans="3:3" ht="15.75" customHeight="1">
      <c r="C473" s="170"/>
    </row>
    <row r="474" spans="3:3" ht="15.75" customHeight="1">
      <c r="C474" s="170"/>
    </row>
    <row r="475" spans="3:3" ht="15.75" customHeight="1">
      <c r="C475" s="170"/>
    </row>
    <row r="476" spans="3:3" ht="15.75" customHeight="1">
      <c r="C476" s="170"/>
    </row>
    <row r="477" spans="3:3" ht="15.75" customHeight="1">
      <c r="C477" s="170"/>
    </row>
    <row r="478" spans="3:3" ht="15.75" customHeight="1">
      <c r="C478" s="170"/>
    </row>
    <row r="479" spans="3:3" ht="15.75" customHeight="1">
      <c r="C479" s="170"/>
    </row>
    <row r="480" spans="3:3" ht="15.75" customHeight="1">
      <c r="C480" s="170"/>
    </row>
    <row r="481" spans="3:3" ht="15.75" customHeight="1">
      <c r="C481" s="170"/>
    </row>
    <row r="482" spans="3:3" ht="15.75" customHeight="1">
      <c r="C482" s="170"/>
    </row>
    <row r="483" spans="3:3" ht="15.75" customHeight="1">
      <c r="C483" s="170"/>
    </row>
    <row r="484" spans="3:3" ht="15.75" customHeight="1">
      <c r="C484" s="170"/>
    </row>
    <row r="485" spans="3:3" ht="15.75" customHeight="1">
      <c r="C485" s="170"/>
    </row>
    <row r="486" spans="3:3" ht="15.75" customHeight="1">
      <c r="C486" s="170"/>
    </row>
    <row r="487" spans="3:3" ht="15.75" customHeight="1">
      <c r="C487" s="170"/>
    </row>
    <row r="488" spans="3:3" ht="15.75" customHeight="1">
      <c r="C488" s="170"/>
    </row>
    <row r="489" spans="3:3" ht="15.75" customHeight="1">
      <c r="C489" s="170"/>
    </row>
    <row r="490" spans="3:3" ht="15.75" customHeight="1">
      <c r="C490" s="170"/>
    </row>
    <row r="491" spans="3:3" ht="15.75" customHeight="1">
      <c r="C491" s="170"/>
    </row>
    <row r="492" spans="3:3" ht="15.75" customHeight="1">
      <c r="C492" s="170"/>
    </row>
    <row r="493" spans="3:3" ht="15.75" customHeight="1">
      <c r="C493" s="170"/>
    </row>
    <row r="494" spans="3:3" ht="15.75" customHeight="1">
      <c r="C494" s="170"/>
    </row>
    <row r="495" spans="3:3" ht="15.75" customHeight="1">
      <c r="C495" s="170"/>
    </row>
    <row r="496" spans="3:3" ht="15.75" customHeight="1">
      <c r="C496" s="170"/>
    </row>
    <row r="497" spans="3:3" ht="15.75" customHeight="1">
      <c r="C497" s="170"/>
    </row>
    <row r="498" spans="3:3" ht="15.75" customHeight="1">
      <c r="C498" s="170"/>
    </row>
    <row r="499" spans="3:3" ht="15.75" customHeight="1">
      <c r="C499" s="170"/>
    </row>
    <row r="500" spans="3:3" ht="15.75" customHeight="1">
      <c r="C500" s="170"/>
    </row>
    <row r="501" spans="3:3" ht="15.75" customHeight="1">
      <c r="C501" s="170"/>
    </row>
    <row r="502" spans="3:3" ht="15.75" customHeight="1">
      <c r="C502" s="170"/>
    </row>
    <row r="503" spans="3:3" ht="15.75" customHeight="1">
      <c r="C503" s="170"/>
    </row>
    <row r="504" spans="3:3" ht="15.75" customHeight="1">
      <c r="C504" s="170"/>
    </row>
    <row r="505" spans="3:3" ht="15.75" customHeight="1">
      <c r="C505" s="170"/>
    </row>
    <row r="506" spans="3:3" ht="15.75" customHeight="1">
      <c r="C506" s="170"/>
    </row>
    <row r="507" spans="3:3" ht="15.75" customHeight="1">
      <c r="C507" s="170"/>
    </row>
    <row r="508" spans="3:3" ht="15.75" customHeight="1">
      <c r="C508" s="170"/>
    </row>
    <row r="509" spans="3:3" ht="15.75" customHeight="1">
      <c r="C509" s="170"/>
    </row>
    <row r="510" spans="3:3" ht="15.75" customHeight="1">
      <c r="C510" s="170"/>
    </row>
    <row r="511" spans="3:3" ht="15.75" customHeight="1">
      <c r="C511" s="170"/>
    </row>
    <row r="512" spans="3:3" ht="15.75" customHeight="1">
      <c r="C512" s="170"/>
    </row>
    <row r="513" spans="3:3" ht="15.75" customHeight="1">
      <c r="C513" s="170"/>
    </row>
    <row r="514" spans="3:3" ht="15.75" customHeight="1">
      <c r="C514" s="170"/>
    </row>
    <row r="515" spans="3:3" ht="15.75" customHeight="1">
      <c r="C515" s="170"/>
    </row>
    <row r="516" spans="3:3" ht="15.75" customHeight="1">
      <c r="C516" s="170"/>
    </row>
    <row r="517" spans="3:3" ht="15.75" customHeight="1">
      <c r="C517" s="170"/>
    </row>
    <row r="518" spans="3:3" ht="15.75" customHeight="1">
      <c r="C518" s="170"/>
    </row>
    <row r="519" spans="3:3" ht="15.75" customHeight="1">
      <c r="C519" s="170"/>
    </row>
    <row r="520" spans="3:3" ht="15.75" customHeight="1">
      <c r="C520" s="170"/>
    </row>
    <row r="521" spans="3:3" ht="15.75" customHeight="1">
      <c r="C521" s="170"/>
    </row>
    <row r="522" spans="3:3" ht="15.75" customHeight="1">
      <c r="C522" s="170"/>
    </row>
    <row r="523" spans="3:3" ht="15.75" customHeight="1">
      <c r="C523" s="170"/>
    </row>
    <row r="524" spans="3:3" ht="15.75" customHeight="1">
      <c r="C524" s="170"/>
    </row>
    <row r="525" spans="3:3" ht="15.75" customHeight="1">
      <c r="C525" s="170"/>
    </row>
    <row r="526" spans="3:3" ht="15.75" customHeight="1">
      <c r="C526" s="170"/>
    </row>
    <row r="527" spans="3:3" ht="15.75" customHeight="1">
      <c r="C527" s="170"/>
    </row>
    <row r="528" spans="3:3" ht="15.75" customHeight="1">
      <c r="C528" s="170"/>
    </row>
    <row r="529" spans="3:3" ht="15.75" customHeight="1">
      <c r="C529" s="170"/>
    </row>
    <row r="530" spans="3:3" ht="15.75" customHeight="1">
      <c r="C530" s="170"/>
    </row>
    <row r="531" spans="3:3" ht="15.75" customHeight="1">
      <c r="C531" s="170"/>
    </row>
    <row r="532" spans="3:3" ht="15.75" customHeight="1">
      <c r="C532" s="170"/>
    </row>
    <row r="533" spans="3:3" ht="15.75" customHeight="1">
      <c r="C533" s="170"/>
    </row>
    <row r="534" spans="3:3" ht="15.75" customHeight="1">
      <c r="C534" s="170"/>
    </row>
    <row r="535" spans="3:3" ht="15.75" customHeight="1">
      <c r="C535" s="170"/>
    </row>
    <row r="536" spans="3:3" ht="15.75" customHeight="1">
      <c r="C536" s="170"/>
    </row>
    <row r="537" spans="3:3" ht="15.75" customHeight="1">
      <c r="C537" s="170"/>
    </row>
    <row r="538" spans="3:3" ht="15.75" customHeight="1">
      <c r="C538" s="170"/>
    </row>
    <row r="539" spans="3:3" ht="15.75" customHeight="1">
      <c r="C539" s="170"/>
    </row>
    <row r="540" spans="3:3" ht="15.75" customHeight="1">
      <c r="C540" s="170"/>
    </row>
    <row r="541" spans="3:3" ht="15.75" customHeight="1">
      <c r="C541" s="170"/>
    </row>
    <row r="542" spans="3:3" ht="15.75" customHeight="1">
      <c r="C542" s="170"/>
    </row>
    <row r="543" spans="3:3" ht="15.75" customHeight="1">
      <c r="C543" s="170"/>
    </row>
    <row r="544" spans="3:3" ht="15.75" customHeight="1">
      <c r="C544" s="170"/>
    </row>
    <row r="545" spans="3:3" ht="15.75" customHeight="1">
      <c r="C545" s="170"/>
    </row>
    <row r="546" spans="3:3" ht="15.75" customHeight="1">
      <c r="C546" s="170"/>
    </row>
    <row r="547" spans="3:3" ht="15.75" customHeight="1">
      <c r="C547" s="170"/>
    </row>
    <row r="548" spans="3:3" ht="15.75" customHeight="1">
      <c r="C548" s="170"/>
    </row>
    <row r="549" spans="3:3" ht="15.75" customHeight="1">
      <c r="C549" s="170"/>
    </row>
    <row r="550" spans="3:3" ht="15.75" customHeight="1">
      <c r="C550" s="170"/>
    </row>
    <row r="551" spans="3:3" ht="15.75" customHeight="1">
      <c r="C551" s="170"/>
    </row>
    <row r="552" spans="3:3" ht="15.75" customHeight="1">
      <c r="C552" s="170"/>
    </row>
    <row r="553" spans="3:3" ht="15.75" customHeight="1">
      <c r="C553" s="170"/>
    </row>
    <row r="554" spans="3:3" ht="15.75" customHeight="1">
      <c r="C554" s="170"/>
    </row>
    <row r="555" spans="3:3" ht="15.75" customHeight="1">
      <c r="C555" s="170"/>
    </row>
    <row r="556" spans="3:3" ht="15.75" customHeight="1">
      <c r="C556" s="170"/>
    </row>
    <row r="557" spans="3:3" ht="15.75" customHeight="1">
      <c r="C557" s="170"/>
    </row>
    <row r="558" spans="3:3" ht="15.75" customHeight="1">
      <c r="C558" s="170"/>
    </row>
    <row r="559" spans="3:3" ht="15.75" customHeight="1">
      <c r="C559" s="170"/>
    </row>
    <row r="560" spans="3:3" ht="15.75" customHeight="1">
      <c r="C560" s="170"/>
    </row>
    <row r="561" spans="3:3" ht="15.75" customHeight="1">
      <c r="C561" s="170"/>
    </row>
    <row r="562" spans="3:3" ht="15.75" customHeight="1">
      <c r="C562" s="170"/>
    </row>
    <row r="563" spans="3:3" ht="15.75" customHeight="1">
      <c r="C563" s="170"/>
    </row>
    <row r="564" spans="3:3" ht="15.75" customHeight="1">
      <c r="C564" s="170"/>
    </row>
    <row r="565" spans="3:3" ht="15.75" customHeight="1">
      <c r="C565" s="170"/>
    </row>
    <row r="566" spans="3:3" ht="15.75" customHeight="1">
      <c r="C566" s="170"/>
    </row>
    <row r="567" spans="3:3" ht="15.75" customHeight="1">
      <c r="C567" s="170"/>
    </row>
    <row r="568" spans="3:3" ht="15.75" customHeight="1">
      <c r="C568" s="170"/>
    </row>
    <row r="569" spans="3:3" ht="15.75" customHeight="1">
      <c r="C569" s="170"/>
    </row>
    <row r="570" spans="3:3" ht="15.75" customHeight="1">
      <c r="C570" s="170"/>
    </row>
    <row r="571" spans="3:3" ht="15.75" customHeight="1">
      <c r="C571" s="170"/>
    </row>
    <row r="572" spans="3:3" ht="15.75" customHeight="1">
      <c r="C572" s="170"/>
    </row>
    <row r="573" spans="3:3" ht="15.75" customHeight="1">
      <c r="C573" s="170"/>
    </row>
    <row r="574" spans="3:3" ht="15.75" customHeight="1">
      <c r="C574" s="170"/>
    </row>
    <row r="575" spans="3:3" ht="15.75" customHeight="1">
      <c r="C575" s="170"/>
    </row>
    <row r="576" spans="3:3" ht="15.75" customHeight="1">
      <c r="C576" s="170"/>
    </row>
    <row r="577" spans="3:3" ht="15.75" customHeight="1">
      <c r="C577" s="170"/>
    </row>
    <row r="578" spans="3:3" ht="15.75" customHeight="1">
      <c r="C578" s="170"/>
    </row>
    <row r="579" spans="3:3" ht="15.75" customHeight="1">
      <c r="C579" s="170"/>
    </row>
    <row r="580" spans="3:3" ht="15.75" customHeight="1">
      <c r="C580" s="170"/>
    </row>
    <row r="581" spans="3:3" ht="15.75" customHeight="1">
      <c r="C581" s="170"/>
    </row>
    <row r="582" spans="3:3" ht="15.75" customHeight="1">
      <c r="C582" s="170"/>
    </row>
    <row r="583" spans="3:3" ht="15.75" customHeight="1">
      <c r="C583" s="170"/>
    </row>
    <row r="584" spans="3:3" ht="15.75" customHeight="1">
      <c r="C584" s="170"/>
    </row>
    <row r="585" spans="3:3" ht="15.75" customHeight="1">
      <c r="C585" s="170"/>
    </row>
    <row r="586" spans="3:3" ht="15.75" customHeight="1">
      <c r="C586" s="170"/>
    </row>
    <row r="587" spans="3:3" ht="15.75" customHeight="1">
      <c r="C587" s="170"/>
    </row>
    <row r="588" spans="3:3" ht="15.75" customHeight="1">
      <c r="C588" s="170"/>
    </row>
    <row r="589" spans="3:3" ht="15.75" customHeight="1">
      <c r="C589" s="170"/>
    </row>
    <row r="590" spans="3:3" ht="15.75" customHeight="1">
      <c r="C590" s="170"/>
    </row>
    <row r="591" spans="3:3" ht="15.75" customHeight="1">
      <c r="C591" s="170"/>
    </row>
    <row r="592" spans="3:3" ht="15.75" customHeight="1">
      <c r="C592" s="170"/>
    </row>
    <row r="593" spans="3:3" ht="15.75" customHeight="1">
      <c r="C593" s="170"/>
    </row>
    <row r="594" spans="3:3" ht="15.75" customHeight="1">
      <c r="C594" s="170"/>
    </row>
    <row r="595" spans="3:3" ht="15.75" customHeight="1">
      <c r="C595" s="170"/>
    </row>
    <row r="596" spans="3:3" ht="15.75" customHeight="1">
      <c r="C596" s="170"/>
    </row>
    <row r="597" spans="3:3" ht="15.75" customHeight="1">
      <c r="C597" s="170"/>
    </row>
    <row r="598" spans="3:3" ht="15.75" customHeight="1">
      <c r="C598" s="170"/>
    </row>
    <row r="599" spans="3:3" ht="15.75" customHeight="1">
      <c r="C599" s="170"/>
    </row>
    <row r="600" spans="3:3" ht="15.75" customHeight="1">
      <c r="C600" s="170"/>
    </row>
    <row r="601" spans="3:3" ht="15.75" customHeight="1">
      <c r="C601" s="170"/>
    </row>
    <row r="602" spans="3:3" ht="15.75" customHeight="1">
      <c r="C602" s="170"/>
    </row>
    <row r="603" spans="3:3" ht="15.75" customHeight="1">
      <c r="C603" s="170"/>
    </row>
    <row r="604" spans="3:3" ht="15.75" customHeight="1">
      <c r="C604" s="170"/>
    </row>
    <row r="605" spans="3:3" ht="15.75" customHeight="1">
      <c r="C605" s="170"/>
    </row>
    <row r="606" spans="3:3" ht="15.75" customHeight="1">
      <c r="C606" s="170"/>
    </row>
    <row r="607" spans="3:3" ht="15.75" customHeight="1">
      <c r="C607" s="170"/>
    </row>
    <row r="608" spans="3:3" ht="15.75" customHeight="1">
      <c r="C608" s="170"/>
    </row>
    <row r="609" spans="3:3" ht="15.75" customHeight="1">
      <c r="C609" s="170"/>
    </row>
    <row r="610" spans="3:3" ht="15.75" customHeight="1">
      <c r="C610" s="170"/>
    </row>
    <row r="611" spans="3:3" ht="15.75" customHeight="1">
      <c r="C611" s="170"/>
    </row>
    <row r="612" spans="3:3" ht="15.75" customHeight="1">
      <c r="C612" s="170"/>
    </row>
    <row r="613" spans="3:3" ht="15.75" customHeight="1">
      <c r="C613" s="170"/>
    </row>
    <row r="614" spans="3:3" ht="15.75" customHeight="1">
      <c r="C614" s="170"/>
    </row>
    <row r="615" spans="3:3" ht="15.75" customHeight="1">
      <c r="C615" s="170"/>
    </row>
    <row r="616" spans="3:3" ht="15.75" customHeight="1">
      <c r="C616" s="170"/>
    </row>
    <row r="617" spans="3:3" ht="15.75" customHeight="1">
      <c r="C617" s="170"/>
    </row>
    <row r="618" spans="3:3" ht="15.75" customHeight="1">
      <c r="C618" s="170"/>
    </row>
    <row r="619" spans="3:3" ht="15.75" customHeight="1">
      <c r="C619" s="170"/>
    </row>
    <row r="620" spans="3:3" ht="15.75" customHeight="1">
      <c r="C620" s="170"/>
    </row>
    <row r="621" spans="3:3" ht="15.75" customHeight="1">
      <c r="C621" s="170"/>
    </row>
    <row r="622" spans="3:3" ht="15.75" customHeight="1">
      <c r="C622" s="170"/>
    </row>
    <row r="623" spans="3:3" ht="15.75" customHeight="1">
      <c r="C623" s="170"/>
    </row>
    <row r="624" spans="3:3" ht="15.75" customHeight="1">
      <c r="C624" s="170"/>
    </row>
    <row r="625" spans="3:3" ht="15.75" customHeight="1">
      <c r="C625" s="170"/>
    </row>
    <row r="626" spans="3:3" ht="15.75" customHeight="1">
      <c r="C626" s="170"/>
    </row>
    <row r="627" spans="3:3" ht="15.75" customHeight="1">
      <c r="C627" s="170"/>
    </row>
    <row r="628" spans="3:3" ht="15.75" customHeight="1">
      <c r="C628" s="170"/>
    </row>
    <row r="629" spans="3:3" ht="15.75" customHeight="1">
      <c r="C629" s="170"/>
    </row>
    <row r="630" spans="3:3" ht="15.75" customHeight="1">
      <c r="C630" s="170"/>
    </row>
    <row r="631" spans="3:3" ht="15.75" customHeight="1">
      <c r="C631" s="170"/>
    </row>
    <row r="632" spans="3:3" ht="15.75" customHeight="1">
      <c r="C632" s="170"/>
    </row>
    <row r="633" spans="3:3" ht="15.75" customHeight="1">
      <c r="C633" s="170"/>
    </row>
    <row r="634" spans="3:3" ht="15.75" customHeight="1">
      <c r="C634" s="170"/>
    </row>
    <row r="635" spans="3:3" ht="15.75" customHeight="1">
      <c r="C635" s="170"/>
    </row>
    <row r="636" spans="3:3" ht="15.75" customHeight="1">
      <c r="C636" s="170"/>
    </row>
    <row r="637" spans="3:3" ht="15.75" customHeight="1">
      <c r="C637" s="170"/>
    </row>
    <row r="638" spans="3:3" ht="15.75" customHeight="1">
      <c r="C638" s="170"/>
    </row>
    <row r="639" spans="3:3" ht="15.75" customHeight="1">
      <c r="C639" s="170"/>
    </row>
    <row r="640" spans="3:3" ht="15.75" customHeight="1">
      <c r="C640" s="170"/>
    </row>
    <row r="641" spans="3:3" ht="15.75" customHeight="1">
      <c r="C641" s="170"/>
    </row>
    <row r="642" spans="3:3" ht="15.75" customHeight="1">
      <c r="C642" s="170"/>
    </row>
    <row r="643" spans="3:3" ht="15.75" customHeight="1">
      <c r="C643" s="170"/>
    </row>
    <row r="644" spans="3:3" ht="15.75" customHeight="1">
      <c r="C644" s="170"/>
    </row>
    <row r="645" spans="3:3" ht="15.75" customHeight="1">
      <c r="C645" s="170"/>
    </row>
    <row r="646" spans="3:3" ht="15.75" customHeight="1">
      <c r="C646" s="170"/>
    </row>
    <row r="647" spans="3:3" ht="15.75" customHeight="1">
      <c r="C647" s="170"/>
    </row>
    <row r="648" spans="3:3" ht="15.75" customHeight="1">
      <c r="C648" s="170"/>
    </row>
    <row r="649" spans="3:3" ht="15.75" customHeight="1">
      <c r="C649" s="170"/>
    </row>
    <row r="650" spans="3:3" ht="15.75" customHeight="1">
      <c r="C650" s="170"/>
    </row>
    <row r="651" spans="3:3" ht="15.75" customHeight="1">
      <c r="C651" s="170"/>
    </row>
    <row r="652" spans="3:3" ht="15.75" customHeight="1">
      <c r="C652" s="170"/>
    </row>
    <row r="653" spans="3:3" ht="15.75" customHeight="1">
      <c r="C653" s="170"/>
    </row>
    <row r="654" spans="3:3" ht="15.75" customHeight="1">
      <c r="C654" s="170"/>
    </row>
    <row r="655" spans="3:3" ht="15.75" customHeight="1">
      <c r="C655" s="170"/>
    </row>
    <row r="656" spans="3:3" ht="15.75" customHeight="1">
      <c r="C656" s="170"/>
    </row>
    <row r="657" spans="3:3" ht="15.75" customHeight="1">
      <c r="C657" s="170"/>
    </row>
    <row r="658" spans="3:3" ht="15.75" customHeight="1">
      <c r="C658" s="170"/>
    </row>
    <row r="659" spans="3:3" ht="15.75" customHeight="1">
      <c r="C659" s="170"/>
    </row>
    <row r="660" spans="3:3" ht="15.75" customHeight="1">
      <c r="C660" s="170"/>
    </row>
    <row r="661" spans="3:3" ht="15.75" customHeight="1">
      <c r="C661" s="170"/>
    </row>
    <row r="662" spans="3:3" ht="15.75" customHeight="1">
      <c r="C662" s="170"/>
    </row>
    <row r="663" spans="3:3" ht="15.75" customHeight="1">
      <c r="C663" s="170"/>
    </row>
    <row r="664" spans="3:3" ht="15.75" customHeight="1">
      <c r="C664" s="170"/>
    </row>
    <row r="665" spans="3:3" ht="15.75" customHeight="1">
      <c r="C665" s="170"/>
    </row>
    <row r="666" spans="3:3" ht="15.75" customHeight="1">
      <c r="C666" s="170"/>
    </row>
    <row r="667" spans="3:3" ht="15.75" customHeight="1">
      <c r="C667" s="170"/>
    </row>
    <row r="668" spans="3:3" ht="15.75" customHeight="1">
      <c r="C668" s="170"/>
    </row>
    <row r="669" spans="3:3" ht="15.75" customHeight="1">
      <c r="C669" s="170"/>
    </row>
    <row r="670" spans="3:3" ht="15.75" customHeight="1">
      <c r="C670" s="170"/>
    </row>
    <row r="671" spans="3:3" ht="15.75" customHeight="1">
      <c r="C671" s="170"/>
    </row>
    <row r="672" spans="3:3" ht="15.75" customHeight="1">
      <c r="C672" s="170"/>
    </row>
    <row r="673" spans="3:3" ht="15.75" customHeight="1">
      <c r="C673" s="170"/>
    </row>
    <row r="674" spans="3:3" ht="15.75" customHeight="1">
      <c r="C674" s="170"/>
    </row>
    <row r="675" spans="3:3" ht="15.75" customHeight="1">
      <c r="C675" s="170"/>
    </row>
    <row r="676" spans="3:3" ht="15.75" customHeight="1">
      <c r="C676" s="170"/>
    </row>
    <row r="677" spans="3:3" ht="15.75" customHeight="1">
      <c r="C677" s="170"/>
    </row>
    <row r="678" spans="3:3" ht="15.75" customHeight="1">
      <c r="C678" s="170"/>
    </row>
    <row r="679" spans="3:3" ht="15.75" customHeight="1">
      <c r="C679" s="170"/>
    </row>
    <row r="680" spans="3:3" ht="15.75" customHeight="1">
      <c r="C680" s="170"/>
    </row>
    <row r="681" spans="3:3" ht="15.75" customHeight="1">
      <c r="C681" s="170"/>
    </row>
    <row r="682" spans="3:3" ht="15.75" customHeight="1">
      <c r="C682" s="170"/>
    </row>
    <row r="683" spans="3:3" ht="15.75" customHeight="1">
      <c r="C683" s="170"/>
    </row>
    <row r="684" spans="3:3" ht="15.75" customHeight="1">
      <c r="C684" s="170"/>
    </row>
    <row r="685" spans="3:3" ht="15.75" customHeight="1">
      <c r="C685" s="170"/>
    </row>
    <row r="686" spans="3:3" ht="15.75" customHeight="1">
      <c r="C686" s="170"/>
    </row>
    <row r="687" spans="3:3" ht="15.75" customHeight="1">
      <c r="C687" s="170"/>
    </row>
    <row r="688" spans="3:3" ht="15.75" customHeight="1">
      <c r="C688" s="170"/>
    </row>
    <row r="689" spans="3:3" ht="15.75" customHeight="1">
      <c r="C689" s="170"/>
    </row>
    <row r="690" spans="3:3" ht="15.75" customHeight="1">
      <c r="C690" s="170"/>
    </row>
    <row r="691" spans="3:3" ht="15.75" customHeight="1">
      <c r="C691" s="170"/>
    </row>
    <row r="692" spans="3:3" ht="15.75" customHeight="1">
      <c r="C692" s="170"/>
    </row>
    <row r="693" spans="3:3" ht="15.75" customHeight="1">
      <c r="C693" s="170"/>
    </row>
    <row r="694" spans="3:3" ht="15.75" customHeight="1">
      <c r="C694" s="170"/>
    </row>
    <row r="695" spans="3:3" ht="15.75" customHeight="1">
      <c r="C695" s="170"/>
    </row>
    <row r="696" spans="3:3" ht="15.75" customHeight="1">
      <c r="C696" s="170"/>
    </row>
    <row r="697" spans="3:3" ht="15.75" customHeight="1">
      <c r="C697" s="170"/>
    </row>
    <row r="698" spans="3:3" ht="15.75" customHeight="1">
      <c r="C698" s="170"/>
    </row>
    <row r="699" spans="3:3" ht="15.75" customHeight="1">
      <c r="C699" s="170"/>
    </row>
    <row r="700" spans="3:3" ht="15.75" customHeight="1">
      <c r="C700" s="170"/>
    </row>
    <row r="701" spans="3:3" ht="15.75" customHeight="1">
      <c r="C701" s="170"/>
    </row>
    <row r="702" spans="3:3" ht="15.75" customHeight="1">
      <c r="C702" s="170"/>
    </row>
    <row r="703" spans="3:3" ht="15.75" customHeight="1">
      <c r="C703" s="170"/>
    </row>
    <row r="704" spans="3:3" ht="15.75" customHeight="1">
      <c r="C704" s="170"/>
    </row>
    <row r="705" spans="3:3" ht="15.75" customHeight="1">
      <c r="C705" s="170"/>
    </row>
    <row r="706" spans="3:3" ht="15.75" customHeight="1">
      <c r="C706" s="170"/>
    </row>
    <row r="707" spans="3:3" ht="15.75" customHeight="1">
      <c r="C707" s="170"/>
    </row>
    <row r="708" spans="3:3" ht="15.75" customHeight="1">
      <c r="C708" s="170"/>
    </row>
    <row r="709" spans="3:3" ht="15.75" customHeight="1">
      <c r="C709" s="170"/>
    </row>
    <row r="710" spans="3:3" ht="15.75" customHeight="1">
      <c r="C710" s="170"/>
    </row>
    <row r="711" spans="3:3" ht="15.75" customHeight="1">
      <c r="C711" s="170"/>
    </row>
    <row r="712" spans="3:3" ht="15.75" customHeight="1">
      <c r="C712" s="170"/>
    </row>
    <row r="713" spans="3:3" ht="15.75" customHeight="1">
      <c r="C713" s="170"/>
    </row>
    <row r="714" spans="3:3" ht="15.75" customHeight="1">
      <c r="C714" s="170"/>
    </row>
    <row r="715" spans="3:3" ht="15.75" customHeight="1">
      <c r="C715" s="170"/>
    </row>
    <row r="716" spans="3:3" ht="15.75" customHeight="1">
      <c r="C716" s="170"/>
    </row>
    <row r="717" spans="3:3" ht="15.75" customHeight="1">
      <c r="C717" s="170"/>
    </row>
    <row r="718" spans="3:3" ht="15.75" customHeight="1">
      <c r="C718" s="170"/>
    </row>
    <row r="719" spans="3:3" ht="15.75" customHeight="1">
      <c r="C719" s="170"/>
    </row>
    <row r="720" spans="3:3" ht="15.75" customHeight="1">
      <c r="C720" s="170"/>
    </row>
    <row r="721" spans="3:3" ht="15.75" customHeight="1">
      <c r="C721" s="170"/>
    </row>
    <row r="722" spans="3:3" ht="15.75" customHeight="1">
      <c r="C722" s="170"/>
    </row>
    <row r="723" spans="3:3" ht="15.75" customHeight="1">
      <c r="C723" s="170"/>
    </row>
    <row r="724" spans="3:3" ht="15.75" customHeight="1">
      <c r="C724" s="170"/>
    </row>
    <row r="725" spans="3:3" ht="15.75" customHeight="1">
      <c r="C725" s="170"/>
    </row>
    <row r="726" spans="3:3" ht="15.75" customHeight="1">
      <c r="C726" s="170"/>
    </row>
    <row r="727" spans="3:3" ht="15.75" customHeight="1">
      <c r="C727" s="170"/>
    </row>
    <row r="728" spans="3:3" ht="15.75" customHeight="1">
      <c r="C728" s="170"/>
    </row>
    <row r="729" spans="3:3" ht="15.75" customHeight="1">
      <c r="C729" s="170"/>
    </row>
    <row r="730" spans="3:3" ht="15.75" customHeight="1">
      <c r="C730" s="170"/>
    </row>
    <row r="731" spans="3:3" ht="15.75" customHeight="1">
      <c r="C731" s="170"/>
    </row>
    <row r="732" spans="3:3" ht="15.75" customHeight="1">
      <c r="C732" s="170"/>
    </row>
    <row r="733" spans="3:3" ht="15.75" customHeight="1">
      <c r="C733" s="170"/>
    </row>
    <row r="734" spans="3:3" ht="15.75" customHeight="1">
      <c r="C734" s="170"/>
    </row>
    <row r="735" spans="3:3" ht="15.75" customHeight="1">
      <c r="C735" s="170"/>
    </row>
    <row r="736" spans="3:3" ht="15.75" customHeight="1">
      <c r="C736" s="170"/>
    </row>
    <row r="737" spans="3:3" ht="15.75" customHeight="1">
      <c r="C737" s="170"/>
    </row>
    <row r="738" spans="3:3" ht="15.75" customHeight="1">
      <c r="C738" s="170"/>
    </row>
    <row r="739" spans="3:3" ht="15.75" customHeight="1">
      <c r="C739" s="170"/>
    </row>
    <row r="740" spans="3:3" ht="15.75" customHeight="1">
      <c r="C740" s="170"/>
    </row>
    <row r="741" spans="3:3" ht="15.75" customHeight="1">
      <c r="C741" s="170"/>
    </row>
    <row r="742" spans="3:3" ht="15.75" customHeight="1">
      <c r="C742" s="170"/>
    </row>
    <row r="743" spans="3:3" ht="15.75" customHeight="1">
      <c r="C743" s="170"/>
    </row>
    <row r="744" spans="3:3" ht="15.75" customHeight="1">
      <c r="C744" s="170"/>
    </row>
    <row r="745" spans="3:3" ht="15.75" customHeight="1">
      <c r="C745" s="170"/>
    </row>
    <row r="746" spans="3:3" ht="15.75" customHeight="1">
      <c r="C746" s="170"/>
    </row>
    <row r="747" spans="3:3" ht="15.75" customHeight="1">
      <c r="C747" s="170"/>
    </row>
    <row r="748" spans="3:3" ht="15.75" customHeight="1">
      <c r="C748" s="170"/>
    </row>
    <row r="749" spans="3:3" ht="15.75" customHeight="1">
      <c r="C749" s="170"/>
    </row>
    <row r="750" spans="3:3" ht="15.75" customHeight="1">
      <c r="C750" s="170"/>
    </row>
    <row r="751" spans="3:3" ht="15.75" customHeight="1">
      <c r="C751" s="170"/>
    </row>
    <row r="752" spans="3:3" ht="15.75" customHeight="1">
      <c r="C752" s="170"/>
    </row>
    <row r="753" spans="3:3" ht="15.75" customHeight="1">
      <c r="C753" s="170"/>
    </row>
    <row r="754" spans="3:3" ht="15.75" customHeight="1">
      <c r="C754" s="170"/>
    </row>
    <row r="755" spans="3:3" ht="15.75" customHeight="1">
      <c r="C755" s="170"/>
    </row>
    <row r="756" spans="3:3" ht="15.75" customHeight="1">
      <c r="C756" s="170"/>
    </row>
    <row r="757" spans="3:3" ht="15.75" customHeight="1">
      <c r="C757" s="170"/>
    </row>
    <row r="758" spans="3:3" ht="15.75" customHeight="1">
      <c r="C758" s="170"/>
    </row>
    <row r="759" spans="3:3" ht="15.75" customHeight="1">
      <c r="C759" s="170"/>
    </row>
    <row r="760" spans="3:3" ht="15.75" customHeight="1">
      <c r="C760" s="170"/>
    </row>
    <row r="761" spans="3:3" ht="15.75" customHeight="1">
      <c r="C761" s="170"/>
    </row>
    <row r="762" spans="3:3" ht="15.75" customHeight="1">
      <c r="C762" s="170"/>
    </row>
    <row r="763" spans="3:3" ht="15.75" customHeight="1">
      <c r="C763" s="170"/>
    </row>
    <row r="764" spans="3:3" ht="15.75" customHeight="1">
      <c r="C764" s="170"/>
    </row>
    <row r="765" spans="3:3" ht="15.75" customHeight="1">
      <c r="C765" s="170"/>
    </row>
    <row r="766" spans="3:3" ht="15.75" customHeight="1">
      <c r="C766" s="170"/>
    </row>
    <row r="767" spans="3:3" ht="15.75" customHeight="1">
      <c r="C767" s="170"/>
    </row>
    <row r="768" spans="3:3" ht="15.75" customHeight="1">
      <c r="C768" s="170"/>
    </row>
    <row r="769" spans="3:3" ht="15.75" customHeight="1">
      <c r="C769" s="170"/>
    </row>
    <row r="770" spans="3:3" ht="15.75" customHeight="1">
      <c r="C770" s="170"/>
    </row>
    <row r="771" spans="3:3" ht="15.75" customHeight="1">
      <c r="C771" s="170"/>
    </row>
    <row r="772" spans="3:3" ht="15.75" customHeight="1">
      <c r="C772" s="170"/>
    </row>
    <row r="773" spans="3:3" ht="15.75" customHeight="1">
      <c r="C773" s="170"/>
    </row>
    <row r="774" spans="3:3" ht="15.75" customHeight="1">
      <c r="C774" s="170"/>
    </row>
    <row r="775" spans="3:3" ht="15.75" customHeight="1">
      <c r="C775" s="170"/>
    </row>
    <row r="776" spans="3:3" ht="15.75" customHeight="1">
      <c r="C776" s="170"/>
    </row>
    <row r="777" spans="3:3" ht="15.75" customHeight="1">
      <c r="C777" s="170"/>
    </row>
    <row r="778" spans="3:3" ht="15.75" customHeight="1">
      <c r="C778" s="170"/>
    </row>
    <row r="779" spans="3:3" ht="15.75" customHeight="1">
      <c r="C779" s="170"/>
    </row>
    <row r="780" spans="3:3" ht="15.75" customHeight="1">
      <c r="C780" s="170"/>
    </row>
    <row r="781" spans="3:3" ht="15.75" customHeight="1">
      <c r="C781" s="170"/>
    </row>
    <row r="782" spans="3:3" ht="15.75" customHeight="1">
      <c r="C782" s="170"/>
    </row>
    <row r="783" spans="3:3" ht="15.75" customHeight="1">
      <c r="C783" s="170"/>
    </row>
    <row r="784" spans="3:3" ht="15.75" customHeight="1">
      <c r="C784" s="170"/>
    </row>
    <row r="785" spans="3:3" ht="15.75" customHeight="1">
      <c r="C785" s="170"/>
    </row>
    <row r="786" spans="3:3" ht="15.75" customHeight="1">
      <c r="C786" s="170"/>
    </row>
    <row r="787" spans="3:3" ht="15.75" customHeight="1">
      <c r="C787" s="170"/>
    </row>
    <row r="788" spans="3:3" ht="15.75" customHeight="1">
      <c r="C788" s="170"/>
    </row>
    <row r="789" spans="3:3" ht="15.75" customHeight="1">
      <c r="C789" s="170"/>
    </row>
    <row r="790" spans="3:3" ht="15.75" customHeight="1">
      <c r="C790" s="170"/>
    </row>
    <row r="791" spans="3:3" ht="15.75" customHeight="1">
      <c r="C791" s="170"/>
    </row>
    <row r="792" spans="3:3" ht="15.75" customHeight="1">
      <c r="C792" s="170"/>
    </row>
    <row r="793" spans="3:3" ht="15.75" customHeight="1">
      <c r="C793" s="170"/>
    </row>
    <row r="794" spans="3:3" ht="15.75" customHeight="1">
      <c r="C794" s="170"/>
    </row>
    <row r="795" spans="3:3" ht="15.75" customHeight="1">
      <c r="C795" s="170"/>
    </row>
    <row r="796" spans="3:3" ht="15.75" customHeight="1">
      <c r="C796" s="170"/>
    </row>
    <row r="797" spans="3:3" ht="15.75" customHeight="1">
      <c r="C797" s="170"/>
    </row>
    <row r="798" spans="3:3" ht="15.75" customHeight="1">
      <c r="C798" s="170"/>
    </row>
    <row r="799" spans="3:3" ht="15.75" customHeight="1">
      <c r="C799" s="170"/>
    </row>
    <row r="800" spans="3:3" ht="15.75" customHeight="1">
      <c r="C800" s="170"/>
    </row>
    <row r="801" spans="3:3" ht="15.75" customHeight="1">
      <c r="C801" s="170"/>
    </row>
    <row r="802" spans="3:3" ht="15.75" customHeight="1">
      <c r="C802" s="170"/>
    </row>
    <row r="803" spans="3:3" ht="15.75" customHeight="1">
      <c r="C803" s="170"/>
    </row>
    <row r="804" spans="3:3" ht="15.75" customHeight="1">
      <c r="C804" s="170"/>
    </row>
    <row r="805" spans="3:3" ht="15.75" customHeight="1">
      <c r="C805" s="170"/>
    </row>
    <row r="806" spans="3:3" ht="15.75" customHeight="1">
      <c r="C806" s="170"/>
    </row>
    <row r="807" spans="3:3" ht="15.75" customHeight="1">
      <c r="C807" s="170"/>
    </row>
    <row r="808" spans="3:3" ht="15.75" customHeight="1">
      <c r="C808" s="170"/>
    </row>
    <row r="809" spans="3:3" ht="15.75" customHeight="1">
      <c r="C809" s="170"/>
    </row>
    <row r="810" spans="3:3" ht="15.75" customHeight="1">
      <c r="C810" s="170"/>
    </row>
    <row r="811" spans="3:3" ht="15.75" customHeight="1">
      <c r="C811" s="170"/>
    </row>
    <row r="812" spans="3:3" ht="15.75" customHeight="1">
      <c r="C812" s="170"/>
    </row>
    <row r="813" spans="3:3" ht="15.75" customHeight="1">
      <c r="C813" s="170"/>
    </row>
    <row r="814" spans="3:3" ht="15.75" customHeight="1">
      <c r="C814" s="170"/>
    </row>
    <row r="815" spans="3:3" ht="15.75" customHeight="1">
      <c r="C815" s="170"/>
    </row>
    <row r="816" spans="3:3" ht="15.75" customHeight="1">
      <c r="C816" s="170"/>
    </row>
    <row r="817" spans="3:3" ht="15.75" customHeight="1">
      <c r="C817" s="170"/>
    </row>
    <row r="818" spans="3:3" ht="15.75" customHeight="1">
      <c r="C818" s="170"/>
    </row>
    <row r="819" spans="3:3" ht="15.75" customHeight="1">
      <c r="C819" s="170"/>
    </row>
    <row r="820" spans="3:3" ht="15.75" customHeight="1">
      <c r="C820" s="170"/>
    </row>
    <row r="821" spans="3:3" ht="15.75" customHeight="1">
      <c r="C821" s="170"/>
    </row>
    <row r="822" spans="3:3" ht="15.75" customHeight="1">
      <c r="C822" s="170"/>
    </row>
    <row r="823" spans="3:3" ht="15.75" customHeight="1">
      <c r="C823" s="170"/>
    </row>
    <row r="824" spans="3:3" ht="15.75" customHeight="1">
      <c r="C824" s="170"/>
    </row>
    <row r="825" spans="3:3" ht="15.75" customHeight="1">
      <c r="C825" s="170"/>
    </row>
    <row r="826" spans="3:3" ht="15.75" customHeight="1">
      <c r="C826" s="170"/>
    </row>
    <row r="827" spans="3:3" ht="15.75" customHeight="1">
      <c r="C827" s="170"/>
    </row>
    <row r="828" spans="3:3" ht="15.75" customHeight="1">
      <c r="C828" s="170"/>
    </row>
    <row r="829" spans="3:3" ht="15.75" customHeight="1">
      <c r="C829" s="170"/>
    </row>
    <row r="830" spans="3:3" ht="15.75" customHeight="1">
      <c r="C830" s="170"/>
    </row>
    <row r="831" spans="3:3" ht="15.75" customHeight="1">
      <c r="C831" s="170"/>
    </row>
    <row r="832" spans="3:3" ht="15.75" customHeight="1">
      <c r="C832" s="170"/>
    </row>
    <row r="833" spans="3:3" ht="15.75" customHeight="1">
      <c r="C833" s="170"/>
    </row>
    <row r="834" spans="3:3" ht="15.75" customHeight="1">
      <c r="C834" s="170"/>
    </row>
    <row r="835" spans="3:3" ht="15.75" customHeight="1">
      <c r="C835" s="170"/>
    </row>
    <row r="836" spans="3:3" ht="15.75" customHeight="1">
      <c r="C836" s="170"/>
    </row>
    <row r="837" spans="3:3" ht="15.75" customHeight="1">
      <c r="C837" s="170"/>
    </row>
    <row r="838" spans="3:3" ht="15.75" customHeight="1">
      <c r="C838" s="170"/>
    </row>
    <row r="839" spans="3:3" ht="15.75" customHeight="1">
      <c r="C839" s="170"/>
    </row>
    <row r="840" spans="3:3" ht="15.75" customHeight="1">
      <c r="C840" s="170"/>
    </row>
    <row r="841" spans="3:3" ht="15.75" customHeight="1">
      <c r="C841" s="170"/>
    </row>
    <row r="842" spans="3:3" ht="15.75" customHeight="1">
      <c r="C842" s="170"/>
    </row>
    <row r="843" spans="3:3" ht="15.75" customHeight="1">
      <c r="C843" s="170"/>
    </row>
    <row r="844" spans="3:3" ht="15.75" customHeight="1">
      <c r="C844" s="170"/>
    </row>
    <row r="845" spans="3:3" ht="15.75" customHeight="1">
      <c r="C845" s="170"/>
    </row>
    <row r="846" spans="3:3" ht="15.75" customHeight="1">
      <c r="C846" s="170"/>
    </row>
    <row r="847" spans="3:3" ht="15.75" customHeight="1">
      <c r="C847" s="170"/>
    </row>
    <row r="848" spans="3:3" ht="15.75" customHeight="1">
      <c r="C848" s="170"/>
    </row>
    <row r="849" spans="3:3" ht="15.75" customHeight="1">
      <c r="C849" s="170"/>
    </row>
    <row r="850" spans="3:3" ht="15.75" customHeight="1">
      <c r="C850" s="170"/>
    </row>
    <row r="851" spans="3:3" ht="15.75" customHeight="1">
      <c r="C851" s="170"/>
    </row>
    <row r="852" spans="3:3" ht="15.75" customHeight="1">
      <c r="C852" s="170"/>
    </row>
    <row r="853" spans="3:3" ht="15.75" customHeight="1">
      <c r="C853" s="170"/>
    </row>
    <row r="854" spans="3:3" ht="15.75" customHeight="1">
      <c r="C854" s="170"/>
    </row>
    <row r="855" spans="3:3" ht="15.75" customHeight="1">
      <c r="C855" s="170"/>
    </row>
    <row r="856" spans="3:3" ht="15.75" customHeight="1">
      <c r="C856" s="170"/>
    </row>
    <row r="857" spans="3:3" ht="15.75" customHeight="1">
      <c r="C857" s="170"/>
    </row>
    <row r="858" spans="3:3" ht="15.75" customHeight="1">
      <c r="C858" s="170"/>
    </row>
    <row r="859" spans="3:3" ht="15.75" customHeight="1">
      <c r="C859" s="170"/>
    </row>
    <row r="860" spans="3:3" ht="15.75" customHeight="1">
      <c r="C860" s="170"/>
    </row>
    <row r="861" spans="3:3" ht="15.75" customHeight="1">
      <c r="C861" s="170"/>
    </row>
    <row r="862" spans="3:3" ht="15.75" customHeight="1">
      <c r="C862" s="170"/>
    </row>
    <row r="863" spans="3:3" ht="15.75" customHeight="1">
      <c r="C863" s="170"/>
    </row>
    <row r="864" spans="3:3" ht="15.75" customHeight="1">
      <c r="C864" s="170"/>
    </row>
    <row r="865" spans="3:3" ht="15.75" customHeight="1">
      <c r="C865" s="170"/>
    </row>
    <row r="866" spans="3:3" ht="15.75" customHeight="1">
      <c r="C866" s="170"/>
    </row>
    <row r="867" spans="3:3" ht="15.75" customHeight="1">
      <c r="C867" s="170"/>
    </row>
    <row r="868" spans="3:3" ht="15.75" customHeight="1">
      <c r="C868" s="170"/>
    </row>
    <row r="869" spans="3:3" ht="15.75" customHeight="1">
      <c r="C869" s="170"/>
    </row>
    <row r="870" spans="3:3" ht="15.75" customHeight="1">
      <c r="C870" s="170"/>
    </row>
    <row r="871" spans="3:3" ht="15.75" customHeight="1">
      <c r="C871" s="170"/>
    </row>
    <row r="872" spans="3:3" ht="15.75" customHeight="1">
      <c r="C872" s="170"/>
    </row>
    <row r="873" spans="3:3" ht="15.75" customHeight="1">
      <c r="C873" s="170"/>
    </row>
    <row r="874" spans="3:3" ht="15.75" customHeight="1">
      <c r="C874" s="170"/>
    </row>
    <row r="875" spans="3:3" ht="15.75" customHeight="1">
      <c r="C875" s="170"/>
    </row>
    <row r="876" spans="3:3" ht="15.75" customHeight="1">
      <c r="C876" s="170"/>
    </row>
    <row r="877" spans="3:3" ht="15.75" customHeight="1">
      <c r="C877" s="170"/>
    </row>
    <row r="878" spans="3:3" ht="15.75" customHeight="1">
      <c r="C878" s="170"/>
    </row>
    <row r="879" spans="3:3" ht="15.75" customHeight="1">
      <c r="C879" s="170"/>
    </row>
    <row r="880" spans="3:3" ht="15.75" customHeight="1">
      <c r="C880" s="170"/>
    </row>
    <row r="881" spans="3:3" ht="15.75" customHeight="1">
      <c r="C881" s="170"/>
    </row>
    <row r="882" spans="3:3" ht="15.75" customHeight="1">
      <c r="C882" s="170"/>
    </row>
    <row r="883" spans="3:3" ht="15.75" customHeight="1">
      <c r="C883" s="170"/>
    </row>
    <row r="884" spans="3:3" ht="15.75" customHeight="1">
      <c r="C884" s="170"/>
    </row>
    <row r="885" spans="3:3" ht="15.75" customHeight="1">
      <c r="C885" s="170"/>
    </row>
    <row r="886" spans="3:3" ht="15.75" customHeight="1">
      <c r="C886" s="170"/>
    </row>
    <row r="887" spans="3:3" ht="15.75" customHeight="1">
      <c r="C887" s="170"/>
    </row>
    <row r="888" spans="3:3" ht="15.75" customHeight="1">
      <c r="C888" s="170"/>
    </row>
    <row r="889" spans="3:3" ht="15.75" customHeight="1">
      <c r="C889" s="170"/>
    </row>
    <row r="890" spans="3:3" ht="15.75" customHeight="1">
      <c r="C890" s="170"/>
    </row>
    <row r="891" spans="3:3" ht="15.75" customHeight="1">
      <c r="C891" s="170"/>
    </row>
    <row r="892" spans="3:3" ht="15.75" customHeight="1">
      <c r="C892" s="170"/>
    </row>
    <row r="893" spans="3:3" ht="15.75" customHeight="1">
      <c r="C893" s="170"/>
    </row>
    <row r="894" spans="3:3" ht="15.75" customHeight="1">
      <c r="C894" s="170"/>
    </row>
    <row r="895" spans="3:3" ht="15.75" customHeight="1">
      <c r="C895" s="170"/>
    </row>
    <row r="896" spans="3:3" ht="15.75" customHeight="1">
      <c r="C896" s="170"/>
    </row>
    <row r="897" spans="3:3" ht="15.75" customHeight="1">
      <c r="C897" s="170"/>
    </row>
    <row r="898" spans="3:3" ht="15.75" customHeight="1">
      <c r="C898" s="170"/>
    </row>
    <row r="899" spans="3:3" ht="15.75" customHeight="1">
      <c r="C899" s="170"/>
    </row>
    <row r="900" spans="3:3" ht="15.75" customHeight="1">
      <c r="C900" s="170"/>
    </row>
    <row r="901" spans="3:3" ht="15.75" customHeight="1">
      <c r="C901" s="170"/>
    </row>
    <row r="902" spans="3:3" ht="15.75" customHeight="1">
      <c r="C902" s="170"/>
    </row>
    <row r="903" spans="3:3" ht="15.75" customHeight="1">
      <c r="C903" s="170"/>
    </row>
    <row r="904" spans="3:3" ht="15.75" customHeight="1">
      <c r="C904" s="170"/>
    </row>
    <row r="905" spans="3:3" ht="15.75" customHeight="1">
      <c r="C905" s="170"/>
    </row>
    <row r="906" spans="3:3" ht="15.75" customHeight="1">
      <c r="C906" s="170"/>
    </row>
    <row r="907" spans="3:3" ht="15.75" customHeight="1">
      <c r="C907" s="170"/>
    </row>
    <row r="908" spans="3:3" ht="15.75" customHeight="1">
      <c r="C908" s="170"/>
    </row>
    <row r="909" spans="3:3" ht="15.75" customHeight="1">
      <c r="C909" s="170"/>
    </row>
    <row r="910" spans="3:3" ht="15.75" customHeight="1">
      <c r="C910" s="170"/>
    </row>
    <row r="911" spans="3:3" ht="15.75" customHeight="1">
      <c r="C911" s="170"/>
    </row>
    <row r="912" spans="3:3" ht="15.75" customHeight="1">
      <c r="C912" s="170"/>
    </row>
    <row r="913" spans="3:3" ht="15.75" customHeight="1">
      <c r="C913" s="170"/>
    </row>
    <row r="914" spans="3:3" ht="15.75" customHeight="1">
      <c r="C914" s="170"/>
    </row>
    <row r="915" spans="3:3" ht="15.75" customHeight="1">
      <c r="C915" s="170"/>
    </row>
    <row r="916" spans="3:3" ht="15.75" customHeight="1">
      <c r="C916" s="170"/>
    </row>
    <row r="917" spans="3:3" ht="15.75" customHeight="1">
      <c r="C917" s="170"/>
    </row>
    <row r="918" spans="3:3" ht="15.75" customHeight="1">
      <c r="C918" s="170"/>
    </row>
    <row r="919" spans="3:3" ht="15.75" customHeight="1">
      <c r="C919" s="170"/>
    </row>
    <row r="920" spans="3:3" ht="15.75" customHeight="1">
      <c r="C920" s="170"/>
    </row>
    <row r="921" spans="3:3" ht="15.75" customHeight="1">
      <c r="C921" s="170"/>
    </row>
    <row r="922" spans="3:3" ht="15.75" customHeight="1">
      <c r="C922" s="170"/>
    </row>
    <row r="923" spans="3:3" ht="15.75" customHeight="1">
      <c r="C923" s="170"/>
    </row>
    <row r="924" spans="3:3" ht="15.75" customHeight="1">
      <c r="C924" s="170"/>
    </row>
    <row r="925" spans="3:3" ht="15.75" customHeight="1">
      <c r="C925" s="170"/>
    </row>
    <row r="926" spans="3:3" ht="15.75" customHeight="1">
      <c r="C926" s="170"/>
    </row>
    <row r="927" spans="3:3" ht="15.75" customHeight="1">
      <c r="C927" s="170"/>
    </row>
    <row r="928" spans="3:3" ht="15.75" customHeight="1">
      <c r="C928" s="170"/>
    </row>
    <row r="929" spans="3:3" ht="15.75" customHeight="1">
      <c r="C929" s="170"/>
    </row>
    <row r="930" spans="3:3" ht="15.75" customHeight="1">
      <c r="C930" s="170"/>
    </row>
    <row r="931" spans="3:3" ht="15.75" customHeight="1">
      <c r="C931" s="170"/>
    </row>
    <row r="932" spans="3:3" ht="15.75" customHeight="1">
      <c r="C932" s="170"/>
    </row>
    <row r="933" spans="3:3" ht="15.75" customHeight="1">
      <c r="C933" s="170"/>
    </row>
    <row r="934" spans="3:3" ht="15.75" customHeight="1">
      <c r="C934" s="170"/>
    </row>
    <row r="935" spans="3:3" ht="15.75" customHeight="1">
      <c r="C935" s="170"/>
    </row>
    <row r="936" spans="3:3" ht="15.75" customHeight="1">
      <c r="C936" s="170"/>
    </row>
    <row r="937" spans="3:3" ht="15.75" customHeight="1">
      <c r="C937" s="170"/>
    </row>
    <row r="938" spans="3:3" ht="15.75" customHeight="1">
      <c r="C938" s="170"/>
    </row>
    <row r="939" spans="3:3" ht="15.75" customHeight="1">
      <c r="C939" s="170"/>
    </row>
    <row r="940" spans="3:3" ht="15.75" customHeight="1">
      <c r="C940" s="170"/>
    </row>
    <row r="941" spans="3:3" ht="15.75" customHeight="1">
      <c r="C941" s="170"/>
    </row>
    <row r="942" spans="3:3" ht="15.75" customHeight="1">
      <c r="C942" s="170"/>
    </row>
    <row r="943" spans="3:3" ht="15.75" customHeight="1">
      <c r="C943" s="170"/>
    </row>
    <row r="944" spans="3:3" ht="15.75" customHeight="1">
      <c r="C944" s="170"/>
    </row>
    <row r="945" spans="3:3" ht="15.75" customHeight="1">
      <c r="C945" s="170"/>
    </row>
    <row r="946" spans="3:3" ht="15.75" customHeight="1">
      <c r="C946" s="170"/>
    </row>
    <row r="947" spans="3:3" ht="15.75" customHeight="1">
      <c r="C947" s="170"/>
    </row>
    <row r="948" spans="3:3" ht="15.75" customHeight="1">
      <c r="C948" s="170"/>
    </row>
    <row r="949" spans="3:3" ht="15.75" customHeight="1">
      <c r="C949" s="170"/>
    </row>
    <row r="950" spans="3:3" ht="15.75" customHeight="1">
      <c r="C950" s="170"/>
    </row>
    <row r="951" spans="3:3" ht="15.75" customHeight="1">
      <c r="C951" s="170"/>
    </row>
    <row r="952" spans="3:3" ht="15.75" customHeight="1">
      <c r="C952" s="170"/>
    </row>
    <row r="953" spans="3:3" ht="15.75" customHeight="1">
      <c r="C953" s="170"/>
    </row>
    <row r="954" spans="3:3" ht="15.75" customHeight="1">
      <c r="C954" s="170"/>
    </row>
    <row r="955" spans="3:3" ht="15.75" customHeight="1">
      <c r="C955" s="170"/>
    </row>
    <row r="956" spans="3:3" ht="15.75" customHeight="1">
      <c r="C956" s="170"/>
    </row>
    <row r="957" spans="3:3" ht="15.75" customHeight="1">
      <c r="C957" s="170"/>
    </row>
    <row r="958" spans="3:3" ht="15.75" customHeight="1">
      <c r="C958" s="170"/>
    </row>
    <row r="959" spans="3:3" ht="15.75" customHeight="1">
      <c r="C959" s="170"/>
    </row>
    <row r="960" spans="3:3" ht="15.75" customHeight="1">
      <c r="C960" s="170"/>
    </row>
    <row r="961" spans="3:3" ht="15.75" customHeight="1">
      <c r="C961" s="170"/>
    </row>
    <row r="962" spans="3:3" ht="15.75" customHeight="1">
      <c r="C962" s="170"/>
    </row>
    <row r="963" spans="3:3" ht="15.75" customHeight="1">
      <c r="C963" s="170"/>
    </row>
    <row r="964" spans="3:3" ht="15.75" customHeight="1">
      <c r="C964" s="170"/>
    </row>
    <row r="965" spans="3:3" ht="15.75" customHeight="1">
      <c r="C965" s="170"/>
    </row>
    <row r="966" spans="3:3" ht="15.75" customHeight="1">
      <c r="C966" s="170"/>
    </row>
    <row r="967" spans="3:3" ht="15.75" customHeight="1">
      <c r="C967" s="170"/>
    </row>
    <row r="968" spans="3:3" ht="15.75" customHeight="1">
      <c r="C968" s="170"/>
    </row>
    <row r="969" spans="3:3" ht="15.75" customHeight="1">
      <c r="C969" s="170"/>
    </row>
    <row r="970" spans="3:3" ht="15.75" customHeight="1">
      <c r="C970" s="170"/>
    </row>
    <row r="971" spans="3:3" ht="15.75" customHeight="1">
      <c r="C971" s="170"/>
    </row>
    <row r="972" spans="3:3" ht="15.75" customHeight="1">
      <c r="C972" s="170"/>
    </row>
    <row r="973" spans="3:3" ht="15.75" customHeight="1">
      <c r="C973" s="170"/>
    </row>
    <row r="974" spans="3:3" ht="15.75" customHeight="1">
      <c r="C974" s="170"/>
    </row>
    <row r="975" spans="3:3" ht="15.75" customHeight="1">
      <c r="C975" s="170"/>
    </row>
    <row r="976" spans="3:3" ht="15.75" customHeight="1">
      <c r="C976" s="170"/>
    </row>
    <row r="977" spans="3:3" ht="15.75" customHeight="1">
      <c r="C977" s="170"/>
    </row>
    <row r="978" spans="3:3" ht="15.75" customHeight="1">
      <c r="C978" s="170"/>
    </row>
    <row r="979" spans="3:3" ht="15.75" customHeight="1">
      <c r="C979" s="170"/>
    </row>
    <row r="980" spans="3:3" ht="15.75" customHeight="1">
      <c r="C980" s="170"/>
    </row>
    <row r="981" spans="3:3" ht="15.75" customHeight="1">
      <c r="C981" s="170"/>
    </row>
    <row r="982" spans="3:3" ht="15.75" customHeight="1">
      <c r="C982" s="170"/>
    </row>
    <row r="983" spans="3:3" ht="15.75" customHeight="1">
      <c r="C983" s="170"/>
    </row>
    <row r="984" spans="3:3" ht="15.75" customHeight="1">
      <c r="C984" s="170"/>
    </row>
    <row r="985" spans="3:3" ht="15.75" customHeight="1">
      <c r="C985" s="170"/>
    </row>
    <row r="986" spans="3:3" ht="15.75" customHeight="1">
      <c r="C986" s="170"/>
    </row>
    <row r="987" spans="3:3" ht="15.75" customHeight="1">
      <c r="C987" s="170"/>
    </row>
    <row r="988" spans="3:3" ht="15.75" customHeight="1">
      <c r="C988" s="170"/>
    </row>
    <row r="989" spans="3:3" ht="15.75" customHeight="1">
      <c r="C989" s="170"/>
    </row>
    <row r="990" spans="3:3" ht="15.75" customHeight="1">
      <c r="C990" s="170"/>
    </row>
    <row r="991" spans="3:3" ht="15.75" customHeight="1">
      <c r="C991" s="170"/>
    </row>
    <row r="992" spans="3:3" ht="15.75" customHeight="1">
      <c r="C992" s="170"/>
    </row>
    <row r="993" spans="3:3" ht="15.75" customHeight="1">
      <c r="C993" s="170"/>
    </row>
    <row r="994" spans="3:3" ht="15.75" customHeight="1">
      <c r="C994" s="170"/>
    </row>
    <row r="995" spans="3:3" ht="15.75" customHeight="1">
      <c r="C995" s="170"/>
    </row>
    <row r="996" spans="3:3" ht="15.75" customHeight="1">
      <c r="C996" s="170"/>
    </row>
    <row r="997" spans="3:3" ht="15.75" customHeight="1">
      <c r="C997" s="170"/>
    </row>
    <row r="998" spans="3:3" ht="15.75" customHeight="1">
      <c r="C998" s="170"/>
    </row>
    <row r="999" spans="3:3" ht="15.75" customHeight="1">
      <c r="C999" s="170"/>
    </row>
    <row r="1000" spans="3:3" ht="15.75" customHeight="1">
      <c r="C1000" s="170"/>
    </row>
  </sheetData>
  <mergeCells count="38">
    <mergeCell ref="K26:K27"/>
    <mergeCell ref="L26:L27"/>
    <mergeCell ref="D24:L24"/>
    <mergeCell ref="D25:L25"/>
    <mergeCell ref="F11:S11"/>
    <mergeCell ref="E12:R12"/>
    <mergeCell ref="E13:R13"/>
    <mergeCell ref="B85:B88"/>
    <mergeCell ref="B89:B101"/>
    <mergeCell ref="D38:L38"/>
    <mergeCell ref="D39:L39"/>
    <mergeCell ref="B41:E41"/>
    <mergeCell ref="B42:B48"/>
    <mergeCell ref="B50:E50"/>
    <mergeCell ref="B51:B57"/>
    <mergeCell ref="B64:D65"/>
    <mergeCell ref="B71:B83"/>
    <mergeCell ref="A1:P1"/>
    <mergeCell ref="A2:P2"/>
    <mergeCell ref="A3:P3"/>
    <mergeCell ref="A4:D4"/>
    <mergeCell ref="A5:P5"/>
    <mergeCell ref="B10:D10"/>
    <mergeCell ref="F10:S10"/>
    <mergeCell ref="H16:J16"/>
    <mergeCell ref="K16:K17"/>
    <mergeCell ref="D22:L22"/>
    <mergeCell ref="B15:B37"/>
    <mergeCell ref="D15:L15"/>
    <mergeCell ref="D16:D17"/>
    <mergeCell ref="E16:G16"/>
    <mergeCell ref="D23:L23"/>
    <mergeCell ref="C26:C27"/>
    <mergeCell ref="D26:D27"/>
    <mergeCell ref="E26:E27"/>
    <mergeCell ref="F26:F27"/>
    <mergeCell ref="G26:G27"/>
    <mergeCell ref="J26:J27"/>
  </mergeCells>
  <conditionalFormatting sqref="F10">
    <cfRule type="notContainsBlanks" dxfId="74" priority="1">
      <formula>LEN(TRIM(F10))&gt;0</formula>
    </cfRule>
  </conditionalFormatting>
  <conditionalFormatting sqref="F11:S11">
    <cfRule type="expression" dxfId="73" priority="2">
      <formula>E11="NO SE REPORTA"</formula>
    </cfRule>
  </conditionalFormatting>
  <conditionalFormatting sqref="F11:S11">
    <cfRule type="expression" dxfId="72" priority="3">
      <formula>E10="NO APLICA"</formula>
    </cfRule>
  </conditionalFormatting>
  <conditionalFormatting sqref="E12:R12">
    <cfRule type="expression" dxfId="71" priority="4">
      <formula>E11="SI SE REPORTA"</formula>
    </cfRule>
  </conditionalFormatting>
  <dataValidations count="4">
    <dataValidation type="list" allowBlank="1" showErrorMessage="1" sqref="E11">
      <formula1>REPORTE</formula1>
    </dataValidation>
    <dataValidation type="decimal" operator="greaterThanOrEqual" allowBlank="1" showInputMessage="1" showErrorMessage="1" prompt="ERROR - Escriba un número igual o mayor que 0" sqref="E18:F20 H18:I20">
      <formula1>0</formula1>
    </dataValidation>
    <dataValidation type="list" allowBlank="1" showErrorMessage="1" sqref="E10">
      <formula1>SI</formula1>
    </dataValidation>
    <dataValidation type="decimal" operator="greaterThanOrEqual" allowBlank="1" showInputMessage="1" showErrorMessage="1" prompt="ERROR - Valor en PESOS (sin centavos)" sqref="H28:K36">
      <formula1>0</formula1>
    </dataValidation>
  </dataValidations>
  <hyperlinks>
    <hyperlink ref="B9" location="null!A1" display="VOLVER AL INDICE"/>
  </hyperlinks>
  <pageMargins left="0.25" right="0.25" top="0.75" bottom="0.75" header="0" footer="0"/>
  <pageSetup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sqref="A1:P1"/>
    </sheetView>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26" width="9.375" customWidth="1"/>
  </cols>
  <sheetData>
    <row r="1" spans="1:26" ht="100.5" customHeight="1">
      <c r="A1" s="808"/>
      <c r="B1" s="732"/>
      <c r="C1" s="732"/>
      <c r="D1" s="732"/>
      <c r="E1" s="732"/>
      <c r="F1" s="732"/>
      <c r="G1" s="732"/>
      <c r="H1" s="732"/>
      <c r="I1" s="732"/>
      <c r="J1" s="732"/>
      <c r="K1" s="732"/>
      <c r="L1" s="732"/>
      <c r="M1" s="732"/>
      <c r="N1" s="732"/>
      <c r="O1" s="732"/>
      <c r="P1" s="733"/>
      <c r="Q1" s="24"/>
      <c r="R1" s="24"/>
      <c r="S1" s="4"/>
      <c r="T1" s="4"/>
      <c r="U1" s="4"/>
      <c r="V1" s="4"/>
      <c r="W1" s="4"/>
      <c r="X1" s="4"/>
      <c r="Y1" s="4"/>
      <c r="Z1" s="4"/>
    </row>
    <row r="2" spans="1:26">
      <c r="A2" s="731" t="str">
        <f>'Datos Generales'!C5</f>
        <v>Corporación Autónoma Regional del Tolima – CORTOLIMA</v>
      </c>
      <c r="B2" s="732"/>
      <c r="C2" s="732"/>
      <c r="D2" s="732"/>
      <c r="E2" s="732"/>
      <c r="F2" s="732"/>
      <c r="G2" s="732"/>
      <c r="H2" s="732"/>
      <c r="I2" s="732"/>
      <c r="J2" s="732"/>
      <c r="K2" s="732"/>
      <c r="L2" s="732"/>
      <c r="M2" s="732"/>
      <c r="N2" s="732"/>
      <c r="O2" s="732"/>
      <c r="P2" s="733"/>
      <c r="Q2" s="24"/>
      <c r="R2" s="24"/>
      <c r="S2" s="5"/>
      <c r="T2" s="5"/>
      <c r="U2" s="5"/>
      <c r="V2" s="5"/>
      <c r="W2" s="5"/>
      <c r="X2" s="5"/>
      <c r="Y2" s="5"/>
      <c r="Z2" s="5"/>
    </row>
    <row r="3" spans="1:26">
      <c r="A3" s="809" t="s">
        <v>845</v>
      </c>
      <c r="B3" s="732"/>
      <c r="C3" s="732"/>
      <c r="D3" s="732"/>
      <c r="E3" s="732"/>
      <c r="F3" s="732"/>
      <c r="G3" s="732"/>
      <c r="H3" s="732"/>
      <c r="I3" s="732"/>
      <c r="J3" s="732"/>
      <c r="K3" s="732"/>
      <c r="L3" s="732"/>
      <c r="M3" s="732"/>
      <c r="N3" s="732"/>
      <c r="O3" s="732"/>
      <c r="P3" s="733"/>
      <c r="Q3" s="24"/>
      <c r="R3" s="24"/>
      <c r="S3" s="5"/>
      <c r="T3" s="5"/>
      <c r="U3" s="5"/>
      <c r="V3" s="5"/>
      <c r="W3" s="5"/>
      <c r="X3" s="5"/>
      <c r="Y3" s="5"/>
      <c r="Z3" s="5"/>
    </row>
    <row r="4" spans="1:26" ht="15.75">
      <c r="A4" s="809" t="s">
        <v>49</v>
      </c>
      <c r="B4" s="732"/>
      <c r="C4" s="732"/>
      <c r="D4" s="810"/>
      <c r="E4" s="14" t="str">
        <f>'Datos Generales'!C6</f>
        <v>2020-I</v>
      </c>
      <c r="F4" s="14"/>
      <c r="G4" s="14"/>
      <c r="H4" s="14"/>
      <c r="I4" s="14"/>
      <c r="J4" s="14"/>
      <c r="K4" s="14"/>
      <c r="L4" s="14"/>
      <c r="M4" s="14"/>
      <c r="N4" s="14"/>
      <c r="O4" s="14"/>
      <c r="P4" s="15"/>
      <c r="Q4" s="24"/>
      <c r="R4" s="24"/>
      <c r="S4" s="5"/>
      <c r="T4" s="5"/>
      <c r="U4" s="5"/>
      <c r="V4" s="5"/>
      <c r="W4" s="5"/>
      <c r="X4" s="5"/>
      <c r="Y4" s="5"/>
      <c r="Z4" s="5"/>
    </row>
    <row r="5" spans="1:26" ht="16.5" customHeight="1">
      <c r="A5" s="809" t="s">
        <v>258</v>
      </c>
      <c r="B5" s="732"/>
      <c r="C5" s="732"/>
      <c r="D5" s="732"/>
      <c r="E5" s="732"/>
      <c r="F5" s="732"/>
      <c r="G5" s="732"/>
      <c r="H5" s="732"/>
      <c r="I5" s="732"/>
      <c r="J5" s="732"/>
      <c r="K5" s="732"/>
      <c r="L5" s="732"/>
      <c r="M5" s="732"/>
      <c r="N5" s="732"/>
      <c r="O5" s="732"/>
      <c r="P5" s="733"/>
      <c r="Q5" s="24"/>
      <c r="R5" s="24"/>
      <c r="S5" s="24"/>
      <c r="T5" s="24"/>
      <c r="U5" s="24"/>
      <c r="V5" s="24"/>
      <c r="W5" s="24"/>
      <c r="X5" s="24"/>
      <c r="Y5" s="24"/>
      <c r="Z5" s="24"/>
    </row>
    <row r="6" spans="1:26">
      <c r="B6" s="118" t="s">
        <v>882</v>
      </c>
      <c r="C6" s="119"/>
      <c r="D6" s="120"/>
      <c r="E6" s="207"/>
      <c r="F6" s="120" t="s">
        <v>883</v>
      </c>
      <c r="G6" s="120"/>
      <c r="H6" s="120"/>
      <c r="I6" s="120"/>
      <c r="J6" s="120"/>
      <c r="K6" s="120"/>
    </row>
    <row r="7" spans="1:26">
      <c r="B7" s="122"/>
      <c r="C7" s="119"/>
      <c r="D7" s="120"/>
      <c r="E7" s="124"/>
      <c r="F7" s="120" t="s">
        <v>884</v>
      </c>
      <c r="G7" s="120"/>
      <c r="H7" s="120"/>
      <c r="I7" s="120"/>
      <c r="J7" s="120"/>
      <c r="K7" s="120"/>
    </row>
    <row r="8" spans="1:26">
      <c r="B8" s="317" t="s">
        <v>885</v>
      </c>
      <c r="C8" s="126">
        <v>2020</v>
      </c>
      <c r="D8" s="127" t="e">
        <f>IF(E10="NO APLICA","NO APLICA",IF(E11="NO SE REPORTA","SIN INFORMACION",+E22))</f>
        <v>#DIV/0!</v>
      </c>
      <c r="E8" s="209"/>
      <c r="F8" s="120" t="s">
        <v>886</v>
      </c>
      <c r="G8" s="120"/>
      <c r="H8" s="120"/>
      <c r="I8" s="120"/>
      <c r="J8" s="120"/>
      <c r="K8" s="120"/>
    </row>
    <row r="9" spans="1:26">
      <c r="B9" s="129" t="s">
        <v>887</v>
      </c>
      <c r="C9" s="130"/>
      <c r="D9" s="120"/>
      <c r="E9" s="120"/>
      <c r="F9" s="120"/>
      <c r="G9" s="120"/>
      <c r="H9" s="120"/>
      <c r="I9" s="120"/>
      <c r="J9" s="120"/>
      <c r="K9" s="120"/>
    </row>
    <row r="10" spans="1:26">
      <c r="A10" s="24"/>
      <c r="B10" s="836" t="s">
        <v>888</v>
      </c>
      <c r="C10" s="787"/>
      <c r="D10" s="787"/>
      <c r="E10" s="132" t="s">
        <v>889</v>
      </c>
      <c r="F10" s="83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787"/>
      <c r="H10" s="787"/>
      <c r="I10" s="787"/>
      <c r="J10" s="787"/>
      <c r="K10" s="787"/>
      <c r="L10" s="787"/>
      <c r="M10" s="787"/>
      <c r="N10" s="787"/>
      <c r="O10" s="787"/>
      <c r="P10" s="787"/>
      <c r="Q10" s="787"/>
      <c r="R10" s="787"/>
      <c r="S10" s="787"/>
      <c r="T10" s="120"/>
      <c r="U10" s="120"/>
      <c r="V10" s="24"/>
      <c r="W10" s="24"/>
      <c r="X10" s="24"/>
      <c r="Y10" s="24"/>
      <c r="Z10" s="24"/>
    </row>
    <row r="11" spans="1:26" ht="14.25" customHeight="1">
      <c r="A11" s="24"/>
      <c r="B11" s="133"/>
      <c r="C11" s="130"/>
      <c r="D11" s="134" t="str">
        <f>IF(E10="SI APLICA","¿El indicador no se reporta por limitaciones de información disponible? ","")</f>
        <v xml:space="preserve">¿El indicador no se reporta por limitaciones de información disponible? </v>
      </c>
      <c r="E11" s="135" t="s">
        <v>1020</v>
      </c>
      <c r="F11" s="838"/>
      <c r="G11" s="787"/>
      <c r="H11" s="787"/>
      <c r="I11" s="787"/>
      <c r="J11" s="787"/>
      <c r="K11" s="787"/>
      <c r="L11" s="787"/>
      <c r="M11" s="787"/>
      <c r="N11" s="787"/>
      <c r="O11" s="787"/>
      <c r="P11" s="787"/>
      <c r="Q11" s="787"/>
      <c r="R11" s="787"/>
      <c r="S11" s="787"/>
      <c r="T11" s="24"/>
      <c r="U11" s="24"/>
      <c r="V11" s="24"/>
      <c r="W11" s="24"/>
      <c r="X11" s="24"/>
      <c r="Y11" s="24"/>
      <c r="Z11" s="24"/>
    </row>
    <row r="12" spans="1:26" ht="23.25" customHeight="1">
      <c r="A12" s="24"/>
      <c r="B12" s="133"/>
      <c r="C12" s="130"/>
      <c r="D12" s="134" t="str">
        <f>IF(E11="SI SE REPORTA","¿Qué programas o proyectos del Plan de Acción están asociados al indicador? ","")</f>
        <v xml:space="preserve">¿Qué programas o proyectos del Plan de Acción están asociados al indicador? </v>
      </c>
      <c r="E12" s="839"/>
      <c r="F12" s="787"/>
      <c r="G12" s="787"/>
      <c r="H12" s="787"/>
      <c r="I12" s="787"/>
      <c r="J12" s="787"/>
      <c r="K12" s="787"/>
      <c r="L12" s="787"/>
      <c r="M12" s="787"/>
      <c r="N12" s="787"/>
      <c r="O12" s="787"/>
      <c r="P12" s="787"/>
      <c r="Q12" s="787"/>
      <c r="R12" s="787"/>
      <c r="S12" s="24"/>
      <c r="T12" s="24"/>
      <c r="U12" s="24"/>
      <c r="V12" s="24"/>
      <c r="W12" s="24"/>
      <c r="X12" s="24"/>
      <c r="Y12" s="24"/>
      <c r="Z12" s="24"/>
    </row>
    <row r="13" spans="1:26" ht="21.75" customHeight="1">
      <c r="A13" s="24"/>
      <c r="B13" s="133"/>
      <c r="C13" s="130"/>
      <c r="D13" s="134" t="s">
        <v>891</v>
      </c>
      <c r="E13" s="832"/>
      <c r="F13" s="833"/>
      <c r="G13" s="833"/>
      <c r="H13" s="833"/>
      <c r="I13" s="833"/>
      <c r="J13" s="833"/>
      <c r="K13" s="833"/>
      <c r="L13" s="833"/>
      <c r="M13" s="833"/>
      <c r="N13" s="833"/>
      <c r="O13" s="833"/>
      <c r="P13" s="833"/>
      <c r="Q13" s="833"/>
      <c r="R13" s="834"/>
      <c r="S13" s="24"/>
      <c r="T13" s="24"/>
      <c r="U13" s="24"/>
      <c r="V13" s="24"/>
      <c r="W13" s="24"/>
      <c r="X13" s="24"/>
      <c r="Y13" s="24"/>
      <c r="Z13" s="24"/>
    </row>
    <row r="14" spans="1:26" ht="6.75" customHeight="1">
      <c r="A14" s="24"/>
      <c r="B14" s="133"/>
      <c r="C14" s="130"/>
      <c r="D14" s="120"/>
      <c r="E14" s="120"/>
      <c r="F14" s="120"/>
      <c r="G14" s="120"/>
      <c r="H14" s="120"/>
      <c r="I14" s="120"/>
      <c r="J14" s="120"/>
      <c r="K14" s="120"/>
      <c r="L14" s="24"/>
      <c r="M14" s="24"/>
      <c r="N14" s="24"/>
      <c r="O14" s="24"/>
      <c r="P14" s="24"/>
      <c r="Q14" s="24"/>
      <c r="R14" s="24"/>
      <c r="S14" s="24"/>
      <c r="T14" s="24"/>
      <c r="U14" s="24"/>
      <c r="V14" s="24"/>
      <c r="W14" s="24"/>
      <c r="X14" s="24"/>
      <c r="Y14" s="24"/>
      <c r="Z14" s="24"/>
    </row>
    <row r="15" spans="1:26" ht="15" customHeight="1">
      <c r="B15" s="873" t="s">
        <v>892</v>
      </c>
      <c r="C15" s="200"/>
      <c r="D15" s="826" t="s">
        <v>1201</v>
      </c>
      <c r="E15" s="784"/>
      <c r="F15" s="784"/>
      <c r="G15" s="784"/>
      <c r="H15" s="784"/>
      <c r="I15" s="784"/>
      <c r="J15" s="784"/>
      <c r="K15" s="785"/>
    </row>
    <row r="16" spans="1:26">
      <c r="B16" s="814"/>
      <c r="C16" s="180"/>
      <c r="D16" s="139" t="s">
        <v>1024</v>
      </c>
      <c r="E16" s="318" t="s">
        <v>916</v>
      </c>
      <c r="F16" s="318" t="s">
        <v>917</v>
      </c>
      <c r="G16" s="318" t="s">
        <v>918</v>
      </c>
      <c r="H16" s="319" t="s">
        <v>919</v>
      </c>
      <c r="I16" s="320"/>
      <c r="J16" s="120"/>
      <c r="K16" s="141"/>
    </row>
    <row r="17" spans="1:26" ht="36">
      <c r="B17" s="814"/>
      <c r="C17" s="180"/>
      <c r="D17" s="142" t="s">
        <v>1482</v>
      </c>
      <c r="E17" s="149"/>
      <c r="F17" s="149"/>
      <c r="G17" s="149"/>
      <c r="H17" s="149"/>
      <c r="I17" s="320"/>
      <c r="J17" s="120"/>
      <c r="K17" s="141"/>
    </row>
    <row r="18" spans="1:26" ht="24">
      <c r="B18" s="814"/>
      <c r="C18" s="180"/>
      <c r="D18" s="142" t="s">
        <v>1483</v>
      </c>
      <c r="E18" s="149"/>
      <c r="F18" s="149"/>
      <c r="G18" s="149"/>
      <c r="H18" s="321"/>
      <c r="I18" s="320"/>
      <c r="J18" s="120"/>
      <c r="K18" s="141"/>
    </row>
    <row r="19" spans="1:26">
      <c r="B19" s="814"/>
      <c r="C19" s="180"/>
      <c r="D19" s="142" t="s">
        <v>1484</v>
      </c>
      <c r="E19" s="149"/>
      <c r="F19" s="149"/>
      <c r="G19" s="149"/>
      <c r="H19" s="321"/>
      <c r="I19" s="320"/>
      <c r="J19" s="120"/>
      <c r="K19" s="141"/>
    </row>
    <row r="20" spans="1:26">
      <c r="B20" s="814"/>
      <c r="C20" s="180"/>
      <c r="D20" s="142" t="s">
        <v>1485</v>
      </c>
      <c r="E20" s="149"/>
      <c r="F20" s="149"/>
      <c r="G20" s="149"/>
      <c r="H20" s="321"/>
      <c r="I20" s="320"/>
      <c r="J20" s="120"/>
      <c r="K20" s="141"/>
    </row>
    <row r="21" spans="1:26" ht="15.75" customHeight="1">
      <c r="B21" s="814"/>
      <c r="C21" s="180"/>
      <c r="D21" s="142" t="s">
        <v>1025</v>
      </c>
      <c r="E21" s="322">
        <f t="shared" ref="E21:H21" si="0">SUM(E18:E20)</f>
        <v>0</v>
      </c>
      <c r="F21" s="322">
        <f t="shared" si="0"/>
        <v>0</v>
      </c>
      <c r="G21" s="322">
        <f t="shared" si="0"/>
        <v>0</v>
      </c>
      <c r="H21" s="322">
        <f t="shared" si="0"/>
        <v>0</v>
      </c>
      <c r="I21" s="320"/>
      <c r="J21" s="120"/>
      <c r="K21" s="141"/>
    </row>
    <row r="22" spans="1:26" ht="15.75" customHeight="1">
      <c r="A22" s="24"/>
      <c r="B22" s="814"/>
      <c r="C22" s="240"/>
      <c r="D22" s="198" t="s">
        <v>258</v>
      </c>
      <c r="E22" s="323" t="e">
        <f t="shared" ref="E22:H22" si="1">+E21/E17</f>
        <v>#DIV/0!</v>
      </c>
      <c r="F22" s="323" t="e">
        <f t="shared" si="1"/>
        <v>#DIV/0!</v>
      </c>
      <c r="G22" s="323" t="e">
        <f t="shared" si="1"/>
        <v>#DIV/0!</v>
      </c>
      <c r="H22" s="323" t="e">
        <f t="shared" si="1"/>
        <v>#DIV/0!</v>
      </c>
      <c r="I22" s="320"/>
      <c r="J22" s="120"/>
      <c r="K22" s="141"/>
      <c r="L22" s="24"/>
      <c r="M22" s="24"/>
      <c r="N22" s="24"/>
      <c r="O22" s="24"/>
      <c r="P22" s="24"/>
      <c r="Q22" s="24"/>
      <c r="R22" s="24"/>
      <c r="S22" s="24"/>
      <c r="T22" s="24"/>
      <c r="U22" s="24"/>
      <c r="V22" s="24"/>
      <c r="W22" s="24"/>
      <c r="X22" s="24"/>
      <c r="Y22" s="24"/>
      <c r="Z22" s="24"/>
    </row>
    <row r="23" spans="1:26" ht="15.75" customHeight="1">
      <c r="B23" s="814"/>
      <c r="C23" s="201"/>
      <c r="D23" s="812" t="s">
        <v>1127</v>
      </c>
      <c r="E23" s="787"/>
      <c r="F23" s="787"/>
      <c r="G23" s="787"/>
      <c r="H23" s="787"/>
      <c r="I23" s="787"/>
      <c r="J23" s="787"/>
      <c r="K23" s="788"/>
    </row>
    <row r="24" spans="1:26" ht="15.75" customHeight="1">
      <c r="B24" s="814"/>
      <c r="C24" s="201"/>
      <c r="D24" s="812" t="s">
        <v>1486</v>
      </c>
      <c r="E24" s="787"/>
      <c r="F24" s="787"/>
      <c r="G24" s="787"/>
      <c r="H24" s="787"/>
      <c r="I24" s="787"/>
      <c r="J24" s="787"/>
      <c r="K24" s="788"/>
    </row>
    <row r="25" spans="1:26" ht="15.75" customHeight="1">
      <c r="B25" s="814"/>
      <c r="C25" s="201"/>
      <c r="D25" s="828" t="s">
        <v>1208</v>
      </c>
      <c r="E25" s="790"/>
      <c r="F25" s="790"/>
      <c r="G25" s="790"/>
      <c r="H25" s="790"/>
      <c r="I25" s="790"/>
      <c r="J25" s="790"/>
      <c r="K25" s="791"/>
    </row>
    <row r="26" spans="1:26" ht="15.75" customHeight="1">
      <c r="B26" s="241"/>
      <c r="C26" s="146" t="s">
        <v>846</v>
      </c>
      <c r="D26" s="318" t="s">
        <v>1129</v>
      </c>
      <c r="E26" s="318" t="s">
        <v>1487</v>
      </c>
      <c r="F26" s="318" t="s">
        <v>1488</v>
      </c>
      <c r="G26" s="318" t="s">
        <v>1211</v>
      </c>
      <c r="H26" s="318" t="s">
        <v>1212</v>
      </c>
      <c r="I26" s="318" t="s">
        <v>1133</v>
      </c>
      <c r="J26" s="318" t="s">
        <v>1134</v>
      </c>
      <c r="K26" s="318" t="s">
        <v>850</v>
      </c>
    </row>
    <row r="27" spans="1:26" ht="15.75" customHeight="1">
      <c r="B27" s="241"/>
      <c r="C27" s="145">
        <v>1</v>
      </c>
      <c r="D27" s="167"/>
      <c r="E27" s="324"/>
      <c r="F27" s="242"/>
      <c r="G27" s="242"/>
      <c r="H27" s="242"/>
      <c r="I27" s="242"/>
      <c r="J27" s="242"/>
      <c r="K27" s="242"/>
    </row>
    <row r="28" spans="1:26" ht="15.75" customHeight="1">
      <c r="B28" s="241"/>
      <c r="C28" s="145">
        <v>2</v>
      </c>
      <c r="D28" s="167"/>
      <c r="E28" s="324"/>
      <c r="F28" s="242"/>
      <c r="G28" s="242"/>
      <c r="H28" s="242"/>
      <c r="I28" s="242"/>
      <c r="J28" s="242"/>
      <c r="K28" s="242"/>
    </row>
    <row r="29" spans="1:26" ht="15.75" customHeight="1">
      <c r="B29" s="241"/>
      <c r="C29" s="145">
        <v>3</v>
      </c>
      <c r="D29" s="167"/>
      <c r="E29" s="324"/>
      <c r="F29" s="242"/>
      <c r="G29" s="242"/>
      <c r="H29" s="242"/>
      <c r="I29" s="242"/>
      <c r="J29" s="242"/>
      <c r="K29" s="242"/>
    </row>
    <row r="30" spans="1:26" ht="15.75" customHeight="1">
      <c r="B30" s="241"/>
      <c r="C30" s="145">
        <v>4</v>
      </c>
      <c r="D30" s="167"/>
      <c r="E30" s="167"/>
      <c r="F30" s="242"/>
      <c r="G30" s="242"/>
      <c r="H30" s="242"/>
      <c r="I30" s="242"/>
      <c r="J30" s="242"/>
      <c r="K30" s="242"/>
    </row>
    <row r="31" spans="1:26" ht="15.75" customHeight="1">
      <c r="B31" s="241"/>
      <c r="C31" s="145">
        <v>5</v>
      </c>
      <c r="D31" s="167"/>
      <c r="E31" s="167"/>
      <c r="F31" s="242"/>
      <c r="G31" s="242"/>
      <c r="H31" s="242"/>
      <c r="I31" s="242"/>
      <c r="J31" s="242"/>
      <c r="K31" s="242"/>
    </row>
    <row r="32" spans="1:26" ht="15.75" customHeight="1">
      <c r="B32" s="241"/>
      <c r="C32" s="145">
        <v>6</v>
      </c>
      <c r="D32" s="167"/>
      <c r="E32" s="167"/>
      <c r="F32" s="242"/>
      <c r="G32" s="242"/>
      <c r="H32" s="242"/>
      <c r="I32" s="242"/>
      <c r="J32" s="242"/>
      <c r="K32" s="242"/>
    </row>
    <row r="33" spans="2:11" ht="15.75" customHeight="1">
      <c r="B33" s="187"/>
      <c r="C33" s="145"/>
      <c r="D33" s="142" t="s">
        <v>1025</v>
      </c>
      <c r="E33" s="142"/>
      <c r="F33" s="304">
        <f t="shared" ref="F33:J33" si="2">SUM(F27:F32)</f>
        <v>0</v>
      </c>
      <c r="G33" s="304">
        <f t="shared" si="2"/>
        <v>0</v>
      </c>
      <c r="H33" s="304">
        <f t="shared" si="2"/>
        <v>0</v>
      </c>
      <c r="I33" s="304">
        <f t="shared" si="2"/>
        <v>0</v>
      </c>
      <c r="J33" s="304">
        <f t="shared" si="2"/>
        <v>0</v>
      </c>
      <c r="K33" s="242"/>
    </row>
    <row r="34" spans="2:11" ht="24" customHeight="1">
      <c r="B34" s="173" t="s">
        <v>931</v>
      </c>
      <c r="C34" s="174"/>
      <c r="D34" s="822" t="s">
        <v>1489</v>
      </c>
      <c r="E34" s="732"/>
      <c r="F34" s="732"/>
      <c r="G34" s="732"/>
      <c r="H34" s="732"/>
      <c r="I34" s="732"/>
      <c r="J34" s="732"/>
      <c r="K34" s="733"/>
    </row>
    <row r="35" spans="2:11" ht="24" customHeight="1">
      <c r="B35" s="173" t="s">
        <v>933</v>
      </c>
      <c r="C35" s="174"/>
      <c r="D35" s="822" t="s">
        <v>1214</v>
      </c>
      <c r="E35" s="732"/>
      <c r="F35" s="732"/>
      <c r="G35" s="732"/>
      <c r="H35" s="732"/>
      <c r="I35" s="732"/>
      <c r="J35" s="732"/>
      <c r="K35" s="733"/>
    </row>
    <row r="36" spans="2:11" ht="15.75" customHeight="1">
      <c r="B36" s="118"/>
      <c r="C36" s="119"/>
      <c r="D36" s="120"/>
      <c r="E36" s="120"/>
      <c r="F36" s="120"/>
      <c r="G36" s="120"/>
      <c r="H36" s="120"/>
      <c r="I36" s="120"/>
      <c r="J36" s="120"/>
      <c r="K36" s="120"/>
    </row>
    <row r="37" spans="2:11" ht="24" customHeight="1">
      <c r="B37" s="830" t="s">
        <v>935</v>
      </c>
      <c r="C37" s="732"/>
      <c r="D37" s="732"/>
      <c r="E37" s="733"/>
      <c r="F37" s="120"/>
      <c r="G37" s="120"/>
      <c r="H37" s="120"/>
      <c r="I37" s="120"/>
      <c r="J37" s="120"/>
      <c r="K37" s="120"/>
    </row>
    <row r="38" spans="2:11" ht="15.75" customHeight="1">
      <c r="B38" s="813">
        <v>1</v>
      </c>
      <c r="C38" s="180"/>
      <c r="D38" s="181" t="s">
        <v>936</v>
      </c>
      <c r="E38" s="167"/>
      <c r="F38" s="120"/>
      <c r="G38" s="120"/>
      <c r="H38" s="120"/>
      <c r="I38" s="120"/>
      <c r="J38" s="120"/>
      <c r="K38" s="120"/>
    </row>
    <row r="39" spans="2:11" ht="15.75" customHeight="1">
      <c r="B39" s="814"/>
      <c r="C39" s="180"/>
      <c r="D39" s="142" t="s">
        <v>8</v>
      </c>
      <c r="E39" s="167"/>
      <c r="F39" s="120"/>
      <c r="G39" s="120"/>
      <c r="H39" s="120"/>
      <c r="I39" s="120"/>
      <c r="J39" s="120"/>
      <c r="K39" s="120"/>
    </row>
    <row r="40" spans="2:11" ht="15.75" customHeight="1">
      <c r="B40" s="814"/>
      <c r="C40" s="180"/>
      <c r="D40" s="142" t="s">
        <v>937</v>
      </c>
      <c r="E40" s="167"/>
      <c r="F40" s="120"/>
      <c r="G40" s="120"/>
      <c r="H40" s="120"/>
      <c r="I40" s="120"/>
      <c r="J40" s="120"/>
      <c r="K40" s="120"/>
    </row>
    <row r="41" spans="2:11" ht="15.75" customHeight="1">
      <c r="B41" s="814"/>
      <c r="C41" s="180"/>
      <c r="D41" s="142" t="s">
        <v>10</v>
      </c>
      <c r="E41" s="167"/>
      <c r="F41" s="120"/>
      <c r="G41" s="120"/>
      <c r="H41" s="120"/>
      <c r="I41" s="120"/>
      <c r="J41" s="120"/>
      <c r="K41" s="120"/>
    </row>
    <row r="42" spans="2:11" ht="15.75" customHeight="1">
      <c r="B42" s="814"/>
      <c r="C42" s="180"/>
      <c r="D42" s="142" t="s">
        <v>12</v>
      </c>
      <c r="E42" s="167"/>
      <c r="F42" s="120"/>
      <c r="G42" s="120"/>
      <c r="H42" s="120"/>
      <c r="I42" s="120"/>
      <c r="J42" s="120"/>
      <c r="K42" s="120"/>
    </row>
    <row r="43" spans="2:11" ht="15.75" customHeight="1">
      <c r="B43" s="814"/>
      <c r="C43" s="180"/>
      <c r="D43" s="142" t="s">
        <v>14</v>
      </c>
      <c r="E43" s="167"/>
      <c r="F43" s="120"/>
      <c r="G43" s="120"/>
      <c r="H43" s="120"/>
      <c r="I43" s="120"/>
      <c r="J43" s="120"/>
      <c r="K43" s="120"/>
    </row>
    <row r="44" spans="2:11" ht="15.75" customHeight="1">
      <c r="B44" s="815"/>
      <c r="C44" s="145"/>
      <c r="D44" s="142" t="s">
        <v>938</v>
      </c>
      <c r="E44" s="167"/>
      <c r="F44" s="120"/>
      <c r="G44" s="120"/>
      <c r="H44" s="120"/>
      <c r="I44" s="120"/>
      <c r="J44" s="120"/>
      <c r="K44" s="120"/>
    </row>
    <row r="45" spans="2:11" ht="15.75" customHeight="1">
      <c r="B45" s="118"/>
      <c r="C45" s="119"/>
      <c r="D45" s="120"/>
      <c r="E45" s="120"/>
      <c r="F45" s="120"/>
      <c r="G45" s="120"/>
      <c r="H45" s="120"/>
      <c r="I45" s="120"/>
      <c r="J45" s="120"/>
      <c r="K45" s="120"/>
    </row>
    <row r="46" spans="2:11" ht="15.75" customHeight="1">
      <c r="B46" s="830" t="s">
        <v>939</v>
      </c>
      <c r="C46" s="732"/>
      <c r="D46" s="732"/>
      <c r="E46" s="733"/>
      <c r="F46" s="120"/>
      <c r="G46" s="120"/>
      <c r="H46" s="120"/>
      <c r="I46" s="120"/>
      <c r="J46" s="120"/>
      <c r="K46" s="120"/>
    </row>
    <row r="47" spans="2:11" ht="15.75" customHeight="1">
      <c r="B47" s="813">
        <v>1</v>
      </c>
      <c r="C47" s="180"/>
      <c r="D47" s="181" t="s">
        <v>936</v>
      </c>
      <c r="E47" s="231" t="s">
        <v>940</v>
      </c>
      <c r="F47" s="120"/>
      <c r="G47" s="120"/>
      <c r="H47" s="120"/>
      <c r="I47" s="120"/>
      <c r="J47" s="120"/>
      <c r="K47" s="120"/>
    </row>
    <row r="48" spans="2:11" ht="15.75" customHeight="1">
      <c r="B48" s="814"/>
      <c r="C48" s="180"/>
      <c r="D48" s="142" t="s">
        <v>8</v>
      </c>
      <c r="E48" s="231" t="s">
        <v>1034</v>
      </c>
      <c r="F48" s="120"/>
      <c r="G48" s="120"/>
      <c r="H48" s="120"/>
      <c r="I48" s="120"/>
      <c r="J48" s="120"/>
      <c r="K48" s="120"/>
    </row>
    <row r="49" spans="2:11" ht="15.75" customHeight="1">
      <c r="B49" s="814"/>
      <c r="C49" s="180"/>
      <c r="D49" s="142" t="s">
        <v>937</v>
      </c>
      <c r="E49" s="218"/>
      <c r="F49" s="120"/>
      <c r="G49" s="120"/>
      <c r="H49" s="120"/>
      <c r="I49" s="120"/>
      <c r="J49" s="120"/>
      <c r="K49" s="120"/>
    </row>
    <row r="50" spans="2:11" ht="15.75" customHeight="1">
      <c r="B50" s="814"/>
      <c r="C50" s="180"/>
      <c r="D50" s="142" t="s">
        <v>10</v>
      </c>
      <c r="E50" s="218"/>
      <c r="F50" s="120"/>
      <c r="G50" s="120"/>
      <c r="H50" s="120"/>
      <c r="I50" s="120"/>
      <c r="J50" s="120"/>
      <c r="K50" s="120"/>
    </row>
    <row r="51" spans="2:11" ht="15.75" customHeight="1">
      <c r="B51" s="814"/>
      <c r="C51" s="180"/>
      <c r="D51" s="142" t="s">
        <v>12</v>
      </c>
      <c r="E51" s="218"/>
      <c r="F51" s="120"/>
      <c r="G51" s="120"/>
      <c r="H51" s="120"/>
      <c r="I51" s="120"/>
      <c r="J51" s="120"/>
      <c r="K51" s="120"/>
    </row>
    <row r="52" spans="2:11" ht="15.75" customHeight="1">
      <c r="B52" s="814"/>
      <c r="C52" s="180"/>
      <c r="D52" s="142" t="s">
        <v>14</v>
      </c>
      <c r="E52" s="218"/>
      <c r="F52" s="120"/>
      <c r="G52" s="120"/>
      <c r="H52" s="120"/>
      <c r="I52" s="120"/>
      <c r="J52" s="120"/>
      <c r="K52" s="120"/>
    </row>
    <row r="53" spans="2:11" ht="15.75" customHeight="1">
      <c r="B53" s="815"/>
      <c r="C53" s="145"/>
      <c r="D53" s="142" t="s">
        <v>938</v>
      </c>
      <c r="E53" s="218"/>
      <c r="F53" s="120"/>
      <c r="G53" s="120"/>
      <c r="H53" s="120"/>
      <c r="I53" s="120"/>
      <c r="J53" s="120"/>
      <c r="K53" s="120"/>
    </row>
    <row r="54" spans="2:11" ht="15.75" customHeight="1">
      <c r="B54" s="118"/>
      <c r="C54" s="119"/>
      <c r="D54" s="120"/>
      <c r="E54" s="120"/>
      <c r="F54" s="120"/>
      <c r="G54" s="120"/>
      <c r="H54" s="120"/>
      <c r="I54" s="120"/>
      <c r="J54" s="120"/>
      <c r="K54" s="120"/>
    </row>
    <row r="55" spans="2:11" ht="15" customHeight="1">
      <c r="B55" s="178" t="s">
        <v>942</v>
      </c>
      <c r="C55" s="224"/>
      <c r="D55" s="224"/>
      <c r="E55" s="225"/>
      <c r="F55" s="120"/>
      <c r="G55" s="120"/>
      <c r="H55" s="120"/>
      <c r="I55" s="120"/>
      <c r="J55" s="120"/>
      <c r="K55" s="120"/>
    </row>
    <row r="56" spans="2:11" ht="15.75" customHeight="1">
      <c r="B56" s="187" t="s">
        <v>943</v>
      </c>
      <c r="C56" s="142" t="s">
        <v>944</v>
      </c>
      <c r="D56" s="142" t="s">
        <v>945</v>
      </c>
      <c r="E56" s="142" t="s">
        <v>946</v>
      </c>
      <c r="F56" s="120"/>
      <c r="G56" s="120"/>
      <c r="H56" s="120"/>
      <c r="I56" s="120"/>
      <c r="J56" s="120"/>
    </row>
    <row r="57" spans="2:11" ht="15.75" customHeight="1">
      <c r="B57" s="189">
        <v>42401</v>
      </c>
      <c r="C57" s="142">
        <v>0.01</v>
      </c>
      <c r="D57" s="216" t="s">
        <v>1490</v>
      </c>
      <c r="E57" s="142"/>
      <c r="F57" s="120"/>
      <c r="G57" s="120"/>
      <c r="H57" s="120"/>
      <c r="I57" s="120"/>
      <c r="J57" s="120"/>
    </row>
    <row r="58" spans="2:11" ht="15.75" customHeight="1">
      <c r="B58" s="191"/>
      <c r="C58" s="192"/>
      <c r="D58" s="120"/>
      <c r="E58" s="120"/>
      <c r="F58" s="120"/>
      <c r="G58" s="120"/>
      <c r="H58" s="120"/>
      <c r="I58" s="120"/>
      <c r="J58" s="120"/>
      <c r="K58" s="120"/>
    </row>
    <row r="59" spans="2:11" ht="15.75" customHeight="1">
      <c r="B59" s="193" t="s">
        <v>850</v>
      </c>
      <c r="C59" s="194"/>
      <c r="D59" s="120"/>
      <c r="E59" s="120"/>
      <c r="F59" s="120"/>
      <c r="G59" s="120"/>
      <c r="H59" s="120"/>
      <c r="I59" s="120"/>
      <c r="J59" s="120"/>
      <c r="K59" s="120"/>
    </row>
    <row r="60" spans="2:11" ht="15.75" customHeight="1">
      <c r="B60" s="816"/>
      <c r="C60" s="817"/>
      <c r="D60" s="817"/>
      <c r="E60" s="818"/>
      <c r="F60" s="120"/>
      <c r="G60" s="120"/>
      <c r="H60" s="120"/>
      <c r="I60" s="120"/>
      <c r="J60" s="120"/>
      <c r="K60" s="120"/>
    </row>
    <row r="61" spans="2:11" ht="15.75" customHeight="1">
      <c r="B61" s="819"/>
      <c r="C61" s="820"/>
      <c r="D61" s="820"/>
      <c r="E61" s="821"/>
      <c r="F61" s="120"/>
      <c r="G61" s="120"/>
      <c r="H61" s="120"/>
      <c r="I61" s="120"/>
      <c r="J61" s="120"/>
      <c r="K61" s="120"/>
    </row>
    <row r="62" spans="2:11" ht="15.75" customHeight="1">
      <c r="B62" s="118"/>
      <c r="C62" s="119"/>
      <c r="D62" s="120"/>
      <c r="E62" s="120"/>
      <c r="F62" s="120"/>
      <c r="G62" s="120"/>
      <c r="H62" s="120"/>
      <c r="I62" s="120"/>
      <c r="J62" s="120"/>
      <c r="K62" s="120"/>
    </row>
    <row r="63" spans="2:11" ht="15.75" customHeight="1">
      <c r="B63" s="120"/>
      <c r="C63" s="170"/>
      <c r="D63" s="120"/>
      <c r="E63" s="120"/>
      <c r="F63" s="120"/>
      <c r="G63" s="120"/>
      <c r="H63" s="120"/>
      <c r="I63" s="120"/>
      <c r="J63" s="120"/>
      <c r="K63" s="120"/>
    </row>
    <row r="64" spans="2:11" ht="15.75" customHeight="1">
      <c r="B64" s="220" t="s">
        <v>1394</v>
      </c>
      <c r="C64" s="197"/>
      <c r="D64" s="120"/>
      <c r="E64" s="120"/>
      <c r="F64" s="120"/>
      <c r="G64" s="120"/>
      <c r="H64" s="120"/>
      <c r="I64" s="120"/>
      <c r="J64" s="120"/>
      <c r="K64" s="120"/>
    </row>
    <row r="65" spans="2:11" ht="15.75" customHeight="1">
      <c r="B65" s="195"/>
      <c r="C65" s="130"/>
      <c r="D65" s="120"/>
      <c r="E65" s="120"/>
      <c r="F65" s="120"/>
      <c r="G65" s="120"/>
      <c r="H65" s="120"/>
      <c r="I65" s="120"/>
      <c r="J65" s="120"/>
      <c r="K65" s="120"/>
    </row>
    <row r="66" spans="2:11" ht="15.75" customHeight="1">
      <c r="B66" s="198" t="s">
        <v>949</v>
      </c>
      <c r="C66" s="146"/>
      <c r="D66" s="139" t="s">
        <v>1491</v>
      </c>
      <c r="E66" s="120"/>
      <c r="F66" s="120"/>
      <c r="G66" s="120"/>
      <c r="H66" s="120"/>
      <c r="I66" s="120"/>
      <c r="J66" s="120"/>
      <c r="K66" s="120"/>
    </row>
    <row r="67" spans="2:11" ht="15.75" customHeight="1">
      <c r="B67" s="813" t="s">
        <v>951</v>
      </c>
      <c r="C67" s="180"/>
      <c r="D67" s="221" t="s">
        <v>952</v>
      </c>
      <c r="E67" s="120"/>
      <c r="F67" s="120"/>
      <c r="G67" s="120"/>
      <c r="H67" s="120"/>
      <c r="I67" s="120"/>
      <c r="J67" s="120"/>
      <c r="K67" s="120"/>
    </row>
    <row r="68" spans="2:11" ht="15.75" customHeight="1">
      <c r="B68" s="814"/>
      <c r="C68" s="180"/>
      <c r="D68" s="206" t="s">
        <v>1492</v>
      </c>
      <c r="E68" s="120"/>
      <c r="F68" s="120"/>
      <c r="G68" s="120"/>
      <c r="H68" s="120"/>
      <c r="I68" s="120"/>
      <c r="J68" s="120"/>
      <c r="K68" s="120"/>
    </row>
    <row r="69" spans="2:11" ht="15.75" customHeight="1">
      <c r="B69" s="814"/>
      <c r="C69" s="180"/>
      <c r="D69" s="206" t="s">
        <v>1493</v>
      </c>
      <c r="E69" s="120"/>
      <c r="F69" s="120"/>
      <c r="G69" s="120"/>
      <c r="H69" s="120"/>
      <c r="I69" s="120"/>
      <c r="J69" s="120"/>
      <c r="K69" s="120"/>
    </row>
    <row r="70" spans="2:11" ht="15.75" customHeight="1">
      <c r="B70" s="814"/>
      <c r="C70" s="180"/>
      <c r="D70" s="221" t="s">
        <v>955</v>
      </c>
      <c r="E70" s="120"/>
      <c r="F70" s="120"/>
      <c r="G70" s="120"/>
      <c r="H70" s="120"/>
      <c r="I70" s="120"/>
      <c r="J70" s="120"/>
      <c r="K70" s="120"/>
    </row>
    <row r="71" spans="2:11" ht="15.75" customHeight="1">
      <c r="B71" s="814"/>
      <c r="C71" s="180"/>
      <c r="D71" s="206" t="s">
        <v>957</v>
      </c>
      <c r="E71" s="120"/>
      <c r="F71" s="120"/>
      <c r="G71" s="120"/>
      <c r="H71" s="120"/>
      <c r="I71" s="120"/>
      <c r="J71" s="120"/>
      <c r="K71" s="120"/>
    </row>
    <row r="72" spans="2:11" ht="15.75" customHeight="1">
      <c r="B72" s="814"/>
      <c r="C72" s="180"/>
      <c r="D72" s="221" t="s">
        <v>1184</v>
      </c>
      <c r="E72" s="120"/>
      <c r="F72" s="120"/>
      <c r="G72" s="120"/>
      <c r="H72" s="120"/>
      <c r="I72" s="120"/>
      <c r="J72" s="120"/>
      <c r="K72" s="120"/>
    </row>
    <row r="73" spans="2:11" ht="15.75" customHeight="1">
      <c r="B73" s="814"/>
      <c r="C73" s="180"/>
      <c r="D73" s="206" t="s">
        <v>1397</v>
      </c>
      <c r="E73" s="120"/>
      <c r="F73" s="120"/>
      <c r="G73" s="120"/>
      <c r="H73" s="120"/>
      <c r="I73" s="120"/>
      <c r="J73" s="120"/>
      <c r="K73" s="120"/>
    </row>
    <row r="74" spans="2:11" ht="15.75" customHeight="1">
      <c r="B74" s="814"/>
      <c r="C74" s="180"/>
      <c r="D74" s="206" t="s">
        <v>1494</v>
      </c>
      <c r="E74" s="120"/>
      <c r="F74" s="120"/>
      <c r="G74" s="120"/>
      <c r="H74" s="120"/>
      <c r="I74" s="120"/>
      <c r="J74" s="120"/>
      <c r="K74" s="120"/>
    </row>
    <row r="75" spans="2:11" ht="15.75" customHeight="1">
      <c r="B75" s="815"/>
      <c r="C75" s="145"/>
      <c r="D75" s="190"/>
      <c r="E75" s="120"/>
      <c r="F75" s="120"/>
      <c r="G75" s="120"/>
      <c r="H75" s="120"/>
      <c r="I75" s="120"/>
      <c r="J75" s="120"/>
      <c r="K75" s="120"/>
    </row>
    <row r="76" spans="2:11" ht="15.75" customHeight="1">
      <c r="B76" s="187" t="s">
        <v>964</v>
      </c>
      <c r="C76" s="145"/>
      <c r="D76" s="142"/>
      <c r="E76" s="120"/>
      <c r="F76" s="120"/>
      <c r="G76" s="120"/>
      <c r="H76" s="120"/>
      <c r="I76" s="120"/>
      <c r="J76" s="120"/>
      <c r="K76" s="120"/>
    </row>
    <row r="77" spans="2:11" ht="15.75" customHeight="1">
      <c r="B77" s="813" t="s">
        <v>965</v>
      </c>
      <c r="C77" s="180"/>
      <c r="D77" s="206" t="s">
        <v>1495</v>
      </c>
      <c r="E77" s="120"/>
      <c r="F77" s="120"/>
      <c r="G77" s="120"/>
      <c r="H77" s="120"/>
      <c r="I77" s="120"/>
      <c r="J77" s="120"/>
      <c r="K77" s="120"/>
    </row>
    <row r="78" spans="2:11" ht="15.75" customHeight="1">
      <c r="B78" s="814"/>
      <c r="C78" s="180"/>
      <c r="D78" s="206" t="s">
        <v>1496</v>
      </c>
      <c r="E78" s="120"/>
      <c r="F78" s="120"/>
      <c r="G78" s="120"/>
      <c r="H78" s="120"/>
      <c r="I78" s="120"/>
      <c r="J78" s="120"/>
      <c r="K78" s="120"/>
    </row>
    <row r="79" spans="2:11" ht="15.75" customHeight="1">
      <c r="B79" s="814"/>
      <c r="C79" s="180"/>
      <c r="D79" s="206" t="s">
        <v>1497</v>
      </c>
      <c r="E79" s="120"/>
      <c r="F79" s="120"/>
      <c r="G79" s="120"/>
      <c r="H79" s="120"/>
      <c r="I79" s="120"/>
      <c r="J79" s="120"/>
      <c r="K79" s="120"/>
    </row>
    <row r="80" spans="2:11" ht="15.75" customHeight="1">
      <c r="B80" s="814"/>
      <c r="C80" s="180"/>
      <c r="D80" s="206" t="s">
        <v>1498</v>
      </c>
      <c r="E80" s="120"/>
      <c r="F80" s="120"/>
      <c r="G80" s="120"/>
      <c r="H80" s="120"/>
      <c r="I80" s="120"/>
      <c r="J80" s="120"/>
      <c r="K80" s="120"/>
    </row>
    <row r="81" spans="2:11" ht="15.75" customHeight="1">
      <c r="B81" s="814"/>
      <c r="C81" s="180"/>
      <c r="D81" s="206" t="s">
        <v>1499</v>
      </c>
      <c r="E81" s="120"/>
      <c r="F81" s="120"/>
      <c r="G81" s="120"/>
      <c r="H81" s="120"/>
      <c r="I81" s="120"/>
      <c r="J81" s="120"/>
      <c r="K81" s="120"/>
    </row>
    <row r="82" spans="2:11" ht="15.75" customHeight="1">
      <c r="B82" s="814"/>
      <c r="C82" s="180"/>
      <c r="D82" s="206" t="s">
        <v>1500</v>
      </c>
      <c r="E82" s="120"/>
      <c r="F82" s="120"/>
      <c r="G82" s="120"/>
      <c r="H82" s="120"/>
      <c r="I82" s="120"/>
      <c r="J82" s="120"/>
      <c r="K82" s="120"/>
    </row>
    <row r="83" spans="2:11" ht="15.75" customHeight="1">
      <c r="B83" s="815"/>
      <c r="C83" s="145"/>
      <c r="D83" s="142" t="s">
        <v>1501</v>
      </c>
      <c r="E83" s="120"/>
      <c r="F83" s="120"/>
      <c r="G83" s="120"/>
      <c r="H83" s="120"/>
      <c r="I83" s="120"/>
      <c r="J83" s="120"/>
      <c r="K83" s="120"/>
    </row>
    <row r="84" spans="2:11" ht="15.75" customHeight="1">
      <c r="B84" s="813" t="s">
        <v>982</v>
      </c>
      <c r="C84" s="180"/>
      <c r="D84" s="221" t="s">
        <v>258</v>
      </c>
      <c r="E84" s="120"/>
      <c r="F84" s="120"/>
      <c r="G84" s="120"/>
      <c r="H84" s="120"/>
      <c r="I84" s="120"/>
      <c r="J84" s="120"/>
      <c r="K84" s="120"/>
    </row>
    <row r="85" spans="2:11" ht="15.75" customHeight="1">
      <c r="B85" s="814"/>
      <c r="C85" s="180"/>
      <c r="D85" s="222"/>
      <c r="E85" s="120"/>
      <c r="F85" s="120"/>
      <c r="G85" s="120"/>
      <c r="H85" s="120"/>
      <c r="I85" s="120"/>
      <c r="J85" s="120"/>
      <c r="K85" s="120"/>
    </row>
    <row r="86" spans="2:11" ht="15.75" customHeight="1">
      <c r="B86" s="814"/>
      <c r="C86" s="180"/>
      <c r="D86" s="206" t="s">
        <v>983</v>
      </c>
      <c r="E86" s="120"/>
      <c r="F86" s="120"/>
      <c r="G86" s="120"/>
      <c r="H86" s="120"/>
      <c r="I86" s="120"/>
      <c r="J86" s="120"/>
      <c r="K86" s="120"/>
    </row>
    <row r="87" spans="2:11" ht="15.75" customHeight="1">
      <c r="B87" s="814"/>
      <c r="C87" s="180"/>
      <c r="D87" s="206" t="s">
        <v>1502</v>
      </c>
      <c r="E87" s="120"/>
      <c r="F87" s="120"/>
      <c r="G87" s="120"/>
      <c r="H87" s="120"/>
      <c r="I87" s="120"/>
      <c r="J87" s="120"/>
      <c r="K87" s="120"/>
    </row>
    <row r="88" spans="2:11" ht="15.75" customHeight="1">
      <c r="B88" s="814"/>
      <c r="C88" s="180"/>
      <c r="D88" s="206" t="s">
        <v>1503</v>
      </c>
      <c r="E88" s="120"/>
      <c r="F88" s="120"/>
      <c r="G88" s="120"/>
      <c r="H88" s="120"/>
      <c r="I88" s="120"/>
      <c r="J88" s="120"/>
      <c r="K88" s="120"/>
    </row>
    <row r="89" spans="2:11" ht="15.75" customHeight="1">
      <c r="B89" s="814"/>
      <c r="C89" s="180"/>
      <c r="D89" s="206" t="s">
        <v>1504</v>
      </c>
      <c r="E89" s="120"/>
      <c r="F89" s="120"/>
      <c r="G89" s="120"/>
      <c r="H89" s="120"/>
      <c r="I89" s="120"/>
      <c r="J89" s="120"/>
      <c r="K89" s="120"/>
    </row>
    <row r="90" spans="2:11" ht="15.75" customHeight="1">
      <c r="B90" s="814"/>
      <c r="C90" s="180"/>
      <c r="D90" s="244" t="s">
        <v>1153</v>
      </c>
      <c r="E90" s="120"/>
      <c r="F90" s="120"/>
      <c r="G90" s="120"/>
      <c r="H90" s="120"/>
      <c r="I90" s="120"/>
      <c r="J90" s="120"/>
      <c r="K90" s="120"/>
    </row>
    <row r="91" spans="2:11" ht="15.75" customHeight="1">
      <c r="B91" s="814"/>
      <c r="C91" s="180"/>
      <c r="D91" s="221" t="s">
        <v>1127</v>
      </c>
      <c r="E91" s="120"/>
      <c r="F91" s="120"/>
      <c r="G91" s="120"/>
      <c r="H91" s="120"/>
      <c r="I91" s="120"/>
      <c r="J91" s="120"/>
      <c r="K91" s="120"/>
    </row>
    <row r="92" spans="2:11" ht="15.75" customHeight="1">
      <c r="B92" s="814"/>
      <c r="C92" s="180"/>
      <c r="D92" s="221" t="s">
        <v>1505</v>
      </c>
      <c r="E92" s="120"/>
      <c r="F92" s="120"/>
      <c r="G92" s="120"/>
      <c r="H92" s="120"/>
      <c r="I92" s="120"/>
      <c r="J92" s="120"/>
      <c r="K92" s="120"/>
    </row>
    <row r="93" spans="2:11" ht="15.75" customHeight="1">
      <c r="B93" s="814"/>
      <c r="C93" s="180"/>
      <c r="D93" s="221" t="s">
        <v>1506</v>
      </c>
      <c r="E93" s="120"/>
      <c r="F93" s="120"/>
      <c r="G93" s="120"/>
      <c r="H93" s="120"/>
      <c r="I93" s="120"/>
      <c r="J93" s="120"/>
      <c r="K93" s="120"/>
    </row>
    <row r="94" spans="2:11" ht="15.75" customHeight="1">
      <c r="B94" s="814"/>
      <c r="C94" s="180"/>
      <c r="D94" s="222"/>
      <c r="E94" s="120"/>
      <c r="F94" s="120"/>
      <c r="G94" s="120"/>
      <c r="H94" s="120"/>
      <c r="I94" s="120"/>
      <c r="J94" s="120"/>
      <c r="K94" s="120"/>
    </row>
    <row r="95" spans="2:11" ht="15.75" customHeight="1">
      <c r="B95" s="814"/>
      <c r="C95" s="180"/>
      <c r="D95" s="206" t="s">
        <v>983</v>
      </c>
      <c r="E95" s="120"/>
      <c r="F95" s="120"/>
      <c r="G95" s="120"/>
      <c r="H95" s="120"/>
      <c r="I95" s="120"/>
      <c r="J95" s="120"/>
      <c r="K95" s="120"/>
    </row>
    <row r="96" spans="2:11" ht="15.75" customHeight="1">
      <c r="B96" s="814"/>
      <c r="C96" s="180"/>
      <c r="D96" s="206" t="s">
        <v>1507</v>
      </c>
      <c r="E96" s="120"/>
      <c r="F96" s="120"/>
      <c r="G96" s="120"/>
      <c r="H96" s="120"/>
      <c r="I96" s="120"/>
      <c r="J96" s="120"/>
      <c r="K96" s="120"/>
    </row>
    <row r="97" spans="2:11" ht="15.75" customHeight="1">
      <c r="B97" s="815"/>
      <c r="C97" s="145"/>
      <c r="D97" s="142" t="s">
        <v>1508</v>
      </c>
      <c r="E97" s="120"/>
      <c r="F97" s="120"/>
      <c r="G97" s="120"/>
      <c r="H97" s="120"/>
      <c r="I97" s="120"/>
      <c r="J97" s="120"/>
      <c r="K97" s="120"/>
    </row>
    <row r="98" spans="2:11" ht="15.75" customHeight="1">
      <c r="B98" s="120"/>
      <c r="C98" s="170"/>
      <c r="D98" s="120"/>
      <c r="E98" s="120"/>
      <c r="F98" s="120"/>
      <c r="G98" s="120"/>
      <c r="H98" s="120"/>
      <c r="I98" s="120"/>
      <c r="J98" s="120"/>
      <c r="K98" s="120"/>
    </row>
    <row r="99" spans="2:11" ht="15.75" customHeight="1">
      <c r="B99" s="120"/>
      <c r="C99" s="170"/>
      <c r="D99" s="120"/>
      <c r="E99" s="120"/>
      <c r="F99" s="120"/>
      <c r="G99" s="120"/>
      <c r="H99" s="120"/>
      <c r="I99" s="120"/>
      <c r="J99" s="120"/>
      <c r="K99" s="120"/>
    </row>
    <row r="100" spans="2:11" ht="15.75" customHeight="1">
      <c r="B100" s="120"/>
      <c r="C100" s="170"/>
      <c r="D100" s="120"/>
      <c r="E100" s="120"/>
      <c r="F100" s="120"/>
      <c r="G100" s="120"/>
      <c r="H100" s="120"/>
      <c r="I100" s="120"/>
      <c r="J100" s="120"/>
      <c r="K100" s="120"/>
    </row>
    <row r="101" spans="2:11" ht="15.75" customHeight="1">
      <c r="B101" s="120"/>
      <c r="C101" s="170"/>
      <c r="D101" s="120"/>
      <c r="E101" s="120"/>
      <c r="F101" s="120"/>
      <c r="G101" s="120"/>
      <c r="H101" s="120"/>
      <c r="I101" s="120"/>
      <c r="J101" s="120"/>
      <c r="K101" s="120"/>
    </row>
    <row r="102" spans="2:11" ht="15.75" customHeight="1">
      <c r="B102" s="120"/>
      <c r="C102" s="170"/>
      <c r="D102" s="120"/>
      <c r="E102" s="120"/>
      <c r="F102" s="120"/>
      <c r="G102" s="120"/>
      <c r="H102" s="120"/>
      <c r="I102" s="120"/>
      <c r="J102" s="120"/>
      <c r="K102" s="120"/>
    </row>
    <row r="103" spans="2:11" ht="15.75" customHeight="1">
      <c r="B103" s="120"/>
      <c r="C103" s="170"/>
      <c r="D103" s="120"/>
      <c r="E103" s="120"/>
      <c r="F103" s="120"/>
      <c r="G103" s="120"/>
      <c r="H103" s="120"/>
      <c r="I103" s="120"/>
      <c r="J103" s="120"/>
      <c r="K103" s="120"/>
    </row>
    <row r="104" spans="2:11" ht="15.75" customHeight="1">
      <c r="B104" s="120"/>
      <c r="C104" s="170"/>
      <c r="D104" s="120"/>
      <c r="E104" s="120"/>
      <c r="F104" s="120"/>
      <c r="G104" s="120"/>
      <c r="H104" s="120"/>
      <c r="I104" s="120"/>
      <c r="J104" s="120"/>
      <c r="K104" s="120"/>
    </row>
    <row r="105" spans="2:11" ht="15.75" customHeight="1">
      <c r="B105" s="120"/>
      <c r="C105" s="170"/>
      <c r="D105" s="120"/>
      <c r="E105" s="120"/>
      <c r="F105" s="120"/>
      <c r="G105" s="120"/>
      <c r="H105" s="120"/>
      <c r="I105" s="120"/>
      <c r="J105" s="120"/>
      <c r="K105" s="120"/>
    </row>
    <row r="106" spans="2:11" ht="15.75" customHeight="1">
      <c r="B106" s="120"/>
      <c r="C106" s="170"/>
      <c r="D106" s="120"/>
      <c r="E106" s="120"/>
      <c r="F106" s="120"/>
      <c r="G106" s="120"/>
      <c r="H106" s="120"/>
      <c r="I106" s="120"/>
      <c r="J106" s="120"/>
      <c r="K106" s="120"/>
    </row>
    <row r="107" spans="2:11" ht="15.75" customHeight="1">
      <c r="B107" s="120"/>
      <c r="C107" s="170"/>
      <c r="D107" s="120"/>
      <c r="E107" s="120"/>
      <c r="F107" s="120"/>
      <c r="G107" s="120"/>
      <c r="H107" s="120"/>
      <c r="I107" s="120"/>
      <c r="J107" s="120"/>
      <c r="K107" s="120"/>
    </row>
    <row r="108" spans="2:11" ht="15.75" customHeight="1">
      <c r="B108" s="120"/>
      <c r="C108" s="170"/>
      <c r="D108" s="120"/>
      <c r="E108" s="120"/>
      <c r="F108" s="120"/>
      <c r="G108" s="120"/>
      <c r="H108" s="120"/>
      <c r="I108" s="120"/>
      <c r="J108" s="120"/>
      <c r="K108" s="120"/>
    </row>
    <row r="109" spans="2:11" ht="15.75" customHeight="1">
      <c r="B109" s="120"/>
      <c r="C109" s="170"/>
      <c r="D109" s="120"/>
      <c r="E109" s="120"/>
      <c r="F109" s="120"/>
      <c r="G109" s="120"/>
      <c r="H109" s="120"/>
      <c r="I109" s="120"/>
      <c r="J109" s="120"/>
      <c r="K109" s="120"/>
    </row>
    <row r="110" spans="2:11" ht="15.75" customHeight="1">
      <c r="B110" s="120"/>
      <c r="C110" s="170"/>
      <c r="D110" s="120"/>
      <c r="E110" s="120"/>
      <c r="F110" s="120"/>
      <c r="G110" s="120"/>
      <c r="H110" s="120"/>
      <c r="I110" s="120"/>
      <c r="J110" s="120"/>
      <c r="K110" s="120"/>
    </row>
    <row r="111" spans="2:11" ht="15.75" customHeight="1">
      <c r="B111" s="120"/>
      <c r="C111" s="170"/>
      <c r="D111" s="120"/>
      <c r="E111" s="120"/>
      <c r="F111" s="120"/>
      <c r="G111" s="120"/>
      <c r="H111" s="120"/>
      <c r="I111" s="120"/>
      <c r="J111" s="120"/>
      <c r="K111" s="120"/>
    </row>
    <row r="112" spans="2:11" ht="15.75" customHeight="1">
      <c r="B112" s="120"/>
      <c r="C112" s="170"/>
      <c r="D112" s="120"/>
      <c r="E112" s="120"/>
      <c r="F112" s="120"/>
      <c r="G112" s="120"/>
      <c r="H112" s="120"/>
      <c r="I112" s="120"/>
      <c r="J112" s="120"/>
      <c r="K112" s="120"/>
    </row>
    <row r="113" spans="2:11" ht="15.75" customHeight="1">
      <c r="B113" s="120"/>
      <c r="C113" s="170"/>
      <c r="D113" s="120"/>
      <c r="E113" s="120"/>
      <c r="F113" s="120"/>
      <c r="G113" s="120"/>
      <c r="H113" s="120"/>
      <c r="I113" s="120"/>
      <c r="J113" s="120"/>
      <c r="K113" s="120"/>
    </row>
    <row r="114" spans="2:11" ht="15.75" customHeight="1">
      <c r="B114" s="120"/>
      <c r="C114" s="170"/>
      <c r="D114" s="120"/>
      <c r="E114" s="120"/>
      <c r="F114" s="120"/>
      <c r="G114" s="120"/>
      <c r="H114" s="120"/>
      <c r="I114" s="120"/>
      <c r="J114" s="120"/>
      <c r="K114" s="120"/>
    </row>
    <row r="115" spans="2:11" ht="15.75" customHeight="1">
      <c r="B115" s="120"/>
      <c r="C115" s="170"/>
      <c r="D115" s="120"/>
      <c r="E115" s="120"/>
      <c r="F115" s="120"/>
      <c r="G115" s="120"/>
      <c r="H115" s="120"/>
      <c r="I115" s="120"/>
      <c r="J115" s="120"/>
      <c r="K115" s="120"/>
    </row>
    <row r="116" spans="2:11" ht="15.75" customHeight="1">
      <c r="B116" s="120"/>
      <c r="C116" s="170"/>
      <c r="D116" s="120"/>
      <c r="E116" s="120"/>
      <c r="F116" s="120"/>
      <c r="G116" s="120"/>
      <c r="H116" s="120"/>
      <c r="I116" s="120"/>
      <c r="J116" s="120"/>
      <c r="K116" s="120"/>
    </row>
    <row r="117" spans="2:11" ht="15.75" customHeight="1">
      <c r="B117" s="120"/>
      <c r="C117" s="170"/>
      <c r="D117" s="120"/>
      <c r="E117" s="120"/>
      <c r="F117" s="120"/>
      <c r="G117" s="120"/>
      <c r="H117" s="120"/>
      <c r="I117" s="120"/>
      <c r="J117" s="120"/>
      <c r="K117" s="120"/>
    </row>
    <row r="118" spans="2:11" ht="15.75" customHeight="1">
      <c r="B118" s="120"/>
      <c r="C118" s="170"/>
      <c r="D118" s="120"/>
      <c r="E118" s="120"/>
      <c r="F118" s="120"/>
      <c r="G118" s="120"/>
      <c r="H118" s="120"/>
      <c r="I118" s="120"/>
      <c r="J118" s="120"/>
      <c r="K118" s="120"/>
    </row>
    <row r="119" spans="2:11" ht="15.75" customHeight="1">
      <c r="B119" s="120"/>
      <c r="C119" s="170"/>
      <c r="D119" s="120"/>
      <c r="E119" s="120"/>
      <c r="F119" s="120"/>
      <c r="G119" s="120"/>
      <c r="H119" s="120"/>
      <c r="I119" s="120"/>
      <c r="J119" s="120"/>
      <c r="K119" s="120"/>
    </row>
    <row r="120" spans="2:11" ht="15.75" customHeight="1">
      <c r="B120" s="120"/>
      <c r="C120" s="170"/>
      <c r="D120" s="120"/>
      <c r="E120" s="120"/>
      <c r="F120" s="120"/>
      <c r="G120" s="120"/>
      <c r="H120" s="120"/>
      <c r="I120" s="120"/>
      <c r="J120" s="120"/>
      <c r="K120" s="120"/>
    </row>
    <row r="121" spans="2:11" ht="15.75" customHeight="1">
      <c r="B121" s="120"/>
      <c r="C121" s="170"/>
      <c r="D121" s="120"/>
      <c r="E121" s="120"/>
      <c r="F121" s="120"/>
      <c r="G121" s="120"/>
      <c r="H121" s="120"/>
      <c r="I121" s="120"/>
      <c r="J121" s="120"/>
      <c r="K121" s="120"/>
    </row>
    <row r="122" spans="2:11" ht="15.75" customHeight="1">
      <c r="B122" s="120"/>
      <c r="C122" s="170"/>
      <c r="D122" s="120"/>
      <c r="E122" s="120"/>
      <c r="F122" s="120"/>
      <c r="G122" s="120"/>
      <c r="H122" s="120"/>
      <c r="I122" s="120"/>
      <c r="J122" s="120"/>
      <c r="K122" s="120"/>
    </row>
    <row r="123" spans="2:11" ht="15.75" customHeight="1">
      <c r="B123" s="120"/>
      <c r="C123" s="170"/>
      <c r="D123" s="120"/>
      <c r="E123" s="120"/>
      <c r="F123" s="120"/>
      <c r="G123" s="120"/>
      <c r="H123" s="120"/>
      <c r="I123" s="120"/>
      <c r="J123" s="120"/>
      <c r="K123" s="120"/>
    </row>
    <row r="124" spans="2:11" ht="15.75" customHeight="1">
      <c r="B124" s="120"/>
      <c r="C124" s="170"/>
      <c r="D124" s="120"/>
      <c r="E124" s="120"/>
      <c r="F124" s="120"/>
      <c r="G124" s="120"/>
      <c r="H124" s="120"/>
      <c r="I124" s="120"/>
      <c r="J124" s="120"/>
      <c r="K124" s="120"/>
    </row>
    <row r="125" spans="2:11" ht="15.75" customHeight="1">
      <c r="B125" s="120"/>
      <c r="C125" s="170"/>
      <c r="D125" s="120"/>
      <c r="E125" s="120"/>
      <c r="F125" s="120"/>
      <c r="G125" s="120"/>
      <c r="H125" s="120"/>
      <c r="I125" s="120"/>
      <c r="J125" s="120"/>
      <c r="K125" s="120"/>
    </row>
    <row r="126" spans="2:11" ht="15.75" customHeight="1">
      <c r="B126" s="120"/>
      <c r="C126" s="170"/>
      <c r="D126" s="120"/>
      <c r="E126" s="120"/>
      <c r="F126" s="120"/>
      <c r="G126" s="120"/>
      <c r="H126" s="120"/>
      <c r="I126" s="120"/>
      <c r="J126" s="120"/>
      <c r="K126" s="120"/>
    </row>
    <row r="127" spans="2:11" ht="15.75" customHeight="1">
      <c r="B127" s="120"/>
      <c r="C127" s="170"/>
      <c r="D127" s="120"/>
      <c r="E127" s="120"/>
      <c r="F127" s="120"/>
      <c r="G127" s="120"/>
      <c r="H127" s="120"/>
      <c r="I127" s="120"/>
      <c r="J127" s="120"/>
      <c r="K127" s="120"/>
    </row>
    <row r="128" spans="2:11" ht="15.75" customHeight="1">
      <c r="B128" s="120"/>
      <c r="C128" s="170"/>
      <c r="D128" s="120"/>
      <c r="E128" s="120"/>
      <c r="F128" s="120"/>
      <c r="G128" s="120"/>
      <c r="H128" s="120"/>
      <c r="I128" s="120"/>
      <c r="J128" s="120"/>
      <c r="K128" s="120"/>
    </row>
    <row r="129" spans="2:11" ht="15.75" customHeight="1">
      <c r="B129" s="120"/>
      <c r="C129" s="170"/>
      <c r="D129" s="120"/>
      <c r="E129" s="120"/>
      <c r="F129" s="120"/>
      <c r="G129" s="120"/>
      <c r="H129" s="120"/>
      <c r="I129" s="120"/>
      <c r="J129" s="120"/>
      <c r="K129" s="120"/>
    </row>
    <row r="130" spans="2:11" ht="15.75" customHeight="1">
      <c r="B130" s="120"/>
      <c r="C130" s="170"/>
      <c r="D130" s="120"/>
      <c r="E130" s="120"/>
      <c r="F130" s="120"/>
      <c r="G130" s="120"/>
      <c r="H130" s="120"/>
      <c r="I130" s="120"/>
      <c r="J130" s="120"/>
      <c r="K130" s="120"/>
    </row>
    <row r="131" spans="2:11" ht="15.75" customHeight="1">
      <c r="B131" s="120"/>
      <c r="C131" s="170"/>
      <c r="D131" s="120"/>
      <c r="E131" s="120"/>
      <c r="F131" s="120"/>
      <c r="G131" s="120"/>
      <c r="H131" s="120"/>
      <c r="I131" s="120"/>
      <c r="J131" s="120"/>
      <c r="K131" s="120"/>
    </row>
    <row r="132" spans="2:11" ht="15.75" customHeight="1">
      <c r="B132" s="120"/>
      <c r="C132" s="170"/>
      <c r="D132" s="120"/>
      <c r="E132" s="120"/>
      <c r="F132" s="120"/>
      <c r="G132" s="120"/>
      <c r="H132" s="120"/>
      <c r="I132" s="120"/>
      <c r="J132" s="120"/>
      <c r="K132" s="120"/>
    </row>
    <row r="133" spans="2:11" ht="15.75" customHeight="1">
      <c r="B133" s="120"/>
      <c r="C133" s="170"/>
      <c r="D133" s="120"/>
      <c r="E133" s="120"/>
      <c r="F133" s="120"/>
      <c r="G133" s="120"/>
      <c r="H133" s="120"/>
      <c r="I133" s="120"/>
      <c r="J133" s="120"/>
      <c r="K133" s="120"/>
    </row>
    <row r="134" spans="2:11" ht="15.75" customHeight="1">
      <c r="B134" s="120"/>
      <c r="C134" s="170"/>
      <c r="D134" s="120"/>
      <c r="E134" s="120"/>
      <c r="F134" s="120"/>
      <c r="G134" s="120"/>
      <c r="H134" s="120"/>
      <c r="I134" s="120"/>
      <c r="J134" s="120"/>
      <c r="K134" s="120"/>
    </row>
    <row r="135" spans="2:11" ht="15.75" customHeight="1">
      <c r="B135" s="120"/>
      <c r="C135" s="170"/>
      <c r="D135" s="120"/>
      <c r="E135" s="120"/>
      <c r="F135" s="120"/>
      <c r="G135" s="120"/>
      <c r="H135" s="120"/>
      <c r="I135" s="120"/>
      <c r="J135" s="120"/>
      <c r="K135" s="120"/>
    </row>
    <row r="136" spans="2:11" ht="15.75" customHeight="1">
      <c r="B136" s="120"/>
      <c r="C136" s="170"/>
      <c r="D136" s="120"/>
      <c r="E136" s="120"/>
      <c r="F136" s="120"/>
      <c r="G136" s="120"/>
      <c r="H136" s="120"/>
      <c r="I136" s="120"/>
      <c r="J136" s="120"/>
      <c r="K136" s="120"/>
    </row>
    <row r="137" spans="2:11" ht="15.75" customHeight="1">
      <c r="B137" s="120"/>
      <c r="C137" s="170"/>
      <c r="D137" s="120"/>
      <c r="E137" s="120"/>
      <c r="F137" s="120"/>
      <c r="G137" s="120"/>
      <c r="H137" s="120"/>
      <c r="I137" s="120"/>
      <c r="J137" s="120"/>
      <c r="K137" s="120"/>
    </row>
    <row r="138" spans="2:11" ht="15.75" customHeight="1">
      <c r="B138" s="120"/>
      <c r="C138" s="170"/>
      <c r="D138" s="120"/>
      <c r="E138" s="120"/>
      <c r="F138" s="120"/>
      <c r="G138" s="120"/>
      <c r="H138" s="120"/>
      <c r="I138" s="120"/>
      <c r="J138" s="120"/>
      <c r="K138" s="120"/>
    </row>
    <row r="139" spans="2:11" ht="15.75" customHeight="1">
      <c r="B139" s="120"/>
      <c r="C139" s="170"/>
      <c r="D139" s="120"/>
      <c r="E139" s="120"/>
      <c r="F139" s="120"/>
      <c r="G139" s="120"/>
      <c r="H139" s="120"/>
      <c r="I139" s="120"/>
      <c r="J139" s="120"/>
      <c r="K139" s="120"/>
    </row>
    <row r="140" spans="2:11" ht="15.75" customHeight="1">
      <c r="B140" s="120"/>
      <c r="C140" s="170"/>
      <c r="D140" s="120"/>
      <c r="E140" s="120"/>
      <c r="F140" s="120"/>
      <c r="G140" s="120"/>
      <c r="H140" s="120"/>
      <c r="I140" s="120"/>
      <c r="J140" s="120"/>
      <c r="K140" s="120"/>
    </row>
    <row r="141" spans="2:11" ht="15.75" customHeight="1">
      <c r="B141" s="120"/>
      <c r="C141" s="170"/>
      <c r="D141" s="120"/>
      <c r="E141" s="120"/>
      <c r="F141" s="120"/>
      <c r="G141" s="120"/>
      <c r="H141" s="120"/>
      <c r="I141" s="120"/>
      <c r="J141" s="120"/>
      <c r="K141" s="120"/>
    </row>
    <row r="142" spans="2:11" ht="15.75" customHeight="1">
      <c r="B142" s="120"/>
      <c r="C142" s="170"/>
      <c r="D142" s="120"/>
      <c r="E142" s="120"/>
      <c r="F142" s="120"/>
      <c r="G142" s="120"/>
      <c r="H142" s="120"/>
      <c r="I142" s="120"/>
      <c r="J142" s="120"/>
      <c r="K142" s="120"/>
    </row>
    <row r="143" spans="2:11" ht="15.75" customHeight="1">
      <c r="B143" s="120"/>
      <c r="C143" s="170"/>
      <c r="D143" s="120"/>
      <c r="E143" s="120"/>
      <c r="F143" s="120"/>
      <c r="G143" s="120"/>
      <c r="H143" s="120"/>
      <c r="I143" s="120"/>
      <c r="J143" s="120"/>
      <c r="K143" s="120"/>
    </row>
    <row r="144" spans="2:11" ht="15.75" customHeight="1">
      <c r="B144" s="120"/>
      <c r="C144" s="170"/>
      <c r="D144" s="120"/>
      <c r="E144" s="120"/>
      <c r="F144" s="120"/>
      <c r="G144" s="120"/>
      <c r="H144" s="120"/>
      <c r="I144" s="120"/>
      <c r="J144" s="120"/>
      <c r="K144" s="120"/>
    </row>
    <row r="145" spans="2:11" ht="15.75" customHeight="1">
      <c r="B145" s="120"/>
      <c r="C145" s="170"/>
      <c r="D145" s="120"/>
      <c r="E145" s="120"/>
      <c r="F145" s="120"/>
      <c r="G145" s="120"/>
      <c r="H145" s="120"/>
      <c r="I145" s="120"/>
      <c r="J145" s="120"/>
      <c r="K145" s="120"/>
    </row>
    <row r="146" spans="2:11" ht="15.75" customHeight="1">
      <c r="B146" s="120"/>
      <c r="C146" s="170"/>
      <c r="D146" s="120"/>
      <c r="E146" s="120"/>
      <c r="F146" s="120"/>
      <c r="G146" s="120"/>
      <c r="H146" s="120"/>
      <c r="I146" s="120"/>
      <c r="J146" s="120"/>
      <c r="K146" s="120"/>
    </row>
    <row r="147" spans="2:11" ht="15.75" customHeight="1">
      <c r="B147" s="120"/>
      <c r="C147" s="170"/>
      <c r="D147" s="120"/>
      <c r="E147" s="120"/>
      <c r="F147" s="120"/>
      <c r="G147" s="120"/>
      <c r="H147" s="120"/>
      <c r="I147" s="120"/>
      <c r="J147" s="120"/>
      <c r="K147" s="120"/>
    </row>
    <row r="148" spans="2:11" ht="15.75" customHeight="1">
      <c r="B148" s="120"/>
      <c r="C148" s="170"/>
      <c r="D148" s="120"/>
      <c r="E148" s="120"/>
      <c r="F148" s="120"/>
      <c r="G148" s="120"/>
      <c r="H148" s="120"/>
      <c r="I148" s="120"/>
      <c r="J148" s="120"/>
      <c r="K148" s="120"/>
    </row>
    <row r="149" spans="2:11" ht="15.75" customHeight="1">
      <c r="B149" s="120"/>
      <c r="C149" s="170"/>
      <c r="D149" s="120"/>
      <c r="E149" s="120"/>
      <c r="F149" s="120"/>
      <c r="G149" s="120"/>
      <c r="H149" s="120"/>
      <c r="I149" s="120"/>
      <c r="J149" s="120"/>
      <c r="K149" s="120"/>
    </row>
    <row r="150" spans="2:11" ht="15.75" customHeight="1">
      <c r="B150" s="120"/>
      <c r="C150" s="170"/>
      <c r="D150" s="120"/>
      <c r="E150" s="120"/>
      <c r="F150" s="120"/>
      <c r="G150" s="120"/>
      <c r="H150" s="120"/>
      <c r="I150" s="120"/>
      <c r="J150" s="120"/>
      <c r="K150" s="120"/>
    </row>
    <row r="151" spans="2:11" ht="15.75" customHeight="1">
      <c r="B151" s="120"/>
      <c r="C151" s="170"/>
      <c r="D151" s="120"/>
      <c r="E151" s="120"/>
      <c r="F151" s="120"/>
      <c r="G151" s="120"/>
      <c r="H151" s="120"/>
      <c r="I151" s="120"/>
      <c r="J151" s="120"/>
      <c r="K151" s="120"/>
    </row>
    <row r="152" spans="2:11" ht="15.75" customHeight="1">
      <c r="B152" s="120"/>
      <c r="C152" s="170"/>
      <c r="D152" s="120"/>
      <c r="E152" s="120"/>
      <c r="F152" s="120"/>
      <c r="G152" s="120"/>
      <c r="H152" s="120"/>
      <c r="I152" s="120"/>
      <c r="J152" s="120"/>
      <c r="K152" s="120"/>
    </row>
    <row r="153" spans="2:11" ht="15.75" customHeight="1">
      <c r="B153" s="120"/>
      <c r="C153" s="170"/>
      <c r="D153" s="120"/>
      <c r="E153" s="120"/>
      <c r="F153" s="120"/>
      <c r="G153" s="120"/>
      <c r="H153" s="120"/>
      <c r="I153" s="120"/>
      <c r="J153" s="120"/>
      <c r="K153" s="120"/>
    </row>
    <row r="154" spans="2:11" ht="15.75" customHeight="1">
      <c r="B154" s="120"/>
      <c r="C154" s="170"/>
      <c r="D154" s="120"/>
      <c r="E154" s="120"/>
      <c r="F154" s="120"/>
      <c r="G154" s="120"/>
      <c r="H154" s="120"/>
      <c r="I154" s="120"/>
      <c r="J154" s="120"/>
      <c r="K154" s="120"/>
    </row>
    <row r="155" spans="2:11" ht="15.75" customHeight="1">
      <c r="B155" s="120"/>
      <c r="C155" s="170"/>
      <c r="D155" s="120"/>
      <c r="E155" s="120"/>
      <c r="F155" s="120"/>
      <c r="G155" s="120"/>
      <c r="H155" s="120"/>
      <c r="I155" s="120"/>
      <c r="J155" s="120"/>
      <c r="K155" s="120"/>
    </row>
    <row r="156" spans="2:11" ht="15.75" customHeight="1">
      <c r="B156" s="120"/>
      <c r="C156" s="170"/>
      <c r="D156" s="120"/>
      <c r="E156" s="120"/>
      <c r="F156" s="120"/>
      <c r="G156" s="120"/>
      <c r="H156" s="120"/>
      <c r="I156" s="120"/>
      <c r="J156" s="120"/>
      <c r="K156" s="120"/>
    </row>
    <row r="157" spans="2:11" ht="15.75" customHeight="1">
      <c r="B157" s="120"/>
      <c r="C157" s="170"/>
      <c r="D157" s="120"/>
      <c r="E157" s="120"/>
      <c r="F157" s="120"/>
      <c r="G157" s="120"/>
      <c r="H157" s="120"/>
      <c r="I157" s="120"/>
      <c r="J157" s="120"/>
      <c r="K157" s="120"/>
    </row>
    <row r="158" spans="2:11" ht="15.75" customHeight="1">
      <c r="B158" s="120"/>
      <c r="C158" s="170"/>
      <c r="D158" s="120"/>
      <c r="E158" s="120"/>
      <c r="F158" s="120"/>
      <c r="G158" s="120"/>
      <c r="H158" s="120"/>
      <c r="I158" s="120"/>
      <c r="J158" s="120"/>
      <c r="K158" s="120"/>
    </row>
    <row r="159" spans="2:11" ht="15.75" customHeight="1">
      <c r="B159" s="120"/>
      <c r="C159" s="170"/>
      <c r="D159" s="120"/>
      <c r="E159" s="120"/>
      <c r="F159" s="120"/>
      <c r="G159" s="120"/>
      <c r="H159" s="120"/>
      <c r="I159" s="120"/>
      <c r="J159" s="120"/>
      <c r="K159" s="120"/>
    </row>
    <row r="160" spans="2:11" ht="15.75" customHeight="1">
      <c r="B160" s="120"/>
      <c r="C160" s="170"/>
      <c r="D160" s="120"/>
      <c r="E160" s="120"/>
      <c r="F160" s="120"/>
      <c r="G160" s="120"/>
      <c r="H160" s="120"/>
      <c r="I160" s="120"/>
      <c r="J160" s="120"/>
      <c r="K160" s="120"/>
    </row>
    <row r="161" spans="2:11" ht="15.75" customHeight="1">
      <c r="B161" s="120"/>
      <c r="C161" s="170"/>
      <c r="D161" s="120"/>
      <c r="E161" s="120"/>
      <c r="F161" s="120"/>
      <c r="G161" s="120"/>
      <c r="H161" s="120"/>
      <c r="I161" s="120"/>
      <c r="J161" s="120"/>
      <c r="K161" s="120"/>
    </row>
    <row r="162" spans="2:11" ht="15.75" customHeight="1">
      <c r="B162" s="120"/>
      <c r="C162" s="170"/>
      <c r="D162" s="120"/>
      <c r="E162" s="120"/>
      <c r="F162" s="120"/>
      <c r="G162" s="120"/>
      <c r="H162" s="120"/>
      <c r="I162" s="120"/>
      <c r="J162" s="120"/>
      <c r="K162" s="120"/>
    </row>
    <row r="163" spans="2:11" ht="15.75" customHeight="1">
      <c r="B163" s="120"/>
      <c r="C163" s="170"/>
      <c r="D163" s="120"/>
      <c r="E163" s="120"/>
      <c r="F163" s="120"/>
      <c r="G163" s="120"/>
      <c r="H163" s="120"/>
      <c r="I163" s="120"/>
      <c r="J163" s="120"/>
      <c r="K163" s="120"/>
    </row>
    <row r="164" spans="2:11" ht="15.75" customHeight="1">
      <c r="B164" s="120"/>
      <c r="C164" s="170"/>
      <c r="D164" s="120"/>
      <c r="E164" s="120"/>
      <c r="F164" s="120"/>
      <c r="G164" s="120"/>
      <c r="H164" s="120"/>
      <c r="I164" s="120"/>
      <c r="J164" s="120"/>
      <c r="K164" s="120"/>
    </row>
    <row r="165" spans="2:11" ht="15.75" customHeight="1">
      <c r="B165" s="120"/>
      <c r="C165" s="170"/>
      <c r="D165" s="120"/>
      <c r="E165" s="120"/>
      <c r="F165" s="120"/>
      <c r="G165" s="120"/>
      <c r="H165" s="120"/>
      <c r="I165" s="120"/>
      <c r="J165" s="120"/>
      <c r="K165" s="120"/>
    </row>
    <row r="166" spans="2:11" ht="15.75" customHeight="1">
      <c r="B166" s="120"/>
      <c r="C166" s="170"/>
      <c r="D166" s="120"/>
      <c r="E166" s="120"/>
      <c r="F166" s="120"/>
      <c r="G166" s="120"/>
      <c r="H166" s="120"/>
      <c r="I166" s="120"/>
      <c r="J166" s="120"/>
      <c r="K166" s="120"/>
    </row>
    <row r="167" spans="2:11" ht="15.75" customHeight="1">
      <c r="B167" s="120"/>
      <c r="C167" s="170"/>
      <c r="D167" s="120"/>
      <c r="E167" s="120"/>
      <c r="F167" s="120"/>
      <c r="G167" s="120"/>
      <c r="H167" s="120"/>
      <c r="I167" s="120"/>
      <c r="J167" s="120"/>
      <c r="K167" s="120"/>
    </row>
    <row r="168" spans="2:11" ht="15.75" customHeight="1">
      <c r="B168" s="120"/>
      <c r="C168" s="170"/>
      <c r="D168" s="120"/>
      <c r="E168" s="120"/>
      <c r="F168" s="120"/>
      <c r="G168" s="120"/>
      <c r="H168" s="120"/>
      <c r="I168" s="120"/>
      <c r="J168" s="120"/>
      <c r="K168" s="120"/>
    </row>
    <row r="169" spans="2:11" ht="15.75" customHeight="1">
      <c r="B169" s="120"/>
      <c r="C169" s="170"/>
      <c r="D169" s="120"/>
      <c r="E169" s="120"/>
      <c r="F169" s="120"/>
      <c r="G169" s="120"/>
      <c r="H169" s="120"/>
      <c r="I169" s="120"/>
      <c r="J169" s="120"/>
      <c r="K169" s="120"/>
    </row>
    <row r="170" spans="2:11" ht="15.75" customHeight="1">
      <c r="B170" s="120"/>
      <c r="C170" s="170"/>
      <c r="D170" s="120"/>
      <c r="E170" s="120"/>
      <c r="F170" s="120"/>
      <c r="G170" s="120"/>
      <c r="H170" s="120"/>
      <c r="I170" s="120"/>
      <c r="J170" s="120"/>
      <c r="K170" s="120"/>
    </row>
    <row r="171" spans="2:11" ht="15.75" customHeight="1">
      <c r="B171" s="120"/>
      <c r="C171" s="170"/>
      <c r="D171" s="120"/>
      <c r="E171" s="120"/>
      <c r="F171" s="120"/>
      <c r="G171" s="120"/>
      <c r="H171" s="120"/>
      <c r="I171" s="120"/>
      <c r="J171" s="120"/>
      <c r="K171" s="120"/>
    </row>
    <row r="172" spans="2:11" ht="15.75" customHeight="1">
      <c r="B172" s="120"/>
      <c r="C172" s="170"/>
      <c r="D172" s="120"/>
      <c r="E172" s="120"/>
      <c r="F172" s="120"/>
      <c r="G172" s="120"/>
      <c r="H172" s="120"/>
      <c r="I172" s="120"/>
      <c r="J172" s="120"/>
      <c r="K172" s="120"/>
    </row>
    <row r="173" spans="2:11" ht="15.75" customHeight="1">
      <c r="B173" s="120"/>
      <c r="C173" s="170"/>
      <c r="D173" s="120"/>
      <c r="E173" s="120"/>
      <c r="F173" s="120"/>
      <c r="G173" s="120"/>
      <c r="H173" s="120"/>
      <c r="I173" s="120"/>
      <c r="J173" s="120"/>
      <c r="K173" s="120"/>
    </row>
    <row r="174" spans="2:11" ht="15.75" customHeight="1">
      <c r="B174" s="120"/>
      <c r="C174" s="170"/>
      <c r="D174" s="120"/>
      <c r="E174" s="120"/>
      <c r="F174" s="120"/>
      <c r="G174" s="120"/>
      <c r="H174" s="120"/>
      <c r="I174" s="120"/>
      <c r="J174" s="120"/>
      <c r="K174" s="120"/>
    </row>
    <row r="175" spans="2:11" ht="15.75" customHeight="1">
      <c r="B175" s="120"/>
      <c r="C175" s="170"/>
      <c r="D175" s="120"/>
      <c r="E175" s="120"/>
      <c r="F175" s="120"/>
      <c r="G175" s="120"/>
      <c r="H175" s="120"/>
      <c r="I175" s="120"/>
      <c r="J175" s="120"/>
      <c r="K175" s="120"/>
    </row>
    <row r="176" spans="2:11" ht="15.75" customHeight="1">
      <c r="B176" s="120"/>
      <c r="C176" s="170"/>
      <c r="D176" s="120"/>
      <c r="E176" s="120"/>
      <c r="F176" s="120"/>
      <c r="G176" s="120"/>
      <c r="H176" s="120"/>
      <c r="I176" s="120"/>
      <c r="J176" s="120"/>
      <c r="K176" s="120"/>
    </row>
    <row r="177" spans="2:11" ht="15.75" customHeight="1">
      <c r="B177" s="120"/>
      <c r="C177" s="170"/>
      <c r="D177" s="120"/>
      <c r="E177" s="120"/>
      <c r="F177" s="120"/>
      <c r="G177" s="120"/>
      <c r="H177" s="120"/>
      <c r="I177" s="120"/>
      <c r="J177" s="120"/>
      <c r="K177" s="120"/>
    </row>
    <row r="178" spans="2:11" ht="15.75" customHeight="1">
      <c r="B178" s="120"/>
      <c r="C178" s="170"/>
      <c r="D178" s="120"/>
      <c r="E178" s="120"/>
      <c r="F178" s="120"/>
      <c r="G178" s="120"/>
      <c r="H178" s="120"/>
      <c r="I178" s="120"/>
      <c r="J178" s="120"/>
      <c r="K178" s="120"/>
    </row>
    <row r="179" spans="2:11" ht="15.75" customHeight="1">
      <c r="B179" s="120"/>
      <c r="C179" s="170"/>
      <c r="D179" s="120"/>
      <c r="E179" s="120"/>
      <c r="F179" s="120"/>
      <c r="G179" s="120"/>
      <c r="H179" s="120"/>
      <c r="I179" s="120"/>
      <c r="J179" s="120"/>
      <c r="K179" s="120"/>
    </row>
    <row r="180" spans="2:11" ht="15.75" customHeight="1">
      <c r="C180" s="170"/>
    </row>
    <row r="181" spans="2:11" ht="15.75" customHeight="1">
      <c r="C181" s="170"/>
    </row>
    <row r="182" spans="2:11" ht="15.75" customHeight="1">
      <c r="C182" s="170"/>
    </row>
    <row r="183" spans="2:11" ht="15.75" customHeight="1">
      <c r="C183" s="170"/>
    </row>
    <row r="184" spans="2:11" ht="15.75" customHeight="1">
      <c r="C184" s="170"/>
    </row>
    <row r="185" spans="2:11" ht="15.75" customHeight="1">
      <c r="C185" s="170"/>
    </row>
    <row r="186" spans="2:11" ht="15.75" customHeight="1">
      <c r="C186" s="170"/>
    </row>
    <row r="187" spans="2:11" ht="15.75" customHeight="1">
      <c r="C187" s="170"/>
    </row>
    <row r="188" spans="2:11" ht="15.75" customHeight="1">
      <c r="C188" s="170"/>
    </row>
    <row r="189" spans="2:11" ht="15.75" customHeight="1">
      <c r="C189" s="170"/>
    </row>
    <row r="190" spans="2:11" ht="15.75" customHeight="1">
      <c r="C190" s="170"/>
    </row>
    <row r="191" spans="2:11" ht="15.75" customHeight="1">
      <c r="C191" s="170"/>
    </row>
    <row r="192" spans="2:11" ht="15.75" customHeight="1">
      <c r="C192" s="170"/>
    </row>
    <row r="193" spans="3:3" ht="15.75" customHeight="1">
      <c r="C193" s="170"/>
    </row>
    <row r="194" spans="3:3" ht="15.75" customHeight="1">
      <c r="C194" s="170"/>
    </row>
    <row r="195" spans="3:3" ht="15.75" customHeight="1">
      <c r="C195" s="170"/>
    </row>
    <row r="196" spans="3:3" ht="15.75" customHeight="1">
      <c r="C196" s="170"/>
    </row>
    <row r="197" spans="3:3" ht="15.75" customHeight="1">
      <c r="C197" s="170"/>
    </row>
    <row r="198" spans="3:3" ht="15.75" customHeight="1">
      <c r="C198" s="170"/>
    </row>
    <row r="199" spans="3:3" ht="15.75" customHeight="1">
      <c r="C199" s="170"/>
    </row>
    <row r="200" spans="3:3" ht="15.75" customHeight="1">
      <c r="C200" s="170"/>
    </row>
    <row r="201" spans="3:3" ht="15.75" customHeight="1">
      <c r="C201" s="170"/>
    </row>
    <row r="202" spans="3:3" ht="15.75" customHeight="1">
      <c r="C202" s="170"/>
    </row>
    <row r="203" spans="3:3" ht="15.75" customHeight="1">
      <c r="C203" s="170"/>
    </row>
    <row r="204" spans="3:3" ht="15.75" customHeight="1">
      <c r="C204" s="170"/>
    </row>
    <row r="205" spans="3:3" ht="15.75" customHeight="1">
      <c r="C205" s="170"/>
    </row>
    <row r="206" spans="3:3" ht="15.75" customHeight="1">
      <c r="C206" s="170"/>
    </row>
    <row r="207" spans="3:3" ht="15.75" customHeight="1">
      <c r="C207" s="170"/>
    </row>
    <row r="208" spans="3:3" ht="15.75" customHeight="1">
      <c r="C208" s="170"/>
    </row>
    <row r="209" spans="3:3" ht="15.75" customHeight="1">
      <c r="C209" s="170"/>
    </row>
    <row r="210" spans="3:3" ht="15.75" customHeight="1">
      <c r="C210" s="170"/>
    </row>
    <row r="211" spans="3:3" ht="15.75" customHeight="1">
      <c r="C211" s="170"/>
    </row>
    <row r="212" spans="3:3" ht="15.75" customHeight="1">
      <c r="C212" s="170"/>
    </row>
    <row r="213" spans="3:3" ht="15.75" customHeight="1">
      <c r="C213" s="170"/>
    </row>
    <row r="214" spans="3:3" ht="15.75" customHeight="1">
      <c r="C214" s="170"/>
    </row>
    <row r="215" spans="3:3" ht="15.75" customHeight="1">
      <c r="C215" s="170"/>
    </row>
    <row r="216" spans="3:3" ht="15.75" customHeight="1">
      <c r="C216" s="170"/>
    </row>
    <row r="217" spans="3:3" ht="15.75" customHeight="1">
      <c r="C217" s="170"/>
    </row>
    <row r="218" spans="3:3" ht="15.75" customHeight="1">
      <c r="C218" s="170"/>
    </row>
    <row r="219" spans="3:3" ht="15.75" customHeight="1">
      <c r="C219" s="170"/>
    </row>
    <row r="220" spans="3:3" ht="15.75" customHeight="1">
      <c r="C220" s="170"/>
    </row>
    <row r="221" spans="3:3" ht="15.75" customHeight="1">
      <c r="C221" s="170"/>
    </row>
    <row r="222" spans="3:3" ht="15.75" customHeight="1">
      <c r="C222" s="170"/>
    </row>
    <row r="223" spans="3:3" ht="15.75" customHeight="1">
      <c r="C223" s="170"/>
    </row>
    <row r="224" spans="3:3" ht="15.75" customHeight="1">
      <c r="C224" s="170"/>
    </row>
    <row r="225" spans="3:3" ht="15.75" customHeight="1">
      <c r="C225" s="170"/>
    </row>
    <row r="226" spans="3:3" ht="15.75" customHeight="1">
      <c r="C226" s="170"/>
    </row>
    <row r="227" spans="3:3" ht="15.75" customHeight="1">
      <c r="C227" s="170"/>
    </row>
    <row r="228" spans="3:3" ht="15.75" customHeight="1">
      <c r="C228" s="170"/>
    </row>
    <row r="229" spans="3:3" ht="15.75" customHeight="1">
      <c r="C229" s="170"/>
    </row>
    <row r="230" spans="3:3" ht="15.75" customHeight="1">
      <c r="C230" s="170"/>
    </row>
    <row r="231" spans="3:3" ht="15.75" customHeight="1">
      <c r="C231" s="170"/>
    </row>
    <row r="232" spans="3:3" ht="15.75" customHeight="1">
      <c r="C232" s="170"/>
    </row>
    <row r="233" spans="3:3" ht="15.75" customHeight="1">
      <c r="C233" s="170"/>
    </row>
    <row r="234" spans="3:3" ht="15.75" customHeight="1">
      <c r="C234" s="170"/>
    </row>
    <row r="235" spans="3:3" ht="15.75" customHeight="1">
      <c r="C235" s="170"/>
    </row>
    <row r="236" spans="3:3" ht="15.75" customHeight="1">
      <c r="C236" s="170"/>
    </row>
    <row r="237" spans="3:3" ht="15.75" customHeight="1">
      <c r="C237" s="170"/>
    </row>
    <row r="238" spans="3:3" ht="15.75" customHeight="1">
      <c r="C238" s="170"/>
    </row>
    <row r="239" spans="3:3" ht="15.75" customHeight="1">
      <c r="C239" s="170"/>
    </row>
    <row r="240" spans="3:3" ht="15.75" customHeight="1">
      <c r="C240" s="170"/>
    </row>
    <row r="241" spans="3:3" ht="15.75" customHeight="1">
      <c r="C241" s="170"/>
    </row>
    <row r="242" spans="3:3" ht="15.75" customHeight="1">
      <c r="C242" s="170"/>
    </row>
    <row r="243" spans="3:3" ht="15.75" customHeight="1">
      <c r="C243" s="170"/>
    </row>
    <row r="244" spans="3:3" ht="15.75" customHeight="1">
      <c r="C244" s="170"/>
    </row>
    <row r="245" spans="3:3" ht="15.75" customHeight="1">
      <c r="C245" s="170"/>
    </row>
    <row r="246" spans="3:3" ht="15.75" customHeight="1">
      <c r="C246" s="170"/>
    </row>
    <row r="247" spans="3:3" ht="15.75" customHeight="1">
      <c r="C247" s="170"/>
    </row>
    <row r="248" spans="3:3" ht="15.75" customHeight="1">
      <c r="C248" s="170"/>
    </row>
    <row r="249" spans="3:3" ht="15.75" customHeight="1">
      <c r="C249" s="170"/>
    </row>
    <row r="250" spans="3:3" ht="15.75" customHeight="1">
      <c r="C250" s="170"/>
    </row>
    <row r="251" spans="3:3" ht="15.75" customHeight="1">
      <c r="C251" s="170"/>
    </row>
    <row r="252" spans="3:3" ht="15.75" customHeight="1">
      <c r="C252" s="170"/>
    </row>
    <row r="253" spans="3:3" ht="15.75" customHeight="1">
      <c r="C253" s="170"/>
    </row>
    <row r="254" spans="3:3" ht="15.75" customHeight="1">
      <c r="C254" s="170"/>
    </row>
    <row r="255" spans="3:3" ht="15.75" customHeight="1">
      <c r="C255" s="170"/>
    </row>
    <row r="256" spans="3:3" ht="15.75" customHeight="1">
      <c r="C256" s="170"/>
    </row>
    <row r="257" spans="3:3" ht="15.75" customHeight="1">
      <c r="C257" s="170"/>
    </row>
    <row r="258" spans="3:3" ht="15.75" customHeight="1">
      <c r="C258" s="170"/>
    </row>
    <row r="259" spans="3:3" ht="15.75" customHeight="1">
      <c r="C259" s="170"/>
    </row>
    <row r="260" spans="3:3" ht="15.75" customHeight="1">
      <c r="C260" s="170"/>
    </row>
    <row r="261" spans="3:3" ht="15.75" customHeight="1">
      <c r="C261" s="170"/>
    </row>
    <row r="262" spans="3:3" ht="15.75" customHeight="1">
      <c r="C262" s="170"/>
    </row>
    <row r="263" spans="3:3" ht="15.75" customHeight="1">
      <c r="C263" s="170"/>
    </row>
    <row r="264" spans="3:3" ht="15.75" customHeight="1">
      <c r="C264" s="170"/>
    </row>
    <row r="265" spans="3:3" ht="15.75" customHeight="1">
      <c r="C265" s="170"/>
    </row>
    <row r="266" spans="3:3" ht="15.75" customHeight="1">
      <c r="C266" s="170"/>
    </row>
    <row r="267" spans="3:3" ht="15.75" customHeight="1">
      <c r="C267" s="170"/>
    </row>
    <row r="268" spans="3:3" ht="15.75" customHeight="1">
      <c r="C268" s="170"/>
    </row>
    <row r="269" spans="3:3" ht="15.75" customHeight="1">
      <c r="C269" s="170"/>
    </row>
    <row r="270" spans="3:3" ht="15.75" customHeight="1">
      <c r="C270" s="170"/>
    </row>
    <row r="271" spans="3:3" ht="15.75" customHeight="1">
      <c r="C271" s="170"/>
    </row>
    <row r="272" spans="3:3" ht="15.75" customHeight="1">
      <c r="C272" s="170"/>
    </row>
    <row r="273" spans="3:3" ht="15.75" customHeight="1">
      <c r="C273" s="170"/>
    </row>
    <row r="274" spans="3:3" ht="15.75" customHeight="1">
      <c r="C274" s="170"/>
    </row>
    <row r="275" spans="3:3" ht="15.75" customHeight="1">
      <c r="C275" s="170"/>
    </row>
    <row r="276" spans="3:3" ht="15.75" customHeight="1">
      <c r="C276" s="170"/>
    </row>
    <row r="277" spans="3:3" ht="15.75" customHeight="1">
      <c r="C277" s="170"/>
    </row>
    <row r="278" spans="3:3" ht="15.75" customHeight="1">
      <c r="C278" s="170"/>
    </row>
    <row r="279" spans="3:3" ht="15.75" customHeight="1">
      <c r="C279" s="170"/>
    </row>
    <row r="280" spans="3:3" ht="15.75" customHeight="1">
      <c r="C280" s="170"/>
    </row>
    <row r="281" spans="3:3" ht="15.75" customHeight="1">
      <c r="C281" s="170"/>
    </row>
    <row r="282" spans="3:3" ht="15.75" customHeight="1">
      <c r="C282" s="170"/>
    </row>
    <row r="283" spans="3:3" ht="15.75" customHeight="1">
      <c r="C283" s="170"/>
    </row>
    <row r="284" spans="3:3" ht="15.75" customHeight="1">
      <c r="C284" s="170"/>
    </row>
    <row r="285" spans="3:3" ht="15.75" customHeight="1">
      <c r="C285" s="170"/>
    </row>
    <row r="286" spans="3:3" ht="15.75" customHeight="1">
      <c r="C286" s="170"/>
    </row>
    <row r="287" spans="3:3" ht="15.75" customHeight="1">
      <c r="C287" s="170"/>
    </row>
    <row r="288" spans="3:3" ht="15.75" customHeight="1">
      <c r="C288" s="170"/>
    </row>
    <row r="289" spans="3:3" ht="15.75" customHeight="1">
      <c r="C289" s="170"/>
    </row>
    <row r="290" spans="3:3" ht="15.75" customHeight="1">
      <c r="C290" s="170"/>
    </row>
    <row r="291" spans="3:3" ht="15.75" customHeight="1">
      <c r="C291" s="170"/>
    </row>
    <row r="292" spans="3:3" ht="15.75" customHeight="1">
      <c r="C292" s="170"/>
    </row>
    <row r="293" spans="3:3" ht="15.75" customHeight="1">
      <c r="C293" s="170"/>
    </row>
    <row r="294" spans="3:3" ht="15.75" customHeight="1">
      <c r="C294" s="170"/>
    </row>
    <row r="295" spans="3:3" ht="15.75" customHeight="1">
      <c r="C295" s="170"/>
    </row>
    <row r="296" spans="3:3" ht="15.75" customHeight="1">
      <c r="C296" s="170"/>
    </row>
    <row r="297" spans="3:3" ht="15.75" customHeight="1">
      <c r="C297" s="170"/>
    </row>
    <row r="298" spans="3:3" ht="15.75" customHeight="1">
      <c r="C298" s="170"/>
    </row>
    <row r="299" spans="3:3" ht="15.75" customHeight="1">
      <c r="C299" s="170"/>
    </row>
    <row r="300" spans="3:3" ht="15.75" customHeight="1">
      <c r="C300" s="170"/>
    </row>
    <row r="301" spans="3:3" ht="15.75" customHeight="1">
      <c r="C301" s="170"/>
    </row>
    <row r="302" spans="3:3" ht="15.75" customHeight="1">
      <c r="C302" s="170"/>
    </row>
    <row r="303" spans="3:3" ht="15.75" customHeight="1">
      <c r="C303" s="170"/>
    </row>
    <row r="304" spans="3:3" ht="15.75" customHeight="1">
      <c r="C304" s="170"/>
    </row>
    <row r="305" spans="3:3" ht="15.75" customHeight="1">
      <c r="C305" s="170"/>
    </row>
    <row r="306" spans="3:3" ht="15.75" customHeight="1">
      <c r="C306" s="170"/>
    </row>
    <row r="307" spans="3:3" ht="15.75" customHeight="1">
      <c r="C307" s="170"/>
    </row>
    <row r="308" spans="3:3" ht="15.75" customHeight="1">
      <c r="C308" s="170"/>
    </row>
    <row r="309" spans="3:3" ht="15.75" customHeight="1">
      <c r="C309" s="170"/>
    </row>
    <row r="310" spans="3:3" ht="15.75" customHeight="1">
      <c r="C310" s="170"/>
    </row>
    <row r="311" spans="3:3" ht="15.75" customHeight="1">
      <c r="C311" s="170"/>
    </row>
    <row r="312" spans="3:3" ht="15.75" customHeight="1">
      <c r="C312" s="170"/>
    </row>
    <row r="313" spans="3:3" ht="15.75" customHeight="1">
      <c r="C313" s="170"/>
    </row>
    <row r="314" spans="3:3" ht="15.75" customHeight="1">
      <c r="C314" s="170"/>
    </row>
    <row r="315" spans="3:3" ht="15.75" customHeight="1">
      <c r="C315" s="170"/>
    </row>
    <row r="316" spans="3:3" ht="15.75" customHeight="1">
      <c r="C316" s="170"/>
    </row>
    <row r="317" spans="3:3" ht="15.75" customHeight="1">
      <c r="C317" s="170"/>
    </row>
    <row r="318" spans="3:3" ht="15.75" customHeight="1">
      <c r="C318" s="170"/>
    </row>
    <row r="319" spans="3:3" ht="15.75" customHeight="1">
      <c r="C319" s="170"/>
    </row>
    <row r="320" spans="3:3" ht="15.75" customHeight="1">
      <c r="C320" s="170"/>
    </row>
    <row r="321" spans="3:3" ht="15.75" customHeight="1">
      <c r="C321" s="170"/>
    </row>
    <row r="322" spans="3:3" ht="15.75" customHeight="1">
      <c r="C322" s="170"/>
    </row>
    <row r="323" spans="3:3" ht="15.75" customHeight="1">
      <c r="C323" s="170"/>
    </row>
    <row r="324" spans="3:3" ht="15.75" customHeight="1">
      <c r="C324" s="170"/>
    </row>
    <row r="325" spans="3:3" ht="15.75" customHeight="1">
      <c r="C325" s="170"/>
    </row>
    <row r="326" spans="3:3" ht="15.75" customHeight="1">
      <c r="C326" s="170"/>
    </row>
    <row r="327" spans="3:3" ht="15.75" customHeight="1">
      <c r="C327" s="170"/>
    </row>
    <row r="328" spans="3:3" ht="15.75" customHeight="1">
      <c r="C328" s="170"/>
    </row>
    <row r="329" spans="3:3" ht="15.75" customHeight="1">
      <c r="C329" s="170"/>
    </row>
    <row r="330" spans="3:3" ht="15.75" customHeight="1">
      <c r="C330" s="170"/>
    </row>
    <row r="331" spans="3:3" ht="15.75" customHeight="1">
      <c r="C331" s="170"/>
    </row>
    <row r="332" spans="3:3" ht="15.75" customHeight="1">
      <c r="C332" s="170"/>
    </row>
    <row r="333" spans="3:3" ht="15.75" customHeight="1">
      <c r="C333" s="170"/>
    </row>
    <row r="334" spans="3:3" ht="15.75" customHeight="1">
      <c r="C334" s="170"/>
    </row>
    <row r="335" spans="3:3" ht="15.75" customHeight="1">
      <c r="C335" s="170"/>
    </row>
    <row r="336" spans="3:3" ht="15.75" customHeight="1">
      <c r="C336" s="170"/>
    </row>
    <row r="337" spans="3:3" ht="15.75" customHeight="1">
      <c r="C337" s="170"/>
    </row>
    <row r="338" spans="3:3" ht="15.75" customHeight="1">
      <c r="C338" s="170"/>
    </row>
    <row r="339" spans="3:3" ht="15.75" customHeight="1">
      <c r="C339" s="170"/>
    </row>
    <row r="340" spans="3:3" ht="15.75" customHeight="1">
      <c r="C340" s="170"/>
    </row>
    <row r="341" spans="3:3" ht="15.75" customHeight="1">
      <c r="C341" s="170"/>
    </row>
    <row r="342" spans="3:3" ht="15.75" customHeight="1">
      <c r="C342" s="170"/>
    </row>
    <row r="343" spans="3:3" ht="15.75" customHeight="1">
      <c r="C343" s="170"/>
    </row>
    <row r="344" spans="3:3" ht="15.75" customHeight="1">
      <c r="C344" s="170"/>
    </row>
    <row r="345" spans="3:3" ht="15.75" customHeight="1">
      <c r="C345" s="170"/>
    </row>
    <row r="346" spans="3:3" ht="15.75" customHeight="1">
      <c r="C346" s="170"/>
    </row>
    <row r="347" spans="3:3" ht="15.75" customHeight="1">
      <c r="C347" s="170"/>
    </row>
    <row r="348" spans="3:3" ht="15.75" customHeight="1">
      <c r="C348" s="170"/>
    </row>
    <row r="349" spans="3:3" ht="15.75" customHeight="1">
      <c r="C349" s="170"/>
    </row>
    <row r="350" spans="3:3" ht="15.75" customHeight="1">
      <c r="C350" s="170"/>
    </row>
    <row r="351" spans="3:3" ht="15.75" customHeight="1">
      <c r="C351" s="170"/>
    </row>
    <row r="352" spans="3:3" ht="15.75" customHeight="1">
      <c r="C352" s="170"/>
    </row>
    <row r="353" spans="3:3" ht="15.75" customHeight="1">
      <c r="C353" s="170"/>
    </row>
    <row r="354" spans="3:3" ht="15.75" customHeight="1">
      <c r="C354" s="170"/>
    </row>
    <row r="355" spans="3:3" ht="15.75" customHeight="1">
      <c r="C355" s="170"/>
    </row>
    <row r="356" spans="3:3" ht="15.75" customHeight="1">
      <c r="C356" s="170"/>
    </row>
    <row r="357" spans="3:3" ht="15.75" customHeight="1">
      <c r="C357" s="170"/>
    </row>
    <row r="358" spans="3:3" ht="15.75" customHeight="1">
      <c r="C358" s="170"/>
    </row>
    <row r="359" spans="3:3" ht="15.75" customHeight="1">
      <c r="C359" s="170"/>
    </row>
    <row r="360" spans="3:3" ht="15.75" customHeight="1">
      <c r="C360" s="170"/>
    </row>
    <row r="361" spans="3:3" ht="15.75" customHeight="1">
      <c r="C361" s="170"/>
    </row>
    <row r="362" spans="3:3" ht="15.75" customHeight="1">
      <c r="C362" s="170"/>
    </row>
    <row r="363" spans="3:3" ht="15.75" customHeight="1">
      <c r="C363" s="170"/>
    </row>
    <row r="364" spans="3:3" ht="15.75" customHeight="1">
      <c r="C364" s="170"/>
    </row>
    <row r="365" spans="3:3" ht="15.75" customHeight="1">
      <c r="C365" s="170"/>
    </row>
    <row r="366" spans="3:3" ht="15.75" customHeight="1">
      <c r="C366" s="170"/>
    </row>
    <row r="367" spans="3:3" ht="15.75" customHeight="1">
      <c r="C367" s="170"/>
    </row>
    <row r="368" spans="3:3" ht="15.75" customHeight="1">
      <c r="C368" s="170"/>
    </row>
    <row r="369" spans="3:3" ht="15.75" customHeight="1">
      <c r="C369" s="170"/>
    </row>
    <row r="370" spans="3:3" ht="15.75" customHeight="1">
      <c r="C370" s="170"/>
    </row>
    <row r="371" spans="3:3" ht="15.75" customHeight="1">
      <c r="C371" s="170"/>
    </row>
    <row r="372" spans="3:3" ht="15.75" customHeight="1">
      <c r="C372" s="170"/>
    </row>
    <row r="373" spans="3:3" ht="15.75" customHeight="1">
      <c r="C373" s="170"/>
    </row>
    <row r="374" spans="3:3" ht="15.75" customHeight="1">
      <c r="C374" s="170"/>
    </row>
    <row r="375" spans="3:3" ht="15.75" customHeight="1">
      <c r="C375" s="170"/>
    </row>
    <row r="376" spans="3:3" ht="15.75" customHeight="1">
      <c r="C376" s="170"/>
    </row>
    <row r="377" spans="3:3" ht="15.75" customHeight="1">
      <c r="C377" s="170"/>
    </row>
    <row r="378" spans="3:3" ht="15.75" customHeight="1">
      <c r="C378" s="170"/>
    </row>
    <row r="379" spans="3:3" ht="15.75" customHeight="1">
      <c r="C379" s="170"/>
    </row>
    <row r="380" spans="3:3" ht="15.75" customHeight="1">
      <c r="C380" s="170"/>
    </row>
    <row r="381" spans="3:3" ht="15.75" customHeight="1">
      <c r="C381" s="170"/>
    </row>
    <row r="382" spans="3:3" ht="15.75" customHeight="1">
      <c r="C382" s="170"/>
    </row>
    <row r="383" spans="3:3" ht="15.75" customHeight="1">
      <c r="C383" s="170"/>
    </row>
    <row r="384" spans="3:3" ht="15.75" customHeight="1">
      <c r="C384" s="170"/>
    </row>
    <row r="385" spans="3:3" ht="15.75" customHeight="1">
      <c r="C385" s="170"/>
    </row>
    <row r="386" spans="3:3" ht="15.75" customHeight="1">
      <c r="C386" s="170"/>
    </row>
    <row r="387" spans="3:3" ht="15.75" customHeight="1">
      <c r="C387" s="170"/>
    </row>
    <row r="388" spans="3:3" ht="15.75" customHeight="1">
      <c r="C388" s="170"/>
    </row>
    <row r="389" spans="3:3" ht="15.75" customHeight="1">
      <c r="C389" s="170"/>
    </row>
    <row r="390" spans="3:3" ht="15.75" customHeight="1">
      <c r="C390" s="170"/>
    </row>
    <row r="391" spans="3:3" ht="15.75" customHeight="1">
      <c r="C391" s="170"/>
    </row>
    <row r="392" spans="3:3" ht="15.75" customHeight="1">
      <c r="C392" s="170"/>
    </row>
    <row r="393" spans="3:3" ht="15.75" customHeight="1">
      <c r="C393" s="170"/>
    </row>
    <row r="394" spans="3:3" ht="15.75" customHeight="1">
      <c r="C394" s="170"/>
    </row>
    <row r="395" spans="3:3" ht="15.75" customHeight="1">
      <c r="C395" s="170"/>
    </row>
    <row r="396" spans="3:3" ht="15.75" customHeight="1">
      <c r="C396" s="170"/>
    </row>
    <row r="397" spans="3:3" ht="15.75" customHeight="1">
      <c r="C397" s="170"/>
    </row>
    <row r="398" spans="3:3" ht="15.75" customHeight="1">
      <c r="C398" s="170"/>
    </row>
    <row r="399" spans="3:3" ht="15.75" customHeight="1">
      <c r="C399" s="170"/>
    </row>
    <row r="400" spans="3:3" ht="15.75" customHeight="1">
      <c r="C400" s="170"/>
    </row>
    <row r="401" spans="3:3" ht="15.75" customHeight="1">
      <c r="C401" s="170"/>
    </row>
    <row r="402" spans="3:3" ht="15.75" customHeight="1">
      <c r="C402" s="170"/>
    </row>
    <row r="403" spans="3:3" ht="15.75" customHeight="1">
      <c r="C403" s="170"/>
    </row>
    <row r="404" spans="3:3" ht="15.75" customHeight="1">
      <c r="C404" s="170"/>
    </row>
    <row r="405" spans="3:3" ht="15.75" customHeight="1">
      <c r="C405" s="170"/>
    </row>
    <row r="406" spans="3:3" ht="15.75" customHeight="1">
      <c r="C406" s="170"/>
    </row>
    <row r="407" spans="3:3" ht="15.75" customHeight="1">
      <c r="C407" s="170"/>
    </row>
    <row r="408" spans="3:3" ht="15.75" customHeight="1">
      <c r="C408" s="170"/>
    </row>
    <row r="409" spans="3:3" ht="15.75" customHeight="1">
      <c r="C409" s="170"/>
    </row>
    <row r="410" spans="3:3" ht="15.75" customHeight="1">
      <c r="C410" s="170"/>
    </row>
    <row r="411" spans="3:3" ht="15.75" customHeight="1">
      <c r="C411" s="170"/>
    </row>
    <row r="412" spans="3:3" ht="15.75" customHeight="1">
      <c r="C412" s="170"/>
    </row>
    <row r="413" spans="3:3" ht="15.75" customHeight="1">
      <c r="C413" s="170"/>
    </row>
    <row r="414" spans="3:3" ht="15.75" customHeight="1">
      <c r="C414" s="170"/>
    </row>
    <row r="415" spans="3:3" ht="15.75" customHeight="1">
      <c r="C415" s="170"/>
    </row>
    <row r="416" spans="3:3" ht="15.75" customHeight="1">
      <c r="C416" s="170"/>
    </row>
    <row r="417" spans="3:3" ht="15.75" customHeight="1">
      <c r="C417" s="170"/>
    </row>
    <row r="418" spans="3:3" ht="15.75" customHeight="1">
      <c r="C418" s="170"/>
    </row>
    <row r="419" spans="3:3" ht="15.75" customHeight="1">
      <c r="C419" s="170"/>
    </row>
    <row r="420" spans="3:3" ht="15.75" customHeight="1">
      <c r="C420" s="170"/>
    </row>
    <row r="421" spans="3:3" ht="15.75" customHeight="1">
      <c r="C421" s="170"/>
    </row>
    <row r="422" spans="3:3" ht="15.75" customHeight="1">
      <c r="C422" s="170"/>
    </row>
    <row r="423" spans="3:3" ht="15.75" customHeight="1">
      <c r="C423" s="170"/>
    </row>
    <row r="424" spans="3:3" ht="15.75" customHeight="1">
      <c r="C424" s="170"/>
    </row>
    <row r="425" spans="3:3" ht="15.75" customHeight="1">
      <c r="C425" s="170"/>
    </row>
    <row r="426" spans="3:3" ht="15.75" customHeight="1">
      <c r="C426" s="170"/>
    </row>
    <row r="427" spans="3:3" ht="15.75" customHeight="1">
      <c r="C427" s="170"/>
    </row>
    <row r="428" spans="3:3" ht="15.75" customHeight="1">
      <c r="C428" s="170"/>
    </row>
    <row r="429" spans="3:3" ht="15.75" customHeight="1">
      <c r="C429" s="170"/>
    </row>
    <row r="430" spans="3:3" ht="15.75" customHeight="1">
      <c r="C430" s="170"/>
    </row>
    <row r="431" spans="3:3" ht="15.75" customHeight="1">
      <c r="C431" s="170"/>
    </row>
    <row r="432" spans="3:3" ht="15.75" customHeight="1">
      <c r="C432" s="170"/>
    </row>
    <row r="433" spans="3:3" ht="15.75" customHeight="1">
      <c r="C433" s="170"/>
    </row>
    <row r="434" spans="3:3" ht="15.75" customHeight="1">
      <c r="C434" s="170"/>
    </row>
    <row r="435" spans="3:3" ht="15.75" customHeight="1">
      <c r="C435" s="170"/>
    </row>
    <row r="436" spans="3:3" ht="15.75" customHeight="1">
      <c r="C436" s="170"/>
    </row>
    <row r="437" spans="3:3" ht="15.75" customHeight="1">
      <c r="C437" s="170"/>
    </row>
    <row r="438" spans="3:3" ht="15.75" customHeight="1">
      <c r="C438" s="170"/>
    </row>
    <row r="439" spans="3:3" ht="15.75" customHeight="1">
      <c r="C439" s="170"/>
    </row>
    <row r="440" spans="3:3" ht="15.75" customHeight="1">
      <c r="C440" s="170"/>
    </row>
    <row r="441" spans="3:3" ht="15.75" customHeight="1">
      <c r="C441" s="170"/>
    </row>
    <row r="442" spans="3:3" ht="15.75" customHeight="1">
      <c r="C442" s="170"/>
    </row>
    <row r="443" spans="3:3" ht="15.75" customHeight="1">
      <c r="C443" s="170"/>
    </row>
    <row r="444" spans="3:3" ht="15.75" customHeight="1">
      <c r="C444" s="170"/>
    </row>
    <row r="445" spans="3:3" ht="15.75" customHeight="1">
      <c r="C445" s="170"/>
    </row>
    <row r="446" spans="3:3" ht="15.75" customHeight="1">
      <c r="C446" s="170"/>
    </row>
    <row r="447" spans="3:3" ht="15.75" customHeight="1">
      <c r="C447" s="170"/>
    </row>
    <row r="448" spans="3:3" ht="15.75" customHeight="1">
      <c r="C448" s="170"/>
    </row>
    <row r="449" spans="3:3" ht="15.75" customHeight="1">
      <c r="C449" s="170"/>
    </row>
    <row r="450" spans="3:3" ht="15.75" customHeight="1">
      <c r="C450" s="170"/>
    </row>
    <row r="451" spans="3:3" ht="15.75" customHeight="1">
      <c r="C451" s="170"/>
    </row>
    <row r="452" spans="3:3" ht="15.75" customHeight="1">
      <c r="C452" s="170"/>
    </row>
    <row r="453" spans="3:3" ht="15.75" customHeight="1">
      <c r="C453" s="170"/>
    </row>
    <row r="454" spans="3:3" ht="15.75" customHeight="1">
      <c r="C454" s="170"/>
    </row>
    <row r="455" spans="3:3" ht="15.75" customHeight="1">
      <c r="C455" s="170"/>
    </row>
    <row r="456" spans="3:3" ht="15.75" customHeight="1">
      <c r="C456" s="170"/>
    </row>
    <row r="457" spans="3:3" ht="15.75" customHeight="1">
      <c r="C457" s="170"/>
    </row>
    <row r="458" spans="3:3" ht="15.75" customHeight="1">
      <c r="C458" s="170"/>
    </row>
    <row r="459" spans="3:3" ht="15.75" customHeight="1">
      <c r="C459" s="170"/>
    </row>
    <row r="460" spans="3:3" ht="15.75" customHeight="1">
      <c r="C460" s="170"/>
    </row>
    <row r="461" spans="3:3" ht="15.75" customHeight="1">
      <c r="C461" s="170"/>
    </row>
    <row r="462" spans="3:3" ht="15.75" customHeight="1">
      <c r="C462" s="170"/>
    </row>
    <row r="463" spans="3:3" ht="15.75" customHeight="1">
      <c r="C463" s="170"/>
    </row>
    <row r="464" spans="3:3" ht="15.75" customHeight="1">
      <c r="C464" s="170"/>
    </row>
    <row r="465" spans="3:3" ht="15.75" customHeight="1">
      <c r="C465" s="170"/>
    </row>
    <row r="466" spans="3:3" ht="15.75" customHeight="1">
      <c r="C466" s="170"/>
    </row>
    <row r="467" spans="3:3" ht="15.75" customHeight="1">
      <c r="C467" s="170"/>
    </row>
    <row r="468" spans="3:3" ht="15.75" customHeight="1">
      <c r="C468" s="170"/>
    </row>
    <row r="469" spans="3:3" ht="15.75" customHeight="1">
      <c r="C469" s="170"/>
    </row>
    <row r="470" spans="3:3" ht="15.75" customHeight="1">
      <c r="C470" s="170"/>
    </row>
    <row r="471" spans="3:3" ht="15.75" customHeight="1">
      <c r="C471" s="170"/>
    </row>
    <row r="472" spans="3:3" ht="15.75" customHeight="1">
      <c r="C472" s="170"/>
    </row>
    <row r="473" spans="3:3" ht="15.75" customHeight="1">
      <c r="C473" s="170"/>
    </row>
    <row r="474" spans="3:3" ht="15.75" customHeight="1">
      <c r="C474" s="170"/>
    </row>
    <row r="475" spans="3:3" ht="15.75" customHeight="1">
      <c r="C475" s="170"/>
    </row>
    <row r="476" spans="3:3" ht="15.75" customHeight="1">
      <c r="C476" s="170"/>
    </row>
    <row r="477" spans="3:3" ht="15.75" customHeight="1">
      <c r="C477" s="170"/>
    </row>
    <row r="478" spans="3:3" ht="15.75" customHeight="1">
      <c r="C478" s="170"/>
    </row>
    <row r="479" spans="3:3" ht="15.75" customHeight="1">
      <c r="C479" s="170"/>
    </row>
    <row r="480" spans="3:3" ht="15.75" customHeight="1">
      <c r="C480" s="170"/>
    </row>
    <row r="481" spans="3:3" ht="15.75" customHeight="1">
      <c r="C481" s="170"/>
    </row>
    <row r="482" spans="3:3" ht="15.75" customHeight="1">
      <c r="C482" s="170"/>
    </row>
    <row r="483" spans="3:3" ht="15.75" customHeight="1">
      <c r="C483" s="170"/>
    </row>
    <row r="484" spans="3:3" ht="15.75" customHeight="1">
      <c r="C484" s="170"/>
    </row>
    <row r="485" spans="3:3" ht="15.75" customHeight="1">
      <c r="C485" s="170"/>
    </row>
    <row r="486" spans="3:3" ht="15.75" customHeight="1">
      <c r="C486" s="170"/>
    </row>
    <row r="487" spans="3:3" ht="15.75" customHeight="1">
      <c r="C487" s="170"/>
    </row>
    <row r="488" spans="3:3" ht="15.75" customHeight="1">
      <c r="C488" s="170"/>
    </row>
    <row r="489" spans="3:3" ht="15.75" customHeight="1">
      <c r="C489" s="170"/>
    </row>
    <row r="490" spans="3:3" ht="15.75" customHeight="1">
      <c r="C490" s="170"/>
    </row>
    <row r="491" spans="3:3" ht="15.75" customHeight="1">
      <c r="C491" s="170"/>
    </row>
    <row r="492" spans="3:3" ht="15.75" customHeight="1">
      <c r="C492" s="170"/>
    </row>
    <row r="493" spans="3:3" ht="15.75" customHeight="1">
      <c r="C493" s="170"/>
    </row>
    <row r="494" spans="3:3" ht="15.75" customHeight="1">
      <c r="C494" s="170"/>
    </row>
    <row r="495" spans="3:3" ht="15.75" customHeight="1">
      <c r="C495" s="170"/>
    </row>
    <row r="496" spans="3:3" ht="15.75" customHeight="1">
      <c r="C496" s="170"/>
    </row>
    <row r="497" spans="3:3" ht="15.75" customHeight="1">
      <c r="C497" s="170"/>
    </row>
    <row r="498" spans="3:3" ht="15.75" customHeight="1">
      <c r="C498" s="170"/>
    </row>
    <row r="499" spans="3:3" ht="15.75" customHeight="1">
      <c r="C499" s="170"/>
    </row>
    <row r="500" spans="3:3" ht="15.75" customHeight="1">
      <c r="C500" s="170"/>
    </row>
    <row r="501" spans="3:3" ht="15.75" customHeight="1">
      <c r="C501" s="170"/>
    </row>
    <row r="502" spans="3:3" ht="15.75" customHeight="1">
      <c r="C502" s="170"/>
    </row>
    <row r="503" spans="3:3" ht="15.75" customHeight="1">
      <c r="C503" s="170"/>
    </row>
    <row r="504" spans="3:3" ht="15.75" customHeight="1">
      <c r="C504" s="170"/>
    </row>
    <row r="505" spans="3:3" ht="15.75" customHeight="1">
      <c r="C505" s="170"/>
    </row>
    <row r="506" spans="3:3" ht="15.75" customHeight="1">
      <c r="C506" s="170"/>
    </row>
    <row r="507" spans="3:3" ht="15.75" customHeight="1">
      <c r="C507" s="170"/>
    </row>
    <row r="508" spans="3:3" ht="15.75" customHeight="1">
      <c r="C508" s="170"/>
    </row>
    <row r="509" spans="3:3" ht="15.75" customHeight="1">
      <c r="C509" s="170"/>
    </row>
    <row r="510" spans="3:3" ht="15.75" customHeight="1">
      <c r="C510" s="170"/>
    </row>
    <row r="511" spans="3:3" ht="15.75" customHeight="1">
      <c r="C511" s="170"/>
    </row>
    <row r="512" spans="3:3" ht="15.75" customHeight="1">
      <c r="C512" s="170"/>
    </row>
    <row r="513" spans="3:3" ht="15.75" customHeight="1">
      <c r="C513" s="170"/>
    </row>
    <row r="514" spans="3:3" ht="15.75" customHeight="1">
      <c r="C514" s="170"/>
    </row>
    <row r="515" spans="3:3" ht="15.75" customHeight="1">
      <c r="C515" s="170"/>
    </row>
    <row r="516" spans="3:3" ht="15.75" customHeight="1">
      <c r="C516" s="170"/>
    </row>
    <row r="517" spans="3:3" ht="15.75" customHeight="1">
      <c r="C517" s="170"/>
    </row>
    <row r="518" spans="3:3" ht="15.75" customHeight="1">
      <c r="C518" s="170"/>
    </row>
    <row r="519" spans="3:3" ht="15.75" customHeight="1">
      <c r="C519" s="170"/>
    </row>
    <row r="520" spans="3:3" ht="15.75" customHeight="1">
      <c r="C520" s="170"/>
    </row>
    <row r="521" spans="3:3" ht="15.75" customHeight="1">
      <c r="C521" s="170"/>
    </row>
    <row r="522" spans="3:3" ht="15.75" customHeight="1">
      <c r="C522" s="170"/>
    </row>
    <row r="523" spans="3:3" ht="15.75" customHeight="1">
      <c r="C523" s="170"/>
    </row>
    <row r="524" spans="3:3" ht="15.75" customHeight="1">
      <c r="C524" s="170"/>
    </row>
    <row r="525" spans="3:3" ht="15.75" customHeight="1">
      <c r="C525" s="170"/>
    </row>
    <row r="526" spans="3:3" ht="15.75" customHeight="1">
      <c r="C526" s="170"/>
    </row>
    <row r="527" spans="3:3" ht="15.75" customHeight="1">
      <c r="C527" s="170"/>
    </row>
    <row r="528" spans="3:3" ht="15.75" customHeight="1">
      <c r="C528" s="170"/>
    </row>
    <row r="529" spans="3:3" ht="15.75" customHeight="1">
      <c r="C529" s="170"/>
    </row>
    <row r="530" spans="3:3" ht="15.75" customHeight="1">
      <c r="C530" s="170"/>
    </row>
    <row r="531" spans="3:3" ht="15.75" customHeight="1">
      <c r="C531" s="170"/>
    </row>
    <row r="532" spans="3:3" ht="15.75" customHeight="1">
      <c r="C532" s="170"/>
    </row>
    <row r="533" spans="3:3" ht="15.75" customHeight="1">
      <c r="C533" s="170"/>
    </row>
    <row r="534" spans="3:3" ht="15.75" customHeight="1">
      <c r="C534" s="170"/>
    </row>
    <row r="535" spans="3:3" ht="15.75" customHeight="1">
      <c r="C535" s="170"/>
    </row>
    <row r="536" spans="3:3" ht="15.75" customHeight="1">
      <c r="C536" s="170"/>
    </row>
    <row r="537" spans="3:3" ht="15.75" customHeight="1">
      <c r="C537" s="170"/>
    </row>
    <row r="538" spans="3:3" ht="15.75" customHeight="1">
      <c r="C538" s="170"/>
    </row>
    <row r="539" spans="3:3" ht="15.75" customHeight="1">
      <c r="C539" s="170"/>
    </row>
    <row r="540" spans="3:3" ht="15.75" customHeight="1">
      <c r="C540" s="170"/>
    </row>
    <row r="541" spans="3:3" ht="15.75" customHeight="1">
      <c r="C541" s="170"/>
    </row>
    <row r="542" spans="3:3" ht="15.75" customHeight="1">
      <c r="C542" s="170"/>
    </row>
    <row r="543" spans="3:3" ht="15.75" customHeight="1">
      <c r="C543" s="170"/>
    </row>
    <row r="544" spans="3:3" ht="15.75" customHeight="1">
      <c r="C544" s="170"/>
    </row>
    <row r="545" spans="3:3" ht="15.75" customHeight="1">
      <c r="C545" s="170"/>
    </row>
    <row r="546" spans="3:3" ht="15.75" customHeight="1">
      <c r="C546" s="170"/>
    </row>
    <row r="547" spans="3:3" ht="15.75" customHeight="1">
      <c r="C547" s="170"/>
    </row>
    <row r="548" spans="3:3" ht="15.75" customHeight="1">
      <c r="C548" s="170"/>
    </row>
    <row r="549" spans="3:3" ht="15.75" customHeight="1">
      <c r="C549" s="170"/>
    </row>
    <row r="550" spans="3:3" ht="15.75" customHeight="1">
      <c r="C550" s="170"/>
    </row>
    <row r="551" spans="3:3" ht="15.75" customHeight="1">
      <c r="C551" s="170"/>
    </row>
    <row r="552" spans="3:3" ht="15.75" customHeight="1">
      <c r="C552" s="170"/>
    </row>
    <row r="553" spans="3:3" ht="15.75" customHeight="1">
      <c r="C553" s="170"/>
    </row>
    <row r="554" spans="3:3" ht="15.75" customHeight="1">
      <c r="C554" s="170"/>
    </row>
    <row r="555" spans="3:3" ht="15.75" customHeight="1">
      <c r="C555" s="170"/>
    </row>
    <row r="556" spans="3:3" ht="15.75" customHeight="1">
      <c r="C556" s="170"/>
    </row>
    <row r="557" spans="3:3" ht="15.75" customHeight="1">
      <c r="C557" s="170"/>
    </row>
    <row r="558" spans="3:3" ht="15.75" customHeight="1">
      <c r="C558" s="170"/>
    </row>
    <row r="559" spans="3:3" ht="15.75" customHeight="1">
      <c r="C559" s="170"/>
    </row>
    <row r="560" spans="3:3" ht="15.75" customHeight="1">
      <c r="C560" s="170"/>
    </row>
    <row r="561" spans="3:3" ht="15.75" customHeight="1">
      <c r="C561" s="170"/>
    </row>
    <row r="562" spans="3:3" ht="15.75" customHeight="1">
      <c r="C562" s="170"/>
    </row>
    <row r="563" spans="3:3" ht="15.75" customHeight="1">
      <c r="C563" s="170"/>
    </row>
    <row r="564" spans="3:3" ht="15.75" customHeight="1">
      <c r="C564" s="170"/>
    </row>
    <row r="565" spans="3:3" ht="15.75" customHeight="1">
      <c r="C565" s="170"/>
    </row>
    <row r="566" spans="3:3" ht="15.75" customHeight="1">
      <c r="C566" s="170"/>
    </row>
    <row r="567" spans="3:3" ht="15.75" customHeight="1">
      <c r="C567" s="170"/>
    </row>
    <row r="568" spans="3:3" ht="15.75" customHeight="1">
      <c r="C568" s="170"/>
    </row>
    <row r="569" spans="3:3" ht="15.75" customHeight="1">
      <c r="C569" s="170"/>
    </row>
    <row r="570" spans="3:3" ht="15.75" customHeight="1">
      <c r="C570" s="170"/>
    </row>
    <row r="571" spans="3:3" ht="15.75" customHeight="1">
      <c r="C571" s="170"/>
    </row>
    <row r="572" spans="3:3" ht="15.75" customHeight="1">
      <c r="C572" s="170"/>
    </row>
    <row r="573" spans="3:3" ht="15.75" customHeight="1">
      <c r="C573" s="170"/>
    </row>
    <row r="574" spans="3:3" ht="15.75" customHeight="1">
      <c r="C574" s="170"/>
    </row>
    <row r="575" spans="3:3" ht="15.75" customHeight="1">
      <c r="C575" s="170"/>
    </row>
    <row r="576" spans="3:3" ht="15.75" customHeight="1">
      <c r="C576" s="170"/>
    </row>
    <row r="577" spans="3:3" ht="15.75" customHeight="1">
      <c r="C577" s="170"/>
    </row>
    <row r="578" spans="3:3" ht="15.75" customHeight="1">
      <c r="C578" s="170"/>
    </row>
    <row r="579" spans="3:3" ht="15.75" customHeight="1">
      <c r="C579" s="170"/>
    </row>
    <row r="580" spans="3:3" ht="15.75" customHeight="1">
      <c r="C580" s="170"/>
    </row>
    <row r="581" spans="3:3" ht="15.75" customHeight="1">
      <c r="C581" s="170"/>
    </row>
    <row r="582" spans="3:3" ht="15.75" customHeight="1">
      <c r="C582" s="170"/>
    </row>
    <row r="583" spans="3:3" ht="15.75" customHeight="1">
      <c r="C583" s="170"/>
    </row>
    <row r="584" spans="3:3" ht="15.75" customHeight="1">
      <c r="C584" s="170"/>
    </row>
    <row r="585" spans="3:3" ht="15.75" customHeight="1">
      <c r="C585" s="170"/>
    </row>
    <row r="586" spans="3:3" ht="15.75" customHeight="1">
      <c r="C586" s="170"/>
    </row>
    <row r="587" spans="3:3" ht="15.75" customHeight="1">
      <c r="C587" s="170"/>
    </row>
    <row r="588" spans="3:3" ht="15.75" customHeight="1">
      <c r="C588" s="170"/>
    </row>
    <row r="589" spans="3:3" ht="15.75" customHeight="1">
      <c r="C589" s="170"/>
    </row>
    <row r="590" spans="3:3" ht="15.75" customHeight="1">
      <c r="C590" s="170"/>
    </row>
    <row r="591" spans="3:3" ht="15.75" customHeight="1">
      <c r="C591" s="170"/>
    </row>
    <row r="592" spans="3:3" ht="15.75" customHeight="1">
      <c r="C592" s="170"/>
    </row>
    <row r="593" spans="3:3" ht="15.75" customHeight="1">
      <c r="C593" s="170"/>
    </row>
    <row r="594" spans="3:3" ht="15.75" customHeight="1">
      <c r="C594" s="170"/>
    </row>
    <row r="595" spans="3:3" ht="15.75" customHeight="1">
      <c r="C595" s="170"/>
    </row>
    <row r="596" spans="3:3" ht="15.75" customHeight="1">
      <c r="C596" s="170"/>
    </row>
    <row r="597" spans="3:3" ht="15.75" customHeight="1">
      <c r="C597" s="170"/>
    </row>
    <row r="598" spans="3:3" ht="15.75" customHeight="1">
      <c r="C598" s="170"/>
    </row>
    <row r="599" spans="3:3" ht="15.75" customHeight="1">
      <c r="C599" s="170"/>
    </row>
    <row r="600" spans="3:3" ht="15.75" customHeight="1">
      <c r="C600" s="170"/>
    </row>
    <row r="601" spans="3:3" ht="15.75" customHeight="1">
      <c r="C601" s="170"/>
    </row>
    <row r="602" spans="3:3" ht="15.75" customHeight="1">
      <c r="C602" s="170"/>
    </row>
    <row r="603" spans="3:3" ht="15.75" customHeight="1">
      <c r="C603" s="170"/>
    </row>
    <row r="604" spans="3:3" ht="15.75" customHeight="1">
      <c r="C604" s="170"/>
    </row>
    <row r="605" spans="3:3" ht="15.75" customHeight="1">
      <c r="C605" s="170"/>
    </row>
    <row r="606" spans="3:3" ht="15.75" customHeight="1">
      <c r="C606" s="170"/>
    </row>
    <row r="607" spans="3:3" ht="15.75" customHeight="1">
      <c r="C607" s="170"/>
    </row>
    <row r="608" spans="3:3" ht="15.75" customHeight="1">
      <c r="C608" s="170"/>
    </row>
    <row r="609" spans="3:3" ht="15.75" customHeight="1">
      <c r="C609" s="170"/>
    </row>
    <row r="610" spans="3:3" ht="15.75" customHeight="1">
      <c r="C610" s="170"/>
    </row>
    <row r="611" spans="3:3" ht="15.75" customHeight="1">
      <c r="C611" s="170"/>
    </row>
    <row r="612" spans="3:3" ht="15.75" customHeight="1">
      <c r="C612" s="170"/>
    </row>
    <row r="613" spans="3:3" ht="15.75" customHeight="1">
      <c r="C613" s="170"/>
    </row>
    <row r="614" spans="3:3" ht="15.75" customHeight="1">
      <c r="C614" s="170"/>
    </row>
    <row r="615" spans="3:3" ht="15.75" customHeight="1">
      <c r="C615" s="170"/>
    </row>
    <row r="616" spans="3:3" ht="15.75" customHeight="1">
      <c r="C616" s="170"/>
    </row>
    <row r="617" spans="3:3" ht="15.75" customHeight="1">
      <c r="C617" s="170"/>
    </row>
    <row r="618" spans="3:3" ht="15.75" customHeight="1">
      <c r="C618" s="170"/>
    </row>
    <row r="619" spans="3:3" ht="15.75" customHeight="1">
      <c r="C619" s="170"/>
    </row>
    <row r="620" spans="3:3" ht="15.75" customHeight="1">
      <c r="C620" s="170"/>
    </row>
    <row r="621" spans="3:3" ht="15.75" customHeight="1">
      <c r="C621" s="170"/>
    </row>
    <row r="622" spans="3:3" ht="15.75" customHeight="1">
      <c r="C622" s="170"/>
    </row>
    <row r="623" spans="3:3" ht="15.75" customHeight="1">
      <c r="C623" s="170"/>
    </row>
    <row r="624" spans="3:3" ht="15.75" customHeight="1">
      <c r="C624" s="170"/>
    </row>
    <row r="625" spans="3:3" ht="15.75" customHeight="1">
      <c r="C625" s="170"/>
    </row>
    <row r="626" spans="3:3" ht="15.75" customHeight="1">
      <c r="C626" s="170"/>
    </row>
    <row r="627" spans="3:3" ht="15.75" customHeight="1">
      <c r="C627" s="170"/>
    </row>
    <row r="628" spans="3:3" ht="15.75" customHeight="1">
      <c r="C628" s="170"/>
    </row>
    <row r="629" spans="3:3" ht="15.75" customHeight="1">
      <c r="C629" s="170"/>
    </row>
    <row r="630" spans="3:3" ht="15.75" customHeight="1">
      <c r="C630" s="170"/>
    </row>
    <row r="631" spans="3:3" ht="15.75" customHeight="1">
      <c r="C631" s="170"/>
    </row>
    <row r="632" spans="3:3" ht="15.75" customHeight="1">
      <c r="C632" s="170"/>
    </row>
    <row r="633" spans="3:3" ht="15.75" customHeight="1">
      <c r="C633" s="170"/>
    </row>
    <row r="634" spans="3:3" ht="15.75" customHeight="1">
      <c r="C634" s="170"/>
    </row>
    <row r="635" spans="3:3" ht="15.75" customHeight="1">
      <c r="C635" s="170"/>
    </row>
    <row r="636" spans="3:3" ht="15.75" customHeight="1">
      <c r="C636" s="170"/>
    </row>
    <row r="637" spans="3:3" ht="15.75" customHeight="1">
      <c r="C637" s="170"/>
    </row>
    <row r="638" spans="3:3" ht="15.75" customHeight="1">
      <c r="C638" s="170"/>
    </row>
    <row r="639" spans="3:3" ht="15.75" customHeight="1">
      <c r="C639" s="170"/>
    </row>
    <row r="640" spans="3:3" ht="15.75" customHeight="1">
      <c r="C640" s="170"/>
    </row>
    <row r="641" spans="3:3" ht="15.75" customHeight="1">
      <c r="C641" s="170"/>
    </row>
    <row r="642" spans="3:3" ht="15.75" customHeight="1">
      <c r="C642" s="170"/>
    </row>
    <row r="643" spans="3:3" ht="15.75" customHeight="1">
      <c r="C643" s="170"/>
    </row>
    <row r="644" spans="3:3" ht="15.75" customHeight="1">
      <c r="C644" s="170"/>
    </row>
    <row r="645" spans="3:3" ht="15.75" customHeight="1">
      <c r="C645" s="170"/>
    </row>
    <row r="646" spans="3:3" ht="15.75" customHeight="1">
      <c r="C646" s="170"/>
    </row>
    <row r="647" spans="3:3" ht="15.75" customHeight="1">
      <c r="C647" s="170"/>
    </row>
    <row r="648" spans="3:3" ht="15.75" customHeight="1">
      <c r="C648" s="170"/>
    </row>
    <row r="649" spans="3:3" ht="15.75" customHeight="1">
      <c r="C649" s="170"/>
    </row>
    <row r="650" spans="3:3" ht="15.75" customHeight="1">
      <c r="C650" s="170"/>
    </row>
    <row r="651" spans="3:3" ht="15.75" customHeight="1">
      <c r="C651" s="170"/>
    </row>
    <row r="652" spans="3:3" ht="15.75" customHeight="1">
      <c r="C652" s="170"/>
    </row>
    <row r="653" spans="3:3" ht="15.75" customHeight="1">
      <c r="C653" s="170"/>
    </row>
    <row r="654" spans="3:3" ht="15.75" customHeight="1">
      <c r="C654" s="170"/>
    </row>
    <row r="655" spans="3:3" ht="15.75" customHeight="1">
      <c r="C655" s="170"/>
    </row>
    <row r="656" spans="3:3" ht="15.75" customHeight="1">
      <c r="C656" s="170"/>
    </row>
    <row r="657" spans="3:3" ht="15.75" customHeight="1">
      <c r="C657" s="170"/>
    </row>
    <row r="658" spans="3:3" ht="15.75" customHeight="1">
      <c r="C658" s="170"/>
    </row>
    <row r="659" spans="3:3" ht="15.75" customHeight="1">
      <c r="C659" s="170"/>
    </row>
    <row r="660" spans="3:3" ht="15.75" customHeight="1">
      <c r="C660" s="170"/>
    </row>
    <row r="661" spans="3:3" ht="15.75" customHeight="1">
      <c r="C661" s="170"/>
    </row>
    <row r="662" spans="3:3" ht="15.75" customHeight="1">
      <c r="C662" s="170"/>
    </row>
    <row r="663" spans="3:3" ht="15.75" customHeight="1">
      <c r="C663" s="170"/>
    </row>
    <row r="664" spans="3:3" ht="15.75" customHeight="1">
      <c r="C664" s="170"/>
    </row>
    <row r="665" spans="3:3" ht="15.75" customHeight="1">
      <c r="C665" s="170"/>
    </row>
    <row r="666" spans="3:3" ht="15.75" customHeight="1">
      <c r="C666" s="170"/>
    </row>
    <row r="667" spans="3:3" ht="15.75" customHeight="1">
      <c r="C667" s="170"/>
    </row>
    <row r="668" spans="3:3" ht="15.75" customHeight="1">
      <c r="C668" s="170"/>
    </row>
    <row r="669" spans="3:3" ht="15.75" customHeight="1">
      <c r="C669" s="170"/>
    </row>
    <row r="670" spans="3:3" ht="15.75" customHeight="1">
      <c r="C670" s="170"/>
    </row>
    <row r="671" spans="3:3" ht="15.75" customHeight="1">
      <c r="C671" s="170"/>
    </row>
    <row r="672" spans="3:3" ht="15.75" customHeight="1">
      <c r="C672" s="170"/>
    </row>
    <row r="673" spans="3:3" ht="15.75" customHeight="1">
      <c r="C673" s="170"/>
    </row>
    <row r="674" spans="3:3" ht="15.75" customHeight="1">
      <c r="C674" s="170"/>
    </row>
    <row r="675" spans="3:3" ht="15.75" customHeight="1">
      <c r="C675" s="170"/>
    </row>
    <row r="676" spans="3:3" ht="15.75" customHeight="1">
      <c r="C676" s="170"/>
    </row>
    <row r="677" spans="3:3" ht="15.75" customHeight="1">
      <c r="C677" s="170"/>
    </row>
    <row r="678" spans="3:3" ht="15.75" customHeight="1">
      <c r="C678" s="170"/>
    </row>
    <row r="679" spans="3:3" ht="15.75" customHeight="1">
      <c r="C679" s="170"/>
    </row>
    <row r="680" spans="3:3" ht="15.75" customHeight="1">
      <c r="C680" s="170"/>
    </row>
    <row r="681" spans="3:3" ht="15.75" customHeight="1">
      <c r="C681" s="170"/>
    </row>
    <row r="682" spans="3:3" ht="15.75" customHeight="1">
      <c r="C682" s="170"/>
    </row>
    <row r="683" spans="3:3" ht="15.75" customHeight="1">
      <c r="C683" s="170"/>
    </row>
    <row r="684" spans="3:3" ht="15.75" customHeight="1">
      <c r="C684" s="170"/>
    </row>
    <row r="685" spans="3:3" ht="15.75" customHeight="1">
      <c r="C685" s="170"/>
    </row>
    <row r="686" spans="3:3" ht="15.75" customHeight="1">
      <c r="C686" s="170"/>
    </row>
    <row r="687" spans="3:3" ht="15.75" customHeight="1">
      <c r="C687" s="170"/>
    </row>
    <row r="688" spans="3:3" ht="15.75" customHeight="1">
      <c r="C688" s="170"/>
    </row>
    <row r="689" spans="3:3" ht="15.75" customHeight="1">
      <c r="C689" s="170"/>
    </row>
    <row r="690" spans="3:3" ht="15.75" customHeight="1">
      <c r="C690" s="170"/>
    </row>
    <row r="691" spans="3:3" ht="15.75" customHeight="1">
      <c r="C691" s="170"/>
    </row>
    <row r="692" spans="3:3" ht="15.75" customHeight="1">
      <c r="C692" s="170"/>
    </row>
    <row r="693" spans="3:3" ht="15.75" customHeight="1">
      <c r="C693" s="170"/>
    </row>
    <row r="694" spans="3:3" ht="15.75" customHeight="1">
      <c r="C694" s="170"/>
    </row>
    <row r="695" spans="3:3" ht="15.75" customHeight="1">
      <c r="C695" s="170"/>
    </row>
    <row r="696" spans="3:3" ht="15.75" customHeight="1">
      <c r="C696" s="170"/>
    </row>
    <row r="697" spans="3:3" ht="15.75" customHeight="1">
      <c r="C697" s="170"/>
    </row>
    <row r="698" spans="3:3" ht="15.75" customHeight="1">
      <c r="C698" s="170"/>
    </row>
    <row r="699" spans="3:3" ht="15.75" customHeight="1">
      <c r="C699" s="170"/>
    </row>
    <row r="700" spans="3:3" ht="15.75" customHeight="1">
      <c r="C700" s="170"/>
    </row>
    <row r="701" spans="3:3" ht="15.75" customHeight="1">
      <c r="C701" s="170"/>
    </row>
    <row r="702" spans="3:3" ht="15.75" customHeight="1">
      <c r="C702" s="170"/>
    </row>
    <row r="703" spans="3:3" ht="15.75" customHeight="1">
      <c r="C703" s="170"/>
    </row>
    <row r="704" spans="3:3" ht="15.75" customHeight="1">
      <c r="C704" s="170"/>
    </row>
    <row r="705" spans="3:3" ht="15.75" customHeight="1">
      <c r="C705" s="170"/>
    </row>
    <row r="706" spans="3:3" ht="15.75" customHeight="1">
      <c r="C706" s="170"/>
    </row>
    <row r="707" spans="3:3" ht="15.75" customHeight="1">
      <c r="C707" s="170"/>
    </row>
    <row r="708" spans="3:3" ht="15.75" customHeight="1">
      <c r="C708" s="170"/>
    </row>
    <row r="709" spans="3:3" ht="15.75" customHeight="1">
      <c r="C709" s="170"/>
    </row>
    <row r="710" spans="3:3" ht="15.75" customHeight="1">
      <c r="C710" s="170"/>
    </row>
    <row r="711" spans="3:3" ht="15.75" customHeight="1">
      <c r="C711" s="170"/>
    </row>
    <row r="712" spans="3:3" ht="15.75" customHeight="1">
      <c r="C712" s="170"/>
    </row>
    <row r="713" spans="3:3" ht="15.75" customHeight="1">
      <c r="C713" s="170"/>
    </row>
    <row r="714" spans="3:3" ht="15.75" customHeight="1">
      <c r="C714" s="170"/>
    </row>
    <row r="715" spans="3:3" ht="15.75" customHeight="1">
      <c r="C715" s="170"/>
    </row>
    <row r="716" spans="3:3" ht="15.75" customHeight="1">
      <c r="C716" s="170"/>
    </row>
    <row r="717" spans="3:3" ht="15.75" customHeight="1">
      <c r="C717" s="170"/>
    </row>
    <row r="718" spans="3:3" ht="15.75" customHeight="1">
      <c r="C718" s="170"/>
    </row>
    <row r="719" spans="3:3" ht="15.75" customHeight="1">
      <c r="C719" s="170"/>
    </row>
    <row r="720" spans="3:3" ht="15.75" customHeight="1">
      <c r="C720" s="170"/>
    </row>
    <row r="721" spans="3:3" ht="15.75" customHeight="1">
      <c r="C721" s="170"/>
    </row>
    <row r="722" spans="3:3" ht="15.75" customHeight="1">
      <c r="C722" s="170"/>
    </row>
    <row r="723" spans="3:3" ht="15.75" customHeight="1">
      <c r="C723" s="170"/>
    </row>
    <row r="724" spans="3:3" ht="15.75" customHeight="1">
      <c r="C724" s="170"/>
    </row>
    <row r="725" spans="3:3" ht="15.75" customHeight="1">
      <c r="C725" s="170"/>
    </row>
    <row r="726" spans="3:3" ht="15.75" customHeight="1">
      <c r="C726" s="170"/>
    </row>
    <row r="727" spans="3:3" ht="15.75" customHeight="1">
      <c r="C727" s="170"/>
    </row>
    <row r="728" spans="3:3" ht="15.75" customHeight="1">
      <c r="C728" s="170"/>
    </row>
    <row r="729" spans="3:3" ht="15.75" customHeight="1">
      <c r="C729" s="170"/>
    </row>
    <row r="730" spans="3:3" ht="15.75" customHeight="1">
      <c r="C730" s="170"/>
    </row>
    <row r="731" spans="3:3" ht="15.75" customHeight="1">
      <c r="C731" s="170"/>
    </row>
    <row r="732" spans="3:3" ht="15.75" customHeight="1">
      <c r="C732" s="170"/>
    </row>
    <row r="733" spans="3:3" ht="15.75" customHeight="1">
      <c r="C733" s="170"/>
    </row>
    <row r="734" spans="3:3" ht="15.75" customHeight="1">
      <c r="C734" s="170"/>
    </row>
    <row r="735" spans="3:3" ht="15.75" customHeight="1">
      <c r="C735" s="170"/>
    </row>
    <row r="736" spans="3:3" ht="15.75" customHeight="1">
      <c r="C736" s="170"/>
    </row>
    <row r="737" spans="3:3" ht="15.75" customHeight="1">
      <c r="C737" s="170"/>
    </row>
    <row r="738" spans="3:3" ht="15.75" customHeight="1">
      <c r="C738" s="170"/>
    </row>
    <row r="739" spans="3:3" ht="15.75" customHeight="1">
      <c r="C739" s="170"/>
    </row>
    <row r="740" spans="3:3" ht="15.75" customHeight="1">
      <c r="C740" s="170"/>
    </row>
    <row r="741" spans="3:3" ht="15.75" customHeight="1">
      <c r="C741" s="170"/>
    </row>
    <row r="742" spans="3:3" ht="15.75" customHeight="1">
      <c r="C742" s="170"/>
    </row>
    <row r="743" spans="3:3" ht="15.75" customHeight="1">
      <c r="C743" s="170"/>
    </row>
    <row r="744" spans="3:3" ht="15.75" customHeight="1">
      <c r="C744" s="170"/>
    </row>
    <row r="745" spans="3:3" ht="15.75" customHeight="1">
      <c r="C745" s="170"/>
    </row>
    <row r="746" spans="3:3" ht="15.75" customHeight="1">
      <c r="C746" s="170"/>
    </row>
    <row r="747" spans="3:3" ht="15.75" customHeight="1">
      <c r="C747" s="170"/>
    </row>
    <row r="748" spans="3:3" ht="15.75" customHeight="1">
      <c r="C748" s="170"/>
    </row>
    <row r="749" spans="3:3" ht="15.75" customHeight="1">
      <c r="C749" s="170"/>
    </row>
    <row r="750" spans="3:3" ht="15.75" customHeight="1">
      <c r="C750" s="170"/>
    </row>
    <row r="751" spans="3:3" ht="15.75" customHeight="1">
      <c r="C751" s="170"/>
    </row>
    <row r="752" spans="3:3" ht="15.75" customHeight="1">
      <c r="C752" s="170"/>
    </row>
    <row r="753" spans="3:3" ht="15.75" customHeight="1">
      <c r="C753" s="170"/>
    </row>
    <row r="754" spans="3:3" ht="15.75" customHeight="1">
      <c r="C754" s="170"/>
    </row>
    <row r="755" spans="3:3" ht="15.75" customHeight="1">
      <c r="C755" s="170"/>
    </row>
    <row r="756" spans="3:3" ht="15.75" customHeight="1">
      <c r="C756" s="170"/>
    </row>
    <row r="757" spans="3:3" ht="15.75" customHeight="1">
      <c r="C757" s="170"/>
    </row>
    <row r="758" spans="3:3" ht="15.75" customHeight="1">
      <c r="C758" s="170"/>
    </row>
    <row r="759" spans="3:3" ht="15.75" customHeight="1">
      <c r="C759" s="170"/>
    </row>
    <row r="760" spans="3:3" ht="15.75" customHeight="1">
      <c r="C760" s="170"/>
    </row>
    <row r="761" spans="3:3" ht="15.75" customHeight="1">
      <c r="C761" s="170"/>
    </row>
    <row r="762" spans="3:3" ht="15.75" customHeight="1">
      <c r="C762" s="170"/>
    </row>
    <row r="763" spans="3:3" ht="15.75" customHeight="1">
      <c r="C763" s="170"/>
    </row>
    <row r="764" spans="3:3" ht="15.75" customHeight="1">
      <c r="C764" s="170"/>
    </row>
    <row r="765" spans="3:3" ht="15.75" customHeight="1">
      <c r="C765" s="170"/>
    </row>
    <row r="766" spans="3:3" ht="15.75" customHeight="1">
      <c r="C766" s="170"/>
    </row>
    <row r="767" spans="3:3" ht="15.75" customHeight="1">
      <c r="C767" s="170"/>
    </row>
    <row r="768" spans="3:3" ht="15.75" customHeight="1">
      <c r="C768" s="170"/>
    </row>
    <row r="769" spans="3:3" ht="15.75" customHeight="1">
      <c r="C769" s="170"/>
    </row>
    <row r="770" spans="3:3" ht="15.75" customHeight="1">
      <c r="C770" s="170"/>
    </row>
    <row r="771" spans="3:3" ht="15.75" customHeight="1">
      <c r="C771" s="170"/>
    </row>
    <row r="772" spans="3:3" ht="15.75" customHeight="1">
      <c r="C772" s="170"/>
    </row>
    <row r="773" spans="3:3" ht="15.75" customHeight="1">
      <c r="C773" s="170"/>
    </row>
    <row r="774" spans="3:3" ht="15.75" customHeight="1">
      <c r="C774" s="170"/>
    </row>
    <row r="775" spans="3:3" ht="15.75" customHeight="1">
      <c r="C775" s="170"/>
    </row>
    <row r="776" spans="3:3" ht="15.75" customHeight="1">
      <c r="C776" s="170"/>
    </row>
    <row r="777" spans="3:3" ht="15.75" customHeight="1">
      <c r="C777" s="170"/>
    </row>
    <row r="778" spans="3:3" ht="15.75" customHeight="1">
      <c r="C778" s="170"/>
    </row>
    <row r="779" spans="3:3" ht="15.75" customHeight="1">
      <c r="C779" s="170"/>
    </row>
    <row r="780" spans="3:3" ht="15.75" customHeight="1">
      <c r="C780" s="170"/>
    </row>
    <row r="781" spans="3:3" ht="15.75" customHeight="1">
      <c r="C781" s="170"/>
    </row>
    <row r="782" spans="3:3" ht="15.75" customHeight="1">
      <c r="C782" s="170"/>
    </row>
    <row r="783" spans="3:3" ht="15.75" customHeight="1">
      <c r="C783" s="170"/>
    </row>
    <row r="784" spans="3:3" ht="15.75" customHeight="1">
      <c r="C784" s="170"/>
    </row>
    <row r="785" spans="3:3" ht="15.75" customHeight="1">
      <c r="C785" s="170"/>
    </row>
    <row r="786" spans="3:3" ht="15.75" customHeight="1">
      <c r="C786" s="170"/>
    </row>
    <row r="787" spans="3:3" ht="15.75" customHeight="1">
      <c r="C787" s="170"/>
    </row>
    <row r="788" spans="3:3" ht="15.75" customHeight="1">
      <c r="C788" s="170"/>
    </row>
    <row r="789" spans="3:3" ht="15.75" customHeight="1">
      <c r="C789" s="170"/>
    </row>
    <row r="790" spans="3:3" ht="15.75" customHeight="1">
      <c r="C790" s="170"/>
    </row>
    <row r="791" spans="3:3" ht="15.75" customHeight="1">
      <c r="C791" s="170"/>
    </row>
    <row r="792" spans="3:3" ht="15.75" customHeight="1">
      <c r="C792" s="170"/>
    </row>
    <row r="793" spans="3:3" ht="15.75" customHeight="1">
      <c r="C793" s="170"/>
    </row>
    <row r="794" spans="3:3" ht="15.75" customHeight="1">
      <c r="C794" s="170"/>
    </row>
    <row r="795" spans="3:3" ht="15.75" customHeight="1">
      <c r="C795" s="170"/>
    </row>
    <row r="796" spans="3:3" ht="15.75" customHeight="1">
      <c r="C796" s="170"/>
    </row>
    <row r="797" spans="3:3" ht="15.75" customHeight="1">
      <c r="C797" s="170"/>
    </row>
    <row r="798" spans="3:3" ht="15.75" customHeight="1">
      <c r="C798" s="170"/>
    </row>
    <row r="799" spans="3:3" ht="15.75" customHeight="1">
      <c r="C799" s="170"/>
    </row>
    <row r="800" spans="3:3" ht="15.75" customHeight="1">
      <c r="C800" s="170"/>
    </row>
    <row r="801" spans="3:3" ht="15.75" customHeight="1">
      <c r="C801" s="170"/>
    </row>
    <row r="802" spans="3:3" ht="15.75" customHeight="1">
      <c r="C802" s="170"/>
    </row>
    <row r="803" spans="3:3" ht="15.75" customHeight="1">
      <c r="C803" s="170"/>
    </row>
    <row r="804" spans="3:3" ht="15.75" customHeight="1">
      <c r="C804" s="170"/>
    </row>
    <row r="805" spans="3:3" ht="15.75" customHeight="1">
      <c r="C805" s="170"/>
    </row>
    <row r="806" spans="3:3" ht="15.75" customHeight="1">
      <c r="C806" s="170"/>
    </row>
    <row r="807" spans="3:3" ht="15.75" customHeight="1">
      <c r="C807" s="170"/>
    </row>
    <row r="808" spans="3:3" ht="15.75" customHeight="1">
      <c r="C808" s="170"/>
    </row>
    <row r="809" spans="3:3" ht="15.75" customHeight="1">
      <c r="C809" s="170"/>
    </row>
    <row r="810" spans="3:3" ht="15.75" customHeight="1">
      <c r="C810" s="170"/>
    </row>
    <row r="811" spans="3:3" ht="15.75" customHeight="1">
      <c r="C811" s="170"/>
    </row>
    <row r="812" spans="3:3" ht="15.75" customHeight="1">
      <c r="C812" s="170"/>
    </row>
    <row r="813" spans="3:3" ht="15.75" customHeight="1">
      <c r="C813" s="170"/>
    </row>
    <row r="814" spans="3:3" ht="15.75" customHeight="1">
      <c r="C814" s="170"/>
    </row>
    <row r="815" spans="3:3" ht="15.75" customHeight="1">
      <c r="C815" s="170"/>
    </row>
    <row r="816" spans="3:3" ht="15.75" customHeight="1">
      <c r="C816" s="170"/>
    </row>
    <row r="817" spans="3:3" ht="15.75" customHeight="1">
      <c r="C817" s="170"/>
    </row>
    <row r="818" spans="3:3" ht="15.75" customHeight="1">
      <c r="C818" s="170"/>
    </row>
    <row r="819" spans="3:3" ht="15.75" customHeight="1">
      <c r="C819" s="170"/>
    </row>
    <row r="820" spans="3:3" ht="15.75" customHeight="1">
      <c r="C820" s="170"/>
    </row>
    <row r="821" spans="3:3" ht="15.75" customHeight="1">
      <c r="C821" s="170"/>
    </row>
    <row r="822" spans="3:3" ht="15.75" customHeight="1">
      <c r="C822" s="170"/>
    </row>
    <row r="823" spans="3:3" ht="15.75" customHeight="1">
      <c r="C823" s="170"/>
    </row>
    <row r="824" spans="3:3" ht="15.75" customHeight="1">
      <c r="C824" s="170"/>
    </row>
    <row r="825" spans="3:3" ht="15.75" customHeight="1">
      <c r="C825" s="170"/>
    </row>
    <row r="826" spans="3:3" ht="15.75" customHeight="1">
      <c r="C826" s="170"/>
    </row>
    <row r="827" spans="3:3" ht="15.75" customHeight="1">
      <c r="C827" s="170"/>
    </row>
    <row r="828" spans="3:3" ht="15.75" customHeight="1">
      <c r="C828" s="170"/>
    </row>
    <row r="829" spans="3:3" ht="15.75" customHeight="1">
      <c r="C829" s="170"/>
    </row>
    <row r="830" spans="3:3" ht="15.75" customHeight="1">
      <c r="C830" s="170"/>
    </row>
    <row r="831" spans="3:3" ht="15.75" customHeight="1">
      <c r="C831" s="170"/>
    </row>
    <row r="832" spans="3:3" ht="15.75" customHeight="1">
      <c r="C832" s="170"/>
    </row>
    <row r="833" spans="3:3" ht="15.75" customHeight="1">
      <c r="C833" s="170"/>
    </row>
    <row r="834" spans="3:3" ht="15.75" customHeight="1">
      <c r="C834" s="170"/>
    </row>
    <row r="835" spans="3:3" ht="15.75" customHeight="1">
      <c r="C835" s="170"/>
    </row>
    <row r="836" spans="3:3" ht="15.75" customHeight="1">
      <c r="C836" s="170"/>
    </row>
    <row r="837" spans="3:3" ht="15.75" customHeight="1">
      <c r="C837" s="170"/>
    </row>
    <row r="838" spans="3:3" ht="15.75" customHeight="1">
      <c r="C838" s="170"/>
    </row>
    <row r="839" spans="3:3" ht="15.75" customHeight="1">
      <c r="C839" s="170"/>
    </row>
    <row r="840" spans="3:3" ht="15.75" customHeight="1">
      <c r="C840" s="170"/>
    </row>
    <row r="841" spans="3:3" ht="15.75" customHeight="1">
      <c r="C841" s="170"/>
    </row>
    <row r="842" spans="3:3" ht="15.75" customHeight="1">
      <c r="C842" s="170"/>
    </row>
    <row r="843" spans="3:3" ht="15.75" customHeight="1">
      <c r="C843" s="170"/>
    </row>
    <row r="844" spans="3:3" ht="15.75" customHeight="1">
      <c r="C844" s="170"/>
    </row>
    <row r="845" spans="3:3" ht="15.75" customHeight="1">
      <c r="C845" s="170"/>
    </row>
    <row r="846" spans="3:3" ht="15.75" customHeight="1">
      <c r="C846" s="170"/>
    </row>
    <row r="847" spans="3:3" ht="15.75" customHeight="1">
      <c r="C847" s="170"/>
    </row>
    <row r="848" spans="3:3" ht="15.75" customHeight="1">
      <c r="C848" s="170"/>
    </row>
    <row r="849" spans="3:3" ht="15.75" customHeight="1">
      <c r="C849" s="170"/>
    </row>
    <row r="850" spans="3:3" ht="15.75" customHeight="1">
      <c r="C850" s="170"/>
    </row>
    <row r="851" spans="3:3" ht="15.75" customHeight="1">
      <c r="C851" s="170"/>
    </row>
    <row r="852" spans="3:3" ht="15.75" customHeight="1">
      <c r="C852" s="170"/>
    </row>
    <row r="853" spans="3:3" ht="15.75" customHeight="1">
      <c r="C853" s="170"/>
    </row>
    <row r="854" spans="3:3" ht="15.75" customHeight="1">
      <c r="C854" s="170"/>
    </row>
    <row r="855" spans="3:3" ht="15.75" customHeight="1">
      <c r="C855" s="170"/>
    </row>
    <row r="856" spans="3:3" ht="15.75" customHeight="1">
      <c r="C856" s="170"/>
    </row>
    <row r="857" spans="3:3" ht="15.75" customHeight="1">
      <c r="C857" s="170"/>
    </row>
    <row r="858" spans="3:3" ht="15.75" customHeight="1">
      <c r="C858" s="170"/>
    </row>
    <row r="859" spans="3:3" ht="15.75" customHeight="1">
      <c r="C859" s="170"/>
    </row>
    <row r="860" spans="3:3" ht="15.75" customHeight="1">
      <c r="C860" s="170"/>
    </row>
    <row r="861" spans="3:3" ht="15.75" customHeight="1">
      <c r="C861" s="170"/>
    </row>
    <row r="862" spans="3:3" ht="15.75" customHeight="1">
      <c r="C862" s="170"/>
    </row>
    <row r="863" spans="3:3" ht="15.75" customHeight="1">
      <c r="C863" s="170"/>
    </row>
    <row r="864" spans="3:3" ht="15.75" customHeight="1">
      <c r="C864" s="170"/>
    </row>
    <row r="865" spans="3:3" ht="15.75" customHeight="1">
      <c r="C865" s="170"/>
    </row>
    <row r="866" spans="3:3" ht="15.75" customHeight="1">
      <c r="C866" s="170"/>
    </row>
    <row r="867" spans="3:3" ht="15.75" customHeight="1">
      <c r="C867" s="170"/>
    </row>
    <row r="868" spans="3:3" ht="15.75" customHeight="1">
      <c r="C868" s="170"/>
    </row>
    <row r="869" spans="3:3" ht="15.75" customHeight="1">
      <c r="C869" s="170"/>
    </row>
    <row r="870" spans="3:3" ht="15.75" customHeight="1">
      <c r="C870" s="170"/>
    </row>
    <row r="871" spans="3:3" ht="15.75" customHeight="1">
      <c r="C871" s="170"/>
    </row>
    <row r="872" spans="3:3" ht="15.75" customHeight="1">
      <c r="C872" s="170"/>
    </row>
    <row r="873" spans="3:3" ht="15.75" customHeight="1">
      <c r="C873" s="170"/>
    </row>
    <row r="874" spans="3:3" ht="15.75" customHeight="1">
      <c r="C874" s="170"/>
    </row>
    <row r="875" spans="3:3" ht="15.75" customHeight="1">
      <c r="C875" s="170"/>
    </row>
    <row r="876" spans="3:3" ht="15.75" customHeight="1">
      <c r="C876" s="170"/>
    </row>
    <row r="877" spans="3:3" ht="15.75" customHeight="1">
      <c r="C877" s="170"/>
    </row>
    <row r="878" spans="3:3" ht="15.75" customHeight="1">
      <c r="C878" s="170"/>
    </row>
    <row r="879" spans="3:3" ht="15.75" customHeight="1">
      <c r="C879" s="170"/>
    </row>
    <row r="880" spans="3:3" ht="15.75" customHeight="1">
      <c r="C880" s="170"/>
    </row>
    <row r="881" spans="3:3" ht="15.75" customHeight="1">
      <c r="C881" s="170"/>
    </row>
    <row r="882" spans="3:3" ht="15.75" customHeight="1">
      <c r="C882" s="170"/>
    </row>
    <row r="883" spans="3:3" ht="15.75" customHeight="1">
      <c r="C883" s="170"/>
    </row>
    <row r="884" spans="3:3" ht="15.75" customHeight="1">
      <c r="C884" s="170"/>
    </row>
    <row r="885" spans="3:3" ht="15.75" customHeight="1">
      <c r="C885" s="170"/>
    </row>
    <row r="886" spans="3:3" ht="15.75" customHeight="1">
      <c r="C886" s="170"/>
    </row>
    <row r="887" spans="3:3" ht="15.75" customHeight="1">
      <c r="C887" s="170"/>
    </row>
    <row r="888" spans="3:3" ht="15.75" customHeight="1">
      <c r="C888" s="170"/>
    </row>
    <row r="889" spans="3:3" ht="15.75" customHeight="1">
      <c r="C889" s="170"/>
    </row>
    <row r="890" spans="3:3" ht="15.75" customHeight="1">
      <c r="C890" s="170"/>
    </row>
    <row r="891" spans="3:3" ht="15.75" customHeight="1">
      <c r="C891" s="170"/>
    </row>
    <row r="892" spans="3:3" ht="15.75" customHeight="1">
      <c r="C892" s="170"/>
    </row>
    <row r="893" spans="3:3" ht="15.75" customHeight="1">
      <c r="C893" s="170"/>
    </row>
    <row r="894" spans="3:3" ht="15.75" customHeight="1">
      <c r="C894" s="170"/>
    </row>
    <row r="895" spans="3:3" ht="15.75" customHeight="1">
      <c r="C895" s="170"/>
    </row>
    <row r="896" spans="3:3" ht="15.75" customHeight="1">
      <c r="C896" s="170"/>
    </row>
    <row r="897" spans="3:3" ht="15.75" customHeight="1">
      <c r="C897" s="170"/>
    </row>
    <row r="898" spans="3:3" ht="15.75" customHeight="1">
      <c r="C898" s="170"/>
    </row>
    <row r="899" spans="3:3" ht="15.75" customHeight="1">
      <c r="C899" s="170"/>
    </row>
    <row r="900" spans="3:3" ht="15.75" customHeight="1">
      <c r="C900" s="170"/>
    </row>
    <row r="901" spans="3:3" ht="15.75" customHeight="1">
      <c r="C901" s="170"/>
    </row>
    <row r="902" spans="3:3" ht="15.75" customHeight="1">
      <c r="C902" s="170"/>
    </row>
    <row r="903" spans="3:3" ht="15.75" customHeight="1">
      <c r="C903" s="170"/>
    </row>
    <row r="904" spans="3:3" ht="15.75" customHeight="1">
      <c r="C904" s="170"/>
    </row>
    <row r="905" spans="3:3" ht="15.75" customHeight="1">
      <c r="C905" s="170"/>
    </row>
    <row r="906" spans="3:3" ht="15.75" customHeight="1">
      <c r="C906" s="170"/>
    </row>
    <row r="907" spans="3:3" ht="15.75" customHeight="1">
      <c r="C907" s="170"/>
    </row>
    <row r="908" spans="3:3" ht="15.75" customHeight="1">
      <c r="C908" s="170"/>
    </row>
    <row r="909" spans="3:3" ht="15.75" customHeight="1">
      <c r="C909" s="170"/>
    </row>
    <row r="910" spans="3:3" ht="15.75" customHeight="1">
      <c r="C910" s="170"/>
    </row>
    <row r="911" spans="3:3" ht="15.75" customHeight="1">
      <c r="C911" s="170"/>
    </row>
    <row r="912" spans="3:3" ht="15.75" customHeight="1">
      <c r="C912" s="170"/>
    </row>
    <row r="913" spans="3:3" ht="15.75" customHeight="1">
      <c r="C913" s="170"/>
    </row>
    <row r="914" spans="3:3" ht="15.75" customHeight="1">
      <c r="C914" s="170"/>
    </row>
    <row r="915" spans="3:3" ht="15.75" customHeight="1">
      <c r="C915" s="170"/>
    </row>
    <row r="916" spans="3:3" ht="15.75" customHeight="1">
      <c r="C916" s="170"/>
    </row>
    <row r="917" spans="3:3" ht="15.75" customHeight="1">
      <c r="C917" s="170"/>
    </row>
    <row r="918" spans="3:3" ht="15.75" customHeight="1">
      <c r="C918" s="170"/>
    </row>
    <row r="919" spans="3:3" ht="15.75" customHeight="1">
      <c r="C919" s="170"/>
    </row>
    <row r="920" spans="3:3" ht="15.75" customHeight="1">
      <c r="C920" s="170"/>
    </row>
    <row r="921" spans="3:3" ht="15.75" customHeight="1">
      <c r="C921" s="170"/>
    </row>
    <row r="922" spans="3:3" ht="15.75" customHeight="1">
      <c r="C922" s="170"/>
    </row>
    <row r="923" spans="3:3" ht="15.75" customHeight="1">
      <c r="C923" s="170"/>
    </row>
    <row r="924" spans="3:3" ht="15.75" customHeight="1">
      <c r="C924" s="170"/>
    </row>
    <row r="925" spans="3:3" ht="15.75" customHeight="1">
      <c r="C925" s="170"/>
    </row>
    <row r="926" spans="3:3" ht="15.75" customHeight="1">
      <c r="C926" s="170"/>
    </row>
    <row r="927" spans="3:3" ht="15.75" customHeight="1">
      <c r="C927" s="170"/>
    </row>
    <row r="928" spans="3:3" ht="15.75" customHeight="1">
      <c r="C928" s="170"/>
    </row>
    <row r="929" spans="3:3" ht="15.75" customHeight="1">
      <c r="C929" s="170"/>
    </row>
    <row r="930" spans="3:3" ht="15.75" customHeight="1">
      <c r="C930" s="170"/>
    </row>
    <row r="931" spans="3:3" ht="15.75" customHeight="1">
      <c r="C931" s="170"/>
    </row>
    <row r="932" spans="3:3" ht="15.75" customHeight="1">
      <c r="C932" s="170"/>
    </row>
    <row r="933" spans="3:3" ht="15.75" customHeight="1">
      <c r="C933" s="170"/>
    </row>
    <row r="934" spans="3:3" ht="15.75" customHeight="1">
      <c r="C934" s="170"/>
    </row>
    <row r="935" spans="3:3" ht="15.75" customHeight="1">
      <c r="C935" s="170"/>
    </row>
    <row r="936" spans="3:3" ht="15.75" customHeight="1">
      <c r="C936" s="170"/>
    </row>
    <row r="937" spans="3:3" ht="15.75" customHeight="1">
      <c r="C937" s="170"/>
    </row>
    <row r="938" spans="3:3" ht="15.75" customHeight="1">
      <c r="C938" s="170"/>
    </row>
    <row r="939" spans="3:3" ht="15.75" customHeight="1">
      <c r="C939" s="170"/>
    </row>
    <row r="940" spans="3:3" ht="15.75" customHeight="1">
      <c r="C940" s="170"/>
    </row>
    <row r="941" spans="3:3" ht="15.75" customHeight="1">
      <c r="C941" s="170"/>
    </row>
    <row r="942" spans="3:3" ht="15.75" customHeight="1">
      <c r="C942" s="170"/>
    </row>
    <row r="943" spans="3:3" ht="15.75" customHeight="1">
      <c r="C943" s="170"/>
    </row>
    <row r="944" spans="3:3" ht="15.75" customHeight="1">
      <c r="C944" s="170"/>
    </row>
    <row r="945" spans="3:3" ht="15.75" customHeight="1">
      <c r="C945" s="170"/>
    </row>
    <row r="946" spans="3:3" ht="15.75" customHeight="1">
      <c r="C946" s="170"/>
    </row>
    <row r="947" spans="3:3" ht="15.75" customHeight="1">
      <c r="C947" s="170"/>
    </row>
    <row r="948" spans="3:3" ht="15.75" customHeight="1">
      <c r="C948" s="170"/>
    </row>
    <row r="949" spans="3:3" ht="15.75" customHeight="1">
      <c r="C949" s="170"/>
    </row>
    <row r="950" spans="3:3" ht="15.75" customHeight="1">
      <c r="C950" s="170"/>
    </row>
    <row r="951" spans="3:3" ht="15.75" customHeight="1">
      <c r="C951" s="170"/>
    </row>
    <row r="952" spans="3:3" ht="15.75" customHeight="1">
      <c r="C952" s="170"/>
    </row>
    <row r="953" spans="3:3" ht="15.75" customHeight="1">
      <c r="C953" s="170"/>
    </row>
    <row r="954" spans="3:3" ht="15.75" customHeight="1">
      <c r="C954" s="170"/>
    </row>
    <row r="955" spans="3:3" ht="15.75" customHeight="1">
      <c r="C955" s="170"/>
    </row>
    <row r="956" spans="3:3" ht="15.75" customHeight="1">
      <c r="C956" s="170"/>
    </row>
    <row r="957" spans="3:3" ht="15.75" customHeight="1">
      <c r="C957" s="170"/>
    </row>
    <row r="958" spans="3:3" ht="15.75" customHeight="1">
      <c r="C958" s="170"/>
    </row>
    <row r="959" spans="3:3" ht="15.75" customHeight="1">
      <c r="C959" s="170"/>
    </row>
    <row r="960" spans="3:3" ht="15.75" customHeight="1">
      <c r="C960" s="170"/>
    </row>
    <row r="961" spans="3:3" ht="15.75" customHeight="1">
      <c r="C961" s="170"/>
    </row>
    <row r="962" spans="3:3" ht="15.75" customHeight="1">
      <c r="C962" s="170"/>
    </row>
    <row r="963" spans="3:3" ht="15.75" customHeight="1">
      <c r="C963" s="170"/>
    </row>
    <row r="964" spans="3:3" ht="15.75" customHeight="1">
      <c r="C964" s="170"/>
    </row>
    <row r="965" spans="3:3" ht="15.75" customHeight="1">
      <c r="C965" s="170"/>
    </row>
    <row r="966" spans="3:3" ht="15.75" customHeight="1">
      <c r="C966" s="170"/>
    </row>
    <row r="967" spans="3:3" ht="15.75" customHeight="1">
      <c r="C967" s="170"/>
    </row>
    <row r="968" spans="3:3" ht="15.75" customHeight="1">
      <c r="C968" s="170"/>
    </row>
    <row r="969" spans="3:3" ht="15.75" customHeight="1">
      <c r="C969" s="170"/>
    </row>
    <row r="970" spans="3:3" ht="15.75" customHeight="1">
      <c r="C970" s="170"/>
    </row>
    <row r="971" spans="3:3" ht="15.75" customHeight="1">
      <c r="C971" s="170"/>
    </row>
    <row r="972" spans="3:3" ht="15.75" customHeight="1">
      <c r="C972" s="170"/>
    </row>
    <row r="973" spans="3:3" ht="15.75" customHeight="1">
      <c r="C973" s="170"/>
    </row>
    <row r="974" spans="3:3" ht="15.75" customHeight="1">
      <c r="C974" s="170"/>
    </row>
    <row r="975" spans="3:3" ht="15.75" customHeight="1">
      <c r="C975" s="170"/>
    </row>
    <row r="976" spans="3:3" ht="15.75" customHeight="1">
      <c r="C976" s="170"/>
    </row>
    <row r="977" spans="3:3" ht="15.75" customHeight="1">
      <c r="C977" s="170"/>
    </row>
    <row r="978" spans="3:3" ht="15.75" customHeight="1">
      <c r="C978" s="170"/>
    </row>
    <row r="979" spans="3:3" ht="15.75" customHeight="1">
      <c r="C979" s="170"/>
    </row>
    <row r="980" spans="3:3" ht="15.75" customHeight="1">
      <c r="C980" s="170"/>
    </row>
    <row r="981" spans="3:3" ht="15.75" customHeight="1">
      <c r="C981" s="170"/>
    </row>
    <row r="982" spans="3:3" ht="15.75" customHeight="1">
      <c r="C982" s="170"/>
    </row>
    <row r="983" spans="3:3" ht="15.75" customHeight="1">
      <c r="C983" s="170"/>
    </row>
    <row r="984" spans="3:3" ht="15.75" customHeight="1">
      <c r="C984" s="170"/>
    </row>
    <row r="985" spans="3:3" ht="15.75" customHeight="1">
      <c r="C985" s="170"/>
    </row>
    <row r="986" spans="3:3" ht="15.75" customHeight="1">
      <c r="C986" s="170"/>
    </row>
    <row r="987" spans="3:3" ht="15.75" customHeight="1">
      <c r="C987" s="170"/>
    </row>
    <row r="988" spans="3:3" ht="15.75" customHeight="1">
      <c r="C988" s="170"/>
    </row>
    <row r="989" spans="3:3" ht="15.75" customHeight="1">
      <c r="C989" s="170"/>
    </row>
    <row r="990" spans="3:3" ht="15.75" customHeight="1">
      <c r="C990" s="170"/>
    </row>
    <row r="991" spans="3:3" ht="15.75" customHeight="1">
      <c r="C991" s="170"/>
    </row>
    <row r="992" spans="3:3" ht="15.75" customHeight="1">
      <c r="C992" s="170"/>
    </row>
    <row r="993" spans="3:3" ht="15.75" customHeight="1">
      <c r="C993" s="170"/>
    </row>
    <row r="994" spans="3:3" ht="15.75" customHeight="1">
      <c r="C994" s="170"/>
    </row>
    <row r="995" spans="3:3" ht="15.75" customHeight="1">
      <c r="C995" s="170"/>
    </row>
    <row r="996" spans="3:3" ht="15.75" customHeight="1">
      <c r="C996" s="170"/>
    </row>
    <row r="997" spans="3:3" ht="15.75" customHeight="1">
      <c r="C997" s="170"/>
    </row>
    <row r="998" spans="3:3" ht="15.75" customHeight="1">
      <c r="C998" s="170"/>
    </row>
    <row r="999" spans="3:3" ht="15.75" customHeight="1">
      <c r="C999" s="170"/>
    </row>
    <row r="1000" spans="3:3" ht="15.75" customHeight="1">
      <c r="C1000" s="170"/>
    </row>
  </sheetData>
  <mergeCells count="25">
    <mergeCell ref="A1:P1"/>
    <mergeCell ref="A2:P2"/>
    <mergeCell ref="A3:P3"/>
    <mergeCell ref="A4:D4"/>
    <mergeCell ref="A5:P5"/>
    <mergeCell ref="B10:D10"/>
    <mergeCell ref="F10:S10"/>
    <mergeCell ref="F11:S11"/>
    <mergeCell ref="E12:R12"/>
    <mergeCell ref="E13:R13"/>
    <mergeCell ref="B67:B75"/>
    <mergeCell ref="B77:B83"/>
    <mergeCell ref="B84:B97"/>
    <mergeCell ref="D25:K25"/>
    <mergeCell ref="D34:K34"/>
    <mergeCell ref="D35:K35"/>
    <mergeCell ref="B37:E37"/>
    <mergeCell ref="B38:B44"/>
    <mergeCell ref="B46:E46"/>
    <mergeCell ref="B60:E61"/>
    <mergeCell ref="B15:B25"/>
    <mergeCell ref="D15:K15"/>
    <mergeCell ref="D23:K23"/>
    <mergeCell ref="D24:K24"/>
    <mergeCell ref="B47:B53"/>
  </mergeCells>
  <conditionalFormatting sqref="F10">
    <cfRule type="notContainsBlanks" dxfId="70" priority="1">
      <formula>LEN(TRIM(F10))&gt;0</formula>
    </cfRule>
  </conditionalFormatting>
  <conditionalFormatting sqref="F11:S11">
    <cfRule type="expression" dxfId="69" priority="2">
      <formula>E11="NO SE REPORTA"</formula>
    </cfRule>
  </conditionalFormatting>
  <conditionalFormatting sqref="F11:S11">
    <cfRule type="expression" dxfId="68" priority="3">
      <formula>E10="NO APLICA"</formula>
    </cfRule>
  </conditionalFormatting>
  <conditionalFormatting sqref="E12:R12">
    <cfRule type="expression" dxfId="67" priority="4">
      <formula>E11="SI SE REPORTA"</formula>
    </cfRule>
  </conditionalFormatting>
  <dataValidations count="4">
    <dataValidation type="list" allowBlank="1" showErrorMessage="1" sqref="E11">
      <formula1>REPORTE</formula1>
    </dataValidation>
    <dataValidation type="decimal" operator="greaterThanOrEqual" allowBlank="1" showInputMessage="1" showErrorMessage="1" prompt="ERROR - Valor en HECTAREAS (sin decimales)" sqref="E17:H20 F27:F32">
      <formula1>0</formula1>
    </dataValidation>
    <dataValidation type="list" allowBlank="1" showErrorMessage="1" sqref="E10">
      <formula1>SI</formula1>
    </dataValidation>
    <dataValidation type="decimal" operator="greaterThanOrEqual" allowBlank="1" showInputMessage="1" showErrorMessage="1" prompt="ERROR - Valor en PESOS (sin centavos)" sqref="G27:J32">
      <formula1>0</formula1>
    </dataValidation>
  </dataValidations>
  <hyperlinks>
    <hyperlink ref="B9" location="null!A1" display="VOLVER AL INDICE"/>
  </hyperlinks>
  <pageMargins left="0.25" right="0.25" top="0.75" bottom="0.75" header="0" footer="0"/>
  <pageSetup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sqref="A1:P1"/>
    </sheetView>
  </sheetViews>
  <sheetFormatPr baseColWidth="10" defaultColWidth="12.625" defaultRowHeight="15" customHeight="1"/>
  <cols>
    <col min="1" max="1" width="1.625" customWidth="1"/>
    <col min="2" max="2" width="11.25" customWidth="1"/>
    <col min="3" max="3" width="4.375" customWidth="1"/>
    <col min="4" max="4" width="30.5" customWidth="1"/>
    <col min="5" max="5" width="13.125" customWidth="1"/>
    <col min="6" max="9" width="9.375" customWidth="1"/>
    <col min="10" max="10" width="29" customWidth="1"/>
    <col min="11" max="26" width="9.375" customWidth="1"/>
  </cols>
  <sheetData>
    <row r="1" spans="1:26" ht="100.5" customHeight="1">
      <c r="A1" s="808"/>
      <c r="B1" s="732"/>
      <c r="C1" s="732"/>
      <c r="D1" s="732"/>
      <c r="E1" s="732"/>
      <c r="F1" s="732"/>
      <c r="G1" s="732"/>
      <c r="H1" s="732"/>
      <c r="I1" s="732"/>
      <c r="J1" s="732"/>
      <c r="K1" s="732"/>
      <c r="L1" s="732"/>
      <c r="M1" s="732"/>
      <c r="N1" s="732"/>
      <c r="O1" s="732"/>
      <c r="P1" s="733"/>
      <c r="Q1" s="24"/>
      <c r="R1" s="24"/>
      <c r="S1" s="4"/>
      <c r="T1" s="4"/>
      <c r="U1" s="4"/>
      <c r="V1" s="4"/>
      <c r="W1" s="4"/>
      <c r="X1" s="4"/>
      <c r="Y1" s="4"/>
      <c r="Z1" s="4"/>
    </row>
    <row r="2" spans="1:26">
      <c r="A2" s="731" t="str">
        <f>'Datos Generales'!C5</f>
        <v>Corporación Autónoma Regional del Tolima – CORTOLIMA</v>
      </c>
      <c r="B2" s="732"/>
      <c r="C2" s="732"/>
      <c r="D2" s="732"/>
      <c r="E2" s="732"/>
      <c r="F2" s="732"/>
      <c r="G2" s="732"/>
      <c r="H2" s="732"/>
      <c r="I2" s="732"/>
      <c r="J2" s="732"/>
      <c r="K2" s="732"/>
      <c r="L2" s="732"/>
      <c r="M2" s="732"/>
      <c r="N2" s="732"/>
      <c r="O2" s="732"/>
      <c r="P2" s="733"/>
      <c r="Q2" s="24"/>
      <c r="R2" s="24"/>
      <c r="S2" s="5"/>
      <c r="T2" s="5"/>
      <c r="U2" s="5"/>
      <c r="V2" s="5"/>
      <c r="W2" s="5"/>
      <c r="X2" s="5"/>
      <c r="Y2" s="5"/>
      <c r="Z2" s="5"/>
    </row>
    <row r="3" spans="1:26">
      <c r="A3" s="809" t="s">
        <v>845</v>
      </c>
      <c r="B3" s="732"/>
      <c r="C3" s="732"/>
      <c r="D3" s="732"/>
      <c r="E3" s="732"/>
      <c r="F3" s="732"/>
      <c r="G3" s="732"/>
      <c r="H3" s="732"/>
      <c r="I3" s="732"/>
      <c r="J3" s="732"/>
      <c r="K3" s="732"/>
      <c r="L3" s="732"/>
      <c r="M3" s="732"/>
      <c r="N3" s="732"/>
      <c r="O3" s="732"/>
      <c r="P3" s="733"/>
      <c r="Q3" s="24"/>
      <c r="R3" s="24"/>
      <c r="S3" s="5"/>
      <c r="T3" s="5"/>
      <c r="U3" s="5"/>
      <c r="V3" s="5"/>
      <c r="W3" s="5"/>
      <c r="X3" s="5"/>
      <c r="Y3" s="5"/>
      <c r="Z3" s="5"/>
    </row>
    <row r="4" spans="1:26" ht="15.75">
      <c r="A4" s="809" t="s">
        <v>49</v>
      </c>
      <c r="B4" s="732"/>
      <c r="C4" s="732"/>
      <c r="D4" s="810"/>
      <c r="E4" s="14" t="str">
        <f>'Datos Generales'!C6</f>
        <v>2020-I</v>
      </c>
      <c r="F4" s="14"/>
      <c r="G4" s="14"/>
      <c r="H4" s="14"/>
      <c r="I4" s="14"/>
      <c r="J4" s="14"/>
      <c r="K4" s="14"/>
      <c r="L4" s="14"/>
      <c r="M4" s="14"/>
      <c r="N4" s="14"/>
      <c r="O4" s="14"/>
      <c r="P4" s="15"/>
      <c r="Q4" s="24"/>
      <c r="R4" s="24"/>
      <c r="S4" s="5"/>
      <c r="T4" s="5"/>
      <c r="U4" s="5"/>
      <c r="V4" s="5"/>
      <c r="W4" s="5"/>
      <c r="X4" s="5"/>
      <c r="Y4" s="5"/>
      <c r="Z4" s="5"/>
    </row>
    <row r="5" spans="1:26" ht="16.5" customHeight="1">
      <c r="A5" s="809" t="s">
        <v>259</v>
      </c>
      <c r="B5" s="732"/>
      <c r="C5" s="732"/>
      <c r="D5" s="732"/>
      <c r="E5" s="732"/>
      <c r="F5" s="732"/>
      <c r="G5" s="732"/>
      <c r="H5" s="732"/>
      <c r="I5" s="732"/>
      <c r="J5" s="732"/>
      <c r="K5" s="732"/>
      <c r="L5" s="732"/>
      <c r="M5" s="732"/>
      <c r="N5" s="732"/>
      <c r="O5" s="732"/>
      <c r="P5" s="733"/>
      <c r="Q5" s="24"/>
      <c r="R5" s="24"/>
      <c r="S5" s="24"/>
      <c r="T5" s="24"/>
      <c r="U5" s="24"/>
      <c r="V5" s="24"/>
      <c r="W5" s="24"/>
      <c r="X5" s="24"/>
      <c r="Y5" s="24"/>
      <c r="Z5" s="24"/>
    </row>
    <row r="6" spans="1:26">
      <c r="B6" s="118" t="s">
        <v>882</v>
      </c>
      <c r="C6" s="119"/>
      <c r="D6" s="120"/>
      <c r="E6" s="207"/>
      <c r="F6" s="120" t="s">
        <v>883</v>
      </c>
      <c r="G6" s="120"/>
      <c r="H6" s="120"/>
      <c r="I6" s="120"/>
      <c r="J6" s="120"/>
      <c r="K6" s="120"/>
    </row>
    <row r="7" spans="1:26">
      <c r="B7" s="122"/>
      <c r="C7" s="123"/>
      <c r="D7" s="120"/>
      <c r="E7" s="124"/>
      <c r="F7" s="120" t="s">
        <v>884</v>
      </c>
      <c r="G7" s="120"/>
      <c r="H7" s="120"/>
      <c r="I7" s="120"/>
      <c r="J7" s="120"/>
      <c r="K7" s="120"/>
    </row>
    <row r="8" spans="1:26">
      <c r="B8" s="125" t="s">
        <v>885</v>
      </c>
      <c r="C8" s="126">
        <v>2020</v>
      </c>
      <c r="D8" s="127">
        <f>IF(E10="NO APLICA","NO APLICA",IF(E11="NO SE REPORTA","SIN INFORMACION",+I30))</f>
        <v>0</v>
      </c>
      <c r="E8" s="209"/>
      <c r="F8" s="120" t="s">
        <v>886</v>
      </c>
      <c r="G8" s="120"/>
      <c r="H8" s="120"/>
      <c r="I8" s="120"/>
      <c r="J8" s="120"/>
      <c r="K8" s="120"/>
    </row>
    <row r="9" spans="1:26">
      <c r="B9" s="129" t="s">
        <v>887</v>
      </c>
      <c r="C9" s="170"/>
      <c r="D9" s="120"/>
      <c r="E9" s="120"/>
      <c r="F9" s="120"/>
      <c r="G9" s="120"/>
      <c r="H9" s="120"/>
      <c r="I9" s="120"/>
      <c r="J9" s="120"/>
      <c r="K9" s="120"/>
    </row>
    <row r="10" spans="1:26">
      <c r="A10" s="24"/>
      <c r="B10" s="836" t="s">
        <v>888</v>
      </c>
      <c r="C10" s="787"/>
      <c r="D10" s="787"/>
      <c r="E10" s="132" t="s">
        <v>889</v>
      </c>
      <c r="F10" s="83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787"/>
      <c r="H10" s="787"/>
      <c r="I10" s="787"/>
      <c r="J10" s="787"/>
      <c r="K10" s="787"/>
      <c r="L10" s="787"/>
      <c r="M10" s="787"/>
      <c r="N10" s="787"/>
      <c r="O10" s="787"/>
      <c r="P10" s="787"/>
      <c r="Q10" s="787"/>
      <c r="R10" s="787"/>
      <c r="S10" s="787"/>
      <c r="T10" s="120"/>
      <c r="U10" s="120"/>
      <c r="V10" s="24"/>
      <c r="W10" s="24"/>
      <c r="X10" s="24"/>
      <c r="Y10" s="24"/>
      <c r="Z10" s="24"/>
    </row>
    <row r="11" spans="1:26" ht="14.25" customHeight="1">
      <c r="A11" s="24"/>
      <c r="B11" s="133"/>
      <c r="C11" s="130"/>
      <c r="D11" s="134" t="str">
        <f>IF(E10="SI APLICA","¿El indicador no se reporta por limitaciones de información disponible? ","")</f>
        <v xml:space="preserve">¿El indicador no se reporta por limitaciones de información disponible? </v>
      </c>
      <c r="E11" s="135" t="s">
        <v>1020</v>
      </c>
      <c r="F11" s="838"/>
      <c r="G11" s="787"/>
      <c r="H11" s="787"/>
      <c r="I11" s="787"/>
      <c r="J11" s="787"/>
      <c r="K11" s="787"/>
      <c r="L11" s="787"/>
      <c r="M11" s="787"/>
      <c r="N11" s="787"/>
      <c r="O11" s="787"/>
      <c r="P11" s="787"/>
      <c r="Q11" s="787"/>
      <c r="R11" s="787"/>
      <c r="S11" s="787"/>
      <c r="T11" s="24"/>
      <c r="U11" s="24"/>
      <c r="V11" s="24"/>
      <c r="W11" s="24"/>
      <c r="X11" s="24"/>
      <c r="Y11" s="24"/>
      <c r="Z11" s="24"/>
    </row>
    <row r="12" spans="1:26" ht="23.25" customHeight="1">
      <c r="A12" s="24"/>
      <c r="B12" s="133"/>
      <c r="C12" s="130"/>
      <c r="D12" s="134" t="str">
        <f>IF(E11="SI SE REPORTA","¿Qué programas o proyectos del Plan de Acción están asociados al indicador? ","")</f>
        <v xml:space="preserve">¿Qué programas o proyectos del Plan de Acción están asociados al indicador? </v>
      </c>
      <c r="E12" s="839"/>
      <c r="F12" s="787"/>
      <c r="G12" s="787"/>
      <c r="H12" s="787"/>
      <c r="I12" s="787"/>
      <c r="J12" s="787"/>
      <c r="K12" s="787"/>
      <c r="L12" s="787"/>
      <c r="M12" s="787"/>
      <c r="N12" s="787"/>
      <c r="O12" s="787"/>
      <c r="P12" s="787"/>
      <c r="Q12" s="787"/>
      <c r="R12" s="787"/>
      <c r="S12" s="24"/>
      <c r="T12" s="24"/>
      <c r="U12" s="24"/>
      <c r="V12" s="24"/>
      <c r="W12" s="24"/>
      <c r="X12" s="24"/>
      <c r="Y12" s="24"/>
      <c r="Z12" s="24"/>
    </row>
    <row r="13" spans="1:26" ht="21.75" customHeight="1">
      <c r="A13" s="24"/>
      <c r="B13" s="133"/>
      <c r="C13" s="130"/>
      <c r="D13" s="134" t="s">
        <v>891</v>
      </c>
      <c r="E13" s="832"/>
      <c r="F13" s="833"/>
      <c r="G13" s="833"/>
      <c r="H13" s="833"/>
      <c r="I13" s="833"/>
      <c r="J13" s="833"/>
      <c r="K13" s="833"/>
      <c r="L13" s="833"/>
      <c r="M13" s="833"/>
      <c r="N13" s="833"/>
      <c r="O13" s="833"/>
      <c r="P13" s="833"/>
      <c r="Q13" s="833"/>
      <c r="R13" s="834"/>
      <c r="S13" s="24"/>
      <c r="T13" s="24"/>
      <c r="U13" s="24"/>
      <c r="V13" s="24"/>
      <c r="W13" s="24"/>
      <c r="X13" s="24"/>
      <c r="Y13" s="24"/>
      <c r="Z13" s="24"/>
    </row>
    <row r="14" spans="1:26" ht="6.75" customHeight="1">
      <c r="A14" s="24"/>
      <c r="B14" s="133"/>
      <c r="C14" s="170"/>
      <c r="D14" s="120"/>
      <c r="E14" s="120"/>
      <c r="F14" s="120"/>
      <c r="G14" s="120"/>
      <c r="H14" s="120"/>
      <c r="I14" s="120"/>
      <c r="J14" s="120"/>
      <c r="K14" s="120"/>
      <c r="L14" s="24"/>
      <c r="M14" s="24"/>
      <c r="N14" s="24"/>
      <c r="O14" s="24"/>
      <c r="P14" s="24"/>
      <c r="Q14" s="24"/>
      <c r="R14" s="24"/>
      <c r="S14" s="24"/>
      <c r="T14" s="24"/>
      <c r="U14" s="24"/>
      <c r="V14" s="24"/>
      <c r="W14" s="24"/>
      <c r="X14" s="24"/>
      <c r="Y14" s="24"/>
      <c r="Z14" s="24"/>
    </row>
    <row r="15" spans="1:26" ht="15" customHeight="1">
      <c r="B15" s="852" t="s">
        <v>892</v>
      </c>
      <c r="C15" s="200"/>
      <c r="D15" s="826" t="s">
        <v>1201</v>
      </c>
      <c r="E15" s="784"/>
      <c r="F15" s="784"/>
      <c r="G15" s="784"/>
      <c r="H15" s="784"/>
      <c r="I15" s="784"/>
      <c r="J15" s="784"/>
      <c r="K15" s="785"/>
    </row>
    <row r="16" spans="1:26" ht="14.25">
      <c r="B16" s="814"/>
      <c r="C16" s="201"/>
      <c r="D16" s="882" t="s">
        <v>1509</v>
      </c>
      <c r="E16" s="787"/>
      <c r="F16" s="787"/>
      <c r="G16" s="787"/>
      <c r="H16" s="787"/>
      <c r="I16" s="787"/>
      <c r="J16" s="787"/>
      <c r="K16" s="788"/>
    </row>
    <row r="17" spans="2:11">
      <c r="B17" s="814"/>
      <c r="C17" s="154" t="s">
        <v>846</v>
      </c>
      <c r="D17" s="153" t="s">
        <v>1110</v>
      </c>
      <c r="E17" s="153" t="s">
        <v>916</v>
      </c>
      <c r="F17" s="153" t="s">
        <v>917</v>
      </c>
      <c r="G17" s="153" t="s">
        <v>918</v>
      </c>
      <c r="H17" s="153" t="s">
        <v>919</v>
      </c>
      <c r="I17" s="153" t="s">
        <v>1510</v>
      </c>
      <c r="K17" s="141"/>
    </row>
    <row r="18" spans="2:11" ht="24">
      <c r="B18" s="814"/>
      <c r="C18" s="301" t="s">
        <v>1026</v>
      </c>
      <c r="D18" s="142" t="s">
        <v>1511</v>
      </c>
      <c r="E18" s="250"/>
      <c r="F18" s="250"/>
      <c r="G18" s="250"/>
      <c r="H18" s="250"/>
      <c r="I18" s="211">
        <f>SUM(E18:H18)</f>
        <v>0</v>
      </c>
      <c r="K18" s="141"/>
    </row>
    <row r="19" spans="2:11" ht="14.25">
      <c r="B19" s="814"/>
      <c r="C19" s="201"/>
      <c r="D19" s="828" t="s">
        <v>1512</v>
      </c>
      <c r="E19" s="790"/>
      <c r="F19" s="790"/>
      <c r="G19" s="790"/>
      <c r="H19" s="790"/>
      <c r="I19" s="790"/>
      <c r="J19" s="790"/>
      <c r="K19" s="791"/>
    </row>
    <row r="20" spans="2:11" ht="15" customHeight="1">
      <c r="B20" s="241"/>
      <c r="C20" s="855" t="s">
        <v>846</v>
      </c>
      <c r="D20" s="813" t="s">
        <v>1129</v>
      </c>
      <c r="E20" s="813" t="s">
        <v>1513</v>
      </c>
      <c r="F20" s="822" t="s">
        <v>1514</v>
      </c>
      <c r="G20" s="732"/>
      <c r="H20" s="732"/>
      <c r="I20" s="732"/>
      <c r="J20" s="733"/>
      <c r="K20" s="155"/>
    </row>
    <row r="21" spans="2:11" ht="15.75" customHeight="1">
      <c r="B21" s="241"/>
      <c r="C21" s="791"/>
      <c r="D21" s="815"/>
      <c r="E21" s="815"/>
      <c r="F21" s="300" t="s">
        <v>1515</v>
      </c>
      <c r="G21" s="300" t="s">
        <v>1516</v>
      </c>
      <c r="H21" s="300" t="s">
        <v>1517</v>
      </c>
      <c r="I21" s="300" t="s">
        <v>1518</v>
      </c>
      <c r="J21" s="300" t="s">
        <v>850</v>
      </c>
      <c r="K21" s="157"/>
    </row>
    <row r="22" spans="2:11" ht="15.75" customHeight="1">
      <c r="B22" s="241"/>
      <c r="C22" s="167"/>
      <c r="D22" s="167"/>
      <c r="E22" s="325" t="s">
        <v>1519</v>
      </c>
      <c r="F22" s="156"/>
      <c r="G22" s="156"/>
      <c r="H22" s="156"/>
      <c r="I22" s="323">
        <f t="shared" ref="I22:I29" si="0">+G22*H22</f>
        <v>0</v>
      </c>
      <c r="J22" s="326"/>
      <c r="K22" s="157"/>
    </row>
    <row r="23" spans="2:11" ht="15.75" customHeight="1">
      <c r="B23" s="241"/>
      <c r="C23" s="265"/>
      <c r="D23" s="167"/>
      <c r="E23" s="325" t="s">
        <v>1520</v>
      </c>
      <c r="F23" s="156"/>
      <c r="G23" s="156"/>
      <c r="H23" s="156"/>
      <c r="I23" s="323">
        <f t="shared" si="0"/>
        <v>0</v>
      </c>
      <c r="J23" s="150"/>
      <c r="K23" s="157"/>
    </row>
    <row r="24" spans="2:11" ht="15.75" customHeight="1">
      <c r="B24" s="241"/>
      <c r="C24" s="265"/>
      <c r="D24" s="167"/>
      <c r="E24" s="325" t="s">
        <v>1521</v>
      </c>
      <c r="F24" s="156"/>
      <c r="G24" s="156"/>
      <c r="H24" s="156"/>
      <c r="I24" s="323">
        <f t="shared" si="0"/>
        <v>0</v>
      </c>
      <c r="J24" s="150"/>
      <c r="K24" s="157"/>
    </row>
    <row r="25" spans="2:11" ht="15.75" customHeight="1">
      <c r="B25" s="241"/>
      <c r="C25" s="265"/>
      <c r="D25" s="167"/>
      <c r="E25" s="325" t="s">
        <v>1522</v>
      </c>
      <c r="F25" s="156"/>
      <c r="G25" s="156"/>
      <c r="H25" s="156"/>
      <c r="I25" s="323">
        <f t="shared" si="0"/>
        <v>0</v>
      </c>
      <c r="J25" s="150"/>
      <c r="K25" s="157"/>
    </row>
    <row r="26" spans="2:11" ht="15.75" customHeight="1">
      <c r="B26" s="241"/>
      <c r="C26" s="265"/>
      <c r="D26" s="167"/>
      <c r="E26" s="325" t="s">
        <v>1523</v>
      </c>
      <c r="F26" s="156"/>
      <c r="G26" s="156"/>
      <c r="H26" s="156"/>
      <c r="I26" s="323">
        <f t="shared" si="0"/>
        <v>0</v>
      </c>
      <c r="J26" s="150"/>
      <c r="K26" s="157"/>
    </row>
    <row r="27" spans="2:11" ht="15.75" customHeight="1">
      <c r="B27" s="241"/>
      <c r="C27" s="265"/>
      <c r="D27" s="167"/>
      <c r="E27" s="167"/>
      <c r="F27" s="156"/>
      <c r="G27" s="156"/>
      <c r="H27" s="156"/>
      <c r="I27" s="323">
        <f t="shared" si="0"/>
        <v>0</v>
      </c>
      <c r="J27" s="150"/>
      <c r="K27" s="157"/>
    </row>
    <row r="28" spans="2:11" ht="15.75" customHeight="1">
      <c r="B28" s="241"/>
      <c r="C28" s="265"/>
      <c r="D28" s="167"/>
      <c r="E28" s="167"/>
      <c r="F28" s="156"/>
      <c r="G28" s="156"/>
      <c r="H28" s="156"/>
      <c r="I28" s="323">
        <f t="shared" si="0"/>
        <v>0</v>
      </c>
      <c r="J28" s="150"/>
      <c r="K28" s="157"/>
    </row>
    <row r="29" spans="2:11" ht="15.75" customHeight="1">
      <c r="B29" s="241"/>
      <c r="C29" s="265"/>
      <c r="D29" s="167"/>
      <c r="E29" s="167"/>
      <c r="F29" s="156"/>
      <c r="G29" s="156"/>
      <c r="H29" s="156"/>
      <c r="I29" s="323">
        <f t="shared" si="0"/>
        <v>0</v>
      </c>
      <c r="J29" s="150"/>
      <c r="K29" s="157"/>
    </row>
    <row r="30" spans="2:11" ht="15.75" customHeight="1">
      <c r="B30" s="241"/>
      <c r="C30" s="301"/>
      <c r="D30" s="182" t="s">
        <v>1025</v>
      </c>
      <c r="E30" s="182"/>
      <c r="F30" s="182"/>
      <c r="G30" s="182"/>
      <c r="H30" s="327" t="str">
        <f>Formulas!D20</f>
        <v>ERROR: LA SUMA DE LA COLUMNA DEBE SER 100%</v>
      </c>
      <c r="I30" s="323">
        <f>Formulas!E20</f>
        <v>0</v>
      </c>
      <c r="J30" s="142"/>
      <c r="K30" s="158"/>
    </row>
    <row r="31" spans="2:11" ht="15.75" customHeight="1">
      <c r="B31" s="187"/>
      <c r="C31" s="202"/>
      <c r="D31" s="822" t="s">
        <v>1524</v>
      </c>
      <c r="E31" s="732"/>
      <c r="F31" s="732"/>
      <c r="G31" s="732"/>
      <c r="H31" s="732"/>
      <c r="I31" s="732"/>
      <c r="J31" s="732"/>
      <c r="K31" s="733"/>
    </row>
    <row r="32" spans="2:11" ht="24" customHeight="1">
      <c r="B32" s="187" t="s">
        <v>931</v>
      </c>
      <c r="C32" s="202"/>
      <c r="D32" s="822" t="s">
        <v>1525</v>
      </c>
      <c r="E32" s="732"/>
      <c r="F32" s="732"/>
      <c r="G32" s="732"/>
      <c r="H32" s="732"/>
      <c r="I32" s="732"/>
      <c r="J32" s="732"/>
      <c r="K32" s="733"/>
    </row>
    <row r="33" spans="2:11" ht="36" customHeight="1">
      <c r="B33" s="187" t="s">
        <v>933</v>
      </c>
      <c r="C33" s="202"/>
      <c r="D33" s="822" t="s">
        <v>1526</v>
      </c>
      <c r="E33" s="732"/>
      <c r="F33" s="732"/>
      <c r="G33" s="732"/>
      <c r="H33" s="732"/>
      <c r="I33" s="732"/>
      <c r="J33" s="732"/>
      <c r="K33" s="733"/>
    </row>
    <row r="34" spans="2:11" ht="15.75" customHeight="1">
      <c r="B34" s="118"/>
      <c r="C34" s="119"/>
      <c r="D34" s="120"/>
      <c r="E34" s="120"/>
      <c r="F34" s="120"/>
      <c r="G34" s="120"/>
      <c r="H34" s="120"/>
      <c r="I34" s="120"/>
      <c r="J34" s="120"/>
      <c r="K34" s="120"/>
    </row>
    <row r="35" spans="2:11" ht="24" customHeight="1">
      <c r="B35" s="830" t="s">
        <v>935</v>
      </c>
      <c r="C35" s="732"/>
      <c r="D35" s="732"/>
      <c r="E35" s="733"/>
      <c r="F35" s="120"/>
      <c r="G35" s="120"/>
      <c r="H35" s="120"/>
      <c r="I35" s="120"/>
      <c r="J35" s="120"/>
      <c r="K35" s="120"/>
    </row>
    <row r="36" spans="2:11" ht="15.75" customHeight="1">
      <c r="B36" s="813">
        <v>1</v>
      </c>
      <c r="C36" s="180"/>
      <c r="D36" s="181" t="s">
        <v>936</v>
      </c>
      <c r="E36" s="167"/>
      <c r="F36" s="120"/>
      <c r="G36" s="120"/>
      <c r="H36" s="120"/>
      <c r="I36" s="120"/>
      <c r="J36" s="120"/>
      <c r="K36" s="120"/>
    </row>
    <row r="37" spans="2:11" ht="15.75" customHeight="1">
      <c r="B37" s="814"/>
      <c r="C37" s="180"/>
      <c r="D37" s="142" t="s">
        <v>8</v>
      </c>
      <c r="E37" s="167"/>
      <c r="F37" s="120"/>
      <c r="G37" s="120"/>
      <c r="H37" s="120"/>
      <c r="I37" s="120"/>
      <c r="J37" s="120"/>
      <c r="K37" s="120"/>
    </row>
    <row r="38" spans="2:11" ht="15.75" customHeight="1">
      <c r="B38" s="814"/>
      <c r="C38" s="180"/>
      <c r="D38" s="142" t="s">
        <v>937</v>
      </c>
      <c r="E38" s="167"/>
      <c r="F38" s="120"/>
      <c r="G38" s="120"/>
      <c r="H38" s="120"/>
      <c r="I38" s="120"/>
      <c r="J38" s="120"/>
      <c r="K38" s="120"/>
    </row>
    <row r="39" spans="2:11" ht="15.75" customHeight="1">
      <c r="B39" s="814"/>
      <c r="C39" s="180"/>
      <c r="D39" s="142" t="s">
        <v>10</v>
      </c>
      <c r="E39" s="167"/>
      <c r="F39" s="120"/>
      <c r="G39" s="120"/>
      <c r="H39" s="120"/>
      <c r="I39" s="120"/>
      <c r="J39" s="120"/>
      <c r="K39" s="120"/>
    </row>
    <row r="40" spans="2:11" ht="15.75" customHeight="1">
      <c r="B40" s="814"/>
      <c r="C40" s="180"/>
      <c r="D40" s="142" t="s">
        <v>12</v>
      </c>
      <c r="E40" s="167"/>
      <c r="F40" s="120"/>
      <c r="G40" s="120"/>
      <c r="H40" s="120"/>
      <c r="I40" s="120"/>
      <c r="J40" s="120"/>
      <c r="K40" s="120"/>
    </row>
    <row r="41" spans="2:11" ht="15.75" customHeight="1">
      <c r="B41" s="814"/>
      <c r="C41" s="180"/>
      <c r="D41" s="142" t="s">
        <v>14</v>
      </c>
      <c r="E41" s="167"/>
      <c r="F41" s="120"/>
      <c r="G41" s="120"/>
      <c r="H41" s="120"/>
      <c r="I41" s="120"/>
      <c r="J41" s="120"/>
      <c r="K41" s="120"/>
    </row>
    <row r="42" spans="2:11" ht="15.75" customHeight="1">
      <c r="B42" s="815"/>
      <c r="C42" s="145"/>
      <c r="D42" s="142" t="s">
        <v>938</v>
      </c>
      <c r="E42" s="167"/>
      <c r="F42" s="120"/>
      <c r="G42" s="120"/>
      <c r="H42" s="120"/>
      <c r="I42" s="120"/>
      <c r="J42" s="120"/>
      <c r="K42" s="120"/>
    </row>
    <row r="43" spans="2:11" ht="15.75" customHeight="1">
      <c r="B43" s="118"/>
      <c r="C43" s="119"/>
      <c r="D43" s="120"/>
      <c r="E43" s="120"/>
      <c r="F43" s="120"/>
      <c r="G43" s="120"/>
      <c r="H43" s="120"/>
      <c r="I43" s="120"/>
      <c r="J43" s="120"/>
      <c r="K43" s="120"/>
    </row>
    <row r="44" spans="2:11" ht="15.75" customHeight="1">
      <c r="B44" s="830" t="s">
        <v>939</v>
      </c>
      <c r="C44" s="732"/>
      <c r="D44" s="732"/>
      <c r="E44" s="733"/>
      <c r="F44" s="120"/>
      <c r="G44" s="120"/>
      <c r="H44" s="120"/>
      <c r="I44" s="120"/>
      <c r="J44" s="120"/>
      <c r="K44" s="120"/>
    </row>
    <row r="45" spans="2:11" ht="15.75" customHeight="1">
      <c r="B45" s="813">
        <v>1</v>
      </c>
      <c r="C45" s="180"/>
      <c r="D45" s="181" t="s">
        <v>936</v>
      </c>
      <c r="E45" s="231" t="s">
        <v>940</v>
      </c>
      <c r="F45" s="120"/>
      <c r="G45" s="120"/>
      <c r="H45" s="120"/>
      <c r="I45" s="120"/>
      <c r="J45" s="120"/>
      <c r="K45" s="120"/>
    </row>
    <row r="46" spans="2:11" ht="15.75" customHeight="1">
      <c r="B46" s="814"/>
      <c r="C46" s="180"/>
      <c r="D46" s="142" t="s">
        <v>8</v>
      </c>
      <c r="E46" s="231" t="s">
        <v>941</v>
      </c>
      <c r="F46" s="120"/>
      <c r="G46" s="120"/>
      <c r="H46" s="120"/>
      <c r="I46" s="120"/>
      <c r="J46" s="120"/>
      <c r="K46" s="120"/>
    </row>
    <row r="47" spans="2:11" ht="15.75" customHeight="1">
      <c r="B47" s="814"/>
      <c r="C47" s="180"/>
      <c r="D47" s="142" t="s">
        <v>937</v>
      </c>
      <c r="E47" s="218"/>
      <c r="F47" s="120"/>
      <c r="G47" s="120"/>
      <c r="H47" s="120"/>
      <c r="I47" s="120"/>
      <c r="J47" s="120"/>
      <c r="K47" s="120"/>
    </row>
    <row r="48" spans="2:11" ht="15.75" customHeight="1">
      <c r="B48" s="814"/>
      <c r="C48" s="180"/>
      <c r="D48" s="142" t="s">
        <v>10</v>
      </c>
      <c r="E48" s="218"/>
      <c r="F48" s="120"/>
      <c r="G48" s="120"/>
      <c r="H48" s="120"/>
      <c r="I48" s="120"/>
      <c r="J48" s="120"/>
      <c r="K48" s="120"/>
    </row>
    <row r="49" spans="2:11" ht="15.75" customHeight="1">
      <c r="B49" s="814"/>
      <c r="C49" s="180"/>
      <c r="D49" s="142" t="s">
        <v>12</v>
      </c>
      <c r="E49" s="218"/>
      <c r="F49" s="120"/>
      <c r="G49" s="120"/>
      <c r="H49" s="120"/>
      <c r="I49" s="120"/>
      <c r="J49" s="120"/>
      <c r="K49" s="120"/>
    </row>
    <row r="50" spans="2:11" ht="15.75" customHeight="1">
      <c r="B50" s="814"/>
      <c r="C50" s="180"/>
      <c r="D50" s="142" t="s">
        <v>14</v>
      </c>
      <c r="E50" s="218"/>
      <c r="F50" s="120"/>
      <c r="G50" s="120"/>
      <c r="H50" s="120"/>
      <c r="I50" s="120"/>
      <c r="J50" s="120"/>
      <c r="K50" s="120"/>
    </row>
    <row r="51" spans="2:11" ht="15.75" customHeight="1">
      <c r="B51" s="815"/>
      <c r="C51" s="145"/>
      <c r="D51" s="142" t="s">
        <v>938</v>
      </c>
      <c r="E51" s="218"/>
      <c r="F51" s="120"/>
      <c r="G51" s="120"/>
      <c r="H51" s="120"/>
      <c r="I51" s="120"/>
      <c r="J51" s="120"/>
      <c r="K51" s="120"/>
    </row>
    <row r="52" spans="2:11" ht="15.75" customHeight="1">
      <c r="B52" s="118"/>
      <c r="C52" s="119"/>
      <c r="D52" s="120"/>
      <c r="E52" s="120"/>
      <c r="F52" s="120"/>
      <c r="G52" s="120"/>
      <c r="H52" s="120"/>
      <c r="I52" s="120"/>
      <c r="J52" s="120"/>
      <c r="K52" s="120"/>
    </row>
    <row r="53" spans="2:11" ht="15" customHeight="1">
      <c r="B53" s="178" t="s">
        <v>942</v>
      </c>
      <c r="C53" s="224"/>
      <c r="D53" s="224"/>
      <c r="E53" s="225"/>
      <c r="G53" s="120"/>
      <c r="H53" s="120"/>
      <c r="I53" s="120"/>
      <c r="J53" s="120"/>
      <c r="K53" s="120"/>
    </row>
    <row r="54" spans="2:11" ht="15.75" customHeight="1">
      <c r="B54" s="187" t="s">
        <v>943</v>
      </c>
      <c r="C54" s="142" t="s">
        <v>944</v>
      </c>
      <c r="D54" s="142" t="s">
        <v>945</v>
      </c>
      <c r="E54" s="142" t="s">
        <v>946</v>
      </c>
      <c r="F54" s="120"/>
      <c r="G54" s="120"/>
      <c r="H54" s="120"/>
      <c r="I54" s="120"/>
      <c r="J54" s="120"/>
    </row>
    <row r="55" spans="2:11" ht="15.75" customHeight="1">
      <c r="B55" s="189">
        <v>42401</v>
      </c>
      <c r="C55" s="142">
        <v>0.01</v>
      </c>
      <c r="D55" s="142" t="s">
        <v>1527</v>
      </c>
      <c r="E55" s="142"/>
      <c r="F55" s="120"/>
      <c r="G55" s="120"/>
      <c r="H55" s="120"/>
      <c r="I55" s="120"/>
      <c r="J55" s="120"/>
    </row>
    <row r="56" spans="2:11" ht="15.75" customHeight="1">
      <c r="B56" s="118"/>
      <c r="C56" s="119"/>
      <c r="D56" s="120"/>
      <c r="E56" s="120"/>
      <c r="F56" s="120"/>
      <c r="G56" s="120"/>
      <c r="H56" s="120"/>
      <c r="I56" s="120"/>
      <c r="J56" s="120"/>
      <c r="K56" s="120"/>
    </row>
    <row r="57" spans="2:11" ht="15.75" customHeight="1">
      <c r="B57" s="193" t="s">
        <v>850</v>
      </c>
      <c r="C57" s="194"/>
      <c r="D57" s="120"/>
      <c r="E57" s="120"/>
      <c r="F57" s="120"/>
      <c r="G57" s="120"/>
      <c r="H57" s="120"/>
      <c r="I57" s="120"/>
      <c r="J57" s="120"/>
      <c r="K57" s="120"/>
    </row>
    <row r="58" spans="2:11" ht="15.75" customHeight="1">
      <c r="B58" s="880"/>
      <c r="C58" s="784"/>
      <c r="D58" s="784"/>
      <c r="E58" s="785"/>
      <c r="F58" s="120"/>
      <c r="G58" s="120"/>
      <c r="H58" s="120"/>
      <c r="I58" s="120"/>
      <c r="J58" s="120"/>
      <c r="K58" s="120"/>
    </row>
    <row r="59" spans="2:11" ht="15.75" customHeight="1">
      <c r="B59" s="881"/>
      <c r="C59" s="790"/>
      <c r="D59" s="790"/>
      <c r="E59" s="791"/>
      <c r="F59" s="120"/>
      <c r="G59" s="120"/>
      <c r="H59" s="120"/>
      <c r="I59" s="120"/>
      <c r="J59" s="120"/>
      <c r="K59" s="120"/>
    </row>
    <row r="60" spans="2:11" ht="15.75" customHeight="1">
      <c r="B60" s="120"/>
      <c r="C60" s="170"/>
      <c r="D60" s="120"/>
      <c r="E60" s="120"/>
      <c r="F60" s="120"/>
      <c r="G60" s="120"/>
      <c r="H60" s="120"/>
      <c r="I60" s="120"/>
      <c r="J60" s="120"/>
      <c r="K60" s="120"/>
    </row>
    <row r="61" spans="2:11" ht="15.75" customHeight="1">
      <c r="B61" s="830" t="s">
        <v>1394</v>
      </c>
      <c r="C61" s="732"/>
      <c r="D61" s="733"/>
      <c r="E61" s="120"/>
      <c r="F61" s="120"/>
      <c r="G61" s="120"/>
      <c r="H61" s="120"/>
      <c r="I61" s="120"/>
      <c r="J61" s="120"/>
      <c r="K61" s="120"/>
    </row>
    <row r="62" spans="2:11" ht="15.75" customHeight="1">
      <c r="B62" s="187" t="s">
        <v>949</v>
      </c>
      <c r="C62" s="145"/>
      <c r="D62" s="142" t="s">
        <v>1528</v>
      </c>
      <c r="E62" s="120"/>
      <c r="F62" s="120"/>
      <c r="G62" s="120"/>
      <c r="H62" s="120"/>
      <c r="I62" s="120"/>
      <c r="J62" s="120"/>
      <c r="K62" s="120"/>
    </row>
    <row r="63" spans="2:11" ht="15.75" customHeight="1">
      <c r="B63" s="813" t="s">
        <v>951</v>
      </c>
      <c r="C63" s="180"/>
      <c r="D63" s="221" t="s">
        <v>952</v>
      </c>
      <c r="E63" s="120"/>
      <c r="F63" s="120"/>
      <c r="G63" s="120"/>
      <c r="H63" s="120"/>
      <c r="I63" s="120"/>
      <c r="J63" s="120"/>
      <c r="K63" s="120"/>
    </row>
    <row r="64" spans="2:11" ht="15.75" customHeight="1">
      <c r="B64" s="814"/>
      <c r="C64" s="180"/>
      <c r="D64" s="206" t="s">
        <v>1529</v>
      </c>
      <c r="E64" s="120"/>
      <c r="F64" s="120"/>
      <c r="G64" s="120"/>
      <c r="H64" s="120"/>
      <c r="I64" s="120"/>
      <c r="J64" s="120"/>
      <c r="K64" s="120"/>
    </row>
    <row r="65" spans="2:11" ht="15.75" customHeight="1">
      <c r="B65" s="814"/>
      <c r="C65" s="180"/>
      <c r="D65" s="221" t="s">
        <v>955</v>
      </c>
      <c r="E65" s="120"/>
      <c r="F65" s="120"/>
      <c r="G65" s="120"/>
      <c r="H65" s="120"/>
      <c r="I65" s="120"/>
      <c r="J65" s="120"/>
      <c r="K65" s="120"/>
    </row>
    <row r="66" spans="2:11" ht="15.75" customHeight="1">
      <c r="B66" s="814"/>
      <c r="C66" s="180"/>
      <c r="D66" s="206" t="s">
        <v>1530</v>
      </c>
      <c r="E66" s="120"/>
      <c r="F66" s="120"/>
      <c r="G66" s="120"/>
      <c r="H66" s="120"/>
      <c r="I66" s="120"/>
      <c r="J66" s="120"/>
      <c r="K66" s="120"/>
    </row>
    <row r="67" spans="2:11" ht="15.75" customHeight="1">
      <c r="B67" s="814"/>
      <c r="C67" s="180"/>
      <c r="D67" s="206" t="s">
        <v>1531</v>
      </c>
      <c r="E67" s="120"/>
      <c r="F67" s="120"/>
      <c r="G67" s="120"/>
      <c r="H67" s="120"/>
      <c r="I67" s="120"/>
      <c r="J67" s="120"/>
      <c r="K67" s="120"/>
    </row>
    <row r="68" spans="2:11" ht="15.75" customHeight="1">
      <c r="B68" s="814"/>
      <c r="C68" s="180"/>
      <c r="D68" s="206" t="s">
        <v>1532</v>
      </c>
      <c r="E68" s="120"/>
      <c r="F68" s="120"/>
      <c r="G68" s="120"/>
      <c r="H68" s="120"/>
      <c r="I68" s="120"/>
      <c r="J68" s="120"/>
      <c r="K68" s="120"/>
    </row>
    <row r="69" spans="2:11" ht="15.75" customHeight="1">
      <c r="B69" s="814"/>
      <c r="C69" s="180"/>
      <c r="D69" s="206" t="s">
        <v>1533</v>
      </c>
      <c r="E69" s="120"/>
      <c r="F69" s="120"/>
      <c r="G69" s="120"/>
      <c r="H69" s="120"/>
      <c r="I69" s="120"/>
      <c r="J69" s="120"/>
      <c r="K69" s="120"/>
    </row>
    <row r="70" spans="2:11" ht="15.75" customHeight="1">
      <c r="B70" s="814"/>
      <c r="C70" s="180"/>
      <c r="D70" s="206" t="s">
        <v>1534</v>
      </c>
      <c r="E70" s="120"/>
      <c r="F70" s="120"/>
      <c r="G70" s="120"/>
      <c r="H70" s="120"/>
      <c r="I70" s="120"/>
      <c r="J70" s="120"/>
      <c r="K70" s="120"/>
    </row>
    <row r="71" spans="2:11" ht="15.75" customHeight="1">
      <c r="B71" s="814"/>
      <c r="C71" s="180"/>
      <c r="D71" s="206" t="s">
        <v>1535</v>
      </c>
      <c r="E71" s="120"/>
      <c r="F71" s="120"/>
      <c r="G71" s="120"/>
      <c r="H71" s="120"/>
      <c r="I71" s="120"/>
      <c r="J71" s="120"/>
      <c r="K71" s="120"/>
    </row>
    <row r="72" spans="2:11" ht="15.75" customHeight="1">
      <c r="B72" s="814"/>
      <c r="C72" s="180"/>
      <c r="D72" s="221" t="s">
        <v>1184</v>
      </c>
      <c r="E72" s="120"/>
      <c r="F72" s="120"/>
      <c r="G72" s="120"/>
      <c r="H72" s="120"/>
      <c r="I72" s="120"/>
      <c r="J72" s="120"/>
      <c r="K72" s="120"/>
    </row>
    <row r="73" spans="2:11" ht="15.75" customHeight="1">
      <c r="B73" s="814"/>
      <c r="C73" s="180"/>
      <c r="D73" s="206" t="s">
        <v>1536</v>
      </c>
      <c r="E73" s="120"/>
      <c r="F73" s="120"/>
      <c r="G73" s="120"/>
      <c r="H73" s="120"/>
      <c r="I73" s="120"/>
      <c r="J73" s="120"/>
      <c r="K73" s="120"/>
    </row>
    <row r="74" spans="2:11" ht="15.75" customHeight="1">
      <c r="B74" s="815"/>
      <c r="C74" s="145"/>
      <c r="D74" s="190"/>
      <c r="E74" s="120"/>
      <c r="F74" s="120"/>
      <c r="G74" s="120"/>
      <c r="H74" s="120"/>
      <c r="I74" s="120"/>
      <c r="J74" s="120"/>
      <c r="K74" s="120"/>
    </row>
    <row r="75" spans="2:11" ht="15.75" customHeight="1">
      <c r="B75" s="813" t="s">
        <v>964</v>
      </c>
      <c r="C75" s="249"/>
      <c r="D75" s="813"/>
      <c r="E75" s="120"/>
      <c r="F75" s="120"/>
      <c r="G75" s="120"/>
      <c r="H75" s="120"/>
      <c r="I75" s="120"/>
      <c r="J75" s="120"/>
      <c r="K75" s="120"/>
    </row>
    <row r="76" spans="2:11" ht="15.75" customHeight="1">
      <c r="B76" s="815"/>
      <c r="C76" s="166"/>
      <c r="D76" s="815"/>
      <c r="E76" s="120"/>
      <c r="F76" s="120"/>
      <c r="G76" s="120"/>
      <c r="H76" s="120"/>
      <c r="I76" s="120"/>
      <c r="J76" s="120"/>
      <c r="K76" s="120"/>
    </row>
    <row r="77" spans="2:11" ht="15.75" customHeight="1">
      <c r="B77" s="195"/>
      <c r="C77" s="130"/>
      <c r="D77" s="120"/>
      <c r="E77" s="120"/>
      <c r="F77" s="120"/>
      <c r="G77" s="120"/>
      <c r="H77" s="120"/>
      <c r="I77" s="120"/>
      <c r="J77" s="120"/>
      <c r="K77" s="120"/>
    </row>
    <row r="78" spans="2:11" ht="15.75" customHeight="1">
      <c r="B78" s="813" t="s">
        <v>965</v>
      </c>
      <c r="C78" s="248"/>
      <c r="D78" s="260" t="s">
        <v>1537</v>
      </c>
      <c r="E78" s="120"/>
      <c r="F78" s="120"/>
      <c r="G78" s="120"/>
      <c r="H78" s="120"/>
      <c r="I78" s="120"/>
      <c r="J78" s="120"/>
      <c r="K78" s="120"/>
    </row>
    <row r="79" spans="2:11" ht="15.75" customHeight="1">
      <c r="B79" s="814"/>
      <c r="C79" s="180"/>
      <c r="D79" s="206" t="s">
        <v>1538</v>
      </c>
      <c r="E79" s="120"/>
      <c r="F79" s="120"/>
      <c r="G79" s="120"/>
      <c r="H79" s="120"/>
      <c r="I79" s="120"/>
      <c r="J79" s="120"/>
      <c r="K79" s="120"/>
    </row>
    <row r="80" spans="2:11" ht="15.75" customHeight="1">
      <c r="B80" s="814"/>
      <c r="C80" s="180"/>
      <c r="D80" s="206" t="s">
        <v>1539</v>
      </c>
      <c r="E80" s="120"/>
      <c r="F80" s="120"/>
      <c r="G80" s="120"/>
      <c r="H80" s="120"/>
      <c r="I80" s="120"/>
      <c r="J80" s="120"/>
      <c r="K80" s="120"/>
    </row>
    <row r="81" spans="2:11" ht="15.75" customHeight="1">
      <c r="B81" s="814"/>
      <c r="C81" s="180"/>
      <c r="D81" s="206" t="s">
        <v>1540</v>
      </c>
      <c r="E81" s="120"/>
      <c r="F81" s="120"/>
      <c r="G81" s="120"/>
      <c r="H81" s="120"/>
      <c r="I81" s="120"/>
      <c r="J81" s="120"/>
      <c r="K81" s="120"/>
    </row>
    <row r="82" spans="2:11" ht="15.75" customHeight="1">
      <c r="B82" s="814"/>
      <c r="C82" s="180"/>
      <c r="D82" s="206" t="s">
        <v>1541</v>
      </c>
      <c r="E82" s="120"/>
      <c r="F82" s="120"/>
      <c r="G82" s="120"/>
      <c r="H82" s="120"/>
      <c r="I82" s="120"/>
      <c r="J82" s="120"/>
      <c r="K82" s="120"/>
    </row>
    <row r="83" spans="2:11" ht="15.75" customHeight="1">
      <c r="B83" s="814"/>
      <c r="C83" s="180"/>
      <c r="D83" s="206" t="s">
        <v>1542</v>
      </c>
      <c r="E83" s="120"/>
      <c r="F83" s="120"/>
      <c r="G83" s="120"/>
      <c r="H83" s="120"/>
      <c r="I83" s="120"/>
      <c r="J83" s="120"/>
      <c r="K83" s="120"/>
    </row>
    <row r="84" spans="2:11" ht="15.75" customHeight="1">
      <c r="B84" s="814"/>
      <c r="C84" s="180"/>
      <c r="D84" s="206" t="s">
        <v>1543</v>
      </c>
      <c r="E84" s="120"/>
      <c r="F84" s="120"/>
      <c r="G84" s="120"/>
      <c r="H84" s="120"/>
      <c r="I84" s="120"/>
      <c r="J84" s="120"/>
      <c r="K84" s="120"/>
    </row>
    <row r="85" spans="2:11" ht="15.75" customHeight="1">
      <c r="B85" s="814"/>
      <c r="C85" s="180"/>
      <c r="D85" s="206" t="s">
        <v>1544</v>
      </c>
      <c r="E85" s="120"/>
      <c r="F85" s="120"/>
      <c r="G85" s="120"/>
      <c r="H85" s="120"/>
      <c r="I85" s="120"/>
      <c r="J85" s="120"/>
      <c r="K85" s="120"/>
    </row>
    <row r="86" spans="2:11" ht="15.75" customHeight="1">
      <c r="B86" s="814"/>
      <c r="C86" s="180"/>
      <c r="D86" s="206" t="s">
        <v>1545</v>
      </c>
      <c r="E86" s="120"/>
      <c r="F86" s="120"/>
      <c r="G86" s="120"/>
      <c r="H86" s="120"/>
      <c r="I86" s="120"/>
      <c r="J86" s="120"/>
      <c r="K86" s="120"/>
    </row>
    <row r="87" spans="2:11" ht="15.75" customHeight="1">
      <c r="B87" s="814"/>
      <c r="C87" s="180"/>
      <c r="D87" s="206" t="s">
        <v>1546</v>
      </c>
      <c r="E87" s="120"/>
      <c r="F87" s="120"/>
      <c r="G87" s="120"/>
      <c r="H87" s="120"/>
      <c r="I87" s="120"/>
      <c r="J87" s="120"/>
      <c r="K87" s="120"/>
    </row>
    <row r="88" spans="2:11" ht="15.75" customHeight="1">
      <c r="B88" s="814"/>
      <c r="C88" s="180"/>
      <c r="D88" s="206" t="s">
        <v>1547</v>
      </c>
      <c r="E88" s="120"/>
      <c r="F88" s="120"/>
      <c r="G88" s="120"/>
      <c r="H88" s="120"/>
      <c r="I88" s="120"/>
      <c r="J88" s="120"/>
      <c r="K88" s="120"/>
    </row>
    <row r="89" spans="2:11" ht="15.75" customHeight="1">
      <c r="B89" s="814"/>
      <c r="C89" s="180"/>
      <c r="D89" s="206" t="s">
        <v>1548</v>
      </c>
      <c r="E89" s="120"/>
      <c r="F89" s="120"/>
      <c r="G89" s="120"/>
      <c r="H89" s="120"/>
      <c r="I89" s="120"/>
      <c r="J89" s="120"/>
      <c r="K89" s="120"/>
    </row>
    <row r="90" spans="2:11" ht="15.75" customHeight="1">
      <c r="B90" s="814"/>
      <c r="C90" s="180"/>
      <c r="D90" s="206" t="s">
        <v>1549</v>
      </c>
      <c r="E90" s="120"/>
      <c r="F90" s="120"/>
      <c r="G90" s="120"/>
      <c r="H90" s="120"/>
      <c r="I90" s="120"/>
      <c r="J90" s="120"/>
      <c r="K90" s="120"/>
    </row>
    <row r="91" spans="2:11" ht="15.75" customHeight="1">
      <c r="B91" s="815"/>
      <c r="C91" s="145"/>
      <c r="D91" s="142" t="s">
        <v>1550</v>
      </c>
      <c r="E91" s="120"/>
      <c r="F91" s="120"/>
      <c r="G91" s="120"/>
      <c r="H91" s="120"/>
      <c r="I91" s="120"/>
      <c r="J91" s="120"/>
      <c r="K91" s="120"/>
    </row>
    <row r="92" spans="2:11" ht="15.75" customHeight="1">
      <c r="B92" s="813" t="s">
        <v>982</v>
      </c>
      <c r="C92" s="180"/>
      <c r="D92" s="221" t="s">
        <v>1551</v>
      </c>
      <c r="E92" s="120"/>
      <c r="F92" s="120"/>
      <c r="G92" s="120"/>
      <c r="H92" s="120"/>
      <c r="I92" s="120"/>
      <c r="J92" s="120"/>
      <c r="K92" s="120"/>
    </row>
    <row r="93" spans="2:11" ht="15.75" customHeight="1">
      <c r="B93" s="814"/>
      <c r="C93" s="180"/>
      <c r="D93" s="206" t="s">
        <v>1552</v>
      </c>
      <c r="E93" s="120"/>
      <c r="F93" s="120"/>
      <c r="G93" s="120"/>
      <c r="H93" s="120"/>
      <c r="I93" s="120"/>
      <c r="J93" s="120"/>
      <c r="K93" s="120"/>
    </row>
    <row r="94" spans="2:11" ht="15.75" customHeight="1">
      <c r="B94" s="814"/>
      <c r="C94" s="180"/>
      <c r="D94" s="222"/>
      <c r="E94" s="120"/>
      <c r="F94" s="120"/>
      <c r="G94" s="120"/>
      <c r="H94" s="120"/>
      <c r="I94" s="120"/>
      <c r="J94" s="120"/>
      <c r="K94" s="120"/>
    </row>
    <row r="95" spans="2:11" ht="15.75" customHeight="1">
      <c r="B95" s="814"/>
      <c r="C95" s="180"/>
      <c r="D95" s="206" t="s">
        <v>983</v>
      </c>
      <c r="E95" s="120"/>
      <c r="F95" s="120"/>
      <c r="G95" s="120"/>
      <c r="H95" s="120"/>
      <c r="I95" s="120"/>
      <c r="J95" s="120"/>
      <c r="K95" s="120"/>
    </row>
    <row r="96" spans="2:11" ht="15.75" customHeight="1">
      <c r="B96" s="814"/>
      <c r="C96" s="180"/>
      <c r="D96" s="206" t="s">
        <v>1553</v>
      </c>
      <c r="E96" s="120"/>
      <c r="F96" s="120"/>
      <c r="G96" s="120"/>
      <c r="H96" s="120"/>
      <c r="I96" s="120"/>
      <c r="J96" s="120"/>
      <c r="K96" s="120"/>
    </row>
    <row r="97" spans="2:11" ht="15.75" customHeight="1">
      <c r="B97" s="814"/>
      <c r="C97" s="180"/>
      <c r="D97" s="206" t="s">
        <v>1554</v>
      </c>
      <c r="E97" s="120"/>
      <c r="F97" s="120"/>
      <c r="G97" s="120"/>
      <c r="H97" s="120"/>
      <c r="I97" s="120"/>
      <c r="J97" s="120"/>
      <c r="K97" s="120"/>
    </row>
    <row r="98" spans="2:11" ht="15.75" customHeight="1">
      <c r="B98" s="814"/>
      <c r="C98" s="180"/>
      <c r="D98" s="206" t="s">
        <v>1555</v>
      </c>
      <c r="E98" s="120"/>
      <c r="F98" s="120"/>
      <c r="G98" s="120"/>
      <c r="H98" s="120"/>
      <c r="I98" s="120"/>
      <c r="J98" s="120"/>
      <c r="K98" s="120"/>
    </row>
    <row r="99" spans="2:11" ht="15.75" customHeight="1">
      <c r="B99" s="814"/>
      <c r="C99" s="180"/>
      <c r="D99" s="206" t="s">
        <v>1556</v>
      </c>
      <c r="E99" s="120"/>
      <c r="F99" s="120"/>
      <c r="G99" s="120"/>
      <c r="H99" s="120"/>
      <c r="I99" s="120"/>
      <c r="J99" s="120"/>
      <c r="K99" s="120"/>
    </row>
    <row r="100" spans="2:11" ht="15.75" customHeight="1">
      <c r="B100" s="815"/>
      <c r="C100" s="145"/>
      <c r="D100" s="328" t="s">
        <v>1557</v>
      </c>
      <c r="E100" s="120"/>
      <c r="F100" s="120"/>
      <c r="G100" s="120"/>
      <c r="H100" s="120"/>
      <c r="I100" s="120"/>
      <c r="J100" s="120"/>
      <c r="K100" s="120"/>
    </row>
    <row r="101" spans="2:11" ht="15.75" customHeight="1">
      <c r="B101" s="120"/>
      <c r="C101" s="170"/>
      <c r="D101" s="120"/>
      <c r="E101" s="120"/>
      <c r="F101" s="120"/>
      <c r="G101" s="120"/>
      <c r="H101" s="120"/>
      <c r="I101" s="120"/>
      <c r="J101" s="120"/>
      <c r="K101" s="120"/>
    </row>
    <row r="102" spans="2:11" ht="15.75" customHeight="1">
      <c r="B102" s="120"/>
      <c r="C102" s="170"/>
      <c r="D102" s="120"/>
      <c r="E102" s="120"/>
      <c r="F102" s="120"/>
      <c r="G102" s="120"/>
      <c r="H102" s="120"/>
      <c r="I102" s="120"/>
      <c r="J102" s="120"/>
      <c r="K102" s="120"/>
    </row>
    <row r="103" spans="2:11" ht="15.75" customHeight="1">
      <c r="B103" s="120"/>
      <c r="C103" s="170"/>
      <c r="D103" s="120"/>
      <c r="E103" s="120"/>
      <c r="F103" s="120"/>
      <c r="G103" s="120"/>
      <c r="H103" s="120"/>
      <c r="I103" s="120"/>
      <c r="J103" s="120"/>
      <c r="K103" s="120"/>
    </row>
    <row r="104" spans="2:11" ht="15.75" customHeight="1">
      <c r="B104" s="120"/>
      <c r="C104" s="170"/>
      <c r="D104" s="120"/>
      <c r="E104" s="120"/>
      <c r="F104" s="120"/>
      <c r="G104" s="120"/>
      <c r="H104" s="120"/>
      <c r="I104" s="120"/>
      <c r="J104" s="120"/>
      <c r="K104" s="120"/>
    </row>
    <row r="105" spans="2:11" ht="15.75" customHeight="1">
      <c r="B105" s="120"/>
      <c r="C105" s="170"/>
      <c r="D105" s="120"/>
      <c r="E105" s="120"/>
      <c r="F105" s="120"/>
      <c r="G105" s="120"/>
      <c r="H105" s="120"/>
      <c r="I105" s="120"/>
      <c r="J105" s="120"/>
      <c r="K105" s="120"/>
    </row>
    <row r="106" spans="2:11" ht="15.75" customHeight="1">
      <c r="B106" s="120"/>
      <c r="C106" s="170"/>
      <c r="D106" s="120"/>
      <c r="E106" s="120"/>
      <c r="F106" s="120"/>
      <c r="G106" s="120"/>
      <c r="H106" s="120"/>
      <c r="I106" s="120"/>
      <c r="J106" s="120"/>
      <c r="K106" s="120"/>
    </row>
    <row r="107" spans="2:11" ht="15.75" customHeight="1">
      <c r="B107" s="120"/>
      <c r="C107" s="170"/>
      <c r="D107" s="120"/>
      <c r="E107" s="120"/>
      <c r="F107" s="120"/>
      <c r="G107" s="120"/>
      <c r="H107" s="120"/>
      <c r="I107" s="120"/>
      <c r="J107" s="120"/>
      <c r="K107" s="120"/>
    </row>
    <row r="108" spans="2:11" ht="15.75" customHeight="1">
      <c r="B108" s="120"/>
      <c r="C108" s="170"/>
      <c r="D108" s="120"/>
      <c r="E108" s="120"/>
      <c r="F108" s="120"/>
      <c r="G108" s="120"/>
      <c r="H108" s="120"/>
      <c r="I108" s="120"/>
      <c r="J108" s="120"/>
      <c r="K108" s="120"/>
    </row>
    <row r="109" spans="2:11" ht="15.75" customHeight="1">
      <c r="B109" s="120"/>
      <c r="C109" s="170"/>
      <c r="D109" s="120"/>
      <c r="E109" s="120"/>
      <c r="F109" s="120"/>
      <c r="G109" s="120"/>
      <c r="H109" s="120"/>
      <c r="I109" s="120"/>
      <c r="J109" s="120"/>
      <c r="K109" s="120"/>
    </row>
    <row r="110" spans="2:11" ht="15.75" customHeight="1">
      <c r="B110" s="120"/>
      <c r="C110" s="170"/>
      <c r="D110" s="120"/>
      <c r="E110" s="120"/>
      <c r="F110" s="120"/>
      <c r="G110" s="120"/>
      <c r="H110" s="120"/>
      <c r="I110" s="120"/>
      <c r="J110" s="120"/>
      <c r="K110" s="120"/>
    </row>
    <row r="111" spans="2:11" ht="15.75" customHeight="1">
      <c r="B111" s="120"/>
      <c r="C111" s="170"/>
      <c r="D111" s="120"/>
      <c r="E111" s="120"/>
      <c r="F111" s="120"/>
      <c r="G111" s="120"/>
      <c r="H111" s="120"/>
      <c r="I111" s="120"/>
      <c r="J111" s="120"/>
      <c r="K111" s="120"/>
    </row>
    <row r="112" spans="2:11" ht="15.75" customHeight="1">
      <c r="B112" s="120"/>
      <c r="C112" s="170"/>
      <c r="D112" s="120"/>
      <c r="E112" s="120"/>
      <c r="F112" s="120"/>
      <c r="G112" s="120"/>
      <c r="H112" s="120"/>
      <c r="I112" s="120"/>
      <c r="J112" s="120"/>
      <c r="K112" s="120"/>
    </row>
    <row r="113" spans="2:11" ht="15.75" customHeight="1">
      <c r="B113" s="120"/>
      <c r="C113" s="170"/>
      <c r="D113" s="120"/>
      <c r="E113" s="120"/>
      <c r="F113" s="120"/>
      <c r="G113" s="120"/>
      <c r="H113" s="120"/>
      <c r="I113" s="120"/>
      <c r="J113" s="120"/>
      <c r="K113" s="120"/>
    </row>
    <row r="114" spans="2:11" ht="15.75" customHeight="1">
      <c r="B114" s="120"/>
      <c r="C114" s="170"/>
      <c r="D114" s="120"/>
      <c r="E114" s="120"/>
      <c r="F114" s="120"/>
      <c r="G114" s="120"/>
      <c r="H114" s="120"/>
      <c r="I114" s="120"/>
      <c r="J114" s="120"/>
      <c r="K114" s="120"/>
    </row>
    <row r="115" spans="2:11" ht="15.75" customHeight="1">
      <c r="B115" s="120"/>
      <c r="C115" s="170"/>
      <c r="D115" s="120"/>
      <c r="E115" s="120"/>
      <c r="F115" s="120"/>
      <c r="G115" s="120"/>
      <c r="H115" s="120"/>
      <c r="I115" s="120"/>
      <c r="J115" s="120"/>
      <c r="K115" s="120"/>
    </row>
    <row r="116" spans="2:11" ht="15.75" customHeight="1">
      <c r="B116" s="120"/>
      <c r="C116" s="170"/>
      <c r="D116" s="120"/>
      <c r="E116" s="120"/>
      <c r="F116" s="120"/>
      <c r="G116" s="120"/>
      <c r="H116" s="120"/>
      <c r="I116" s="120"/>
      <c r="J116" s="120"/>
      <c r="K116" s="120"/>
    </row>
    <row r="117" spans="2:11" ht="15.75" customHeight="1">
      <c r="B117" s="120"/>
      <c r="C117" s="170"/>
      <c r="D117" s="120"/>
      <c r="E117" s="120"/>
      <c r="F117" s="120"/>
      <c r="G117" s="120"/>
      <c r="H117" s="120"/>
      <c r="I117" s="120"/>
      <c r="J117" s="120"/>
      <c r="K117" s="120"/>
    </row>
    <row r="118" spans="2:11" ht="15.75" customHeight="1">
      <c r="B118" s="120"/>
      <c r="C118" s="170"/>
      <c r="D118" s="120"/>
      <c r="E118" s="120"/>
      <c r="F118" s="120"/>
      <c r="G118" s="120"/>
      <c r="H118" s="120"/>
      <c r="I118" s="120"/>
      <c r="J118" s="120"/>
      <c r="K118" s="120"/>
    </row>
    <row r="119" spans="2:11" ht="15.75" customHeight="1">
      <c r="B119" s="120"/>
      <c r="C119" s="170"/>
      <c r="D119" s="120"/>
      <c r="E119" s="120"/>
      <c r="F119" s="120"/>
      <c r="G119" s="120"/>
      <c r="H119" s="120"/>
      <c r="I119" s="120"/>
      <c r="J119" s="120"/>
      <c r="K119" s="120"/>
    </row>
    <row r="120" spans="2:11" ht="15.75" customHeight="1">
      <c r="B120" s="120"/>
      <c r="C120" s="170"/>
      <c r="D120" s="120"/>
      <c r="E120" s="120"/>
      <c r="F120" s="120"/>
      <c r="G120" s="120"/>
      <c r="H120" s="120"/>
      <c r="I120" s="120"/>
      <c r="J120" s="120"/>
      <c r="K120" s="120"/>
    </row>
    <row r="121" spans="2:11" ht="15.75" customHeight="1">
      <c r="B121" s="120"/>
      <c r="C121" s="170"/>
      <c r="D121" s="120"/>
      <c r="E121" s="120"/>
      <c r="F121" s="120"/>
      <c r="G121" s="120"/>
      <c r="H121" s="120"/>
      <c r="I121" s="120"/>
      <c r="J121" s="120"/>
      <c r="K121" s="120"/>
    </row>
    <row r="122" spans="2:11" ht="15.75" customHeight="1">
      <c r="B122" s="120"/>
      <c r="C122" s="170"/>
      <c r="D122" s="120"/>
      <c r="E122" s="120"/>
      <c r="F122" s="120"/>
      <c r="G122" s="120"/>
      <c r="H122" s="120"/>
      <c r="I122" s="120"/>
      <c r="J122" s="120"/>
      <c r="K122" s="120"/>
    </row>
    <row r="123" spans="2:11" ht="15.75" customHeight="1">
      <c r="B123" s="120"/>
      <c r="C123" s="170"/>
      <c r="D123" s="120"/>
      <c r="E123" s="120"/>
      <c r="F123" s="120"/>
      <c r="G123" s="120"/>
      <c r="H123" s="120"/>
      <c r="I123" s="120"/>
      <c r="J123" s="120"/>
      <c r="K123" s="120"/>
    </row>
    <row r="124" spans="2:11" ht="15.75" customHeight="1">
      <c r="B124" s="120"/>
      <c r="C124" s="170"/>
      <c r="D124" s="120"/>
      <c r="E124" s="120"/>
      <c r="F124" s="120"/>
      <c r="G124" s="120"/>
      <c r="H124" s="120"/>
      <c r="I124" s="120"/>
      <c r="J124" s="120"/>
      <c r="K124" s="120"/>
    </row>
    <row r="125" spans="2:11" ht="15.75" customHeight="1">
      <c r="B125" s="120"/>
      <c r="C125" s="170"/>
      <c r="D125" s="120"/>
      <c r="E125" s="120"/>
      <c r="F125" s="120"/>
      <c r="G125" s="120"/>
      <c r="H125" s="120"/>
      <c r="I125" s="120"/>
      <c r="J125" s="120"/>
      <c r="K125" s="120"/>
    </row>
    <row r="126" spans="2:11" ht="15.75" customHeight="1">
      <c r="B126" s="120"/>
      <c r="C126" s="170"/>
      <c r="D126" s="120"/>
      <c r="E126" s="120"/>
      <c r="F126" s="120"/>
      <c r="G126" s="120"/>
      <c r="H126" s="120"/>
      <c r="I126" s="120"/>
      <c r="J126" s="120"/>
      <c r="K126" s="120"/>
    </row>
    <row r="127" spans="2:11" ht="15.75" customHeight="1">
      <c r="B127" s="120"/>
      <c r="C127" s="170"/>
      <c r="D127" s="120"/>
      <c r="E127" s="120"/>
      <c r="F127" s="120"/>
      <c r="G127" s="120"/>
      <c r="H127" s="120"/>
      <c r="I127" s="120"/>
      <c r="J127" s="120"/>
      <c r="K127" s="120"/>
    </row>
    <row r="128" spans="2:11" ht="15.75" customHeight="1">
      <c r="B128" s="120"/>
      <c r="C128" s="170"/>
      <c r="D128" s="120"/>
      <c r="E128" s="120"/>
      <c r="F128" s="120"/>
      <c r="G128" s="120"/>
      <c r="H128" s="120"/>
      <c r="I128" s="120"/>
      <c r="J128" s="120"/>
      <c r="K128" s="120"/>
    </row>
    <row r="129" spans="2:11" ht="15.75" customHeight="1">
      <c r="B129" s="120"/>
      <c r="C129" s="170"/>
      <c r="D129" s="120"/>
      <c r="E129" s="120"/>
      <c r="F129" s="120"/>
      <c r="G129" s="120"/>
      <c r="H129" s="120"/>
      <c r="I129" s="120"/>
      <c r="J129" s="120"/>
      <c r="K129" s="120"/>
    </row>
    <row r="130" spans="2:11" ht="15.75" customHeight="1">
      <c r="B130" s="120"/>
      <c r="C130" s="170"/>
      <c r="D130" s="120"/>
      <c r="E130" s="120"/>
      <c r="F130" s="120"/>
      <c r="G130" s="120"/>
      <c r="H130" s="120"/>
      <c r="I130" s="120"/>
      <c r="J130" s="120"/>
      <c r="K130" s="120"/>
    </row>
    <row r="131" spans="2:11" ht="15.75" customHeight="1">
      <c r="B131" s="120"/>
      <c r="C131" s="170"/>
      <c r="D131" s="120"/>
      <c r="E131" s="120"/>
      <c r="F131" s="120"/>
      <c r="G131" s="120"/>
      <c r="H131" s="120"/>
      <c r="I131" s="120"/>
      <c r="J131" s="120"/>
      <c r="K131" s="120"/>
    </row>
    <row r="132" spans="2:11" ht="15.75" customHeight="1">
      <c r="B132" s="120"/>
      <c r="C132" s="170"/>
      <c r="D132" s="120"/>
      <c r="E132" s="120"/>
      <c r="F132" s="120"/>
      <c r="G132" s="120"/>
      <c r="H132" s="120"/>
      <c r="I132" s="120"/>
      <c r="J132" s="120"/>
      <c r="K132" s="120"/>
    </row>
    <row r="133" spans="2:11" ht="15.75" customHeight="1">
      <c r="B133" s="120"/>
      <c r="C133" s="170"/>
      <c r="D133" s="120"/>
      <c r="E133" s="120"/>
      <c r="F133" s="120"/>
      <c r="G133" s="120"/>
      <c r="H133" s="120"/>
      <c r="I133" s="120"/>
      <c r="J133" s="120"/>
      <c r="K133" s="120"/>
    </row>
    <row r="134" spans="2:11" ht="15.75" customHeight="1">
      <c r="B134" s="120"/>
      <c r="C134" s="170"/>
      <c r="D134" s="120"/>
      <c r="E134" s="120"/>
      <c r="F134" s="120"/>
      <c r="G134" s="120"/>
      <c r="H134" s="120"/>
      <c r="I134" s="120"/>
      <c r="J134" s="120"/>
      <c r="K134" s="120"/>
    </row>
    <row r="135" spans="2:11" ht="15.75" customHeight="1">
      <c r="B135" s="120"/>
      <c r="C135" s="170"/>
      <c r="D135" s="120"/>
      <c r="E135" s="120"/>
      <c r="F135" s="120"/>
      <c r="G135" s="120"/>
      <c r="H135" s="120"/>
      <c r="I135" s="120"/>
      <c r="J135" s="120"/>
      <c r="K135" s="120"/>
    </row>
    <row r="136" spans="2:11" ht="15.75" customHeight="1">
      <c r="B136" s="120"/>
      <c r="C136" s="170"/>
      <c r="D136" s="120"/>
      <c r="E136" s="120"/>
      <c r="F136" s="120"/>
      <c r="G136" s="120"/>
      <c r="H136" s="120"/>
      <c r="I136" s="120"/>
      <c r="J136" s="120"/>
      <c r="K136" s="120"/>
    </row>
    <row r="137" spans="2:11" ht="15.75" customHeight="1">
      <c r="B137" s="120"/>
      <c r="C137" s="170"/>
      <c r="D137" s="120"/>
      <c r="E137" s="120"/>
      <c r="F137" s="120"/>
      <c r="G137" s="120"/>
      <c r="H137" s="120"/>
      <c r="I137" s="120"/>
      <c r="J137" s="120"/>
      <c r="K137" s="120"/>
    </row>
    <row r="138" spans="2:11" ht="15.75" customHeight="1">
      <c r="B138" s="120"/>
      <c r="C138" s="170"/>
      <c r="D138" s="120"/>
      <c r="E138" s="120"/>
      <c r="F138" s="120"/>
      <c r="G138" s="120"/>
      <c r="H138" s="120"/>
      <c r="I138" s="120"/>
      <c r="J138" s="120"/>
      <c r="K138" s="120"/>
    </row>
    <row r="139" spans="2:11" ht="15.75" customHeight="1">
      <c r="B139" s="120"/>
      <c r="C139" s="170"/>
      <c r="D139" s="120"/>
      <c r="E139" s="120"/>
      <c r="F139" s="120"/>
      <c r="G139" s="120"/>
      <c r="H139" s="120"/>
      <c r="I139" s="120"/>
      <c r="J139" s="120"/>
      <c r="K139" s="120"/>
    </row>
    <row r="140" spans="2:11" ht="15.75" customHeight="1">
      <c r="B140" s="120"/>
      <c r="C140" s="170"/>
      <c r="D140" s="120"/>
      <c r="E140" s="120"/>
      <c r="F140" s="120"/>
      <c r="G140" s="120"/>
      <c r="H140" s="120"/>
      <c r="I140" s="120"/>
      <c r="J140" s="120"/>
      <c r="K140" s="120"/>
    </row>
    <row r="141" spans="2:11" ht="15.75" customHeight="1">
      <c r="B141" s="120"/>
      <c r="C141" s="170"/>
      <c r="D141" s="120"/>
      <c r="E141" s="120"/>
      <c r="F141" s="120"/>
      <c r="G141" s="120"/>
      <c r="H141" s="120"/>
      <c r="I141" s="120"/>
      <c r="J141" s="120"/>
      <c r="K141" s="120"/>
    </row>
    <row r="142" spans="2:11" ht="15.75" customHeight="1">
      <c r="B142" s="120"/>
      <c r="C142" s="170"/>
      <c r="D142" s="120"/>
      <c r="E142" s="120"/>
      <c r="F142" s="120"/>
      <c r="G142" s="120"/>
      <c r="H142" s="120"/>
      <c r="I142" s="120"/>
      <c r="J142" s="120"/>
      <c r="K142" s="120"/>
    </row>
    <row r="143" spans="2:11" ht="15.75" customHeight="1">
      <c r="B143" s="120"/>
      <c r="C143" s="170"/>
      <c r="D143" s="120"/>
      <c r="E143" s="120"/>
      <c r="F143" s="120"/>
      <c r="G143" s="120"/>
      <c r="H143" s="120"/>
      <c r="I143" s="120"/>
      <c r="J143" s="120"/>
      <c r="K143" s="120"/>
    </row>
    <row r="144" spans="2:11" ht="15.75" customHeight="1">
      <c r="B144" s="120"/>
      <c r="C144" s="170"/>
      <c r="D144" s="120"/>
      <c r="E144" s="120"/>
      <c r="F144" s="120"/>
      <c r="G144" s="120"/>
      <c r="H144" s="120"/>
      <c r="I144" s="120"/>
      <c r="J144" s="120"/>
      <c r="K144" s="120"/>
    </row>
    <row r="145" spans="2:11" ht="15.75" customHeight="1">
      <c r="B145" s="120"/>
      <c r="C145" s="170"/>
      <c r="D145" s="120"/>
      <c r="E145" s="120"/>
      <c r="F145" s="120"/>
      <c r="G145" s="120"/>
      <c r="H145" s="120"/>
      <c r="I145" s="120"/>
      <c r="J145" s="120"/>
      <c r="K145" s="120"/>
    </row>
    <row r="146" spans="2:11" ht="15.75" customHeight="1">
      <c r="B146" s="120"/>
      <c r="C146" s="170"/>
      <c r="D146" s="120"/>
      <c r="E146" s="120"/>
      <c r="F146" s="120"/>
      <c r="G146" s="120"/>
      <c r="H146" s="120"/>
      <c r="I146" s="120"/>
      <c r="J146" s="120"/>
      <c r="K146" s="120"/>
    </row>
    <row r="147" spans="2:11" ht="15.75" customHeight="1">
      <c r="B147" s="120"/>
      <c r="C147" s="170"/>
      <c r="D147" s="120"/>
      <c r="E147" s="120"/>
      <c r="F147" s="120"/>
      <c r="G147" s="120"/>
      <c r="H147" s="120"/>
      <c r="I147" s="120"/>
      <c r="J147" s="120"/>
      <c r="K147" s="120"/>
    </row>
    <row r="148" spans="2:11" ht="15.75" customHeight="1">
      <c r="B148" s="120"/>
      <c r="C148" s="170"/>
      <c r="D148" s="120"/>
      <c r="E148" s="120"/>
      <c r="F148" s="120"/>
      <c r="G148" s="120"/>
      <c r="H148" s="120"/>
      <c r="I148" s="120"/>
      <c r="J148" s="120"/>
      <c r="K148" s="120"/>
    </row>
    <row r="149" spans="2:11" ht="15.75" customHeight="1">
      <c r="B149" s="120"/>
      <c r="C149" s="170"/>
      <c r="D149" s="120"/>
      <c r="E149" s="120"/>
      <c r="F149" s="120"/>
      <c r="G149" s="120"/>
      <c r="H149" s="120"/>
      <c r="I149" s="120"/>
      <c r="J149" s="120"/>
      <c r="K149" s="120"/>
    </row>
    <row r="150" spans="2:11" ht="15.75" customHeight="1">
      <c r="B150" s="120"/>
      <c r="C150" s="170"/>
      <c r="D150" s="120"/>
      <c r="E150" s="120"/>
      <c r="F150" s="120"/>
      <c r="G150" s="120"/>
      <c r="H150" s="120"/>
      <c r="I150" s="120"/>
      <c r="J150" s="120"/>
      <c r="K150" s="120"/>
    </row>
    <row r="151" spans="2:11" ht="15.75" customHeight="1">
      <c r="B151" s="120"/>
      <c r="C151" s="170"/>
      <c r="D151" s="120"/>
      <c r="E151" s="120"/>
      <c r="F151" s="120"/>
      <c r="G151" s="120"/>
      <c r="H151" s="120"/>
      <c r="I151" s="120"/>
      <c r="J151" s="120"/>
      <c r="K151" s="120"/>
    </row>
    <row r="152" spans="2:11" ht="15.75" customHeight="1">
      <c r="B152" s="120"/>
      <c r="C152" s="170"/>
      <c r="D152" s="120"/>
      <c r="E152" s="120"/>
      <c r="F152" s="120"/>
      <c r="G152" s="120"/>
      <c r="H152" s="120"/>
      <c r="I152" s="120"/>
      <c r="J152" s="120"/>
      <c r="K152" s="120"/>
    </row>
    <row r="153" spans="2:11" ht="15.75" customHeight="1">
      <c r="B153" s="120"/>
      <c r="C153" s="170"/>
      <c r="D153" s="120"/>
      <c r="E153" s="120"/>
      <c r="F153" s="120"/>
      <c r="G153" s="120"/>
      <c r="H153" s="120"/>
      <c r="I153" s="120"/>
      <c r="J153" s="120"/>
      <c r="K153" s="120"/>
    </row>
    <row r="154" spans="2:11" ht="15.75" customHeight="1">
      <c r="B154" s="120"/>
      <c r="C154" s="170"/>
      <c r="D154" s="120"/>
      <c r="E154" s="120"/>
      <c r="F154" s="120"/>
      <c r="G154" s="120"/>
      <c r="H154" s="120"/>
      <c r="I154" s="120"/>
      <c r="J154" s="120"/>
      <c r="K154" s="120"/>
    </row>
    <row r="155" spans="2:11" ht="15.75" customHeight="1">
      <c r="B155" s="120"/>
      <c r="C155" s="170"/>
      <c r="D155" s="120"/>
      <c r="E155" s="120"/>
      <c r="F155" s="120"/>
      <c r="G155" s="120"/>
      <c r="H155" s="120"/>
      <c r="I155" s="120"/>
      <c r="J155" s="120"/>
      <c r="K155" s="120"/>
    </row>
    <row r="156" spans="2:11" ht="15.75" customHeight="1">
      <c r="B156" s="120"/>
      <c r="C156" s="170"/>
      <c r="D156" s="120"/>
      <c r="E156" s="120"/>
      <c r="F156" s="120"/>
      <c r="G156" s="120"/>
      <c r="H156" s="120"/>
      <c r="I156" s="120"/>
      <c r="J156" s="120"/>
      <c r="K156" s="120"/>
    </row>
    <row r="157" spans="2:11" ht="15.75" customHeight="1">
      <c r="B157" s="120"/>
      <c r="C157" s="170"/>
      <c r="D157" s="120"/>
      <c r="E157" s="120"/>
      <c r="F157" s="120"/>
      <c r="G157" s="120"/>
      <c r="H157" s="120"/>
      <c r="I157" s="120"/>
      <c r="J157" s="120"/>
      <c r="K157" s="120"/>
    </row>
    <row r="158" spans="2:11" ht="15.75" customHeight="1">
      <c r="B158" s="120"/>
      <c r="C158" s="170"/>
      <c r="D158" s="120"/>
      <c r="E158" s="120"/>
      <c r="F158" s="120"/>
      <c r="G158" s="120"/>
      <c r="H158" s="120"/>
      <c r="I158" s="120"/>
      <c r="J158" s="120"/>
      <c r="K158" s="120"/>
    </row>
    <row r="159" spans="2:11" ht="15.75" customHeight="1">
      <c r="B159" s="120"/>
      <c r="C159" s="170"/>
      <c r="D159" s="120"/>
      <c r="E159" s="120"/>
      <c r="F159" s="120"/>
      <c r="G159" s="120"/>
      <c r="H159" s="120"/>
      <c r="I159" s="120"/>
      <c r="J159" s="120"/>
      <c r="K159" s="120"/>
    </row>
    <row r="160" spans="2:11" ht="15.75" customHeight="1">
      <c r="B160" s="120"/>
      <c r="C160" s="170"/>
      <c r="D160" s="120"/>
      <c r="E160" s="120"/>
      <c r="F160" s="120"/>
      <c r="G160" s="120"/>
      <c r="H160" s="120"/>
      <c r="I160" s="120"/>
      <c r="J160" s="120"/>
      <c r="K160" s="120"/>
    </row>
    <row r="161" spans="2:11" ht="15.75" customHeight="1">
      <c r="B161" s="120"/>
      <c r="C161" s="170"/>
      <c r="D161" s="120"/>
      <c r="E161" s="120"/>
      <c r="F161" s="120"/>
      <c r="G161" s="120"/>
      <c r="H161" s="120"/>
      <c r="I161" s="120"/>
      <c r="J161" s="120"/>
      <c r="K161" s="120"/>
    </row>
    <row r="162" spans="2:11" ht="15.75" customHeight="1">
      <c r="B162" s="120"/>
      <c r="C162" s="170"/>
      <c r="D162" s="120"/>
      <c r="E162" s="120"/>
      <c r="F162" s="120"/>
      <c r="G162" s="120"/>
      <c r="H162" s="120"/>
      <c r="I162" s="120"/>
      <c r="J162" s="120"/>
      <c r="K162" s="120"/>
    </row>
    <row r="163" spans="2:11" ht="15.75" customHeight="1">
      <c r="B163" s="120"/>
      <c r="C163" s="170"/>
      <c r="D163" s="120"/>
      <c r="E163" s="120"/>
      <c r="F163" s="120"/>
      <c r="G163" s="120"/>
      <c r="H163" s="120"/>
      <c r="I163" s="120"/>
      <c r="J163" s="120"/>
      <c r="K163" s="120"/>
    </row>
    <row r="164" spans="2:11" ht="15.75" customHeight="1">
      <c r="B164" s="120"/>
      <c r="C164" s="170"/>
      <c r="D164" s="120"/>
      <c r="E164" s="120"/>
      <c r="F164" s="120"/>
      <c r="G164" s="120"/>
      <c r="H164" s="120"/>
      <c r="I164" s="120"/>
      <c r="J164" s="120"/>
      <c r="K164" s="120"/>
    </row>
    <row r="165" spans="2:11" ht="15.75" customHeight="1">
      <c r="B165" s="120"/>
      <c r="C165" s="170"/>
      <c r="D165" s="120"/>
      <c r="E165" s="120"/>
      <c r="F165" s="120"/>
      <c r="G165" s="120"/>
      <c r="H165" s="120"/>
      <c r="I165" s="120"/>
      <c r="J165" s="120"/>
      <c r="K165" s="120"/>
    </row>
    <row r="166" spans="2:11" ht="15.75" customHeight="1">
      <c r="B166" s="120"/>
      <c r="C166" s="170"/>
      <c r="D166" s="120"/>
      <c r="E166" s="120"/>
      <c r="F166" s="120"/>
      <c r="G166" s="120"/>
      <c r="H166" s="120"/>
      <c r="I166" s="120"/>
      <c r="J166" s="120"/>
      <c r="K166" s="120"/>
    </row>
    <row r="167" spans="2:11" ht="15.75" customHeight="1">
      <c r="B167" s="120"/>
      <c r="C167" s="170"/>
      <c r="D167" s="120"/>
      <c r="E167" s="120"/>
      <c r="F167" s="120"/>
      <c r="G167" s="120"/>
      <c r="H167" s="120"/>
      <c r="I167" s="120"/>
      <c r="J167" s="120"/>
      <c r="K167" s="120"/>
    </row>
    <row r="168" spans="2:11" ht="15.75" customHeight="1">
      <c r="B168" s="120"/>
      <c r="C168" s="170"/>
      <c r="D168" s="120"/>
      <c r="E168" s="120"/>
      <c r="F168" s="120"/>
      <c r="G168" s="120"/>
      <c r="H168" s="120"/>
      <c r="I168" s="120"/>
      <c r="J168" s="120"/>
      <c r="K168" s="120"/>
    </row>
    <row r="169" spans="2:11" ht="15.75" customHeight="1">
      <c r="B169" s="120"/>
      <c r="C169" s="170"/>
      <c r="D169" s="120"/>
      <c r="E169" s="120"/>
      <c r="F169" s="120"/>
      <c r="G169" s="120"/>
      <c r="H169" s="120"/>
      <c r="I169" s="120"/>
      <c r="J169" s="120"/>
      <c r="K169" s="120"/>
    </row>
    <row r="170" spans="2:11" ht="15.75" customHeight="1">
      <c r="B170" s="120"/>
      <c r="C170" s="170"/>
      <c r="D170" s="120"/>
      <c r="E170" s="120"/>
      <c r="F170" s="120"/>
      <c r="G170" s="120"/>
      <c r="H170" s="120"/>
      <c r="I170" s="120"/>
      <c r="J170" s="120"/>
      <c r="K170" s="120"/>
    </row>
    <row r="171" spans="2:11" ht="15.75" customHeight="1">
      <c r="B171" s="120"/>
      <c r="C171" s="170"/>
      <c r="D171" s="120"/>
      <c r="E171" s="120"/>
      <c r="F171" s="120"/>
      <c r="G171" s="120"/>
      <c r="H171" s="120"/>
      <c r="I171" s="120"/>
      <c r="J171" s="120"/>
      <c r="K171" s="120"/>
    </row>
    <row r="172" spans="2:11" ht="15.75" customHeight="1">
      <c r="B172" s="120"/>
      <c r="C172" s="170"/>
      <c r="D172" s="120"/>
      <c r="E172" s="120"/>
      <c r="F172" s="120"/>
      <c r="G172" s="120"/>
      <c r="H172" s="120"/>
      <c r="I172" s="120"/>
      <c r="J172" s="120"/>
      <c r="K172" s="120"/>
    </row>
    <row r="173" spans="2:11" ht="15.75" customHeight="1">
      <c r="B173" s="120"/>
      <c r="C173" s="170"/>
      <c r="D173" s="120"/>
      <c r="E173" s="120"/>
      <c r="F173" s="120"/>
      <c r="G173" s="120"/>
      <c r="H173" s="120"/>
      <c r="I173" s="120"/>
      <c r="J173" s="120"/>
      <c r="K173" s="120"/>
    </row>
    <row r="174" spans="2:11" ht="15.75" customHeight="1">
      <c r="B174" s="120"/>
      <c r="C174" s="170"/>
      <c r="D174" s="120"/>
      <c r="E174" s="120"/>
      <c r="F174" s="120"/>
      <c r="G174" s="120"/>
      <c r="H174" s="120"/>
      <c r="I174" s="120"/>
      <c r="J174" s="120"/>
      <c r="K174" s="120"/>
    </row>
    <row r="175" spans="2:11" ht="15.75" customHeight="1">
      <c r="B175" s="120"/>
      <c r="C175" s="170"/>
      <c r="D175" s="120"/>
      <c r="E175" s="120"/>
      <c r="F175" s="120"/>
      <c r="G175" s="120"/>
      <c r="H175" s="120"/>
      <c r="I175" s="120"/>
      <c r="J175" s="120"/>
      <c r="K175" s="120"/>
    </row>
    <row r="176" spans="2:11" ht="15.75" customHeight="1">
      <c r="B176" s="120"/>
      <c r="C176" s="170"/>
      <c r="D176" s="120"/>
      <c r="E176" s="120"/>
      <c r="F176" s="120"/>
      <c r="G176" s="120"/>
      <c r="H176" s="120"/>
      <c r="I176" s="120"/>
      <c r="J176" s="120"/>
      <c r="K176" s="120"/>
    </row>
    <row r="177" spans="2:11" ht="15.75" customHeight="1">
      <c r="B177" s="120"/>
      <c r="C177" s="170"/>
      <c r="D177" s="120"/>
      <c r="E177" s="120"/>
      <c r="F177" s="120"/>
      <c r="G177" s="120"/>
      <c r="H177" s="120"/>
      <c r="I177" s="120"/>
      <c r="J177" s="120"/>
      <c r="K177" s="120"/>
    </row>
    <row r="178" spans="2:11" ht="15.75" customHeight="1">
      <c r="B178" s="120"/>
      <c r="C178" s="170"/>
      <c r="D178" s="120"/>
      <c r="E178" s="120"/>
      <c r="F178" s="120"/>
      <c r="G178" s="120"/>
      <c r="H178" s="120"/>
      <c r="I178" s="120"/>
      <c r="J178" s="120"/>
      <c r="K178" s="120"/>
    </row>
    <row r="179" spans="2:11" ht="15.75" customHeight="1">
      <c r="C179" s="170"/>
    </row>
    <row r="180" spans="2:11" ht="15.75" customHeight="1">
      <c r="C180" s="170"/>
    </row>
    <row r="181" spans="2:11" ht="15.75" customHeight="1">
      <c r="C181" s="170"/>
    </row>
    <row r="182" spans="2:11" ht="15.75" customHeight="1">
      <c r="C182" s="170"/>
    </row>
    <row r="183" spans="2:11" ht="15.75" customHeight="1">
      <c r="C183" s="170"/>
    </row>
    <row r="184" spans="2:11" ht="15.75" customHeight="1">
      <c r="C184" s="170"/>
    </row>
    <row r="185" spans="2:11" ht="15.75" customHeight="1">
      <c r="C185" s="170"/>
    </row>
    <row r="186" spans="2:11" ht="15.75" customHeight="1">
      <c r="C186" s="170"/>
    </row>
    <row r="187" spans="2:11" ht="15.75" customHeight="1">
      <c r="C187" s="170"/>
    </row>
    <row r="188" spans="2:11" ht="15.75" customHeight="1">
      <c r="C188" s="170"/>
    </row>
    <row r="189" spans="2:11" ht="15.75" customHeight="1">
      <c r="C189" s="170"/>
    </row>
    <row r="190" spans="2:11" ht="15.75" customHeight="1">
      <c r="C190" s="170"/>
    </row>
    <row r="191" spans="2:11" ht="15.75" customHeight="1">
      <c r="C191" s="170"/>
    </row>
    <row r="192" spans="2:11" ht="15.75" customHeight="1">
      <c r="C192" s="170"/>
    </row>
    <row r="193" spans="3:3" ht="15.75" customHeight="1">
      <c r="C193" s="170"/>
    </row>
    <row r="194" spans="3:3" ht="15.75" customHeight="1">
      <c r="C194" s="170"/>
    </row>
    <row r="195" spans="3:3" ht="15.75" customHeight="1">
      <c r="C195" s="170"/>
    </row>
    <row r="196" spans="3:3" ht="15.75" customHeight="1">
      <c r="C196" s="170"/>
    </row>
    <row r="197" spans="3:3" ht="15.75" customHeight="1">
      <c r="C197" s="170"/>
    </row>
    <row r="198" spans="3:3" ht="15.75" customHeight="1">
      <c r="C198" s="170"/>
    </row>
    <row r="199" spans="3:3" ht="15.75" customHeight="1">
      <c r="C199" s="170"/>
    </row>
    <row r="200" spans="3:3" ht="15.75" customHeight="1">
      <c r="C200" s="170"/>
    </row>
    <row r="201" spans="3:3" ht="15.75" customHeight="1">
      <c r="C201" s="170"/>
    </row>
    <row r="202" spans="3:3" ht="15.75" customHeight="1">
      <c r="C202" s="170"/>
    </row>
    <row r="203" spans="3:3" ht="15.75" customHeight="1">
      <c r="C203" s="170"/>
    </row>
    <row r="204" spans="3:3" ht="15.75" customHeight="1">
      <c r="C204" s="170"/>
    </row>
    <row r="205" spans="3:3" ht="15.75" customHeight="1">
      <c r="C205" s="170"/>
    </row>
    <row r="206" spans="3:3" ht="15.75" customHeight="1">
      <c r="C206" s="170"/>
    </row>
    <row r="207" spans="3:3" ht="15.75" customHeight="1">
      <c r="C207" s="170"/>
    </row>
    <row r="208" spans="3:3" ht="15.75" customHeight="1">
      <c r="C208" s="170"/>
    </row>
    <row r="209" spans="3:3" ht="15.75" customHeight="1">
      <c r="C209" s="170"/>
    </row>
    <row r="210" spans="3:3" ht="15.75" customHeight="1">
      <c r="C210" s="170"/>
    </row>
    <row r="211" spans="3:3" ht="15.75" customHeight="1">
      <c r="C211" s="170"/>
    </row>
    <row r="212" spans="3:3" ht="15.75" customHeight="1">
      <c r="C212" s="170"/>
    </row>
    <row r="213" spans="3:3" ht="15.75" customHeight="1">
      <c r="C213" s="170"/>
    </row>
    <row r="214" spans="3:3" ht="15.75" customHeight="1">
      <c r="C214" s="170"/>
    </row>
    <row r="215" spans="3:3" ht="15.75" customHeight="1">
      <c r="C215" s="170"/>
    </row>
    <row r="216" spans="3:3" ht="15.75" customHeight="1">
      <c r="C216" s="170"/>
    </row>
    <row r="217" spans="3:3" ht="15.75" customHeight="1">
      <c r="C217" s="170"/>
    </row>
    <row r="218" spans="3:3" ht="15.75" customHeight="1">
      <c r="C218" s="170"/>
    </row>
    <row r="219" spans="3:3" ht="15.75" customHeight="1">
      <c r="C219" s="170"/>
    </row>
    <row r="220" spans="3:3" ht="15.75" customHeight="1">
      <c r="C220" s="170"/>
    </row>
    <row r="221" spans="3:3" ht="15.75" customHeight="1">
      <c r="C221" s="170"/>
    </row>
    <row r="222" spans="3:3" ht="15.75" customHeight="1">
      <c r="C222" s="170"/>
    </row>
    <row r="223" spans="3:3" ht="15.75" customHeight="1">
      <c r="C223" s="170"/>
    </row>
    <row r="224" spans="3:3" ht="15.75" customHeight="1">
      <c r="C224" s="170"/>
    </row>
    <row r="225" spans="3:3" ht="15.75" customHeight="1">
      <c r="C225" s="170"/>
    </row>
    <row r="226" spans="3:3" ht="15.75" customHeight="1">
      <c r="C226" s="170"/>
    </row>
    <row r="227" spans="3:3" ht="15.75" customHeight="1">
      <c r="C227" s="170"/>
    </row>
    <row r="228" spans="3:3" ht="15.75" customHeight="1">
      <c r="C228" s="170"/>
    </row>
    <row r="229" spans="3:3" ht="15.75" customHeight="1">
      <c r="C229" s="170"/>
    </row>
    <row r="230" spans="3:3" ht="15.75" customHeight="1">
      <c r="C230" s="170"/>
    </row>
    <row r="231" spans="3:3" ht="15.75" customHeight="1">
      <c r="C231" s="170"/>
    </row>
    <row r="232" spans="3:3" ht="15.75" customHeight="1">
      <c r="C232" s="170"/>
    </row>
    <row r="233" spans="3:3" ht="15.75" customHeight="1">
      <c r="C233" s="170"/>
    </row>
    <row r="234" spans="3:3" ht="15.75" customHeight="1">
      <c r="C234" s="170"/>
    </row>
    <row r="235" spans="3:3" ht="15.75" customHeight="1">
      <c r="C235" s="170"/>
    </row>
    <row r="236" spans="3:3" ht="15.75" customHeight="1">
      <c r="C236" s="170"/>
    </row>
    <row r="237" spans="3:3" ht="15.75" customHeight="1">
      <c r="C237" s="170"/>
    </row>
    <row r="238" spans="3:3" ht="15.75" customHeight="1">
      <c r="C238" s="170"/>
    </row>
    <row r="239" spans="3:3" ht="15.75" customHeight="1">
      <c r="C239" s="170"/>
    </row>
    <row r="240" spans="3:3" ht="15.75" customHeight="1">
      <c r="C240" s="170"/>
    </row>
    <row r="241" spans="3:3" ht="15.75" customHeight="1">
      <c r="C241" s="170"/>
    </row>
    <row r="242" spans="3:3" ht="15.75" customHeight="1">
      <c r="C242" s="170"/>
    </row>
    <row r="243" spans="3:3" ht="15.75" customHeight="1">
      <c r="C243" s="170"/>
    </row>
    <row r="244" spans="3:3" ht="15.75" customHeight="1">
      <c r="C244" s="170"/>
    </row>
    <row r="245" spans="3:3" ht="15.75" customHeight="1">
      <c r="C245" s="170"/>
    </row>
    <row r="246" spans="3:3" ht="15.75" customHeight="1">
      <c r="C246" s="170"/>
    </row>
    <row r="247" spans="3:3" ht="15.75" customHeight="1">
      <c r="C247" s="170"/>
    </row>
    <row r="248" spans="3:3" ht="15.75" customHeight="1">
      <c r="C248" s="170"/>
    </row>
    <row r="249" spans="3:3" ht="15.75" customHeight="1">
      <c r="C249" s="170"/>
    </row>
    <row r="250" spans="3:3" ht="15.75" customHeight="1">
      <c r="C250" s="170"/>
    </row>
    <row r="251" spans="3:3" ht="15.75" customHeight="1">
      <c r="C251" s="170"/>
    </row>
    <row r="252" spans="3:3" ht="15.75" customHeight="1">
      <c r="C252" s="170"/>
    </row>
    <row r="253" spans="3:3" ht="15.75" customHeight="1">
      <c r="C253" s="170"/>
    </row>
    <row r="254" spans="3:3" ht="15.75" customHeight="1">
      <c r="C254" s="170"/>
    </row>
    <row r="255" spans="3:3" ht="15.75" customHeight="1">
      <c r="C255" s="170"/>
    </row>
    <row r="256" spans="3:3" ht="15.75" customHeight="1">
      <c r="C256" s="170"/>
    </row>
    <row r="257" spans="3:3" ht="15.75" customHeight="1">
      <c r="C257" s="170"/>
    </row>
    <row r="258" spans="3:3" ht="15.75" customHeight="1">
      <c r="C258" s="170"/>
    </row>
    <row r="259" spans="3:3" ht="15.75" customHeight="1">
      <c r="C259" s="170"/>
    </row>
    <row r="260" spans="3:3" ht="15.75" customHeight="1">
      <c r="C260" s="170"/>
    </row>
    <row r="261" spans="3:3" ht="15.75" customHeight="1">
      <c r="C261" s="170"/>
    </row>
    <row r="262" spans="3:3" ht="15.75" customHeight="1">
      <c r="C262" s="170"/>
    </row>
    <row r="263" spans="3:3" ht="15.75" customHeight="1">
      <c r="C263" s="170"/>
    </row>
    <row r="264" spans="3:3" ht="15.75" customHeight="1">
      <c r="C264" s="170"/>
    </row>
    <row r="265" spans="3:3" ht="15.75" customHeight="1">
      <c r="C265" s="170"/>
    </row>
    <row r="266" spans="3:3" ht="15.75" customHeight="1">
      <c r="C266" s="170"/>
    </row>
    <row r="267" spans="3:3" ht="15.75" customHeight="1">
      <c r="C267" s="170"/>
    </row>
    <row r="268" spans="3:3" ht="15.75" customHeight="1">
      <c r="C268" s="170"/>
    </row>
    <row r="269" spans="3:3" ht="15.75" customHeight="1">
      <c r="C269" s="170"/>
    </row>
    <row r="270" spans="3:3" ht="15.75" customHeight="1">
      <c r="C270" s="170"/>
    </row>
    <row r="271" spans="3:3" ht="15.75" customHeight="1">
      <c r="C271" s="170"/>
    </row>
    <row r="272" spans="3:3" ht="15.75" customHeight="1">
      <c r="C272" s="170"/>
    </row>
    <row r="273" spans="3:3" ht="15.75" customHeight="1">
      <c r="C273" s="170"/>
    </row>
    <row r="274" spans="3:3" ht="15.75" customHeight="1">
      <c r="C274" s="170"/>
    </row>
    <row r="275" spans="3:3" ht="15.75" customHeight="1">
      <c r="C275" s="170"/>
    </row>
    <row r="276" spans="3:3" ht="15.75" customHeight="1">
      <c r="C276" s="170"/>
    </row>
    <row r="277" spans="3:3" ht="15.75" customHeight="1">
      <c r="C277" s="170"/>
    </row>
    <row r="278" spans="3:3" ht="15.75" customHeight="1">
      <c r="C278" s="170"/>
    </row>
    <row r="279" spans="3:3" ht="15.75" customHeight="1">
      <c r="C279" s="170"/>
    </row>
    <row r="280" spans="3:3" ht="15.75" customHeight="1">
      <c r="C280" s="170"/>
    </row>
    <row r="281" spans="3:3" ht="15.75" customHeight="1">
      <c r="C281" s="170"/>
    </row>
    <row r="282" spans="3:3" ht="15.75" customHeight="1">
      <c r="C282" s="170"/>
    </row>
    <row r="283" spans="3:3" ht="15.75" customHeight="1">
      <c r="C283" s="170"/>
    </row>
    <row r="284" spans="3:3" ht="15.75" customHeight="1">
      <c r="C284" s="170"/>
    </row>
    <row r="285" spans="3:3" ht="15.75" customHeight="1">
      <c r="C285" s="170"/>
    </row>
    <row r="286" spans="3:3" ht="15.75" customHeight="1">
      <c r="C286" s="170"/>
    </row>
    <row r="287" spans="3:3" ht="15.75" customHeight="1">
      <c r="C287" s="170"/>
    </row>
    <row r="288" spans="3:3" ht="15.75" customHeight="1">
      <c r="C288" s="170"/>
    </row>
    <row r="289" spans="3:3" ht="15.75" customHeight="1">
      <c r="C289" s="170"/>
    </row>
    <row r="290" spans="3:3" ht="15.75" customHeight="1">
      <c r="C290" s="170"/>
    </row>
    <row r="291" spans="3:3" ht="15.75" customHeight="1">
      <c r="C291" s="170"/>
    </row>
    <row r="292" spans="3:3" ht="15.75" customHeight="1">
      <c r="C292" s="170"/>
    </row>
    <row r="293" spans="3:3" ht="15.75" customHeight="1">
      <c r="C293" s="170"/>
    </row>
    <row r="294" spans="3:3" ht="15.75" customHeight="1">
      <c r="C294" s="170"/>
    </row>
    <row r="295" spans="3:3" ht="15.75" customHeight="1">
      <c r="C295" s="170"/>
    </row>
    <row r="296" spans="3:3" ht="15.75" customHeight="1">
      <c r="C296" s="170"/>
    </row>
    <row r="297" spans="3:3" ht="15.75" customHeight="1">
      <c r="C297" s="170"/>
    </row>
    <row r="298" spans="3:3" ht="15.75" customHeight="1">
      <c r="C298" s="170"/>
    </row>
    <row r="299" spans="3:3" ht="15.75" customHeight="1">
      <c r="C299" s="170"/>
    </row>
    <row r="300" spans="3:3" ht="15.75" customHeight="1">
      <c r="C300" s="170"/>
    </row>
    <row r="301" spans="3:3" ht="15.75" customHeight="1">
      <c r="C301" s="170"/>
    </row>
    <row r="302" spans="3:3" ht="15.75" customHeight="1">
      <c r="C302" s="170"/>
    </row>
    <row r="303" spans="3:3" ht="15.75" customHeight="1">
      <c r="C303" s="170"/>
    </row>
    <row r="304" spans="3:3" ht="15.75" customHeight="1">
      <c r="C304" s="170"/>
    </row>
    <row r="305" spans="3:3" ht="15.75" customHeight="1">
      <c r="C305" s="170"/>
    </row>
    <row r="306" spans="3:3" ht="15.75" customHeight="1">
      <c r="C306" s="170"/>
    </row>
    <row r="307" spans="3:3" ht="15.75" customHeight="1">
      <c r="C307" s="170"/>
    </row>
    <row r="308" spans="3:3" ht="15.75" customHeight="1">
      <c r="C308" s="170"/>
    </row>
    <row r="309" spans="3:3" ht="15.75" customHeight="1">
      <c r="C309" s="170"/>
    </row>
    <row r="310" spans="3:3" ht="15.75" customHeight="1">
      <c r="C310" s="170"/>
    </row>
    <row r="311" spans="3:3" ht="15.75" customHeight="1">
      <c r="C311" s="170"/>
    </row>
    <row r="312" spans="3:3" ht="15.75" customHeight="1">
      <c r="C312" s="170"/>
    </row>
    <row r="313" spans="3:3" ht="15.75" customHeight="1">
      <c r="C313" s="170"/>
    </row>
    <row r="314" spans="3:3" ht="15.75" customHeight="1">
      <c r="C314" s="170"/>
    </row>
    <row r="315" spans="3:3" ht="15.75" customHeight="1">
      <c r="C315" s="170"/>
    </row>
    <row r="316" spans="3:3" ht="15.75" customHeight="1">
      <c r="C316" s="170"/>
    </row>
    <row r="317" spans="3:3" ht="15.75" customHeight="1">
      <c r="C317" s="170"/>
    </row>
    <row r="318" spans="3:3" ht="15.75" customHeight="1">
      <c r="C318" s="170"/>
    </row>
    <row r="319" spans="3:3" ht="15.75" customHeight="1">
      <c r="C319" s="170"/>
    </row>
    <row r="320" spans="3:3" ht="15.75" customHeight="1">
      <c r="C320" s="170"/>
    </row>
    <row r="321" spans="3:3" ht="15.75" customHeight="1">
      <c r="C321" s="170"/>
    </row>
    <row r="322" spans="3:3" ht="15.75" customHeight="1">
      <c r="C322" s="170"/>
    </row>
    <row r="323" spans="3:3" ht="15.75" customHeight="1">
      <c r="C323" s="170"/>
    </row>
    <row r="324" spans="3:3" ht="15.75" customHeight="1">
      <c r="C324" s="170"/>
    </row>
    <row r="325" spans="3:3" ht="15.75" customHeight="1">
      <c r="C325" s="170"/>
    </row>
    <row r="326" spans="3:3" ht="15.75" customHeight="1">
      <c r="C326" s="170"/>
    </row>
    <row r="327" spans="3:3" ht="15.75" customHeight="1">
      <c r="C327" s="170"/>
    </row>
    <row r="328" spans="3:3" ht="15.75" customHeight="1">
      <c r="C328" s="170"/>
    </row>
    <row r="329" spans="3:3" ht="15.75" customHeight="1">
      <c r="C329" s="170"/>
    </row>
    <row r="330" spans="3:3" ht="15.75" customHeight="1">
      <c r="C330" s="170"/>
    </row>
    <row r="331" spans="3:3" ht="15.75" customHeight="1">
      <c r="C331" s="170"/>
    </row>
    <row r="332" spans="3:3" ht="15.75" customHeight="1">
      <c r="C332" s="170"/>
    </row>
    <row r="333" spans="3:3" ht="15.75" customHeight="1">
      <c r="C333" s="170"/>
    </row>
    <row r="334" spans="3:3" ht="15.75" customHeight="1">
      <c r="C334" s="170"/>
    </row>
    <row r="335" spans="3:3" ht="15.75" customHeight="1">
      <c r="C335" s="170"/>
    </row>
    <row r="336" spans="3:3" ht="15.75" customHeight="1">
      <c r="C336" s="170"/>
    </row>
    <row r="337" spans="3:3" ht="15.75" customHeight="1">
      <c r="C337" s="170"/>
    </row>
    <row r="338" spans="3:3" ht="15.75" customHeight="1">
      <c r="C338" s="170"/>
    </row>
    <row r="339" spans="3:3" ht="15.75" customHeight="1">
      <c r="C339" s="170"/>
    </row>
    <row r="340" spans="3:3" ht="15.75" customHeight="1">
      <c r="C340" s="170"/>
    </row>
    <row r="341" spans="3:3" ht="15.75" customHeight="1">
      <c r="C341" s="170"/>
    </row>
    <row r="342" spans="3:3" ht="15.75" customHeight="1">
      <c r="C342" s="170"/>
    </row>
    <row r="343" spans="3:3" ht="15.75" customHeight="1">
      <c r="C343" s="170"/>
    </row>
    <row r="344" spans="3:3" ht="15.75" customHeight="1">
      <c r="C344" s="170"/>
    </row>
    <row r="345" spans="3:3" ht="15.75" customHeight="1">
      <c r="C345" s="170"/>
    </row>
    <row r="346" spans="3:3" ht="15.75" customHeight="1">
      <c r="C346" s="170"/>
    </row>
    <row r="347" spans="3:3" ht="15.75" customHeight="1">
      <c r="C347" s="170"/>
    </row>
    <row r="348" spans="3:3" ht="15.75" customHeight="1">
      <c r="C348" s="170"/>
    </row>
    <row r="349" spans="3:3" ht="15.75" customHeight="1">
      <c r="C349" s="170"/>
    </row>
    <row r="350" spans="3:3" ht="15.75" customHeight="1">
      <c r="C350" s="170"/>
    </row>
    <row r="351" spans="3:3" ht="15.75" customHeight="1">
      <c r="C351" s="170"/>
    </row>
    <row r="352" spans="3:3" ht="15.75" customHeight="1">
      <c r="C352" s="170"/>
    </row>
    <row r="353" spans="3:3" ht="15.75" customHeight="1">
      <c r="C353" s="170"/>
    </row>
    <row r="354" spans="3:3" ht="15.75" customHeight="1">
      <c r="C354" s="170"/>
    </row>
    <row r="355" spans="3:3" ht="15.75" customHeight="1">
      <c r="C355" s="170"/>
    </row>
    <row r="356" spans="3:3" ht="15.75" customHeight="1">
      <c r="C356" s="170"/>
    </row>
    <row r="357" spans="3:3" ht="15.75" customHeight="1">
      <c r="C357" s="170"/>
    </row>
    <row r="358" spans="3:3" ht="15.75" customHeight="1">
      <c r="C358" s="170"/>
    </row>
    <row r="359" spans="3:3" ht="15.75" customHeight="1">
      <c r="C359" s="170"/>
    </row>
    <row r="360" spans="3:3" ht="15.75" customHeight="1">
      <c r="C360" s="170"/>
    </row>
    <row r="361" spans="3:3" ht="15.75" customHeight="1">
      <c r="C361" s="170"/>
    </row>
    <row r="362" spans="3:3" ht="15.75" customHeight="1">
      <c r="C362" s="170"/>
    </row>
    <row r="363" spans="3:3" ht="15.75" customHeight="1">
      <c r="C363" s="170"/>
    </row>
    <row r="364" spans="3:3" ht="15.75" customHeight="1">
      <c r="C364" s="170"/>
    </row>
    <row r="365" spans="3:3" ht="15.75" customHeight="1">
      <c r="C365" s="170"/>
    </row>
    <row r="366" spans="3:3" ht="15.75" customHeight="1">
      <c r="C366" s="170"/>
    </row>
    <row r="367" spans="3:3" ht="15.75" customHeight="1">
      <c r="C367" s="170"/>
    </row>
    <row r="368" spans="3:3" ht="15.75" customHeight="1">
      <c r="C368" s="170"/>
    </row>
    <row r="369" spans="3:3" ht="15.75" customHeight="1">
      <c r="C369" s="170"/>
    </row>
    <row r="370" spans="3:3" ht="15.75" customHeight="1">
      <c r="C370" s="170"/>
    </row>
    <row r="371" spans="3:3" ht="15.75" customHeight="1">
      <c r="C371" s="170"/>
    </row>
    <row r="372" spans="3:3" ht="15.75" customHeight="1">
      <c r="C372" s="170"/>
    </row>
    <row r="373" spans="3:3" ht="15.75" customHeight="1">
      <c r="C373" s="170"/>
    </row>
    <row r="374" spans="3:3" ht="15.75" customHeight="1">
      <c r="C374" s="170"/>
    </row>
    <row r="375" spans="3:3" ht="15.75" customHeight="1">
      <c r="C375" s="170"/>
    </row>
    <row r="376" spans="3:3" ht="15.75" customHeight="1">
      <c r="C376" s="170"/>
    </row>
    <row r="377" spans="3:3" ht="15.75" customHeight="1">
      <c r="C377" s="170"/>
    </row>
    <row r="378" spans="3:3" ht="15.75" customHeight="1">
      <c r="C378" s="170"/>
    </row>
    <row r="379" spans="3:3" ht="15.75" customHeight="1">
      <c r="C379" s="170"/>
    </row>
    <row r="380" spans="3:3" ht="15.75" customHeight="1">
      <c r="C380" s="170"/>
    </row>
    <row r="381" spans="3:3" ht="15.75" customHeight="1">
      <c r="C381" s="170"/>
    </row>
    <row r="382" spans="3:3" ht="15.75" customHeight="1">
      <c r="C382" s="170"/>
    </row>
    <row r="383" spans="3:3" ht="15.75" customHeight="1">
      <c r="C383" s="170"/>
    </row>
    <row r="384" spans="3:3" ht="15.75" customHeight="1">
      <c r="C384" s="170"/>
    </row>
    <row r="385" spans="3:3" ht="15.75" customHeight="1">
      <c r="C385" s="170"/>
    </row>
    <row r="386" spans="3:3" ht="15.75" customHeight="1">
      <c r="C386" s="170"/>
    </row>
    <row r="387" spans="3:3" ht="15.75" customHeight="1">
      <c r="C387" s="170"/>
    </row>
    <row r="388" spans="3:3" ht="15.75" customHeight="1">
      <c r="C388" s="170"/>
    </row>
    <row r="389" spans="3:3" ht="15.75" customHeight="1">
      <c r="C389" s="170"/>
    </row>
    <row r="390" spans="3:3" ht="15.75" customHeight="1">
      <c r="C390" s="170"/>
    </row>
    <row r="391" spans="3:3" ht="15.75" customHeight="1">
      <c r="C391" s="170"/>
    </row>
    <row r="392" spans="3:3" ht="15.75" customHeight="1">
      <c r="C392" s="170"/>
    </row>
    <row r="393" spans="3:3" ht="15.75" customHeight="1">
      <c r="C393" s="170"/>
    </row>
    <row r="394" spans="3:3" ht="15.75" customHeight="1">
      <c r="C394" s="170"/>
    </row>
    <row r="395" spans="3:3" ht="15.75" customHeight="1">
      <c r="C395" s="170"/>
    </row>
    <row r="396" spans="3:3" ht="15.75" customHeight="1">
      <c r="C396" s="170"/>
    </row>
    <row r="397" spans="3:3" ht="15.75" customHeight="1">
      <c r="C397" s="170"/>
    </row>
    <row r="398" spans="3:3" ht="15.75" customHeight="1">
      <c r="C398" s="170"/>
    </row>
    <row r="399" spans="3:3" ht="15.75" customHeight="1">
      <c r="C399" s="170"/>
    </row>
    <row r="400" spans="3:3" ht="15.75" customHeight="1">
      <c r="C400" s="170"/>
    </row>
    <row r="401" spans="3:3" ht="15.75" customHeight="1">
      <c r="C401" s="170"/>
    </row>
    <row r="402" spans="3:3" ht="15.75" customHeight="1">
      <c r="C402" s="170"/>
    </row>
    <row r="403" spans="3:3" ht="15.75" customHeight="1">
      <c r="C403" s="170"/>
    </row>
    <row r="404" spans="3:3" ht="15.75" customHeight="1">
      <c r="C404" s="170"/>
    </row>
    <row r="405" spans="3:3" ht="15.75" customHeight="1">
      <c r="C405" s="170"/>
    </row>
    <row r="406" spans="3:3" ht="15.75" customHeight="1">
      <c r="C406" s="170"/>
    </row>
    <row r="407" spans="3:3" ht="15.75" customHeight="1">
      <c r="C407" s="170"/>
    </row>
    <row r="408" spans="3:3" ht="15.75" customHeight="1">
      <c r="C408" s="170"/>
    </row>
    <row r="409" spans="3:3" ht="15.75" customHeight="1">
      <c r="C409" s="170"/>
    </row>
    <row r="410" spans="3:3" ht="15.75" customHeight="1">
      <c r="C410" s="170"/>
    </row>
    <row r="411" spans="3:3" ht="15.75" customHeight="1">
      <c r="C411" s="170"/>
    </row>
    <row r="412" spans="3:3" ht="15.75" customHeight="1">
      <c r="C412" s="170"/>
    </row>
    <row r="413" spans="3:3" ht="15.75" customHeight="1">
      <c r="C413" s="170"/>
    </row>
    <row r="414" spans="3:3" ht="15.75" customHeight="1">
      <c r="C414" s="170"/>
    </row>
    <row r="415" spans="3:3" ht="15.75" customHeight="1">
      <c r="C415" s="170"/>
    </row>
    <row r="416" spans="3:3" ht="15.75" customHeight="1">
      <c r="C416" s="170"/>
    </row>
    <row r="417" spans="3:3" ht="15.75" customHeight="1">
      <c r="C417" s="170"/>
    </row>
    <row r="418" spans="3:3" ht="15.75" customHeight="1">
      <c r="C418" s="170"/>
    </row>
    <row r="419" spans="3:3" ht="15.75" customHeight="1">
      <c r="C419" s="170"/>
    </row>
    <row r="420" spans="3:3" ht="15.75" customHeight="1">
      <c r="C420" s="170"/>
    </row>
    <row r="421" spans="3:3" ht="15.75" customHeight="1">
      <c r="C421" s="170"/>
    </row>
    <row r="422" spans="3:3" ht="15.75" customHeight="1">
      <c r="C422" s="170"/>
    </row>
    <row r="423" spans="3:3" ht="15.75" customHeight="1">
      <c r="C423" s="170"/>
    </row>
    <row r="424" spans="3:3" ht="15.75" customHeight="1">
      <c r="C424" s="170"/>
    </row>
    <row r="425" spans="3:3" ht="15.75" customHeight="1">
      <c r="C425" s="170"/>
    </row>
    <row r="426" spans="3:3" ht="15.75" customHeight="1">
      <c r="C426" s="170"/>
    </row>
    <row r="427" spans="3:3" ht="15.75" customHeight="1">
      <c r="C427" s="170"/>
    </row>
    <row r="428" spans="3:3" ht="15.75" customHeight="1">
      <c r="C428" s="170"/>
    </row>
    <row r="429" spans="3:3" ht="15.75" customHeight="1">
      <c r="C429" s="170"/>
    </row>
    <row r="430" spans="3:3" ht="15.75" customHeight="1">
      <c r="C430" s="170"/>
    </row>
    <row r="431" spans="3:3" ht="15.75" customHeight="1">
      <c r="C431" s="170"/>
    </row>
    <row r="432" spans="3:3" ht="15.75" customHeight="1">
      <c r="C432" s="170"/>
    </row>
    <row r="433" spans="3:3" ht="15.75" customHeight="1">
      <c r="C433" s="170"/>
    </row>
    <row r="434" spans="3:3" ht="15.75" customHeight="1">
      <c r="C434" s="170"/>
    </row>
    <row r="435" spans="3:3" ht="15.75" customHeight="1">
      <c r="C435" s="170"/>
    </row>
    <row r="436" spans="3:3" ht="15.75" customHeight="1">
      <c r="C436" s="170"/>
    </row>
    <row r="437" spans="3:3" ht="15.75" customHeight="1">
      <c r="C437" s="170"/>
    </row>
    <row r="438" spans="3:3" ht="15.75" customHeight="1">
      <c r="C438" s="170"/>
    </row>
    <row r="439" spans="3:3" ht="15.75" customHeight="1">
      <c r="C439" s="170"/>
    </row>
    <row r="440" spans="3:3" ht="15.75" customHeight="1">
      <c r="C440" s="170"/>
    </row>
    <row r="441" spans="3:3" ht="15.75" customHeight="1">
      <c r="C441" s="170"/>
    </row>
    <row r="442" spans="3:3" ht="15.75" customHeight="1">
      <c r="C442" s="170"/>
    </row>
    <row r="443" spans="3:3" ht="15.75" customHeight="1">
      <c r="C443" s="170"/>
    </row>
    <row r="444" spans="3:3" ht="15.75" customHeight="1">
      <c r="C444" s="170"/>
    </row>
    <row r="445" spans="3:3" ht="15.75" customHeight="1">
      <c r="C445" s="170"/>
    </row>
    <row r="446" spans="3:3" ht="15.75" customHeight="1">
      <c r="C446" s="170"/>
    </row>
    <row r="447" spans="3:3" ht="15.75" customHeight="1">
      <c r="C447" s="170"/>
    </row>
    <row r="448" spans="3:3" ht="15.75" customHeight="1">
      <c r="C448" s="170"/>
    </row>
    <row r="449" spans="3:3" ht="15.75" customHeight="1">
      <c r="C449" s="170"/>
    </row>
    <row r="450" spans="3:3" ht="15.75" customHeight="1">
      <c r="C450" s="170"/>
    </row>
    <row r="451" spans="3:3" ht="15.75" customHeight="1">
      <c r="C451" s="170"/>
    </row>
    <row r="452" spans="3:3" ht="15.75" customHeight="1">
      <c r="C452" s="170"/>
    </row>
    <row r="453" spans="3:3" ht="15.75" customHeight="1">
      <c r="C453" s="170"/>
    </row>
    <row r="454" spans="3:3" ht="15.75" customHeight="1">
      <c r="C454" s="170"/>
    </row>
    <row r="455" spans="3:3" ht="15.75" customHeight="1">
      <c r="C455" s="170"/>
    </row>
    <row r="456" spans="3:3" ht="15.75" customHeight="1">
      <c r="C456" s="170"/>
    </row>
    <row r="457" spans="3:3" ht="15.75" customHeight="1">
      <c r="C457" s="170"/>
    </row>
    <row r="458" spans="3:3" ht="15.75" customHeight="1">
      <c r="C458" s="170"/>
    </row>
    <row r="459" spans="3:3" ht="15.75" customHeight="1">
      <c r="C459" s="170"/>
    </row>
    <row r="460" spans="3:3" ht="15.75" customHeight="1">
      <c r="C460" s="170"/>
    </row>
    <row r="461" spans="3:3" ht="15.75" customHeight="1">
      <c r="C461" s="170"/>
    </row>
    <row r="462" spans="3:3" ht="15.75" customHeight="1">
      <c r="C462" s="170"/>
    </row>
    <row r="463" spans="3:3" ht="15.75" customHeight="1">
      <c r="C463" s="170"/>
    </row>
    <row r="464" spans="3:3" ht="15.75" customHeight="1">
      <c r="C464" s="170"/>
    </row>
    <row r="465" spans="3:3" ht="15.75" customHeight="1">
      <c r="C465" s="170"/>
    </row>
    <row r="466" spans="3:3" ht="15.75" customHeight="1">
      <c r="C466" s="170"/>
    </row>
    <row r="467" spans="3:3" ht="15.75" customHeight="1">
      <c r="C467" s="170"/>
    </row>
    <row r="468" spans="3:3" ht="15.75" customHeight="1">
      <c r="C468" s="170"/>
    </row>
    <row r="469" spans="3:3" ht="15.75" customHeight="1">
      <c r="C469" s="170"/>
    </row>
    <row r="470" spans="3:3" ht="15.75" customHeight="1">
      <c r="C470" s="170"/>
    </row>
    <row r="471" spans="3:3" ht="15.75" customHeight="1">
      <c r="C471" s="170"/>
    </row>
    <row r="472" spans="3:3" ht="15.75" customHeight="1">
      <c r="C472" s="170"/>
    </row>
    <row r="473" spans="3:3" ht="15.75" customHeight="1">
      <c r="C473" s="170"/>
    </row>
    <row r="474" spans="3:3" ht="15.75" customHeight="1">
      <c r="C474" s="170"/>
    </row>
    <row r="475" spans="3:3" ht="15.75" customHeight="1">
      <c r="C475" s="170"/>
    </row>
    <row r="476" spans="3:3" ht="15.75" customHeight="1">
      <c r="C476" s="170"/>
    </row>
    <row r="477" spans="3:3" ht="15.75" customHeight="1">
      <c r="C477" s="170"/>
    </row>
    <row r="478" spans="3:3" ht="15.75" customHeight="1">
      <c r="C478" s="170"/>
    </row>
    <row r="479" spans="3:3" ht="15.75" customHeight="1">
      <c r="C479" s="170"/>
    </row>
    <row r="480" spans="3:3" ht="15.75" customHeight="1">
      <c r="C480" s="170"/>
    </row>
    <row r="481" spans="3:3" ht="15.75" customHeight="1">
      <c r="C481" s="170"/>
    </row>
    <row r="482" spans="3:3" ht="15.75" customHeight="1">
      <c r="C482" s="170"/>
    </row>
    <row r="483" spans="3:3" ht="15.75" customHeight="1">
      <c r="C483" s="170"/>
    </row>
    <row r="484" spans="3:3" ht="15.75" customHeight="1">
      <c r="C484" s="170"/>
    </row>
    <row r="485" spans="3:3" ht="15.75" customHeight="1">
      <c r="C485" s="170"/>
    </row>
    <row r="486" spans="3:3" ht="15.75" customHeight="1">
      <c r="C486" s="170"/>
    </row>
    <row r="487" spans="3:3" ht="15.75" customHeight="1">
      <c r="C487" s="170"/>
    </row>
    <row r="488" spans="3:3" ht="15.75" customHeight="1">
      <c r="C488" s="170"/>
    </row>
    <row r="489" spans="3:3" ht="15.75" customHeight="1">
      <c r="C489" s="170"/>
    </row>
    <row r="490" spans="3:3" ht="15.75" customHeight="1">
      <c r="C490" s="170"/>
    </row>
    <row r="491" spans="3:3" ht="15.75" customHeight="1">
      <c r="C491" s="170"/>
    </row>
    <row r="492" spans="3:3" ht="15.75" customHeight="1">
      <c r="C492" s="170"/>
    </row>
    <row r="493" spans="3:3" ht="15.75" customHeight="1">
      <c r="C493" s="170"/>
    </row>
    <row r="494" spans="3:3" ht="15.75" customHeight="1">
      <c r="C494" s="170"/>
    </row>
    <row r="495" spans="3:3" ht="15.75" customHeight="1">
      <c r="C495" s="170"/>
    </row>
    <row r="496" spans="3:3" ht="15.75" customHeight="1">
      <c r="C496" s="170"/>
    </row>
    <row r="497" spans="3:3" ht="15.75" customHeight="1">
      <c r="C497" s="170"/>
    </row>
    <row r="498" spans="3:3" ht="15.75" customHeight="1">
      <c r="C498" s="170"/>
    </row>
    <row r="499" spans="3:3" ht="15.75" customHeight="1">
      <c r="C499" s="170"/>
    </row>
    <row r="500" spans="3:3" ht="15.75" customHeight="1">
      <c r="C500" s="170"/>
    </row>
    <row r="501" spans="3:3" ht="15.75" customHeight="1">
      <c r="C501" s="170"/>
    </row>
    <row r="502" spans="3:3" ht="15.75" customHeight="1">
      <c r="C502" s="170"/>
    </row>
    <row r="503" spans="3:3" ht="15.75" customHeight="1">
      <c r="C503" s="170"/>
    </row>
    <row r="504" spans="3:3" ht="15.75" customHeight="1">
      <c r="C504" s="170"/>
    </row>
    <row r="505" spans="3:3" ht="15.75" customHeight="1">
      <c r="C505" s="170"/>
    </row>
    <row r="506" spans="3:3" ht="15.75" customHeight="1">
      <c r="C506" s="170"/>
    </row>
    <row r="507" spans="3:3" ht="15.75" customHeight="1">
      <c r="C507" s="170"/>
    </row>
    <row r="508" spans="3:3" ht="15.75" customHeight="1">
      <c r="C508" s="170"/>
    </row>
    <row r="509" spans="3:3" ht="15.75" customHeight="1">
      <c r="C509" s="170"/>
    </row>
    <row r="510" spans="3:3" ht="15.75" customHeight="1">
      <c r="C510" s="170"/>
    </row>
    <row r="511" spans="3:3" ht="15.75" customHeight="1">
      <c r="C511" s="170"/>
    </row>
    <row r="512" spans="3:3" ht="15.75" customHeight="1">
      <c r="C512" s="170"/>
    </row>
    <row r="513" spans="3:3" ht="15.75" customHeight="1">
      <c r="C513" s="170"/>
    </row>
    <row r="514" spans="3:3" ht="15.75" customHeight="1">
      <c r="C514" s="170"/>
    </row>
    <row r="515" spans="3:3" ht="15.75" customHeight="1">
      <c r="C515" s="170"/>
    </row>
    <row r="516" spans="3:3" ht="15.75" customHeight="1">
      <c r="C516" s="170"/>
    </row>
    <row r="517" spans="3:3" ht="15.75" customHeight="1">
      <c r="C517" s="170"/>
    </row>
    <row r="518" spans="3:3" ht="15.75" customHeight="1">
      <c r="C518" s="170"/>
    </row>
    <row r="519" spans="3:3" ht="15.75" customHeight="1">
      <c r="C519" s="170"/>
    </row>
    <row r="520" spans="3:3" ht="15.75" customHeight="1">
      <c r="C520" s="170"/>
    </row>
    <row r="521" spans="3:3" ht="15.75" customHeight="1">
      <c r="C521" s="170"/>
    </row>
    <row r="522" spans="3:3" ht="15.75" customHeight="1">
      <c r="C522" s="170"/>
    </row>
    <row r="523" spans="3:3" ht="15.75" customHeight="1">
      <c r="C523" s="170"/>
    </row>
    <row r="524" spans="3:3" ht="15.75" customHeight="1">
      <c r="C524" s="170"/>
    </row>
    <row r="525" spans="3:3" ht="15.75" customHeight="1">
      <c r="C525" s="170"/>
    </row>
    <row r="526" spans="3:3" ht="15.75" customHeight="1">
      <c r="C526" s="170"/>
    </row>
    <row r="527" spans="3:3" ht="15.75" customHeight="1">
      <c r="C527" s="170"/>
    </row>
    <row r="528" spans="3:3" ht="15.75" customHeight="1">
      <c r="C528" s="170"/>
    </row>
    <row r="529" spans="3:3" ht="15.75" customHeight="1">
      <c r="C529" s="170"/>
    </row>
    <row r="530" spans="3:3" ht="15.75" customHeight="1">
      <c r="C530" s="170"/>
    </row>
    <row r="531" spans="3:3" ht="15.75" customHeight="1">
      <c r="C531" s="170"/>
    </row>
    <row r="532" spans="3:3" ht="15.75" customHeight="1">
      <c r="C532" s="170"/>
    </row>
    <row r="533" spans="3:3" ht="15.75" customHeight="1">
      <c r="C533" s="170"/>
    </row>
    <row r="534" spans="3:3" ht="15.75" customHeight="1">
      <c r="C534" s="170"/>
    </row>
    <row r="535" spans="3:3" ht="15.75" customHeight="1">
      <c r="C535" s="170"/>
    </row>
    <row r="536" spans="3:3" ht="15.75" customHeight="1">
      <c r="C536" s="170"/>
    </row>
    <row r="537" spans="3:3" ht="15.75" customHeight="1">
      <c r="C537" s="170"/>
    </row>
    <row r="538" spans="3:3" ht="15.75" customHeight="1">
      <c r="C538" s="170"/>
    </row>
    <row r="539" spans="3:3" ht="15.75" customHeight="1">
      <c r="C539" s="170"/>
    </row>
    <row r="540" spans="3:3" ht="15.75" customHeight="1">
      <c r="C540" s="170"/>
    </row>
    <row r="541" spans="3:3" ht="15.75" customHeight="1">
      <c r="C541" s="170"/>
    </row>
    <row r="542" spans="3:3" ht="15.75" customHeight="1">
      <c r="C542" s="170"/>
    </row>
    <row r="543" spans="3:3" ht="15.75" customHeight="1">
      <c r="C543" s="170"/>
    </row>
    <row r="544" spans="3:3" ht="15.75" customHeight="1">
      <c r="C544" s="170"/>
    </row>
    <row r="545" spans="3:3" ht="15.75" customHeight="1">
      <c r="C545" s="170"/>
    </row>
    <row r="546" spans="3:3" ht="15.75" customHeight="1">
      <c r="C546" s="170"/>
    </row>
    <row r="547" spans="3:3" ht="15.75" customHeight="1">
      <c r="C547" s="170"/>
    </row>
    <row r="548" spans="3:3" ht="15.75" customHeight="1">
      <c r="C548" s="170"/>
    </row>
    <row r="549" spans="3:3" ht="15.75" customHeight="1">
      <c r="C549" s="170"/>
    </row>
    <row r="550" spans="3:3" ht="15.75" customHeight="1">
      <c r="C550" s="170"/>
    </row>
    <row r="551" spans="3:3" ht="15.75" customHeight="1">
      <c r="C551" s="170"/>
    </row>
    <row r="552" spans="3:3" ht="15.75" customHeight="1">
      <c r="C552" s="170"/>
    </row>
    <row r="553" spans="3:3" ht="15.75" customHeight="1">
      <c r="C553" s="170"/>
    </row>
    <row r="554" spans="3:3" ht="15.75" customHeight="1">
      <c r="C554" s="170"/>
    </row>
    <row r="555" spans="3:3" ht="15.75" customHeight="1">
      <c r="C555" s="170"/>
    </row>
    <row r="556" spans="3:3" ht="15.75" customHeight="1">
      <c r="C556" s="170"/>
    </row>
    <row r="557" spans="3:3" ht="15.75" customHeight="1">
      <c r="C557" s="170"/>
    </row>
    <row r="558" spans="3:3" ht="15.75" customHeight="1">
      <c r="C558" s="170"/>
    </row>
    <row r="559" spans="3:3" ht="15.75" customHeight="1">
      <c r="C559" s="170"/>
    </row>
    <row r="560" spans="3:3" ht="15.75" customHeight="1">
      <c r="C560" s="170"/>
    </row>
    <row r="561" spans="3:3" ht="15.75" customHeight="1">
      <c r="C561" s="170"/>
    </row>
    <row r="562" spans="3:3" ht="15.75" customHeight="1">
      <c r="C562" s="170"/>
    </row>
    <row r="563" spans="3:3" ht="15.75" customHeight="1">
      <c r="C563" s="170"/>
    </row>
    <row r="564" spans="3:3" ht="15.75" customHeight="1">
      <c r="C564" s="170"/>
    </row>
    <row r="565" spans="3:3" ht="15.75" customHeight="1">
      <c r="C565" s="170"/>
    </row>
    <row r="566" spans="3:3" ht="15.75" customHeight="1">
      <c r="C566" s="170"/>
    </row>
    <row r="567" spans="3:3" ht="15.75" customHeight="1">
      <c r="C567" s="170"/>
    </row>
    <row r="568" spans="3:3" ht="15.75" customHeight="1">
      <c r="C568" s="170"/>
    </row>
    <row r="569" spans="3:3" ht="15.75" customHeight="1">
      <c r="C569" s="170"/>
    </row>
    <row r="570" spans="3:3" ht="15.75" customHeight="1">
      <c r="C570" s="170"/>
    </row>
    <row r="571" spans="3:3" ht="15.75" customHeight="1">
      <c r="C571" s="170"/>
    </row>
    <row r="572" spans="3:3" ht="15.75" customHeight="1">
      <c r="C572" s="170"/>
    </row>
    <row r="573" spans="3:3" ht="15.75" customHeight="1">
      <c r="C573" s="170"/>
    </row>
    <row r="574" spans="3:3" ht="15.75" customHeight="1">
      <c r="C574" s="170"/>
    </row>
    <row r="575" spans="3:3" ht="15.75" customHeight="1">
      <c r="C575" s="170"/>
    </row>
    <row r="576" spans="3:3" ht="15.75" customHeight="1">
      <c r="C576" s="170"/>
    </row>
    <row r="577" spans="3:3" ht="15.75" customHeight="1">
      <c r="C577" s="170"/>
    </row>
    <row r="578" spans="3:3" ht="15.75" customHeight="1">
      <c r="C578" s="170"/>
    </row>
    <row r="579" spans="3:3" ht="15.75" customHeight="1">
      <c r="C579" s="170"/>
    </row>
    <row r="580" spans="3:3" ht="15.75" customHeight="1">
      <c r="C580" s="170"/>
    </row>
    <row r="581" spans="3:3" ht="15.75" customHeight="1">
      <c r="C581" s="170"/>
    </row>
    <row r="582" spans="3:3" ht="15.75" customHeight="1">
      <c r="C582" s="170"/>
    </row>
    <row r="583" spans="3:3" ht="15.75" customHeight="1">
      <c r="C583" s="170"/>
    </row>
    <row r="584" spans="3:3" ht="15.75" customHeight="1">
      <c r="C584" s="170"/>
    </row>
    <row r="585" spans="3:3" ht="15.75" customHeight="1">
      <c r="C585" s="170"/>
    </row>
    <row r="586" spans="3:3" ht="15.75" customHeight="1">
      <c r="C586" s="170"/>
    </row>
    <row r="587" spans="3:3" ht="15.75" customHeight="1">
      <c r="C587" s="170"/>
    </row>
    <row r="588" spans="3:3" ht="15.75" customHeight="1">
      <c r="C588" s="170"/>
    </row>
    <row r="589" spans="3:3" ht="15.75" customHeight="1">
      <c r="C589" s="170"/>
    </row>
    <row r="590" spans="3:3" ht="15.75" customHeight="1">
      <c r="C590" s="170"/>
    </row>
    <row r="591" spans="3:3" ht="15.75" customHeight="1">
      <c r="C591" s="170"/>
    </row>
    <row r="592" spans="3:3" ht="15.75" customHeight="1">
      <c r="C592" s="170"/>
    </row>
    <row r="593" spans="3:3" ht="15.75" customHeight="1">
      <c r="C593" s="170"/>
    </row>
    <row r="594" spans="3:3" ht="15.75" customHeight="1">
      <c r="C594" s="170"/>
    </row>
    <row r="595" spans="3:3" ht="15.75" customHeight="1">
      <c r="C595" s="170"/>
    </row>
    <row r="596" spans="3:3" ht="15.75" customHeight="1">
      <c r="C596" s="170"/>
    </row>
    <row r="597" spans="3:3" ht="15.75" customHeight="1">
      <c r="C597" s="170"/>
    </row>
    <row r="598" spans="3:3" ht="15.75" customHeight="1">
      <c r="C598" s="170"/>
    </row>
    <row r="599" spans="3:3" ht="15.75" customHeight="1">
      <c r="C599" s="170"/>
    </row>
    <row r="600" spans="3:3" ht="15.75" customHeight="1">
      <c r="C600" s="170"/>
    </row>
    <row r="601" spans="3:3" ht="15.75" customHeight="1">
      <c r="C601" s="170"/>
    </row>
    <row r="602" spans="3:3" ht="15.75" customHeight="1">
      <c r="C602" s="170"/>
    </row>
    <row r="603" spans="3:3" ht="15.75" customHeight="1">
      <c r="C603" s="170"/>
    </row>
    <row r="604" spans="3:3" ht="15.75" customHeight="1">
      <c r="C604" s="170"/>
    </row>
    <row r="605" spans="3:3" ht="15.75" customHeight="1">
      <c r="C605" s="170"/>
    </row>
    <row r="606" spans="3:3" ht="15.75" customHeight="1">
      <c r="C606" s="170"/>
    </row>
    <row r="607" spans="3:3" ht="15.75" customHeight="1">
      <c r="C607" s="170"/>
    </row>
    <row r="608" spans="3:3" ht="15.75" customHeight="1">
      <c r="C608" s="170"/>
    </row>
    <row r="609" spans="3:3" ht="15.75" customHeight="1">
      <c r="C609" s="170"/>
    </row>
    <row r="610" spans="3:3" ht="15.75" customHeight="1">
      <c r="C610" s="170"/>
    </row>
    <row r="611" spans="3:3" ht="15.75" customHeight="1">
      <c r="C611" s="170"/>
    </row>
    <row r="612" spans="3:3" ht="15.75" customHeight="1">
      <c r="C612" s="170"/>
    </row>
    <row r="613" spans="3:3" ht="15.75" customHeight="1">
      <c r="C613" s="170"/>
    </row>
    <row r="614" spans="3:3" ht="15.75" customHeight="1">
      <c r="C614" s="170"/>
    </row>
    <row r="615" spans="3:3" ht="15.75" customHeight="1">
      <c r="C615" s="170"/>
    </row>
    <row r="616" spans="3:3" ht="15.75" customHeight="1">
      <c r="C616" s="170"/>
    </row>
    <row r="617" spans="3:3" ht="15.75" customHeight="1">
      <c r="C617" s="170"/>
    </row>
    <row r="618" spans="3:3" ht="15.75" customHeight="1">
      <c r="C618" s="170"/>
    </row>
    <row r="619" spans="3:3" ht="15.75" customHeight="1">
      <c r="C619" s="170"/>
    </row>
    <row r="620" spans="3:3" ht="15.75" customHeight="1">
      <c r="C620" s="170"/>
    </row>
    <row r="621" spans="3:3" ht="15.75" customHeight="1">
      <c r="C621" s="170"/>
    </row>
    <row r="622" spans="3:3" ht="15.75" customHeight="1">
      <c r="C622" s="170"/>
    </row>
    <row r="623" spans="3:3" ht="15.75" customHeight="1">
      <c r="C623" s="170"/>
    </row>
    <row r="624" spans="3:3" ht="15.75" customHeight="1">
      <c r="C624" s="170"/>
    </row>
    <row r="625" spans="3:3" ht="15.75" customHeight="1">
      <c r="C625" s="170"/>
    </row>
    <row r="626" spans="3:3" ht="15.75" customHeight="1">
      <c r="C626" s="170"/>
    </row>
    <row r="627" spans="3:3" ht="15.75" customHeight="1">
      <c r="C627" s="170"/>
    </row>
    <row r="628" spans="3:3" ht="15.75" customHeight="1">
      <c r="C628" s="170"/>
    </row>
    <row r="629" spans="3:3" ht="15.75" customHeight="1">
      <c r="C629" s="170"/>
    </row>
    <row r="630" spans="3:3" ht="15.75" customHeight="1">
      <c r="C630" s="170"/>
    </row>
    <row r="631" spans="3:3" ht="15.75" customHeight="1">
      <c r="C631" s="170"/>
    </row>
    <row r="632" spans="3:3" ht="15.75" customHeight="1">
      <c r="C632" s="170"/>
    </row>
    <row r="633" spans="3:3" ht="15.75" customHeight="1">
      <c r="C633" s="170"/>
    </row>
    <row r="634" spans="3:3" ht="15.75" customHeight="1">
      <c r="C634" s="170"/>
    </row>
    <row r="635" spans="3:3" ht="15.75" customHeight="1">
      <c r="C635" s="170"/>
    </row>
    <row r="636" spans="3:3" ht="15.75" customHeight="1">
      <c r="C636" s="170"/>
    </row>
    <row r="637" spans="3:3" ht="15.75" customHeight="1">
      <c r="C637" s="170"/>
    </row>
    <row r="638" spans="3:3" ht="15.75" customHeight="1">
      <c r="C638" s="170"/>
    </row>
    <row r="639" spans="3:3" ht="15.75" customHeight="1">
      <c r="C639" s="170"/>
    </row>
    <row r="640" spans="3:3" ht="15.75" customHeight="1">
      <c r="C640" s="170"/>
    </row>
    <row r="641" spans="3:3" ht="15.75" customHeight="1">
      <c r="C641" s="170"/>
    </row>
    <row r="642" spans="3:3" ht="15.75" customHeight="1">
      <c r="C642" s="170"/>
    </row>
    <row r="643" spans="3:3" ht="15.75" customHeight="1">
      <c r="C643" s="170"/>
    </row>
    <row r="644" spans="3:3" ht="15.75" customHeight="1">
      <c r="C644" s="170"/>
    </row>
    <row r="645" spans="3:3" ht="15.75" customHeight="1">
      <c r="C645" s="170"/>
    </row>
    <row r="646" spans="3:3" ht="15.75" customHeight="1">
      <c r="C646" s="170"/>
    </row>
    <row r="647" spans="3:3" ht="15.75" customHeight="1">
      <c r="C647" s="170"/>
    </row>
    <row r="648" spans="3:3" ht="15.75" customHeight="1">
      <c r="C648" s="170"/>
    </row>
    <row r="649" spans="3:3" ht="15.75" customHeight="1">
      <c r="C649" s="170"/>
    </row>
    <row r="650" spans="3:3" ht="15.75" customHeight="1">
      <c r="C650" s="170"/>
    </row>
    <row r="651" spans="3:3" ht="15.75" customHeight="1">
      <c r="C651" s="170"/>
    </row>
    <row r="652" spans="3:3" ht="15.75" customHeight="1">
      <c r="C652" s="170"/>
    </row>
    <row r="653" spans="3:3" ht="15.75" customHeight="1">
      <c r="C653" s="170"/>
    </row>
    <row r="654" spans="3:3" ht="15.75" customHeight="1">
      <c r="C654" s="170"/>
    </row>
    <row r="655" spans="3:3" ht="15.75" customHeight="1">
      <c r="C655" s="170"/>
    </row>
    <row r="656" spans="3:3" ht="15.75" customHeight="1">
      <c r="C656" s="170"/>
    </row>
    <row r="657" spans="3:3" ht="15.75" customHeight="1">
      <c r="C657" s="170"/>
    </row>
    <row r="658" spans="3:3" ht="15.75" customHeight="1">
      <c r="C658" s="170"/>
    </row>
    <row r="659" spans="3:3" ht="15.75" customHeight="1">
      <c r="C659" s="170"/>
    </row>
    <row r="660" spans="3:3" ht="15.75" customHeight="1">
      <c r="C660" s="170"/>
    </row>
    <row r="661" spans="3:3" ht="15.75" customHeight="1">
      <c r="C661" s="170"/>
    </row>
    <row r="662" spans="3:3" ht="15.75" customHeight="1">
      <c r="C662" s="170"/>
    </row>
    <row r="663" spans="3:3" ht="15.75" customHeight="1">
      <c r="C663" s="170"/>
    </row>
    <row r="664" spans="3:3" ht="15.75" customHeight="1">
      <c r="C664" s="170"/>
    </row>
    <row r="665" spans="3:3" ht="15.75" customHeight="1">
      <c r="C665" s="170"/>
    </row>
    <row r="666" spans="3:3" ht="15.75" customHeight="1">
      <c r="C666" s="170"/>
    </row>
    <row r="667" spans="3:3" ht="15.75" customHeight="1">
      <c r="C667" s="170"/>
    </row>
    <row r="668" spans="3:3" ht="15.75" customHeight="1">
      <c r="C668" s="170"/>
    </row>
    <row r="669" spans="3:3" ht="15.75" customHeight="1">
      <c r="C669" s="170"/>
    </row>
    <row r="670" spans="3:3" ht="15.75" customHeight="1">
      <c r="C670" s="170"/>
    </row>
    <row r="671" spans="3:3" ht="15.75" customHeight="1">
      <c r="C671" s="170"/>
    </row>
    <row r="672" spans="3:3" ht="15.75" customHeight="1">
      <c r="C672" s="170"/>
    </row>
    <row r="673" spans="3:3" ht="15.75" customHeight="1">
      <c r="C673" s="170"/>
    </row>
    <row r="674" spans="3:3" ht="15.75" customHeight="1">
      <c r="C674" s="170"/>
    </row>
    <row r="675" spans="3:3" ht="15.75" customHeight="1">
      <c r="C675" s="170"/>
    </row>
    <row r="676" spans="3:3" ht="15.75" customHeight="1">
      <c r="C676" s="170"/>
    </row>
    <row r="677" spans="3:3" ht="15.75" customHeight="1">
      <c r="C677" s="170"/>
    </row>
    <row r="678" spans="3:3" ht="15.75" customHeight="1">
      <c r="C678" s="170"/>
    </row>
    <row r="679" spans="3:3" ht="15.75" customHeight="1">
      <c r="C679" s="170"/>
    </row>
    <row r="680" spans="3:3" ht="15.75" customHeight="1">
      <c r="C680" s="170"/>
    </row>
    <row r="681" spans="3:3" ht="15.75" customHeight="1">
      <c r="C681" s="170"/>
    </row>
    <row r="682" spans="3:3" ht="15.75" customHeight="1">
      <c r="C682" s="170"/>
    </row>
    <row r="683" spans="3:3" ht="15.75" customHeight="1">
      <c r="C683" s="170"/>
    </row>
    <row r="684" spans="3:3" ht="15.75" customHeight="1">
      <c r="C684" s="170"/>
    </row>
    <row r="685" spans="3:3" ht="15.75" customHeight="1">
      <c r="C685" s="170"/>
    </row>
    <row r="686" spans="3:3" ht="15.75" customHeight="1">
      <c r="C686" s="170"/>
    </row>
    <row r="687" spans="3:3" ht="15.75" customHeight="1">
      <c r="C687" s="170"/>
    </row>
    <row r="688" spans="3:3" ht="15.75" customHeight="1">
      <c r="C688" s="170"/>
    </row>
    <row r="689" spans="3:3" ht="15.75" customHeight="1">
      <c r="C689" s="170"/>
    </row>
    <row r="690" spans="3:3" ht="15.75" customHeight="1">
      <c r="C690" s="170"/>
    </row>
    <row r="691" spans="3:3" ht="15.75" customHeight="1">
      <c r="C691" s="170"/>
    </row>
    <row r="692" spans="3:3" ht="15.75" customHeight="1">
      <c r="C692" s="170"/>
    </row>
    <row r="693" spans="3:3" ht="15.75" customHeight="1">
      <c r="C693" s="170"/>
    </row>
    <row r="694" spans="3:3" ht="15.75" customHeight="1">
      <c r="C694" s="170"/>
    </row>
    <row r="695" spans="3:3" ht="15.75" customHeight="1">
      <c r="C695" s="170"/>
    </row>
    <row r="696" spans="3:3" ht="15.75" customHeight="1">
      <c r="C696" s="170"/>
    </row>
    <row r="697" spans="3:3" ht="15.75" customHeight="1">
      <c r="C697" s="170"/>
    </row>
    <row r="698" spans="3:3" ht="15.75" customHeight="1">
      <c r="C698" s="170"/>
    </row>
    <row r="699" spans="3:3" ht="15.75" customHeight="1">
      <c r="C699" s="170"/>
    </row>
    <row r="700" spans="3:3" ht="15.75" customHeight="1">
      <c r="C700" s="170"/>
    </row>
    <row r="701" spans="3:3" ht="15.75" customHeight="1">
      <c r="C701" s="170"/>
    </row>
    <row r="702" spans="3:3" ht="15.75" customHeight="1">
      <c r="C702" s="170"/>
    </row>
    <row r="703" spans="3:3" ht="15.75" customHeight="1">
      <c r="C703" s="170"/>
    </row>
    <row r="704" spans="3:3" ht="15.75" customHeight="1">
      <c r="C704" s="170"/>
    </row>
    <row r="705" spans="3:3" ht="15.75" customHeight="1">
      <c r="C705" s="170"/>
    </row>
    <row r="706" spans="3:3" ht="15.75" customHeight="1">
      <c r="C706" s="170"/>
    </row>
    <row r="707" spans="3:3" ht="15.75" customHeight="1">
      <c r="C707" s="170"/>
    </row>
    <row r="708" spans="3:3" ht="15.75" customHeight="1">
      <c r="C708" s="170"/>
    </row>
    <row r="709" spans="3:3" ht="15.75" customHeight="1">
      <c r="C709" s="170"/>
    </row>
    <row r="710" spans="3:3" ht="15.75" customHeight="1">
      <c r="C710" s="170"/>
    </row>
    <row r="711" spans="3:3" ht="15.75" customHeight="1">
      <c r="C711" s="170"/>
    </row>
    <row r="712" spans="3:3" ht="15.75" customHeight="1">
      <c r="C712" s="170"/>
    </row>
    <row r="713" spans="3:3" ht="15.75" customHeight="1">
      <c r="C713" s="170"/>
    </row>
    <row r="714" spans="3:3" ht="15.75" customHeight="1">
      <c r="C714" s="170"/>
    </row>
    <row r="715" spans="3:3" ht="15.75" customHeight="1">
      <c r="C715" s="170"/>
    </row>
    <row r="716" spans="3:3" ht="15.75" customHeight="1">
      <c r="C716" s="170"/>
    </row>
    <row r="717" spans="3:3" ht="15.75" customHeight="1">
      <c r="C717" s="170"/>
    </row>
    <row r="718" spans="3:3" ht="15.75" customHeight="1">
      <c r="C718" s="170"/>
    </row>
    <row r="719" spans="3:3" ht="15.75" customHeight="1">
      <c r="C719" s="170"/>
    </row>
    <row r="720" spans="3:3" ht="15.75" customHeight="1">
      <c r="C720" s="170"/>
    </row>
    <row r="721" spans="3:3" ht="15.75" customHeight="1">
      <c r="C721" s="170"/>
    </row>
    <row r="722" spans="3:3" ht="15.75" customHeight="1">
      <c r="C722" s="170"/>
    </row>
    <row r="723" spans="3:3" ht="15.75" customHeight="1">
      <c r="C723" s="170"/>
    </row>
    <row r="724" spans="3:3" ht="15.75" customHeight="1">
      <c r="C724" s="170"/>
    </row>
    <row r="725" spans="3:3" ht="15.75" customHeight="1">
      <c r="C725" s="170"/>
    </row>
    <row r="726" spans="3:3" ht="15.75" customHeight="1">
      <c r="C726" s="170"/>
    </row>
    <row r="727" spans="3:3" ht="15.75" customHeight="1">
      <c r="C727" s="170"/>
    </row>
    <row r="728" spans="3:3" ht="15.75" customHeight="1">
      <c r="C728" s="170"/>
    </row>
    <row r="729" spans="3:3" ht="15.75" customHeight="1">
      <c r="C729" s="170"/>
    </row>
    <row r="730" spans="3:3" ht="15.75" customHeight="1">
      <c r="C730" s="170"/>
    </row>
    <row r="731" spans="3:3" ht="15.75" customHeight="1">
      <c r="C731" s="170"/>
    </row>
    <row r="732" spans="3:3" ht="15.75" customHeight="1">
      <c r="C732" s="170"/>
    </row>
    <row r="733" spans="3:3" ht="15.75" customHeight="1">
      <c r="C733" s="170"/>
    </row>
    <row r="734" spans="3:3" ht="15.75" customHeight="1">
      <c r="C734" s="170"/>
    </row>
    <row r="735" spans="3:3" ht="15.75" customHeight="1">
      <c r="C735" s="170"/>
    </row>
    <row r="736" spans="3:3" ht="15.75" customHeight="1">
      <c r="C736" s="170"/>
    </row>
    <row r="737" spans="3:3" ht="15.75" customHeight="1">
      <c r="C737" s="170"/>
    </row>
    <row r="738" spans="3:3" ht="15.75" customHeight="1">
      <c r="C738" s="170"/>
    </row>
    <row r="739" spans="3:3" ht="15.75" customHeight="1">
      <c r="C739" s="170"/>
    </row>
    <row r="740" spans="3:3" ht="15.75" customHeight="1">
      <c r="C740" s="170"/>
    </row>
    <row r="741" spans="3:3" ht="15.75" customHeight="1">
      <c r="C741" s="170"/>
    </row>
    <row r="742" spans="3:3" ht="15.75" customHeight="1">
      <c r="C742" s="170"/>
    </row>
    <row r="743" spans="3:3" ht="15.75" customHeight="1">
      <c r="C743" s="170"/>
    </row>
    <row r="744" spans="3:3" ht="15.75" customHeight="1">
      <c r="C744" s="170"/>
    </row>
    <row r="745" spans="3:3" ht="15.75" customHeight="1">
      <c r="C745" s="170"/>
    </row>
    <row r="746" spans="3:3" ht="15.75" customHeight="1">
      <c r="C746" s="170"/>
    </row>
    <row r="747" spans="3:3" ht="15.75" customHeight="1">
      <c r="C747" s="170"/>
    </row>
    <row r="748" spans="3:3" ht="15.75" customHeight="1">
      <c r="C748" s="170"/>
    </row>
    <row r="749" spans="3:3" ht="15.75" customHeight="1">
      <c r="C749" s="170"/>
    </row>
    <row r="750" spans="3:3" ht="15.75" customHeight="1">
      <c r="C750" s="170"/>
    </row>
    <row r="751" spans="3:3" ht="15.75" customHeight="1">
      <c r="C751" s="170"/>
    </row>
    <row r="752" spans="3:3" ht="15.75" customHeight="1">
      <c r="C752" s="170"/>
    </row>
    <row r="753" spans="3:3" ht="15.75" customHeight="1">
      <c r="C753" s="170"/>
    </row>
    <row r="754" spans="3:3" ht="15.75" customHeight="1">
      <c r="C754" s="170"/>
    </row>
    <row r="755" spans="3:3" ht="15.75" customHeight="1">
      <c r="C755" s="170"/>
    </row>
    <row r="756" spans="3:3" ht="15.75" customHeight="1">
      <c r="C756" s="170"/>
    </row>
    <row r="757" spans="3:3" ht="15.75" customHeight="1">
      <c r="C757" s="170"/>
    </row>
    <row r="758" spans="3:3" ht="15.75" customHeight="1">
      <c r="C758" s="170"/>
    </row>
    <row r="759" spans="3:3" ht="15.75" customHeight="1">
      <c r="C759" s="170"/>
    </row>
    <row r="760" spans="3:3" ht="15.75" customHeight="1">
      <c r="C760" s="170"/>
    </row>
    <row r="761" spans="3:3" ht="15.75" customHeight="1">
      <c r="C761" s="170"/>
    </row>
    <row r="762" spans="3:3" ht="15.75" customHeight="1">
      <c r="C762" s="170"/>
    </row>
    <row r="763" spans="3:3" ht="15.75" customHeight="1">
      <c r="C763" s="170"/>
    </row>
    <row r="764" spans="3:3" ht="15.75" customHeight="1">
      <c r="C764" s="170"/>
    </row>
    <row r="765" spans="3:3" ht="15.75" customHeight="1">
      <c r="C765" s="170"/>
    </row>
    <row r="766" spans="3:3" ht="15.75" customHeight="1">
      <c r="C766" s="170"/>
    </row>
    <row r="767" spans="3:3" ht="15.75" customHeight="1">
      <c r="C767" s="170"/>
    </row>
    <row r="768" spans="3:3" ht="15.75" customHeight="1">
      <c r="C768" s="170"/>
    </row>
    <row r="769" spans="3:3" ht="15.75" customHeight="1">
      <c r="C769" s="170"/>
    </row>
    <row r="770" spans="3:3" ht="15.75" customHeight="1">
      <c r="C770" s="170"/>
    </row>
    <row r="771" spans="3:3" ht="15.75" customHeight="1">
      <c r="C771" s="170"/>
    </row>
    <row r="772" spans="3:3" ht="15.75" customHeight="1">
      <c r="C772" s="170"/>
    </row>
    <row r="773" spans="3:3" ht="15.75" customHeight="1">
      <c r="C773" s="170"/>
    </row>
    <row r="774" spans="3:3" ht="15.75" customHeight="1">
      <c r="C774" s="170"/>
    </row>
    <row r="775" spans="3:3" ht="15.75" customHeight="1">
      <c r="C775" s="170"/>
    </row>
    <row r="776" spans="3:3" ht="15.75" customHeight="1">
      <c r="C776" s="170"/>
    </row>
    <row r="777" spans="3:3" ht="15.75" customHeight="1">
      <c r="C777" s="170"/>
    </row>
    <row r="778" spans="3:3" ht="15.75" customHeight="1">
      <c r="C778" s="170"/>
    </row>
    <row r="779" spans="3:3" ht="15.75" customHeight="1">
      <c r="C779" s="170"/>
    </row>
    <row r="780" spans="3:3" ht="15.75" customHeight="1">
      <c r="C780" s="170"/>
    </row>
    <row r="781" spans="3:3" ht="15.75" customHeight="1">
      <c r="C781" s="170"/>
    </row>
    <row r="782" spans="3:3" ht="15.75" customHeight="1">
      <c r="C782" s="170"/>
    </row>
    <row r="783" spans="3:3" ht="15.75" customHeight="1">
      <c r="C783" s="170"/>
    </row>
    <row r="784" spans="3:3" ht="15.75" customHeight="1">
      <c r="C784" s="170"/>
    </row>
    <row r="785" spans="3:3" ht="15.75" customHeight="1">
      <c r="C785" s="170"/>
    </row>
    <row r="786" spans="3:3" ht="15.75" customHeight="1">
      <c r="C786" s="170"/>
    </row>
    <row r="787" spans="3:3" ht="15.75" customHeight="1">
      <c r="C787" s="170"/>
    </row>
    <row r="788" spans="3:3" ht="15.75" customHeight="1">
      <c r="C788" s="170"/>
    </row>
    <row r="789" spans="3:3" ht="15.75" customHeight="1">
      <c r="C789" s="170"/>
    </row>
    <row r="790" spans="3:3" ht="15.75" customHeight="1">
      <c r="C790" s="170"/>
    </row>
    <row r="791" spans="3:3" ht="15.75" customHeight="1">
      <c r="C791" s="170"/>
    </row>
    <row r="792" spans="3:3" ht="15.75" customHeight="1">
      <c r="C792" s="170"/>
    </row>
    <row r="793" spans="3:3" ht="15.75" customHeight="1">
      <c r="C793" s="170"/>
    </row>
    <row r="794" spans="3:3" ht="15.75" customHeight="1">
      <c r="C794" s="170"/>
    </row>
    <row r="795" spans="3:3" ht="15.75" customHeight="1">
      <c r="C795" s="170"/>
    </row>
    <row r="796" spans="3:3" ht="15.75" customHeight="1">
      <c r="C796" s="170"/>
    </row>
    <row r="797" spans="3:3" ht="15.75" customHeight="1">
      <c r="C797" s="170"/>
    </row>
    <row r="798" spans="3:3" ht="15.75" customHeight="1">
      <c r="C798" s="170"/>
    </row>
    <row r="799" spans="3:3" ht="15.75" customHeight="1">
      <c r="C799" s="170"/>
    </row>
    <row r="800" spans="3:3" ht="15.75" customHeight="1">
      <c r="C800" s="170"/>
    </row>
    <row r="801" spans="3:3" ht="15.75" customHeight="1">
      <c r="C801" s="170"/>
    </row>
    <row r="802" spans="3:3" ht="15.75" customHeight="1">
      <c r="C802" s="170"/>
    </row>
    <row r="803" spans="3:3" ht="15.75" customHeight="1">
      <c r="C803" s="170"/>
    </row>
    <row r="804" spans="3:3" ht="15.75" customHeight="1">
      <c r="C804" s="170"/>
    </row>
    <row r="805" spans="3:3" ht="15.75" customHeight="1">
      <c r="C805" s="170"/>
    </row>
    <row r="806" spans="3:3" ht="15.75" customHeight="1">
      <c r="C806" s="170"/>
    </row>
    <row r="807" spans="3:3" ht="15.75" customHeight="1">
      <c r="C807" s="170"/>
    </row>
    <row r="808" spans="3:3" ht="15.75" customHeight="1">
      <c r="C808" s="170"/>
    </row>
    <row r="809" spans="3:3" ht="15.75" customHeight="1">
      <c r="C809" s="170"/>
    </row>
    <row r="810" spans="3:3" ht="15.75" customHeight="1">
      <c r="C810" s="170"/>
    </row>
    <row r="811" spans="3:3" ht="15.75" customHeight="1">
      <c r="C811" s="170"/>
    </row>
    <row r="812" spans="3:3" ht="15.75" customHeight="1">
      <c r="C812" s="170"/>
    </row>
    <row r="813" spans="3:3" ht="15.75" customHeight="1">
      <c r="C813" s="170"/>
    </row>
    <row r="814" spans="3:3" ht="15.75" customHeight="1">
      <c r="C814" s="170"/>
    </row>
    <row r="815" spans="3:3" ht="15.75" customHeight="1">
      <c r="C815" s="170"/>
    </row>
    <row r="816" spans="3:3" ht="15.75" customHeight="1">
      <c r="C816" s="170"/>
    </row>
    <row r="817" spans="3:3" ht="15.75" customHeight="1">
      <c r="C817" s="170"/>
    </row>
    <row r="818" spans="3:3" ht="15.75" customHeight="1">
      <c r="C818" s="170"/>
    </row>
    <row r="819" spans="3:3" ht="15.75" customHeight="1">
      <c r="C819" s="170"/>
    </row>
    <row r="820" spans="3:3" ht="15.75" customHeight="1">
      <c r="C820" s="170"/>
    </row>
    <row r="821" spans="3:3" ht="15.75" customHeight="1">
      <c r="C821" s="170"/>
    </row>
    <row r="822" spans="3:3" ht="15.75" customHeight="1">
      <c r="C822" s="170"/>
    </row>
    <row r="823" spans="3:3" ht="15.75" customHeight="1">
      <c r="C823" s="170"/>
    </row>
    <row r="824" spans="3:3" ht="15.75" customHeight="1">
      <c r="C824" s="170"/>
    </row>
    <row r="825" spans="3:3" ht="15.75" customHeight="1">
      <c r="C825" s="170"/>
    </row>
    <row r="826" spans="3:3" ht="15.75" customHeight="1">
      <c r="C826" s="170"/>
    </row>
    <row r="827" spans="3:3" ht="15.75" customHeight="1">
      <c r="C827" s="170"/>
    </row>
    <row r="828" spans="3:3" ht="15.75" customHeight="1">
      <c r="C828" s="170"/>
    </row>
    <row r="829" spans="3:3" ht="15.75" customHeight="1">
      <c r="C829" s="170"/>
    </row>
    <row r="830" spans="3:3" ht="15.75" customHeight="1">
      <c r="C830" s="170"/>
    </row>
    <row r="831" spans="3:3" ht="15.75" customHeight="1">
      <c r="C831" s="170"/>
    </row>
    <row r="832" spans="3:3" ht="15.75" customHeight="1">
      <c r="C832" s="170"/>
    </row>
    <row r="833" spans="3:3" ht="15.75" customHeight="1">
      <c r="C833" s="170"/>
    </row>
    <row r="834" spans="3:3" ht="15.75" customHeight="1">
      <c r="C834" s="170"/>
    </row>
    <row r="835" spans="3:3" ht="15.75" customHeight="1">
      <c r="C835" s="170"/>
    </row>
    <row r="836" spans="3:3" ht="15.75" customHeight="1">
      <c r="C836" s="170"/>
    </row>
    <row r="837" spans="3:3" ht="15.75" customHeight="1">
      <c r="C837" s="170"/>
    </row>
    <row r="838" spans="3:3" ht="15.75" customHeight="1">
      <c r="C838" s="170"/>
    </row>
    <row r="839" spans="3:3" ht="15.75" customHeight="1">
      <c r="C839" s="170"/>
    </row>
    <row r="840" spans="3:3" ht="15.75" customHeight="1">
      <c r="C840" s="170"/>
    </row>
    <row r="841" spans="3:3" ht="15.75" customHeight="1">
      <c r="C841" s="170"/>
    </row>
    <row r="842" spans="3:3" ht="15.75" customHeight="1">
      <c r="C842" s="170"/>
    </row>
    <row r="843" spans="3:3" ht="15.75" customHeight="1">
      <c r="C843" s="170"/>
    </row>
    <row r="844" spans="3:3" ht="15.75" customHeight="1">
      <c r="C844" s="170"/>
    </row>
    <row r="845" spans="3:3" ht="15.75" customHeight="1">
      <c r="C845" s="170"/>
    </row>
    <row r="846" spans="3:3" ht="15.75" customHeight="1">
      <c r="C846" s="170"/>
    </row>
    <row r="847" spans="3:3" ht="15.75" customHeight="1">
      <c r="C847" s="170"/>
    </row>
    <row r="848" spans="3:3" ht="15.75" customHeight="1">
      <c r="C848" s="170"/>
    </row>
    <row r="849" spans="3:3" ht="15.75" customHeight="1">
      <c r="C849" s="170"/>
    </row>
    <row r="850" spans="3:3" ht="15.75" customHeight="1">
      <c r="C850" s="170"/>
    </row>
    <row r="851" spans="3:3" ht="15.75" customHeight="1">
      <c r="C851" s="170"/>
    </row>
    <row r="852" spans="3:3" ht="15.75" customHeight="1">
      <c r="C852" s="170"/>
    </row>
    <row r="853" spans="3:3" ht="15.75" customHeight="1">
      <c r="C853" s="170"/>
    </row>
    <row r="854" spans="3:3" ht="15.75" customHeight="1">
      <c r="C854" s="170"/>
    </row>
    <row r="855" spans="3:3" ht="15.75" customHeight="1">
      <c r="C855" s="170"/>
    </row>
    <row r="856" spans="3:3" ht="15.75" customHeight="1">
      <c r="C856" s="170"/>
    </row>
    <row r="857" spans="3:3" ht="15.75" customHeight="1">
      <c r="C857" s="170"/>
    </row>
    <row r="858" spans="3:3" ht="15.75" customHeight="1">
      <c r="C858" s="170"/>
    </row>
    <row r="859" spans="3:3" ht="15.75" customHeight="1">
      <c r="C859" s="170"/>
    </row>
    <row r="860" spans="3:3" ht="15.75" customHeight="1">
      <c r="C860" s="170"/>
    </row>
    <row r="861" spans="3:3" ht="15.75" customHeight="1">
      <c r="C861" s="170"/>
    </row>
    <row r="862" spans="3:3" ht="15.75" customHeight="1">
      <c r="C862" s="170"/>
    </row>
    <row r="863" spans="3:3" ht="15.75" customHeight="1">
      <c r="C863" s="170"/>
    </row>
    <row r="864" spans="3:3" ht="15.75" customHeight="1">
      <c r="C864" s="170"/>
    </row>
    <row r="865" spans="3:3" ht="15.75" customHeight="1">
      <c r="C865" s="170"/>
    </row>
    <row r="866" spans="3:3" ht="15.75" customHeight="1">
      <c r="C866" s="170"/>
    </row>
    <row r="867" spans="3:3" ht="15.75" customHeight="1">
      <c r="C867" s="170"/>
    </row>
    <row r="868" spans="3:3" ht="15.75" customHeight="1">
      <c r="C868" s="170"/>
    </row>
    <row r="869" spans="3:3" ht="15.75" customHeight="1">
      <c r="C869" s="170"/>
    </row>
    <row r="870" spans="3:3" ht="15.75" customHeight="1">
      <c r="C870" s="170"/>
    </row>
    <row r="871" spans="3:3" ht="15.75" customHeight="1">
      <c r="C871" s="170"/>
    </row>
    <row r="872" spans="3:3" ht="15.75" customHeight="1">
      <c r="C872" s="170"/>
    </row>
    <row r="873" spans="3:3" ht="15.75" customHeight="1">
      <c r="C873" s="170"/>
    </row>
    <row r="874" spans="3:3" ht="15.75" customHeight="1">
      <c r="C874" s="170"/>
    </row>
    <row r="875" spans="3:3" ht="15.75" customHeight="1">
      <c r="C875" s="170"/>
    </row>
    <row r="876" spans="3:3" ht="15.75" customHeight="1">
      <c r="C876" s="170"/>
    </row>
    <row r="877" spans="3:3" ht="15.75" customHeight="1">
      <c r="C877" s="170"/>
    </row>
    <row r="878" spans="3:3" ht="15.75" customHeight="1">
      <c r="C878" s="170"/>
    </row>
    <row r="879" spans="3:3" ht="15.75" customHeight="1">
      <c r="C879" s="170"/>
    </row>
    <row r="880" spans="3:3" ht="15.75" customHeight="1">
      <c r="C880" s="170"/>
    </row>
    <row r="881" spans="3:3" ht="15.75" customHeight="1">
      <c r="C881" s="170"/>
    </row>
    <row r="882" spans="3:3" ht="15.75" customHeight="1">
      <c r="C882" s="170"/>
    </row>
    <row r="883" spans="3:3" ht="15.75" customHeight="1">
      <c r="C883" s="170"/>
    </row>
    <row r="884" spans="3:3" ht="15.75" customHeight="1">
      <c r="C884" s="170"/>
    </row>
    <row r="885" spans="3:3" ht="15.75" customHeight="1">
      <c r="C885" s="170"/>
    </row>
    <row r="886" spans="3:3" ht="15.75" customHeight="1">
      <c r="C886" s="170"/>
    </row>
    <row r="887" spans="3:3" ht="15.75" customHeight="1">
      <c r="C887" s="170"/>
    </row>
    <row r="888" spans="3:3" ht="15.75" customHeight="1">
      <c r="C888" s="170"/>
    </row>
    <row r="889" spans="3:3" ht="15.75" customHeight="1">
      <c r="C889" s="170"/>
    </row>
    <row r="890" spans="3:3" ht="15.75" customHeight="1">
      <c r="C890" s="170"/>
    </row>
    <row r="891" spans="3:3" ht="15.75" customHeight="1">
      <c r="C891" s="170"/>
    </row>
    <row r="892" spans="3:3" ht="15.75" customHeight="1">
      <c r="C892" s="170"/>
    </row>
    <row r="893" spans="3:3" ht="15.75" customHeight="1">
      <c r="C893" s="170"/>
    </row>
    <row r="894" spans="3:3" ht="15.75" customHeight="1">
      <c r="C894" s="170"/>
    </row>
    <row r="895" spans="3:3" ht="15.75" customHeight="1">
      <c r="C895" s="170"/>
    </row>
    <row r="896" spans="3:3" ht="15.75" customHeight="1">
      <c r="C896" s="170"/>
    </row>
    <row r="897" spans="3:3" ht="15.75" customHeight="1">
      <c r="C897" s="170"/>
    </row>
    <row r="898" spans="3:3" ht="15.75" customHeight="1">
      <c r="C898" s="170"/>
    </row>
    <row r="899" spans="3:3" ht="15.75" customHeight="1">
      <c r="C899" s="170"/>
    </row>
    <row r="900" spans="3:3" ht="15.75" customHeight="1">
      <c r="C900" s="170"/>
    </row>
    <row r="901" spans="3:3" ht="15.75" customHeight="1">
      <c r="C901" s="170"/>
    </row>
    <row r="902" spans="3:3" ht="15.75" customHeight="1">
      <c r="C902" s="170"/>
    </row>
    <row r="903" spans="3:3" ht="15.75" customHeight="1">
      <c r="C903" s="170"/>
    </row>
    <row r="904" spans="3:3" ht="15.75" customHeight="1">
      <c r="C904" s="170"/>
    </row>
    <row r="905" spans="3:3" ht="15.75" customHeight="1">
      <c r="C905" s="170"/>
    </row>
    <row r="906" spans="3:3" ht="15.75" customHeight="1">
      <c r="C906" s="170"/>
    </row>
    <row r="907" spans="3:3" ht="15.75" customHeight="1">
      <c r="C907" s="170"/>
    </row>
    <row r="908" spans="3:3" ht="15.75" customHeight="1">
      <c r="C908" s="170"/>
    </row>
    <row r="909" spans="3:3" ht="15.75" customHeight="1">
      <c r="C909" s="170"/>
    </row>
    <row r="910" spans="3:3" ht="15.75" customHeight="1">
      <c r="C910" s="170"/>
    </row>
    <row r="911" spans="3:3" ht="15.75" customHeight="1">
      <c r="C911" s="170"/>
    </row>
    <row r="912" spans="3:3" ht="15.75" customHeight="1">
      <c r="C912" s="170"/>
    </row>
    <row r="913" spans="3:3" ht="15.75" customHeight="1">
      <c r="C913" s="170"/>
    </row>
    <row r="914" spans="3:3" ht="15.75" customHeight="1">
      <c r="C914" s="170"/>
    </row>
    <row r="915" spans="3:3" ht="15.75" customHeight="1">
      <c r="C915" s="170"/>
    </row>
    <row r="916" spans="3:3" ht="15.75" customHeight="1">
      <c r="C916" s="170"/>
    </row>
    <row r="917" spans="3:3" ht="15.75" customHeight="1">
      <c r="C917" s="170"/>
    </row>
    <row r="918" spans="3:3" ht="15.75" customHeight="1">
      <c r="C918" s="170"/>
    </row>
    <row r="919" spans="3:3" ht="15.75" customHeight="1">
      <c r="C919" s="170"/>
    </row>
    <row r="920" spans="3:3" ht="15.75" customHeight="1">
      <c r="C920" s="170"/>
    </row>
    <row r="921" spans="3:3" ht="15.75" customHeight="1">
      <c r="C921" s="170"/>
    </row>
    <row r="922" spans="3:3" ht="15.75" customHeight="1">
      <c r="C922" s="170"/>
    </row>
    <row r="923" spans="3:3" ht="15.75" customHeight="1">
      <c r="C923" s="170"/>
    </row>
    <row r="924" spans="3:3" ht="15.75" customHeight="1">
      <c r="C924" s="170"/>
    </row>
    <row r="925" spans="3:3" ht="15.75" customHeight="1">
      <c r="C925" s="170"/>
    </row>
    <row r="926" spans="3:3" ht="15.75" customHeight="1">
      <c r="C926" s="170"/>
    </row>
    <row r="927" spans="3:3" ht="15.75" customHeight="1">
      <c r="C927" s="170"/>
    </row>
    <row r="928" spans="3:3" ht="15.75" customHeight="1">
      <c r="C928" s="170"/>
    </row>
    <row r="929" spans="3:3" ht="15.75" customHeight="1">
      <c r="C929" s="170"/>
    </row>
    <row r="930" spans="3:3" ht="15.75" customHeight="1">
      <c r="C930" s="170"/>
    </row>
    <row r="931" spans="3:3" ht="15.75" customHeight="1">
      <c r="C931" s="170"/>
    </row>
    <row r="932" spans="3:3" ht="15.75" customHeight="1">
      <c r="C932" s="170"/>
    </row>
    <row r="933" spans="3:3" ht="15.75" customHeight="1">
      <c r="C933" s="170"/>
    </row>
    <row r="934" spans="3:3" ht="15.75" customHeight="1">
      <c r="C934" s="170"/>
    </row>
    <row r="935" spans="3:3" ht="15.75" customHeight="1">
      <c r="C935" s="170"/>
    </row>
    <row r="936" spans="3:3" ht="15.75" customHeight="1">
      <c r="C936" s="170"/>
    </row>
    <row r="937" spans="3:3" ht="15.75" customHeight="1">
      <c r="C937" s="170"/>
    </row>
    <row r="938" spans="3:3" ht="15.75" customHeight="1">
      <c r="C938" s="170"/>
    </row>
    <row r="939" spans="3:3" ht="15.75" customHeight="1">
      <c r="C939" s="170"/>
    </row>
    <row r="940" spans="3:3" ht="15.75" customHeight="1">
      <c r="C940" s="170"/>
    </row>
    <row r="941" spans="3:3" ht="15.75" customHeight="1">
      <c r="C941" s="170"/>
    </row>
    <row r="942" spans="3:3" ht="15.75" customHeight="1">
      <c r="C942" s="170"/>
    </row>
    <row r="943" spans="3:3" ht="15.75" customHeight="1">
      <c r="C943" s="170"/>
    </row>
    <row r="944" spans="3:3" ht="15.75" customHeight="1">
      <c r="C944" s="170"/>
    </row>
    <row r="945" spans="3:3" ht="15.75" customHeight="1">
      <c r="C945" s="170"/>
    </row>
    <row r="946" spans="3:3" ht="15.75" customHeight="1">
      <c r="C946" s="170"/>
    </row>
    <row r="947" spans="3:3" ht="15.75" customHeight="1">
      <c r="C947" s="170"/>
    </row>
    <row r="948" spans="3:3" ht="15.75" customHeight="1">
      <c r="C948" s="170"/>
    </row>
    <row r="949" spans="3:3" ht="15.75" customHeight="1">
      <c r="C949" s="170"/>
    </row>
    <row r="950" spans="3:3" ht="15.75" customHeight="1">
      <c r="C950" s="170"/>
    </row>
    <row r="951" spans="3:3" ht="15.75" customHeight="1">
      <c r="C951" s="170"/>
    </row>
    <row r="952" spans="3:3" ht="15.75" customHeight="1">
      <c r="C952" s="170"/>
    </row>
    <row r="953" spans="3:3" ht="15.75" customHeight="1">
      <c r="C953" s="170"/>
    </row>
    <row r="954" spans="3:3" ht="15.75" customHeight="1">
      <c r="C954" s="170"/>
    </row>
    <row r="955" spans="3:3" ht="15.75" customHeight="1">
      <c r="C955" s="170"/>
    </row>
    <row r="956" spans="3:3" ht="15.75" customHeight="1">
      <c r="C956" s="170"/>
    </row>
    <row r="957" spans="3:3" ht="15.75" customHeight="1">
      <c r="C957" s="170"/>
    </row>
    <row r="958" spans="3:3" ht="15.75" customHeight="1">
      <c r="C958" s="170"/>
    </row>
    <row r="959" spans="3:3" ht="15.75" customHeight="1">
      <c r="C959" s="170"/>
    </row>
    <row r="960" spans="3:3" ht="15.75" customHeight="1">
      <c r="C960" s="170"/>
    </row>
    <row r="961" spans="3:3" ht="15.75" customHeight="1">
      <c r="C961" s="170"/>
    </row>
    <row r="962" spans="3:3" ht="15.75" customHeight="1">
      <c r="C962" s="170"/>
    </row>
    <row r="963" spans="3:3" ht="15.75" customHeight="1">
      <c r="C963" s="170"/>
    </row>
    <row r="964" spans="3:3" ht="15.75" customHeight="1">
      <c r="C964" s="170"/>
    </row>
    <row r="965" spans="3:3" ht="15.75" customHeight="1">
      <c r="C965" s="170"/>
    </row>
    <row r="966" spans="3:3" ht="15.75" customHeight="1">
      <c r="C966" s="170"/>
    </row>
    <row r="967" spans="3:3" ht="15.75" customHeight="1">
      <c r="C967" s="170"/>
    </row>
    <row r="968" spans="3:3" ht="15.75" customHeight="1">
      <c r="C968" s="170"/>
    </row>
    <row r="969" spans="3:3" ht="15.75" customHeight="1">
      <c r="C969" s="170"/>
    </row>
    <row r="970" spans="3:3" ht="15.75" customHeight="1">
      <c r="C970" s="170"/>
    </row>
    <row r="971" spans="3:3" ht="15.75" customHeight="1">
      <c r="C971" s="170"/>
    </row>
    <row r="972" spans="3:3" ht="15.75" customHeight="1">
      <c r="C972" s="170"/>
    </row>
    <row r="973" spans="3:3" ht="15.75" customHeight="1">
      <c r="C973" s="170"/>
    </row>
    <row r="974" spans="3:3" ht="15.75" customHeight="1">
      <c r="C974" s="170"/>
    </row>
    <row r="975" spans="3:3" ht="15.75" customHeight="1">
      <c r="C975" s="170"/>
    </row>
    <row r="976" spans="3:3" ht="15.75" customHeight="1">
      <c r="C976" s="170"/>
    </row>
    <row r="977" spans="3:3" ht="15.75" customHeight="1">
      <c r="C977" s="170"/>
    </row>
    <row r="978" spans="3:3" ht="15.75" customHeight="1">
      <c r="C978" s="170"/>
    </row>
    <row r="979" spans="3:3" ht="15.75" customHeight="1">
      <c r="C979" s="170"/>
    </row>
    <row r="980" spans="3:3" ht="15.75" customHeight="1">
      <c r="C980" s="170"/>
    </row>
    <row r="981" spans="3:3" ht="15.75" customHeight="1">
      <c r="C981" s="170"/>
    </row>
    <row r="982" spans="3:3" ht="15.75" customHeight="1">
      <c r="C982" s="170"/>
    </row>
    <row r="983" spans="3:3" ht="15.75" customHeight="1">
      <c r="C983" s="170"/>
    </row>
    <row r="984" spans="3:3" ht="15.75" customHeight="1">
      <c r="C984" s="170"/>
    </row>
    <row r="985" spans="3:3" ht="15.75" customHeight="1">
      <c r="C985" s="170"/>
    </row>
    <row r="986" spans="3:3" ht="15.75" customHeight="1">
      <c r="C986" s="170"/>
    </row>
    <row r="987" spans="3:3" ht="15.75" customHeight="1">
      <c r="C987" s="170"/>
    </row>
    <row r="988" spans="3:3" ht="15.75" customHeight="1">
      <c r="C988" s="170"/>
    </row>
    <row r="989" spans="3:3" ht="15.75" customHeight="1">
      <c r="C989" s="170"/>
    </row>
    <row r="990" spans="3:3" ht="15.75" customHeight="1">
      <c r="C990" s="170"/>
    </row>
    <row r="991" spans="3:3" ht="15.75" customHeight="1">
      <c r="C991" s="170"/>
    </row>
    <row r="992" spans="3:3" ht="15.75" customHeight="1">
      <c r="C992" s="170"/>
    </row>
    <row r="993" spans="3:3" ht="15.75" customHeight="1">
      <c r="C993" s="170"/>
    </row>
    <row r="994" spans="3:3" ht="15.75" customHeight="1">
      <c r="C994" s="170"/>
    </row>
    <row r="995" spans="3:3" ht="15.75" customHeight="1">
      <c r="C995" s="170"/>
    </row>
    <row r="996" spans="3:3" ht="15.75" customHeight="1">
      <c r="C996" s="170"/>
    </row>
    <row r="997" spans="3:3" ht="15.75" customHeight="1">
      <c r="C997" s="170"/>
    </row>
    <row r="998" spans="3:3" ht="15.75" customHeight="1">
      <c r="C998" s="170"/>
    </row>
    <row r="999" spans="3:3" ht="15.75" customHeight="1">
      <c r="C999" s="170"/>
    </row>
    <row r="1000" spans="3:3" ht="15.75" customHeight="1">
      <c r="C1000" s="170"/>
    </row>
  </sheetData>
  <mergeCells count="32">
    <mergeCell ref="A1:P1"/>
    <mergeCell ref="A2:P2"/>
    <mergeCell ref="A3:P3"/>
    <mergeCell ref="A4:D4"/>
    <mergeCell ref="A5:P5"/>
    <mergeCell ref="B10:D10"/>
    <mergeCell ref="F10:S10"/>
    <mergeCell ref="F11:S11"/>
    <mergeCell ref="E12:R12"/>
    <mergeCell ref="E13:R13"/>
    <mergeCell ref="B15:B19"/>
    <mergeCell ref="D15:K15"/>
    <mergeCell ref="D16:K16"/>
    <mergeCell ref="D19:K19"/>
    <mergeCell ref="C20:C21"/>
    <mergeCell ref="D20:D21"/>
    <mergeCell ref="E20:E21"/>
    <mergeCell ref="F20:J20"/>
    <mergeCell ref="D31:K31"/>
    <mergeCell ref="D32:K32"/>
    <mergeCell ref="D33:K33"/>
    <mergeCell ref="B75:B76"/>
    <mergeCell ref="D75:D76"/>
    <mergeCell ref="B78:B91"/>
    <mergeCell ref="B92:B100"/>
    <mergeCell ref="B35:E35"/>
    <mergeCell ref="B36:B42"/>
    <mergeCell ref="B44:E44"/>
    <mergeCell ref="B45:B51"/>
    <mergeCell ref="B58:E59"/>
    <mergeCell ref="B61:D61"/>
    <mergeCell ref="B63:B74"/>
  </mergeCells>
  <conditionalFormatting sqref="H30">
    <cfRule type="containsText" dxfId="66" priority="1" operator="containsText" text="ERROR">
      <formula>NOT(ISERROR(SEARCH(("ERROR"),(H30))))</formula>
    </cfRule>
  </conditionalFormatting>
  <conditionalFormatting sqref="F10">
    <cfRule type="notContainsBlanks" dxfId="65" priority="2">
      <formula>LEN(TRIM(F10))&gt;0</formula>
    </cfRule>
  </conditionalFormatting>
  <conditionalFormatting sqref="F11:S11">
    <cfRule type="expression" dxfId="64" priority="3">
      <formula>E11="NO SE REPORTA"</formula>
    </cfRule>
  </conditionalFormatting>
  <conditionalFormatting sqref="F11:S11">
    <cfRule type="expression" dxfId="63" priority="4">
      <formula>E10="NO APLICA"</formula>
    </cfRule>
  </conditionalFormatting>
  <conditionalFormatting sqref="E12:R12">
    <cfRule type="expression" dxfId="62" priority="5">
      <formula>E11="SI SE REPORTA"</formula>
    </cfRule>
  </conditionalFormatting>
  <dataValidations count="4">
    <dataValidation type="list" allowBlank="1" showErrorMessage="1" sqref="E11">
      <formula1>REPORTE</formula1>
    </dataValidation>
    <dataValidation type="decimal" allowBlank="1" showInputMessage="1" showErrorMessage="1" prompt="ERROR - Escriba un valor entre 0% y 100%" sqref="F22:H29">
      <formula1>0</formula1>
      <formula2>1</formula2>
    </dataValidation>
    <dataValidation type="decimal" operator="greaterThanOrEqual" allowBlank="1" showInputMessage="1" showErrorMessage="1" prompt="ERROR - Escriba un número igual o mayor que 0" sqref="E18:H18">
      <formula1>0</formula1>
    </dataValidation>
    <dataValidation type="list" allowBlank="1" showErrorMessage="1" sqref="E10">
      <formula1>SI</formula1>
    </dataValidation>
  </dataValidations>
  <hyperlinks>
    <hyperlink ref="B9" location="null!A1" display="VOLVER AL INDICE"/>
  </hyperlinks>
  <pageMargins left="0.25" right="0.25" top="0.75" bottom="0.75" header="0" footer="0"/>
  <pageSetup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sqref="A1:P1"/>
    </sheetView>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26" width="9.375" customWidth="1"/>
  </cols>
  <sheetData>
    <row r="1" spans="1:26" ht="100.5" customHeight="1">
      <c r="A1" s="808"/>
      <c r="B1" s="732"/>
      <c r="C1" s="732"/>
      <c r="D1" s="732"/>
      <c r="E1" s="732"/>
      <c r="F1" s="732"/>
      <c r="G1" s="732"/>
      <c r="H1" s="732"/>
      <c r="I1" s="732"/>
      <c r="J1" s="732"/>
      <c r="K1" s="732"/>
      <c r="L1" s="732"/>
      <c r="M1" s="732"/>
      <c r="N1" s="732"/>
      <c r="O1" s="732"/>
      <c r="P1" s="733"/>
      <c r="Q1" s="24"/>
      <c r="R1" s="24"/>
      <c r="S1" s="4"/>
      <c r="T1" s="4"/>
      <c r="U1" s="4"/>
      <c r="V1" s="4"/>
      <c r="W1" s="4"/>
      <c r="X1" s="4"/>
      <c r="Y1" s="4"/>
      <c r="Z1" s="4"/>
    </row>
    <row r="2" spans="1:26">
      <c r="A2" s="731" t="str">
        <f>'Datos Generales'!C5</f>
        <v>Corporación Autónoma Regional del Tolima – CORTOLIMA</v>
      </c>
      <c r="B2" s="732"/>
      <c r="C2" s="732"/>
      <c r="D2" s="732"/>
      <c r="E2" s="732"/>
      <c r="F2" s="732"/>
      <c r="G2" s="732"/>
      <c r="H2" s="732"/>
      <c r="I2" s="732"/>
      <c r="J2" s="732"/>
      <c r="K2" s="732"/>
      <c r="L2" s="732"/>
      <c r="M2" s="732"/>
      <c r="N2" s="732"/>
      <c r="O2" s="732"/>
      <c r="P2" s="733"/>
      <c r="Q2" s="24"/>
      <c r="R2" s="24"/>
      <c r="S2" s="5"/>
      <c r="T2" s="5"/>
      <c r="U2" s="5"/>
      <c r="V2" s="5"/>
      <c r="W2" s="5"/>
      <c r="X2" s="5"/>
      <c r="Y2" s="5"/>
      <c r="Z2" s="5"/>
    </row>
    <row r="3" spans="1:26">
      <c r="A3" s="809" t="s">
        <v>845</v>
      </c>
      <c r="B3" s="732"/>
      <c r="C3" s="732"/>
      <c r="D3" s="732"/>
      <c r="E3" s="732"/>
      <c r="F3" s="732"/>
      <c r="G3" s="732"/>
      <c r="H3" s="732"/>
      <c r="I3" s="732"/>
      <c r="J3" s="732"/>
      <c r="K3" s="732"/>
      <c r="L3" s="732"/>
      <c r="M3" s="732"/>
      <c r="N3" s="732"/>
      <c r="O3" s="732"/>
      <c r="P3" s="733"/>
      <c r="Q3" s="24"/>
      <c r="R3" s="24"/>
      <c r="S3" s="5"/>
      <c r="T3" s="5"/>
      <c r="U3" s="5"/>
      <c r="V3" s="5"/>
      <c r="W3" s="5"/>
      <c r="X3" s="5"/>
      <c r="Y3" s="5"/>
      <c r="Z3" s="5"/>
    </row>
    <row r="4" spans="1:26" ht="15.75">
      <c r="A4" s="809" t="s">
        <v>49</v>
      </c>
      <c r="B4" s="732"/>
      <c r="C4" s="732"/>
      <c r="D4" s="810"/>
      <c r="E4" s="14" t="str">
        <f>'Datos Generales'!C6</f>
        <v>2020-I</v>
      </c>
      <c r="F4" s="14"/>
      <c r="G4" s="14"/>
      <c r="H4" s="14"/>
      <c r="I4" s="14"/>
      <c r="J4" s="14"/>
      <c r="K4" s="14"/>
      <c r="L4" s="14"/>
      <c r="M4" s="14"/>
      <c r="N4" s="14"/>
      <c r="O4" s="14"/>
      <c r="P4" s="15"/>
      <c r="Q4" s="24"/>
      <c r="R4" s="24"/>
      <c r="S4" s="5"/>
      <c r="T4" s="5"/>
      <c r="U4" s="5"/>
      <c r="V4" s="5"/>
      <c r="W4" s="5"/>
      <c r="X4" s="5"/>
      <c r="Y4" s="5"/>
      <c r="Z4" s="5"/>
    </row>
    <row r="5" spans="1:26" ht="16.5" customHeight="1">
      <c r="A5" s="809" t="s">
        <v>260</v>
      </c>
      <c r="B5" s="732"/>
      <c r="C5" s="732"/>
      <c r="D5" s="732"/>
      <c r="E5" s="732"/>
      <c r="F5" s="732"/>
      <c r="G5" s="732"/>
      <c r="H5" s="732"/>
      <c r="I5" s="732"/>
      <c r="J5" s="732"/>
      <c r="K5" s="732"/>
      <c r="L5" s="732"/>
      <c r="M5" s="732"/>
      <c r="N5" s="732"/>
      <c r="O5" s="732"/>
      <c r="P5" s="733"/>
      <c r="Q5" s="24"/>
      <c r="R5" s="24"/>
      <c r="S5" s="24"/>
      <c r="T5" s="24"/>
      <c r="U5" s="24"/>
      <c r="V5" s="24"/>
      <c r="W5" s="24"/>
      <c r="X5" s="24"/>
      <c r="Y5" s="24"/>
      <c r="Z5" s="24"/>
    </row>
    <row r="6" spans="1:26">
      <c r="B6" s="118" t="s">
        <v>882</v>
      </c>
      <c r="C6" s="119"/>
      <c r="D6" s="120"/>
      <c r="E6" s="207"/>
      <c r="F6" s="120" t="s">
        <v>883</v>
      </c>
      <c r="G6" s="120"/>
      <c r="H6" s="120"/>
      <c r="I6" s="120"/>
      <c r="J6" s="120"/>
      <c r="K6" s="120"/>
    </row>
    <row r="7" spans="1:26">
      <c r="B7" s="122"/>
      <c r="C7" s="123"/>
      <c r="D7" s="120"/>
      <c r="E7" s="124"/>
      <c r="F7" s="120" t="s">
        <v>884</v>
      </c>
      <c r="G7" s="120"/>
      <c r="H7" s="120"/>
      <c r="I7" s="120"/>
      <c r="J7" s="120"/>
      <c r="K7" s="120"/>
    </row>
    <row r="8" spans="1:26">
      <c r="B8" s="134" t="s">
        <v>885</v>
      </c>
      <c r="C8" s="126">
        <v>2020</v>
      </c>
      <c r="D8" s="127">
        <f>IF(E10="NO APLICA","NO APLICA",IF(E11="NO SE REPORTA","SIN INFORMACION",+E22))</f>
        <v>0</v>
      </c>
      <c r="E8" s="209"/>
      <c r="F8" s="120" t="s">
        <v>886</v>
      </c>
      <c r="G8" s="120"/>
      <c r="H8" s="120"/>
      <c r="I8" s="120"/>
      <c r="J8" s="120"/>
      <c r="K8" s="120"/>
    </row>
    <row r="9" spans="1:26">
      <c r="B9" s="129" t="s">
        <v>887</v>
      </c>
      <c r="C9" s="170"/>
      <c r="D9" s="120"/>
      <c r="E9" s="120"/>
      <c r="F9" s="120"/>
      <c r="G9" s="120"/>
      <c r="H9" s="120"/>
      <c r="I9" s="120"/>
      <c r="J9" s="120"/>
      <c r="K9" s="120"/>
    </row>
    <row r="10" spans="1:26">
      <c r="A10" s="24"/>
      <c r="B10" s="836" t="s">
        <v>888</v>
      </c>
      <c r="C10" s="787"/>
      <c r="D10" s="787"/>
      <c r="E10" s="132" t="s">
        <v>889</v>
      </c>
      <c r="F10" s="83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787"/>
      <c r="H10" s="787"/>
      <c r="I10" s="787"/>
      <c r="J10" s="787"/>
      <c r="K10" s="787"/>
      <c r="L10" s="787"/>
      <c r="M10" s="787"/>
      <c r="N10" s="787"/>
      <c r="O10" s="787"/>
      <c r="P10" s="787"/>
      <c r="Q10" s="787"/>
      <c r="R10" s="787"/>
      <c r="S10" s="787"/>
      <c r="T10" s="120"/>
      <c r="U10" s="120"/>
      <c r="V10" s="24"/>
      <c r="W10" s="24"/>
      <c r="X10" s="24"/>
      <c r="Y10" s="24"/>
      <c r="Z10" s="24"/>
    </row>
    <row r="11" spans="1:26" ht="14.25" customHeight="1">
      <c r="A11" s="24"/>
      <c r="B11" s="133"/>
      <c r="C11" s="130"/>
      <c r="D11" s="134" t="str">
        <f>IF(E10="SI APLICA","¿El indicador no se reporta por limitaciones de información disponible? ","")</f>
        <v xml:space="preserve">¿El indicador no se reporta por limitaciones de información disponible? </v>
      </c>
      <c r="E11" s="135" t="s">
        <v>1020</v>
      </c>
      <c r="F11" s="838"/>
      <c r="G11" s="787"/>
      <c r="H11" s="787"/>
      <c r="I11" s="787"/>
      <c r="J11" s="787"/>
      <c r="K11" s="787"/>
      <c r="L11" s="787"/>
      <c r="M11" s="787"/>
      <c r="N11" s="787"/>
      <c r="O11" s="787"/>
      <c r="P11" s="787"/>
      <c r="Q11" s="787"/>
      <c r="R11" s="787"/>
      <c r="S11" s="787"/>
      <c r="T11" s="24"/>
      <c r="U11" s="24"/>
      <c r="V11" s="24"/>
      <c r="W11" s="24"/>
      <c r="X11" s="24"/>
      <c r="Y11" s="24"/>
      <c r="Z11" s="24"/>
    </row>
    <row r="12" spans="1:26" ht="23.25" customHeight="1">
      <c r="A12" s="24"/>
      <c r="B12" s="133"/>
      <c r="C12" s="130"/>
      <c r="D12" s="134" t="str">
        <f>IF(E11="SI SE REPORTA","¿Qué programas o proyectos del Plan de Acción están asociados al indicador? ","")</f>
        <v xml:space="preserve">¿Qué programas o proyectos del Plan de Acción están asociados al indicador? </v>
      </c>
      <c r="E12" s="839"/>
      <c r="F12" s="787"/>
      <c r="G12" s="787"/>
      <c r="H12" s="787"/>
      <c r="I12" s="787"/>
      <c r="J12" s="787"/>
      <c r="K12" s="787"/>
      <c r="L12" s="787"/>
      <c r="M12" s="787"/>
      <c r="N12" s="787"/>
      <c r="O12" s="787"/>
      <c r="P12" s="787"/>
      <c r="Q12" s="787"/>
      <c r="R12" s="787"/>
      <c r="S12" s="24"/>
      <c r="T12" s="24"/>
      <c r="U12" s="24"/>
      <c r="V12" s="24"/>
      <c r="W12" s="24"/>
      <c r="X12" s="24"/>
      <c r="Y12" s="24"/>
      <c r="Z12" s="24"/>
    </row>
    <row r="13" spans="1:26" ht="21.75" customHeight="1">
      <c r="A13" s="24"/>
      <c r="B13" s="133"/>
      <c r="C13" s="130"/>
      <c r="D13" s="134" t="s">
        <v>891</v>
      </c>
      <c r="E13" s="832"/>
      <c r="F13" s="833"/>
      <c r="G13" s="833"/>
      <c r="H13" s="833"/>
      <c r="I13" s="833"/>
      <c r="J13" s="833"/>
      <c r="K13" s="833"/>
      <c r="L13" s="833"/>
      <c r="M13" s="833"/>
      <c r="N13" s="833"/>
      <c r="O13" s="833"/>
      <c r="P13" s="833"/>
      <c r="Q13" s="833"/>
      <c r="R13" s="834"/>
      <c r="S13" s="24"/>
      <c r="T13" s="24"/>
      <c r="U13" s="24"/>
      <c r="V13" s="24"/>
      <c r="W13" s="24"/>
      <c r="X13" s="24"/>
      <c r="Y13" s="24"/>
      <c r="Z13" s="24"/>
    </row>
    <row r="14" spans="1:26" ht="6.75" customHeight="1">
      <c r="A14" s="24"/>
      <c r="B14" s="133"/>
      <c r="C14" s="170"/>
      <c r="D14" s="120"/>
      <c r="E14" s="120"/>
      <c r="F14" s="120"/>
      <c r="G14" s="120"/>
      <c r="H14" s="120"/>
      <c r="I14" s="120"/>
      <c r="J14" s="120"/>
      <c r="K14" s="120"/>
      <c r="L14" s="24"/>
      <c r="M14" s="24"/>
      <c r="N14" s="24"/>
      <c r="O14" s="24"/>
      <c r="P14" s="24"/>
      <c r="Q14" s="24"/>
      <c r="R14" s="24"/>
      <c r="S14" s="24"/>
      <c r="T14" s="24"/>
      <c r="U14" s="24"/>
      <c r="V14" s="24"/>
      <c r="W14" s="24"/>
      <c r="X14" s="24"/>
      <c r="Y14" s="24"/>
      <c r="Z14" s="24"/>
    </row>
    <row r="15" spans="1:26">
      <c r="B15" s="813" t="s">
        <v>892</v>
      </c>
      <c r="C15" s="200"/>
      <c r="D15" s="826" t="s">
        <v>893</v>
      </c>
      <c r="E15" s="784"/>
      <c r="F15" s="784"/>
      <c r="G15" s="784"/>
      <c r="H15" s="784"/>
      <c r="I15" s="785"/>
      <c r="J15" s="120"/>
      <c r="K15" s="120"/>
    </row>
    <row r="16" spans="1:26" ht="36">
      <c r="B16" s="814"/>
      <c r="C16" s="180"/>
      <c r="D16" s="139" t="s">
        <v>1558</v>
      </c>
      <c r="E16" s="250"/>
      <c r="F16" s="120"/>
      <c r="G16" s="120"/>
      <c r="H16" s="120"/>
      <c r="I16" s="141"/>
      <c r="J16" s="120"/>
      <c r="K16" s="120"/>
    </row>
    <row r="17" spans="2:11" ht="72">
      <c r="B17" s="814"/>
      <c r="C17" s="180"/>
      <c r="D17" s="142" t="s">
        <v>1559</v>
      </c>
      <c r="E17" s="250"/>
      <c r="F17" s="120"/>
      <c r="G17" s="120"/>
      <c r="H17" s="120"/>
      <c r="I17" s="141"/>
      <c r="J17" s="120"/>
      <c r="K17" s="120"/>
    </row>
    <row r="18" spans="2:11">
      <c r="B18" s="814"/>
      <c r="C18" s="201"/>
      <c r="D18" s="828"/>
      <c r="E18" s="790"/>
      <c r="F18" s="790"/>
      <c r="G18" s="790"/>
      <c r="H18" s="790"/>
      <c r="I18" s="791"/>
      <c r="J18" s="120"/>
      <c r="K18" s="120"/>
    </row>
    <row r="19" spans="2:11">
      <c r="B19" s="814"/>
      <c r="C19" s="180"/>
      <c r="D19" s="139" t="s">
        <v>1024</v>
      </c>
      <c r="E19" s="153" t="s">
        <v>916</v>
      </c>
      <c r="F19" s="153" t="s">
        <v>917</v>
      </c>
      <c r="G19" s="153" t="s">
        <v>918</v>
      </c>
      <c r="H19" s="153" t="s">
        <v>919</v>
      </c>
      <c r="I19" s="153" t="s">
        <v>1025</v>
      </c>
      <c r="J19" s="120"/>
      <c r="K19" s="120"/>
    </row>
    <row r="20" spans="2:11" ht="48">
      <c r="B20" s="814"/>
      <c r="C20" s="180"/>
      <c r="D20" s="142" t="s">
        <v>1560</v>
      </c>
      <c r="E20" s="250"/>
      <c r="F20" s="250"/>
      <c r="G20" s="250"/>
      <c r="H20" s="250"/>
      <c r="I20" s="211">
        <f t="shared" ref="I20:I21" si="0">SUM(E20:H20)</f>
        <v>0</v>
      </c>
      <c r="J20" s="120"/>
      <c r="K20" s="120"/>
    </row>
    <row r="21" spans="2:11" ht="15.75" customHeight="1">
      <c r="B21" s="814"/>
      <c r="C21" s="180"/>
      <c r="D21" s="142" t="s">
        <v>1561</v>
      </c>
      <c r="E21" s="250"/>
      <c r="F21" s="250"/>
      <c r="G21" s="250"/>
      <c r="H21" s="250"/>
      <c r="I21" s="211">
        <f t="shared" si="0"/>
        <v>0</v>
      </c>
      <c r="J21" s="120"/>
      <c r="K21" s="120"/>
    </row>
    <row r="22" spans="2:11" ht="15.75" customHeight="1">
      <c r="B22" s="815"/>
      <c r="C22" s="145"/>
      <c r="D22" s="142" t="s">
        <v>1562</v>
      </c>
      <c r="E22" s="212">
        <f t="shared" ref="E22:I22" si="1">IFERROR(E21/E20,0)</f>
        <v>0</v>
      </c>
      <c r="F22" s="212">
        <f t="shared" si="1"/>
        <v>0</v>
      </c>
      <c r="G22" s="212">
        <f t="shared" si="1"/>
        <v>0</v>
      </c>
      <c r="H22" s="212">
        <f t="shared" si="1"/>
        <v>0</v>
      </c>
      <c r="I22" s="212">
        <f t="shared" si="1"/>
        <v>0</v>
      </c>
      <c r="J22" s="120"/>
      <c r="K22" s="120"/>
    </row>
    <row r="23" spans="2:11" ht="36" customHeight="1">
      <c r="B23" s="187" t="s">
        <v>931</v>
      </c>
      <c r="C23" s="202"/>
      <c r="D23" s="822" t="s">
        <v>1563</v>
      </c>
      <c r="E23" s="732"/>
      <c r="F23" s="732"/>
      <c r="G23" s="732"/>
      <c r="H23" s="732"/>
      <c r="I23" s="733"/>
      <c r="J23" s="120"/>
      <c r="K23" s="120"/>
    </row>
    <row r="24" spans="2:11" ht="36" customHeight="1">
      <c r="B24" s="187" t="s">
        <v>933</v>
      </c>
      <c r="C24" s="202"/>
      <c r="D24" s="822" t="s">
        <v>1033</v>
      </c>
      <c r="E24" s="732"/>
      <c r="F24" s="732"/>
      <c r="G24" s="732"/>
      <c r="H24" s="732"/>
      <c r="I24" s="733"/>
      <c r="J24" s="120"/>
      <c r="K24" s="120"/>
    </row>
    <row r="25" spans="2:11" ht="15.75" customHeight="1">
      <c r="B25" s="195"/>
      <c r="C25" s="130"/>
      <c r="D25" s="120"/>
      <c r="E25" s="120"/>
      <c r="F25" s="120"/>
      <c r="G25" s="120"/>
      <c r="H25" s="120"/>
      <c r="I25" s="120"/>
      <c r="J25" s="120"/>
      <c r="K25" s="120"/>
    </row>
    <row r="26" spans="2:11" ht="24" customHeight="1">
      <c r="B26" s="830" t="s">
        <v>935</v>
      </c>
      <c r="C26" s="732"/>
      <c r="D26" s="732"/>
      <c r="E26" s="733"/>
      <c r="F26" s="120"/>
      <c r="G26" s="120"/>
      <c r="H26" s="120"/>
      <c r="I26" s="120"/>
      <c r="J26" s="120"/>
      <c r="K26" s="120"/>
    </row>
    <row r="27" spans="2:11" ht="15.75" customHeight="1">
      <c r="B27" s="813">
        <v>1</v>
      </c>
      <c r="C27" s="180"/>
      <c r="D27" s="181" t="s">
        <v>936</v>
      </c>
      <c r="E27" s="167"/>
      <c r="F27" s="120"/>
      <c r="G27" s="120"/>
      <c r="H27" s="120"/>
      <c r="I27" s="120"/>
      <c r="J27" s="120"/>
      <c r="K27" s="120"/>
    </row>
    <row r="28" spans="2:11" ht="15.75" customHeight="1">
      <c r="B28" s="814"/>
      <c r="C28" s="180"/>
      <c r="D28" s="142" t="s">
        <v>8</v>
      </c>
      <c r="E28" s="167"/>
      <c r="F28" s="120"/>
      <c r="G28" s="120"/>
      <c r="H28" s="120"/>
      <c r="I28" s="120"/>
      <c r="J28" s="120"/>
      <c r="K28" s="120"/>
    </row>
    <row r="29" spans="2:11" ht="15.75" customHeight="1">
      <c r="B29" s="814"/>
      <c r="C29" s="180"/>
      <c r="D29" s="142" t="s">
        <v>937</v>
      </c>
      <c r="E29" s="167"/>
      <c r="F29" s="120"/>
      <c r="G29" s="120"/>
      <c r="H29" s="120"/>
      <c r="I29" s="120"/>
      <c r="J29" s="120"/>
      <c r="K29" s="120"/>
    </row>
    <row r="30" spans="2:11" ht="15.75" customHeight="1">
      <c r="B30" s="814"/>
      <c r="C30" s="180"/>
      <c r="D30" s="142" t="s">
        <v>10</v>
      </c>
      <c r="E30" s="167"/>
      <c r="F30" s="120"/>
      <c r="G30" s="120"/>
      <c r="H30" s="120"/>
      <c r="I30" s="120"/>
      <c r="J30" s="120"/>
      <c r="K30" s="120"/>
    </row>
    <row r="31" spans="2:11" ht="15.75" customHeight="1">
      <c r="B31" s="814"/>
      <c r="C31" s="180"/>
      <c r="D31" s="142" t="s">
        <v>12</v>
      </c>
      <c r="E31" s="167"/>
      <c r="F31" s="120"/>
      <c r="G31" s="120"/>
      <c r="H31" s="120"/>
      <c r="I31" s="120"/>
      <c r="J31" s="120"/>
      <c r="K31" s="120"/>
    </row>
    <row r="32" spans="2:11" ht="15.75" customHeight="1">
      <c r="B32" s="814"/>
      <c r="C32" s="180"/>
      <c r="D32" s="142" t="s">
        <v>14</v>
      </c>
      <c r="E32" s="167"/>
      <c r="F32" s="120"/>
      <c r="G32" s="120"/>
      <c r="H32" s="120"/>
      <c r="I32" s="120"/>
      <c r="J32" s="120"/>
      <c r="K32" s="120"/>
    </row>
    <row r="33" spans="2:11" ht="15.75" customHeight="1">
      <c r="B33" s="815"/>
      <c r="C33" s="145"/>
      <c r="D33" s="142" t="s">
        <v>938</v>
      </c>
      <c r="E33" s="167"/>
      <c r="F33" s="120"/>
      <c r="G33" s="120"/>
      <c r="H33" s="120"/>
      <c r="I33" s="120"/>
      <c r="J33" s="120"/>
      <c r="K33" s="120"/>
    </row>
    <row r="34" spans="2:11" ht="15.75" customHeight="1">
      <c r="B34" s="118"/>
      <c r="C34" s="119"/>
      <c r="D34" s="120"/>
      <c r="E34" s="120"/>
      <c r="F34" s="120"/>
      <c r="G34" s="120"/>
      <c r="H34" s="120"/>
      <c r="I34" s="120"/>
      <c r="J34" s="120"/>
      <c r="K34" s="120"/>
    </row>
    <row r="35" spans="2:11" ht="15.75" customHeight="1">
      <c r="B35" s="830" t="s">
        <v>939</v>
      </c>
      <c r="C35" s="732"/>
      <c r="D35" s="732"/>
      <c r="E35" s="733"/>
      <c r="F35" s="120"/>
      <c r="G35" s="120"/>
      <c r="H35" s="120"/>
      <c r="I35" s="120"/>
      <c r="J35" s="120"/>
      <c r="K35" s="120"/>
    </row>
    <row r="36" spans="2:11" ht="15.75" customHeight="1">
      <c r="B36" s="813">
        <v>1</v>
      </c>
      <c r="C36" s="180"/>
      <c r="D36" s="181" t="s">
        <v>936</v>
      </c>
      <c r="E36" s="231" t="s">
        <v>940</v>
      </c>
      <c r="F36" s="120"/>
      <c r="G36" s="120"/>
      <c r="H36" s="120"/>
      <c r="I36" s="120"/>
      <c r="J36" s="120"/>
      <c r="K36" s="120"/>
    </row>
    <row r="37" spans="2:11" ht="15.75" customHeight="1">
      <c r="B37" s="814"/>
      <c r="C37" s="180"/>
      <c r="D37" s="142" t="s">
        <v>8</v>
      </c>
      <c r="E37" s="231" t="s">
        <v>1034</v>
      </c>
      <c r="F37" s="120"/>
      <c r="G37" s="120"/>
      <c r="H37" s="120"/>
      <c r="I37" s="120"/>
      <c r="J37" s="120"/>
      <c r="K37" s="120"/>
    </row>
    <row r="38" spans="2:11" ht="15.75" customHeight="1">
      <c r="B38" s="814"/>
      <c r="C38" s="180"/>
      <c r="D38" s="142" t="s">
        <v>937</v>
      </c>
      <c r="E38" s="218"/>
      <c r="F38" s="120"/>
      <c r="G38" s="120"/>
      <c r="H38" s="120"/>
      <c r="I38" s="120"/>
      <c r="J38" s="120"/>
      <c r="K38" s="120"/>
    </row>
    <row r="39" spans="2:11" ht="15.75" customHeight="1">
      <c r="B39" s="814"/>
      <c r="C39" s="180"/>
      <c r="D39" s="142" t="s">
        <v>10</v>
      </c>
      <c r="E39" s="218"/>
      <c r="F39" s="120"/>
      <c r="G39" s="120"/>
      <c r="H39" s="120"/>
      <c r="I39" s="120"/>
      <c r="J39" s="120"/>
      <c r="K39" s="120"/>
    </row>
    <row r="40" spans="2:11" ht="15.75" customHeight="1">
      <c r="B40" s="814"/>
      <c r="C40" s="180"/>
      <c r="D40" s="142" t="s">
        <v>12</v>
      </c>
      <c r="E40" s="218"/>
      <c r="F40" s="120"/>
      <c r="G40" s="120"/>
      <c r="H40" s="120"/>
      <c r="I40" s="120"/>
      <c r="J40" s="120"/>
      <c r="K40" s="120"/>
    </row>
    <row r="41" spans="2:11" ht="15.75" customHeight="1">
      <c r="B41" s="814"/>
      <c r="C41" s="180"/>
      <c r="D41" s="142" t="s">
        <v>14</v>
      </c>
      <c r="E41" s="218"/>
      <c r="F41" s="120"/>
      <c r="G41" s="120"/>
      <c r="H41" s="120"/>
      <c r="I41" s="120"/>
      <c r="J41" s="120"/>
      <c r="K41" s="120"/>
    </row>
    <row r="42" spans="2:11" ht="15.75" customHeight="1">
      <c r="B42" s="815"/>
      <c r="C42" s="145"/>
      <c r="D42" s="142" t="s">
        <v>938</v>
      </c>
      <c r="E42" s="218"/>
      <c r="F42" s="120"/>
      <c r="G42" s="120"/>
      <c r="H42" s="120"/>
      <c r="I42" s="120"/>
      <c r="J42" s="120"/>
      <c r="K42" s="120"/>
    </row>
    <row r="43" spans="2:11" ht="15.75" customHeight="1">
      <c r="B43" s="195"/>
      <c r="C43" s="130"/>
      <c r="D43" s="120"/>
      <c r="E43" s="120"/>
      <c r="F43" s="120"/>
      <c r="G43" s="120"/>
      <c r="H43" s="120"/>
      <c r="I43" s="120"/>
      <c r="J43" s="120"/>
      <c r="K43" s="120"/>
    </row>
    <row r="44" spans="2:11" ht="15" customHeight="1">
      <c r="B44" s="184" t="s">
        <v>942</v>
      </c>
      <c r="C44" s="185"/>
      <c r="D44" s="185"/>
      <c r="E44" s="215"/>
      <c r="G44" s="120"/>
      <c r="H44" s="120"/>
      <c r="I44" s="120"/>
      <c r="J44" s="120"/>
      <c r="K44" s="120"/>
    </row>
    <row r="45" spans="2:11" ht="15.75" customHeight="1">
      <c r="B45" s="187" t="s">
        <v>943</v>
      </c>
      <c r="C45" s="142" t="s">
        <v>944</v>
      </c>
      <c r="D45" s="142" t="s">
        <v>945</v>
      </c>
      <c r="E45" s="142" t="s">
        <v>946</v>
      </c>
      <c r="F45" s="120"/>
      <c r="G45" s="120"/>
      <c r="H45" s="120"/>
      <c r="I45" s="120"/>
      <c r="J45" s="120"/>
    </row>
    <row r="46" spans="2:11" ht="15.75" customHeight="1">
      <c r="B46" s="189">
        <v>42401</v>
      </c>
      <c r="C46" s="142">
        <v>0.01</v>
      </c>
      <c r="D46" s="216" t="s">
        <v>1564</v>
      </c>
      <c r="E46" s="142"/>
      <c r="F46" s="120"/>
      <c r="G46" s="120"/>
      <c r="H46" s="120"/>
      <c r="I46" s="120"/>
      <c r="J46" s="120"/>
    </row>
    <row r="47" spans="2:11" ht="15.75" customHeight="1">
      <c r="B47" s="191"/>
      <c r="C47" s="192"/>
      <c r="D47" s="120"/>
      <c r="E47" s="120"/>
      <c r="F47" s="120"/>
      <c r="G47" s="120"/>
      <c r="H47" s="120"/>
      <c r="I47" s="120"/>
      <c r="J47" s="120"/>
      <c r="K47" s="120"/>
    </row>
    <row r="48" spans="2:11" ht="15.75" customHeight="1">
      <c r="B48" s="193" t="s">
        <v>850</v>
      </c>
      <c r="C48" s="194"/>
      <c r="D48" s="120"/>
      <c r="E48" s="120"/>
      <c r="F48" s="120"/>
      <c r="G48" s="120"/>
      <c r="H48" s="120"/>
      <c r="I48" s="120"/>
      <c r="J48" s="120"/>
      <c r="K48" s="120"/>
    </row>
    <row r="49" spans="2:11" ht="15.75" customHeight="1">
      <c r="B49" s="880"/>
      <c r="C49" s="784"/>
      <c r="D49" s="784"/>
      <c r="E49" s="785"/>
      <c r="F49" s="120"/>
      <c r="G49" s="120"/>
      <c r="H49" s="120"/>
      <c r="I49" s="120"/>
      <c r="J49" s="120"/>
      <c r="K49" s="120"/>
    </row>
    <row r="50" spans="2:11" ht="15.75" customHeight="1">
      <c r="B50" s="881"/>
      <c r="C50" s="790"/>
      <c r="D50" s="790"/>
      <c r="E50" s="791"/>
      <c r="F50" s="120"/>
      <c r="G50" s="120"/>
      <c r="H50" s="120"/>
      <c r="I50" s="120"/>
      <c r="J50" s="120"/>
      <c r="K50" s="120"/>
    </row>
    <row r="51" spans="2:11" ht="15.75" customHeight="1">
      <c r="B51" s="120"/>
      <c r="C51" s="170"/>
      <c r="D51" s="120"/>
      <c r="E51" s="120"/>
      <c r="F51" s="120"/>
      <c r="G51" s="120"/>
      <c r="H51" s="120"/>
      <c r="I51" s="120"/>
      <c r="J51" s="120"/>
      <c r="K51" s="120"/>
    </row>
    <row r="52" spans="2:11" ht="15.75" customHeight="1">
      <c r="B52" s="220" t="s">
        <v>948</v>
      </c>
      <c r="C52" s="197"/>
      <c r="D52" s="120"/>
      <c r="E52" s="120"/>
      <c r="F52" s="120"/>
      <c r="G52" s="120"/>
      <c r="H52" s="120"/>
      <c r="I52" s="120"/>
      <c r="J52" s="120"/>
      <c r="K52" s="120"/>
    </row>
    <row r="53" spans="2:11" ht="15.75" customHeight="1">
      <c r="B53" s="118"/>
      <c r="C53" s="119"/>
      <c r="D53" s="120"/>
      <c r="E53" s="120"/>
      <c r="F53" s="120"/>
      <c r="G53" s="120"/>
      <c r="H53" s="120"/>
      <c r="I53" s="120"/>
      <c r="J53" s="120"/>
      <c r="K53" s="120"/>
    </row>
    <row r="54" spans="2:11" ht="15.75" customHeight="1">
      <c r="B54" s="198" t="s">
        <v>949</v>
      </c>
      <c r="C54" s="146"/>
      <c r="D54" s="139" t="s">
        <v>1565</v>
      </c>
      <c r="E54" s="120"/>
      <c r="F54" s="120"/>
      <c r="G54" s="120"/>
      <c r="H54" s="120"/>
      <c r="I54" s="120"/>
      <c r="J54" s="120"/>
      <c r="K54" s="120"/>
    </row>
    <row r="55" spans="2:11" ht="15.75" customHeight="1">
      <c r="B55" s="813" t="s">
        <v>951</v>
      </c>
      <c r="C55" s="180"/>
      <c r="D55" s="221" t="s">
        <v>952</v>
      </c>
      <c r="E55" s="120"/>
      <c r="F55" s="120"/>
      <c r="G55" s="120"/>
      <c r="H55" s="120"/>
      <c r="I55" s="120"/>
      <c r="J55" s="120"/>
      <c r="K55" s="120"/>
    </row>
    <row r="56" spans="2:11" ht="15.75" customHeight="1">
      <c r="B56" s="814"/>
      <c r="C56" s="180"/>
      <c r="D56" s="206" t="s">
        <v>1566</v>
      </c>
      <c r="E56" s="120"/>
      <c r="F56" s="120"/>
      <c r="G56" s="120"/>
      <c r="H56" s="120"/>
      <c r="I56" s="120"/>
      <c r="J56" s="120"/>
      <c r="K56" s="120"/>
    </row>
    <row r="57" spans="2:11" ht="15.75" customHeight="1">
      <c r="B57" s="814"/>
      <c r="C57" s="180"/>
      <c r="D57" s="221" t="s">
        <v>1038</v>
      </c>
      <c r="E57" s="120"/>
      <c r="F57" s="120"/>
      <c r="G57" s="120"/>
      <c r="H57" s="120"/>
      <c r="I57" s="120"/>
      <c r="J57" s="120"/>
      <c r="K57" s="120"/>
    </row>
    <row r="58" spans="2:11" ht="15.75" customHeight="1">
      <c r="B58" s="814"/>
      <c r="C58" s="180"/>
      <c r="D58" s="206" t="s">
        <v>956</v>
      </c>
      <c r="E58" s="120"/>
      <c r="F58" s="120"/>
      <c r="G58" s="120"/>
      <c r="H58" s="120"/>
      <c r="I58" s="120"/>
      <c r="J58" s="120"/>
      <c r="K58" s="120"/>
    </row>
    <row r="59" spans="2:11" ht="15.75" customHeight="1">
      <c r="B59" s="814"/>
      <c r="C59" s="180"/>
      <c r="D59" s="206" t="s">
        <v>1567</v>
      </c>
      <c r="E59" s="120"/>
      <c r="F59" s="120"/>
      <c r="G59" s="120"/>
      <c r="H59" s="120"/>
      <c r="I59" s="120"/>
      <c r="J59" s="120"/>
      <c r="K59" s="120"/>
    </row>
    <row r="60" spans="2:11" ht="15.75" customHeight="1">
      <c r="B60" s="814"/>
      <c r="C60" s="180"/>
      <c r="D60" s="206" t="s">
        <v>1568</v>
      </c>
      <c r="E60" s="120"/>
      <c r="F60" s="120"/>
      <c r="G60" s="120"/>
      <c r="H60" s="120"/>
      <c r="I60" s="120"/>
      <c r="J60" s="120"/>
      <c r="K60" s="120"/>
    </row>
    <row r="61" spans="2:11" ht="15.75" customHeight="1">
      <c r="B61" s="814"/>
      <c r="C61" s="180"/>
      <c r="D61" s="206" t="s">
        <v>1569</v>
      </c>
      <c r="E61" s="120"/>
      <c r="F61" s="120"/>
      <c r="G61" s="120"/>
      <c r="H61" s="120"/>
      <c r="I61" s="120"/>
      <c r="J61" s="120"/>
      <c r="K61" s="120"/>
    </row>
    <row r="62" spans="2:11" ht="15.75" customHeight="1">
      <c r="B62" s="814"/>
      <c r="C62" s="180"/>
      <c r="D62" s="221" t="s">
        <v>1045</v>
      </c>
      <c r="E62" s="120"/>
      <c r="F62" s="120"/>
      <c r="G62" s="120"/>
      <c r="H62" s="120"/>
      <c r="I62" s="120"/>
      <c r="J62" s="120"/>
      <c r="K62" s="120"/>
    </row>
    <row r="63" spans="2:11" ht="15.75" customHeight="1">
      <c r="B63" s="815"/>
      <c r="C63" s="145"/>
      <c r="D63" s="142" t="s">
        <v>1570</v>
      </c>
      <c r="E63" s="120"/>
      <c r="F63" s="120"/>
      <c r="G63" s="120"/>
      <c r="H63" s="120"/>
      <c r="I63" s="120"/>
      <c r="J63" s="120"/>
      <c r="K63" s="120"/>
    </row>
    <row r="64" spans="2:11" ht="15.75" customHeight="1">
      <c r="B64" s="187" t="s">
        <v>964</v>
      </c>
      <c r="C64" s="145"/>
      <c r="D64" s="142"/>
      <c r="E64" s="120"/>
      <c r="F64" s="120"/>
      <c r="G64" s="120"/>
      <c r="H64" s="120"/>
      <c r="I64" s="120"/>
      <c r="J64" s="120"/>
      <c r="K64" s="120"/>
    </row>
    <row r="65" spans="2:11" ht="15.75" customHeight="1">
      <c r="B65" s="813" t="s">
        <v>965</v>
      </c>
      <c r="C65" s="180"/>
      <c r="D65" s="206" t="s">
        <v>1571</v>
      </c>
      <c r="E65" s="120"/>
      <c r="F65" s="120"/>
      <c r="G65" s="120"/>
      <c r="H65" s="120"/>
      <c r="I65" s="120"/>
      <c r="J65" s="120"/>
      <c r="K65" s="120"/>
    </row>
    <row r="66" spans="2:11" ht="15.75" customHeight="1">
      <c r="B66" s="814"/>
      <c r="C66" s="180"/>
      <c r="D66" s="206" t="s">
        <v>1572</v>
      </c>
      <c r="E66" s="120"/>
      <c r="F66" s="120"/>
      <c r="G66" s="120"/>
      <c r="H66" s="120"/>
      <c r="I66" s="120"/>
      <c r="J66" s="120"/>
      <c r="K66" s="120"/>
    </row>
    <row r="67" spans="2:11" ht="15.75" customHeight="1">
      <c r="B67" s="815"/>
      <c r="C67" s="145"/>
      <c r="D67" s="142" t="s">
        <v>1573</v>
      </c>
      <c r="E67" s="120"/>
      <c r="F67" s="120"/>
      <c r="G67" s="120"/>
      <c r="H67" s="120"/>
      <c r="I67" s="120"/>
      <c r="J67" s="120"/>
      <c r="K67" s="120"/>
    </row>
    <row r="68" spans="2:11" ht="15.75" customHeight="1">
      <c r="B68" s="813" t="s">
        <v>982</v>
      </c>
      <c r="C68" s="180"/>
      <c r="D68" s="206"/>
      <c r="E68" s="120"/>
      <c r="F68" s="120"/>
      <c r="G68" s="120"/>
      <c r="H68" s="120"/>
      <c r="I68" s="120"/>
      <c r="J68" s="120"/>
      <c r="K68" s="120"/>
    </row>
    <row r="69" spans="2:11" ht="15.75" customHeight="1">
      <c r="B69" s="814"/>
      <c r="C69" s="180"/>
      <c r="D69" s="222"/>
      <c r="E69" s="120"/>
      <c r="F69" s="120"/>
      <c r="G69" s="120"/>
      <c r="H69" s="120"/>
      <c r="I69" s="120"/>
      <c r="J69" s="120"/>
      <c r="K69" s="120"/>
    </row>
    <row r="70" spans="2:11" ht="15.75" customHeight="1">
      <c r="B70" s="814"/>
      <c r="C70" s="180"/>
      <c r="D70" s="206" t="s">
        <v>983</v>
      </c>
      <c r="E70" s="120"/>
      <c r="F70" s="120"/>
      <c r="G70" s="120"/>
      <c r="H70" s="120"/>
      <c r="I70" s="120"/>
      <c r="J70" s="120"/>
      <c r="K70" s="120"/>
    </row>
    <row r="71" spans="2:11" ht="15.75" customHeight="1">
      <c r="B71" s="814"/>
      <c r="C71" s="180"/>
      <c r="D71" s="206" t="s">
        <v>1574</v>
      </c>
      <c r="E71" s="120"/>
      <c r="F71" s="120"/>
      <c r="G71" s="120"/>
      <c r="H71" s="120"/>
      <c r="I71" s="120"/>
      <c r="J71" s="120"/>
      <c r="K71" s="120"/>
    </row>
    <row r="72" spans="2:11" ht="15.75" customHeight="1">
      <c r="B72" s="814"/>
      <c r="C72" s="180"/>
      <c r="D72" s="206" t="s">
        <v>1575</v>
      </c>
      <c r="E72" s="120"/>
      <c r="F72" s="120"/>
      <c r="G72" s="120"/>
      <c r="H72" s="120"/>
      <c r="I72" s="120"/>
      <c r="J72" s="120"/>
      <c r="K72" s="120"/>
    </row>
    <row r="73" spans="2:11" ht="15.75" customHeight="1">
      <c r="B73" s="814"/>
      <c r="C73" s="180"/>
      <c r="D73" s="206" t="s">
        <v>1576</v>
      </c>
      <c r="E73" s="120"/>
      <c r="F73" s="120"/>
      <c r="G73" s="120"/>
      <c r="H73" s="120"/>
      <c r="I73" s="120"/>
      <c r="J73" s="120"/>
      <c r="K73" s="120"/>
    </row>
    <row r="74" spans="2:11" ht="15.75" customHeight="1">
      <c r="B74" s="815"/>
      <c r="C74" s="145"/>
      <c r="D74" s="142" t="s">
        <v>1577</v>
      </c>
      <c r="E74" s="120"/>
      <c r="F74" s="120"/>
      <c r="G74" s="120"/>
      <c r="H74" s="120"/>
      <c r="I74" s="120"/>
      <c r="J74" s="120"/>
      <c r="K74" s="120"/>
    </row>
    <row r="75" spans="2:11" ht="15.75" customHeight="1">
      <c r="B75" s="120"/>
      <c r="C75" s="170"/>
      <c r="D75" s="120"/>
      <c r="E75" s="120"/>
      <c r="F75" s="120"/>
      <c r="G75" s="120"/>
      <c r="H75" s="120"/>
      <c r="I75" s="120"/>
      <c r="J75" s="120"/>
      <c r="K75" s="120"/>
    </row>
    <row r="76" spans="2:11" ht="15.75" customHeight="1">
      <c r="B76" s="120"/>
      <c r="C76" s="170"/>
      <c r="D76" s="120"/>
      <c r="E76" s="120"/>
      <c r="F76" s="120"/>
      <c r="G76" s="120"/>
      <c r="H76" s="120"/>
      <c r="I76" s="120"/>
      <c r="J76" s="120"/>
      <c r="K76" s="120"/>
    </row>
    <row r="77" spans="2:11" ht="15.75" customHeight="1">
      <c r="B77" s="120"/>
      <c r="C77" s="170"/>
      <c r="D77" s="120"/>
      <c r="E77" s="120"/>
      <c r="F77" s="120"/>
      <c r="G77" s="120"/>
      <c r="H77" s="120"/>
      <c r="I77" s="120"/>
      <c r="J77" s="120"/>
      <c r="K77" s="120"/>
    </row>
    <row r="78" spans="2:11" ht="15.75" customHeight="1">
      <c r="B78" s="120"/>
      <c r="C78" s="170"/>
      <c r="D78" s="120"/>
      <c r="E78" s="120"/>
      <c r="F78" s="120"/>
      <c r="G78" s="120"/>
      <c r="H78" s="120"/>
      <c r="I78" s="120"/>
      <c r="J78" s="120"/>
      <c r="K78" s="120"/>
    </row>
    <row r="79" spans="2:11" ht="15.75" customHeight="1">
      <c r="B79" s="120"/>
      <c r="C79" s="170"/>
      <c r="D79" s="120"/>
      <c r="E79" s="120"/>
      <c r="F79" s="120"/>
      <c r="G79" s="120"/>
      <c r="H79" s="120"/>
      <c r="I79" s="120"/>
      <c r="J79" s="120"/>
      <c r="K79" s="120"/>
    </row>
    <row r="80" spans="2:11" ht="15.75" customHeight="1">
      <c r="B80" s="120"/>
      <c r="C80" s="170"/>
      <c r="D80" s="120"/>
      <c r="E80" s="120"/>
      <c r="F80" s="120"/>
      <c r="G80" s="120"/>
      <c r="H80" s="120"/>
      <c r="I80" s="120"/>
      <c r="J80" s="120"/>
      <c r="K80" s="120"/>
    </row>
    <row r="81" spans="2:11" ht="15.75" customHeight="1">
      <c r="B81" s="120"/>
      <c r="C81" s="170"/>
      <c r="D81" s="120"/>
      <c r="E81" s="120"/>
      <c r="F81" s="120"/>
      <c r="G81" s="120"/>
      <c r="H81" s="120"/>
      <c r="I81" s="120"/>
      <c r="J81" s="120"/>
      <c r="K81" s="120"/>
    </row>
    <row r="82" spans="2:11" ht="15.75" customHeight="1">
      <c r="B82" s="120"/>
      <c r="C82" s="170"/>
      <c r="D82" s="120"/>
      <c r="E82" s="120"/>
      <c r="F82" s="120"/>
      <c r="G82" s="120"/>
      <c r="H82" s="120"/>
      <c r="I82" s="120"/>
      <c r="J82" s="120"/>
      <c r="K82" s="120"/>
    </row>
    <row r="83" spans="2:11" ht="15.75" customHeight="1">
      <c r="B83" s="120"/>
      <c r="C83" s="170"/>
      <c r="D83" s="120"/>
      <c r="E83" s="120"/>
      <c r="F83" s="120"/>
      <c r="G83" s="120"/>
      <c r="H83" s="120"/>
      <c r="I83" s="120"/>
      <c r="J83" s="120"/>
      <c r="K83" s="120"/>
    </row>
    <row r="84" spans="2:11" ht="15.75" customHeight="1">
      <c r="B84" s="120"/>
      <c r="C84" s="170"/>
      <c r="D84" s="120"/>
      <c r="E84" s="120"/>
      <c r="F84" s="120"/>
      <c r="G84" s="120"/>
      <c r="H84" s="120"/>
      <c r="I84" s="120"/>
      <c r="J84" s="120"/>
      <c r="K84" s="120"/>
    </row>
    <row r="85" spans="2:11" ht="15.75" customHeight="1">
      <c r="B85" s="120"/>
      <c r="C85" s="170"/>
      <c r="D85" s="120"/>
      <c r="E85" s="120"/>
      <c r="F85" s="120"/>
      <c r="G85" s="120"/>
      <c r="H85" s="120"/>
      <c r="I85" s="120"/>
      <c r="J85" s="120"/>
      <c r="K85" s="120"/>
    </row>
    <row r="86" spans="2:11" ht="15.75" customHeight="1">
      <c r="B86" s="120"/>
      <c r="C86" s="170"/>
      <c r="D86" s="120"/>
      <c r="E86" s="120"/>
      <c r="F86" s="120"/>
      <c r="G86" s="120"/>
      <c r="H86" s="120"/>
      <c r="I86" s="120"/>
      <c r="J86" s="120"/>
      <c r="K86" s="120"/>
    </row>
    <row r="87" spans="2:11" ht="15.75" customHeight="1">
      <c r="B87" s="120"/>
      <c r="C87" s="170"/>
      <c r="D87" s="120"/>
      <c r="E87" s="120"/>
      <c r="F87" s="120"/>
      <c r="G87" s="120"/>
      <c r="H87" s="120"/>
      <c r="I87" s="120"/>
      <c r="J87" s="120"/>
      <c r="K87" s="120"/>
    </row>
    <row r="88" spans="2:11" ht="15.75" customHeight="1">
      <c r="B88" s="120"/>
      <c r="C88" s="170"/>
      <c r="D88" s="120"/>
      <c r="E88" s="120"/>
      <c r="F88" s="120"/>
      <c r="G88" s="120"/>
      <c r="H88" s="120"/>
      <c r="I88" s="120"/>
      <c r="J88" s="120"/>
      <c r="K88" s="120"/>
    </row>
    <row r="89" spans="2:11" ht="15.75" customHeight="1">
      <c r="B89" s="120"/>
      <c r="C89" s="170"/>
      <c r="D89" s="120"/>
      <c r="E89" s="120"/>
      <c r="F89" s="120"/>
      <c r="G89" s="120"/>
      <c r="H89" s="120"/>
      <c r="I89" s="120"/>
      <c r="J89" s="120"/>
      <c r="K89" s="120"/>
    </row>
    <row r="90" spans="2:11" ht="15.75" customHeight="1">
      <c r="B90" s="120"/>
      <c r="C90" s="170"/>
      <c r="D90" s="120"/>
      <c r="E90" s="120"/>
      <c r="F90" s="120"/>
      <c r="G90" s="120"/>
      <c r="H90" s="120"/>
      <c r="I90" s="120"/>
      <c r="J90" s="120"/>
      <c r="K90" s="120"/>
    </row>
    <row r="91" spans="2:11" ht="15.75" customHeight="1">
      <c r="B91" s="120"/>
      <c r="C91" s="170"/>
      <c r="D91" s="120"/>
      <c r="E91" s="120"/>
      <c r="F91" s="120"/>
      <c r="G91" s="120"/>
      <c r="H91" s="120"/>
      <c r="I91" s="120"/>
      <c r="J91" s="120"/>
      <c r="K91" s="120"/>
    </row>
    <row r="92" spans="2:11" ht="15.75" customHeight="1">
      <c r="B92" s="120"/>
      <c r="C92" s="170"/>
      <c r="D92" s="120"/>
      <c r="E92" s="120"/>
      <c r="F92" s="120"/>
      <c r="G92" s="120"/>
      <c r="H92" s="120"/>
      <c r="I92" s="120"/>
      <c r="J92" s="120"/>
      <c r="K92" s="120"/>
    </row>
    <row r="93" spans="2:11" ht="15.75" customHeight="1">
      <c r="B93" s="120"/>
      <c r="C93" s="170"/>
      <c r="D93" s="120"/>
      <c r="E93" s="120"/>
      <c r="F93" s="120"/>
      <c r="G93" s="120"/>
      <c r="H93" s="120"/>
      <c r="I93" s="120"/>
      <c r="J93" s="120"/>
      <c r="K93" s="120"/>
    </row>
    <row r="94" spans="2:11" ht="15.75" customHeight="1">
      <c r="B94" s="120"/>
      <c r="C94" s="170"/>
      <c r="D94" s="120"/>
      <c r="E94" s="120"/>
      <c r="F94" s="120"/>
      <c r="G94" s="120"/>
      <c r="H94" s="120"/>
      <c r="I94" s="120"/>
      <c r="J94" s="120"/>
      <c r="K94" s="120"/>
    </row>
    <row r="95" spans="2:11" ht="15.75" customHeight="1">
      <c r="B95" s="120"/>
      <c r="C95" s="170"/>
      <c r="D95" s="120"/>
      <c r="E95" s="120"/>
      <c r="F95" s="120"/>
      <c r="G95" s="120"/>
      <c r="H95" s="120"/>
      <c r="I95" s="120"/>
      <c r="J95" s="120"/>
      <c r="K95" s="120"/>
    </row>
    <row r="96" spans="2:11" ht="15.75" customHeight="1">
      <c r="B96" s="120"/>
      <c r="C96" s="170"/>
      <c r="D96" s="120"/>
      <c r="E96" s="120"/>
      <c r="F96" s="120"/>
      <c r="G96" s="120"/>
      <c r="H96" s="120"/>
      <c r="I96" s="120"/>
      <c r="J96" s="120"/>
      <c r="K96" s="120"/>
    </row>
    <row r="97" spans="2:11" ht="15.75" customHeight="1">
      <c r="B97" s="120"/>
      <c r="C97" s="170"/>
      <c r="D97" s="120"/>
      <c r="E97" s="120"/>
      <c r="F97" s="120"/>
      <c r="G97" s="120"/>
      <c r="H97" s="120"/>
      <c r="I97" s="120"/>
      <c r="J97" s="120"/>
      <c r="K97" s="120"/>
    </row>
    <row r="98" spans="2:11" ht="15.75" customHeight="1">
      <c r="B98" s="120"/>
      <c r="C98" s="170"/>
      <c r="D98" s="120"/>
      <c r="E98" s="120"/>
      <c r="F98" s="120"/>
      <c r="G98" s="120"/>
      <c r="H98" s="120"/>
      <c r="I98" s="120"/>
      <c r="J98" s="120"/>
      <c r="K98" s="120"/>
    </row>
    <row r="99" spans="2:11" ht="15.75" customHeight="1">
      <c r="B99" s="120"/>
      <c r="C99" s="170"/>
      <c r="D99" s="120"/>
      <c r="E99" s="120"/>
      <c r="F99" s="120"/>
      <c r="G99" s="120"/>
      <c r="H99" s="120"/>
      <c r="I99" s="120"/>
      <c r="J99" s="120"/>
      <c r="K99" s="120"/>
    </row>
    <row r="100" spans="2:11" ht="15.75" customHeight="1">
      <c r="B100" s="120"/>
      <c r="C100" s="170"/>
      <c r="D100" s="120"/>
      <c r="E100" s="120"/>
      <c r="F100" s="120"/>
      <c r="G100" s="120"/>
      <c r="H100" s="120"/>
      <c r="I100" s="120"/>
      <c r="J100" s="120"/>
      <c r="K100" s="120"/>
    </row>
    <row r="101" spans="2:11" ht="15.75" customHeight="1">
      <c r="B101" s="120"/>
      <c r="C101" s="170"/>
      <c r="D101" s="120"/>
      <c r="E101" s="120"/>
      <c r="F101" s="120"/>
      <c r="G101" s="120"/>
      <c r="H101" s="120"/>
      <c r="I101" s="120"/>
      <c r="J101" s="120"/>
      <c r="K101" s="120"/>
    </row>
    <row r="102" spans="2:11" ht="15.75" customHeight="1">
      <c r="B102" s="120"/>
      <c r="C102" s="170"/>
      <c r="D102" s="120"/>
      <c r="E102" s="120"/>
      <c r="F102" s="120"/>
      <c r="G102" s="120"/>
      <c r="H102" s="120"/>
      <c r="I102" s="120"/>
      <c r="J102" s="120"/>
      <c r="K102" s="120"/>
    </row>
    <row r="103" spans="2:11" ht="15.75" customHeight="1">
      <c r="B103" s="120"/>
      <c r="C103" s="170"/>
      <c r="D103" s="120"/>
      <c r="E103" s="120"/>
      <c r="F103" s="120"/>
      <c r="G103" s="120"/>
      <c r="H103" s="120"/>
      <c r="I103" s="120"/>
      <c r="J103" s="120"/>
      <c r="K103" s="120"/>
    </row>
    <row r="104" spans="2:11" ht="15.75" customHeight="1">
      <c r="B104" s="120"/>
      <c r="C104" s="170"/>
      <c r="D104" s="120"/>
      <c r="E104" s="120"/>
      <c r="F104" s="120"/>
      <c r="G104" s="120"/>
      <c r="H104" s="120"/>
      <c r="I104" s="120"/>
      <c r="J104" s="120"/>
      <c r="K104" s="120"/>
    </row>
    <row r="105" spans="2:11" ht="15.75" customHeight="1">
      <c r="B105" s="120"/>
      <c r="C105" s="170"/>
      <c r="D105" s="120"/>
      <c r="E105" s="120"/>
      <c r="F105" s="120"/>
      <c r="G105" s="120"/>
      <c r="H105" s="120"/>
      <c r="I105" s="120"/>
      <c r="J105" s="120"/>
      <c r="K105" s="120"/>
    </row>
    <row r="106" spans="2:11" ht="15.75" customHeight="1">
      <c r="B106" s="120"/>
      <c r="C106" s="170"/>
      <c r="D106" s="120"/>
      <c r="E106" s="120"/>
      <c r="F106" s="120"/>
      <c r="G106" s="120"/>
      <c r="H106" s="120"/>
      <c r="I106" s="120"/>
      <c r="J106" s="120"/>
      <c r="K106" s="120"/>
    </row>
    <row r="107" spans="2:11" ht="15.75" customHeight="1">
      <c r="B107" s="120"/>
      <c r="C107" s="170"/>
      <c r="D107" s="120"/>
      <c r="E107" s="120"/>
      <c r="F107" s="120"/>
      <c r="G107" s="120"/>
      <c r="H107" s="120"/>
      <c r="I107" s="120"/>
      <c r="J107" s="120"/>
      <c r="K107" s="120"/>
    </row>
    <row r="108" spans="2:11" ht="15.75" customHeight="1">
      <c r="B108" s="120"/>
      <c r="C108" s="170"/>
      <c r="D108" s="120"/>
      <c r="E108" s="120"/>
      <c r="F108" s="120"/>
      <c r="G108" s="120"/>
      <c r="H108" s="120"/>
      <c r="I108" s="120"/>
      <c r="J108" s="120"/>
      <c r="K108" s="120"/>
    </row>
    <row r="109" spans="2:11" ht="15.75" customHeight="1">
      <c r="B109" s="120"/>
      <c r="C109" s="170"/>
      <c r="D109" s="120"/>
      <c r="E109" s="120"/>
      <c r="F109" s="120"/>
      <c r="G109" s="120"/>
      <c r="H109" s="120"/>
      <c r="I109" s="120"/>
      <c r="J109" s="120"/>
      <c r="K109" s="120"/>
    </row>
    <row r="110" spans="2:11" ht="15.75" customHeight="1">
      <c r="B110" s="120"/>
      <c r="C110" s="170"/>
      <c r="D110" s="120"/>
      <c r="E110" s="120"/>
      <c r="F110" s="120"/>
      <c r="G110" s="120"/>
      <c r="H110" s="120"/>
      <c r="I110" s="120"/>
      <c r="J110" s="120"/>
      <c r="K110" s="120"/>
    </row>
    <row r="111" spans="2:11" ht="15.75" customHeight="1">
      <c r="B111" s="120"/>
      <c r="C111" s="170"/>
      <c r="D111" s="120"/>
      <c r="E111" s="120"/>
      <c r="F111" s="120"/>
      <c r="G111" s="120"/>
      <c r="H111" s="120"/>
      <c r="I111" s="120"/>
      <c r="J111" s="120"/>
      <c r="K111" s="120"/>
    </row>
    <row r="112" spans="2:11" ht="15.75" customHeight="1">
      <c r="B112" s="120"/>
      <c r="C112" s="170"/>
      <c r="D112" s="120"/>
      <c r="E112" s="120"/>
      <c r="F112" s="120"/>
      <c r="G112" s="120"/>
      <c r="H112" s="120"/>
      <c r="I112" s="120"/>
      <c r="J112" s="120"/>
      <c r="K112" s="120"/>
    </row>
    <row r="113" spans="2:11" ht="15.75" customHeight="1">
      <c r="B113" s="120"/>
      <c r="C113" s="170"/>
      <c r="D113" s="120"/>
      <c r="E113" s="120"/>
      <c r="F113" s="120"/>
      <c r="G113" s="120"/>
      <c r="H113" s="120"/>
      <c r="I113" s="120"/>
      <c r="J113" s="120"/>
      <c r="K113" s="120"/>
    </row>
    <row r="114" spans="2:11" ht="15.75" customHeight="1">
      <c r="B114" s="120"/>
      <c r="C114" s="170"/>
      <c r="D114" s="120"/>
      <c r="E114" s="120"/>
      <c r="F114" s="120"/>
      <c r="G114" s="120"/>
      <c r="H114" s="120"/>
      <c r="I114" s="120"/>
      <c r="J114" s="120"/>
      <c r="K114" s="120"/>
    </row>
    <row r="115" spans="2:11" ht="15.75" customHeight="1">
      <c r="B115" s="120"/>
      <c r="C115" s="170"/>
      <c r="D115" s="120"/>
      <c r="E115" s="120"/>
      <c r="F115" s="120"/>
      <c r="G115" s="120"/>
      <c r="H115" s="120"/>
      <c r="I115" s="120"/>
      <c r="J115" s="120"/>
      <c r="K115" s="120"/>
    </row>
    <row r="116" spans="2:11" ht="15.75" customHeight="1">
      <c r="B116" s="120"/>
      <c r="C116" s="170"/>
      <c r="D116" s="120"/>
      <c r="E116" s="120"/>
      <c r="F116" s="120"/>
      <c r="G116" s="120"/>
      <c r="H116" s="120"/>
      <c r="I116" s="120"/>
      <c r="J116" s="120"/>
      <c r="K116" s="120"/>
    </row>
    <row r="117" spans="2:11" ht="15.75" customHeight="1">
      <c r="B117" s="120"/>
      <c r="C117" s="170"/>
      <c r="D117" s="120"/>
      <c r="E117" s="120"/>
      <c r="F117" s="120"/>
      <c r="G117" s="120"/>
      <c r="H117" s="120"/>
      <c r="I117" s="120"/>
      <c r="J117" s="120"/>
      <c r="K117" s="120"/>
    </row>
    <row r="118" spans="2:11" ht="15.75" customHeight="1">
      <c r="B118" s="120"/>
      <c r="C118" s="170"/>
      <c r="D118" s="120"/>
      <c r="E118" s="120"/>
      <c r="F118" s="120"/>
      <c r="G118" s="120"/>
      <c r="H118" s="120"/>
      <c r="I118" s="120"/>
      <c r="J118" s="120"/>
      <c r="K118" s="120"/>
    </row>
    <row r="119" spans="2:11" ht="15.75" customHeight="1">
      <c r="B119" s="120"/>
      <c r="C119" s="170"/>
      <c r="D119" s="120"/>
      <c r="E119" s="120"/>
      <c r="F119" s="120"/>
      <c r="G119" s="120"/>
      <c r="H119" s="120"/>
      <c r="I119" s="120"/>
      <c r="J119" s="120"/>
      <c r="K119" s="120"/>
    </row>
    <row r="120" spans="2:11" ht="15.75" customHeight="1">
      <c r="B120" s="120"/>
      <c r="C120" s="170"/>
      <c r="D120" s="120"/>
      <c r="E120" s="120"/>
      <c r="F120" s="120"/>
      <c r="G120" s="120"/>
      <c r="H120" s="120"/>
      <c r="I120" s="120"/>
      <c r="J120" s="120"/>
      <c r="K120" s="120"/>
    </row>
    <row r="121" spans="2:11" ht="15.75" customHeight="1">
      <c r="B121" s="120"/>
      <c r="C121" s="170"/>
      <c r="D121" s="120"/>
      <c r="E121" s="120"/>
      <c r="F121" s="120"/>
      <c r="G121" s="120"/>
      <c r="H121" s="120"/>
      <c r="I121" s="120"/>
      <c r="J121" s="120"/>
      <c r="K121" s="120"/>
    </row>
    <row r="122" spans="2:11" ht="15.75" customHeight="1">
      <c r="B122" s="120"/>
      <c r="C122" s="170"/>
      <c r="D122" s="120"/>
      <c r="E122" s="120"/>
      <c r="F122" s="120"/>
      <c r="G122" s="120"/>
      <c r="H122" s="120"/>
      <c r="I122" s="120"/>
      <c r="J122" s="120"/>
      <c r="K122" s="120"/>
    </row>
    <row r="123" spans="2:11" ht="15.75" customHeight="1">
      <c r="B123" s="120"/>
      <c r="C123" s="170"/>
      <c r="D123" s="120"/>
      <c r="E123" s="120"/>
      <c r="F123" s="120"/>
      <c r="G123" s="120"/>
      <c r="H123" s="120"/>
      <c r="I123" s="120"/>
      <c r="J123" s="120"/>
      <c r="K123" s="120"/>
    </row>
    <row r="124" spans="2:11" ht="15.75" customHeight="1">
      <c r="B124" s="120"/>
      <c r="C124" s="170"/>
      <c r="D124" s="120"/>
      <c r="E124" s="120"/>
      <c r="F124" s="120"/>
      <c r="G124" s="120"/>
      <c r="H124" s="120"/>
      <c r="I124" s="120"/>
      <c r="J124" s="120"/>
      <c r="K124" s="120"/>
    </row>
    <row r="125" spans="2:11" ht="15.75" customHeight="1">
      <c r="B125" s="120"/>
      <c r="C125" s="170"/>
      <c r="D125" s="120"/>
      <c r="E125" s="120"/>
      <c r="F125" s="120"/>
      <c r="G125" s="120"/>
      <c r="H125" s="120"/>
      <c r="I125" s="120"/>
      <c r="J125" s="120"/>
      <c r="K125" s="120"/>
    </row>
    <row r="126" spans="2:11" ht="15.75" customHeight="1">
      <c r="B126" s="120"/>
      <c r="C126" s="170"/>
      <c r="D126" s="120"/>
      <c r="E126" s="120"/>
      <c r="F126" s="120"/>
      <c r="G126" s="120"/>
      <c r="H126" s="120"/>
      <c r="I126" s="120"/>
      <c r="J126" s="120"/>
      <c r="K126" s="120"/>
    </row>
    <row r="127" spans="2:11" ht="15.75" customHeight="1">
      <c r="B127" s="120"/>
      <c r="C127" s="170"/>
      <c r="D127" s="120"/>
      <c r="E127" s="120"/>
      <c r="F127" s="120"/>
      <c r="G127" s="120"/>
      <c r="H127" s="120"/>
      <c r="I127" s="120"/>
      <c r="J127" s="120"/>
      <c r="K127" s="120"/>
    </row>
    <row r="128" spans="2:11" ht="15.75" customHeight="1">
      <c r="B128" s="120"/>
      <c r="C128" s="170"/>
      <c r="D128" s="120"/>
      <c r="E128" s="120"/>
      <c r="F128" s="120"/>
      <c r="G128" s="120"/>
      <c r="H128" s="120"/>
      <c r="I128" s="120"/>
      <c r="J128" s="120"/>
      <c r="K128" s="120"/>
    </row>
    <row r="129" spans="2:11" ht="15.75" customHeight="1">
      <c r="B129" s="120"/>
      <c r="C129" s="170"/>
      <c r="D129" s="120"/>
      <c r="E129" s="120"/>
      <c r="F129" s="120"/>
      <c r="G129" s="120"/>
      <c r="H129" s="120"/>
      <c r="I129" s="120"/>
      <c r="J129" s="120"/>
      <c r="K129" s="120"/>
    </row>
    <row r="130" spans="2:11" ht="15.75" customHeight="1">
      <c r="B130" s="120"/>
      <c r="C130" s="170"/>
      <c r="D130" s="120"/>
      <c r="E130" s="120"/>
      <c r="F130" s="120"/>
      <c r="G130" s="120"/>
      <c r="H130" s="120"/>
      <c r="I130" s="120"/>
      <c r="J130" s="120"/>
      <c r="K130" s="120"/>
    </row>
    <row r="131" spans="2:11" ht="15.75" customHeight="1">
      <c r="B131" s="120"/>
      <c r="C131" s="170"/>
      <c r="D131" s="120"/>
      <c r="E131" s="120"/>
      <c r="F131" s="120"/>
      <c r="G131" s="120"/>
      <c r="H131" s="120"/>
      <c r="I131" s="120"/>
      <c r="J131" s="120"/>
      <c r="K131" s="120"/>
    </row>
    <row r="132" spans="2:11" ht="15.75" customHeight="1">
      <c r="B132" s="120"/>
      <c r="C132" s="170"/>
      <c r="D132" s="120"/>
      <c r="E132" s="120"/>
      <c r="F132" s="120"/>
      <c r="G132" s="120"/>
      <c r="H132" s="120"/>
      <c r="I132" s="120"/>
      <c r="J132" s="120"/>
      <c r="K132" s="120"/>
    </row>
    <row r="133" spans="2:11" ht="15.75" customHeight="1">
      <c r="B133" s="120"/>
      <c r="C133" s="170"/>
      <c r="D133" s="120"/>
      <c r="E133" s="120"/>
      <c r="F133" s="120"/>
      <c r="G133" s="120"/>
      <c r="H133" s="120"/>
      <c r="I133" s="120"/>
      <c r="J133" s="120"/>
      <c r="K133" s="120"/>
    </row>
    <row r="134" spans="2:11" ht="15.75" customHeight="1">
      <c r="B134" s="120"/>
      <c r="C134" s="170"/>
      <c r="D134" s="120"/>
      <c r="E134" s="120"/>
      <c r="F134" s="120"/>
      <c r="G134" s="120"/>
      <c r="H134" s="120"/>
      <c r="I134" s="120"/>
      <c r="J134" s="120"/>
      <c r="K134" s="120"/>
    </row>
    <row r="135" spans="2:11" ht="15.75" customHeight="1">
      <c r="B135" s="120"/>
      <c r="C135" s="170"/>
      <c r="D135" s="120"/>
      <c r="E135" s="120"/>
      <c r="F135" s="120"/>
      <c r="G135" s="120"/>
      <c r="H135" s="120"/>
      <c r="I135" s="120"/>
      <c r="J135" s="120"/>
      <c r="K135" s="120"/>
    </row>
    <row r="136" spans="2:11" ht="15.75" customHeight="1">
      <c r="B136" s="120"/>
      <c r="C136" s="170"/>
      <c r="D136" s="120"/>
      <c r="E136" s="120"/>
      <c r="F136" s="120"/>
      <c r="G136" s="120"/>
      <c r="H136" s="120"/>
      <c r="I136" s="120"/>
      <c r="J136" s="120"/>
      <c r="K136" s="120"/>
    </row>
    <row r="137" spans="2:11" ht="15.75" customHeight="1">
      <c r="B137" s="120"/>
      <c r="C137" s="170"/>
      <c r="D137" s="120"/>
      <c r="E137" s="120"/>
      <c r="F137" s="120"/>
      <c r="G137" s="120"/>
      <c r="H137" s="120"/>
      <c r="I137" s="120"/>
      <c r="J137" s="120"/>
      <c r="K137" s="120"/>
    </row>
    <row r="138" spans="2:11" ht="15.75" customHeight="1">
      <c r="B138" s="120"/>
      <c r="C138" s="170"/>
      <c r="D138" s="120"/>
      <c r="E138" s="120"/>
      <c r="F138" s="120"/>
      <c r="G138" s="120"/>
      <c r="H138" s="120"/>
      <c r="I138" s="120"/>
      <c r="J138" s="120"/>
      <c r="K138" s="120"/>
    </row>
    <row r="139" spans="2:11" ht="15.75" customHeight="1">
      <c r="B139" s="120"/>
      <c r="C139" s="170"/>
      <c r="D139" s="120"/>
      <c r="E139" s="120"/>
      <c r="F139" s="120"/>
      <c r="G139" s="120"/>
      <c r="H139" s="120"/>
      <c r="I139" s="120"/>
      <c r="J139" s="120"/>
      <c r="K139" s="120"/>
    </row>
    <row r="140" spans="2:11" ht="15.75" customHeight="1">
      <c r="B140" s="120"/>
      <c r="C140" s="170"/>
      <c r="D140" s="120"/>
      <c r="E140" s="120"/>
      <c r="F140" s="120"/>
      <c r="G140" s="120"/>
      <c r="H140" s="120"/>
      <c r="I140" s="120"/>
      <c r="J140" s="120"/>
      <c r="K140" s="120"/>
    </row>
    <row r="141" spans="2:11" ht="15.75" customHeight="1">
      <c r="B141" s="120"/>
      <c r="C141" s="170"/>
      <c r="D141" s="120"/>
      <c r="E141" s="120"/>
      <c r="F141" s="120"/>
      <c r="G141" s="120"/>
      <c r="H141" s="120"/>
      <c r="I141" s="120"/>
      <c r="J141" s="120"/>
      <c r="K141" s="120"/>
    </row>
    <row r="142" spans="2:11" ht="15.75" customHeight="1">
      <c r="B142" s="120"/>
      <c r="C142" s="170"/>
      <c r="D142" s="120"/>
      <c r="E142" s="120"/>
      <c r="F142" s="120"/>
      <c r="G142" s="120"/>
      <c r="H142" s="120"/>
      <c r="I142" s="120"/>
      <c r="J142" s="120"/>
      <c r="K142" s="120"/>
    </row>
    <row r="143" spans="2:11" ht="15.75" customHeight="1">
      <c r="B143" s="120"/>
      <c r="C143" s="170"/>
      <c r="D143" s="120"/>
      <c r="E143" s="120"/>
      <c r="F143" s="120"/>
      <c r="G143" s="120"/>
      <c r="H143" s="120"/>
      <c r="I143" s="120"/>
      <c r="J143" s="120"/>
      <c r="K143" s="120"/>
    </row>
    <row r="144" spans="2:11" ht="15.75" customHeight="1">
      <c r="B144" s="120"/>
      <c r="C144" s="170"/>
      <c r="D144" s="120"/>
      <c r="E144" s="120"/>
      <c r="F144" s="120"/>
      <c r="G144" s="120"/>
      <c r="H144" s="120"/>
      <c r="I144" s="120"/>
      <c r="J144" s="120"/>
      <c r="K144" s="120"/>
    </row>
    <row r="145" spans="2:11" ht="15.75" customHeight="1">
      <c r="B145" s="120"/>
      <c r="C145" s="170"/>
      <c r="D145" s="120"/>
      <c r="E145" s="120"/>
      <c r="F145" s="120"/>
      <c r="G145" s="120"/>
      <c r="H145" s="120"/>
      <c r="I145" s="120"/>
      <c r="J145" s="120"/>
      <c r="K145" s="120"/>
    </row>
    <row r="146" spans="2:11" ht="15.75" customHeight="1">
      <c r="B146" s="120"/>
      <c r="C146" s="170"/>
      <c r="D146" s="120"/>
      <c r="E146" s="120"/>
      <c r="F146" s="120"/>
      <c r="G146" s="120"/>
      <c r="H146" s="120"/>
      <c r="I146" s="120"/>
      <c r="J146" s="120"/>
      <c r="K146" s="120"/>
    </row>
    <row r="147" spans="2:11" ht="15.75" customHeight="1">
      <c r="B147" s="120"/>
      <c r="C147" s="170"/>
      <c r="D147" s="120"/>
      <c r="E147" s="120"/>
      <c r="F147" s="120"/>
      <c r="G147" s="120"/>
      <c r="H147" s="120"/>
      <c r="I147" s="120"/>
      <c r="J147" s="120"/>
      <c r="K147" s="120"/>
    </row>
    <row r="148" spans="2:11" ht="15.75" customHeight="1">
      <c r="B148" s="120"/>
      <c r="C148" s="170"/>
      <c r="D148" s="120"/>
      <c r="E148" s="120"/>
      <c r="F148" s="120"/>
      <c r="G148" s="120"/>
      <c r="H148" s="120"/>
      <c r="I148" s="120"/>
      <c r="J148" s="120"/>
      <c r="K148" s="120"/>
    </row>
    <row r="149" spans="2:11" ht="15.75" customHeight="1">
      <c r="B149" s="120"/>
      <c r="C149" s="170"/>
      <c r="D149" s="120"/>
      <c r="E149" s="120"/>
      <c r="F149" s="120"/>
      <c r="G149" s="120"/>
      <c r="H149" s="120"/>
      <c r="I149" s="120"/>
      <c r="J149" s="120"/>
      <c r="K149" s="120"/>
    </row>
    <row r="150" spans="2:11" ht="15.75" customHeight="1">
      <c r="B150" s="120"/>
      <c r="C150" s="170"/>
      <c r="D150" s="120"/>
      <c r="E150" s="120"/>
      <c r="F150" s="120"/>
      <c r="G150" s="120"/>
      <c r="H150" s="120"/>
      <c r="I150" s="120"/>
      <c r="J150" s="120"/>
      <c r="K150" s="120"/>
    </row>
    <row r="151" spans="2:11" ht="15.75" customHeight="1">
      <c r="B151" s="120"/>
      <c r="C151" s="170"/>
      <c r="D151" s="120"/>
      <c r="E151" s="120"/>
      <c r="F151" s="120"/>
      <c r="G151" s="120"/>
      <c r="H151" s="120"/>
      <c r="I151" s="120"/>
      <c r="J151" s="120"/>
      <c r="K151" s="120"/>
    </row>
    <row r="152" spans="2:11" ht="15.75" customHeight="1">
      <c r="B152" s="120"/>
      <c r="C152" s="170"/>
      <c r="D152" s="120"/>
      <c r="E152" s="120"/>
      <c r="F152" s="120"/>
      <c r="G152" s="120"/>
      <c r="H152" s="120"/>
      <c r="I152" s="120"/>
      <c r="J152" s="120"/>
      <c r="K152" s="120"/>
    </row>
    <row r="153" spans="2:11" ht="15.75" customHeight="1">
      <c r="B153" s="120"/>
      <c r="C153" s="170"/>
      <c r="D153" s="120"/>
      <c r="E153" s="120"/>
      <c r="F153" s="120"/>
      <c r="G153" s="120"/>
      <c r="H153" s="120"/>
      <c r="I153" s="120"/>
      <c r="J153" s="120"/>
      <c r="K153" s="120"/>
    </row>
    <row r="154" spans="2:11" ht="15.75" customHeight="1">
      <c r="B154" s="120"/>
      <c r="C154" s="170"/>
      <c r="D154" s="120"/>
      <c r="E154" s="120"/>
      <c r="F154" s="120"/>
      <c r="G154" s="120"/>
      <c r="H154" s="120"/>
      <c r="I154" s="120"/>
      <c r="J154" s="120"/>
      <c r="K154" s="120"/>
    </row>
    <row r="155" spans="2:11" ht="15.75" customHeight="1">
      <c r="B155" s="120"/>
      <c r="C155" s="170"/>
      <c r="D155" s="120"/>
      <c r="E155" s="120"/>
      <c r="F155" s="120"/>
      <c r="G155" s="120"/>
      <c r="H155" s="120"/>
      <c r="I155" s="120"/>
      <c r="J155" s="120"/>
      <c r="K155" s="120"/>
    </row>
    <row r="156" spans="2:11" ht="15.75" customHeight="1">
      <c r="B156" s="120"/>
      <c r="C156" s="170"/>
      <c r="D156" s="120"/>
      <c r="E156" s="120"/>
      <c r="F156" s="120"/>
      <c r="G156" s="120"/>
      <c r="H156" s="120"/>
      <c r="I156" s="120"/>
      <c r="J156" s="120"/>
      <c r="K156" s="120"/>
    </row>
    <row r="157" spans="2:11" ht="15.75" customHeight="1">
      <c r="B157" s="120"/>
      <c r="C157" s="170"/>
      <c r="D157" s="120"/>
      <c r="E157" s="120"/>
      <c r="F157" s="120"/>
      <c r="G157" s="120"/>
      <c r="H157" s="120"/>
      <c r="I157" s="120"/>
      <c r="J157" s="120"/>
      <c r="K157" s="120"/>
    </row>
    <row r="158" spans="2:11" ht="15.75" customHeight="1">
      <c r="B158" s="120"/>
      <c r="C158" s="170"/>
      <c r="D158" s="120"/>
      <c r="E158" s="120"/>
      <c r="F158" s="120"/>
      <c r="G158" s="120"/>
      <c r="H158" s="120"/>
      <c r="I158" s="120"/>
      <c r="J158" s="120"/>
      <c r="K158" s="120"/>
    </row>
    <row r="159" spans="2:11" ht="15.75" customHeight="1">
      <c r="B159" s="120"/>
      <c r="C159" s="170"/>
      <c r="D159" s="120"/>
      <c r="E159" s="120"/>
      <c r="F159" s="120"/>
      <c r="G159" s="120"/>
      <c r="H159" s="120"/>
      <c r="I159" s="120"/>
      <c r="J159" s="120"/>
      <c r="K159" s="120"/>
    </row>
    <row r="160" spans="2:11" ht="15.75" customHeight="1">
      <c r="B160" s="120"/>
      <c r="C160" s="170"/>
      <c r="D160" s="120"/>
      <c r="E160" s="120"/>
      <c r="F160" s="120"/>
      <c r="G160" s="120"/>
      <c r="H160" s="120"/>
      <c r="I160" s="120"/>
      <c r="J160" s="120"/>
      <c r="K160" s="120"/>
    </row>
    <row r="161" spans="2:11" ht="15.75" customHeight="1">
      <c r="B161" s="120"/>
      <c r="C161" s="170"/>
      <c r="D161" s="120"/>
      <c r="E161" s="120"/>
      <c r="F161" s="120"/>
      <c r="G161" s="120"/>
      <c r="H161" s="120"/>
      <c r="I161" s="120"/>
      <c r="J161" s="120"/>
      <c r="K161" s="120"/>
    </row>
    <row r="162" spans="2:11" ht="15.75" customHeight="1">
      <c r="B162" s="120"/>
      <c r="C162" s="170"/>
      <c r="D162" s="120"/>
      <c r="E162" s="120"/>
      <c r="F162" s="120"/>
      <c r="G162" s="120"/>
      <c r="H162" s="120"/>
      <c r="I162" s="120"/>
      <c r="J162" s="120"/>
      <c r="K162" s="120"/>
    </row>
    <row r="163" spans="2:11" ht="15.75" customHeight="1">
      <c r="B163" s="120"/>
      <c r="C163" s="170"/>
      <c r="D163" s="120"/>
      <c r="E163" s="120"/>
      <c r="F163" s="120"/>
      <c r="G163" s="120"/>
      <c r="H163" s="120"/>
      <c r="I163" s="120"/>
      <c r="J163" s="120"/>
      <c r="K163" s="120"/>
    </row>
    <row r="164" spans="2:11" ht="15.75" customHeight="1">
      <c r="B164" s="120"/>
      <c r="C164" s="170"/>
      <c r="D164" s="120"/>
      <c r="E164" s="120"/>
      <c r="F164" s="120"/>
      <c r="G164" s="120"/>
      <c r="H164" s="120"/>
      <c r="I164" s="120"/>
      <c r="J164" s="120"/>
      <c r="K164" s="120"/>
    </row>
    <row r="165" spans="2:11" ht="15.75" customHeight="1">
      <c r="B165" s="120"/>
      <c r="C165" s="170"/>
      <c r="D165" s="120"/>
      <c r="E165" s="120"/>
      <c r="F165" s="120"/>
      <c r="G165" s="120"/>
      <c r="H165" s="120"/>
      <c r="I165" s="120"/>
      <c r="J165" s="120"/>
      <c r="K165" s="120"/>
    </row>
    <row r="166" spans="2:11" ht="15.75" customHeight="1">
      <c r="B166" s="120"/>
      <c r="C166" s="170"/>
      <c r="D166" s="120"/>
      <c r="E166" s="120"/>
      <c r="F166" s="120"/>
      <c r="G166" s="120"/>
      <c r="H166" s="120"/>
      <c r="I166" s="120"/>
      <c r="J166" s="120"/>
      <c r="K166" s="120"/>
    </row>
    <row r="167" spans="2:11" ht="15.75" customHeight="1">
      <c r="B167" s="120"/>
      <c r="C167" s="170"/>
      <c r="D167" s="120"/>
      <c r="E167" s="120"/>
      <c r="F167" s="120"/>
      <c r="G167" s="120"/>
      <c r="H167" s="120"/>
      <c r="I167" s="120"/>
      <c r="J167" s="120"/>
      <c r="K167" s="120"/>
    </row>
    <row r="168" spans="2:11" ht="15.75" customHeight="1">
      <c r="B168" s="120"/>
      <c r="C168" s="170"/>
      <c r="D168" s="120"/>
      <c r="E168" s="120"/>
      <c r="F168" s="120"/>
      <c r="G168" s="120"/>
      <c r="H168" s="120"/>
      <c r="I168" s="120"/>
      <c r="J168" s="120"/>
      <c r="K168" s="120"/>
    </row>
    <row r="169" spans="2:11" ht="15.75" customHeight="1">
      <c r="B169" s="120"/>
      <c r="C169" s="170"/>
      <c r="D169" s="120"/>
      <c r="E169" s="120"/>
      <c r="F169" s="120"/>
      <c r="G169" s="120"/>
      <c r="H169" s="120"/>
      <c r="I169" s="120"/>
      <c r="J169" s="120"/>
      <c r="K169" s="120"/>
    </row>
    <row r="170" spans="2:11" ht="15.75" customHeight="1">
      <c r="B170" s="120"/>
      <c r="C170" s="170"/>
      <c r="D170" s="120"/>
      <c r="E170" s="120"/>
      <c r="F170" s="120"/>
      <c r="G170" s="120"/>
      <c r="H170" s="120"/>
      <c r="I170" s="120"/>
      <c r="J170" s="120"/>
      <c r="K170" s="120"/>
    </row>
    <row r="171" spans="2:11" ht="15.75" customHeight="1">
      <c r="B171" s="120"/>
      <c r="C171" s="170"/>
      <c r="D171" s="120"/>
      <c r="E171" s="120"/>
      <c r="F171" s="120"/>
      <c r="G171" s="120"/>
      <c r="H171" s="120"/>
      <c r="I171" s="120"/>
      <c r="J171" s="120"/>
      <c r="K171" s="120"/>
    </row>
    <row r="172" spans="2:11" ht="15.75" customHeight="1">
      <c r="B172" s="120"/>
      <c r="C172" s="170"/>
      <c r="D172" s="120"/>
      <c r="E172" s="120"/>
      <c r="F172" s="120"/>
      <c r="G172" s="120"/>
      <c r="H172" s="120"/>
      <c r="I172" s="120"/>
      <c r="J172" s="120"/>
      <c r="K172" s="120"/>
    </row>
    <row r="173" spans="2:11" ht="15.75" customHeight="1">
      <c r="B173" s="120"/>
      <c r="C173" s="170"/>
      <c r="D173" s="120"/>
      <c r="E173" s="120"/>
      <c r="F173" s="120"/>
      <c r="G173" s="120"/>
      <c r="H173" s="120"/>
      <c r="I173" s="120"/>
      <c r="J173" s="120"/>
      <c r="K173" s="120"/>
    </row>
    <row r="174" spans="2:11" ht="15.75" customHeight="1">
      <c r="B174" s="120"/>
      <c r="C174" s="170"/>
      <c r="D174" s="120"/>
      <c r="E174" s="120"/>
      <c r="F174" s="120"/>
      <c r="G174" s="120"/>
      <c r="H174" s="120"/>
      <c r="I174" s="120"/>
      <c r="J174" s="120"/>
      <c r="K174" s="120"/>
    </row>
    <row r="175" spans="2:11" ht="15.75" customHeight="1">
      <c r="B175" s="120"/>
      <c r="C175" s="170"/>
      <c r="D175" s="120"/>
      <c r="E175" s="120"/>
      <c r="F175" s="120"/>
      <c r="G175" s="120"/>
      <c r="H175" s="120"/>
      <c r="I175" s="120"/>
      <c r="J175" s="120"/>
      <c r="K175" s="120"/>
    </row>
    <row r="176" spans="2:11" ht="15.75" customHeight="1">
      <c r="B176" s="120"/>
      <c r="C176" s="170"/>
      <c r="D176" s="120"/>
      <c r="E176" s="120"/>
      <c r="F176" s="120"/>
      <c r="G176" s="120"/>
      <c r="H176" s="120"/>
      <c r="I176" s="120"/>
      <c r="J176" s="120"/>
      <c r="K176" s="120"/>
    </row>
    <row r="177" spans="2:11" ht="15.75" customHeight="1">
      <c r="B177" s="120"/>
      <c r="C177" s="170"/>
      <c r="D177" s="120"/>
      <c r="E177" s="120"/>
      <c r="F177" s="120"/>
      <c r="G177" s="120"/>
      <c r="H177" s="120"/>
      <c r="I177" s="120"/>
      <c r="J177" s="120"/>
      <c r="K177" s="120"/>
    </row>
    <row r="178" spans="2:11" ht="15.75" customHeight="1">
      <c r="B178" s="120"/>
      <c r="C178" s="170"/>
      <c r="D178" s="120"/>
      <c r="E178" s="120"/>
      <c r="F178" s="120"/>
      <c r="G178" s="120"/>
      <c r="H178" s="120"/>
      <c r="I178" s="120"/>
      <c r="J178" s="120"/>
      <c r="K178" s="120"/>
    </row>
    <row r="179" spans="2:11" ht="15.75" customHeight="1">
      <c r="B179" s="120"/>
      <c r="C179" s="170"/>
      <c r="D179" s="120"/>
      <c r="E179" s="120"/>
      <c r="F179" s="120"/>
      <c r="G179" s="120"/>
      <c r="H179" s="120"/>
      <c r="I179" s="120"/>
      <c r="J179" s="120"/>
      <c r="K179" s="120"/>
    </row>
    <row r="180" spans="2:11" ht="15.75" customHeight="1">
      <c r="C180" s="170"/>
    </row>
    <row r="181" spans="2:11" ht="15.75" customHeight="1">
      <c r="C181" s="170"/>
    </row>
    <row r="182" spans="2:11" ht="15.75" customHeight="1">
      <c r="C182" s="170"/>
    </row>
    <row r="183" spans="2:11" ht="15.75" customHeight="1">
      <c r="C183" s="170"/>
    </row>
    <row r="184" spans="2:11" ht="15.75" customHeight="1">
      <c r="C184" s="170"/>
    </row>
    <row r="185" spans="2:11" ht="15.75" customHeight="1">
      <c r="C185" s="170"/>
    </row>
    <row r="186" spans="2:11" ht="15.75" customHeight="1">
      <c r="C186" s="170"/>
    </row>
    <row r="187" spans="2:11" ht="15.75" customHeight="1">
      <c r="C187" s="170"/>
    </row>
    <row r="188" spans="2:11" ht="15.75" customHeight="1">
      <c r="C188" s="170"/>
    </row>
    <row r="189" spans="2:11" ht="15.75" customHeight="1">
      <c r="C189" s="170"/>
    </row>
    <row r="190" spans="2:11" ht="15.75" customHeight="1">
      <c r="C190" s="170"/>
    </row>
    <row r="191" spans="2:11" ht="15.75" customHeight="1">
      <c r="C191" s="170"/>
    </row>
    <row r="192" spans="2:11" ht="15.75" customHeight="1">
      <c r="C192" s="170"/>
    </row>
    <row r="193" spans="3:3" ht="15.75" customHeight="1">
      <c r="C193" s="170"/>
    </row>
    <row r="194" spans="3:3" ht="15.75" customHeight="1">
      <c r="C194" s="170"/>
    </row>
    <row r="195" spans="3:3" ht="15.75" customHeight="1">
      <c r="C195" s="170"/>
    </row>
    <row r="196" spans="3:3" ht="15.75" customHeight="1">
      <c r="C196" s="170"/>
    </row>
    <row r="197" spans="3:3" ht="15.75" customHeight="1">
      <c r="C197" s="170"/>
    </row>
    <row r="198" spans="3:3" ht="15.75" customHeight="1">
      <c r="C198" s="170"/>
    </row>
    <row r="199" spans="3:3" ht="15.75" customHeight="1">
      <c r="C199" s="170"/>
    </row>
    <row r="200" spans="3:3" ht="15.75" customHeight="1">
      <c r="C200" s="170"/>
    </row>
    <row r="201" spans="3:3" ht="15.75" customHeight="1">
      <c r="C201" s="170"/>
    </row>
    <row r="202" spans="3:3" ht="15.75" customHeight="1">
      <c r="C202" s="170"/>
    </row>
    <row r="203" spans="3:3" ht="15.75" customHeight="1">
      <c r="C203" s="170"/>
    </row>
    <row r="204" spans="3:3" ht="15.75" customHeight="1">
      <c r="C204" s="170"/>
    </row>
    <row r="205" spans="3:3" ht="15.75" customHeight="1">
      <c r="C205" s="170"/>
    </row>
    <row r="206" spans="3:3" ht="15.75" customHeight="1">
      <c r="C206" s="170"/>
    </row>
    <row r="207" spans="3:3" ht="15.75" customHeight="1">
      <c r="C207" s="170"/>
    </row>
    <row r="208" spans="3:3" ht="15.75" customHeight="1">
      <c r="C208" s="170"/>
    </row>
    <row r="209" spans="3:3" ht="15.75" customHeight="1">
      <c r="C209" s="170"/>
    </row>
    <row r="210" spans="3:3" ht="15.75" customHeight="1">
      <c r="C210" s="170"/>
    </row>
    <row r="211" spans="3:3" ht="15.75" customHeight="1">
      <c r="C211" s="170"/>
    </row>
    <row r="212" spans="3:3" ht="15.75" customHeight="1">
      <c r="C212" s="170"/>
    </row>
    <row r="213" spans="3:3" ht="15.75" customHeight="1">
      <c r="C213" s="170"/>
    </row>
    <row r="214" spans="3:3" ht="15.75" customHeight="1">
      <c r="C214" s="170"/>
    </row>
    <row r="215" spans="3:3" ht="15.75" customHeight="1">
      <c r="C215" s="170"/>
    </row>
    <row r="216" spans="3:3" ht="15.75" customHeight="1">
      <c r="C216" s="170"/>
    </row>
    <row r="217" spans="3:3" ht="15.75" customHeight="1">
      <c r="C217" s="170"/>
    </row>
    <row r="218" spans="3:3" ht="15.75" customHeight="1">
      <c r="C218" s="170"/>
    </row>
    <row r="219" spans="3:3" ht="15.75" customHeight="1">
      <c r="C219" s="170"/>
    </row>
    <row r="220" spans="3:3" ht="15.75" customHeight="1">
      <c r="C220" s="170"/>
    </row>
    <row r="221" spans="3:3" ht="15.75" customHeight="1">
      <c r="C221" s="170"/>
    </row>
    <row r="222" spans="3:3" ht="15.75" customHeight="1">
      <c r="C222" s="170"/>
    </row>
    <row r="223" spans="3:3" ht="15.75" customHeight="1">
      <c r="C223" s="170"/>
    </row>
    <row r="224" spans="3:3" ht="15.75" customHeight="1">
      <c r="C224" s="170"/>
    </row>
    <row r="225" spans="3:3" ht="15.75" customHeight="1">
      <c r="C225" s="170"/>
    </row>
    <row r="226" spans="3:3" ht="15.75" customHeight="1">
      <c r="C226" s="170"/>
    </row>
    <row r="227" spans="3:3" ht="15.75" customHeight="1">
      <c r="C227" s="170"/>
    </row>
    <row r="228" spans="3:3" ht="15.75" customHeight="1">
      <c r="C228" s="170"/>
    </row>
    <row r="229" spans="3:3" ht="15.75" customHeight="1">
      <c r="C229" s="170"/>
    </row>
    <row r="230" spans="3:3" ht="15.75" customHeight="1">
      <c r="C230" s="170"/>
    </row>
    <row r="231" spans="3:3" ht="15.75" customHeight="1">
      <c r="C231" s="170"/>
    </row>
    <row r="232" spans="3:3" ht="15.75" customHeight="1">
      <c r="C232" s="170"/>
    </row>
    <row r="233" spans="3:3" ht="15.75" customHeight="1">
      <c r="C233" s="170"/>
    </row>
    <row r="234" spans="3:3" ht="15.75" customHeight="1">
      <c r="C234" s="170"/>
    </row>
    <row r="235" spans="3:3" ht="15.75" customHeight="1">
      <c r="C235" s="170"/>
    </row>
    <row r="236" spans="3:3" ht="15.75" customHeight="1">
      <c r="C236" s="170"/>
    </row>
    <row r="237" spans="3:3" ht="15.75" customHeight="1">
      <c r="C237" s="170"/>
    </row>
    <row r="238" spans="3:3" ht="15.75" customHeight="1">
      <c r="C238" s="170"/>
    </row>
    <row r="239" spans="3:3" ht="15.75" customHeight="1">
      <c r="C239" s="170"/>
    </row>
    <row r="240" spans="3:3" ht="15.75" customHeight="1">
      <c r="C240" s="170"/>
    </row>
    <row r="241" spans="3:3" ht="15.75" customHeight="1">
      <c r="C241" s="170"/>
    </row>
    <row r="242" spans="3:3" ht="15.75" customHeight="1">
      <c r="C242" s="170"/>
    </row>
    <row r="243" spans="3:3" ht="15.75" customHeight="1">
      <c r="C243" s="170"/>
    </row>
    <row r="244" spans="3:3" ht="15.75" customHeight="1">
      <c r="C244" s="170"/>
    </row>
    <row r="245" spans="3:3" ht="15.75" customHeight="1">
      <c r="C245" s="170"/>
    </row>
    <row r="246" spans="3:3" ht="15.75" customHeight="1">
      <c r="C246" s="170"/>
    </row>
    <row r="247" spans="3:3" ht="15.75" customHeight="1">
      <c r="C247" s="170"/>
    </row>
    <row r="248" spans="3:3" ht="15.75" customHeight="1">
      <c r="C248" s="170"/>
    </row>
    <row r="249" spans="3:3" ht="15.75" customHeight="1">
      <c r="C249" s="170"/>
    </row>
    <row r="250" spans="3:3" ht="15.75" customHeight="1">
      <c r="C250" s="170"/>
    </row>
    <row r="251" spans="3:3" ht="15.75" customHeight="1">
      <c r="C251" s="170"/>
    </row>
    <row r="252" spans="3:3" ht="15.75" customHeight="1">
      <c r="C252" s="170"/>
    </row>
    <row r="253" spans="3:3" ht="15.75" customHeight="1">
      <c r="C253" s="170"/>
    </row>
    <row r="254" spans="3:3" ht="15.75" customHeight="1">
      <c r="C254" s="170"/>
    </row>
    <row r="255" spans="3:3" ht="15.75" customHeight="1">
      <c r="C255" s="170"/>
    </row>
    <row r="256" spans="3:3" ht="15.75" customHeight="1">
      <c r="C256" s="170"/>
    </row>
    <row r="257" spans="3:3" ht="15.75" customHeight="1">
      <c r="C257" s="170"/>
    </row>
    <row r="258" spans="3:3" ht="15.75" customHeight="1">
      <c r="C258" s="170"/>
    </row>
    <row r="259" spans="3:3" ht="15.75" customHeight="1">
      <c r="C259" s="170"/>
    </row>
    <row r="260" spans="3:3" ht="15.75" customHeight="1">
      <c r="C260" s="170"/>
    </row>
    <row r="261" spans="3:3" ht="15.75" customHeight="1">
      <c r="C261" s="170"/>
    </row>
    <row r="262" spans="3:3" ht="15.75" customHeight="1">
      <c r="C262" s="170"/>
    </row>
    <row r="263" spans="3:3" ht="15.75" customHeight="1">
      <c r="C263" s="170"/>
    </row>
    <row r="264" spans="3:3" ht="15.75" customHeight="1">
      <c r="C264" s="170"/>
    </row>
    <row r="265" spans="3:3" ht="15.75" customHeight="1">
      <c r="C265" s="170"/>
    </row>
    <row r="266" spans="3:3" ht="15.75" customHeight="1">
      <c r="C266" s="170"/>
    </row>
    <row r="267" spans="3:3" ht="15.75" customHeight="1">
      <c r="C267" s="170"/>
    </row>
    <row r="268" spans="3:3" ht="15.75" customHeight="1">
      <c r="C268" s="170"/>
    </row>
    <row r="269" spans="3:3" ht="15.75" customHeight="1">
      <c r="C269" s="170"/>
    </row>
    <row r="270" spans="3:3" ht="15.75" customHeight="1">
      <c r="C270" s="170"/>
    </row>
    <row r="271" spans="3:3" ht="15.75" customHeight="1">
      <c r="C271" s="170"/>
    </row>
    <row r="272" spans="3:3" ht="15.75" customHeight="1">
      <c r="C272" s="170"/>
    </row>
    <row r="273" spans="3:3" ht="15.75" customHeight="1">
      <c r="C273" s="170"/>
    </row>
    <row r="274" spans="3:3" ht="15.75" customHeight="1">
      <c r="C274" s="170"/>
    </row>
    <row r="275" spans="3:3" ht="15.75" customHeight="1">
      <c r="C275" s="170"/>
    </row>
    <row r="276" spans="3:3" ht="15.75" customHeight="1">
      <c r="C276" s="170"/>
    </row>
    <row r="277" spans="3:3" ht="15.75" customHeight="1">
      <c r="C277" s="170"/>
    </row>
    <row r="278" spans="3:3" ht="15.75" customHeight="1">
      <c r="C278" s="170"/>
    </row>
    <row r="279" spans="3:3" ht="15.75" customHeight="1">
      <c r="C279" s="170"/>
    </row>
    <row r="280" spans="3:3" ht="15.75" customHeight="1">
      <c r="C280" s="170"/>
    </row>
    <row r="281" spans="3:3" ht="15.75" customHeight="1">
      <c r="C281" s="170"/>
    </row>
    <row r="282" spans="3:3" ht="15.75" customHeight="1">
      <c r="C282" s="170"/>
    </row>
    <row r="283" spans="3:3" ht="15.75" customHeight="1">
      <c r="C283" s="170"/>
    </row>
    <row r="284" spans="3:3" ht="15.75" customHeight="1">
      <c r="C284" s="170"/>
    </row>
    <row r="285" spans="3:3" ht="15.75" customHeight="1">
      <c r="C285" s="170"/>
    </row>
    <row r="286" spans="3:3" ht="15.75" customHeight="1">
      <c r="C286" s="170"/>
    </row>
    <row r="287" spans="3:3" ht="15.75" customHeight="1">
      <c r="C287" s="170"/>
    </row>
    <row r="288" spans="3:3" ht="15.75" customHeight="1">
      <c r="C288" s="170"/>
    </row>
    <row r="289" spans="3:3" ht="15.75" customHeight="1">
      <c r="C289" s="170"/>
    </row>
    <row r="290" spans="3:3" ht="15.75" customHeight="1">
      <c r="C290" s="170"/>
    </row>
    <row r="291" spans="3:3" ht="15.75" customHeight="1">
      <c r="C291" s="170"/>
    </row>
    <row r="292" spans="3:3" ht="15.75" customHeight="1">
      <c r="C292" s="170"/>
    </row>
    <row r="293" spans="3:3" ht="15.75" customHeight="1">
      <c r="C293" s="170"/>
    </row>
    <row r="294" spans="3:3" ht="15.75" customHeight="1">
      <c r="C294" s="170"/>
    </row>
    <row r="295" spans="3:3" ht="15.75" customHeight="1">
      <c r="C295" s="170"/>
    </row>
    <row r="296" spans="3:3" ht="15.75" customHeight="1">
      <c r="C296" s="170"/>
    </row>
    <row r="297" spans="3:3" ht="15.75" customHeight="1">
      <c r="C297" s="170"/>
    </row>
    <row r="298" spans="3:3" ht="15.75" customHeight="1">
      <c r="C298" s="170"/>
    </row>
    <row r="299" spans="3:3" ht="15.75" customHeight="1">
      <c r="C299" s="170"/>
    </row>
    <row r="300" spans="3:3" ht="15.75" customHeight="1">
      <c r="C300" s="170"/>
    </row>
    <row r="301" spans="3:3" ht="15.75" customHeight="1">
      <c r="C301" s="170"/>
    </row>
    <row r="302" spans="3:3" ht="15.75" customHeight="1">
      <c r="C302" s="170"/>
    </row>
    <row r="303" spans="3:3" ht="15.75" customHeight="1">
      <c r="C303" s="170"/>
    </row>
    <row r="304" spans="3:3" ht="15.75" customHeight="1">
      <c r="C304" s="170"/>
    </row>
    <row r="305" spans="3:3" ht="15.75" customHeight="1">
      <c r="C305" s="170"/>
    </row>
    <row r="306" spans="3:3" ht="15.75" customHeight="1">
      <c r="C306" s="170"/>
    </row>
    <row r="307" spans="3:3" ht="15.75" customHeight="1">
      <c r="C307" s="170"/>
    </row>
    <row r="308" spans="3:3" ht="15.75" customHeight="1">
      <c r="C308" s="170"/>
    </row>
    <row r="309" spans="3:3" ht="15.75" customHeight="1">
      <c r="C309" s="170"/>
    </row>
    <row r="310" spans="3:3" ht="15.75" customHeight="1">
      <c r="C310" s="170"/>
    </row>
    <row r="311" spans="3:3" ht="15.75" customHeight="1">
      <c r="C311" s="170"/>
    </row>
    <row r="312" spans="3:3" ht="15.75" customHeight="1">
      <c r="C312" s="170"/>
    </row>
    <row r="313" spans="3:3" ht="15.75" customHeight="1">
      <c r="C313" s="170"/>
    </row>
    <row r="314" spans="3:3" ht="15.75" customHeight="1">
      <c r="C314" s="170"/>
    </row>
    <row r="315" spans="3:3" ht="15.75" customHeight="1">
      <c r="C315" s="170"/>
    </row>
    <row r="316" spans="3:3" ht="15.75" customHeight="1">
      <c r="C316" s="170"/>
    </row>
    <row r="317" spans="3:3" ht="15.75" customHeight="1">
      <c r="C317" s="170"/>
    </row>
    <row r="318" spans="3:3" ht="15.75" customHeight="1">
      <c r="C318" s="170"/>
    </row>
    <row r="319" spans="3:3" ht="15.75" customHeight="1">
      <c r="C319" s="170"/>
    </row>
    <row r="320" spans="3:3" ht="15.75" customHeight="1">
      <c r="C320" s="170"/>
    </row>
    <row r="321" spans="3:3" ht="15.75" customHeight="1">
      <c r="C321" s="170"/>
    </row>
    <row r="322" spans="3:3" ht="15.75" customHeight="1">
      <c r="C322" s="170"/>
    </row>
    <row r="323" spans="3:3" ht="15.75" customHeight="1">
      <c r="C323" s="170"/>
    </row>
    <row r="324" spans="3:3" ht="15.75" customHeight="1">
      <c r="C324" s="170"/>
    </row>
    <row r="325" spans="3:3" ht="15.75" customHeight="1">
      <c r="C325" s="170"/>
    </row>
    <row r="326" spans="3:3" ht="15.75" customHeight="1">
      <c r="C326" s="170"/>
    </row>
    <row r="327" spans="3:3" ht="15.75" customHeight="1">
      <c r="C327" s="170"/>
    </row>
    <row r="328" spans="3:3" ht="15.75" customHeight="1">
      <c r="C328" s="170"/>
    </row>
    <row r="329" spans="3:3" ht="15.75" customHeight="1">
      <c r="C329" s="170"/>
    </row>
    <row r="330" spans="3:3" ht="15.75" customHeight="1">
      <c r="C330" s="170"/>
    </row>
    <row r="331" spans="3:3" ht="15.75" customHeight="1">
      <c r="C331" s="170"/>
    </row>
    <row r="332" spans="3:3" ht="15.75" customHeight="1">
      <c r="C332" s="170"/>
    </row>
    <row r="333" spans="3:3" ht="15.75" customHeight="1">
      <c r="C333" s="170"/>
    </row>
    <row r="334" spans="3:3" ht="15.75" customHeight="1">
      <c r="C334" s="170"/>
    </row>
    <row r="335" spans="3:3" ht="15.75" customHeight="1">
      <c r="C335" s="170"/>
    </row>
    <row r="336" spans="3:3" ht="15.75" customHeight="1">
      <c r="C336" s="170"/>
    </row>
    <row r="337" spans="3:3" ht="15.75" customHeight="1">
      <c r="C337" s="170"/>
    </row>
    <row r="338" spans="3:3" ht="15.75" customHeight="1">
      <c r="C338" s="170"/>
    </row>
    <row r="339" spans="3:3" ht="15.75" customHeight="1">
      <c r="C339" s="170"/>
    </row>
    <row r="340" spans="3:3" ht="15.75" customHeight="1">
      <c r="C340" s="170"/>
    </row>
    <row r="341" spans="3:3" ht="15.75" customHeight="1">
      <c r="C341" s="170"/>
    </row>
    <row r="342" spans="3:3" ht="15.75" customHeight="1">
      <c r="C342" s="170"/>
    </row>
    <row r="343" spans="3:3" ht="15.75" customHeight="1">
      <c r="C343" s="170"/>
    </row>
    <row r="344" spans="3:3" ht="15.75" customHeight="1">
      <c r="C344" s="170"/>
    </row>
    <row r="345" spans="3:3" ht="15.75" customHeight="1">
      <c r="C345" s="170"/>
    </row>
    <row r="346" spans="3:3" ht="15.75" customHeight="1">
      <c r="C346" s="170"/>
    </row>
    <row r="347" spans="3:3" ht="15.75" customHeight="1">
      <c r="C347" s="170"/>
    </row>
    <row r="348" spans="3:3" ht="15.75" customHeight="1">
      <c r="C348" s="170"/>
    </row>
    <row r="349" spans="3:3" ht="15.75" customHeight="1">
      <c r="C349" s="170"/>
    </row>
    <row r="350" spans="3:3" ht="15.75" customHeight="1">
      <c r="C350" s="170"/>
    </row>
    <row r="351" spans="3:3" ht="15.75" customHeight="1">
      <c r="C351" s="170"/>
    </row>
    <row r="352" spans="3:3" ht="15.75" customHeight="1">
      <c r="C352" s="170"/>
    </row>
    <row r="353" spans="3:3" ht="15.75" customHeight="1">
      <c r="C353" s="170"/>
    </row>
    <row r="354" spans="3:3" ht="15.75" customHeight="1">
      <c r="C354" s="170"/>
    </row>
    <row r="355" spans="3:3" ht="15.75" customHeight="1">
      <c r="C355" s="170"/>
    </row>
    <row r="356" spans="3:3" ht="15.75" customHeight="1">
      <c r="C356" s="170"/>
    </row>
    <row r="357" spans="3:3" ht="15.75" customHeight="1">
      <c r="C357" s="170"/>
    </row>
    <row r="358" spans="3:3" ht="15.75" customHeight="1">
      <c r="C358" s="170"/>
    </row>
    <row r="359" spans="3:3" ht="15.75" customHeight="1">
      <c r="C359" s="170"/>
    </row>
    <row r="360" spans="3:3" ht="15.75" customHeight="1">
      <c r="C360" s="170"/>
    </row>
    <row r="361" spans="3:3" ht="15.75" customHeight="1">
      <c r="C361" s="170"/>
    </row>
    <row r="362" spans="3:3" ht="15.75" customHeight="1">
      <c r="C362" s="170"/>
    </row>
    <row r="363" spans="3:3" ht="15.75" customHeight="1">
      <c r="C363" s="170"/>
    </row>
    <row r="364" spans="3:3" ht="15.75" customHeight="1">
      <c r="C364" s="170"/>
    </row>
    <row r="365" spans="3:3" ht="15.75" customHeight="1">
      <c r="C365" s="170"/>
    </row>
    <row r="366" spans="3:3" ht="15.75" customHeight="1">
      <c r="C366" s="170"/>
    </row>
    <row r="367" spans="3:3" ht="15.75" customHeight="1">
      <c r="C367" s="170"/>
    </row>
    <row r="368" spans="3:3" ht="15.75" customHeight="1">
      <c r="C368" s="170"/>
    </row>
    <row r="369" spans="3:3" ht="15.75" customHeight="1">
      <c r="C369" s="170"/>
    </row>
    <row r="370" spans="3:3" ht="15.75" customHeight="1">
      <c r="C370" s="170"/>
    </row>
    <row r="371" spans="3:3" ht="15.75" customHeight="1">
      <c r="C371" s="170"/>
    </row>
    <row r="372" spans="3:3" ht="15.75" customHeight="1">
      <c r="C372" s="170"/>
    </row>
    <row r="373" spans="3:3" ht="15.75" customHeight="1">
      <c r="C373" s="170"/>
    </row>
    <row r="374" spans="3:3" ht="15.75" customHeight="1">
      <c r="C374" s="170"/>
    </row>
    <row r="375" spans="3:3" ht="15.75" customHeight="1">
      <c r="C375" s="170"/>
    </row>
    <row r="376" spans="3:3" ht="15.75" customHeight="1">
      <c r="C376" s="170"/>
    </row>
    <row r="377" spans="3:3" ht="15.75" customHeight="1">
      <c r="C377" s="170"/>
    </row>
    <row r="378" spans="3:3" ht="15.75" customHeight="1">
      <c r="C378" s="170"/>
    </row>
    <row r="379" spans="3:3" ht="15.75" customHeight="1">
      <c r="C379" s="170"/>
    </row>
    <row r="380" spans="3:3" ht="15.75" customHeight="1">
      <c r="C380" s="170"/>
    </row>
    <row r="381" spans="3:3" ht="15.75" customHeight="1">
      <c r="C381" s="170"/>
    </row>
    <row r="382" spans="3:3" ht="15.75" customHeight="1">
      <c r="C382" s="170"/>
    </row>
    <row r="383" spans="3:3" ht="15.75" customHeight="1">
      <c r="C383" s="170"/>
    </row>
    <row r="384" spans="3:3" ht="15.75" customHeight="1">
      <c r="C384" s="170"/>
    </row>
    <row r="385" spans="3:3" ht="15.75" customHeight="1">
      <c r="C385" s="170"/>
    </row>
    <row r="386" spans="3:3" ht="15.75" customHeight="1">
      <c r="C386" s="170"/>
    </row>
    <row r="387" spans="3:3" ht="15.75" customHeight="1">
      <c r="C387" s="170"/>
    </row>
    <row r="388" spans="3:3" ht="15.75" customHeight="1">
      <c r="C388" s="170"/>
    </row>
    <row r="389" spans="3:3" ht="15.75" customHeight="1">
      <c r="C389" s="170"/>
    </row>
    <row r="390" spans="3:3" ht="15.75" customHeight="1">
      <c r="C390" s="170"/>
    </row>
    <row r="391" spans="3:3" ht="15.75" customHeight="1">
      <c r="C391" s="170"/>
    </row>
    <row r="392" spans="3:3" ht="15.75" customHeight="1">
      <c r="C392" s="170"/>
    </row>
    <row r="393" spans="3:3" ht="15.75" customHeight="1">
      <c r="C393" s="170"/>
    </row>
    <row r="394" spans="3:3" ht="15.75" customHeight="1">
      <c r="C394" s="170"/>
    </row>
    <row r="395" spans="3:3" ht="15.75" customHeight="1">
      <c r="C395" s="170"/>
    </row>
    <row r="396" spans="3:3" ht="15.75" customHeight="1">
      <c r="C396" s="170"/>
    </row>
    <row r="397" spans="3:3" ht="15.75" customHeight="1">
      <c r="C397" s="170"/>
    </row>
    <row r="398" spans="3:3" ht="15.75" customHeight="1">
      <c r="C398" s="170"/>
    </row>
    <row r="399" spans="3:3" ht="15.75" customHeight="1">
      <c r="C399" s="170"/>
    </row>
    <row r="400" spans="3:3" ht="15.75" customHeight="1">
      <c r="C400" s="170"/>
    </row>
    <row r="401" spans="3:3" ht="15.75" customHeight="1">
      <c r="C401" s="170"/>
    </row>
    <row r="402" spans="3:3" ht="15.75" customHeight="1">
      <c r="C402" s="170"/>
    </row>
    <row r="403" spans="3:3" ht="15.75" customHeight="1">
      <c r="C403" s="170"/>
    </row>
    <row r="404" spans="3:3" ht="15.75" customHeight="1">
      <c r="C404" s="170"/>
    </row>
    <row r="405" spans="3:3" ht="15.75" customHeight="1">
      <c r="C405" s="170"/>
    </row>
    <row r="406" spans="3:3" ht="15.75" customHeight="1">
      <c r="C406" s="170"/>
    </row>
    <row r="407" spans="3:3" ht="15.75" customHeight="1">
      <c r="C407" s="170"/>
    </row>
    <row r="408" spans="3:3" ht="15.75" customHeight="1">
      <c r="C408" s="170"/>
    </row>
    <row r="409" spans="3:3" ht="15.75" customHeight="1">
      <c r="C409" s="170"/>
    </row>
    <row r="410" spans="3:3" ht="15.75" customHeight="1">
      <c r="C410" s="170"/>
    </row>
    <row r="411" spans="3:3" ht="15.75" customHeight="1">
      <c r="C411" s="170"/>
    </row>
    <row r="412" spans="3:3" ht="15.75" customHeight="1">
      <c r="C412" s="170"/>
    </row>
    <row r="413" spans="3:3" ht="15.75" customHeight="1">
      <c r="C413" s="170"/>
    </row>
    <row r="414" spans="3:3" ht="15.75" customHeight="1">
      <c r="C414" s="170"/>
    </row>
    <row r="415" spans="3:3" ht="15.75" customHeight="1">
      <c r="C415" s="170"/>
    </row>
    <row r="416" spans="3:3" ht="15.75" customHeight="1">
      <c r="C416" s="170"/>
    </row>
    <row r="417" spans="3:3" ht="15.75" customHeight="1">
      <c r="C417" s="170"/>
    </row>
    <row r="418" spans="3:3" ht="15.75" customHeight="1">
      <c r="C418" s="170"/>
    </row>
    <row r="419" spans="3:3" ht="15.75" customHeight="1">
      <c r="C419" s="170"/>
    </row>
    <row r="420" spans="3:3" ht="15.75" customHeight="1">
      <c r="C420" s="170"/>
    </row>
    <row r="421" spans="3:3" ht="15.75" customHeight="1">
      <c r="C421" s="170"/>
    </row>
    <row r="422" spans="3:3" ht="15.75" customHeight="1">
      <c r="C422" s="170"/>
    </row>
    <row r="423" spans="3:3" ht="15.75" customHeight="1">
      <c r="C423" s="170"/>
    </row>
    <row r="424" spans="3:3" ht="15.75" customHeight="1">
      <c r="C424" s="170"/>
    </row>
    <row r="425" spans="3:3" ht="15.75" customHeight="1">
      <c r="C425" s="170"/>
    </row>
    <row r="426" spans="3:3" ht="15.75" customHeight="1">
      <c r="C426" s="170"/>
    </row>
    <row r="427" spans="3:3" ht="15.75" customHeight="1">
      <c r="C427" s="170"/>
    </row>
    <row r="428" spans="3:3" ht="15.75" customHeight="1">
      <c r="C428" s="170"/>
    </row>
    <row r="429" spans="3:3" ht="15.75" customHeight="1">
      <c r="C429" s="170"/>
    </row>
    <row r="430" spans="3:3" ht="15.75" customHeight="1">
      <c r="C430" s="170"/>
    </row>
    <row r="431" spans="3:3" ht="15.75" customHeight="1">
      <c r="C431" s="170"/>
    </row>
    <row r="432" spans="3:3" ht="15.75" customHeight="1">
      <c r="C432" s="170"/>
    </row>
    <row r="433" spans="3:3" ht="15.75" customHeight="1">
      <c r="C433" s="170"/>
    </row>
    <row r="434" spans="3:3" ht="15.75" customHeight="1">
      <c r="C434" s="170"/>
    </row>
    <row r="435" spans="3:3" ht="15.75" customHeight="1">
      <c r="C435" s="170"/>
    </row>
    <row r="436" spans="3:3" ht="15.75" customHeight="1">
      <c r="C436" s="170"/>
    </row>
    <row r="437" spans="3:3" ht="15.75" customHeight="1">
      <c r="C437" s="170"/>
    </row>
    <row r="438" spans="3:3" ht="15.75" customHeight="1">
      <c r="C438" s="170"/>
    </row>
    <row r="439" spans="3:3" ht="15.75" customHeight="1">
      <c r="C439" s="170"/>
    </row>
    <row r="440" spans="3:3" ht="15.75" customHeight="1">
      <c r="C440" s="170"/>
    </row>
    <row r="441" spans="3:3" ht="15.75" customHeight="1">
      <c r="C441" s="170"/>
    </row>
    <row r="442" spans="3:3" ht="15.75" customHeight="1">
      <c r="C442" s="170"/>
    </row>
    <row r="443" spans="3:3" ht="15.75" customHeight="1">
      <c r="C443" s="170"/>
    </row>
    <row r="444" spans="3:3" ht="15.75" customHeight="1">
      <c r="C444" s="170"/>
    </row>
    <row r="445" spans="3:3" ht="15.75" customHeight="1">
      <c r="C445" s="170"/>
    </row>
    <row r="446" spans="3:3" ht="15.75" customHeight="1">
      <c r="C446" s="170"/>
    </row>
    <row r="447" spans="3:3" ht="15.75" customHeight="1">
      <c r="C447" s="170"/>
    </row>
    <row r="448" spans="3:3" ht="15.75" customHeight="1">
      <c r="C448" s="170"/>
    </row>
    <row r="449" spans="3:3" ht="15.75" customHeight="1">
      <c r="C449" s="170"/>
    </row>
    <row r="450" spans="3:3" ht="15.75" customHeight="1">
      <c r="C450" s="170"/>
    </row>
    <row r="451" spans="3:3" ht="15.75" customHeight="1">
      <c r="C451" s="170"/>
    </row>
    <row r="452" spans="3:3" ht="15.75" customHeight="1">
      <c r="C452" s="170"/>
    </row>
    <row r="453" spans="3:3" ht="15.75" customHeight="1">
      <c r="C453" s="170"/>
    </row>
    <row r="454" spans="3:3" ht="15.75" customHeight="1">
      <c r="C454" s="170"/>
    </row>
    <row r="455" spans="3:3" ht="15.75" customHeight="1">
      <c r="C455" s="170"/>
    </row>
    <row r="456" spans="3:3" ht="15.75" customHeight="1">
      <c r="C456" s="170"/>
    </row>
    <row r="457" spans="3:3" ht="15.75" customHeight="1">
      <c r="C457" s="170"/>
    </row>
    <row r="458" spans="3:3" ht="15.75" customHeight="1">
      <c r="C458" s="170"/>
    </row>
    <row r="459" spans="3:3" ht="15.75" customHeight="1">
      <c r="C459" s="170"/>
    </row>
    <row r="460" spans="3:3" ht="15.75" customHeight="1">
      <c r="C460" s="170"/>
    </row>
    <row r="461" spans="3:3" ht="15.75" customHeight="1">
      <c r="C461" s="170"/>
    </row>
    <row r="462" spans="3:3" ht="15.75" customHeight="1">
      <c r="C462" s="170"/>
    </row>
    <row r="463" spans="3:3" ht="15.75" customHeight="1">
      <c r="C463" s="170"/>
    </row>
    <row r="464" spans="3:3" ht="15.75" customHeight="1">
      <c r="C464" s="170"/>
    </row>
    <row r="465" spans="3:3" ht="15.75" customHeight="1">
      <c r="C465" s="170"/>
    </row>
    <row r="466" spans="3:3" ht="15.75" customHeight="1">
      <c r="C466" s="170"/>
    </row>
    <row r="467" spans="3:3" ht="15.75" customHeight="1">
      <c r="C467" s="170"/>
    </row>
    <row r="468" spans="3:3" ht="15.75" customHeight="1">
      <c r="C468" s="170"/>
    </row>
    <row r="469" spans="3:3" ht="15.75" customHeight="1">
      <c r="C469" s="170"/>
    </row>
    <row r="470" spans="3:3" ht="15.75" customHeight="1">
      <c r="C470" s="170"/>
    </row>
    <row r="471" spans="3:3" ht="15.75" customHeight="1">
      <c r="C471" s="170"/>
    </row>
    <row r="472" spans="3:3" ht="15.75" customHeight="1">
      <c r="C472" s="170"/>
    </row>
    <row r="473" spans="3:3" ht="15.75" customHeight="1">
      <c r="C473" s="170"/>
    </row>
    <row r="474" spans="3:3" ht="15.75" customHeight="1">
      <c r="C474" s="170"/>
    </row>
    <row r="475" spans="3:3" ht="15.75" customHeight="1">
      <c r="C475" s="170"/>
    </row>
    <row r="476" spans="3:3" ht="15.75" customHeight="1">
      <c r="C476" s="170"/>
    </row>
    <row r="477" spans="3:3" ht="15.75" customHeight="1">
      <c r="C477" s="170"/>
    </row>
    <row r="478" spans="3:3" ht="15.75" customHeight="1">
      <c r="C478" s="170"/>
    </row>
    <row r="479" spans="3:3" ht="15.75" customHeight="1">
      <c r="C479" s="170"/>
    </row>
    <row r="480" spans="3:3" ht="15.75" customHeight="1">
      <c r="C480" s="170"/>
    </row>
    <row r="481" spans="3:3" ht="15.75" customHeight="1">
      <c r="C481" s="170"/>
    </row>
    <row r="482" spans="3:3" ht="15.75" customHeight="1">
      <c r="C482" s="170"/>
    </row>
    <row r="483" spans="3:3" ht="15.75" customHeight="1">
      <c r="C483" s="170"/>
    </row>
    <row r="484" spans="3:3" ht="15.75" customHeight="1">
      <c r="C484" s="170"/>
    </row>
    <row r="485" spans="3:3" ht="15.75" customHeight="1">
      <c r="C485" s="170"/>
    </row>
    <row r="486" spans="3:3" ht="15.75" customHeight="1">
      <c r="C486" s="170"/>
    </row>
    <row r="487" spans="3:3" ht="15.75" customHeight="1">
      <c r="C487" s="170"/>
    </row>
    <row r="488" spans="3:3" ht="15.75" customHeight="1">
      <c r="C488" s="170"/>
    </row>
    <row r="489" spans="3:3" ht="15.75" customHeight="1">
      <c r="C489" s="170"/>
    </row>
    <row r="490" spans="3:3" ht="15.75" customHeight="1">
      <c r="C490" s="170"/>
    </row>
    <row r="491" spans="3:3" ht="15.75" customHeight="1">
      <c r="C491" s="170"/>
    </row>
    <row r="492" spans="3:3" ht="15.75" customHeight="1">
      <c r="C492" s="170"/>
    </row>
    <row r="493" spans="3:3" ht="15.75" customHeight="1">
      <c r="C493" s="170"/>
    </row>
    <row r="494" spans="3:3" ht="15.75" customHeight="1">
      <c r="C494" s="170"/>
    </row>
    <row r="495" spans="3:3" ht="15.75" customHeight="1">
      <c r="C495" s="170"/>
    </row>
    <row r="496" spans="3:3" ht="15.75" customHeight="1">
      <c r="C496" s="170"/>
    </row>
    <row r="497" spans="3:3" ht="15.75" customHeight="1">
      <c r="C497" s="170"/>
    </row>
    <row r="498" spans="3:3" ht="15.75" customHeight="1">
      <c r="C498" s="170"/>
    </row>
    <row r="499" spans="3:3" ht="15.75" customHeight="1">
      <c r="C499" s="170"/>
    </row>
    <row r="500" spans="3:3" ht="15.75" customHeight="1">
      <c r="C500" s="170"/>
    </row>
    <row r="501" spans="3:3" ht="15.75" customHeight="1">
      <c r="C501" s="170"/>
    </row>
    <row r="502" spans="3:3" ht="15.75" customHeight="1">
      <c r="C502" s="170"/>
    </row>
    <row r="503" spans="3:3" ht="15.75" customHeight="1">
      <c r="C503" s="170"/>
    </row>
    <row r="504" spans="3:3" ht="15.75" customHeight="1">
      <c r="C504" s="170"/>
    </row>
    <row r="505" spans="3:3" ht="15.75" customHeight="1">
      <c r="C505" s="170"/>
    </row>
    <row r="506" spans="3:3" ht="15.75" customHeight="1">
      <c r="C506" s="170"/>
    </row>
    <row r="507" spans="3:3" ht="15.75" customHeight="1">
      <c r="C507" s="170"/>
    </row>
    <row r="508" spans="3:3" ht="15.75" customHeight="1">
      <c r="C508" s="170"/>
    </row>
    <row r="509" spans="3:3" ht="15.75" customHeight="1">
      <c r="C509" s="170"/>
    </row>
    <row r="510" spans="3:3" ht="15.75" customHeight="1">
      <c r="C510" s="170"/>
    </row>
    <row r="511" spans="3:3" ht="15.75" customHeight="1">
      <c r="C511" s="170"/>
    </row>
    <row r="512" spans="3:3" ht="15.75" customHeight="1">
      <c r="C512" s="170"/>
    </row>
    <row r="513" spans="3:3" ht="15.75" customHeight="1">
      <c r="C513" s="170"/>
    </row>
    <row r="514" spans="3:3" ht="15.75" customHeight="1">
      <c r="C514" s="170"/>
    </row>
    <row r="515" spans="3:3" ht="15.75" customHeight="1">
      <c r="C515" s="170"/>
    </row>
    <row r="516" spans="3:3" ht="15.75" customHeight="1">
      <c r="C516" s="170"/>
    </row>
    <row r="517" spans="3:3" ht="15.75" customHeight="1">
      <c r="C517" s="170"/>
    </row>
    <row r="518" spans="3:3" ht="15.75" customHeight="1">
      <c r="C518" s="170"/>
    </row>
    <row r="519" spans="3:3" ht="15.75" customHeight="1">
      <c r="C519" s="170"/>
    </row>
    <row r="520" spans="3:3" ht="15.75" customHeight="1">
      <c r="C520" s="170"/>
    </row>
    <row r="521" spans="3:3" ht="15.75" customHeight="1">
      <c r="C521" s="170"/>
    </row>
    <row r="522" spans="3:3" ht="15.75" customHeight="1">
      <c r="C522" s="170"/>
    </row>
    <row r="523" spans="3:3" ht="15.75" customHeight="1">
      <c r="C523" s="170"/>
    </row>
    <row r="524" spans="3:3" ht="15.75" customHeight="1">
      <c r="C524" s="170"/>
    </row>
    <row r="525" spans="3:3" ht="15.75" customHeight="1">
      <c r="C525" s="170"/>
    </row>
    <row r="526" spans="3:3" ht="15.75" customHeight="1">
      <c r="C526" s="170"/>
    </row>
    <row r="527" spans="3:3" ht="15.75" customHeight="1">
      <c r="C527" s="170"/>
    </row>
    <row r="528" spans="3:3" ht="15.75" customHeight="1">
      <c r="C528" s="170"/>
    </row>
    <row r="529" spans="3:3" ht="15.75" customHeight="1">
      <c r="C529" s="170"/>
    </row>
    <row r="530" spans="3:3" ht="15.75" customHeight="1">
      <c r="C530" s="170"/>
    </row>
    <row r="531" spans="3:3" ht="15.75" customHeight="1">
      <c r="C531" s="170"/>
    </row>
    <row r="532" spans="3:3" ht="15.75" customHeight="1">
      <c r="C532" s="170"/>
    </row>
    <row r="533" spans="3:3" ht="15.75" customHeight="1">
      <c r="C533" s="170"/>
    </row>
    <row r="534" spans="3:3" ht="15.75" customHeight="1">
      <c r="C534" s="170"/>
    </row>
    <row r="535" spans="3:3" ht="15.75" customHeight="1">
      <c r="C535" s="170"/>
    </row>
    <row r="536" spans="3:3" ht="15.75" customHeight="1">
      <c r="C536" s="170"/>
    </row>
    <row r="537" spans="3:3" ht="15.75" customHeight="1">
      <c r="C537" s="170"/>
    </row>
    <row r="538" spans="3:3" ht="15.75" customHeight="1">
      <c r="C538" s="170"/>
    </row>
    <row r="539" spans="3:3" ht="15.75" customHeight="1">
      <c r="C539" s="170"/>
    </row>
    <row r="540" spans="3:3" ht="15.75" customHeight="1">
      <c r="C540" s="170"/>
    </row>
    <row r="541" spans="3:3" ht="15.75" customHeight="1">
      <c r="C541" s="170"/>
    </row>
    <row r="542" spans="3:3" ht="15.75" customHeight="1">
      <c r="C542" s="170"/>
    </row>
    <row r="543" spans="3:3" ht="15.75" customHeight="1">
      <c r="C543" s="170"/>
    </row>
    <row r="544" spans="3:3" ht="15.75" customHeight="1">
      <c r="C544" s="170"/>
    </row>
    <row r="545" spans="3:3" ht="15.75" customHeight="1">
      <c r="C545" s="170"/>
    </row>
    <row r="546" spans="3:3" ht="15.75" customHeight="1">
      <c r="C546" s="170"/>
    </row>
    <row r="547" spans="3:3" ht="15.75" customHeight="1">
      <c r="C547" s="170"/>
    </row>
    <row r="548" spans="3:3" ht="15.75" customHeight="1">
      <c r="C548" s="170"/>
    </row>
    <row r="549" spans="3:3" ht="15.75" customHeight="1">
      <c r="C549" s="170"/>
    </row>
    <row r="550" spans="3:3" ht="15.75" customHeight="1">
      <c r="C550" s="170"/>
    </row>
    <row r="551" spans="3:3" ht="15.75" customHeight="1">
      <c r="C551" s="170"/>
    </row>
    <row r="552" spans="3:3" ht="15.75" customHeight="1">
      <c r="C552" s="170"/>
    </row>
    <row r="553" spans="3:3" ht="15.75" customHeight="1">
      <c r="C553" s="170"/>
    </row>
    <row r="554" spans="3:3" ht="15.75" customHeight="1">
      <c r="C554" s="170"/>
    </row>
    <row r="555" spans="3:3" ht="15.75" customHeight="1">
      <c r="C555" s="170"/>
    </row>
    <row r="556" spans="3:3" ht="15.75" customHeight="1">
      <c r="C556" s="170"/>
    </row>
    <row r="557" spans="3:3" ht="15.75" customHeight="1">
      <c r="C557" s="170"/>
    </row>
    <row r="558" spans="3:3" ht="15.75" customHeight="1">
      <c r="C558" s="170"/>
    </row>
    <row r="559" spans="3:3" ht="15.75" customHeight="1">
      <c r="C559" s="170"/>
    </row>
    <row r="560" spans="3:3" ht="15.75" customHeight="1">
      <c r="C560" s="170"/>
    </row>
    <row r="561" spans="3:3" ht="15.75" customHeight="1">
      <c r="C561" s="170"/>
    </row>
    <row r="562" spans="3:3" ht="15.75" customHeight="1">
      <c r="C562" s="170"/>
    </row>
    <row r="563" spans="3:3" ht="15.75" customHeight="1">
      <c r="C563" s="170"/>
    </row>
    <row r="564" spans="3:3" ht="15.75" customHeight="1">
      <c r="C564" s="170"/>
    </row>
    <row r="565" spans="3:3" ht="15.75" customHeight="1">
      <c r="C565" s="170"/>
    </row>
    <row r="566" spans="3:3" ht="15.75" customHeight="1">
      <c r="C566" s="170"/>
    </row>
    <row r="567" spans="3:3" ht="15.75" customHeight="1">
      <c r="C567" s="170"/>
    </row>
    <row r="568" spans="3:3" ht="15.75" customHeight="1">
      <c r="C568" s="170"/>
    </row>
    <row r="569" spans="3:3" ht="15.75" customHeight="1">
      <c r="C569" s="170"/>
    </row>
    <row r="570" spans="3:3" ht="15.75" customHeight="1">
      <c r="C570" s="170"/>
    </row>
    <row r="571" spans="3:3" ht="15.75" customHeight="1">
      <c r="C571" s="170"/>
    </row>
    <row r="572" spans="3:3" ht="15.75" customHeight="1">
      <c r="C572" s="170"/>
    </row>
    <row r="573" spans="3:3" ht="15.75" customHeight="1">
      <c r="C573" s="170"/>
    </row>
    <row r="574" spans="3:3" ht="15.75" customHeight="1">
      <c r="C574" s="170"/>
    </row>
    <row r="575" spans="3:3" ht="15.75" customHeight="1">
      <c r="C575" s="170"/>
    </row>
    <row r="576" spans="3:3" ht="15.75" customHeight="1">
      <c r="C576" s="170"/>
    </row>
    <row r="577" spans="3:3" ht="15.75" customHeight="1">
      <c r="C577" s="170"/>
    </row>
    <row r="578" spans="3:3" ht="15.75" customHeight="1">
      <c r="C578" s="170"/>
    </row>
    <row r="579" spans="3:3" ht="15.75" customHeight="1">
      <c r="C579" s="170"/>
    </row>
    <row r="580" spans="3:3" ht="15.75" customHeight="1">
      <c r="C580" s="170"/>
    </row>
    <row r="581" spans="3:3" ht="15.75" customHeight="1">
      <c r="C581" s="170"/>
    </row>
    <row r="582" spans="3:3" ht="15.75" customHeight="1">
      <c r="C582" s="170"/>
    </row>
    <row r="583" spans="3:3" ht="15.75" customHeight="1">
      <c r="C583" s="170"/>
    </row>
    <row r="584" spans="3:3" ht="15.75" customHeight="1">
      <c r="C584" s="170"/>
    </row>
    <row r="585" spans="3:3" ht="15.75" customHeight="1">
      <c r="C585" s="170"/>
    </row>
    <row r="586" spans="3:3" ht="15.75" customHeight="1">
      <c r="C586" s="170"/>
    </row>
    <row r="587" spans="3:3" ht="15.75" customHeight="1">
      <c r="C587" s="170"/>
    </row>
    <row r="588" spans="3:3" ht="15.75" customHeight="1">
      <c r="C588" s="170"/>
    </row>
    <row r="589" spans="3:3" ht="15.75" customHeight="1">
      <c r="C589" s="170"/>
    </row>
    <row r="590" spans="3:3" ht="15.75" customHeight="1">
      <c r="C590" s="170"/>
    </row>
    <row r="591" spans="3:3" ht="15.75" customHeight="1">
      <c r="C591" s="170"/>
    </row>
    <row r="592" spans="3:3" ht="15.75" customHeight="1">
      <c r="C592" s="170"/>
    </row>
    <row r="593" spans="3:3" ht="15.75" customHeight="1">
      <c r="C593" s="170"/>
    </row>
    <row r="594" spans="3:3" ht="15.75" customHeight="1">
      <c r="C594" s="170"/>
    </row>
    <row r="595" spans="3:3" ht="15.75" customHeight="1">
      <c r="C595" s="170"/>
    </row>
    <row r="596" spans="3:3" ht="15.75" customHeight="1">
      <c r="C596" s="170"/>
    </row>
    <row r="597" spans="3:3" ht="15.75" customHeight="1">
      <c r="C597" s="170"/>
    </row>
    <row r="598" spans="3:3" ht="15.75" customHeight="1">
      <c r="C598" s="170"/>
    </row>
    <row r="599" spans="3:3" ht="15.75" customHeight="1">
      <c r="C599" s="170"/>
    </row>
    <row r="600" spans="3:3" ht="15.75" customHeight="1">
      <c r="C600" s="170"/>
    </row>
    <row r="601" spans="3:3" ht="15.75" customHeight="1">
      <c r="C601" s="170"/>
    </row>
    <row r="602" spans="3:3" ht="15.75" customHeight="1">
      <c r="C602" s="170"/>
    </row>
    <row r="603" spans="3:3" ht="15.75" customHeight="1">
      <c r="C603" s="170"/>
    </row>
    <row r="604" spans="3:3" ht="15.75" customHeight="1">
      <c r="C604" s="170"/>
    </row>
    <row r="605" spans="3:3" ht="15.75" customHeight="1">
      <c r="C605" s="170"/>
    </row>
    <row r="606" spans="3:3" ht="15.75" customHeight="1">
      <c r="C606" s="170"/>
    </row>
    <row r="607" spans="3:3" ht="15.75" customHeight="1">
      <c r="C607" s="170"/>
    </row>
    <row r="608" spans="3:3" ht="15.75" customHeight="1">
      <c r="C608" s="170"/>
    </row>
    <row r="609" spans="3:3" ht="15.75" customHeight="1">
      <c r="C609" s="170"/>
    </row>
    <row r="610" spans="3:3" ht="15.75" customHeight="1">
      <c r="C610" s="170"/>
    </row>
    <row r="611" spans="3:3" ht="15.75" customHeight="1">
      <c r="C611" s="170"/>
    </row>
    <row r="612" spans="3:3" ht="15.75" customHeight="1">
      <c r="C612" s="170"/>
    </row>
    <row r="613" spans="3:3" ht="15.75" customHeight="1">
      <c r="C613" s="170"/>
    </row>
    <row r="614" spans="3:3" ht="15.75" customHeight="1">
      <c r="C614" s="170"/>
    </row>
    <row r="615" spans="3:3" ht="15.75" customHeight="1">
      <c r="C615" s="170"/>
    </row>
    <row r="616" spans="3:3" ht="15.75" customHeight="1">
      <c r="C616" s="170"/>
    </row>
    <row r="617" spans="3:3" ht="15.75" customHeight="1">
      <c r="C617" s="170"/>
    </row>
    <row r="618" spans="3:3" ht="15.75" customHeight="1">
      <c r="C618" s="170"/>
    </row>
    <row r="619" spans="3:3" ht="15.75" customHeight="1">
      <c r="C619" s="170"/>
    </row>
    <row r="620" spans="3:3" ht="15.75" customHeight="1">
      <c r="C620" s="170"/>
    </row>
    <row r="621" spans="3:3" ht="15.75" customHeight="1">
      <c r="C621" s="170"/>
    </row>
    <row r="622" spans="3:3" ht="15.75" customHeight="1">
      <c r="C622" s="170"/>
    </row>
    <row r="623" spans="3:3" ht="15.75" customHeight="1">
      <c r="C623" s="170"/>
    </row>
    <row r="624" spans="3:3" ht="15.75" customHeight="1">
      <c r="C624" s="170"/>
    </row>
    <row r="625" spans="3:3" ht="15.75" customHeight="1">
      <c r="C625" s="170"/>
    </row>
    <row r="626" spans="3:3" ht="15.75" customHeight="1">
      <c r="C626" s="170"/>
    </row>
    <row r="627" spans="3:3" ht="15.75" customHeight="1">
      <c r="C627" s="170"/>
    </row>
    <row r="628" spans="3:3" ht="15.75" customHeight="1">
      <c r="C628" s="170"/>
    </row>
    <row r="629" spans="3:3" ht="15.75" customHeight="1">
      <c r="C629" s="170"/>
    </row>
    <row r="630" spans="3:3" ht="15.75" customHeight="1">
      <c r="C630" s="170"/>
    </row>
    <row r="631" spans="3:3" ht="15.75" customHeight="1">
      <c r="C631" s="170"/>
    </row>
    <row r="632" spans="3:3" ht="15.75" customHeight="1">
      <c r="C632" s="170"/>
    </row>
    <row r="633" spans="3:3" ht="15.75" customHeight="1">
      <c r="C633" s="170"/>
    </row>
    <row r="634" spans="3:3" ht="15.75" customHeight="1">
      <c r="C634" s="170"/>
    </row>
    <row r="635" spans="3:3" ht="15.75" customHeight="1">
      <c r="C635" s="170"/>
    </row>
    <row r="636" spans="3:3" ht="15.75" customHeight="1">
      <c r="C636" s="170"/>
    </row>
    <row r="637" spans="3:3" ht="15.75" customHeight="1">
      <c r="C637" s="170"/>
    </row>
    <row r="638" spans="3:3" ht="15.75" customHeight="1">
      <c r="C638" s="170"/>
    </row>
    <row r="639" spans="3:3" ht="15.75" customHeight="1">
      <c r="C639" s="170"/>
    </row>
    <row r="640" spans="3:3" ht="15.75" customHeight="1">
      <c r="C640" s="170"/>
    </row>
    <row r="641" spans="3:3" ht="15.75" customHeight="1">
      <c r="C641" s="170"/>
    </row>
    <row r="642" spans="3:3" ht="15.75" customHeight="1">
      <c r="C642" s="170"/>
    </row>
    <row r="643" spans="3:3" ht="15.75" customHeight="1">
      <c r="C643" s="170"/>
    </row>
    <row r="644" spans="3:3" ht="15.75" customHeight="1">
      <c r="C644" s="170"/>
    </row>
    <row r="645" spans="3:3" ht="15.75" customHeight="1">
      <c r="C645" s="170"/>
    </row>
    <row r="646" spans="3:3" ht="15.75" customHeight="1">
      <c r="C646" s="170"/>
    </row>
    <row r="647" spans="3:3" ht="15.75" customHeight="1">
      <c r="C647" s="170"/>
    </row>
    <row r="648" spans="3:3" ht="15.75" customHeight="1">
      <c r="C648" s="170"/>
    </row>
    <row r="649" spans="3:3" ht="15.75" customHeight="1">
      <c r="C649" s="170"/>
    </row>
    <row r="650" spans="3:3" ht="15.75" customHeight="1">
      <c r="C650" s="170"/>
    </row>
    <row r="651" spans="3:3" ht="15.75" customHeight="1">
      <c r="C651" s="170"/>
    </row>
    <row r="652" spans="3:3" ht="15.75" customHeight="1">
      <c r="C652" s="170"/>
    </row>
    <row r="653" spans="3:3" ht="15.75" customHeight="1">
      <c r="C653" s="170"/>
    </row>
    <row r="654" spans="3:3" ht="15.75" customHeight="1">
      <c r="C654" s="170"/>
    </row>
    <row r="655" spans="3:3" ht="15.75" customHeight="1">
      <c r="C655" s="170"/>
    </row>
    <row r="656" spans="3:3" ht="15.75" customHeight="1">
      <c r="C656" s="170"/>
    </row>
    <row r="657" spans="3:3" ht="15.75" customHeight="1">
      <c r="C657" s="170"/>
    </row>
    <row r="658" spans="3:3" ht="15.75" customHeight="1">
      <c r="C658" s="170"/>
    </row>
    <row r="659" spans="3:3" ht="15.75" customHeight="1">
      <c r="C659" s="170"/>
    </row>
    <row r="660" spans="3:3" ht="15.75" customHeight="1">
      <c r="C660" s="170"/>
    </row>
    <row r="661" spans="3:3" ht="15.75" customHeight="1">
      <c r="C661" s="170"/>
    </row>
    <row r="662" spans="3:3" ht="15.75" customHeight="1">
      <c r="C662" s="170"/>
    </row>
    <row r="663" spans="3:3" ht="15.75" customHeight="1">
      <c r="C663" s="170"/>
    </row>
    <row r="664" spans="3:3" ht="15.75" customHeight="1">
      <c r="C664" s="170"/>
    </row>
    <row r="665" spans="3:3" ht="15.75" customHeight="1">
      <c r="C665" s="170"/>
    </row>
    <row r="666" spans="3:3" ht="15.75" customHeight="1">
      <c r="C666" s="170"/>
    </row>
    <row r="667" spans="3:3" ht="15.75" customHeight="1">
      <c r="C667" s="170"/>
    </row>
    <row r="668" spans="3:3" ht="15.75" customHeight="1">
      <c r="C668" s="170"/>
    </row>
    <row r="669" spans="3:3" ht="15.75" customHeight="1">
      <c r="C669" s="170"/>
    </row>
    <row r="670" spans="3:3" ht="15.75" customHeight="1">
      <c r="C670" s="170"/>
    </row>
    <row r="671" spans="3:3" ht="15.75" customHeight="1">
      <c r="C671" s="170"/>
    </row>
    <row r="672" spans="3:3" ht="15.75" customHeight="1">
      <c r="C672" s="170"/>
    </row>
    <row r="673" spans="3:3" ht="15.75" customHeight="1">
      <c r="C673" s="170"/>
    </row>
    <row r="674" spans="3:3" ht="15.75" customHeight="1">
      <c r="C674" s="170"/>
    </row>
    <row r="675" spans="3:3" ht="15.75" customHeight="1">
      <c r="C675" s="170"/>
    </row>
    <row r="676" spans="3:3" ht="15.75" customHeight="1">
      <c r="C676" s="170"/>
    </row>
    <row r="677" spans="3:3" ht="15.75" customHeight="1">
      <c r="C677" s="170"/>
    </row>
    <row r="678" spans="3:3" ht="15.75" customHeight="1">
      <c r="C678" s="170"/>
    </row>
    <row r="679" spans="3:3" ht="15.75" customHeight="1">
      <c r="C679" s="170"/>
    </row>
    <row r="680" spans="3:3" ht="15.75" customHeight="1">
      <c r="C680" s="170"/>
    </row>
    <row r="681" spans="3:3" ht="15.75" customHeight="1">
      <c r="C681" s="170"/>
    </row>
    <row r="682" spans="3:3" ht="15.75" customHeight="1">
      <c r="C682" s="170"/>
    </row>
    <row r="683" spans="3:3" ht="15.75" customHeight="1">
      <c r="C683" s="170"/>
    </row>
    <row r="684" spans="3:3" ht="15.75" customHeight="1">
      <c r="C684" s="170"/>
    </row>
    <row r="685" spans="3:3" ht="15.75" customHeight="1">
      <c r="C685" s="170"/>
    </row>
    <row r="686" spans="3:3" ht="15.75" customHeight="1">
      <c r="C686" s="170"/>
    </row>
    <row r="687" spans="3:3" ht="15.75" customHeight="1">
      <c r="C687" s="170"/>
    </row>
    <row r="688" spans="3:3" ht="15.75" customHeight="1">
      <c r="C688" s="170"/>
    </row>
    <row r="689" spans="3:3" ht="15.75" customHeight="1">
      <c r="C689" s="170"/>
    </row>
    <row r="690" spans="3:3" ht="15.75" customHeight="1">
      <c r="C690" s="170"/>
    </row>
    <row r="691" spans="3:3" ht="15.75" customHeight="1">
      <c r="C691" s="170"/>
    </row>
    <row r="692" spans="3:3" ht="15.75" customHeight="1">
      <c r="C692" s="170"/>
    </row>
    <row r="693" spans="3:3" ht="15.75" customHeight="1">
      <c r="C693" s="170"/>
    </row>
    <row r="694" spans="3:3" ht="15.75" customHeight="1">
      <c r="C694" s="170"/>
    </row>
    <row r="695" spans="3:3" ht="15.75" customHeight="1">
      <c r="C695" s="170"/>
    </row>
    <row r="696" spans="3:3" ht="15.75" customHeight="1">
      <c r="C696" s="170"/>
    </row>
    <row r="697" spans="3:3" ht="15.75" customHeight="1">
      <c r="C697" s="170"/>
    </row>
    <row r="698" spans="3:3" ht="15.75" customHeight="1">
      <c r="C698" s="170"/>
    </row>
    <row r="699" spans="3:3" ht="15.75" customHeight="1">
      <c r="C699" s="170"/>
    </row>
    <row r="700" spans="3:3" ht="15.75" customHeight="1">
      <c r="C700" s="170"/>
    </row>
    <row r="701" spans="3:3" ht="15.75" customHeight="1">
      <c r="C701" s="170"/>
    </row>
    <row r="702" spans="3:3" ht="15.75" customHeight="1">
      <c r="C702" s="170"/>
    </row>
    <row r="703" spans="3:3" ht="15.75" customHeight="1">
      <c r="C703" s="170"/>
    </row>
    <row r="704" spans="3:3" ht="15.75" customHeight="1">
      <c r="C704" s="170"/>
    </row>
    <row r="705" spans="3:3" ht="15.75" customHeight="1">
      <c r="C705" s="170"/>
    </row>
    <row r="706" spans="3:3" ht="15.75" customHeight="1">
      <c r="C706" s="170"/>
    </row>
    <row r="707" spans="3:3" ht="15.75" customHeight="1">
      <c r="C707" s="170"/>
    </row>
    <row r="708" spans="3:3" ht="15.75" customHeight="1">
      <c r="C708" s="170"/>
    </row>
    <row r="709" spans="3:3" ht="15.75" customHeight="1">
      <c r="C709" s="170"/>
    </row>
    <row r="710" spans="3:3" ht="15.75" customHeight="1">
      <c r="C710" s="170"/>
    </row>
    <row r="711" spans="3:3" ht="15.75" customHeight="1">
      <c r="C711" s="170"/>
    </row>
    <row r="712" spans="3:3" ht="15.75" customHeight="1">
      <c r="C712" s="170"/>
    </row>
    <row r="713" spans="3:3" ht="15.75" customHeight="1">
      <c r="C713" s="170"/>
    </row>
    <row r="714" spans="3:3" ht="15.75" customHeight="1">
      <c r="C714" s="170"/>
    </row>
    <row r="715" spans="3:3" ht="15.75" customHeight="1">
      <c r="C715" s="170"/>
    </row>
    <row r="716" spans="3:3" ht="15.75" customHeight="1">
      <c r="C716" s="170"/>
    </row>
    <row r="717" spans="3:3" ht="15.75" customHeight="1">
      <c r="C717" s="170"/>
    </row>
    <row r="718" spans="3:3" ht="15.75" customHeight="1">
      <c r="C718" s="170"/>
    </row>
    <row r="719" spans="3:3" ht="15.75" customHeight="1">
      <c r="C719" s="170"/>
    </row>
    <row r="720" spans="3:3" ht="15.75" customHeight="1">
      <c r="C720" s="170"/>
    </row>
    <row r="721" spans="3:3" ht="15.75" customHeight="1">
      <c r="C721" s="170"/>
    </row>
    <row r="722" spans="3:3" ht="15.75" customHeight="1">
      <c r="C722" s="170"/>
    </row>
    <row r="723" spans="3:3" ht="15.75" customHeight="1">
      <c r="C723" s="170"/>
    </row>
    <row r="724" spans="3:3" ht="15.75" customHeight="1">
      <c r="C724" s="170"/>
    </row>
    <row r="725" spans="3:3" ht="15.75" customHeight="1">
      <c r="C725" s="170"/>
    </row>
    <row r="726" spans="3:3" ht="15.75" customHeight="1">
      <c r="C726" s="170"/>
    </row>
    <row r="727" spans="3:3" ht="15.75" customHeight="1">
      <c r="C727" s="170"/>
    </row>
    <row r="728" spans="3:3" ht="15.75" customHeight="1">
      <c r="C728" s="170"/>
    </row>
    <row r="729" spans="3:3" ht="15.75" customHeight="1">
      <c r="C729" s="170"/>
    </row>
    <row r="730" spans="3:3" ht="15.75" customHeight="1">
      <c r="C730" s="170"/>
    </row>
    <row r="731" spans="3:3" ht="15.75" customHeight="1">
      <c r="C731" s="170"/>
    </row>
    <row r="732" spans="3:3" ht="15.75" customHeight="1">
      <c r="C732" s="170"/>
    </row>
    <row r="733" spans="3:3" ht="15.75" customHeight="1">
      <c r="C733" s="170"/>
    </row>
    <row r="734" spans="3:3" ht="15.75" customHeight="1">
      <c r="C734" s="170"/>
    </row>
    <row r="735" spans="3:3" ht="15.75" customHeight="1">
      <c r="C735" s="170"/>
    </row>
    <row r="736" spans="3:3" ht="15.75" customHeight="1">
      <c r="C736" s="170"/>
    </row>
    <row r="737" spans="3:3" ht="15.75" customHeight="1">
      <c r="C737" s="170"/>
    </row>
    <row r="738" spans="3:3" ht="15.75" customHeight="1">
      <c r="C738" s="170"/>
    </row>
    <row r="739" spans="3:3" ht="15.75" customHeight="1">
      <c r="C739" s="170"/>
    </row>
    <row r="740" spans="3:3" ht="15.75" customHeight="1">
      <c r="C740" s="170"/>
    </row>
    <row r="741" spans="3:3" ht="15.75" customHeight="1">
      <c r="C741" s="170"/>
    </row>
    <row r="742" spans="3:3" ht="15.75" customHeight="1">
      <c r="C742" s="170"/>
    </row>
    <row r="743" spans="3:3" ht="15.75" customHeight="1">
      <c r="C743" s="170"/>
    </row>
    <row r="744" spans="3:3" ht="15.75" customHeight="1">
      <c r="C744" s="170"/>
    </row>
    <row r="745" spans="3:3" ht="15.75" customHeight="1">
      <c r="C745" s="170"/>
    </row>
    <row r="746" spans="3:3" ht="15.75" customHeight="1">
      <c r="C746" s="170"/>
    </row>
    <row r="747" spans="3:3" ht="15.75" customHeight="1">
      <c r="C747" s="170"/>
    </row>
    <row r="748" spans="3:3" ht="15.75" customHeight="1">
      <c r="C748" s="170"/>
    </row>
    <row r="749" spans="3:3" ht="15.75" customHeight="1">
      <c r="C749" s="170"/>
    </row>
    <row r="750" spans="3:3" ht="15.75" customHeight="1">
      <c r="C750" s="170"/>
    </row>
    <row r="751" spans="3:3" ht="15.75" customHeight="1">
      <c r="C751" s="170"/>
    </row>
    <row r="752" spans="3:3" ht="15.75" customHeight="1">
      <c r="C752" s="170"/>
    </row>
    <row r="753" spans="3:3" ht="15.75" customHeight="1">
      <c r="C753" s="170"/>
    </row>
    <row r="754" spans="3:3" ht="15.75" customHeight="1">
      <c r="C754" s="170"/>
    </row>
    <row r="755" spans="3:3" ht="15.75" customHeight="1">
      <c r="C755" s="170"/>
    </row>
    <row r="756" spans="3:3" ht="15.75" customHeight="1">
      <c r="C756" s="170"/>
    </row>
    <row r="757" spans="3:3" ht="15.75" customHeight="1">
      <c r="C757" s="170"/>
    </row>
    <row r="758" spans="3:3" ht="15.75" customHeight="1">
      <c r="C758" s="170"/>
    </row>
    <row r="759" spans="3:3" ht="15.75" customHeight="1">
      <c r="C759" s="170"/>
    </row>
    <row r="760" spans="3:3" ht="15.75" customHeight="1">
      <c r="C760" s="170"/>
    </row>
    <row r="761" spans="3:3" ht="15.75" customHeight="1">
      <c r="C761" s="170"/>
    </row>
    <row r="762" spans="3:3" ht="15.75" customHeight="1">
      <c r="C762" s="170"/>
    </row>
    <row r="763" spans="3:3" ht="15.75" customHeight="1">
      <c r="C763" s="170"/>
    </row>
    <row r="764" spans="3:3" ht="15.75" customHeight="1">
      <c r="C764" s="170"/>
    </row>
    <row r="765" spans="3:3" ht="15.75" customHeight="1">
      <c r="C765" s="170"/>
    </row>
    <row r="766" spans="3:3" ht="15.75" customHeight="1">
      <c r="C766" s="170"/>
    </row>
    <row r="767" spans="3:3" ht="15.75" customHeight="1">
      <c r="C767" s="170"/>
    </row>
    <row r="768" spans="3:3" ht="15.75" customHeight="1">
      <c r="C768" s="170"/>
    </row>
    <row r="769" spans="3:3" ht="15.75" customHeight="1">
      <c r="C769" s="170"/>
    </row>
    <row r="770" spans="3:3" ht="15.75" customHeight="1">
      <c r="C770" s="170"/>
    </row>
    <row r="771" spans="3:3" ht="15.75" customHeight="1">
      <c r="C771" s="170"/>
    </row>
    <row r="772" spans="3:3" ht="15.75" customHeight="1">
      <c r="C772" s="170"/>
    </row>
    <row r="773" spans="3:3" ht="15.75" customHeight="1">
      <c r="C773" s="170"/>
    </row>
    <row r="774" spans="3:3" ht="15.75" customHeight="1">
      <c r="C774" s="170"/>
    </row>
    <row r="775" spans="3:3" ht="15.75" customHeight="1">
      <c r="C775" s="170"/>
    </row>
    <row r="776" spans="3:3" ht="15.75" customHeight="1">
      <c r="C776" s="170"/>
    </row>
    <row r="777" spans="3:3" ht="15.75" customHeight="1">
      <c r="C777" s="170"/>
    </row>
    <row r="778" spans="3:3" ht="15.75" customHeight="1">
      <c r="C778" s="170"/>
    </row>
    <row r="779" spans="3:3" ht="15.75" customHeight="1">
      <c r="C779" s="170"/>
    </row>
    <row r="780" spans="3:3" ht="15.75" customHeight="1">
      <c r="C780" s="170"/>
    </row>
    <row r="781" spans="3:3" ht="15.75" customHeight="1">
      <c r="C781" s="170"/>
    </row>
    <row r="782" spans="3:3" ht="15.75" customHeight="1">
      <c r="C782" s="170"/>
    </row>
    <row r="783" spans="3:3" ht="15.75" customHeight="1">
      <c r="C783" s="170"/>
    </row>
    <row r="784" spans="3:3" ht="15.75" customHeight="1">
      <c r="C784" s="170"/>
    </row>
    <row r="785" spans="3:3" ht="15.75" customHeight="1">
      <c r="C785" s="170"/>
    </row>
    <row r="786" spans="3:3" ht="15.75" customHeight="1">
      <c r="C786" s="170"/>
    </row>
    <row r="787" spans="3:3" ht="15.75" customHeight="1">
      <c r="C787" s="170"/>
    </row>
    <row r="788" spans="3:3" ht="15.75" customHeight="1">
      <c r="C788" s="170"/>
    </row>
    <row r="789" spans="3:3" ht="15.75" customHeight="1">
      <c r="C789" s="170"/>
    </row>
    <row r="790" spans="3:3" ht="15.75" customHeight="1">
      <c r="C790" s="170"/>
    </row>
    <row r="791" spans="3:3" ht="15.75" customHeight="1">
      <c r="C791" s="170"/>
    </row>
    <row r="792" spans="3:3" ht="15.75" customHeight="1">
      <c r="C792" s="170"/>
    </row>
    <row r="793" spans="3:3" ht="15.75" customHeight="1">
      <c r="C793" s="170"/>
    </row>
    <row r="794" spans="3:3" ht="15.75" customHeight="1">
      <c r="C794" s="170"/>
    </row>
    <row r="795" spans="3:3" ht="15.75" customHeight="1">
      <c r="C795" s="170"/>
    </row>
    <row r="796" spans="3:3" ht="15.75" customHeight="1">
      <c r="C796" s="170"/>
    </row>
    <row r="797" spans="3:3" ht="15.75" customHeight="1">
      <c r="C797" s="170"/>
    </row>
    <row r="798" spans="3:3" ht="15.75" customHeight="1">
      <c r="C798" s="170"/>
    </row>
    <row r="799" spans="3:3" ht="15.75" customHeight="1">
      <c r="C799" s="170"/>
    </row>
    <row r="800" spans="3:3" ht="15.75" customHeight="1">
      <c r="C800" s="170"/>
    </row>
    <row r="801" spans="3:3" ht="15.75" customHeight="1">
      <c r="C801" s="170"/>
    </row>
    <row r="802" spans="3:3" ht="15.75" customHeight="1">
      <c r="C802" s="170"/>
    </row>
    <row r="803" spans="3:3" ht="15.75" customHeight="1">
      <c r="C803" s="170"/>
    </row>
    <row r="804" spans="3:3" ht="15.75" customHeight="1">
      <c r="C804" s="170"/>
    </row>
    <row r="805" spans="3:3" ht="15.75" customHeight="1">
      <c r="C805" s="170"/>
    </row>
    <row r="806" spans="3:3" ht="15.75" customHeight="1">
      <c r="C806" s="170"/>
    </row>
    <row r="807" spans="3:3" ht="15.75" customHeight="1">
      <c r="C807" s="170"/>
    </row>
    <row r="808" spans="3:3" ht="15.75" customHeight="1">
      <c r="C808" s="170"/>
    </row>
    <row r="809" spans="3:3" ht="15.75" customHeight="1">
      <c r="C809" s="170"/>
    </row>
    <row r="810" spans="3:3" ht="15.75" customHeight="1">
      <c r="C810" s="170"/>
    </row>
    <row r="811" spans="3:3" ht="15.75" customHeight="1">
      <c r="C811" s="170"/>
    </row>
    <row r="812" spans="3:3" ht="15.75" customHeight="1">
      <c r="C812" s="170"/>
    </row>
    <row r="813" spans="3:3" ht="15.75" customHeight="1">
      <c r="C813" s="170"/>
    </row>
    <row r="814" spans="3:3" ht="15.75" customHeight="1">
      <c r="C814" s="170"/>
    </row>
    <row r="815" spans="3:3" ht="15.75" customHeight="1">
      <c r="C815" s="170"/>
    </row>
    <row r="816" spans="3:3" ht="15.75" customHeight="1">
      <c r="C816" s="170"/>
    </row>
    <row r="817" spans="3:3" ht="15.75" customHeight="1">
      <c r="C817" s="170"/>
    </row>
    <row r="818" spans="3:3" ht="15.75" customHeight="1">
      <c r="C818" s="170"/>
    </row>
    <row r="819" spans="3:3" ht="15.75" customHeight="1">
      <c r="C819" s="170"/>
    </row>
    <row r="820" spans="3:3" ht="15.75" customHeight="1">
      <c r="C820" s="170"/>
    </row>
    <row r="821" spans="3:3" ht="15.75" customHeight="1">
      <c r="C821" s="170"/>
    </row>
    <row r="822" spans="3:3" ht="15.75" customHeight="1">
      <c r="C822" s="170"/>
    </row>
    <row r="823" spans="3:3" ht="15.75" customHeight="1">
      <c r="C823" s="170"/>
    </row>
    <row r="824" spans="3:3" ht="15.75" customHeight="1">
      <c r="C824" s="170"/>
    </row>
    <row r="825" spans="3:3" ht="15.75" customHeight="1">
      <c r="C825" s="170"/>
    </row>
    <row r="826" spans="3:3" ht="15.75" customHeight="1">
      <c r="C826" s="170"/>
    </row>
    <row r="827" spans="3:3" ht="15.75" customHeight="1">
      <c r="C827" s="170"/>
    </row>
    <row r="828" spans="3:3" ht="15.75" customHeight="1">
      <c r="C828" s="170"/>
    </row>
    <row r="829" spans="3:3" ht="15.75" customHeight="1">
      <c r="C829" s="170"/>
    </row>
    <row r="830" spans="3:3" ht="15.75" customHeight="1">
      <c r="C830" s="170"/>
    </row>
    <row r="831" spans="3:3" ht="15.75" customHeight="1">
      <c r="C831" s="170"/>
    </row>
    <row r="832" spans="3:3" ht="15.75" customHeight="1">
      <c r="C832" s="170"/>
    </row>
    <row r="833" spans="3:3" ht="15.75" customHeight="1">
      <c r="C833" s="170"/>
    </row>
    <row r="834" spans="3:3" ht="15.75" customHeight="1">
      <c r="C834" s="170"/>
    </row>
    <row r="835" spans="3:3" ht="15.75" customHeight="1">
      <c r="C835" s="170"/>
    </row>
    <row r="836" spans="3:3" ht="15.75" customHeight="1">
      <c r="C836" s="170"/>
    </row>
    <row r="837" spans="3:3" ht="15.75" customHeight="1">
      <c r="C837" s="170"/>
    </row>
    <row r="838" spans="3:3" ht="15.75" customHeight="1">
      <c r="C838" s="170"/>
    </row>
    <row r="839" spans="3:3" ht="15.75" customHeight="1">
      <c r="C839" s="170"/>
    </row>
    <row r="840" spans="3:3" ht="15.75" customHeight="1">
      <c r="C840" s="170"/>
    </row>
    <row r="841" spans="3:3" ht="15.75" customHeight="1">
      <c r="C841" s="170"/>
    </row>
    <row r="842" spans="3:3" ht="15.75" customHeight="1">
      <c r="C842" s="170"/>
    </row>
    <row r="843" spans="3:3" ht="15.75" customHeight="1">
      <c r="C843" s="170"/>
    </row>
    <row r="844" spans="3:3" ht="15.75" customHeight="1">
      <c r="C844" s="170"/>
    </row>
    <row r="845" spans="3:3" ht="15.75" customHeight="1">
      <c r="C845" s="170"/>
    </row>
    <row r="846" spans="3:3" ht="15.75" customHeight="1">
      <c r="C846" s="170"/>
    </row>
    <row r="847" spans="3:3" ht="15.75" customHeight="1">
      <c r="C847" s="170"/>
    </row>
    <row r="848" spans="3:3" ht="15.75" customHeight="1">
      <c r="C848" s="170"/>
    </row>
    <row r="849" spans="3:3" ht="15.75" customHeight="1">
      <c r="C849" s="170"/>
    </row>
    <row r="850" spans="3:3" ht="15.75" customHeight="1">
      <c r="C850" s="170"/>
    </row>
    <row r="851" spans="3:3" ht="15.75" customHeight="1">
      <c r="C851" s="170"/>
    </row>
    <row r="852" spans="3:3" ht="15.75" customHeight="1">
      <c r="C852" s="170"/>
    </row>
    <row r="853" spans="3:3" ht="15.75" customHeight="1">
      <c r="C853" s="170"/>
    </row>
    <row r="854" spans="3:3" ht="15.75" customHeight="1">
      <c r="C854" s="170"/>
    </row>
    <row r="855" spans="3:3" ht="15.75" customHeight="1">
      <c r="C855" s="170"/>
    </row>
    <row r="856" spans="3:3" ht="15.75" customHeight="1">
      <c r="C856" s="170"/>
    </row>
    <row r="857" spans="3:3" ht="15.75" customHeight="1">
      <c r="C857" s="170"/>
    </row>
    <row r="858" spans="3:3" ht="15.75" customHeight="1">
      <c r="C858" s="170"/>
    </row>
    <row r="859" spans="3:3" ht="15.75" customHeight="1">
      <c r="C859" s="170"/>
    </row>
    <row r="860" spans="3:3" ht="15.75" customHeight="1">
      <c r="C860" s="170"/>
    </row>
    <row r="861" spans="3:3" ht="15.75" customHeight="1">
      <c r="C861" s="170"/>
    </row>
    <row r="862" spans="3:3" ht="15.75" customHeight="1">
      <c r="C862" s="170"/>
    </row>
    <row r="863" spans="3:3" ht="15.75" customHeight="1">
      <c r="C863" s="170"/>
    </row>
    <row r="864" spans="3:3" ht="15.75" customHeight="1">
      <c r="C864" s="170"/>
    </row>
    <row r="865" spans="3:3" ht="15.75" customHeight="1">
      <c r="C865" s="170"/>
    </row>
    <row r="866" spans="3:3" ht="15.75" customHeight="1">
      <c r="C866" s="170"/>
    </row>
    <row r="867" spans="3:3" ht="15.75" customHeight="1">
      <c r="C867" s="170"/>
    </row>
    <row r="868" spans="3:3" ht="15.75" customHeight="1">
      <c r="C868" s="170"/>
    </row>
    <row r="869" spans="3:3" ht="15.75" customHeight="1">
      <c r="C869" s="170"/>
    </row>
    <row r="870" spans="3:3" ht="15.75" customHeight="1">
      <c r="C870" s="170"/>
    </row>
    <row r="871" spans="3:3" ht="15.75" customHeight="1">
      <c r="C871" s="170"/>
    </row>
    <row r="872" spans="3:3" ht="15.75" customHeight="1">
      <c r="C872" s="170"/>
    </row>
    <row r="873" spans="3:3" ht="15.75" customHeight="1">
      <c r="C873" s="170"/>
    </row>
    <row r="874" spans="3:3" ht="15.75" customHeight="1">
      <c r="C874" s="170"/>
    </row>
    <row r="875" spans="3:3" ht="15.75" customHeight="1">
      <c r="C875" s="170"/>
    </row>
    <row r="876" spans="3:3" ht="15.75" customHeight="1">
      <c r="C876" s="170"/>
    </row>
    <row r="877" spans="3:3" ht="15.75" customHeight="1">
      <c r="C877" s="170"/>
    </row>
    <row r="878" spans="3:3" ht="15.75" customHeight="1">
      <c r="C878" s="170"/>
    </row>
    <row r="879" spans="3:3" ht="15.75" customHeight="1">
      <c r="C879" s="170"/>
    </row>
    <row r="880" spans="3:3" ht="15.75" customHeight="1">
      <c r="C880" s="170"/>
    </row>
    <row r="881" spans="3:3" ht="15.75" customHeight="1">
      <c r="C881" s="170"/>
    </row>
    <row r="882" spans="3:3" ht="15.75" customHeight="1">
      <c r="C882" s="170"/>
    </row>
    <row r="883" spans="3:3" ht="15.75" customHeight="1">
      <c r="C883" s="170"/>
    </row>
    <row r="884" spans="3:3" ht="15.75" customHeight="1">
      <c r="C884" s="170"/>
    </row>
    <row r="885" spans="3:3" ht="15.75" customHeight="1">
      <c r="C885" s="170"/>
    </row>
    <row r="886" spans="3:3" ht="15.75" customHeight="1">
      <c r="C886" s="170"/>
    </row>
    <row r="887" spans="3:3" ht="15.75" customHeight="1">
      <c r="C887" s="170"/>
    </row>
    <row r="888" spans="3:3" ht="15.75" customHeight="1">
      <c r="C888" s="170"/>
    </row>
    <row r="889" spans="3:3" ht="15.75" customHeight="1">
      <c r="C889" s="170"/>
    </row>
    <row r="890" spans="3:3" ht="15.75" customHeight="1">
      <c r="C890" s="170"/>
    </row>
    <row r="891" spans="3:3" ht="15.75" customHeight="1">
      <c r="C891" s="170"/>
    </row>
    <row r="892" spans="3:3" ht="15.75" customHeight="1">
      <c r="C892" s="170"/>
    </row>
    <row r="893" spans="3:3" ht="15.75" customHeight="1">
      <c r="C893" s="170"/>
    </row>
    <row r="894" spans="3:3" ht="15.75" customHeight="1">
      <c r="C894" s="170"/>
    </row>
    <row r="895" spans="3:3" ht="15.75" customHeight="1">
      <c r="C895" s="170"/>
    </row>
    <row r="896" spans="3:3" ht="15.75" customHeight="1">
      <c r="C896" s="170"/>
    </row>
    <row r="897" spans="3:3" ht="15.75" customHeight="1">
      <c r="C897" s="170"/>
    </row>
    <row r="898" spans="3:3" ht="15.75" customHeight="1">
      <c r="C898" s="170"/>
    </row>
    <row r="899" spans="3:3" ht="15.75" customHeight="1">
      <c r="C899" s="170"/>
    </row>
    <row r="900" spans="3:3" ht="15.75" customHeight="1">
      <c r="C900" s="170"/>
    </row>
    <row r="901" spans="3:3" ht="15.75" customHeight="1">
      <c r="C901" s="170"/>
    </row>
    <row r="902" spans="3:3" ht="15.75" customHeight="1">
      <c r="C902" s="170"/>
    </row>
    <row r="903" spans="3:3" ht="15.75" customHeight="1">
      <c r="C903" s="170"/>
    </row>
    <row r="904" spans="3:3" ht="15.75" customHeight="1">
      <c r="C904" s="170"/>
    </row>
    <row r="905" spans="3:3" ht="15.75" customHeight="1">
      <c r="C905" s="170"/>
    </row>
    <row r="906" spans="3:3" ht="15.75" customHeight="1">
      <c r="C906" s="170"/>
    </row>
    <row r="907" spans="3:3" ht="15.75" customHeight="1">
      <c r="C907" s="170"/>
    </row>
    <row r="908" spans="3:3" ht="15.75" customHeight="1">
      <c r="C908" s="170"/>
    </row>
    <row r="909" spans="3:3" ht="15.75" customHeight="1">
      <c r="C909" s="170"/>
    </row>
    <row r="910" spans="3:3" ht="15.75" customHeight="1">
      <c r="C910" s="170"/>
    </row>
    <row r="911" spans="3:3" ht="15.75" customHeight="1">
      <c r="C911" s="170"/>
    </row>
    <row r="912" spans="3:3" ht="15.75" customHeight="1">
      <c r="C912" s="170"/>
    </row>
    <row r="913" spans="3:3" ht="15.75" customHeight="1">
      <c r="C913" s="170"/>
    </row>
    <row r="914" spans="3:3" ht="15.75" customHeight="1">
      <c r="C914" s="170"/>
    </row>
    <row r="915" spans="3:3" ht="15.75" customHeight="1">
      <c r="C915" s="170"/>
    </row>
    <row r="916" spans="3:3" ht="15.75" customHeight="1">
      <c r="C916" s="170"/>
    </row>
    <row r="917" spans="3:3" ht="15.75" customHeight="1">
      <c r="C917" s="170"/>
    </row>
    <row r="918" spans="3:3" ht="15.75" customHeight="1">
      <c r="C918" s="170"/>
    </row>
    <row r="919" spans="3:3" ht="15.75" customHeight="1">
      <c r="C919" s="170"/>
    </row>
    <row r="920" spans="3:3" ht="15.75" customHeight="1">
      <c r="C920" s="170"/>
    </row>
    <row r="921" spans="3:3" ht="15.75" customHeight="1">
      <c r="C921" s="170"/>
    </row>
    <row r="922" spans="3:3" ht="15.75" customHeight="1">
      <c r="C922" s="170"/>
    </row>
    <row r="923" spans="3:3" ht="15.75" customHeight="1">
      <c r="C923" s="170"/>
    </row>
    <row r="924" spans="3:3" ht="15.75" customHeight="1">
      <c r="C924" s="170"/>
    </row>
    <row r="925" spans="3:3" ht="15.75" customHeight="1">
      <c r="C925" s="170"/>
    </row>
    <row r="926" spans="3:3" ht="15.75" customHeight="1">
      <c r="C926" s="170"/>
    </row>
    <row r="927" spans="3:3" ht="15.75" customHeight="1">
      <c r="C927" s="170"/>
    </row>
    <row r="928" spans="3:3" ht="15.75" customHeight="1">
      <c r="C928" s="170"/>
    </row>
    <row r="929" spans="3:3" ht="15.75" customHeight="1">
      <c r="C929" s="170"/>
    </row>
    <row r="930" spans="3:3" ht="15.75" customHeight="1">
      <c r="C930" s="170"/>
    </row>
    <row r="931" spans="3:3" ht="15.75" customHeight="1">
      <c r="C931" s="170"/>
    </row>
    <row r="932" spans="3:3" ht="15.75" customHeight="1">
      <c r="C932" s="170"/>
    </row>
    <row r="933" spans="3:3" ht="15.75" customHeight="1">
      <c r="C933" s="170"/>
    </row>
    <row r="934" spans="3:3" ht="15.75" customHeight="1">
      <c r="C934" s="170"/>
    </row>
    <row r="935" spans="3:3" ht="15.75" customHeight="1">
      <c r="C935" s="170"/>
    </row>
    <row r="936" spans="3:3" ht="15.75" customHeight="1">
      <c r="C936" s="170"/>
    </row>
    <row r="937" spans="3:3" ht="15.75" customHeight="1">
      <c r="C937" s="170"/>
    </row>
    <row r="938" spans="3:3" ht="15.75" customHeight="1">
      <c r="C938" s="170"/>
    </row>
    <row r="939" spans="3:3" ht="15.75" customHeight="1">
      <c r="C939" s="170"/>
    </row>
    <row r="940" spans="3:3" ht="15.75" customHeight="1">
      <c r="C940" s="170"/>
    </row>
    <row r="941" spans="3:3" ht="15.75" customHeight="1">
      <c r="C941" s="170"/>
    </row>
    <row r="942" spans="3:3" ht="15.75" customHeight="1">
      <c r="C942" s="170"/>
    </row>
    <row r="943" spans="3:3" ht="15.75" customHeight="1">
      <c r="C943" s="170"/>
    </row>
    <row r="944" spans="3:3" ht="15.75" customHeight="1">
      <c r="C944" s="170"/>
    </row>
    <row r="945" spans="3:3" ht="15.75" customHeight="1">
      <c r="C945" s="170"/>
    </row>
    <row r="946" spans="3:3" ht="15.75" customHeight="1">
      <c r="C946" s="170"/>
    </row>
    <row r="947" spans="3:3" ht="15.75" customHeight="1">
      <c r="C947" s="170"/>
    </row>
    <row r="948" spans="3:3" ht="15.75" customHeight="1">
      <c r="C948" s="170"/>
    </row>
    <row r="949" spans="3:3" ht="15.75" customHeight="1">
      <c r="C949" s="170"/>
    </row>
    <row r="950" spans="3:3" ht="15.75" customHeight="1">
      <c r="C950" s="170"/>
    </row>
    <row r="951" spans="3:3" ht="15.75" customHeight="1">
      <c r="C951" s="170"/>
    </row>
    <row r="952" spans="3:3" ht="15.75" customHeight="1">
      <c r="C952" s="170"/>
    </row>
    <row r="953" spans="3:3" ht="15.75" customHeight="1">
      <c r="C953" s="170"/>
    </row>
    <row r="954" spans="3:3" ht="15.75" customHeight="1">
      <c r="C954" s="170"/>
    </row>
    <row r="955" spans="3:3" ht="15.75" customHeight="1">
      <c r="C955" s="170"/>
    </row>
    <row r="956" spans="3:3" ht="15.75" customHeight="1">
      <c r="C956" s="170"/>
    </row>
    <row r="957" spans="3:3" ht="15.75" customHeight="1">
      <c r="C957" s="170"/>
    </row>
    <row r="958" spans="3:3" ht="15.75" customHeight="1">
      <c r="C958" s="170"/>
    </row>
    <row r="959" spans="3:3" ht="15.75" customHeight="1">
      <c r="C959" s="170"/>
    </row>
    <row r="960" spans="3:3" ht="15.75" customHeight="1">
      <c r="C960" s="170"/>
    </row>
    <row r="961" spans="3:3" ht="15.75" customHeight="1">
      <c r="C961" s="170"/>
    </row>
    <row r="962" spans="3:3" ht="15.75" customHeight="1">
      <c r="C962" s="170"/>
    </row>
    <row r="963" spans="3:3" ht="15.75" customHeight="1">
      <c r="C963" s="170"/>
    </row>
    <row r="964" spans="3:3" ht="15.75" customHeight="1">
      <c r="C964" s="170"/>
    </row>
    <row r="965" spans="3:3" ht="15.75" customHeight="1">
      <c r="C965" s="170"/>
    </row>
    <row r="966" spans="3:3" ht="15.75" customHeight="1">
      <c r="C966" s="170"/>
    </row>
    <row r="967" spans="3:3" ht="15.75" customHeight="1">
      <c r="C967" s="170"/>
    </row>
    <row r="968" spans="3:3" ht="15.75" customHeight="1">
      <c r="C968" s="170"/>
    </row>
    <row r="969" spans="3:3" ht="15.75" customHeight="1">
      <c r="C969" s="170"/>
    </row>
    <row r="970" spans="3:3" ht="15.75" customHeight="1">
      <c r="C970" s="170"/>
    </row>
    <row r="971" spans="3:3" ht="15.75" customHeight="1">
      <c r="C971" s="170"/>
    </row>
    <row r="972" spans="3:3" ht="15.75" customHeight="1">
      <c r="C972" s="170"/>
    </row>
    <row r="973" spans="3:3" ht="15.75" customHeight="1">
      <c r="C973" s="170"/>
    </row>
    <row r="974" spans="3:3" ht="15.75" customHeight="1">
      <c r="C974" s="170"/>
    </row>
    <row r="975" spans="3:3" ht="15.75" customHeight="1">
      <c r="C975" s="170"/>
    </row>
    <row r="976" spans="3:3" ht="15.75" customHeight="1">
      <c r="C976" s="170"/>
    </row>
    <row r="977" spans="3:3" ht="15.75" customHeight="1">
      <c r="C977" s="170"/>
    </row>
    <row r="978" spans="3:3" ht="15.75" customHeight="1">
      <c r="C978" s="170"/>
    </row>
    <row r="979" spans="3:3" ht="15.75" customHeight="1">
      <c r="C979" s="170"/>
    </row>
    <row r="980" spans="3:3" ht="15.75" customHeight="1">
      <c r="C980" s="170"/>
    </row>
    <row r="981" spans="3:3" ht="15.75" customHeight="1">
      <c r="C981" s="170"/>
    </row>
    <row r="982" spans="3:3" ht="15.75" customHeight="1">
      <c r="C982" s="170"/>
    </row>
    <row r="983" spans="3:3" ht="15.75" customHeight="1">
      <c r="C983" s="170"/>
    </row>
    <row r="984" spans="3:3" ht="15.75" customHeight="1">
      <c r="C984" s="170"/>
    </row>
    <row r="985" spans="3:3" ht="15.75" customHeight="1">
      <c r="C985" s="170"/>
    </row>
    <row r="986" spans="3:3" ht="15.75" customHeight="1">
      <c r="C986" s="170"/>
    </row>
    <row r="987" spans="3:3" ht="15.75" customHeight="1">
      <c r="C987" s="170"/>
    </row>
    <row r="988" spans="3:3" ht="15.75" customHeight="1">
      <c r="C988" s="170"/>
    </row>
    <row r="989" spans="3:3" ht="15.75" customHeight="1">
      <c r="C989" s="170"/>
    </row>
    <row r="990" spans="3:3" ht="15.75" customHeight="1">
      <c r="C990" s="170"/>
    </row>
    <row r="991" spans="3:3" ht="15.75" customHeight="1">
      <c r="C991" s="170"/>
    </row>
    <row r="992" spans="3:3" ht="15.75" customHeight="1">
      <c r="C992" s="170"/>
    </row>
    <row r="993" spans="3:3" ht="15.75" customHeight="1">
      <c r="C993" s="170"/>
    </row>
    <row r="994" spans="3:3" ht="15.75" customHeight="1">
      <c r="C994" s="170"/>
    </row>
    <row r="995" spans="3:3" ht="15.75" customHeight="1">
      <c r="C995" s="170"/>
    </row>
    <row r="996" spans="3:3" ht="15.75" customHeight="1">
      <c r="C996" s="170"/>
    </row>
    <row r="997" spans="3:3" ht="15.75" customHeight="1">
      <c r="C997" s="170"/>
    </row>
    <row r="998" spans="3:3" ht="15.75" customHeight="1">
      <c r="C998" s="170"/>
    </row>
    <row r="999" spans="3:3" ht="15.75" customHeight="1">
      <c r="C999" s="170"/>
    </row>
    <row r="1000" spans="3:3" ht="15.75" customHeight="1">
      <c r="C1000" s="170"/>
    </row>
  </sheetData>
  <mergeCells count="23">
    <mergeCell ref="A1:P1"/>
    <mergeCell ref="A2:P2"/>
    <mergeCell ref="A3:P3"/>
    <mergeCell ref="A4:D4"/>
    <mergeCell ref="A5:P5"/>
    <mergeCell ref="B10:D10"/>
    <mergeCell ref="F10:S10"/>
    <mergeCell ref="F11:S11"/>
    <mergeCell ref="E12:R12"/>
    <mergeCell ref="E13:R13"/>
    <mergeCell ref="B15:B22"/>
    <mergeCell ref="D15:I15"/>
    <mergeCell ref="D18:I18"/>
    <mergeCell ref="D23:I23"/>
    <mergeCell ref="B65:B67"/>
    <mergeCell ref="B68:B74"/>
    <mergeCell ref="D24:I24"/>
    <mergeCell ref="B26:E26"/>
    <mergeCell ref="B27:B33"/>
    <mergeCell ref="B35:E35"/>
    <mergeCell ref="B36:B42"/>
    <mergeCell ref="B49:E50"/>
    <mergeCell ref="B55:B63"/>
  </mergeCells>
  <conditionalFormatting sqref="F10">
    <cfRule type="notContainsBlanks" dxfId="61" priority="1">
      <formula>LEN(TRIM(F10))&gt;0</formula>
    </cfRule>
  </conditionalFormatting>
  <conditionalFormatting sqref="F11:S11">
    <cfRule type="expression" dxfId="60" priority="2">
      <formula>E11="NO SE REPORTA"</formula>
    </cfRule>
  </conditionalFormatting>
  <conditionalFormatting sqref="F11:S11">
    <cfRule type="expression" dxfId="59" priority="3">
      <formula>E10="NO APLICA"</formula>
    </cfRule>
  </conditionalFormatting>
  <conditionalFormatting sqref="E12:R12">
    <cfRule type="expression" dxfId="58" priority="4">
      <formula>E11="SI SE REPORTA"</formula>
    </cfRule>
  </conditionalFormatting>
  <dataValidations count="3">
    <dataValidation type="list" allowBlank="1" showErrorMessage="1" sqref="E11">
      <formula1>REPORTE</formula1>
    </dataValidation>
    <dataValidation type="decimal" operator="greaterThanOrEqual" allowBlank="1" showInputMessage="1" showErrorMessage="1" prompt="ERROR - Escriba un número igual o mayor que 0" sqref="E16:E17 E20:H21">
      <formula1>0</formula1>
    </dataValidation>
    <dataValidation type="list" allowBlank="1" showErrorMessage="1" sqref="E10">
      <formula1>SI</formula1>
    </dataValidation>
  </dataValidations>
  <hyperlinks>
    <hyperlink ref="B9" location="null!A1" display="VOLVER AL INDICE"/>
  </hyperlinks>
  <pageMargins left="0.25" right="0.25" top="0.75" bottom="0.75" header="0" footer="0"/>
  <pageSetup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sqref="A1:P1"/>
    </sheetView>
  </sheetViews>
  <sheetFormatPr baseColWidth="10" defaultColWidth="12.625" defaultRowHeight="15" customHeight="1"/>
  <cols>
    <col min="1" max="1" width="1.625" customWidth="1"/>
    <col min="2" max="2" width="11.25" customWidth="1"/>
    <col min="3" max="3" width="4.375" customWidth="1"/>
    <col min="4" max="4" width="30.5" customWidth="1"/>
    <col min="5" max="7" width="21.875" customWidth="1"/>
    <col min="8" max="8" width="13.25" customWidth="1"/>
    <col min="9" max="26" width="9.375" customWidth="1"/>
  </cols>
  <sheetData>
    <row r="1" spans="1:26" ht="100.5" customHeight="1">
      <c r="A1" s="808"/>
      <c r="B1" s="732"/>
      <c r="C1" s="732"/>
      <c r="D1" s="732"/>
      <c r="E1" s="732"/>
      <c r="F1" s="732"/>
      <c r="G1" s="732"/>
      <c r="H1" s="732"/>
      <c r="I1" s="732"/>
      <c r="J1" s="732"/>
      <c r="K1" s="732"/>
      <c r="L1" s="732"/>
      <c r="M1" s="732"/>
      <c r="N1" s="732"/>
      <c r="O1" s="732"/>
      <c r="P1" s="733"/>
      <c r="Q1" s="24"/>
      <c r="R1" s="24"/>
      <c r="S1" s="4"/>
      <c r="T1" s="4"/>
      <c r="U1" s="4"/>
      <c r="V1" s="4"/>
      <c r="W1" s="4"/>
      <c r="X1" s="4"/>
      <c r="Y1" s="4"/>
      <c r="Z1" s="4"/>
    </row>
    <row r="2" spans="1:26">
      <c r="A2" s="731" t="str">
        <f>'Datos Generales'!C5</f>
        <v>Corporación Autónoma Regional del Tolima – CORTOLIMA</v>
      </c>
      <c r="B2" s="732"/>
      <c r="C2" s="732"/>
      <c r="D2" s="732"/>
      <c r="E2" s="732"/>
      <c r="F2" s="732"/>
      <c r="G2" s="732"/>
      <c r="H2" s="732"/>
      <c r="I2" s="732"/>
      <c r="J2" s="732"/>
      <c r="K2" s="732"/>
      <c r="L2" s="732"/>
      <c r="M2" s="732"/>
      <c r="N2" s="732"/>
      <c r="O2" s="732"/>
      <c r="P2" s="733"/>
      <c r="Q2" s="24"/>
      <c r="R2" s="24"/>
      <c r="S2" s="5"/>
      <c r="T2" s="5"/>
      <c r="U2" s="5"/>
      <c r="V2" s="5"/>
      <c r="W2" s="5"/>
      <c r="X2" s="5"/>
      <c r="Y2" s="5"/>
      <c r="Z2" s="5"/>
    </row>
    <row r="3" spans="1:26">
      <c r="A3" s="809" t="s">
        <v>845</v>
      </c>
      <c r="B3" s="732"/>
      <c r="C3" s="732"/>
      <c r="D3" s="732"/>
      <c r="E3" s="732"/>
      <c r="F3" s="732"/>
      <c r="G3" s="732"/>
      <c r="H3" s="732"/>
      <c r="I3" s="732"/>
      <c r="J3" s="732"/>
      <c r="K3" s="732"/>
      <c r="L3" s="732"/>
      <c r="M3" s="732"/>
      <c r="N3" s="732"/>
      <c r="O3" s="732"/>
      <c r="P3" s="733"/>
      <c r="Q3" s="24"/>
      <c r="R3" s="24"/>
      <c r="S3" s="5"/>
      <c r="T3" s="5"/>
      <c r="U3" s="5"/>
      <c r="V3" s="5"/>
      <c r="W3" s="5"/>
      <c r="X3" s="5"/>
      <c r="Y3" s="5"/>
      <c r="Z3" s="5"/>
    </row>
    <row r="4" spans="1:26" ht="15.75">
      <c r="A4" s="809" t="s">
        <v>49</v>
      </c>
      <c r="B4" s="732"/>
      <c r="C4" s="732"/>
      <c r="D4" s="810"/>
      <c r="E4" s="14" t="str">
        <f>'Datos Generales'!C6</f>
        <v>2020-I</v>
      </c>
      <c r="F4" s="14"/>
      <c r="G4" s="14"/>
      <c r="H4" s="14"/>
      <c r="I4" s="14"/>
      <c r="J4" s="14"/>
      <c r="K4" s="14"/>
      <c r="L4" s="14"/>
      <c r="M4" s="14"/>
      <c r="N4" s="14"/>
      <c r="O4" s="14"/>
      <c r="P4" s="15"/>
      <c r="Q4" s="24"/>
      <c r="R4" s="24"/>
      <c r="S4" s="5"/>
      <c r="T4" s="5"/>
      <c r="U4" s="5"/>
      <c r="V4" s="5"/>
      <c r="W4" s="5"/>
      <c r="X4" s="5"/>
      <c r="Y4" s="5"/>
      <c r="Z4" s="5"/>
    </row>
    <row r="5" spans="1:26" ht="16.5" customHeight="1">
      <c r="A5" s="809" t="s">
        <v>261</v>
      </c>
      <c r="B5" s="732"/>
      <c r="C5" s="732"/>
      <c r="D5" s="732"/>
      <c r="E5" s="732"/>
      <c r="F5" s="732"/>
      <c r="G5" s="732"/>
      <c r="H5" s="732"/>
      <c r="I5" s="732"/>
      <c r="J5" s="732"/>
      <c r="K5" s="732"/>
      <c r="L5" s="732"/>
      <c r="M5" s="732"/>
      <c r="N5" s="732"/>
      <c r="O5" s="732"/>
      <c r="P5" s="733"/>
      <c r="Q5" s="24"/>
      <c r="R5" s="24"/>
      <c r="S5" s="24"/>
      <c r="T5" s="24"/>
      <c r="U5" s="24"/>
      <c r="V5" s="24"/>
      <c r="W5" s="24"/>
      <c r="X5" s="24"/>
      <c r="Y5" s="24"/>
      <c r="Z5" s="24"/>
    </row>
    <row r="6" spans="1:26">
      <c r="B6" s="118" t="s">
        <v>882</v>
      </c>
      <c r="C6" s="119"/>
      <c r="D6" s="120"/>
      <c r="E6" s="207"/>
      <c r="F6" s="120" t="s">
        <v>883</v>
      </c>
      <c r="G6" s="120"/>
      <c r="H6" s="120"/>
      <c r="I6" s="120"/>
      <c r="J6" s="120"/>
      <c r="K6" s="120"/>
    </row>
    <row r="7" spans="1:26">
      <c r="B7" s="122"/>
      <c r="C7" s="123"/>
      <c r="D7" s="120"/>
      <c r="E7" s="124"/>
      <c r="F7" s="120" t="s">
        <v>884</v>
      </c>
      <c r="G7" s="120"/>
      <c r="H7" s="120"/>
      <c r="I7" s="120"/>
      <c r="J7" s="120"/>
      <c r="K7" s="120"/>
    </row>
    <row r="8" spans="1:26">
      <c r="B8" s="125" t="s">
        <v>885</v>
      </c>
      <c r="C8" s="126">
        <v>2020</v>
      </c>
      <c r="D8" s="127">
        <f>IF(E10="NO APLICA","NO APLICA",IF(E11="NO SE REPORTA","SIN INFORMACION",+E20))</f>
        <v>0</v>
      </c>
      <c r="E8" s="209"/>
      <c r="F8" s="120" t="s">
        <v>886</v>
      </c>
      <c r="G8" s="120"/>
      <c r="H8" s="120"/>
      <c r="I8" s="120"/>
      <c r="J8" s="120"/>
      <c r="K8" s="120"/>
    </row>
    <row r="9" spans="1:26">
      <c r="B9" s="129" t="s">
        <v>887</v>
      </c>
      <c r="C9" s="170"/>
      <c r="D9" s="120"/>
      <c r="E9" s="120"/>
      <c r="F9" s="120"/>
      <c r="G9" s="120"/>
      <c r="H9" s="120"/>
      <c r="I9" s="120"/>
      <c r="J9" s="120"/>
      <c r="K9" s="120"/>
    </row>
    <row r="10" spans="1:26">
      <c r="A10" s="24"/>
      <c r="B10" s="836" t="s">
        <v>888</v>
      </c>
      <c r="C10" s="787"/>
      <c r="D10" s="787"/>
      <c r="E10" s="132" t="s">
        <v>889</v>
      </c>
      <c r="F10" s="83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787"/>
      <c r="H10" s="787"/>
      <c r="I10" s="787"/>
      <c r="J10" s="787"/>
      <c r="K10" s="787"/>
      <c r="L10" s="787"/>
      <c r="M10" s="787"/>
      <c r="N10" s="787"/>
      <c r="O10" s="787"/>
      <c r="P10" s="787"/>
      <c r="Q10" s="787"/>
      <c r="R10" s="787"/>
      <c r="S10" s="787"/>
      <c r="T10" s="120"/>
      <c r="U10" s="120"/>
      <c r="V10" s="24"/>
      <c r="W10" s="24"/>
      <c r="X10" s="24"/>
      <c r="Y10" s="24"/>
      <c r="Z10" s="24"/>
    </row>
    <row r="11" spans="1:26" ht="14.25" customHeight="1">
      <c r="A11" s="24"/>
      <c r="B11" s="133"/>
      <c r="C11" s="130"/>
      <c r="D11" s="134" t="str">
        <f>IF(E10="SI APLICA","¿El indicador no se reporta por limitaciones de información disponible? ","")</f>
        <v xml:space="preserve">¿El indicador no se reporta por limitaciones de información disponible? </v>
      </c>
      <c r="E11" s="135" t="s">
        <v>1020</v>
      </c>
      <c r="F11" s="838"/>
      <c r="G11" s="787"/>
      <c r="H11" s="787"/>
      <c r="I11" s="787"/>
      <c r="J11" s="787"/>
      <c r="K11" s="787"/>
      <c r="L11" s="787"/>
      <c r="M11" s="787"/>
      <c r="N11" s="787"/>
      <c r="O11" s="787"/>
      <c r="P11" s="787"/>
      <c r="Q11" s="787"/>
      <c r="R11" s="787"/>
      <c r="S11" s="787"/>
      <c r="T11" s="24"/>
      <c r="U11" s="24"/>
      <c r="V11" s="24"/>
      <c r="W11" s="24"/>
      <c r="X11" s="24"/>
      <c r="Y11" s="24"/>
      <c r="Z11" s="24"/>
    </row>
    <row r="12" spans="1:26" ht="23.25" customHeight="1">
      <c r="A12" s="24"/>
      <c r="B12" s="133"/>
      <c r="C12" s="130"/>
      <c r="D12" s="134" t="str">
        <f>IF(E11="SI SE REPORTA","¿Qué programas o proyectos del Plan de Acción están asociados al indicador? ","")</f>
        <v xml:space="preserve">¿Qué programas o proyectos del Plan de Acción están asociados al indicador? </v>
      </c>
      <c r="E12" s="839"/>
      <c r="F12" s="787"/>
      <c r="G12" s="787"/>
      <c r="H12" s="787"/>
      <c r="I12" s="787"/>
      <c r="J12" s="787"/>
      <c r="K12" s="787"/>
      <c r="L12" s="787"/>
      <c r="M12" s="787"/>
      <c r="N12" s="787"/>
      <c r="O12" s="787"/>
      <c r="P12" s="787"/>
      <c r="Q12" s="787"/>
      <c r="R12" s="787"/>
      <c r="S12" s="24"/>
      <c r="T12" s="24"/>
      <c r="U12" s="24"/>
      <c r="V12" s="24"/>
      <c r="W12" s="24"/>
      <c r="X12" s="24"/>
      <c r="Y12" s="24"/>
      <c r="Z12" s="24"/>
    </row>
    <row r="13" spans="1:26" ht="21.75" customHeight="1">
      <c r="A13" s="24"/>
      <c r="B13" s="133"/>
      <c r="C13" s="130"/>
      <c r="D13" s="134" t="s">
        <v>891</v>
      </c>
      <c r="E13" s="832"/>
      <c r="F13" s="833"/>
      <c r="G13" s="833"/>
      <c r="H13" s="833"/>
      <c r="I13" s="833"/>
      <c r="J13" s="833"/>
      <c r="K13" s="833"/>
      <c r="L13" s="833"/>
      <c r="M13" s="833"/>
      <c r="N13" s="833"/>
      <c r="O13" s="833"/>
      <c r="P13" s="833"/>
      <c r="Q13" s="833"/>
      <c r="R13" s="834"/>
      <c r="S13" s="24"/>
      <c r="T13" s="24"/>
      <c r="U13" s="24"/>
      <c r="V13" s="24"/>
      <c r="W13" s="24"/>
      <c r="X13" s="24"/>
      <c r="Y13" s="24"/>
      <c r="Z13" s="24"/>
    </row>
    <row r="14" spans="1:26" ht="6.75" customHeight="1">
      <c r="A14" s="24"/>
      <c r="B14" s="133"/>
      <c r="C14" s="170"/>
      <c r="D14" s="120"/>
      <c r="E14" s="120"/>
      <c r="F14" s="120"/>
      <c r="G14" s="120"/>
      <c r="H14" s="120"/>
      <c r="I14" s="120"/>
      <c r="J14" s="120"/>
      <c r="K14" s="120"/>
      <c r="L14" s="24"/>
      <c r="M14" s="24"/>
      <c r="N14" s="24"/>
      <c r="O14" s="24"/>
      <c r="P14" s="24"/>
      <c r="Q14" s="24"/>
      <c r="R14" s="24"/>
      <c r="S14" s="24"/>
      <c r="T14" s="24"/>
      <c r="U14" s="24"/>
      <c r="V14" s="24"/>
      <c r="W14" s="24"/>
      <c r="X14" s="24"/>
      <c r="Y14" s="24"/>
      <c r="Z14" s="24"/>
    </row>
    <row r="15" spans="1:26" ht="15" customHeight="1">
      <c r="B15" s="852" t="s">
        <v>892</v>
      </c>
      <c r="C15" s="200"/>
      <c r="D15" s="826" t="s">
        <v>1201</v>
      </c>
      <c r="E15" s="784"/>
      <c r="F15" s="784"/>
      <c r="G15" s="784"/>
      <c r="H15" s="784"/>
      <c r="I15" s="784"/>
      <c r="J15" s="784"/>
      <c r="K15" s="785"/>
    </row>
    <row r="16" spans="1:26" ht="14.25">
      <c r="B16" s="814"/>
      <c r="C16" s="201"/>
      <c r="D16" s="882" t="s">
        <v>261</v>
      </c>
      <c r="E16" s="787"/>
      <c r="F16" s="787"/>
      <c r="G16" s="787"/>
      <c r="H16" s="787"/>
      <c r="I16" s="787"/>
      <c r="J16" s="787"/>
      <c r="K16" s="788"/>
    </row>
    <row r="17" spans="2:12">
      <c r="B17" s="814"/>
      <c r="C17" s="154" t="s">
        <v>846</v>
      </c>
      <c r="D17" s="153" t="s">
        <v>1110</v>
      </c>
      <c r="E17" s="153" t="s">
        <v>916</v>
      </c>
      <c r="F17" s="153" t="s">
        <v>917</v>
      </c>
      <c r="G17" s="153" t="s">
        <v>918</v>
      </c>
      <c r="H17" s="153" t="s">
        <v>919</v>
      </c>
      <c r="I17" s="153" t="s">
        <v>1510</v>
      </c>
      <c r="K17" s="141"/>
    </row>
    <row r="18" spans="2:12" ht="36">
      <c r="B18" s="814"/>
      <c r="C18" s="301" t="s">
        <v>1026</v>
      </c>
      <c r="D18" s="142" t="s">
        <v>1578</v>
      </c>
      <c r="E18" s="250"/>
      <c r="F18" s="250"/>
      <c r="G18" s="250"/>
      <c r="H18" s="250"/>
      <c r="I18" s="211">
        <f t="shared" ref="I18:I19" si="0">SUM(E18:H18)</f>
        <v>0</v>
      </c>
      <c r="K18" s="141"/>
    </row>
    <row r="19" spans="2:12" ht="36">
      <c r="B19" s="814"/>
      <c r="C19" s="301" t="s">
        <v>1028</v>
      </c>
      <c r="D19" s="142" t="s">
        <v>1579</v>
      </c>
      <c r="E19" s="250"/>
      <c r="F19" s="250"/>
      <c r="G19" s="250"/>
      <c r="H19" s="250"/>
      <c r="I19" s="211">
        <f t="shared" si="0"/>
        <v>0</v>
      </c>
      <c r="K19" s="141"/>
    </row>
    <row r="20" spans="2:12" ht="48">
      <c r="B20" s="814"/>
      <c r="C20" s="301" t="s">
        <v>1030</v>
      </c>
      <c r="D20" s="142" t="s">
        <v>1580</v>
      </c>
      <c r="E20" s="212">
        <f t="shared" ref="E20:I20" si="1">IFERROR(E19/E18,0)</f>
        <v>0</v>
      </c>
      <c r="F20" s="212">
        <f t="shared" si="1"/>
        <v>0</v>
      </c>
      <c r="G20" s="212">
        <f t="shared" si="1"/>
        <v>0</v>
      </c>
      <c r="H20" s="212">
        <f t="shared" si="1"/>
        <v>0</v>
      </c>
      <c r="I20" s="212">
        <f t="shared" si="1"/>
        <v>0</v>
      </c>
      <c r="K20" s="141"/>
    </row>
    <row r="21" spans="2:12" ht="15.75" customHeight="1">
      <c r="B21" s="241"/>
      <c r="C21" s="201"/>
      <c r="D21" s="811"/>
      <c r="E21" s="787"/>
      <c r="F21" s="787"/>
      <c r="G21" s="787"/>
      <c r="H21" s="787"/>
      <c r="I21" s="787"/>
      <c r="J21" s="787"/>
      <c r="K21" s="788"/>
    </row>
    <row r="22" spans="2:12" ht="15.75" customHeight="1">
      <c r="B22" s="241"/>
      <c r="C22" s="201"/>
      <c r="D22" s="882" t="s">
        <v>1581</v>
      </c>
      <c r="E22" s="787"/>
      <c r="F22" s="787"/>
      <c r="G22" s="787"/>
      <c r="H22" s="787"/>
      <c r="I22" s="787"/>
      <c r="J22" s="787"/>
      <c r="K22" s="788"/>
    </row>
    <row r="23" spans="2:12" ht="24" customHeight="1">
      <c r="B23" s="241"/>
      <c r="C23" s="201"/>
      <c r="D23" s="886" t="s">
        <v>1582</v>
      </c>
      <c r="E23" s="790"/>
      <c r="F23" s="790"/>
      <c r="G23" s="790"/>
      <c r="H23" s="790"/>
      <c r="I23" s="790"/>
      <c r="J23" s="790"/>
      <c r="K23" s="791"/>
    </row>
    <row r="24" spans="2:12" ht="15.75" customHeight="1">
      <c r="B24" s="241"/>
      <c r="C24" s="864" t="s">
        <v>846</v>
      </c>
      <c r="D24" s="813" t="s">
        <v>1129</v>
      </c>
      <c r="E24" s="813" t="s">
        <v>1513</v>
      </c>
      <c r="F24" s="868" t="s">
        <v>1583</v>
      </c>
      <c r="G24" s="887" t="s">
        <v>1584</v>
      </c>
      <c r="H24" s="732"/>
      <c r="I24" s="732"/>
      <c r="J24" s="733"/>
      <c r="K24" s="329"/>
    </row>
    <row r="25" spans="2:12" ht="15.75" customHeight="1">
      <c r="B25" s="241"/>
      <c r="C25" s="788"/>
      <c r="D25" s="814"/>
      <c r="E25" s="814"/>
      <c r="F25" s="814"/>
      <c r="G25" s="330" t="s">
        <v>1387</v>
      </c>
      <c r="H25" s="868" t="s">
        <v>1585</v>
      </c>
      <c r="I25" s="868" t="s">
        <v>1133</v>
      </c>
      <c r="J25" s="868" t="s">
        <v>1134</v>
      </c>
      <c r="K25" s="331"/>
    </row>
    <row r="26" spans="2:12" ht="15.75" customHeight="1">
      <c r="B26" s="241"/>
      <c r="C26" s="791"/>
      <c r="D26" s="815"/>
      <c r="E26" s="815"/>
      <c r="F26" s="815"/>
      <c r="G26" s="300" t="s">
        <v>1586</v>
      </c>
      <c r="H26" s="815"/>
      <c r="I26" s="815"/>
      <c r="J26" s="815"/>
      <c r="K26" s="331"/>
    </row>
    <row r="27" spans="2:12" ht="15.75" customHeight="1">
      <c r="B27" s="241"/>
      <c r="C27" s="167">
        <v>1</v>
      </c>
      <c r="D27" s="167"/>
      <c r="E27" s="325" t="s">
        <v>1587</v>
      </c>
      <c r="F27" s="167"/>
      <c r="G27" s="242"/>
      <c r="H27" s="242"/>
      <c r="I27" s="242"/>
      <c r="J27" s="242"/>
      <c r="K27" s="331"/>
      <c r="L27" s="287"/>
    </row>
    <row r="28" spans="2:12" ht="15.75" customHeight="1">
      <c r="B28" s="241"/>
      <c r="C28" s="167">
        <v>2</v>
      </c>
      <c r="D28" s="167"/>
      <c r="E28" s="325" t="s">
        <v>1588</v>
      </c>
      <c r="F28" s="167"/>
      <c r="G28" s="242"/>
      <c r="H28" s="242"/>
      <c r="I28" s="242"/>
      <c r="J28" s="242"/>
      <c r="K28" s="331"/>
      <c r="L28" s="287"/>
    </row>
    <row r="29" spans="2:12" ht="15.75" customHeight="1">
      <c r="B29" s="241"/>
      <c r="C29" s="167">
        <v>3</v>
      </c>
      <c r="D29" s="167"/>
      <c r="E29" s="325" t="s">
        <v>1589</v>
      </c>
      <c r="F29" s="167"/>
      <c r="G29" s="242"/>
      <c r="H29" s="242"/>
      <c r="I29" s="242"/>
      <c r="J29" s="242"/>
      <c r="K29" s="331"/>
      <c r="L29" s="287"/>
    </row>
    <row r="30" spans="2:12" ht="15.75" customHeight="1">
      <c r="B30" s="241"/>
      <c r="C30" s="167">
        <v>4</v>
      </c>
      <c r="D30" s="167"/>
      <c r="E30" s="325" t="s">
        <v>1590</v>
      </c>
      <c r="F30" s="167"/>
      <c r="G30" s="242"/>
      <c r="H30" s="242"/>
      <c r="I30" s="242"/>
      <c r="J30" s="242"/>
      <c r="K30" s="331"/>
      <c r="L30" s="287"/>
    </row>
    <row r="31" spans="2:12" ht="15.75" customHeight="1">
      <c r="B31" s="241"/>
      <c r="C31" s="167">
        <v>5</v>
      </c>
      <c r="D31" s="167"/>
      <c r="E31" s="325" t="s">
        <v>1591</v>
      </c>
      <c r="F31" s="167"/>
      <c r="G31" s="242"/>
      <c r="H31" s="242"/>
      <c r="I31" s="242"/>
      <c r="J31" s="242"/>
      <c r="K31" s="331"/>
      <c r="L31" s="287"/>
    </row>
    <row r="32" spans="2:12" ht="15.75" customHeight="1">
      <c r="B32" s="241"/>
      <c r="C32" s="167">
        <v>6</v>
      </c>
      <c r="D32" s="167"/>
      <c r="E32" s="325"/>
      <c r="F32" s="167"/>
      <c r="G32" s="242"/>
      <c r="H32" s="242"/>
      <c r="I32" s="242"/>
      <c r="J32" s="242"/>
      <c r="K32" s="331"/>
      <c r="L32" s="287"/>
    </row>
    <row r="33" spans="2:11" ht="15.75" customHeight="1">
      <c r="B33" s="241"/>
      <c r="C33" s="182"/>
      <c r="D33" s="182" t="s">
        <v>1025</v>
      </c>
      <c r="E33" s="182"/>
      <c r="F33" s="142"/>
      <c r="G33" s="304">
        <f t="shared" ref="G33:J33" si="2">SUM(G27:G32)</f>
        <v>0</v>
      </c>
      <c r="H33" s="304">
        <f t="shared" si="2"/>
        <v>0</v>
      </c>
      <c r="I33" s="304">
        <f t="shared" si="2"/>
        <v>0</v>
      </c>
      <c r="J33" s="304">
        <f t="shared" si="2"/>
        <v>0</v>
      </c>
      <c r="K33" s="256"/>
    </row>
    <row r="34" spans="2:11" ht="15.75" customHeight="1">
      <c r="B34" s="241"/>
      <c r="C34" s="201"/>
      <c r="D34" s="826" t="s">
        <v>1524</v>
      </c>
      <c r="E34" s="784"/>
      <c r="F34" s="784"/>
      <c r="G34" s="784"/>
      <c r="H34" s="784"/>
      <c r="I34" s="784"/>
      <c r="J34" s="784"/>
      <c r="K34" s="785"/>
    </row>
    <row r="35" spans="2:11" ht="24" customHeight="1">
      <c r="B35" s="241"/>
      <c r="C35" s="201"/>
      <c r="D35" s="811" t="s">
        <v>1592</v>
      </c>
      <c r="E35" s="787"/>
      <c r="F35" s="787"/>
      <c r="G35" s="787"/>
      <c r="H35" s="787"/>
      <c r="I35" s="787"/>
      <c r="J35" s="787"/>
      <c r="K35" s="788"/>
    </row>
    <row r="36" spans="2:11" ht="15.75" customHeight="1">
      <c r="B36" s="241"/>
      <c r="C36" s="883" t="s">
        <v>846</v>
      </c>
      <c r="D36" s="884" t="s">
        <v>1593</v>
      </c>
      <c r="E36" s="885" t="s">
        <v>1594</v>
      </c>
      <c r="F36" s="733"/>
      <c r="G36" s="161"/>
      <c r="H36" s="120"/>
      <c r="I36" s="120"/>
      <c r="K36" s="141"/>
    </row>
    <row r="37" spans="2:11" ht="15.75" customHeight="1">
      <c r="B37" s="241"/>
      <c r="C37" s="788"/>
      <c r="D37" s="814"/>
      <c r="E37" s="813" t="s">
        <v>1595</v>
      </c>
      <c r="F37" s="206" t="s">
        <v>1596</v>
      </c>
      <c r="G37" s="813" t="s">
        <v>850</v>
      </c>
      <c r="H37" s="120"/>
      <c r="I37" s="120"/>
      <c r="K37" s="141"/>
    </row>
    <row r="38" spans="2:11" ht="15.75" customHeight="1">
      <c r="B38" s="241"/>
      <c r="C38" s="791"/>
      <c r="D38" s="815"/>
      <c r="E38" s="815"/>
      <c r="F38" s="142" t="s">
        <v>1585</v>
      </c>
      <c r="G38" s="815"/>
      <c r="H38" s="120"/>
      <c r="I38" s="120"/>
      <c r="K38" s="141"/>
    </row>
    <row r="39" spans="2:11" ht="15.75" customHeight="1">
      <c r="B39" s="241"/>
      <c r="C39" s="333">
        <v>1</v>
      </c>
      <c r="D39" s="334"/>
      <c r="E39" s="335">
        <f t="shared" ref="E39:F39" si="3">IFERROR(I27/H27,0)</f>
        <v>0</v>
      </c>
      <c r="F39" s="335">
        <f t="shared" si="3"/>
        <v>0</v>
      </c>
      <c r="G39" s="325"/>
      <c r="H39" s="120"/>
      <c r="I39" s="120"/>
      <c r="K39" s="141"/>
    </row>
    <row r="40" spans="2:11" ht="15.75" customHeight="1">
      <c r="B40" s="241"/>
      <c r="C40" s="333">
        <v>2</v>
      </c>
      <c r="D40" s="334"/>
      <c r="E40" s="335">
        <f t="shared" ref="E40:F40" si="4">IFERROR(I28/H28,0)</f>
        <v>0</v>
      </c>
      <c r="F40" s="335">
        <f t="shared" si="4"/>
        <v>0</v>
      </c>
      <c r="G40" s="325"/>
      <c r="H40" s="120"/>
      <c r="I40" s="120"/>
      <c r="K40" s="141"/>
    </row>
    <row r="41" spans="2:11" ht="15.75" customHeight="1">
      <c r="B41" s="241"/>
      <c r="C41" s="333">
        <v>3</v>
      </c>
      <c r="D41" s="334"/>
      <c r="E41" s="335">
        <f t="shared" ref="E41:F41" si="5">IFERROR(I29/H29,0)</f>
        <v>0</v>
      </c>
      <c r="F41" s="335">
        <f t="shared" si="5"/>
        <v>0</v>
      </c>
      <c r="G41" s="325"/>
      <c r="H41" s="120"/>
      <c r="I41" s="120"/>
      <c r="K41" s="141"/>
    </row>
    <row r="42" spans="2:11" ht="15.75" customHeight="1">
      <c r="B42" s="241"/>
      <c r="C42" s="333">
        <v>4</v>
      </c>
      <c r="D42" s="334"/>
      <c r="E42" s="335">
        <f t="shared" ref="E42:F42" si="6">IFERROR(I30/H30,0)</f>
        <v>0</v>
      </c>
      <c r="F42" s="335">
        <f t="shared" si="6"/>
        <v>0</v>
      </c>
      <c r="G42" s="325"/>
      <c r="H42" s="120"/>
      <c r="I42" s="120"/>
      <c r="K42" s="141"/>
    </row>
    <row r="43" spans="2:11" ht="15.75" customHeight="1">
      <c r="B43" s="241"/>
      <c r="C43" s="333">
        <v>5</v>
      </c>
      <c r="D43" s="334"/>
      <c r="E43" s="335">
        <f t="shared" ref="E43:F43" si="7">IFERROR(I31/H31,0)</f>
        <v>0</v>
      </c>
      <c r="F43" s="335">
        <f t="shared" si="7"/>
        <v>0</v>
      </c>
      <c r="G43" s="325"/>
      <c r="H43" s="120"/>
      <c r="I43" s="120"/>
      <c r="K43" s="141"/>
    </row>
    <row r="44" spans="2:11" ht="15.75" customHeight="1">
      <c r="B44" s="241"/>
      <c r="C44" s="333">
        <v>6</v>
      </c>
      <c r="D44" s="334"/>
      <c r="E44" s="335">
        <f t="shared" ref="E44:F44" si="8">IFERROR(I32/H32,0)</f>
        <v>0</v>
      </c>
      <c r="F44" s="335">
        <f t="shared" si="8"/>
        <v>0</v>
      </c>
      <c r="G44" s="325"/>
      <c r="H44" s="120"/>
      <c r="I44" s="120"/>
      <c r="K44" s="141"/>
    </row>
    <row r="45" spans="2:11" ht="15.75" customHeight="1">
      <c r="B45" s="187"/>
      <c r="C45" s="190"/>
      <c r="D45" s="336" t="str">
        <f>Formulas!$D$22</f>
        <v>ERROR: LA SUMA DE LA COLUMNA DEBE SER 100%</v>
      </c>
      <c r="E45" s="335">
        <f>+$D39*E39+$D40*E40+$D41*E41+$D42*E42+$D43*E43+$D44*E44</f>
        <v>0</v>
      </c>
      <c r="F45" s="335">
        <f>IFERROR(J33/I33,0)</f>
        <v>0</v>
      </c>
      <c r="G45" s="142"/>
      <c r="H45" s="337"/>
      <c r="I45" s="337"/>
      <c r="J45" s="337"/>
      <c r="K45" s="229"/>
    </row>
    <row r="46" spans="2:11" ht="15.75" customHeight="1">
      <c r="B46" s="195"/>
      <c r="C46" s="130"/>
      <c r="D46" s="120"/>
      <c r="E46" s="120"/>
      <c r="F46" s="120"/>
      <c r="G46" s="120"/>
      <c r="H46" s="120"/>
      <c r="I46" s="120"/>
      <c r="J46" s="120"/>
      <c r="K46" s="120"/>
    </row>
    <row r="47" spans="2:11" ht="15.75" customHeight="1">
      <c r="B47" s="198" t="s">
        <v>931</v>
      </c>
      <c r="C47" s="146"/>
      <c r="D47" s="139" t="s">
        <v>1597</v>
      </c>
      <c r="E47" s="120"/>
      <c r="F47" s="120"/>
      <c r="G47" s="120"/>
      <c r="H47" s="120"/>
      <c r="I47" s="120"/>
      <c r="J47" s="120"/>
      <c r="K47" s="120"/>
    </row>
    <row r="48" spans="2:11" ht="15.75" customHeight="1">
      <c r="B48" s="187" t="s">
        <v>933</v>
      </c>
      <c r="C48" s="145"/>
      <c r="D48" s="142" t="s">
        <v>1214</v>
      </c>
      <c r="E48" s="120"/>
      <c r="F48" s="120"/>
      <c r="G48" s="120"/>
      <c r="H48" s="120"/>
      <c r="I48" s="120"/>
      <c r="J48" s="120"/>
      <c r="K48" s="120"/>
    </row>
    <row r="49" spans="2:11" ht="15.75" customHeight="1">
      <c r="B49" s="118"/>
      <c r="C49" s="119"/>
      <c r="D49" s="120"/>
      <c r="E49" s="120"/>
      <c r="F49" s="120"/>
      <c r="G49" s="120"/>
      <c r="H49" s="120"/>
      <c r="I49" s="120"/>
      <c r="J49" s="120"/>
      <c r="K49" s="120"/>
    </row>
    <row r="50" spans="2:11" ht="24" customHeight="1">
      <c r="B50" s="830" t="s">
        <v>935</v>
      </c>
      <c r="C50" s="732"/>
      <c r="D50" s="732"/>
      <c r="E50" s="733"/>
      <c r="F50" s="120"/>
      <c r="G50" s="120"/>
      <c r="H50" s="120"/>
      <c r="I50" s="120"/>
      <c r="J50" s="120"/>
      <c r="K50" s="120"/>
    </row>
    <row r="51" spans="2:11" ht="15.75" customHeight="1">
      <c r="B51" s="813">
        <v>1</v>
      </c>
      <c r="C51" s="180"/>
      <c r="D51" s="181" t="s">
        <v>936</v>
      </c>
      <c r="E51" s="167"/>
      <c r="F51" s="120"/>
      <c r="G51" s="120"/>
      <c r="H51" s="120"/>
      <c r="I51" s="120"/>
      <c r="J51" s="120"/>
      <c r="K51" s="120"/>
    </row>
    <row r="52" spans="2:11" ht="15.75" customHeight="1">
      <c r="B52" s="814"/>
      <c r="C52" s="180"/>
      <c r="D52" s="142" t="s">
        <v>8</v>
      </c>
      <c r="E52" s="167"/>
      <c r="F52" s="120"/>
      <c r="G52" s="120"/>
      <c r="H52" s="120"/>
      <c r="I52" s="120"/>
      <c r="J52" s="120"/>
      <c r="K52" s="120"/>
    </row>
    <row r="53" spans="2:11" ht="15.75" customHeight="1">
      <c r="B53" s="814"/>
      <c r="C53" s="180"/>
      <c r="D53" s="142" t="s">
        <v>937</v>
      </c>
      <c r="E53" s="167"/>
      <c r="F53" s="120"/>
      <c r="G53" s="120"/>
      <c r="H53" s="120"/>
      <c r="I53" s="120"/>
      <c r="J53" s="120"/>
      <c r="K53" s="120"/>
    </row>
    <row r="54" spans="2:11" ht="15.75" customHeight="1">
      <c r="B54" s="814"/>
      <c r="C54" s="180"/>
      <c r="D54" s="142" t="s">
        <v>10</v>
      </c>
      <c r="E54" s="167"/>
      <c r="F54" s="120"/>
      <c r="G54" s="120"/>
      <c r="H54" s="120"/>
      <c r="I54" s="120"/>
      <c r="J54" s="120"/>
      <c r="K54" s="120"/>
    </row>
    <row r="55" spans="2:11" ht="15.75" customHeight="1">
      <c r="B55" s="814"/>
      <c r="C55" s="180"/>
      <c r="D55" s="142" t="s">
        <v>12</v>
      </c>
      <c r="E55" s="167"/>
      <c r="F55" s="120"/>
      <c r="G55" s="120"/>
      <c r="H55" s="120"/>
      <c r="I55" s="120"/>
      <c r="J55" s="120"/>
      <c r="K55" s="120"/>
    </row>
    <row r="56" spans="2:11" ht="15.75" customHeight="1">
      <c r="B56" s="814"/>
      <c r="C56" s="180"/>
      <c r="D56" s="142" t="s">
        <v>14</v>
      </c>
      <c r="E56" s="167"/>
      <c r="F56" s="120"/>
      <c r="G56" s="120"/>
      <c r="H56" s="120"/>
      <c r="I56" s="120"/>
      <c r="J56" s="120"/>
      <c r="K56" s="120"/>
    </row>
    <row r="57" spans="2:11" ht="15.75" customHeight="1">
      <c r="B57" s="815"/>
      <c r="C57" s="145"/>
      <c r="D57" s="142" t="s">
        <v>938</v>
      </c>
      <c r="E57" s="167"/>
      <c r="F57" s="120"/>
      <c r="G57" s="120"/>
      <c r="H57" s="120"/>
      <c r="I57" s="120"/>
      <c r="J57" s="120"/>
      <c r="K57" s="120"/>
    </row>
    <row r="58" spans="2:11" ht="15.75" customHeight="1">
      <c r="B58" s="118"/>
      <c r="C58" s="119"/>
      <c r="D58" s="120"/>
      <c r="E58" s="120"/>
      <c r="F58" s="120"/>
      <c r="G58" s="120"/>
      <c r="H58" s="120"/>
      <c r="I58" s="120"/>
      <c r="J58" s="120"/>
      <c r="K58" s="120"/>
    </row>
    <row r="59" spans="2:11" ht="15.75" customHeight="1">
      <c r="B59" s="830" t="s">
        <v>939</v>
      </c>
      <c r="C59" s="732"/>
      <c r="D59" s="732"/>
      <c r="E59" s="733"/>
      <c r="F59" s="120"/>
      <c r="G59" s="120"/>
      <c r="H59" s="120"/>
      <c r="I59" s="120"/>
      <c r="J59" s="120"/>
      <c r="K59" s="120"/>
    </row>
    <row r="60" spans="2:11" ht="15.75" customHeight="1">
      <c r="B60" s="813">
        <v>1</v>
      </c>
      <c r="C60" s="180"/>
      <c r="D60" s="181" t="s">
        <v>936</v>
      </c>
      <c r="E60" s="231" t="s">
        <v>940</v>
      </c>
      <c r="F60" s="120"/>
      <c r="G60" s="120"/>
      <c r="H60" s="120"/>
      <c r="I60" s="120"/>
      <c r="J60" s="120"/>
      <c r="K60" s="120"/>
    </row>
    <row r="61" spans="2:11" ht="15.75" customHeight="1">
      <c r="B61" s="814"/>
      <c r="C61" s="180"/>
      <c r="D61" s="142" t="s">
        <v>8</v>
      </c>
      <c r="E61" s="231" t="s">
        <v>941</v>
      </c>
      <c r="F61" s="120"/>
      <c r="G61" s="120"/>
      <c r="H61" s="120"/>
      <c r="I61" s="120"/>
      <c r="J61" s="120"/>
      <c r="K61" s="120"/>
    </row>
    <row r="62" spans="2:11" ht="15.75" customHeight="1">
      <c r="B62" s="814"/>
      <c r="C62" s="180"/>
      <c r="D62" s="142" t="s">
        <v>937</v>
      </c>
      <c r="E62" s="218"/>
      <c r="F62" s="120"/>
      <c r="G62" s="120"/>
      <c r="H62" s="120"/>
      <c r="I62" s="120"/>
      <c r="J62" s="120"/>
      <c r="K62" s="120"/>
    </row>
    <row r="63" spans="2:11" ht="15.75" customHeight="1">
      <c r="B63" s="814"/>
      <c r="C63" s="180"/>
      <c r="D63" s="142" t="s">
        <v>10</v>
      </c>
      <c r="E63" s="218"/>
      <c r="F63" s="120"/>
      <c r="G63" s="120"/>
      <c r="H63" s="120"/>
      <c r="I63" s="120"/>
      <c r="J63" s="120"/>
      <c r="K63" s="120"/>
    </row>
    <row r="64" spans="2:11" ht="15.75" customHeight="1">
      <c r="B64" s="814"/>
      <c r="C64" s="180"/>
      <c r="D64" s="142" t="s">
        <v>12</v>
      </c>
      <c r="E64" s="218"/>
      <c r="F64" s="120"/>
      <c r="G64" s="120"/>
      <c r="H64" s="120"/>
      <c r="I64" s="120"/>
      <c r="J64" s="120"/>
      <c r="K64" s="120"/>
    </row>
    <row r="65" spans="2:11" ht="15.75" customHeight="1">
      <c r="B65" s="814"/>
      <c r="C65" s="180"/>
      <c r="D65" s="142" t="s">
        <v>14</v>
      </c>
      <c r="E65" s="218"/>
      <c r="F65" s="120"/>
      <c r="G65" s="120"/>
      <c r="H65" s="120"/>
      <c r="I65" s="120"/>
      <c r="J65" s="120"/>
      <c r="K65" s="120"/>
    </row>
    <row r="66" spans="2:11" ht="15.75" customHeight="1">
      <c r="B66" s="815"/>
      <c r="C66" s="145"/>
      <c r="D66" s="142" t="s">
        <v>938</v>
      </c>
      <c r="E66" s="218"/>
      <c r="F66" s="120"/>
      <c r="G66" s="120"/>
      <c r="H66" s="120"/>
      <c r="I66" s="120"/>
      <c r="J66" s="120"/>
      <c r="K66" s="120"/>
    </row>
    <row r="67" spans="2:11" ht="15.75" customHeight="1">
      <c r="B67" s="118"/>
      <c r="C67" s="119"/>
      <c r="D67" s="120"/>
      <c r="E67" s="120"/>
      <c r="F67" s="120"/>
      <c r="G67" s="120"/>
      <c r="H67" s="120"/>
      <c r="I67" s="120"/>
      <c r="J67" s="120"/>
      <c r="K67" s="120"/>
    </row>
    <row r="68" spans="2:11" ht="15.75" customHeight="1">
      <c r="B68" s="830" t="s">
        <v>942</v>
      </c>
      <c r="C68" s="732"/>
      <c r="D68" s="732"/>
      <c r="E68" s="732"/>
      <c r="F68" s="733"/>
      <c r="G68" s="120"/>
      <c r="H68" s="120"/>
      <c r="I68" s="120"/>
      <c r="J68" s="120"/>
      <c r="K68" s="120"/>
    </row>
    <row r="69" spans="2:11" ht="15.75" customHeight="1">
      <c r="B69" s="187" t="s">
        <v>943</v>
      </c>
      <c r="C69" s="142" t="s">
        <v>944</v>
      </c>
      <c r="D69" s="142" t="s">
        <v>945</v>
      </c>
      <c r="E69" s="142" t="s">
        <v>946</v>
      </c>
      <c r="F69" s="120"/>
      <c r="G69" s="120"/>
      <c r="H69" s="120"/>
      <c r="I69" s="120"/>
      <c r="J69" s="120"/>
    </row>
    <row r="70" spans="2:11" ht="15.75" customHeight="1">
      <c r="B70" s="189">
        <v>42401</v>
      </c>
      <c r="C70" s="142">
        <v>0.01</v>
      </c>
      <c r="D70" s="216" t="s">
        <v>1598</v>
      </c>
      <c r="E70" s="142"/>
      <c r="F70" s="120"/>
      <c r="G70" s="120"/>
      <c r="H70" s="120"/>
      <c r="I70" s="120"/>
      <c r="J70" s="120"/>
    </row>
    <row r="71" spans="2:11" ht="15.75" customHeight="1">
      <c r="B71" s="191"/>
      <c r="C71" s="192"/>
      <c r="D71" s="120"/>
      <c r="E71" s="120"/>
      <c r="F71" s="120"/>
      <c r="G71" s="120"/>
      <c r="H71" s="120"/>
      <c r="I71" s="120"/>
      <c r="J71" s="120"/>
      <c r="K71" s="120"/>
    </row>
    <row r="72" spans="2:11" ht="15.75" customHeight="1">
      <c r="B72" s="193" t="s">
        <v>850</v>
      </c>
      <c r="C72" s="194"/>
      <c r="D72" s="120"/>
      <c r="E72" s="120"/>
      <c r="F72" s="120"/>
      <c r="G72" s="120"/>
      <c r="H72" s="120"/>
      <c r="I72" s="120"/>
      <c r="J72" s="120"/>
      <c r="K72" s="120"/>
    </row>
    <row r="73" spans="2:11" ht="15.75" customHeight="1">
      <c r="B73" s="816"/>
      <c r="C73" s="817"/>
      <c r="D73" s="817"/>
      <c r="E73" s="817"/>
      <c r="F73" s="818"/>
      <c r="G73" s="120"/>
      <c r="H73" s="120"/>
      <c r="I73" s="120"/>
      <c r="J73" s="120"/>
      <c r="K73" s="120"/>
    </row>
    <row r="74" spans="2:11" ht="15.75" customHeight="1">
      <c r="B74" s="819"/>
      <c r="C74" s="820"/>
      <c r="D74" s="820"/>
      <c r="E74" s="820"/>
      <c r="F74" s="821"/>
      <c r="G74" s="120"/>
      <c r="H74" s="120"/>
      <c r="I74" s="120"/>
      <c r="J74" s="120"/>
      <c r="K74" s="120"/>
    </row>
    <row r="75" spans="2:11" ht="15.75" customHeight="1">
      <c r="B75" s="118"/>
      <c r="C75" s="119"/>
      <c r="D75" s="120"/>
      <c r="E75" s="120"/>
      <c r="F75" s="120"/>
      <c r="G75" s="120"/>
      <c r="H75" s="120"/>
      <c r="I75" s="120"/>
      <c r="J75" s="120"/>
      <c r="K75" s="120"/>
    </row>
    <row r="76" spans="2:11" ht="15.75" customHeight="1">
      <c r="B76" s="120"/>
      <c r="C76" s="170"/>
      <c r="D76" s="120"/>
      <c r="E76" s="120"/>
      <c r="F76" s="120"/>
      <c r="G76" s="120"/>
      <c r="H76" s="120"/>
      <c r="I76" s="120"/>
      <c r="J76" s="120"/>
      <c r="K76" s="120"/>
    </row>
    <row r="77" spans="2:11" ht="15.75" customHeight="1">
      <c r="B77" s="220" t="s">
        <v>948</v>
      </c>
      <c r="C77" s="197"/>
      <c r="D77" s="120"/>
      <c r="E77" s="120"/>
      <c r="F77" s="120"/>
      <c r="G77" s="120"/>
      <c r="H77" s="120"/>
      <c r="I77" s="120"/>
      <c r="J77" s="120"/>
      <c r="K77" s="120"/>
    </row>
    <row r="78" spans="2:11" ht="15.75" customHeight="1">
      <c r="B78" s="195"/>
      <c r="C78" s="130"/>
      <c r="D78" s="120"/>
      <c r="E78" s="120"/>
      <c r="F78" s="120"/>
      <c r="G78" s="120"/>
      <c r="H78" s="120"/>
      <c r="I78" s="120"/>
      <c r="J78" s="120"/>
      <c r="K78" s="120"/>
    </row>
    <row r="79" spans="2:11" ht="15.75" customHeight="1">
      <c r="B79" s="198" t="s">
        <v>949</v>
      </c>
      <c r="C79" s="146"/>
      <c r="D79" s="139" t="s">
        <v>1599</v>
      </c>
      <c r="E79" s="120"/>
      <c r="F79" s="120"/>
      <c r="G79" s="120"/>
      <c r="H79" s="120"/>
      <c r="I79" s="120"/>
      <c r="J79" s="120"/>
      <c r="K79" s="120"/>
    </row>
    <row r="80" spans="2:11" ht="15.75" customHeight="1">
      <c r="B80" s="813" t="s">
        <v>951</v>
      </c>
      <c r="C80" s="180"/>
      <c r="D80" s="221" t="s">
        <v>952</v>
      </c>
      <c r="E80" s="120"/>
      <c r="F80" s="120"/>
      <c r="G80" s="120"/>
      <c r="H80" s="120"/>
      <c r="I80" s="120"/>
      <c r="J80" s="120"/>
      <c r="K80" s="120"/>
    </row>
    <row r="81" spans="2:11" ht="15.75" customHeight="1">
      <c r="B81" s="814"/>
      <c r="C81" s="180"/>
      <c r="D81" s="206" t="s">
        <v>1600</v>
      </c>
      <c r="E81" s="120"/>
      <c r="F81" s="120"/>
      <c r="G81" s="120"/>
      <c r="H81" s="120"/>
      <c r="I81" s="120"/>
      <c r="J81" s="120"/>
      <c r="K81" s="120"/>
    </row>
    <row r="82" spans="2:11" ht="15.75" customHeight="1">
      <c r="B82" s="814"/>
      <c r="C82" s="180"/>
      <c r="D82" s="221" t="s">
        <v>955</v>
      </c>
      <c r="E82" s="120"/>
      <c r="F82" s="120"/>
      <c r="G82" s="120"/>
      <c r="H82" s="120"/>
      <c r="I82" s="120"/>
      <c r="J82" s="120"/>
      <c r="K82" s="120"/>
    </row>
    <row r="83" spans="2:11" ht="15.75" customHeight="1">
      <c r="B83" s="814"/>
      <c r="C83" s="180"/>
      <c r="D83" s="206" t="s">
        <v>1601</v>
      </c>
      <c r="E83" s="120"/>
      <c r="F83" s="120"/>
      <c r="G83" s="120"/>
      <c r="H83" s="120"/>
      <c r="I83" s="120"/>
      <c r="J83" s="120"/>
      <c r="K83" s="120"/>
    </row>
    <row r="84" spans="2:11" ht="15.75" customHeight="1">
      <c r="B84" s="814"/>
      <c r="C84" s="180"/>
      <c r="D84" s="206" t="s">
        <v>1602</v>
      </c>
      <c r="E84" s="120"/>
      <c r="F84" s="120"/>
      <c r="G84" s="120"/>
      <c r="H84" s="120"/>
      <c r="I84" s="120"/>
      <c r="J84" s="120"/>
      <c r="K84" s="120"/>
    </row>
    <row r="85" spans="2:11" ht="15.75" customHeight="1">
      <c r="B85" s="814"/>
      <c r="C85" s="180"/>
      <c r="D85" s="221" t="s">
        <v>1184</v>
      </c>
      <c r="E85" s="120"/>
      <c r="F85" s="120"/>
      <c r="G85" s="120"/>
      <c r="H85" s="120"/>
      <c r="I85" s="120"/>
      <c r="J85" s="120"/>
      <c r="K85" s="120"/>
    </row>
    <row r="86" spans="2:11" ht="15.75" customHeight="1">
      <c r="B86" s="814"/>
      <c r="C86" s="180"/>
      <c r="D86" s="206" t="s">
        <v>1603</v>
      </c>
      <c r="E86" s="120"/>
      <c r="F86" s="120"/>
      <c r="G86" s="120"/>
      <c r="H86" s="120"/>
      <c r="I86" s="120"/>
      <c r="J86" s="120"/>
      <c r="K86" s="120"/>
    </row>
    <row r="87" spans="2:11" ht="15.75" customHeight="1">
      <c r="B87" s="815"/>
      <c r="C87" s="145"/>
      <c r="D87" s="142" t="s">
        <v>1604</v>
      </c>
      <c r="E87" s="120"/>
      <c r="F87" s="120"/>
      <c r="G87" s="120"/>
      <c r="H87" s="120"/>
      <c r="I87" s="120"/>
      <c r="J87" s="120"/>
      <c r="K87" s="120"/>
    </row>
    <row r="88" spans="2:11" ht="15.75" customHeight="1">
      <c r="B88" s="187" t="s">
        <v>964</v>
      </c>
      <c r="C88" s="145"/>
      <c r="D88" s="142"/>
      <c r="E88" s="120"/>
      <c r="F88" s="120"/>
      <c r="G88" s="120"/>
      <c r="H88" s="120"/>
      <c r="I88" s="120"/>
      <c r="J88" s="120"/>
      <c r="K88" s="120"/>
    </row>
    <row r="89" spans="2:11" ht="15.75" customHeight="1">
      <c r="B89" s="813" t="s">
        <v>965</v>
      </c>
      <c r="C89" s="180"/>
      <c r="D89" s="206" t="s">
        <v>1605</v>
      </c>
      <c r="E89" s="120"/>
      <c r="F89" s="120"/>
      <c r="G89" s="120"/>
      <c r="H89" s="120"/>
      <c r="I89" s="120"/>
      <c r="J89" s="120"/>
      <c r="K89" s="120"/>
    </row>
    <row r="90" spans="2:11" ht="15.75" customHeight="1">
      <c r="B90" s="814"/>
      <c r="C90" s="180"/>
      <c r="D90" s="206" t="s">
        <v>1606</v>
      </c>
      <c r="E90" s="120"/>
      <c r="F90" s="120"/>
      <c r="G90" s="120"/>
      <c r="H90" s="120"/>
      <c r="I90" s="120"/>
      <c r="J90" s="120"/>
      <c r="K90" s="120"/>
    </row>
    <row r="91" spans="2:11" ht="15.75" customHeight="1">
      <c r="B91" s="814"/>
      <c r="C91" s="180"/>
      <c r="D91" s="206" t="s">
        <v>1607</v>
      </c>
      <c r="E91" s="120"/>
      <c r="F91" s="120"/>
      <c r="G91" s="120"/>
      <c r="H91" s="120"/>
      <c r="I91" s="120"/>
      <c r="J91" s="120"/>
      <c r="K91" s="120"/>
    </row>
    <row r="92" spans="2:11" ht="15.75" customHeight="1">
      <c r="B92" s="814"/>
      <c r="C92" s="180"/>
      <c r="D92" s="206" t="s">
        <v>1608</v>
      </c>
      <c r="E92" s="120"/>
      <c r="F92" s="120"/>
      <c r="G92" s="120"/>
      <c r="H92" s="120"/>
      <c r="I92" s="120"/>
      <c r="J92" s="120"/>
      <c r="K92" s="120"/>
    </row>
    <row r="93" spans="2:11" ht="15.75" customHeight="1">
      <c r="B93" s="814"/>
      <c r="C93" s="180"/>
      <c r="D93" s="206" t="s">
        <v>1609</v>
      </c>
      <c r="E93" s="120"/>
      <c r="F93" s="120"/>
      <c r="G93" s="120"/>
      <c r="H93" s="120"/>
      <c r="I93" s="120"/>
      <c r="J93" s="120"/>
      <c r="K93" s="120"/>
    </row>
    <row r="94" spans="2:11" ht="15.75" customHeight="1">
      <c r="B94" s="814"/>
      <c r="C94" s="180"/>
      <c r="D94" s="206" t="s">
        <v>1610</v>
      </c>
      <c r="E94" s="120"/>
      <c r="F94" s="120"/>
      <c r="G94" s="120"/>
      <c r="H94" s="120"/>
      <c r="I94" s="120"/>
      <c r="J94" s="120"/>
      <c r="K94" s="120"/>
    </row>
    <row r="95" spans="2:11" ht="15.75" customHeight="1">
      <c r="B95" s="814"/>
      <c r="C95" s="180"/>
      <c r="D95" s="206" t="s">
        <v>1611</v>
      </c>
      <c r="E95" s="120"/>
      <c r="F95" s="120"/>
      <c r="G95" s="120"/>
      <c r="H95" s="120"/>
      <c r="I95" s="120"/>
      <c r="J95" s="120"/>
      <c r="K95" s="120"/>
    </row>
    <row r="96" spans="2:11" ht="15.75" customHeight="1">
      <c r="B96" s="814"/>
      <c r="C96" s="180"/>
      <c r="D96" s="206" t="s">
        <v>1612</v>
      </c>
      <c r="E96" s="120"/>
      <c r="F96" s="120"/>
      <c r="G96" s="120"/>
      <c r="H96" s="120"/>
      <c r="I96" s="120"/>
      <c r="J96" s="120"/>
      <c r="K96" s="120"/>
    </row>
    <row r="97" spans="2:11" ht="15.75" customHeight="1">
      <c r="B97" s="814"/>
      <c r="C97" s="180"/>
      <c r="D97" s="206" t="s">
        <v>1613</v>
      </c>
      <c r="E97" s="120"/>
      <c r="F97" s="120"/>
      <c r="G97" s="120"/>
      <c r="H97" s="120"/>
      <c r="I97" s="120"/>
      <c r="J97" s="120"/>
      <c r="K97" s="120"/>
    </row>
    <row r="98" spans="2:11" ht="15.75" customHeight="1">
      <c r="B98" s="814"/>
      <c r="C98" s="180"/>
      <c r="D98" s="206" t="s">
        <v>1614</v>
      </c>
      <c r="E98" s="120"/>
      <c r="F98" s="120"/>
      <c r="G98" s="120"/>
      <c r="H98" s="120"/>
      <c r="I98" s="120"/>
      <c r="J98" s="120"/>
      <c r="K98" s="120"/>
    </row>
    <row r="99" spans="2:11" ht="15.75" customHeight="1">
      <c r="B99" s="814"/>
      <c r="C99" s="180"/>
      <c r="D99" s="206" t="s">
        <v>1615</v>
      </c>
      <c r="E99" s="120"/>
      <c r="F99" s="120"/>
      <c r="G99" s="120"/>
      <c r="H99" s="120"/>
      <c r="I99" s="120"/>
      <c r="J99" s="120"/>
      <c r="K99" s="120"/>
    </row>
    <row r="100" spans="2:11" ht="15.75" customHeight="1">
      <c r="B100" s="814"/>
      <c r="C100" s="180"/>
      <c r="D100" s="206" t="s">
        <v>1616</v>
      </c>
      <c r="E100" s="120"/>
      <c r="F100" s="120"/>
      <c r="G100" s="120"/>
      <c r="H100" s="120"/>
      <c r="I100" s="120"/>
      <c r="J100" s="120"/>
      <c r="K100" s="120"/>
    </row>
    <row r="101" spans="2:11" ht="15.75" customHeight="1">
      <c r="B101" s="814"/>
      <c r="C101" s="180"/>
      <c r="D101" s="206" t="s">
        <v>1617</v>
      </c>
      <c r="E101" s="120"/>
      <c r="F101" s="120"/>
      <c r="G101" s="120"/>
      <c r="H101" s="120"/>
      <c r="I101" s="120"/>
      <c r="J101" s="120"/>
      <c r="K101" s="120"/>
    </row>
    <row r="102" spans="2:11" ht="15.75" customHeight="1">
      <c r="B102" s="814"/>
      <c r="C102" s="180"/>
      <c r="D102" s="206" t="s">
        <v>1618</v>
      </c>
      <c r="E102" s="120"/>
      <c r="F102" s="120"/>
      <c r="G102" s="120"/>
      <c r="H102" s="120"/>
      <c r="I102" s="120"/>
      <c r="J102" s="120"/>
      <c r="K102" s="120"/>
    </row>
    <row r="103" spans="2:11" ht="15.75" customHeight="1">
      <c r="B103" s="814"/>
      <c r="C103" s="180"/>
      <c r="D103" s="206" t="s">
        <v>1619</v>
      </c>
      <c r="E103" s="120"/>
      <c r="F103" s="120"/>
      <c r="G103" s="120"/>
      <c r="H103" s="120"/>
      <c r="I103" s="120"/>
      <c r="J103" s="120"/>
      <c r="K103" s="120"/>
    </row>
    <row r="104" spans="2:11" ht="15.75" customHeight="1">
      <c r="B104" s="814"/>
      <c r="C104" s="180"/>
      <c r="D104" s="206" t="s">
        <v>1620</v>
      </c>
      <c r="E104" s="120"/>
      <c r="F104" s="120"/>
      <c r="G104" s="120"/>
      <c r="H104" s="120"/>
      <c r="I104" s="120"/>
      <c r="J104" s="120"/>
      <c r="K104" s="120"/>
    </row>
    <row r="105" spans="2:11" ht="15.75" customHeight="1">
      <c r="B105" s="814"/>
      <c r="C105" s="180"/>
      <c r="D105" s="253" t="s">
        <v>1621</v>
      </c>
      <c r="E105" s="120"/>
      <c r="F105" s="120"/>
      <c r="G105" s="120"/>
      <c r="H105" s="120"/>
      <c r="I105" s="120"/>
      <c r="J105" s="120"/>
      <c r="K105" s="120"/>
    </row>
    <row r="106" spans="2:11" ht="15.75" customHeight="1">
      <c r="B106" s="814"/>
      <c r="C106" s="180"/>
      <c r="D106" s="253" t="s">
        <v>1622</v>
      </c>
      <c r="E106" s="120"/>
      <c r="F106" s="120"/>
      <c r="G106" s="120"/>
      <c r="H106" s="120"/>
      <c r="I106" s="120"/>
      <c r="J106" s="120"/>
      <c r="K106" s="120"/>
    </row>
    <row r="107" spans="2:11" ht="15.75" customHeight="1">
      <c r="B107" s="814"/>
      <c r="C107" s="180"/>
      <c r="D107" s="253" t="s">
        <v>1623</v>
      </c>
      <c r="E107" s="120"/>
      <c r="F107" s="120"/>
      <c r="G107" s="120"/>
      <c r="H107" s="120"/>
      <c r="I107" s="120"/>
      <c r="J107" s="120"/>
      <c r="K107" s="120"/>
    </row>
    <row r="108" spans="2:11" ht="15.75" customHeight="1">
      <c r="B108" s="815"/>
      <c r="C108" s="145"/>
      <c r="D108" s="254" t="s">
        <v>1624</v>
      </c>
      <c r="E108" s="120"/>
      <c r="F108" s="120"/>
      <c r="G108" s="120"/>
      <c r="H108" s="120"/>
      <c r="I108" s="120"/>
      <c r="J108" s="120"/>
      <c r="K108" s="120"/>
    </row>
    <row r="109" spans="2:11" ht="15.75" customHeight="1">
      <c r="B109" s="813" t="s">
        <v>982</v>
      </c>
      <c r="C109" s="180"/>
      <c r="D109" s="221" t="s">
        <v>1625</v>
      </c>
      <c r="E109" s="120"/>
      <c r="F109" s="120"/>
      <c r="G109" s="120"/>
      <c r="H109" s="120"/>
      <c r="I109" s="120"/>
      <c r="J109" s="120"/>
      <c r="K109" s="120"/>
    </row>
    <row r="110" spans="2:11" ht="15.75" customHeight="1">
      <c r="B110" s="814"/>
      <c r="C110" s="180"/>
      <c r="D110" s="222"/>
      <c r="E110" s="120"/>
      <c r="F110" s="120"/>
      <c r="G110" s="120"/>
      <c r="H110" s="120"/>
      <c r="I110" s="120"/>
      <c r="J110" s="120"/>
      <c r="K110" s="120"/>
    </row>
    <row r="111" spans="2:11" ht="15.75" customHeight="1">
      <c r="B111" s="814"/>
      <c r="C111" s="180"/>
      <c r="D111" s="206" t="s">
        <v>983</v>
      </c>
      <c r="E111" s="120"/>
      <c r="F111" s="120"/>
      <c r="G111" s="120"/>
      <c r="H111" s="120"/>
      <c r="I111" s="120"/>
      <c r="J111" s="120"/>
      <c r="K111" s="120"/>
    </row>
    <row r="112" spans="2:11" ht="15.75" customHeight="1">
      <c r="B112" s="814"/>
      <c r="C112" s="180"/>
      <c r="D112" s="206" t="s">
        <v>1626</v>
      </c>
      <c r="E112" s="120"/>
      <c r="F112" s="120"/>
      <c r="G112" s="120"/>
      <c r="H112" s="120"/>
      <c r="I112" s="120"/>
      <c r="J112" s="120"/>
      <c r="K112" s="120"/>
    </row>
    <row r="113" spans="2:11" ht="15.75" customHeight="1">
      <c r="B113" s="814"/>
      <c r="C113" s="180"/>
      <c r="D113" s="206" t="s">
        <v>1627</v>
      </c>
      <c r="E113" s="120"/>
      <c r="F113" s="120"/>
      <c r="G113" s="120"/>
      <c r="H113" s="120"/>
      <c r="I113" s="120"/>
      <c r="J113" s="120"/>
      <c r="K113" s="120"/>
    </row>
    <row r="114" spans="2:11" ht="15.75" customHeight="1">
      <c r="B114" s="814"/>
      <c r="C114" s="180"/>
      <c r="D114" s="206" t="s">
        <v>1628</v>
      </c>
      <c r="E114" s="120"/>
      <c r="F114" s="120"/>
      <c r="G114" s="120"/>
      <c r="H114" s="120"/>
      <c r="I114" s="120"/>
      <c r="J114" s="120"/>
      <c r="K114" s="120"/>
    </row>
    <row r="115" spans="2:11" ht="15.75" customHeight="1">
      <c r="B115" s="814"/>
      <c r="C115" s="180"/>
      <c r="D115" s="221" t="s">
        <v>1127</v>
      </c>
      <c r="E115" s="120"/>
      <c r="F115" s="120"/>
      <c r="G115" s="120"/>
      <c r="H115" s="120"/>
      <c r="I115" s="120"/>
      <c r="J115" s="120"/>
      <c r="K115" s="120"/>
    </row>
    <row r="116" spans="2:11" ht="15.75" customHeight="1">
      <c r="B116" s="814"/>
      <c r="C116" s="180"/>
      <c r="D116" s="221" t="s">
        <v>1582</v>
      </c>
      <c r="E116" s="120"/>
      <c r="F116" s="120"/>
      <c r="G116" s="120"/>
      <c r="H116" s="120"/>
      <c r="I116" s="120"/>
      <c r="J116" s="120"/>
      <c r="K116" s="120"/>
    </row>
    <row r="117" spans="2:11" ht="15.75" customHeight="1">
      <c r="B117" s="814"/>
      <c r="C117" s="180"/>
      <c r="D117" s="222"/>
      <c r="E117" s="120"/>
      <c r="F117" s="120"/>
      <c r="G117" s="120"/>
      <c r="H117" s="120"/>
      <c r="I117" s="120"/>
      <c r="J117" s="120"/>
      <c r="K117" s="120"/>
    </row>
    <row r="118" spans="2:11" ht="15.75" customHeight="1">
      <c r="B118" s="814"/>
      <c r="C118" s="180"/>
      <c r="D118" s="206" t="s">
        <v>983</v>
      </c>
      <c r="E118" s="120"/>
      <c r="F118" s="120"/>
      <c r="G118" s="120"/>
      <c r="H118" s="120"/>
      <c r="I118" s="120"/>
      <c r="J118" s="120"/>
      <c r="K118" s="120"/>
    </row>
    <row r="119" spans="2:11" ht="15.75" customHeight="1">
      <c r="B119" s="814"/>
      <c r="C119" s="180"/>
      <c r="D119" s="206" t="s">
        <v>1629</v>
      </c>
      <c r="E119" s="120"/>
      <c r="F119" s="120"/>
      <c r="G119" s="120"/>
      <c r="H119" s="120"/>
      <c r="I119" s="120"/>
      <c r="J119" s="120"/>
      <c r="K119" s="120"/>
    </row>
    <row r="120" spans="2:11" ht="15.75" customHeight="1">
      <c r="B120" s="814"/>
      <c r="C120" s="180"/>
      <c r="D120" s="206" t="s">
        <v>1630</v>
      </c>
      <c r="E120" s="120"/>
      <c r="F120" s="120"/>
      <c r="G120" s="120"/>
      <c r="H120" s="120"/>
      <c r="I120" s="120"/>
      <c r="J120" s="120"/>
      <c r="K120" s="120"/>
    </row>
    <row r="121" spans="2:11" ht="15.75" customHeight="1">
      <c r="B121" s="815"/>
      <c r="C121" s="145"/>
      <c r="D121" s="142" t="s">
        <v>1631</v>
      </c>
      <c r="E121" s="120"/>
      <c r="F121" s="120"/>
      <c r="G121" s="120"/>
      <c r="H121" s="120"/>
      <c r="I121" s="120"/>
      <c r="J121" s="120"/>
      <c r="K121" s="120"/>
    </row>
    <row r="122" spans="2:11" ht="15.75" customHeight="1">
      <c r="B122" s="120"/>
      <c r="C122" s="170"/>
      <c r="D122" s="120"/>
      <c r="E122" s="120"/>
      <c r="F122" s="120"/>
      <c r="G122" s="120"/>
      <c r="H122" s="120"/>
      <c r="I122" s="120"/>
      <c r="J122" s="120"/>
      <c r="K122" s="120"/>
    </row>
    <row r="123" spans="2:11" ht="15.75" customHeight="1">
      <c r="B123" s="120"/>
      <c r="C123" s="170"/>
      <c r="D123" s="120"/>
      <c r="E123" s="120"/>
      <c r="F123" s="120"/>
      <c r="G123" s="120"/>
      <c r="H123" s="120"/>
      <c r="I123" s="120"/>
      <c r="J123" s="120"/>
      <c r="K123" s="120"/>
    </row>
    <row r="124" spans="2:11" ht="15.75" customHeight="1">
      <c r="B124" s="120"/>
      <c r="C124" s="170"/>
      <c r="D124" s="120"/>
      <c r="E124" s="120"/>
      <c r="F124" s="120"/>
      <c r="G124" s="120"/>
      <c r="H124" s="120"/>
      <c r="I124" s="120"/>
      <c r="J124" s="120"/>
      <c r="K124" s="120"/>
    </row>
    <row r="125" spans="2:11" ht="15.75" customHeight="1">
      <c r="B125" s="120"/>
      <c r="C125" s="170"/>
      <c r="D125" s="120"/>
      <c r="E125" s="120"/>
      <c r="F125" s="120"/>
      <c r="G125" s="120"/>
      <c r="H125" s="120"/>
      <c r="I125" s="120"/>
      <c r="J125" s="120"/>
      <c r="K125" s="120"/>
    </row>
    <row r="126" spans="2:11" ht="15.75" customHeight="1">
      <c r="B126" s="120"/>
      <c r="C126" s="170"/>
      <c r="D126" s="120"/>
      <c r="E126" s="120"/>
      <c r="F126" s="120"/>
      <c r="G126" s="120"/>
      <c r="H126" s="120"/>
      <c r="I126" s="120"/>
      <c r="J126" s="120"/>
      <c r="K126" s="120"/>
    </row>
    <row r="127" spans="2:11" ht="15.75" customHeight="1">
      <c r="B127" s="120"/>
      <c r="C127" s="170"/>
      <c r="D127" s="120"/>
      <c r="E127" s="120"/>
      <c r="F127" s="120"/>
      <c r="G127" s="120"/>
      <c r="H127" s="120"/>
      <c r="I127" s="120"/>
      <c r="J127" s="120"/>
      <c r="K127" s="120"/>
    </row>
    <row r="128" spans="2:11" ht="15.75" customHeight="1">
      <c r="B128" s="120"/>
      <c r="C128" s="170"/>
      <c r="D128" s="120"/>
      <c r="E128" s="120"/>
      <c r="F128" s="120"/>
      <c r="G128" s="120"/>
      <c r="H128" s="120"/>
      <c r="I128" s="120"/>
      <c r="J128" s="120"/>
      <c r="K128" s="120"/>
    </row>
    <row r="129" spans="2:11" ht="15.75" customHeight="1">
      <c r="B129" s="120"/>
      <c r="C129" s="170"/>
      <c r="D129" s="120"/>
      <c r="E129" s="120"/>
      <c r="F129" s="120"/>
      <c r="G129" s="120"/>
      <c r="H129" s="120"/>
      <c r="I129" s="120"/>
      <c r="J129" s="120"/>
      <c r="K129" s="120"/>
    </row>
    <row r="130" spans="2:11" ht="15.75" customHeight="1">
      <c r="B130" s="120"/>
      <c r="C130" s="170"/>
      <c r="D130" s="120"/>
      <c r="E130" s="120"/>
      <c r="F130" s="120"/>
      <c r="G130" s="120"/>
      <c r="H130" s="120"/>
      <c r="I130" s="120"/>
      <c r="J130" s="120"/>
      <c r="K130" s="120"/>
    </row>
    <row r="131" spans="2:11" ht="15.75" customHeight="1">
      <c r="B131" s="120"/>
      <c r="C131" s="170"/>
      <c r="D131" s="120"/>
      <c r="E131" s="120"/>
      <c r="F131" s="120"/>
      <c r="G131" s="120"/>
      <c r="H131" s="120"/>
      <c r="I131" s="120"/>
      <c r="J131" s="120"/>
      <c r="K131" s="120"/>
    </row>
    <row r="132" spans="2:11" ht="15.75" customHeight="1">
      <c r="B132" s="120"/>
      <c r="C132" s="170"/>
      <c r="D132" s="120"/>
      <c r="E132" s="120"/>
      <c r="F132" s="120"/>
      <c r="G132" s="120"/>
      <c r="H132" s="120"/>
      <c r="I132" s="120"/>
      <c r="J132" s="120"/>
      <c r="K132" s="120"/>
    </row>
    <row r="133" spans="2:11" ht="15.75" customHeight="1">
      <c r="B133" s="120"/>
      <c r="C133" s="170"/>
      <c r="D133" s="120"/>
      <c r="E133" s="120"/>
      <c r="F133" s="120"/>
      <c r="G133" s="120"/>
      <c r="H133" s="120"/>
      <c r="I133" s="120"/>
      <c r="J133" s="120"/>
      <c r="K133" s="120"/>
    </row>
    <row r="134" spans="2:11" ht="15.75" customHeight="1">
      <c r="B134" s="120"/>
      <c r="C134" s="170"/>
      <c r="D134" s="120"/>
      <c r="E134" s="120"/>
      <c r="F134" s="120"/>
      <c r="G134" s="120"/>
      <c r="H134" s="120"/>
      <c r="I134" s="120"/>
      <c r="J134" s="120"/>
      <c r="K134" s="120"/>
    </row>
    <row r="135" spans="2:11" ht="15.75" customHeight="1">
      <c r="B135" s="120"/>
      <c r="C135" s="170"/>
      <c r="D135" s="120"/>
      <c r="E135" s="120"/>
      <c r="F135" s="120"/>
      <c r="G135" s="120"/>
      <c r="H135" s="120"/>
      <c r="I135" s="120"/>
      <c r="J135" s="120"/>
      <c r="K135" s="120"/>
    </row>
    <row r="136" spans="2:11" ht="15.75" customHeight="1">
      <c r="B136" s="120"/>
      <c r="C136" s="170"/>
      <c r="D136" s="120"/>
      <c r="E136" s="120"/>
      <c r="F136" s="120"/>
      <c r="G136" s="120"/>
      <c r="H136" s="120"/>
      <c r="I136" s="120"/>
      <c r="J136" s="120"/>
      <c r="K136" s="120"/>
    </row>
    <row r="137" spans="2:11" ht="15.75" customHeight="1">
      <c r="B137" s="120"/>
      <c r="C137" s="170"/>
      <c r="D137" s="120"/>
      <c r="E137" s="120"/>
      <c r="F137" s="120"/>
      <c r="G137" s="120"/>
      <c r="H137" s="120"/>
      <c r="I137" s="120"/>
      <c r="J137" s="120"/>
      <c r="K137" s="120"/>
    </row>
    <row r="138" spans="2:11" ht="15.75" customHeight="1">
      <c r="B138" s="120"/>
      <c r="C138" s="170"/>
      <c r="D138" s="120"/>
      <c r="E138" s="120"/>
      <c r="F138" s="120"/>
      <c r="G138" s="120"/>
      <c r="H138" s="120"/>
      <c r="I138" s="120"/>
      <c r="J138" s="120"/>
      <c r="K138" s="120"/>
    </row>
    <row r="139" spans="2:11" ht="15.75" customHeight="1">
      <c r="B139" s="120"/>
      <c r="C139" s="170"/>
      <c r="D139" s="120"/>
      <c r="E139" s="120"/>
      <c r="F139" s="120"/>
      <c r="G139" s="120"/>
      <c r="H139" s="120"/>
      <c r="I139" s="120"/>
      <c r="J139" s="120"/>
      <c r="K139" s="120"/>
    </row>
    <row r="140" spans="2:11" ht="15.75" customHeight="1">
      <c r="B140" s="120"/>
      <c r="C140" s="170"/>
      <c r="D140" s="120"/>
      <c r="E140" s="120"/>
      <c r="F140" s="120"/>
      <c r="G140" s="120"/>
      <c r="H140" s="120"/>
      <c r="I140" s="120"/>
      <c r="J140" s="120"/>
      <c r="K140" s="120"/>
    </row>
    <row r="141" spans="2:11" ht="15.75" customHeight="1">
      <c r="B141" s="120"/>
      <c r="C141" s="170"/>
      <c r="D141" s="120"/>
      <c r="E141" s="120"/>
      <c r="F141" s="120"/>
      <c r="G141" s="120"/>
      <c r="H141" s="120"/>
      <c r="I141" s="120"/>
      <c r="J141" s="120"/>
      <c r="K141" s="120"/>
    </row>
    <row r="142" spans="2:11" ht="15.75" customHeight="1">
      <c r="B142" s="120"/>
      <c r="C142" s="170"/>
      <c r="D142" s="120"/>
      <c r="E142" s="120"/>
      <c r="F142" s="120"/>
      <c r="G142" s="120"/>
      <c r="H142" s="120"/>
      <c r="I142" s="120"/>
      <c r="J142" s="120"/>
      <c r="K142" s="120"/>
    </row>
    <row r="143" spans="2:11" ht="15.75" customHeight="1">
      <c r="B143" s="120"/>
      <c r="C143" s="170"/>
      <c r="D143" s="120"/>
      <c r="E143" s="120"/>
      <c r="F143" s="120"/>
      <c r="G143" s="120"/>
      <c r="H143" s="120"/>
      <c r="I143" s="120"/>
      <c r="J143" s="120"/>
      <c r="K143" s="120"/>
    </row>
    <row r="144" spans="2:11" ht="15.75" customHeight="1">
      <c r="B144" s="120"/>
      <c r="C144" s="170"/>
      <c r="D144" s="120"/>
      <c r="E144" s="120"/>
      <c r="F144" s="120"/>
      <c r="G144" s="120"/>
      <c r="H144" s="120"/>
      <c r="I144" s="120"/>
      <c r="J144" s="120"/>
      <c r="K144" s="120"/>
    </row>
    <row r="145" spans="2:11" ht="15.75" customHeight="1">
      <c r="B145" s="120"/>
      <c r="C145" s="170"/>
      <c r="D145" s="120"/>
      <c r="E145" s="120"/>
      <c r="F145" s="120"/>
      <c r="G145" s="120"/>
      <c r="H145" s="120"/>
      <c r="I145" s="120"/>
      <c r="J145" s="120"/>
      <c r="K145" s="120"/>
    </row>
    <row r="146" spans="2:11" ht="15.75" customHeight="1">
      <c r="B146" s="120"/>
      <c r="C146" s="170"/>
      <c r="D146" s="120"/>
      <c r="E146" s="120"/>
      <c r="F146" s="120"/>
      <c r="G146" s="120"/>
      <c r="H146" s="120"/>
      <c r="I146" s="120"/>
      <c r="J146" s="120"/>
      <c r="K146" s="120"/>
    </row>
    <row r="147" spans="2:11" ht="15.75" customHeight="1">
      <c r="B147" s="120"/>
      <c r="C147" s="170"/>
      <c r="D147" s="120"/>
      <c r="E147" s="120"/>
      <c r="F147" s="120"/>
      <c r="G147" s="120"/>
      <c r="H147" s="120"/>
      <c r="I147" s="120"/>
      <c r="J147" s="120"/>
      <c r="K147" s="120"/>
    </row>
    <row r="148" spans="2:11" ht="15.75" customHeight="1">
      <c r="B148" s="120"/>
      <c r="C148" s="170"/>
      <c r="D148" s="120"/>
      <c r="E148" s="120"/>
      <c r="F148" s="120"/>
      <c r="G148" s="120"/>
      <c r="H148" s="120"/>
      <c r="I148" s="120"/>
      <c r="J148" s="120"/>
      <c r="K148" s="120"/>
    </row>
    <row r="149" spans="2:11" ht="15.75" customHeight="1">
      <c r="B149" s="120"/>
      <c r="C149" s="170"/>
      <c r="D149" s="120"/>
      <c r="E149" s="120"/>
      <c r="F149" s="120"/>
      <c r="G149" s="120"/>
      <c r="H149" s="120"/>
      <c r="I149" s="120"/>
      <c r="J149" s="120"/>
      <c r="K149" s="120"/>
    </row>
    <row r="150" spans="2:11" ht="15.75" customHeight="1">
      <c r="B150" s="120"/>
      <c r="C150" s="170"/>
      <c r="D150" s="120"/>
      <c r="E150" s="120"/>
      <c r="F150" s="120"/>
      <c r="G150" s="120"/>
      <c r="H150" s="120"/>
      <c r="I150" s="120"/>
      <c r="J150" s="120"/>
      <c r="K150" s="120"/>
    </row>
    <row r="151" spans="2:11" ht="15.75" customHeight="1">
      <c r="B151" s="120"/>
      <c r="C151" s="170"/>
      <c r="D151" s="120"/>
      <c r="E151" s="120"/>
      <c r="F151" s="120"/>
      <c r="G151" s="120"/>
      <c r="H151" s="120"/>
      <c r="I151" s="120"/>
      <c r="J151" s="120"/>
      <c r="K151" s="120"/>
    </row>
    <row r="152" spans="2:11" ht="15.75" customHeight="1">
      <c r="B152" s="120"/>
      <c r="C152" s="170"/>
      <c r="D152" s="120"/>
      <c r="E152" s="120"/>
      <c r="F152" s="120"/>
      <c r="G152" s="120"/>
      <c r="H152" s="120"/>
      <c r="I152" s="120"/>
      <c r="J152" s="120"/>
      <c r="K152" s="120"/>
    </row>
    <row r="153" spans="2:11" ht="15.75" customHeight="1">
      <c r="B153" s="120"/>
      <c r="C153" s="170"/>
      <c r="D153" s="120"/>
      <c r="E153" s="120"/>
      <c r="F153" s="120"/>
      <c r="G153" s="120"/>
      <c r="H153" s="120"/>
      <c r="I153" s="120"/>
      <c r="J153" s="120"/>
      <c r="K153" s="120"/>
    </row>
    <row r="154" spans="2:11" ht="15.75" customHeight="1">
      <c r="B154" s="120"/>
      <c r="C154" s="170"/>
      <c r="D154" s="120"/>
      <c r="E154" s="120"/>
      <c r="F154" s="120"/>
      <c r="G154" s="120"/>
      <c r="H154" s="120"/>
      <c r="I154" s="120"/>
      <c r="J154" s="120"/>
      <c r="K154" s="120"/>
    </row>
    <row r="155" spans="2:11" ht="15.75" customHeight="1">
      <c r="B155" s="120"/>
      <c r="C155" s="170"/>
      <c r="D155" s="120"/>
      <c r="E155" s="120"/>
      <c r="F155" s="120"/>
      <c r="G155" s="120"/>
      <c r="H155" s="120"/>
      <c r="I155" s="120"/>
      <c r="J155" s="120"/>
      <c r="K155" s="120"/>
    </row>
    <row r="156" spans="2:11" ht="15.75" customHeight="1">
      <c r="B156" s="120"/>
      <c r="C156" s="170"/>
      <c r="D156" s="120"/>
      <c r="E156" s="120"/>
      <c r="F156" s="120"/>
      <c r="G156" s="120"/>
      <c r="H156" s="120"/>
      <c r="I156" s="120"/>
      <c r="J156" s="120"/>
      <c r="K156" s="120"/>
    </row>
    <row r="157" spans="2:11" ht="15.75" customHeight="1">
      <c r="B157" s="120"/>
      <c r="C157" s="170"/>
      <c r="D157" s="120"/>
      <c r="E157" s="120"/>
      <c r="F157" s="120"/>
      <c r="G157" s="120"/>
      <c r="H157" s="120"/>
      <c r="I157" s="120"/>
      <c r="J157" s="120"/>
      <c r="K157" s="120"/>
    </row>
    <row r="158" spans="2:11" ht="15.75" customHeight="1">
      <c r="B158" s="120"/>
      <c r="C158" s="170"/>
      <c r="D158" s="120"/>
      <c r="E158" s="120"/>
      <c r="F158" s="120"/>
      <c r="G158" s="120"/>
      <c r="H158" s="120"/>
      <c r="I158" s="120"/>
      <c r="J158" s="120"/>
      <c r="K158" s="120"/>
    </row>
    <row r="159" spans="2:11" ht="15.75" customHeight="1">
      <c r="B159" s="120"/>
      <c r="C159" s="170"/>
      <c r="D159" s="120"/>
      <c r="E159" s="120"/>
      <c r="F159" s="120"/>
      <c r="G159" s="120"/>
      <c r="H159" s="120"/>
      <c r="I159" s="120"/>
      <c r="J159" s="120"/>
      <c r="K159" s="120"/>
    </row>
    <row r="160" spans="2:11" ht="15.75" customHeight="1">
      <c r="B160" s="120"/>
      <c r="C160" s="170"/>
      <c r="D160" s="120"/>
      <c r="E160" s="120"/>
      <c r="F160" s="120"/>
      <c r="G160" s="120"/>
      <c r="H160" s="120"/>
      <c r="I160" s="120"/>
      <c r="J160" s="120"/>
      <c r="K160" s="120"/>
    </row>
    <row r="161" spans="2:11" ht="15.75" customHeight="1">
      <c r="B161" s="120"/>
      <c r="C161" s="170"/>
      <c r="D161" s="120"/>
      <c r="E161" s="120"/>
      <c r="F161" s="120"/>
      <c r="G161" s="120"/>
      <c r="H161" s="120"/>
      <c r="I161" s="120"/>
      <c r="J161" s="120"/>
      <c r="K161" s="120"/>
    </row>
    <row r="162" spans="2:11" ht="15.75" customHeight="1">
      <c r="B162" s="120"/>
      <c r="C162" s="170"/>
      <c r="D162" s="120"/>
      <c r="E162" s="120"/>
      <c r="F162" s="120"/>
      <c r="G162" s="120"/>
      <c r="H162" s="120"/>
      <c r="I162" s="120"/>
      <c r="J162" s="120"/>
      <c r="K162" s="120"/>
    </row>
    <row r="163" spans="2:11" ht="15.75" customHeight="1">
      <c r="B163" s="120"/>
      <c r="C163" s="170"/>
      <c r="D163" s="120"/>
      <c r="E163" s="120"/>
      <c r="F163" s="120"/>
      <c r="G163" s="120"/>
      <c r="H163" s="120"/>
      <c r="I163" s="120"/>
      <c r="J163" s="120"/>
      <c r="K163" s="120"/>
    </row>
    <row r="164" spans="2:11" ht="15.75" customHeight="1">
      <c r="B164" s="120"/>
      <c r="C164" s="170"/>
      <c r="D164" s="120"/>
      <c r="E164" s="120"/>
      <c r="F164" s="120"/>
      <c r="G164" s="120"/>
      <c r="H164" s="120"/>
      <c r="I164" s="120"/>
      <c r="J164" s="120"/>
      <c r="K164" s="120"/>
    </row>
    <row r="165" spans="2:11" ht="15.75" customHeight="1">
      <c r="B165" s="120"/>
      <c r="C165" s="170"/>
      <c r="D165" s="120"/>
      <c r="E165" s="120"/>
      <c r="F165" s="120"/>
      <c r="G165" s="120"/>
      <c r="H165" s="120"/>
      <c r="I165" s="120"/>
      <c r="J165" s="120"/>
      <c r="K165" s="120"/>
    </row>
    <row r="166" spans="2:11" ht="15.75" customHeight="1">
      <c r="B166" s="120"/>
      <c r="C166" s="170"/>
      <c r="D166" s="120"/>
      <c r="E166" s="120"/>
      <c r="F166" s="120"/>
      <c r="G166" s="120"/>
      <c r="H166" s="120"/>
      <c r="I166" s="120"/>
      <c r="J166" s="120"/>
      <c r="K166" s="120"/>
    </row>
    <row r="167" spans="2:11" ht="15.75" customHeight="1">
      <c r="B167" s="120"/>
      <c r="C167" s="170"/>
      <c r="D167" s="120"/>
      <c r="E167" s="120"/>
      <c r="F167" s="120"/>
      <c r="G167" s="120"/>
      <c r="H167" s="120"/>
      <c r="I167" s="120"/>
      <c r="J167" s="120"/>
      <c r="K167" s="120"/>
    </row>
    <row r="168" spans="2:11" ht="15.75" customHeight="1">
      <c r="B168" s="120"/>
      <c r="C168" s="170"/>
      <c r="D168" s="120"/>
      <c r="E168" s="120"/>
      <c r="F168" s="120"/>
      <c r="G168" s="120"/>
      <c r="H168" s="120"/>
      <c r="I168" s="120"/>
      <c r="J168" s="120"/>
      <c r="K168" s="120"/>
    </row>
    <row r="169" spans="2:11" ht="15.75" customHeight="1">
      <c r="B169" s="120"/>
      <c r="C169" s="170"/>
      <c r="D169" s="120"/>
      <c r="E169" s="120"/>
      <c r="F169" s="120"/>
      <c r="G169" s="120"/>
      <c r="H169" s="120"/>
      <c r="I169" s="120"/>
      <c r="J169" s="120"/>
      <c r="K169" s="120"/>
    </row>
    <row r="170" spans="2:11" ht="15.75" customHeight="1">
      <c r="B170" s="120"/>
      <c r="C170" s="170"/>
      <c r="D170" s="120"/>
      <c r="E170" s="120"/>
      <c r="F170" s="120"/>
      <c r="G170" s="120"/>
      <c r="H170" s="120"/>
      <c r="I170" s="120"/>
      <c r="J170" s="120"/>
      <c r="K170" s="120"/>
    </row>
    <row r="171" spans="2:11" ht="15.75" customHeight="1">
      <c r="B171" s="120"/>
      <c r="C171" s="170"/>
      <c r="D171" s="120"/>
      <c r="E171" s="120"/>
      <c r="F171" s="120"/>
      <c r="G171" s="120"/>
      <c r="H171" s="120"/>
      <c r="I171" s="120"/>
      <c r="J171" s="120"/>
      <c r="K171" s="120"/>
    </row>
    <row r="172" spans="2:11" ht="15.75" customHeight="1">
      <c r="B172" s="120"/>
      <c r="C172" s="170"/>
      <c r="D172" s="120"/>
      <c r="E172" s="120"/>
      <c r="F172" s="120"/>
      <c r="G172" s="120"/>
      <c r="H172" s="120"/>
      <c r="I172" s="120"/>
      <c r="J172" s="120"/>
      <c r="K172" s="120"/>
    </row>
    <row r="173" spans="2:11" ht="15.75" customHeight="1">
      <c r="B173" s="120"/>
      <c r="C173" s="170"/>
      <c r="D173" s="120"/>
      <c r="E173" s="120"/>
      <c r="F173" s="120"/>
      <c r="G173" s="120"/>
      <c r="H173" s="120"/>
      <c r="I173" s="120"/>
      <c r="J173" s="120"/>
      <c r="K173" s="120"/>
    </row>
    <row r="174" spans="2:11" ht="15.75" customHeight="1">
      <c r="B174" s="120"/>
      <c r="C174" s="170"/>
      <c r="D174" s="120"/>
      <c r="E174" s="120"/>
      <c r="F174" s="120"/>
      <c r="G174" s="120"/>
      <c r="H174" s="120"/>
      <c r="I174" s="120"/>
      <c r="J174" s="120"/>
      <c r="K174" s="120"/>
    </row>
    <row r="175" spans="2:11" ht="15.75" customHeight="1">
      <c r="B175" s="120"/>
      <c r="C175" s="170"/>
      <c r="D175" s="120"/>
      <c r="E175" s="120"/>
      <c r="F175" s="120"/>
      <c r="G175" s="120"/>
      <c r="H175" s="120"/>
      <c r="I175" s="120"/>
      <c r="J175" s="120"/>
      <c r="K175" s="120"/>
    </row>
    <row r="176" spans="2:11" ht="15.75" customHeight="1">
      <c r="B176" s="120"/>
      <c r="C176" s="170"/>
      <c r="D176" s="120"/>
      <c r="E176" s="120"/>
      <c r="F176" s="120"/>
      <c r="G176" s="120"/>
      <c r="H176" s="120"/>
      <c r="I176" s="120"/>
      <c r="J176" s="120"/>
      <c r="K176" s="120"/>
    </row>
    <row r="177" spans="2:11" ht="15.75" customHeight="1">
      <c r="B177" s="120"/>
      <c r="C177" s="170"/>
      <c r="D177" s="120"/>
      <c r="E177" s="120"/>
      <c r="F177" s="120"/>
      <c r="G177" s="120"/>
      <c r="H177" s="120"/>
      <c r="I177" s="120"/>
      <c r="J177" s="120"/>
      <c r="K177" s="120"/>
    </row>
    <row r="178" spans="2:11" ht="15.75" customHeight="1">
      <c r="B178" s="120"/>
      <c r="C178" s="170"/>
      <c r="D178" s="120"/>
      <c r="E178" s="120"/>
      <c r="F178" s="120"/>
      <c r="G178" s="120"/>
      <c r="H178" s="120"/>
      <c r="I178" s="120"/>
      <c r="J178" s="120"/>
      <c r="K178" s="120"/>
    </row>
    <row r="179" spans="2:11" ht="15.75" customHeight="1">
      <c r="B179" s="120"/>
      <c r="C179" s="170"/>
      <c r="D179" s="120"/>
      <c r="E179" s="120"/>
      <c r="F179" s="120"/>
      <c r="G179" s="120"/>
      <c r="H179" s="120"/>
      <c r="I179" s="120"/>
      <c r="J179" s="120"/>
      <c r="K179" s="120"/>
    </row>
    <row r="180" spans="2:11" ht="15.75" customHeight="1">
      <c r="B180" s="120"/>
      <c r="C180" s="170"/>
      <c r="D180" s="120"/>
      <c r="E180" s="120"/>
      <c r="F180" s="120"/>
      <c r="G180" s="120"/>
      <c r="H180" s="120"/>
      <c r="I180" s="120"/>
      <c r="J180" s="120"/>
      <c r="K180" s="120"/>
    </row>
    <row r="181" spans="2:11" ht="15.75" customHeight="1">
      <c r="C181" s="170"/>
    </row>
    <row r="182" spans="2:11" ht="15.75" customHeight="1">
      <c r="C182" s="170"/>
    </row>
    <row r="183" spans="2:11" ht="15.75" customHeight="1">
      <c r="C183" s="170"/>
    </row>
    <row r="184" spans="2:11" ht="15.75" customHeight="1">
      <c r="C184" s="170"/>
    </row>
    <row r="185" spans="2:11" ht="15.75" customHeight="1">
      <c r="C185" s="170"/>
    </row>
    <row r="186" spans="2:11" ht="15.75" customHeight="1">
      <c r="C186" s="170"/>
    </row>
    <row r="187" spans="2:11" ht="15.75" customHeight="1">
      <c r="C187" s="170"/>
    </row>
    <row r="188" spans="2:11" ht="15.75" customHeight="1">
      <c r="C188" s="170"/>
    </row>
    <row r="189" spans="2:11" ht="15.75" customHeight="1">
      <c r="C189" s="170"/>
    </row>
    <row r="190" spans="2:11" ht="15.75" customHeight="1">
      <c r="C190" s="170"/>
    </row>
    <row r="191" spans="2:11" ht="15.75" customHeight="1">
      <c r="C191" s="170"/>
    </row>
    <row r="192" spans="2:11" ht="15.75" customHeight="1">
      <c r="C192" s="170"/>
    </row>
    <row r="193" spans="3:3" ht="15.75" customHeight="1">
      <c r="C193" s="170"/>
    </row>
    <row r="194" spans="3:3" ht="15.75" customHeight="1">
      <c r="C194" s="170"/>
    </row>
    <row r="195" spans="3:3" ht="15.75" customHeight="1">
      <c r="C195" s="170"/>
    </row>
    <row r="196" spans="3:3" ht="15.75" customHeight="1">
      <c r="C196" s="170"/>
    </row>
    <row r="197" spans="3:3" ht="15.75" customHeight="1">
      <c r="C197" s="170"/>
    </row>
    <row r="198" spans="3:3" ht="15.75" customHeight="1">
      <c r="C198" s="170"/>
    </row>
    <row r="199" spans="3:3" ht="15.75" customHeight="1">
      <c r="C199" s="170"/>
    </row>
    <row r="200" spans="3:3" ht="15.75" customHeight="1">
      <c r="C200" s="170"/>
    </row>
    <row r="201" spans="3:3" ht="15.75" customHeight="1">
      <c r="C201" s="170"/>
    </row>
    <row r="202" spans="3:3" ht="15.75" customHeight="1">
      <c r="C202" s="170"/>
    </row>
    <row r="203" spans="3:3" ht="15.75" customHeight="1">
      <c r="C203" s="170"/>
    </row>
    <row r="204" spans="3:3" ht="15.75" customHeight="1">
      <c r="C204" s="170"/>
    </row>
    <row r="205" spans="3:3" ht="15.75" customHeight="1">
      <c r="C205" s="170"/>
    </row>
    <row r="206" spans="3:3" ht="15.75" customHeight="1">
      <c r="C206" s="170"/>
    </row>
    <row r="207" spans="3:3" ht="15.75" customHeight="1">
      <c r="C207" s="170"/>
    </row>
    <row r="208" spans="3:3" ht="15.75" customHeight="1">
      <c r="C208" s="170"/>
    </row>
    <row r="209" spans="3:3" ht="15.75" customHeight="1">
      <c r="C209" s="170"/>
    </row>
    <row r="210" spans="3:3" ht="15.75" customHeight="1">
      <c r="C210" s="170"/>
    </row>
    <row r="211" spans="3:3" ht="15.75" customHeight="1">
      <c r="C211" s="170"/>
    </row>
    <row r="212" spans="3:3" ht="15.75" customHeight="1">
      <c r="C212" s="170"/>
    </row>
    <row r="213" spans="3:3" ht="15.75" customHeight="1">
      <c r="C213" s="170"/>
    </row>
    <row r="214" spans="3:3" ht="15.75" customHeight="1">
      <c r="C214" s="170"/>
    </row>
    <row r="215" spans="3:3" ht="15.75" customHeight="1">
      <c r="C215" s="170"/>
    </row>
    <row r="216" spans="3:3" ht="15.75" customHeight="1">
      <c r="C216" s="170"/>
    </row>
    <row r="217" spans="3:3" ht="15.75" customHeight="1">
      <c r="C217" s="170"/>
    </row>
    <row r="218" spans="3:3" ht="15.75" customHeight="1">
      <c r="C218" s="170"/>
    </row>
    <row r="219" spans="3:3" ht="15.75" customHeight="1">
      <c r="C219" s="170"/>
    </row>
    <row r="220" spans="3:3" ht="15.75" customHeight="1">
      <c r="C220" s="170"/>
    </row>
    <row r="221" spans="3:3" ht="15.75" customHeight="1">
      <c r="C221" s="170"/>
    </row>
    <row r="222" spans="3:3" ht="15.75" customHeight="1">
      <c r="C222" s="170"/>
    </row>
    <row r="223" spans="3:3" ht="15.75" customHeight="1">
      <c r="C223" s="170"/>
    </row>
    <row r="224" spans="3:3" ht="15.75" customHeight="1">
      <c r="C224" s="170"/>
    </row>
    <row r="225" spans="3:3" ht="15.75" customHeight="1">
      <c r="C225" s="170"/>
    </row>
    <row r="226" spans="3:3" ht="15.75" customHeight="1">
      <c r="C226" s="170"/>
    </row>
    <row r="227" spans="3:3" ht="15.75" customHeight="1">
      <c r="C227" s="170"/>
    </row>
    <row r="228" spans="3:3" ht="15.75" customHeight="1">
      <c r="C228" s="170"/>
    </row>
    <row r="229" spans="3:3" ht="15.75" customHeight="1">
      <c r="C229" s="170"/>
    </row>
    <row r="230" spans="3:3" ht="15.75" customHeight="1">
      <c r="C230" s="170"/>
    </row>
    <row r="231" spans="3:3" ht="15.75" customHeight="1">
      <c r="C231" s="170"/>
    </row>
    <row r="232" spans="3:3" ht="15.75" customHeight="1">
      <c r="C232" s="170"/>
    </row>
    <row r="233" spans="3:3" ht="15.75" customHeight="1">
      <c r="C233" s="170"/>
    </row>
    <row r="234" spans="3:3" ht="15.75" customHeight="1">
      <c r="C234" s="170"/>
    </row>
    <row r="235" spans="3:3" ht="15.75" customHeight="1">
      <c r="C235" s="170"/>
    </row>
    <row r="236" spans="3:3" ht="15.75" customHeight="1">
      <c r="C236" s="170"/>
    </row>
    <row r="237" spans="3:3" ht="15.75" customHeight="1">
      <c r="C237" s="170"/>
    </row>
    <row r="238" spans="3:3" ht="15.75" customHeight="1">
      <c r="C238" s="170"/>
    </row>
    <row r="239" spans="3:3" ht="15.75" customHeight="1">
      <c r="C239" s="170"/>
    </row>
    <row r="240" spans="3:3" ht="15.75" customHeight="1">
      <c r="C240" s="170"/>
    </row>
    <row r="241" spans="3:3" ht="15.75" customHeight="1">
      <c r="C241" s="170"/>
    </row>
    <row r="242" spans="3:3" ht="15.75" customHeight="1">
      <c r="C242" s="170"/>
    </row>
    <row r="243" spans="3:3" ht="15.75" customHeight="1">
      <c r="C243" s="170"/>
    </row>
    <row r="244" spans="3:3" ht="15.75" customHeight="1">
      <c r="C244" s="170"/>
    </row>
    <row r="245" spans="3:3" ht="15.75" customHeight="1">
      <c r="C245" s="170"/>
    </row>
    <row r="246" spans="3:3" ht="15.75" customHeight="1">
      <c r="C246" s="170"/>
    </row>
    <row r="247" spans="3:3" ht="15.75" customHeight="1">
      <c r="C247" s="170"/>
    </row>
    <row r="248" spans="3:3" ht="15.75" customHeight="1">
      <c r="C248" s="170"/>
    </row>
    <row r="249" spans="3:3" ht="15.75" customHeight="1">
      <c r="C249" s="170"/>
    </row>
    <row r="250" spans="3:3" ht="15.75" customHeight="1">
      <c r="C250" s="170"/>
    </row>
    <row r="251" spans="3:3" ht="15.75" customHeight="1">
      <c r="C251" s="170"/>
    </row>
    <row r="252" spans="3:3" ht="15.75" customHeight="1">
      <c r="C252" s="170"/>
    </row>
    <row r="253" spans="3:3" ht="15.75" customHeight="1">
      <c r="C253" s="170"/>
    </row>
    <row r="254" spans="3:3" ht="15.75" customHeight="1">
      <c r="C254" s="170"/>
    </row>
    <row r="255" spans="3:3" ht="15.75" customHeight="1">
      <c r="C255" s="170"/>
    </row>
    <row r="256" spans="3:3" ht="15.75" customHeight="1">
      <c r="C256" s="170"/>
    </row>
    <row r="257" spans="3:3" ht="15.75" customHeight="1">
      <c r="C257" s="170"/>
    </row>
    <row r="258" spans="3:3" ht="15.75" customHeight="1">
      <c r="C258" s="170"/>
    </row>
    <row r="259" spans="3:3" ht="15.75" customHeight="1">
      <c r="C259" s="170"/>
    </row>
    <row r="260" spans="3:3" ht="15.75" customHeight="1">
      <c r="C260" s="170"/>
    </row>
    <row r="261" spans="3:3" ht="15.75" customHeight="1">
      <c r="C261" s="170"/>
    </row>
    <row r="262" spans="3:3" ht="15.75" customHeight="1">
      <c r="C262" s="170"/>
    </row>
    <row r="263" spans="3:3" ht="15.75" customHeight="1">
      <c r="C263" s="170"/>
    </row>
    <row r="264" spans="3:3" ht="15.75" customHeight="1">
      <c r="C264" s="170"/>
    </row>
    <row r="265" spans="3:3" ht="15.75" customHeight="1">
      <c r="C265" s="170"/>
    </row>
    <row r="266" spans="3:3" ht="15.75" customHeight="1">
      <c r="C266" s="170"/>
    </row>
    <row r="267" spans="3:3" ht="15.75" customHeight="1">
      <c r="C267" s="170"/>
    </row>
    <row r="268" spans="3:3" ht="15.75" customHeight="1">
      <c r="C268" s="170"/>
    </row>
    <row r="269" spans="3:3" ht="15.75" customHeight="1">
      <c r="C269" s="170"/>
    </row>
    <row r="270" spans="3:3" ht="15.75" customHeight="1">
      <c r="C270" s="170"/>
    </row>
    <row r="271" spans="3:3" ht="15.75" customHeight="1">
      <c r="C271" s="170"/>
    </row>
    <row r="272" spans="3:3" ht="15.75" customHeight="1">
      <c r="C272" s="170"/>
    </row>
    <row r="273" spans="3:3" ht="15.75" customHeight="1">
      <c r="C273" s="170"/>
    </row>
    <row r="274" spans="3:3" ht="15.75" customHeight="1">
      <c r="C274" s="170"/>
    </row>
    <row r="275" spans="3:3" ht="15.75" customHeight="1">
      <c r="C275" s="170"/>
    </row>
    <row r="276" spans="3:3" ht="15.75" customHeight="1">
      <c r="C276" s="170"/>
    </row>
    <row r="277" spans="3:3" ht="15.75" customHeight="1">
      <c r="C277" s="170"/>
    </row>
    <row r="278" spans="3:3" ht="15.75" customHeight="1">
      <c r="C278" s="170"/>
    </row>
    <row r="279" spans="3:3" ht="15.75" customHeight="1">
      <c r="C279" s="170"/>
    </row>
    <row r="280" spans="3:3" ht="15.75" customHeight="1">
      <c r="C280" s="170"/>
    </row>
    <row r="281" spans="3:3" ht="15.75" customHeight="1">
      <c r="C281" s="170"/>
    </row>
    <row r="282" spans="3:3" ht="15.75" customHeight="1">
      <c r="C282" s="170"/>
    </row>
    <row r="283" spans="3:3" ht="15.75" customHeight="1">
      <c r="C283" s="170"/>
    </row>
    <row r="284" spans="3:3" ht="15.75" customHeight="1">
      <c r="C284" s="170"/>
    </row>
    <row r="285" spans="3:3" ht="15.75" customHeight="1">
      <c r="C285" s="170"/>
    </row>
    <row r="286" spans="3:3" ht="15.75" customHeight="1">
      <c r="C286" s="170"/>
    </row>
    <row r="287" spans="3:3" ht="15.75" customHeight="1">
      <c r="C287" s="170"/>
    </row>
    <row r="288" spans="3:3" ht="15.75" customHeight="1">
      <c r="C288" s="170"/>
    </row>
    <row r="289" spans="3:3" ht="15.75" customHeight="1">
      <c r="C289" s="170"/>
    </row>
    <row r="290" spans="3:3" ht="15.75" customHeight="1">
      <c r="C290" s="170"/>
    </row>
    <row r="291" spans="3:3" ht="15.75" customHeight="1">
      <c r="C291" s="170"/>
    </row>
    <row r="292" spans="3:3" ht="15.75" customHeight="1">
      <c r="C292" s="170"/>
    </row>
    <row r="293" spans="3:3" ht="15.75" customHeight="1">
      <c r="C293" s="170"/>
    </row>
    <row r="294" spans="3:3" ht="15.75" customHeight="1">
      <c r="C294" s="170"/>
    </row>
    <row r="295" spans="3:3" ht="15.75" customHeight="1">
      <c r="C295" s="170"/>
    </row>
    <row r="296" spans="3:3" ht="15.75" customHeight="1">
      <c r="C296" s="170"/>
    </row>
    <row r="297" spans="3:3" ht="15.75" customHeight="1">
      <c r="C297" s="170"/>
    </row>
    <row r="298" spans="3:3" ht="15.75" customHeight="1">
      <c r="C298" s="170"/>
    </row>
    <row r="299" spans="3:3" ht="15.75" customHeight="1">
      <c r="C299" s="170"/>
    </row>
    <row r="300" spans="3:3" ht="15.75" customHeight="1">
      <c r="C300" s="170"/>
    </row>
    <row r="301" spans="3:3" ht="15.75" customHeight="1">
      <c r="C301" s="170"/>
    </row>
    <row r="302" spans="3:3" ht="15.75" customHeight="1">
      <c r="C302" s="170"/>
    </row>
    <row r="303" spans="3:3" ht="15.75" customHeight="1">
      <c r="C303" s="170"/>
    </row>
    <row r="304" spans="3:3" ht="15.75" customHeight="1">
      <c r="C304" s="170"/>
    </row>
    <row r="305" spans="3:3" ht="15.75" customHeight="1">
      <c r="C305" s="170"/>
    </row>
    <row r="306" spans="3:3" ht="15.75" customHeight="1">
      <c r="C306" s="170"/>
    </row>
    <row r="307" spans="3:3" ht="15.75" customHeight="1">
      <c r="C307" s="170"/>
    </row>
    <row r="308" spans="3:3" ht="15.75" customHeight="1">
      <c r="C308" s="170"/>
    </row>
    <row r="309" spans="3:3" ht="15.75" customHeight="1">
      <c r="C309" s="170"/>
    </row>
    <row r="310" spans="3:3" ht="15.75" customHeight="1">
      <c r="C310" s="170"/>
    </row>
    <row r="311" spans="3:3" ht="15.75" customHeight="1">
      <c r="C311" s="170"/>
    </row>
    <row r="312" spans="3:3" ht="15.75" customHeight="1">
      <c r="C312" s="170"/>
    </row>
    <row r="313" spans="3:3" ht="15.75" customHeight="1">
      <c r="C313" s="170"/>
    </row>
    <row r="314" spans="3:3" ht="15.75" customHeight="1">
      <c r="C314" s="170"/>
    </row>
    <row r="315" spans="3:3" ht="15.75" customHeight="1">
      <c r="C315" s="170"/>
    </row>
    <row r="316" spans="3:3" ht="15.75" customHeight="1">
      <c r="C316" s="170"/>
    </row>
    <row r="317" spans="3:3" ht="15.75" customHeight="1">
      <c r="C317" s="170"/>
    </row>
    <row r="318" spans="3:3" ht="15.75" customHeight="1">
      <c r="C318" s="170"/>
    </row>
    <row r="319" spans="3:3" ht="15.75" customHeight="1">
      <c r="C319" s="170"/>
    </row>
    <row r="320" spans="3:3" ht="15.75" customHeight="1">
      <c r="C320" s="170"/>
    </row>
    <row r="321" spans="3:3" ht="15.75" customHeight="1">
      <c r="C321" s="170"/>
    </row>
    <row r="322" spans="3:3" ht="15.75" customHeight="1">
      <c r="C322" s="170"/>
    </row>
    <row r="323" spans="3:3" ht="15.75" customHeight="1">
      <c r="C323" s="170"/>
    </row>
    <row r="324" spans="3:3" ht="15.75" customHeight="1">
      <c r="C324" s="170"/>
    </row>
    <row r="325" spans="3:3" ht="15.75" customHeight="1">
      <c r="C325" s="170"/>
    </row>
    <row r="326" spans="3:3" ht="15.75" customHeight="1">
      <c r="C326" s="170"/>
    </row>
    <row r="327" spans="3:3" ht="15.75" customHeight="1">
      <c r="C327" s="170"/>
    </row>
    <row r="328" spans="3:3" ht="15.75" customHeight="1">
      <c r="C328" s="170"/>
    </row>
    <row r="329" spans="3:3" ht="15.75" customHeight="1">
      <c r="C329" s="170"/>
    </row>
    <row r="330" spans="3:3" ht="15.75" customHeight="1">
      <c r="C330" s="170"/>
    </row>
    <row r="331" spans="3:3" ht="15.75" customHeight="1">
      <c r="C331" s="170"/>
    </row>
    <row r="332" spans="3:3" ht="15.75" customHeight="1">
      <c r="C332" s="170"/>
    </row>
    <row r="333" spans="3:3" ht="15.75" customHeight="1">
      <c r="C333" s="170"/>
    </row>
    <row r="334" spans="3:3" ht="15.75" customHeight="1">
      <c r="C334" s="170"/>
    </row>
    <row r="335" spans="3:3" ht="15.75" customHeight="1">
      <c r="C335" s="170"/>
    </row>
    <row r="336" spans="3:3" ht="15.75" customHeight="1">
      <c r="C336" s="170"/>
    </row>
    <row r="337" spans="3:3" ht="15.75" customHeight="1">
      <c r="C337" s="170"/>
    </row>
    <row r="338" spans="3:3" ht="15.75" customHeight="1">
      <c r="C338" s="170"/>
    </row>
    <row r="339" spans="3:3" ht="15.75" customHeight="1">
      <c r="C339" s="170"/>
    </row>
    <row r="340" spans="3:3" ht="15.75" customHeight="1">
      <c r="C340" s="170"/>
    </row>
    <row r="341" spans="3:3" ht="15.75" customHeight="1">
      <c r="C341" s="170"/>
    </row>
    <row r="342" spans="3:3" ht="15.75" customHeight="1">
      <c r="C342" s="170"/>
    </row>
    <row r="343" spans="3:3" ht="15.75" customHeight="1">
      <c r="C343" s="170"/>
    </row>
    <row r="344" spans="3:3" ht="15.75" customHeight="1">
      <c r="C344" s="170"/>
    </row>
    <row r="345" spans="3:3" ht="15.75" customHeight="1">
      <c r="C345" s="170"/>
    </row>
    <row r="346" spans="3:3" ht="15.75" customHeight="1">
      <c r="C346" s="170"/>
    </row>
    <row r="347" spans="3:3" ht="15.75" customHeight="1">
      <c r="C347" s="170"/>
    </row>
    <row r="348" spans="3:3" ht="15.75" customHeight="1">
      <c r="C348" s="170"/>
    </row>
    <row r="349" spans="3:3" ht="15.75" customHeight="1">
      <c r="C349" s="170"/>
    </row>
    <row r="350" spans="3:3" ht="15.75" customHeight="1">
      <c r="C350" s="170"/>
    </row>
    <row r="351" spans="3:3" ht="15.75" customHeight="1">
      <c r="C351" s="170"/>
    </row>
    <row r="352" spans="3:3" ht="15.75" customHeight="1">
      <c r="C352" s="170"/>
    </row>
    <row r="353" spans="3:3" ht="15.75" customHeight="1">
      <c r="C353" s="170"/>
    </row>
    <row r="354" spans="3:3" ht="15.75" customHeight="1">
      <c r="C354" s="170"/>
    </row>
    <row r="355" spans="3:3" ht="15.75" customHeight="1">
      <c r="C355" s="170"/>
    </row>
    <row r="356" spans="3:3" ht="15.75" customHeight="1">
      <c r="C356" s="170"/>
    </row>
    <row r="357" spans="3:3" ht="15.75" customHeight="1">
      <c r="C357" s="170"/>
    </row>
    <row r="358" spans="3:3" ht="15.75" customHeight="1">
      <c r="C358" s="170"/>
    </row>
    <row r="359" spans="3:3" ht="15.75" customHeight="1">
      <c r="C359" s="170"/>
    </row>
    <row r="360" spans="3:3" ht="15.75" customHeight="1">
      <c r="C360" s="170"/>
    </row>
    <row r="361" spans="3:3" ht="15.75" customHeight="1">
      <c r="C361" s="170"/>
    </row>
    <row r="362" spans="3:3" ht="15.75" customHeight="1">
      <c r="C362" s="170"/>
    </row>
    <row r="363" spans="3:3" ht="15.75" customHeight="1">
      <c r="C363" s="170"/>
    </row>
    <row r="364" spans="3:3" ht="15.75" customHeight="1">
      <c r="C364" s="170"/>
    </row>
    <row r="365" spans="3:3" ht="15.75" customHeight="1">
      <c r="C365" s="170"/>
    </row>
    <row r="366" spans="3:3" ht="15.75" customHeight="1">
      <c r="C366" s="170"/>
    </row>
    <row r="367" spans="3:3" ht="15.75" customHeight="1">
      <c r="C367" s="170"/>
    </row>
    <row r="368" spans="3:3" ht="15.75" customHeight="1">
      <c r="C368" s="170"/>
    </row>
    <row r="369" spans="3:3" ht="15.75" customHeight="1">
      <c r="C369" s="170"/>
    </row>
    <row r="370" spans="3:3" ht="15.75" customHeight="1">
      <c r="C370" s="170"/>
    </row>
    <row r="371" spans="3:3" ht="15.75" customHeight="1">
      <c r="C371" s="170"/>
    </row>
    <row r="372" spans="3:3" ht="15.75" customHeight="1">
      <c r="C372" s="170"/>
    </row>
    <row r="373" spans="3:3" ht="15.75" customHeight="1">
      <c r="C373" s="170"/>
    </row>
    <row r="374" spans="3:3" ht="15.75" customHeight="1">
      <c r="C374" s="170"/>
    </row>
    <row r="375" spans="3:3" ht="15.75" customHeight="1">
      <c r="C375" s="170"/>
    </row>
    <row r="376" spans="3:3" ht="15.75" customHeight="1">
      <c r="C376" s="170"/>
    </row>
    <row r="377" spans="3:3" ht="15.75" customHeight="1">
      <c r="C377" s="170"/>
    </row>
    <row r="378" spans="3:3" ht="15.75" customHeight="1">
      <c r="C378" s="170"/>
    </row>
    <row r="379" spans="3:3" ht="15.75" customHeight="1">
      <c r="C379" s="170"/>
    </row>
    <row r="380" spans="3:3" ht="15.75" customHeight="1">
      <c r="C380" s="170"/>
    </row>
    <row r="381" spans="3:3" ht="15.75" customHeight="1">
      <c r="C381" s="170"/>
    </row>
    <row r="382" spans="3:3" ht="15.75" customHeight="1">
      <c r="C382" s="170"/>
    </row>
    <row r="383" spans="3:3" ht="15.75" customHeight="1">
      <c r="C383" s="170"/>
    </row>
    <row r="384" spans="3:3" ht="15.75" customHeight="1">
      <c r="C384" s="170"/>
    </row>
    <row r="385" spans="3:3" ht="15.75" customHeight="1">
      <c r="C385" s="170"/>
    </row>
    <row r="386" spans="3:3" ht="15.75" customHeight="1">
      <c r="C386" s="170"/>
    </row>
    <row r="387" spans="3:3" ht="15.75" customHeight="1">
      <c r="C387" s="170"/>
    </row>
    <row r="388" spans="3:3" ht="15.75" customHeight="1">
      <c r="C388" s="170"/>
    </row>
    <row r="389" spans="3:3" ht="15.75" customHeight="1">
      <c r="C389" s="170"/>
    </row>
    <row r="390" spans="3:3" ht="15.75" customHeight="1">
      <c r="C390" s="170"/>
    </row>
    <row r="391" spans="3:3" ht="15.75" customHeight="1">
      <c r="C391" s="170"/>
    </row>
    <row r="392" spans="3:3" ht="15.75" customHeight="1">
      <c r="C392" s="170"/>
    </row>
    <row r="393" spans="3:3" ht="15.75" customHeight="1">
      <c r="C393" s="170"/>
    </row>
    <row r="394" spans="3:3" ht="15.75" customHeight="1">
      <c r="C394" s="170"/>
    </row>
    <row r="395" spans="3:3" ht="15.75" customHeight="1">
      <c r="C395" s="170"/>
    </row>
    <row r="396" spans="3:3" ht="15.75" customHeight="1">
      <c r="C396" s="170"/>
    </row>
    <row r="397" spans="3:3" ht="15.75" customHeight="1">
      <c r="C397" s="170"/>
    </row>
    <row r="398" spans="3:3" ht="15.75" customHeight="1">
      <c r="C398" s="170"/>
    </row>
    <row r="399" spans="3:3" ht="15.75" customHeight="1">
      <c r="C399" s="170"/>
    </row>
    <row r="400" spans="3:3" ht="15.75" customHeight="1">
      <c r="C400" s="170"/>
    </row>
    <row r="401" spans="3:3" ht="15.75" customHeight="1">
      <c r="C401" s="170"/>
    </row>
    <row r="402" spans="3:3" ht="15.75" customHeight="1">
      <c r="C402" s="170"/>
    </row>
    <row r="403" spans="3:3" ht="15.75" customHeight="1">
      <c r="C403" s="170"/>
    </row>
    <row r="404" spans="3:3" ht="15.75" customHeight="1">
      <c r="C404" s="170"/>
    </row>
    <row r="405" spans="3:3" ht="15.75" customHeight="1">
      <c r="C405" s="170"/>
    </row>
    <row r="406" spans="3:3" ht="15.75" customHeight="1">
      <c r="C406" s="170"/>
    </row>
    <row r="407" spans="3:3" ht="15.75" customHeight="1">
      <c r="C407" s="170"/>
    </row>
    <row r="408" spans="3:3" ht="15.75" customHeight="1">
      <c r="C408" s="170"/>
    </row>
    <row r="409" spans="3:3" ht="15.75" customHeight="1">
      <c r="C409" s="170"/>
    </row>
    <row r="410" spans="3:3" ht="15.75" customHeight="1">
      <c r="C410" s="170"/>
    </row>
    <row r="411" spans="3:3" ht="15.75" customHeight="1">
      <c r="C411" s="170"/>
    </row>
    <row r="412" spans="3:3" ht="15.75" customHeight="1">
      <c r="C412" s="170"/>
    </row>
    <row r="413" spans="3:3" ht="15.75" customHeight="1">
      <c r="C413" s="170"/>
    </row>
    <row r="414" spans="3:3" ht="15.75" customHeight="1">
      <c r="C414" s="170"/>
    </row>
    <row r="415" spans="3:3" ht="15.75" customHeight="1">
      <c r="C415" s="170"/>
    </row>
    <row r="416" spans="3:3" ht="15.75" customHeight="1">
      <c r="C416" s="170"/>
    </row>
    <row r="417" spans="3:3" ht="15.75" customHeight="1">
      <c r="C417" s="170"/>
    </row>
    <row r="418" spans="3:3" ht="15.75" customHeight="1">
      <c r="C418" s="170"/>
    </row>
    <row r="419" spans="3:3" ht="15.75" customHeight="1">
      <c r="C419" s="170"/>
    </row>
    <row r="420" spans="3:3" ht="15.75" customHeight="1">
      <c r="C420" s="170"/>
    </row>
    <row r="421" spans="3:3" ht="15.75" customHeight="1">
      <c r="C421" s="170"/>
    </row>
    <row r="422" spans="3:3" ht="15.75" customHeight="1">
      <c r="C422" s="170"/>
    </row>
    <row r="423" spans="3:3" ht="15.75" customHeight="1">
      <c r="C423" s="170"/>
    </row>
    <row r="424" spans="3:3" ht="15.75" customHeight="1">
      <c r="C424" s="170"/>
    </row>
    <row r="425" spans="3:3" ht="15.75" customHeight="1">
      <c r="C425" s="170"/>
    </row>
    <row r="426" spans="3:3" ht="15.75" customHeight="1">
      <c r="C426" s="170"/>
    </row>
    <row r="427" spans="3:3" ht="15.75" customHeight="1">
      <c r="C427" s="170"/>
    </row>
    <row r="428" spans="3:3" ht="15.75" customHeight="1">
      <c r="C428" s="170"/>
    </row>
    <row r="429" spans="3:3" ht="15.75" customHeight="1">
      <c r="C429" s="170"/>
    </row>
    <row r="430" spans="3:3" ht="15.75" customHeight="1">
      <c r="C430" s="170"/>
    </row>
    <row r="431" spans="3:3" ht="15.75" customHeight="1">
      <c r="C431" s="170"/>
    </row>
    <row r="432" spans="3:3" ht="15.75" customHeight="1">
      <c r="C432" s="170"/>
    </row>
    <row r="433" spans="3:3" ht="15.75" customHeight="1">
      <c r="C433" s="170"/>
    </row>
    <row r="434" spans="3:3" ht="15.75" customHeight="1">
      <c r="C434" s="170"/>
    </row>
    <row r="435" spans="3:3" ht="15.75" customHeight="1">
      <c r="C435" s="170"/>
    </row>
    <row r="436" spans="3:3" ht="15.75" customHeight="1">
      <c r="C436" s="170"/>
    </row>
    <row r="437" spans="3:3" ht="15.75" customHeight="1">
      <c r="C437" s="170"/>
    </row>
    <row r="438" spans="3:3" ht="15.75" customHeight="1">
      <c r="C438" s="170"/>
    </row>
    <row r="439" spans="3:3" ht="15.75" customHeight="1">
      <c r="C439" s="170"/>
    </row>
    <row r="440" spans="3:3" ht="15.75" customHeight="1">
      <c r="C440" s="170"/>
    </row>
    <row r="441" spans="3:3" ht="15.75" customHeight="1">
      <c r="C441" s="170"/>
    </row>
    <row r="442" spans="3:3" ht="15.75" customHeight="1">
      <c r="C442" s="170"/>
    </row>
    <row r="443" spans="3:3" ht="15.75" customHeight="1">
      <c r="C443" s="170"/>
    </row>
    <row r="444" spans="3:3" ht="15.75" customHeight="1">
      <c r="C444" s="170"/>
    </row>
    <row r="445" spans="3:3" ht="15.75" customHeight="1">
      <c r="C445" s="170"/>
    </row>
    <row r="446" spans="3:3" ht="15.75" customHeight="1">
      <c r="C446" s="170"/>
    </row>
    <row r="447" spans="3:3" ht="15.75" customHeight="1">
      <c r="C447" s="170"/>
    </row>
    <row r="448" spans="3:3" ht="15.75" customHeight="1">
      <c r="C448" s="170"/>
    </row>
    <row r="449" spans="3:3" ht="15.75" customHeight="1">
      <c r="C449" s="170"/>
    </row>
    <row r="450" spans="3:3" ht="15.75" customHeight="1">
      <c r="C450" s="170"/>
    </row>
    <row r="451" spans="3:3" ht="15.75" customHeight="1">
      <c r="C451" s="170"/>
    </row>
    <row r="452" spans="3:3" ht="15.75" customHeight="1">
      <c r="C452" s="170"/>
    </row>
    <row r="453" spans="3:3" ht="15.75" customHeight="1">
      <c r="C453" s="170"/>
    </row>
    <row r="454" spans="3:3" ht="15.75" customHeight="1">
      <c r="C454" s="170"/>
    </row>
    <row r="455" spans="3:3" ht="15.75" customHeight="1">
      <c r="C455" s="170"/>
    </row>
    <row r="456" spans="3:3" ht="15.75" customHeight="1">
      <c r="C456" s="170"/>
    </row>
    <row r="457" spans="3:3" ht="15.75" customHeight="1">
      <c r="C457" s="170"/>
    </row>
    <row r="458" spans="3:3" ht="15.75" customHeight="1">
      <c r="C458" s="170"/>
    </row>
    <row r="459" spans="3:3" ht="15.75" customHeight="1">
      <c r="C459" s="170"/>
    </row>
    <row r="460" spans="3:3" ht="15.75" customHeight="1">
      <c r="C460" s="170"/>
    </row>
    <row r="461" spans="3:3" ht="15.75" customHeight="1">
      <c r="C461" s="170"/>
    </row>
    <row r="462" spans="3:3" ht="15.75" customHeight="1">
      <c r="C462" s="170"/>
    </row>
    <row r="463" spans="3:3" ht="15.75" customHeight="1">
      <c r="C463" s="170"/>
    </row>
    <row r="464" spans="3:3" ht="15.75" customHeight="1">
      <c r="C464" s="170"/>
    </row>
    <row r="465" spans="3:3" ht="15.75" customHeight="1">
      <c r="C465" s="170"/>
    </row>
    <row r="466" spans="3:3" ht="15.75" customHeight="1">
      <c r="C466" s="170"/>
    </row>
    <row r="467" spans="3:3" ht="15.75" customHeight="1">
      <c r="C467" s="170"/>
    </row>
    <row r="468" spans="3:3" ht="15.75" customHeight="1">
      <c r="C468" s="170"/>
    </row>
    <row r="469" spans="3:3" ht="15.75" customHeight="1">
      <c r="C469" s="170"/>
    </row>
    <row r="470" spans="3:3" ht="15.75" customHeight="1">
      <c r="C470" s="170"/>
    </row>
    <row r="471" spans="3:3" ht="15.75" customHeight="1">
      <c r="C471" s="170"/>
    </row>
    <row r="472" spans="3:3" ht="15.75" customHeight="1">
      <c r="C472" s="170"/>
    </row>
    <row r="473" spans="3:3" ht="15.75" customHeight="1">
      <c r="C473" s="170"/>
    </row>
    <row r="474" spans="3:3" ht="15.75" customHeight="1">
      <c r="C474" s="170"/>
    </row>
    <row r="475" spans="3:3" ht="15.75" customHeight="1">
      <c r="C475" s="170"/>
    </row>
    <row r="476" spans="3:3" ht="15.75" customHeight="1">
      <c r="C476" s="170"/>
    </row>
    <row r="477" spans="3:3" ht="15.75" customHeight="1">
      <c r="C477" s="170"/>
    </row>
    <row r="478" spans="3:3" ht="15.75" customHeight="1">
      <c r="C478" s="170"/>
    </row>
    <row r="479" spans="3:3" ht="15.75" customHeight="1">
      <c r="C479" s="170"/>
    </row>
    <row r="480" spans="3:3" ht="15.75" customHeight="1">
      <c r="C480" s="170"/>
    </row>
    <row r="481" spans="3:3" ht="15.75" customHeight="1">
      <c r="C481" s="170"/>
    </row>
    <row r="482" spans="3:3" ht="15.75" customHeight="1">
      <c r="C482" s="170"/>
    </row>
    <row r="483" spans="3:3" ht="15.75" customHeight="1">
      <c r="C483" s="170"/>
    </row>
    <row r="484" spans="3:3" ht="15.75" customHeight="1">
      <c r="C484" s="170"/>
    </row>
    <row r="485" spans="3:3" ht="15.75" customHeight="1">
      <c r="C485" s="170"/>
    </row>
    <row r="486" spans="3:3" ht="15.75" customHeight="1">
      <c r="C486" s="170"/>
    </row>
    <row r="487" spans="3:3" ht="15.75" customHeight="1">
      <c r="C487" s="170"/>
    </row>
    <row r="488" spans="3:3" ht="15.75" customHeight="1">
      <c r="C488" s="170"/>
    </row>
    <row r="489" spans="3:3" ht="15.75" customHeight="1">
      <c r="C489" s="170"/>
    </row>
    <row r="490" spans="3:3" ht="15.75" customHeight="1">
      <c r="C490" s="170"/>
    </row>
    <row r="491" spans="3:3" ht="15.75" customHeight="1">
      <c r="C491" s="170"/>
    </row>
    <row r="492" spans="3:3" ht="15.75" customHeight="1">
      <c r="C492" s="170"/>
    </row>
    <row r="493" spans="3:3" ht="15.75" customHeight="1">
      <c r="C493" s="170"/>
    </row>
    <row r="494" spans="3:3" ht="15.75" customHeight="1">
      <c r="C494" s="170"/>
    </row>
    <row r="495" spans="3:3" ht="15.75" customHeight="1">
      <c r="C495" s="170"/>
    </row>
    <row r="496" spans="3:3" ht="15.75" customHeight="1">
      <c r="C496" s="170"/>
    </row>
    <row r="497" spans="3:3" ht="15.75" customHeight="1">
      <c r="C497" s="170"/>
    </row>
    <row r="498" spans="3:3" ht="15.75" customHeight="1">
      <c r="C498" s="170"/>
    </row>
    <row r="499" spans="3:3" ht="15.75" customHeight="1">
      <c r="C499" s="170"/>
    </row>
    <row r="500" spans="3:3" ht="15.75" customHeight="1">
      <c r="C500" s="170"/>
    </row>
    <row r="501" spans="3:3" ht="15.75" customHeight="1">
      <c r="C501" s="170"/>
    </row>
    <row r="502" spans="3:3" ht="15.75" customHeight="1">
      <c r="C502" s="170"/>
    </row>
    <row r="503" spans="3:3" ht="15.75" customHeight="1">
      <c r="C503" s="170"/>
    </row>
    <row r="504" spans="3:3" ht="15.75" customHeight="1">
      <c r="C504" s="170"/>
    </row>
    <row r="505" spans="3:3" ht="15.75" customHeight="1">
      <c r="C505" s="170"/>
    </row>
    <row r="506" spans="3:3" ht="15.75" customHeight="1">
      <c r="C506" s="170"/>
    </row>
    <row r="507" spans="3:3" ht="15.75" customHeight="1">
      <c r="C507" s="170"/>
    </row>
    <row r="508" spans="3:3" ht="15.75" customHeight="1">
      <c r="C508" s="170"/>
    </row>
    <row r="509" spans="3:3" ht="15.75" customHeight="1">
      <c r="C509" s="170"/>
    </row>
    <row r="510" spans="3:3" ht="15.75" customHeight="1">
      <c r="C510" s="170"/>
    </row>
    <row r="511" spans="3:3" ht="15.75" customHeight="1">
      <c r="C511" s="170"/>
    </row>
    <row r="512" spans="3:3" ht="15.75" customHeight="1">
      <c r="C512" s="170"/>
    </row>
    <row r="513" spans="3:3" ht="15.75" customHeight="1">
      <c r="C513" s="170"/>
    </row>
    <row r="514" spans="3:3" ht="15.75" customHeight="1">
      <c r="C514" s="170"/>
    </row>
    <row r="515" spans="3:3" ht="15.75" customHeight="1">
      <c r="C515" s="170"/>
    </row>
    <row r="516" spans="3:3" ht="15.75" customHeight="1">
      <c r="C516" s="170"/>
    </row>
    <row r="517" spans="3:3" ht="15.75" customHeight="1">
      <c r="C517" s="170"/>
    </row>
    <row r="518" spans="3:3" ht="15.75" customHeight="1">
      <c r="C518" s="170"/>
    </row>
    <row r="519" spans="3:3" ht="15.75" customHeight="1">
      <c r="C519" s="170"/>
    </row>
    <row r="520" spans="3:3" ht="15.75" customHeight="1">
      <c r="C520" s="170"/>
    </row>
    <row r="521" spans="3:3" ht="15.75" customHeight="1">
      <c r="C521" s="170"/>
    </row>
    <row r="522" spans="3:3" ht="15.75" customHeight="1">
      <c r="C522" s="170"/>
    </row>
    <row r="523" spans="3:3" ht="15.75" customHeight="1">
      <c r="C523" s="170"/>
    </row>
    <row r="524" spans="3:3" ht="15.75" customHeight="1">
      <c r="C524" s="170"/>
    </row>
    <row r="525" spans="3:3" ht="15.75" customHeight="1">
      <c r="C525" s="170"/>
    </row>
    <row r="526" spans="3:3" ht="15.75" customHeight="1">
      <c r="C526" s="170"/>
    </row>
    <row r="527" spans="3:3" ht="15.75" customHeight="1">
      <c r="C527" s="170"/>
    </row>
    <row r="528" spans="3:3" ht="15.75" customHeight="1">
      <c r="C528" s="170"/>
    </row>
    <row r="529" spans="3:3" ht="15.75" customHeight="1">
      <c r="C529" s="170"/>
    </row>
    <row r="530" spans="3:3" ht="15.75" customHeight="1">
      <c r="C530" s="170"/>
    </row>
    <row r="531" spans="3:3" ht="15.75" customHeight="1">
      <c r="C531" s="170"/>
    </row>
    <row r="532" spans="3:3" ht="15.75" customHeight="1">
      <c r="C532" s="170"/>
    </row>
    <row r="533" spans="3:3" ht="15.75" customHeight="1">
      <c r="C533" s="170"/>
    </row>
    <row r="534" spans="3:3" ht="15.75" customHeight="1">
      <c r="C534" s="170"/>
    </row>
    <row r="535" spans="3:3" ht="15.75" customHeight="1">
      <c r="C535" s="170"/>
    </row>
    <row r="536" spans="3:3" ht="15.75" customHeight="1">
      <c r="C536" s="170"/>
    </row>
    <row r="537" spans="3:3" ht="15.75" customHeight="1">
      <c r="C537" s="170"/>
    </row>
    <row r="538" spans="3:3" ht="15.75" customHeight="1">
      <c r="C538" s="170"/>
    </row>
    <row r="539" spans="3:3" ht="15.75" customHeight="1">
      <c r="C539" s="170"/>
    </row>
    <row r="540" spans="3:3" ht="15.75" customHeight="1">
      <c r="C540" s="170"/>
    </row>
    <row r="541" spans="3:3" ht="15.75" customHeight="1">
      <c r="C541" s="170"/>
    </row>
    <row r="542" spans="3:3" ht="15.75" customHeight="1">
      <c r="C542" s="170"/>
    </row>
    <row r="543" spans="3:3" ht="15.75" customHeight="1">
      <c r="C543" s="170"/>
    </row>
    <row r="544" spans="3:3" ht="15.75" customHeight="1">
      <c r="C544" s="170"/>
    </row>
    <row r="545" spans="3:3" ht="15.75" customHeight="1">
      <c r="C545" s="170"/>
    </row>
    <row r="546" spans="3:3" ht="15.75" customHeight="1">
      <c r="C546" s="170"/>
    </row>
    <row r="547" spans="3:3" ht="15.75" customHeight="1">
      <c r="C547" s="170"/>
    </row>
    <row r="548" spans="3:3" ht="15.75" customHeight="1">
      <c r="C548" s="170"/>
    </row>
    <row r="549" spans="3:3" ht="15.75" customHeight="1">
      <c r="C549" s="170"/>
    </row>
    <row r="550" spans="3:3" ht="15.75" customHeight="1">
      <c r="C550" s="170"/>
    </row>
    <row r="551" spans="3:3" ht="15.75" customHeight="1">
      <c r="C551" s="170"/>
    </row>
    <row r="552" spans="3:3" ht="15.75" customHeight="1">
      <c r="C552" s="170"/>
    </row>
    <row r="553" spans="3:3" ht="15.75" customHeight="1">
      <c r="C553" s="170"/>
    </row>
    <row r="554" spans="3:3" ht="15.75" customHeight="1">
      <c r="C554" s="170"/>
    </row>
    <row r="555" spans="3:3" ht="15.75" customHeight="1">
      <c r="C555" s="170"/>
    </row>
    <row r="556" spans="3:3" ht="15.75" customHeight="1">
      <c r="C556" s="170"/>
    </row>
    <row r="557" spans="3:3" ht="15.75" customHeight="1">
      <c r="C557" s="170"/>
    </row>
    <row r="558" spans="3:3" ht="15.75" customHeight="1">
      <c r="C558" s="170"/>
    </row>
    <row r="559" spans="3:3" ht="15.75" customHeight="1">
      <c r="C559" s="170"/>
    </row>
    <row r="560" spans="3:3" ht="15.75" customHeight="1">
      <c r="C560" s="170"/>
    </row>
    <row r="561" spans="3:3" ht="15.75" customHeight="1">
      <c r="C561" s="170"/>
    </row>
    <row r="562" spans="3:3" ht="15.75" customHeight="1">
      <c r="C562" s="170"/>
    </row>
    <row r="563" spans="3:3" ht="15.75" customHeight="1">
      <c r="C563" s="170"/>
    </row>
    <row r="564" spans="3:3" ht="15.75" customHeight="1">
      <c r="C564" s="170"/>
    </row>
    <row r="565" spans="3:3" ht="15.75" customHeight="1">
      <c r="C565" s="170"/>
    </row>
    <row r="566" spans="3:3" ht="15.75" customHeight="1">
      <c r="C566" s="170"/>
    </row>
    <row r="567" spans="3:3" ht="15.75" customHeight="1">
      <c r="C567" s="170"/>
    </row>
    <row r="568" spans="3:3" ht="15.75" customHeight="1">
      <c r="C568" s="170"/>
    </row>
    <row r="569" spans="3:3" ht="15.75" customHeight="1">
      <c r="C569" s="170"/>
    </row>
    <row r="570" spans="3:3" ht="15.75" customHeight="1">
      <c r="C570" s="170"/>
    </row>
    <row r="571" spans="3:3" ht="15.75" customHeight="1">
      <c r="C571" s="170"/>
    </row>
    <row r="572" spans="3:3" ht="15.75" customHeight="1">
      <c r="C572" s="170"/>
    </row>
    <row r="573" spans="3:3" ht="15.75" customHeight="1">
      <c r="C573" s="170"/>
    </row>
    <row r="574" spans="3:3" ht="15.75" customHeight="1">
      <c r="C574" s="170"/>
    </row>
    <row r="575" spans="3:3" ht="15.75" customHeight="1">
      <c r="C575" s="170"/>
    </row>
    <row r="576" spans="3:3" ht="15.75" customHeight="1">
      <c r="C576" s="170"/>
    </row>
    <row r="577" spans="3:3" ht="15.75" customHeight="1">
      <c r="C577" s="170"/>
    </row>
    <row r="578" spans="3:3" ht="15.75" customHeight="1">
      <c r="C578" s="170"/>
    </row>
    <row r="579" spans="3:3" ht="15.75" customHeight="1">
      <c r="C579" s="170"/>
    </row>
    <row r="580" spans="3:3" ht="15.75" customHeight="1">
      <c r="C580" s="170"/>
    </row>
    <row r="581" spans="3:3" ht="15.75" customHeight="1">
      <c r="C581" s="170"/>
    </row>
    <row r="582" spans="3:3" ht="15.75" customHeight="1">
      <c r="C582" s="170"/>
    </row>
    <row r="583" spans="3:3" ht="15.75" customHeight="1">
      <c r="C583" s="170"/>
    </row>
    <row r="584" spans="3:3" ht="15.75" customHeight="1">
      <c r="C584" s="170"/>
    </row>
    <row r="585" spans="3:3" ht="15.75" customHeight="1">
      <c r="C585" s="170"/>
    </row>
    <row r="586" spans="3:3" ht="15.75" customHeight="1">
      <c r="C586" s="170"/>
    </row>
    <row r="587" spans="3:3" ht="15.75" customHeight="1">
      <c r="C587" s="170"/>
    </row>
    <row r="588" spans="3:3" ht="15.75" customHeight="1">
      <c r="C588" s="170"/>
    </row>
    <row r="589" spans="3:3" ht="15.75" customHeight="1">
      <c r="C589" s="170"/>
    </row>
    <row r="590" spans="3:3" ht="15.75" customHeight="1">
      <c r="C590" s="170"/>
    </row>
    <row r="591" spans="3:3" ht="15.75" customHeight="1">
      <c r="C591" s="170"/>
    </row>
    <row r="592" spans="3:3" ht="15.75" customHeight="1">
      <c r="C592" s="170"/>
    </row>
    <row r="593" spans="3:3" ht="15.75" customHeight="1">
      <c r="C593" s="170"/>
    </row>
    <row r="594" spans="3:3" ht="15.75" customHeight="1">
      <c r="C594" s="170"/>
    </row>
    <row r="595" spans="3:3" ht="15.75" customHeight="1">
      <c r="C595" s="170"/>
    </row>
    <row r="596" spans="3:3" ht="15.75" customHeight="1">
      <c r="C596" s="170"/>
    </row>
    <row r="597" spans="3:3" ht="15.75" customHeight="1">
      <c r="C597" s="170"/>
    </row>
    <row r="598" spans="3:3" ht="15.75" customHeight="1">
      <c r="C598" s="170"/>
    </row>
    <row r="599" spans="3:3" ht="15.75" customHeight="1">
      <c r="C599" s="170"/>
    </row>
    <row r="600" spans="3:3" ht="15.75" customHeight="1">
      <c r="C600" s="170"/>
    </row>
    <row r="601" spans="3:3" ht="15.75" customHeight="1">
      <c r="C601" s="170"/>
    </row>
    <row r="602" spans="3:3" ht="15.75" customHeight="1">
      <c r="C602" s="170"/>
    </row>
    <row r="603" spans="3:3" ht="15.75" customHeight="1">
      <c r="C603" s="170"/>
    </row>
    <row r="604" spans="3:3" ht="15.75" customHeight="1">
      <c r="C604" s="170"/>
    </row>
    <row r="605" spans="3:3" ht="15.75" customHeight="1">
      <c r="C605" s="170"/>
    </row>
    <row r="606" spans="3:3" ht="15.75" customHeight="1">
      <c r="C606" s="170"/>
    </row>
    <row r="607" spans="3:3" ht="15.75" customHeight="1">
      <c r="C607" s="170"/>
    </row>
    <row r="608" spans="3:3" ht="15.75" customHeight="1">
      <c r="C608" s="170"/>
    </row>
    <row r="609" spans="3:3" ht="15.75" customHeight="1">
      <c r="C609" s="170"/>
    </row>
    <row r="610" spans="3:3" ht="15.75" customHeight="1">
      <c r="C610" s="170"/>
    </row>
    <row r="611" spans="3:3" ht="15.75" customHeight="1">
      <c r="C611" s="170"/>
    </row>
    <row r="612" spans="3:3" ht="15.75" customHeight="1">
      <c r="C612" s="170"/>
    </row>
    <row r="613" spans="3:3" ht="15.75" customHeight="1">
      <c r="C613" s="170"/>
    </row>
    <row r="614" spans="3:3" ht="15.75" customHeight="1">
      <c r="C614" s="170"/>
    </row>
    <row r="615" spans="3:3" ht="15.75" customHeight="1">
      <c r="C615" s="170"/>
    </row>
    <row r="616" spans="3:3" ht="15.75" customHeight="1">
      <c r="C616" s="170"/>
    </row>
    <row r="617" spans="3:3" ht="15.75" customHeight="1">
      <c r="C617" s="170"/>
    </row>
    <row r="618" spans="3:3" ht="15.75" customHeight="1">
      <c r="C618" s="170"/>
    </row>
    <row r="619" spans="3:3" ht="15.75" customHeight="1">
      <c r="C619" s="170"/>
    </row>
    <row r="620" spans="3:3" ht="15.75" customHeight="1">
      <c r="C620" s="170"/>
    </row>
    <row r="621" spans="3:3" ht="15.75" customHeight="1">
      <c r="C621" s="170"/>
    </row>
    <row r="622" spans="3:3" ht="15.75" customHeight="1">
      <c r="C622" s="170"/>
    </row>
    <row r="623" spans="3:3" ht="15.75" customHeight="1">
      <c r="C623" s="170"/>
    </row>
    <row r="624" spans="3:3" ht="15.75" customHeight="1">
      <c r="C624" s="170"/>
    </row>
    <row r="625" spans="3:3" ht="15.75" customHeight="1">
      <c r="C625" s="170"/>
    </row>
    <row r="626" spans="3:3" ht="15.75" customHeight="1">
      <c r="C626" s="170"/>
    </row>
    <row r="627" spans="3:3" ht="15.75" customHeight="1">
      <c r="C627" s="170"/>
    </row>
    <row r="628" spans="3:3" ht="15.75" customHeight="1">
      <c r="C628" s="170"/>
    </row>
    <row r="629" spans="3:3" ht="15.75" customHeight="1">
      <c r="C629" s="170"/>
    </row>
    <row r="630" spans="3:3" ht="15.75" customHeight="1">
      <c r="C630" s="170"/>
    </row>
    <row r="631" spans="3:3" ht="15.75" customHeight="1">
      <c r="C631" s="170"/>
    </row>
    <row r="632" spans="3:3" ht="15.75" customHeight="1">
      <c r="C632" s="170"/>
    </row>
    <row r="633" spans="3:3" ht="15.75" customHeight="1">
      <c r="C633" s="170"/>
    </row>
    <row r="634" spans="3:3" ht="15.75" customHeight="1">
      <c r="C634" s="170"/>
    </row>
    <row r="635" spans="3:3" ht="15.75" customHeight="1">
      <c r="C635" s="170"/>
    </row>
    <row r="636" spans="3:3" ht="15.75" customHeight="1">
      <c r="C636" s="170"/>
    </row>
    <row r="637" spans="3:3" ht="15.75" customHeight="1">
      <c r="C637" s="170"/>
    </row>
    <row r="638" spans="3:3" ht="15.75" customHeight="1">
      <c r="C638" s="170"/>
    </row>
    <row r="639" spans="3:3" ht="15.75" customHeight="1">
      <c r="C639" s="170"/>
    </row>
    <row r="640" spans="3:3" ht="15.75" customHeight="1">
      <c r="C640" s="170"/>
    </row>
    <row r="641" spans="3:3" ht="15.75" customHeight="1">
      <c r="C641" s="170"/>
    </row>
    <row r="642" spans="3:3" ht="15.75" customHeight="1">
      <c r="C642" s="170"/>
    </row>
    <row r="643" spans="3:3" ht="15.75" customHeight="1">
      <c r="C643" s="170"/>
    </row>
    <row r="644" spans="3:3" ht="15.75" customHeight="1">
      <c r="C644" s="170"/>
    </row>
    <row r="645" spans="3:3" ht="15.75" customHeight="1">
      <c r="C645" s="170"/>
    </row>
    <row r="646" spans="3:3" ht="15.75" customHeight="1">
      <c r="C646" s="170"/>
    </row>
    <row r="647" spans="3:3" ht="15.75" customHeight="1">
      <c r="C647" s="170"/>
    </row>
    <row r="648" spans="3:3" ht="15.75" customHeight="1">
      <c r="C648" s="170"/>
    </row>
    <row r="649" spans="3:3" ht="15.75" customHeight="1">
      <c r="C649" s="170"/>
    </row>
    <row r="650" spans="3:3" ht="15.75" customHeight="1">
      <c r="C650" s="170"/>
    </row>
    <row r="651" spans="3:3" ht="15.75" customHeight="1">
      <c r="C651" s="170"/>
    </row>
    <row r="652" spans="3:3" ht="15.75" customHeight="1">
      <c r="C652" s="170"/>
    </row>
    <row r="653" spans="3:3" ht="15.75" customHeight="1">
      <c r="C653" s="170"/>
    </row>
    <row r="654" spans="3:3" ht="15.75" customHeight="1">
      <c r="C654" s="170"/>
    </row>
    <row r="655" spans="3:3" ht="15.75" customHeight="1">
      <c r="C655" s="170"/>
    </row>
    <row r="656" spans="3:3" ht="15.75" customHeight="1">
      <c r="C656" s="170"/>
    </row>
    <row r="657" spans="3:3" ht="15.75" customHeight="1">
      <c r="C657" s="170"/>
    </row>
    <row r="658" spans="3:3" ht="15.75" customHeight="1">
      <c r="C658" s="170"/>
    </row>
    <row r="659" spans="3:3" ht="15.75" customHeight="1">
      <c r="C659" s="170"/>
    </row>
    <row r="660" spans="3:3" ht="15.75" customHeight="1">
      <c r="C660" s="170"/>
    </row>
    <row r="661" spans="3:3" ht="15.75" customHeight="1">
      <c r="C661" s="170"/>
    </row>
    <row r="662" spans="3:3" ht="15.75" customHeight="1">
      <c r="C662" s="170"/>
    </row>
    <row r="663" spans="3:3" ht="15.75" customHeight="1">
      <c r="C663" s="170"/>
    </row>
    <row r="664" spans="3:3" ht="15.75" customHeight="1">
      <c r="C664" s="170"/>
    </row>
    <row r="665" spans="3:3" ht="15.75" customHeight="1">
      <c r="C665" s="170"/>
    </row>
    <row r="666" spans="3:3" ht="15.75" customHeight="1">
      <c r="C666" s="170"/>
    </row>
    <row r="667" spans="3:3" ht="15.75" customHeight="1">
      <c r="C667" s="170"/>
    </row>
    <row r="668" spans="3:3" ht="15.75" customHeight="1">
      <c r="C668" s="170"/>
    </row>
    <row r="669" spans="3:3" ht="15.75" customHeight="1">
      <c r="C669" s="170"/>
    </row>
    <row r="670" spans="3:3" ht="15.75" customHeight="1">
      <c r="C670" s="170"/>
    </row>
    <row r="671" spans="3:3" ht="15.75" customHeight="1">
      <c r="C671" s="170"/>
    </row>
    <row r="672" spans="3:3" ht="15.75" customHeight="1">
      <c r="C672" s="170"/>
    </row>
    <row r="673" spans="3:3" ht="15.75" customHeight="1">
      <c r="C673" s="170"/>
    </row>
    <row r="674" spans="3:3" ht="15.75" customHeight="1">
      <c r="C674" s="170"/>
    </row>
    <row r="675" spans="3:3" ht="15.75" customHeight="1">
      <c r="C675" s="170"/>
    </row>
    <row r="676" spans="3:3" ht="15.75" customHeight="1">
      <c r="C676" s="170"/>
    </row>
    <row r="677" spans="3:3" ht="15.75" customHeight="1">
      <c r="C677" s="170"/>
    </row>
    <row r="678" spans="3:3" ht="15.75" customHeight="1">
      <c r="C678" s="170"/>
    </row>
    <row r="679" spans="3:3" ht="15.75" customHeight="1">
      <c r="C679" s="170"/>
    </row>
    <row r="680" spans="3:3" ht="15.75" customHeight="1">
      <c r="C680" s="170"/>
    </row>
    <row r="681" spans="3:3" ht="15.75" customHeight="1">
      <c r="C681" s="170"/>
    </row>
    <row r="682" spans="3:3" ht="15.75" customHeight="1">
      <c r="C682" s="170"/>
    </row>
    <row r="683" spans="3:3" ht="15.75" customHeight="1">
      <c r="C683" s="170"/>
    </row>
    <row r="684" spans="3:3" ht="15.75" customHeight="1">
      <c r="C684" s="170"/>
    </row>
    <row r="685" spans="3:3" ht="15.75" customHeight="1">
      <c r="C685" s="170"/>
    </row>
    <row r="686" spans="3:3" ht="15.75" customHeight="1">
      <c r="C686" s="170"/>
    </row>
    <row r="687" spans="3:3" ht="15.75" customHeight="1">
      <c r="C687" s="170"/>
    </row>
    <row r="688" spans="3:3" ht="15.75" customHeight="1">
      <c r="C688" s="170"/>
    </row>
    <row r="689" spans="3:3" ht="15.75" customHeight="1">
      <c r="C689" s="170"/>
    </row>
    <row r="690" spans="3:3" ht="15.75" customHeight="1">
      <c r="C690" s="170"/>
    </row>
    <row r="691" spans="3:3" ht="15.75" customHeight="1">
      <c r="C691" s="170"/>
    </row>
    <row r="692" spans="3:3" ht="15.75" customHeight="1">
      <c r="C692" s="170"/>
    </row>
    <row r="693" spans="3:3" ht="15.75" customHeight="1">
      <c r="C693" s="170"/>
    </row>
    <row r="694" spans="3:3" ht="15.75" customHeight="1">
      <c r="C694" s="170"/>
    </row>
    <row r="695" spans="3:3" ht="15.75" customHeight="1">
      <c r="C695" s="170"/>
    </row>
    <row r="696" spans="3:3" ht="15.75" customHeight="1">
      <c r="C696" s="170"/>
    </row>
    <row r="697" spans="3:3" ht="15.75" customHeight="1">
      <c r="C697" s="170"/>
    </row>
    <row r="698" spans="3:3" ht="15.75" customHeight="1">
      <c r="C698" s="170"/>
    </row>
    <row r="699" spans="3:3" ht="15.75" customHeight="1">
      <c r="C699" s="170"/>
    </row>
    <row r="700" spans="3:3" ht="15.75" customHeight="1">
      <c r="C700" s="170"/>
    </row>
    <row r="701" spans="3:3" ht="15.75" customHeight="1">
      <c r="C701" s="170"/>
    </row>
    <row r="702" spans="3:3" ht="15.75" customHeight="1">
      <c r="C702" s="170"/>
    </row>
    <row r="703" spans="3:3" ht="15.75" customHeight="1">
      <c r="C703" s="170"/>
    </row>
    <row r="704" spans="3:3" ht="15.75" customHeight="1">
      <c r="C704" s="170"/>
    </row>
    <row r="705" spans="3:3" ht="15.75" customHeight="1">
      <c r="C705" s="170"/>
    </row>
    <row r="706" spans="3:3" ht="15.75" customHeight="1">
      <c r="C706" s="170"/>
    </row>
    <row r="707" spans="3:3" ht="15.75" customHeight="1">
      <c r="C707" s="170"/>
    </row>
    <row r="708" spans="3:3" ht="15.75" customHeight="1">
      <c r="C708" s="170"/>
    </row>
    <row r="709" spans="3:3" ht="15.75" customHeight="1">
      <c r="C709" s="170"/>
    </row>
    <row r="710" spans="3:3" ht="15.75" customHeight="1">
      <c r="C710" s="170"/>
    </row>
    <row r="711" spans="3:3" ht="15.75" customHeight="1">
      <c r="C711" s="170"/>
    </row>
    <row r="712" spans="3:3" ht="15.75" customHeight="1">
      <c r="C712" s="170"/>
    </row>
    <row r="713" spans="3:3" ht="15.75" customHeight="1">
      <c r="C713" s="170"/>
    </row>
    <row r="714" spans="3:3" ht="15.75" customHeight="1">
      <c r="C714" s="170"/>
    </row>
    <row r="715" spans="3:3" ht="15.75" customHeight="1">
      <c r="C715" s="170"/>
    </row>
    <row r="716" spans="3:3" ht="15.75" customHeight="1">
      <c r="C716" s="170"/>
    </row>
    <row r="717" spans="3:3" ht="15.75" customHeight="1">
      <c r="C717" s="170"/>
    </row>
    <row r="718" spans="3:3" ht="15.75" customHeight="1">
      <c r="C718" s="170"/>
    </row>
    <row r="719" spans="3:3" ht="15.75" customHeight="1">
      <c r="C719" s="170"/>
    </row>
    <row r="720" spans="3:3" ht="15.75" customHeight="1">
      <c r="C720" s="170"/>
    </row>
    <row r="721" spans="3:3" ht="15.75" customHeight="1">
      <c r="C721" s="170"/>
    </row>
    <row r="722" spans="3:3" ht="15.75" customHeight="1">
      <c r="C722" s="170"/>
    </row>
    <row r="723" spans="3:3" ht="15.75" customHeight="1">
      <c r="C723" s="170"/>
    </row>
    <row r="724" spans="3:3" ht="15.75" customHeight="1">
      <c r="C724" s="170"/>
    </row>
    <row r="725" spans="3:3" ht="15.75" customHeight="1">
      <c r="C725" s="170"/>
    </row>
    <row r="726" spans="3:3" ht="15.75" customHeight="1">
      <c r="C726" s="170"/>
    </row>
    <row r="727" spans="3:3" ht="15.75" customHeight="1">
      <c r="C727" s="170"/>
    </row>
    <row r="728" spans="3:3" ht="15.75" customHeight="1">
      <c r="C728" s="170"/>
    </row>
    <row r="729" spans="3:3" ht="15.75" customHeight="1">
      <c r="C729" s="170"/>
    </row>
    <row r="730" spans="3:3" ht="15.75" customHeight="1">
      <c r="C730" s="170"/>
    </row>
    <row r="731" spans="3:3" ht="15.75" customHeight="1">
      <c r="C731" s="170"/>
    </row>
    <row r="732" spans="3:3" ht="15.75" customHeight="1">
      <c r="C732" s="170"/>
    </row>
    <row r="733" spans="3:3" ht="15.75" customHeight="1">
      <c r="C733" s="170"/>
    </row>
    <row r="734" spans="3:3" ht="15.75" customHeight="1">
      <c r="C734" s="170"/>
    </row>
    <row r="735" spans="3:3" ht="15.75" customHeight="1">
      <c r="C735" s="170"/>
    </row>
    <row r="736" spans="3:3" ht="15.75" customHeight="1">
      <c r="C736" s="170"/>
    </row>
    <row r="737" spans="3:3" ht="15.75" customHeight="1">
      <c r="C737" s="170"/>
    </row>
    <row r="738" spans="3:3" ht="15.75" customHeight="1">
      <c r="C738" s="170"/>
    </row>
    <row r="739" spans="3:3" ht="15.75" customHeight="1">
      <c r="C739" s="170"/>
    </row>
    <row r="740" spans="3:3" ht="15.75" customHeight="1">
      <c r="C740" s="170"/>
    </row>
    <row r="741" spans="3:3" ht="15.75" customHeight="1">
      <c r="C741" s="170"/>
    </row>
    <row r="742" spans="3:3" ht="15.75" customHeight="1">
      <c r="C742" s="170"/>
    </row>
    <row r="743" spans="3:3" ht="15.75" customHeight="1">
      <c r="C743" s="170"/>
    </row>
    <row r="744" spans="3:3" ht="15.75" customHeight="1">
      <c r="C744" s="170"/>
    </row>
    <row r="745" spans="3:3" ht="15.75" customHeight="1">
      <c r="C745" s="170"/>
    </row>
    <row r="746" spans="3:3" ht="15.75" customHeight="1">
      <c r="C746" s="170"/>
    </row>
    <row r="747" spans="3:3" ht="15.75" customHeight="1">
      <c r="C747" s="170"/>
    </row>
    <row r="748" spans="3:3" ht="15.75" customHeight="1">
      <c r="C748" s="170"/>
    </row>
    <row r="749" spans="3:3" ht="15.75" customHeight="1">
      <c r="C749" s="170"/>
    </row>
    <row r="750" spans="3:3" ht="15.75" customHeight="1">
      <c r="C750" s="170"/>
    </row>
    <row r="751" spans="3:3" ht="15.75" customHeight="1">
      <c r="C751" s="170"/>
    </row>
    <row r="752" spans="3:3" ht="15.75" customHeight="1">
      <c r="C752" s="170"/>
    </row>
    <row r="753" spans="3:3" ht="15.75" customHeight="1">
      <c r="C753" s="170"/>
    </row>
    <row r="754" spans="3:3" ht="15.75" customHeight="1">
      <c r="C754" s="170"/>
    </row>
    <row r="755" spans="3:3" ht="15.75" customHeight="1">
      <c r="C755" s="170"/>
    </row>
    <row r="756" spans="3:3" ht="15.75" customHeight="1">
      <c r="C756" s="170"/>
    </row>
    <row r="757" spans="3:3" ht="15.75" customHeight="1">
      <c r="C757" s="170"/>
    </row>
    <row r="758" spans="3:3" ht="15.75" customHeight="1">
      <c r="C758" s="170"/>
    </row>
    <row r="759" spans="3:3" ht="15.75" customHeight="1">
      <c r="C759" s="170"/>
    </row>
    <row r="760" spans="3:3" ht="15.75" customHeight="1">
      <c r="C760" s="170"/>
    </row>
    <row r="761" spans="3:3" ht="15.75" customHeight="1">
      <c r="C761" s="170"/>
    </row>
    <row r="762" spans="3:3" ht="15.75" customHeight="1">
      <c r="C762" s="170"/>
    </row>
    <row r="763" spans="3:3" ht="15.75" customHeight="1">
      <c r="C763" s="170"/>
    </row>
    <row r="764" spans="3:3" ht="15.75" customHeight="1">
      <c r="C764" s="170"/>
    </row>
    <row r="765" spans="3:3" ht="15.75" customHeight="1">
      <c r="C765" s="170"/>
    </row>
    <row r="766" spans="3:3" ht="15.75" customHeight="1">
      <c r="C766" s="170"/>
    </row>
    <row r="767" spans="3:3" ht="15.75" customHeight="1">
      <c r="C767" s="170"/>
    </row>
    <row r="768" spans="3:3" ht="15.75" customHeight="1">
      <c r="C768" s="170"/>
    </row>
    <row r="769" spans="3:3" ht="15.75" customHeight="1">
      <c r="C769" s="170"/>
    </row>
    <row r="770" spans="3:3" ht="15.75" customHeight="1">
      <c r="C770" s="170"/>
    </row>
    <row r="771" spans="3:3" ht="15.75" customHeight="1">
      <c r="C771" s="170"/>
    </row>
    <row r="772" spans="3:3" ht="15.75" customHeight="1">
      <c r="C772" s="170"/>
    </row>
    <row r="773" spans="3:3" ht="15.75" customHeight="1">
      <c r="C773" s="170"/>
    </row>
    <row r="774" spans="3:3" ht="15.75" customHeight="1">
      <c r="C774" s="170"/>
    </row>
    <row r="775" spans="3:3" ht="15.75" customHeight="1">
      <c r="C775" s="170"/>
    </row>
    <row r="776" spans="3:3" ht="15.75" customHeight="1">
      <c r="C776" s="170"/>
    </row>
    <row r="777" spans="3:3" ht="15.75" customHeight="1">
      <c r="C777" s="170"/>
    </row>
    <row r="778" spans="3:3" ht="15.75" customHeight="1">
      <c r="C778" s="170"/>
    </row>
    <row r="779" spans="3:3" ht="15.75" customHeight="1">
      <c r="C779" s="170"/>
    </row>
    <row r="780" spans="3:3" ht="15.75" customHeight="1">
      <c r="C780" s="170"/>
    </row>
    <row r="781" spans="3:3" ht="15.75" customHeight="1">
      <c r="C781" s="170"/>
    </row>
    <row r="782" spans="3:3" ht="15.75" customHeight="1">
      <c r="C782" s="170"/>
    </row>
    <row r="783" spans="3:3" ht="15.75" customHeight="1">
      <c r="C783" s="170"/>
    </row>
    <row r="784" spans="3:3" ht="15.75" customHeight="1">
      <c r="C784" s="170"/>
    </row>
    <row r="785" spans="3:3" ht="15.75" customHeight="1">
      <c r="C785" s="170"/>
    </row>
    <row r="786" spans="3:3" ht="15.75" customHeight="1">
      <c r="C786" s="170"/>
    </row>
    <row r="787" spans="3:3" ht="15.75" customHeight="1">
      <c r="C787" s="170"/>
    </row>
    <row r="788" spans="3:3" ht="15.75" customHeight="1">
      <c r="C788" s="170"/>
    </row>
    <row r="789" spans="3:3" ht="15.75" customHeight="1">
      <c r="C789" s="170"/>
    </row>
    <row r="790" spans="3:3" ht="15.75" customHeight="1">
      <c r="C790" s="170"/>
    </row>
    <row r="791" spans="3:3" ht="15.75" customHeight="1">
      <c r="C791" s="170"/>
    </row>
    <row r="792" spans="3:3" ht="15.75" customHeight="1">
      <c r="C792" s="170"/>
    </row>
    <row r="793" spans="3:3" ht="15.75" customHeight="1">
      <c r="C793" s="170"/>
    </row>
    <row r="794" spans="3:3" ht="15.75" customHeight="1">
      <c r="C794" s="170"/>
    </row>
    <row r="795" spans="3:3" ht="15.75" customHeight="1">
      <c r="C795" s="170"/>
    </row>
    <row r="796" spans="3:3" ht="15.75" customHeight="1">
      <c r="C796" s="170"/>
    </row>
    <row r="797" spans="3:3" ht="15.75" customHeight="1">
      <c r="C797" s="170"/>
    </row>
    <row r="798" spans="3:3" ht="15.75" customHeight="1">
      <c r="C798" s="170"/>
    </row>
    <row r="799" spans="3:3" ht="15.75" customHeight="1">
      <c r="C799" s="170"/>
    </row>
    <row r="800" spans="3:3" ht="15.75" customHeight="1">
      <c r="C800" s="170"/>
    </row>
    <row r="801" spans="3:3" ht="15.75" customHeight="1">
      <c r="C801" s="170"/>
    </row>
    <row r="802" spans="3:3" ht="15.75" customHeight="1">
      <c r="C802" s="170"/>
    </row>
    <row r="803" spans="3:3" ht="15.75" customHeight="1">
      <c r="C803" s="170"/>
    </row>
    <row r="804" spans="3:3" ht="15.75" customHeight="1">
      <c r="C804" s="170"/>
    </row>
    <row r="805" spans="3:3" ht="15.75" customHeight="1">
      <c r="C805" s="170"/>
    </row>
    <row r="806" spans="3:3" ht="15.75" customHeight="1">
      <c r="C806" s="170"/>
    </row>
    <row r="807" spans="3:3" ht="15.75" customHeight="1">
      <c r="C807" s="170"/>
    </row>
    <row r="808" spans="3:3" ht="15.75" customHeight="1">
      <c r="C808" s="170"/>
    </row>
    <row r="809" spans="3:3" ht="15.75" customHeight="1">
      <c r="C809" s="170"/>
    </row>
    <row r="810" spans="3:3" ht="15.75" customHeight="1">
      <c r="C810" s="170"/>
    </row>
    <row r="811" spans="3:3" ht="15.75" customHeight="1">
      <c r="C811" s="170"/>
    </row>
    <row r="812" spans="3:3" ht="15.75" customHeight="1">
      <c r="C812" s="170"/>
    </row>
    <row r="813" spans="3:3" ht="15.75" customHeight="1">
      <c r="C813" s="170"/>
    </row>
    <row r="814" spans="3:3" ht="15.75" customHeight="1">
      <c r="C814" s="170"/>
    </row>
    <row r="815" spans="3:3" ht="15.75" customHeight="1">
      <c r="C815" s="170"/>
    </row>
    <row r="816" spans="3:3" ht="15.75" customHeight="1">
      <c r="C816" s="170"/>
    </row>
    <row r="817" spans="3:3" ht="15.75" customHeight="1">
      <c r="C817" s="170"/>
    </row>
    <row r="818" spans="3:3" ht="15.75" customHeight="1">
      <c r="C818" s="170"/>
    </row>
    <row r="819" spans="3:3" ht="15.75" customHeight="1">
      <c r="C819" s="170"/>
    </row>
    <row r="820" spans="3:3" ht="15.75" customHeight="1">
      <c r="C820" s="170"/>
    </row>
    <row r="821" spans="3:3" ht="15.75" customHeight="1">
      <c r="C821" s="170"/>
    </row>
    <row r="822" spans="3:3" ht="15.75" customHeight="1">
      <c r="C822" s="170"/>
    </row>
    <row r="823" spans="3:3" ht="15.75" customHeight="1">
      <c r="C823" s="170"/>
    </row>
    <row r="824" spans="3:3" ht="15.75" customHeight="1">
      <c r="C824" s="170"/>
    </row>
    <row r="825" spans="3:3" ht="15.75" customHeight="1">
      <c r="C825" s="170"/>
    </row>
    <row r="826" spans="3:3" ht="15.75" customHeight="1">
      <c r="C826" s="170"/>
    </row>
    <row r="827" spans="3:3" ht="15.75" customHeight="1">
      <c r="C827" s="170"/>
    </row>
    <row r="828" spans="3:3" ht="15.75" customHeight="1">
      <c r="C828" s="170"/>
    </row>
    <row r="829" spans="3:3" ht="15.75" customHeight="1">
      <c r="C829" s="170"/>
    </row>
    <row r="830" spans="3:3" ht="15.75" customHeight="1">
      <c r="C830" s="170"/>
    </row>
    <row r="831" spans="3:3" ht="15.75" customHeight="1">
      <c r="C831" s="170"/>
    </row>
    <row r="832" spans="3:3" ht="15.75" customHeight="1">
      <c r="C832" s="170"/>
    </row>
    <row r="833" spans="3:3" ht="15.75" customHeight="1">
      <c r="C833" s="170"/>
    </row>
    <row r="834" spans="3:3" ht="15.75" customHeight="1">
      <c r="C834" s="170"/>
    </row>
    <row r="835" spans="3:3" ht="15.75" customHeight="1">
      <c r="C835" s="170"/>
    </row>
    <row r="836" spans="3:3" ht="15.75" customHeight="1">
      <c r="C836" s="170"/>
    </row>
    <row r="837" spans="3:3" ht="15.75" customHeight="1">
      <c r="C837" s="170"/>
    </row>
    <row r="838" spans="3:3" ht="15.75" customHeight="1">
      <c r="C838" s="170"/>
    </row>
    <row r="839" spans="3:3" ht="15.75" customHeight="1">
      <c r="C839" s="170"/>
    </row>
    <row r="840" spans="3:3" ht="15.75" customHeight="1">
      <c r="C840" s="170"/>
    </row>
    <row r="841" spans="3:3" ht="15.75" customHeight="1">
      <c r="C841" s="170"/>
    </row>
    <row r="842" spans="3:3" ht="15.75" customHeight="1">
      <c r="C842" s="170"/>
    </row>
    <row r="843" spans="3:3" ht="15.75" customHeight="1">
      <c r="C843" s="170"/>
    </row>
    <row r="844" spans="3:3" ht="15.75" customHeight="1">
      <c r="C844" s="170"/>
    </row>
    <row r="845" spans="3:3" ht="15.75" customHeight="1">
      <c r="C845" s="170"/>
    </row>
    <row r="846" spans="3:3" ht="15.75" customHeight="1">
      <c r="C846" s="170"/>
    </row>
    <row r="847" spans="3:3" ht="15.75" customHeight="1">
      <c r="C847" s="170"/>
    </row>
    <row r="848" spans="3:3" ht="15.75" customHeight="1">
      <c r="C848" s="170"/>
    </row>
    <row r="849" spans="3:3" ht="15.75" customHeight="1">
      <c r="C849" s="170"/>
    </row>
    <row r="850" spans="3:3" ht="15.75" customHeight="1">
      <c r="C850" s="170"/>
    </row>
    <row r="851" spans="3:3" ht="15.75" customHeight="1">
      <c r="C851" s="170"/>
    </row>
    <row r="852" spans="3:3" ht="15.75" customHeight="1">
      <c r="C852" s="170"/>
    </row>
    <row r="853" spans="3:3" ht="15.75" customHeight="1">
      <c r="C853" s="170"/>
    </row>
    <row r="854" spans="3:3" ht="15.75" customHeight="1">
      <c r="C854" s="170"/>
    </row>
    <row r="855" spans="3:3" ht="15.75" customHeight="1">
      <c r="C855" s="170"/>
    </row>
    <row r="856" spans="3:3" ht="15.75" customHeight="1">
      <c r="C856" s="170"/>
    </row>
    <row r="857" spans="3:3" ht="15.75" customHeight="1">
      <c r="C857" s="170"/>
    </row>
    <row r="858" spans="3:3" ht="15.75" customHeight="1">
      <c r="C858" s="170"/>
    </row>
    <row r="859" spans="3:3" ht="15.75" customHeight="1">
      <c r="C859" s="170"/>
    </row>
    <row r="860" spans="3:3" ht="15.75" customHeight="1">
      <c r="C860" s="170"/>
    </row>
    <row r="861" spans="3:3" ht="15.75" customHeight="1">
      <c r="C861" s="170"/>
    </row>
    <row r="862" spans="3:3" ht="15.75" customHeight="1">
      <c r="C862" s="170"/>
    </row>
    <row r="863" spans="3:3" ht="15.75" customHeight="1">
      <c r="C863" s="170"/>
    </row>
    <row r="864" spans="3:3" ht="15.75" customHeight="1">
      <c r="C864" s="170"/>
    </row>
    <row r="865" spans="3:3" ht="15.75" customHeight="1">
      <c r="C865" s="170"/>
    </row>
    <row r="866" spans="3:3" ht="15.75" customHeight="1">
      <c r="C866" s="170"/>
    </row>
    <row r="867" spans="3:3" ht="15.75" customHeight="1">
      <c r="C867" s="170"/>
    </row>
    <row r="868" spans="3:3" ht="15.75" customHeight="1">
      <c r="C868" s="170"/>
    </row>
    <row r="869" spans="3:3" ht="15.75" customHeight="1">
      <c r="C869" s="170"/>
    </row>
    <row r="870" spans="3:3" ht="15.75" customHeight="1">
      <c r="C870" s="170"/>
    </row>
    <row r="871" spans="3:3" ht="15.75" customHeight="1">
      <c r="C871" s="170"/>
    </row>
    <row r="872" spans="3:3" ht="15.75" customHeight="1">
      <c r="C872" s="170"/>
    </row>
    <row r="873" spans="3:3" ht="15.75" customHeight="1">
      <c r="C873" s="170"/>
    </row>
    <row r="874" spans="3:3" ht="15.75" customHeight="1">
      <c r="C874" s="170"/>
    </row>
    <row r="875" spans="3:3" ht="15.75" customHeight="1">
      <c r="C875" s="170"/>
    </row>
    <row r="876" spans="3:3" ht="15.75" customHeight="1">
      <c r="C876" s="170"/>
    </row>
    <row r="877" spans="3:3" ht="15.75" customHeight="1">
      <c r="C877" s="170"/>
    </row>
    <row r="878" spans="3:3" ht="15.75" customHeight="1">
      <c r="C878" s="170"/>
    </row>
    <row r="879" spans="3:3" ht="15.75" customHeight="1">
      <c r="C879" s="170"/>
    </row>
    <row r="880" spans="3:3" ht="15.75" customHeight="1">
      <c r="C880" s="170"/>
    </row>
    <row r="881" spans="3:3" ht="15.75" customHeight="1">
      <c r="C881" s="170"/>
    </row>
    <row r="882" spans="3:3" ht="15.75" customHeight="1">
      <c r="C882" s="170"/>
    </row>
    <row r="883" spans="3:3" ht="15.75" customHeight="1">
      <c r="C883" s="170"/>
    </row>
    <row r="884" spans="3:3" ht="15.75" customHeight="1">
      <c r="C884" s="170"/>
    </row>
    <row r="885" spans="3:3" ht="15.75" customHeight="1">
      <c r="C885" s="170"/>
    </row>
    <row r="886" spans="3:3" ht="15.75" customHeight="1">
      <c r="C886" s="170"/>
    </row>
    <row r="887" spans="3:3" ht="15.75" customHeight="1">
      <c r="C887" s="170"/>
    </row>
    <row r="888" spans="3:3" ht="15.75" customHeight="1">
      <c r="C888" s="170"/>
    </row>
    <row r="889" spans="3:3" ht="15.75" customHeight="1">
      <c r="C889" s="170"/>
    </row>
    <row r="890" spans="3:3" ht="15.75" customHeight="1">
      <c r="C890" s="170"/>
    </row>
    <row r="891" spans="3:3" ht="15.75" customHeight="1">
      <c r="C891" s="170"/>
    </row>
    <row r="892" spans="3:3" ht="15.75" customHeight="1">
      <c r="C892" s="170"/>
    </row>
    <row r="893" spans="3:3" ht="15.75" customHeight="1">
      <c r="C893" s="170"/>
    </row>
    <row r="894" spans="3:3" ht="15.75" customHeight="1">
      <c r="C894" s="170"/>
    </row>
    <row r="895" spans="3:3" ht="15.75" customHeight="1">
      <c r="C895" s="170"/>
    </row>
    <row r="896" spans="3:3" ht="15.75" customHeight="1">
      <c r="C896" s="170"/>
    </row>
    <row r="897" spans="3:3" ht="15.75" customHeight="1">
      <c r="C897" s="170"/>
    </row>
    <row r="898" spans="3:3" ht="15.75" customHeight="1">
      <c r="C898" s="170"/>
    </row>
    <row r="899" spans="3:3" ht="15.75" customHeight="1">
      <c r="C899" s="170"/>
    </row>
    <row r="900" spans="3:3" ht="15.75" customHeight="1">
      <c r="C900" s="170"/>
    </row>
    <row r="901" spans="3:3" ht="15.75" customHeight="1">
      <c r="C901" s="170"/>
    </row>
    <row r="902" spans="3:3" ht="15.75" customHeight="1">
      <c r="C902" s="170"/>
    </row>
    <row r="903" spans="3:3" ht="15.75" customHeight="1">
      <c r="C903" s="170"/>
    </row>
    <row r="904" spans="3:3" ht="15.75" customHeight="1">
      <c r="C904" s="170"/>
    </row>
    <row r="905" spans="3:3" ht="15.75" customHeight="1">
      <c r="C905" s="170"/>
    </row>
    <row r="906" spans="3:3" ht="15.75" customHeight="1">
      <c r="C906" s="170"/>
    </row>
    <row r="907" spans="3:3" ht="15.75" customHeight="1">
      <c r="C907" s="170"/>
    </row>
    <row r="908" spans="3:3" ht="15.75" customHeight="1">
      <c r="C908" s="170"/>
    </row>
    <row r="909" spans="3:3" ht="15.75" customHeight="1">
      <c r="C909" s="170"/>
    </row>
    <row r="910" spans="3:3" ht="15.75" customHeight="1">
      <c r="C910" s="170"/>
    </row>
    <row r="911" spans="3:3" ht="15.75" customHeight="1">
      <c r="C911" s="170"/>
    </row>
    <row r="912" spans="3:3" ht="15.75" customHeight="1">
      <c r="C912" s="170"/>
    </row>
    <row r="913" spans="3:3" ht="15.75" customHeight="1">
      <c r="C913" s="170"/>
    </row>
    <row r="914" spans="3:3" ht="15.75" customHeight="1">
      <c r="C914" s="170"/>
    </row>
    <row r="915" spans="3:3" ht="15.75" customHeight="1">
      <c r="C915" s="170"/>
    </row>
    <row r="916" spans="3:3" ht="15.75" customHeight="1">
      <c r="C916" s="170"/>
    </row>
    <row r="917" spans="3:3" ht="15.75" customHeight="1">
      <c r="C917" s="170"/>
    </row>
    <row r="918" spans="3:3" ht="15.75" customHeight="1">
      <c r="C918" s="170"/>
    </row>
    <row r="919" spans="3:3" ht="15.75" customHeight="1">
      <c r="C919" s="170"/>
    </row>
    <row r="920" spans="3:3" ht="15.75" customHeight="1">
      <c r="C920" s="170"/>
    </row>
    <row r="921" spans="3:3" ht="15.75" customHeight="1">
      <c r="C921" s="170"/>
    </row>
    <row r="922" spans="3:3" ht="15.75" customHeight="1">
      <c r="C922" s="170"/>
    </row>
    <row r="923" spans="3:3" ht="15.75" customHeight="1">
      <c r="C923" s="170"/>
    </row>
    <row r="924" spans="3:3" ht="15.75" customHeight="1">
      <c r="C924" s="170"/>
    </row>
    <row r="925" spans="3:3" ht="15.75" customHeight="1">
      <c r="C925" s="170"/>
    </row>
    <row r="926" spans="3:3" ht="15.75" customHeight="1">
      <c r="C926" s="170"/>
    </row>
    <row r="927" spans="3:3" ht="15.75" customHeight="1">
      <c r="C927" s="170"/>
    </row>
    <row r="928" spans="3:3" ht="15.75" customHeight="1">
      <c r="C928" s="170"/>
    </row>
    <row r="929" spans="3:3" ht="15.75" customHeight="1">
      <c r="C929" s="170"/>
    </row>
    <row r="930" spans="3:3" ht="15.75" customHeight="1">
      <c r="C930" s="170"/>
    </row>
    <row r="931" spans="3:3" ht="15.75" customHeight="1">
      <c r="C931" s="170"/>
    </row>
    <row r="932" spans="3:3" ht="15.75" customHeight="1">
      <c r="C932" s="170"/>
    </row>
    <row r="933" spans="3:3" ht="15.75" customHeight="1">
      <c r="C933" s="170"/>
    </row>
    <row r="934" spans="3:3" ht="15.75" customHeight="1">
      <c r="C934" s="170"/>
    </row>
    <row r="935" spans="3:3" ht="15.75" customHeight="1">
      <c r="C935" s="170"/>
    </row>
    <row r="936" spans="3:3" ht="15.75" customHeight="1">
      <c r="C936" s="170"/>
    </row>
    <row r="937" spans="3:3" ht="15.75" customHeight="1">
      <c r="C937" s="170"/>
    </row>
    <row r="938" spans="3:3" ht="15.75" customHeight="1">
      <c r="C938" s="170"/>
    </row>
    <row r="939" spans="3:3" ht="15.75" customHeight="1">
      <c r="C939" s="170"/>
    </row>
    <row r="940" spans="3:3" ht="15.75" customHeight="1">
      <c r="C940" s="170"/>
    </row>
    <row r="941" spans="3:3" ht="15.75" customHeight="1">
      <c r="C941" s="170"/>
    </row>
    <row r="942" spans="3:3" ht="15.75" customHeight="1">
      <c r="C942" s="170"/>
    </row>
    <row r="943" spans="3:3" ht="15.75" customHeight="1">
      <c r="C943" s="170"/>
    </row>
    <row r="944" spans="3:3" ht="15.75" customHeight="1">
      <c r="C944" s="170"/>
    </row>
    <row r="945" spans="3:3" ht="15.75" customHeight="1">
      <c r="C945" s="170"/>
    </row>
    <row r="946" spans="3:3" ht="15.75" customHeight="1">
      <c r="C946" s="170"/>
    </row>
    <row r="947" spans="3:3" ht="15.75" customHeight="1">
      <c r="C947" s="170"/>
    </row>
    <row r="948" spans="3:3" ht="15.75" customHeight="1">
      <c r="C948" s="170"/>
    </row>
    <row r="949" spans="3:3" ht="15.75" customHeight="1">
      <c r="C949" s="170"/>
    </row>
    <row r="950" spans="3:3" ht="15.75" customHeight="1">
      <c r="C950" s="170"/>
    </row>
    <row r="951" spans="3:3" ht="15.75" customHeight="1">
      <c r="C951" s="170"/>
    </row>
    <row r="952" spans="3:3" ht="15.75" customHeight="1">
      <c r="C952" s="170"/>
    </row>
    <row r="953" spans="3:3" ht="15.75" customHeight="1">
      <c r="C953" s="170"/>
    </row>
    <row r="954" spans="3:3" ht="15.75" customHeight="1">
      <c r="C954" s="170"/>
    </row>
    <row r="955" spans="3:3" ht="15.75" customHeight="1">
      <c r="C955" s="170"/>
    </row>
    <row r="956" spans="3:3" ht="15.75" customHeight="1">
      <c r="C956" s="170"/>
    </row>
    <row r="957" spans="3:3" ht="15.75" customHeight="1">
      <c r="C957" s="170"/>
    </row>
    <row r="958" spans="3:3" ht="15.75" customHeight="1">
      <c r="C958" s="170"/>
    </row>
    <row r="959" spans="3:3" ht="15.75" customHeight="1">
      <c r="C959" s="170"/>
    </row>
    <row r="960" spans="3:3" ht="15.75" customHeight="1">
      <c r="C960" s="170"/>
    </row>
    <row r="961" spans="3:3" ht="15.75" customHeight="1">
      <c r="C961" s="170"/>
    </row>
    <row r="962" spans="3:3" ht="15.75" customHeight="1">
      <c r="C962" s="170"/>
    </row>
    <row r="963" spans="3:3" ht="15.75" customHeight="1">
      <c r="C963" s="170"/>
    </row>
    <row r="964" spans="3:3" ht="15.75" customHeight="1">
      <c r="C964" s="170"/>
    </row>
    <row r="965" spans="3:3" ht="15.75" customHeight="1">
      <c r="C965" s="170"/>
    </row>
    <row r="966" spans="3:3" ht="15.75" customHeight="1">
      <c r="C966" s="170"/>
    </row>
    <row r="967" spans="3:3" ht="15.75" customHeight="1">
      <c r="C967" s="170"/>
    </row>
    <row r="968" spans="3:3" ht="15.75" customHeight="1">
      <c r="C968" s="170"/>
    </row>
    <row r="969" spans="3:3" ht="15.75" customHeight="1">
      <c r="C969" s="170"/>
    </row>
    <row r="970" spans="3:3" ht="15.75" customHeight="1">
      <c r="C970" s="170"/>
    </row>
    <row r="971" spans="3:3" ht="15.75" customHeight="1">
      <c r="C971" s="170"/>
    </row>
    <row r="972" spans="3:3" ht="15.75" customHeight="1">
      <c r="C972" s="170"/>
    </row>
    <row r="973" spans="3:3" ht="15.75" customHeight="1">
      <c r="C973" s="170"/>
    </row>
    <row r="974" spans="3:3" ht="15.75" customHeight="1">
      <c r="C974" s="170"/>
    </row>
    <row r="975" spans="3:3" ht="15.75" customHeight="1">
      <c r="C975" s="170"/>
    </row>
    <row r="976" spans="3:3" ht="15.75" customHeight="1">
      <c r="C976" s="170"/>
    </row>
    <row r="977" spans="3:3" ht="15.75" customHeight="1">
      <c r="C977" s="170"/>
    </row>
    <row r="978" spans="3:3" ht="15.75" customHeight="1">
      <c r="C978" s="170"/>
    </row>
    <row r="979" spans="3:3" ht="15.75" customHeight="1">
      <c r="C979" s="170"/>
    </row>
    <row r="980" spans="3:3" ht="15.75" customHeight="1">
      <c r="C980" s="170"/>
    </row>
    <row r="981" spans="3:3" ht="15.75" customHeight="1">
      <c r="C981" s="170"/>
    </row>
    <row r="982" spans="3:3" ht="15.75" customHeight="1">
      <c r="C982" s="170"/>
    </row>
    <row r="983" spans="3:3" ht="15.75" customHeight="1">
      <c r="C983" s="170"/>
    </row>
    <row r="984" spans="3:3" ht="15.75" customHeight="1">
      <c r="C984" s="170"/>
    </row>
    <row r="985" spans="3:3" ht="15.75" customHeight="1">
      <c r="C985" s="170"/>
    </row>
    <row r="986" spans="3:3" ht="15.75" customHeight="1">
      <c r="C986" s="170"/>
    </row>
    <row r="987" spans="3:3" ht="15.75" customHeight="1">
      <c r="C987" s="170"/>
    </row>
    <row r="988" spans="3:3" ht="15.75" customHeight="1">
      <c r="C988" s="170"/>
    </row>
    <row r="989" spans="3:3" ht="15.75" customHeight="1">
      <c r="C989" s="170"/>
    </row>
    <row r="990" spans="3:3" ht="15.75" customHeight="1">
      <c r="C990" s="170"/>
    </row>
    <row r="991" spans="3:3" ht="15.75" customHeight="1">
      <c r="C991" s="170"/>
    </row>
    <row r="992" spans="3:3" ht="15.75" customHeight="1">
      <c r="C992" s="170"/>
    </row>
    <row r="993" spans="3:3" ht="15.75" customHeight="1">
      <c r="C993" s="170"/>
    </row>
    <row r="994" spans="3:3" ht="15.75" customHeight="1">
      <c r="C994" s="170"/>
    </row>
    <row r="995" spans="3:3" ht="15.75" customHeight="1">
      <c r="C995" s="170"/>
    </row>
    <row r="996" spans="3:3" ht="15.75" customHeight="1">
      <c r="C996" s="170"/>
    </row>
    <row r="997" spans="3:3" ht="15.75" customHeight="1">
      <c r="C997" s="170"/>
    </row>
    <row r="998" spans="3:3" ht="15.75" customHeight="1">
      <c r="C998" s="170"/>
    </row>
    <row r="999" spans="3:3" ht="15.75" customHeight="1">
      <c r="C999" s="170"/>
    </row>
    <row r="1000" spans="3:3" ht="15.75" customHeight="1">
      <c r="C1000" s="170"/>
    </row>
  </sheetData>
  <mergeCells count="40">
    <mergeCell ref="A1:P1"/>
    <mergeCell ref="A2:P2"/>
    <mergeCell ref="A3:P3"/>
    <mergeCell ref="A4:D4"/>
    <mergeCell ref="A5:P5"/>
    <mergeCell ref="B10:D10"/>
    <mergeCell ref="F10:S10"/>
    <mergeCell ref="F11:S11"/>
    <mergeCell ref="E12:R12"/>
    <mergeCell ref="E13:R13"/>
    <mergeCell ref="B15:B20"/>
    <mergeCell ref="D15:K15"/>
    <mergeCell ref="D16:K16"/>
    <mergeCell ref="D21:K21"/>
    <mergeCell ref="H25:H26"/>
    <mergeCell ref="I25:I26"/>
    <mergeCell ref="D22:K22"/>
    <mergeCell ref="D23:K23"/>
    <mergeCell ref="C24:C26"/>
    <mergeCell ref="D24:D26"/>
    <mergeCell ref="E24:E26"/>
    <mergeCell ref="F24:F26"/>
    <mergeCell ref="G24:J24"/>
    <mergeCell ref="J25:J26"/>
    <mergeCell ref="D34:K34"/>
    <mergeCell ref="D35:K35"/>
    <mergeCell ref="C36:C38"/>
    <mergeCell ref="D36:D38"/>
    <mergeCell ref="E36:F36"/>
    <mergeCell ref="G37:G38"/>
    <mergeCell ref="B80:B87"/>
    <mergeCell ref="B89:B108"/>
    <mergeCell ref="B109:B121"/>
    <mergeCell ref="E37:E38"/>
    <mergeCell ref="B50:E50"/>
    <mergeCell ref="B51:B57"/>
    <mergeCell ref="B59:E59"/>
    <mergeCell ref="B60:B66"/>
    <mergeCell ref="B68:F68"/>
    <mergeCell ref="B73:F74"/>
  </mergeCells>
  <conditionalFormatting sqref="D45">
    <cfRule type="containsText" dxfId="57" priority="1" operator="containsText" text="ERROR">
      <formula>NOT(ISERROR(SEARCH(("ERROR"),(D45))))</formula>
    </cfRule>
  </conditionalFormatting>
  <conditionalFormatting sqref="F10">
    <cfRule type="notContainsBlanks" dxfId="56" priority="2">
      <formula>LEN(TRIM(F10))&gt;0</formula>
    </cfRule>
  </conditionalFormatting>
  <conditionalFormatting sqref="F11:S11">
    <cfRule type="expression" dxfId="55" priority="3">
      <formula>E11="NO SE REPORTA"</formula>
    </cfRule>
  </conditionalFormatting>
  <conditionalFormatting sqref="F11:S11">
    <cfRule type="expression" dxfId="54" priority="4">
      <formula>E10="NO APLICA"</formula>
    </cfRule>
  </conditionalFormatting>
  <conditionalFormatting sqref="E12:R12">
    <cfRule type="expression" dxfId="53" priority="5">
      <formula>E11="SI SE REPORTA"</formula>
    </cfRule>
  </conditionalFormatting>
  <dataValidations count="5">
    <dataValidation type="list" allowBlank="1" showErrorMessage="1" sqref="E11">
      <formula1>REPORTE</formula1>
    </dataValidation>
    <dataValidation type="decimal" allowBlank="1" showInputMessage="1" showErrorMessage="1" prompt="ERROR - Escriba un valor entre 0% y 100%" sqref="D39:D44">
      <formula1>0</formula1>
      <formula2>1</formula2>
    </dataValidation>
    <dataValidation type="decimal" operator="greaterThanOrEqual" allowBlank="1" showInputMessage="1" showErrorMessage="1" prompt="ERROR - Escriba un número igual o mayor que 0" sqref="E18:H19">
      <formula1>0</formula1>
    </dataValidation>
    <dataValidation type="list" allowBlank="1" showErrorMessage="1" sqref="E10">
      <formula1>SI</formula1>
    </dataValidation>
    <dataValidation type="decimal" operator="greaterThanOrEqual" allowBlank="1" showInputMessage="1" showErrorMessage="1" prompt="ERROR - Valor en PESOS (sin centavos)" sqref="G27:J32">
      <formula1>0</formula1>
    </dataValidation>
  </dataValidations>
  <hyperlinks>
    <hyperlink ref="B9" location="null!A1" display="VOLVER AL INDICE"/>
  </hyperlinks>
  <pageMargins left="0.25" right="0.25" top="0.75" bottom="0.75" header="0" footer="0"/>
  <pageSetup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heetViews>
  <sheetFormatPr baseColWidth="10" defaultColWidth="12.625" defaultRowHeight="15" customHeight="1"/>
  <cols>
    <col min="1" max="1" width="1.625" customWidth="1"/>
    <col min="2" max="2" width="11.25" customWidth="1"/>
    <col min="3" max="3" width="4.375" customWidth="1"/>
    <col min="4" max="4" width="30.5" customWidth="1"/>
    <col min="5" max="5" width="21.75" customWidth="1"/>
    <col min="6" max="26" width="9.375" customWidth="1"/>
  </cols>
  <sheetData>
    <row r="1" spans="1:26" ht="100.5" customHeight="1">
      <c r="A1" s="808"/>
      <c r="B1" s="732"/>
      <c r="C1" s="732"/>
      <c r="D1" s="732"/>
      <c r="E1" s="732"/>
      <c r="F1" s="732"/>
      <c r="G1" s="732"/>
      <c r="H1" s="732"/>
      <c r="I1" s="732"/>
      <c r="J1" s="732"/>
      <c r="K1" s="732"/>
      <c r="L1" s="732"/>
      <c r="M1" s="732"/>
      <c r="N1" s="732"/>
      <c r="O1" s="732"/>
      <c r="P1" s="733"/>
      <c r="Q1" s="24"/>
      <c r="R1" s="24"/>
      <c r="S1" s="4"/>
      <c r="T1" s="4"/>
      <c r="U1" s="4"/>
      <c r="V1" s="4"/>
      <c r="W1" s="4"/>
      <c r="X1" s="4"/>
      <c r="Y1" s="4"/>
      <c r="Z1" s="4"/>
    </row>
    <row r="2" spans="1:26">
      <c r="A2" s="731" t="str">
        <f>'Datos Generales'!C5</f>
        <v>Corporación Autónoma Regional del Tolima – CORTOLIMA</v>
      </c>
      <c r="B2" s="732"/>
      <c r="C2" s="732"/>
      <c r="D2" s="732"/>
      <c r="E2" s="732"/>
      <c r="F2" s="732"/>
      <c r="G2" s="732"/>
      <c r="H2" s="732"/>
      <c r="I2" s="732"/>
      <c r="J2" s="732"/>
      <c r="K2" s="732"/>
      <c r="L2" s="732"/>
      <c r="M2" s="732"/>
      <c r="N2" s="732"/>
      <c r="O2" s="732"/>
      <c r="P2" s="733"/>
      <c r="Q2" s="24"/>
      <c r="R2" s="24"/>
      <c r="S2" s="5"/>
      <c r="T2" s="5"/>
      <c r="U2" s="5"/>
      <c r="V2" s="5"/>
      <c r="W2" s="5"/>
      <c r="X2" s="5"/>
      <c r="Y2" s="5"/>
      <c r="Z2" s="5"/>
    </row>
    <row r="3" spans="1:26">
      <c r="A3" s="809" t="s">
        <v>845</v>
      </c>
      <c r="B3" s="732"/>
      <c r="C3" s="732"/>
      <c r="D3" s="732"/>
      <c r="E3" s="732"/>
      <c r="F3" s="732"/>
      <c r="G3" s="732"/>
      <c r="H3" s="732"/>
      <c r="I3" s="732"/>
      <c r="J3" s="732"/>
      <c r="K3" s="732"/>
      <c r="L3" s="732"/>
      <c r="M3" s="732"/>
      <c r="N3" s="732"/>
      <c r="O3" s="732"/>
      <c r="P3" s="733"/>
      <c r="Q3" s="24"/>
      <c r="R3" s="24"/>
      <c r="S3" s="5"/>
      <c r="T3" s="5"/>
      <c r="U3" s="5"/>
      <c r="V3" s="5"/>
      <c r="W3" s="5"/>
      <c r="X3" s="5"/>
      <c r="Y3" s="5"/>
      <c r="Z3" s="5"/>
    </row>
    <row r="4" spans="1:26" ht="15.75">
      <c r="A4" s="809" t="s">
        <v>49</v>
      </c>
      <c r="B4" s="732"/>
      <c r="C4" s="732"/>
      <c r="D4" s="810"/>
      <c r="E4" s="14" t="str">
        <f>'Datos Generales'!C6</f>
        <v>2020-I</v>
      </c>
      <c r="F4" s="14"/>
      <c r="G4" s="14"/>
      <c r="H4" s="14"/>
      <c r="I4" s="14"/>
      <c r="J4" s="14"/>
      <c r="K4" s="14"/>
      <c r="L4" s="14"/>
      <c r="M4" s="14"/>
      <c r="N4" s="14"/>
      <c r="O4" s="14"/>
      <c r="P4" s="15"/>
      <c r="Q4" s="24"/>
      <c r="R4" s="24"/>
      <c r="S4" s="5"/>
      <c r="T4" s="5"/>
      <c r="U4" s="5"/>
      <c r="V4" s="5"/>
      <c r="W4" s="5"/>
      <c r="X4" s="5"/>
      <c r="Y4" s="5"/>
      <c r="Z4" s="5"/>
    </row>
    <row r="5" spans="1:26" ht="16.5" customHeight="1">
      <c r="A5" s="809" t="s">
        <v>262</v>
      </c>
      <c r="B5" s="732"/>
      <c r="C5" s="732"/>
      <c r="D5" s="732"/>
      <c r="E5" s="732"/>
      <c r="F5" s="732"/>
      <c r="G5" s="732"/>
      <c r="H5" s="732"/>
      <c r="I5" s="732"/>
      <c r="J5" s="732"/>
      <c r="K5" s="732"/>
      <c r="L5" s="732"/>
      <c r="M5" s="732"/>
      <c r="N5" s="732"/>
      <c r="O5" s="732"/>
      <c r="P5" s="733"/>
      <c r="Q5" s="24"/>
      <c r="R5" s="24"/>
      <c r="S5" s="24"/>
      <c r="T5" s="24"/>
      <c r="U5" s="24"/>
      <c r="V5" s="24"/>
      <c r="W5" s="24"/>
      <c r="X5" s="24"/>
      <c r="Y5" s="24"/>
      <c r="Z5" s="24"/>
    </row>
    <row r="6" spans="1:26">
      <c r="B6" s="118" t="s">
        <v>882</v>
      </c>
      <c r="C6" s="119"/>
      <c r="D6" s="120"/>
      <c r="E6" s="207"/>
      <c r="F6" s="120" t="s">
        <v>883</v>
      </c>
      <c r="G6" s="120"/>
      <c r="H6" s="120"/>
      <c r="I6" s="120"/>
      <c r="J6" s="120"/>
      <c r="K6" s="120"/>
    </row>
    <row r="7" spans="1:26">
      <c r="B7" s="122"/>
      <c r="C7" s="123"/>
      <c r="D7" s="120"/>
      <c r="E7" s="124"/>
      <c r="F7" s="120" t="s">
        <v>884</v>
      </c>
      <c r="G7" s="120"/>
      <c r="H7" s="120"/>
      <c r="I7" s="120"/>
      <c r="J7" s="120"/>
      <c r="K7" s="120"/>
    </row>
    <row r="8" spans="1:26">
      <c r="B8" s="125" t="s">
        <v>885</v>
      </c>
      <c r="C8" s="126">
        <v>2020</v>
      </c>
      <c r="D8" s="127">
        <f>IF(E10="NO APLICA","NO APLICA",IF(E11="NO SE REPORTA","SIN INFORMACION",+I30))</f>
        <v>0</v>
      </c>
      <c r="E8" s="209"/>
      <c r="F8" s="120" t="s">
        <v>886</v>
      </c>
      <c r="G8" s="120"/>
      <c r="H8" s="120"/>
      <c r="I8" s="120"/>
      <c r="J8" s="120"/>
      <c r="K8" s="120"/>
    </row>
    <row r="9" spans="1:26">
      <c r="B9" s="129" t="s">
        <v>887</v>
      </c>
      <c r="C9" s="170"/>
      <c r="D9" s="120"/>
      <c r="E9" s="120"/>
      <c r="F9" s="120"/>
      <c r="G9" s="120"/>
      <c r="H9" s="120"/>
      <c r="I9" s="120"/>
      <c r="J9" s="120"/>
      <c r="K9" s="120"/>
    </row>
    <row r="10" spans="1:26">
      <c r="A10" s="24"/>
      <c r="B10" s="836" t="s">
        <v>888</v>
      </c>
      <c r="C10" s="787"/>
      <c r="D10" s="787"/>
      <c r="E10" s="132" t="s">
        <v>889</v>
      </c>
      <c r="F10" s="83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787"/>
      <c r="H10" s="787"/>
      <c r="I10" s="787"/>
      <c r="J10" s="787"/>
      <c r="K10" s="787"/>
      <c r="L10" s="787"/>
      <c r="M10" s="787"/>
      <c r="N10" s="787"/>
      <c r="O10" s="787"/>
      <c r="P10" s="787"/>
      <c r="Q10" s="787"/>
      <c r="R10" s="787"/>
      <c r="S10" s="787"/>
      <c r="T10" s="120"/>
      <c r="U10" s="120"/>
      <c r="V10" s="24"/>
      <c r="W10" s="24"/>
      <c r="X10" s="24"/>
      <c r="Y10" s="24"/>
      <c r="Z10" s="24"/>
    </row>
    <row r="11" spans="1:26" ht="14.25" customHeight="1">
      <c r="A11" s="24"/>
      <c r="B11" s="133"/>
      <c r="C11" s="130"/>
      <c r="D11" s="134" t="str">
        <f>IF(E10="SI APLICA","¿El indicador no se reporta por limitaciones de información disponible? ","")</f>
        <v xml:space="preserve">¿El indicador no se reporta por limitaciones de información disponible? </v>
      </c>
      <c r="E11" s="135" t="s">
        <v>1020</v>
      </c>
      <c r="F11" s="838"/>
      <c r="G11" s="787"/>
      <c r="H11" s="787"/>
      <c r="I11" s="787"/>
      <c r="J11" s="787"/>
      <c r="K11" s="787"/>
      <c r="L11" s="787"/>
      <c r="M11" s="787"/>
      <c r="N11" s="787"/>
      <c r="O11" s="787"/>
      <c r="P11" s="787"/>
      <c r="Q11" s="787"/>
      <c r="R11" s="787"/>
      <c r="S11" s="787"/>
      <c r="T11" s="24"/>
      <c r="U11" s="24"/>
      <c r="V11" s="24"/>
      <c r="W11" s="24"/>
      <c r="X11" s="24"/>
      <c r="Y11" s="24"/>
      <c r="Z11" s="24"/>
    </row>
    <row r="12" spans="1:26" ht="23.25" customHeight="1">
      <c r="A12" s="24"/>
      <c r="B12" s="133"/>
      <c r="C12" s="130"/>
      <c r="D12" s="134" t="str">
        <f>IF(E11="SI SE REPORTA","¿Qué programas o proyectos del Plan de Acción están asociados al indicador? ","")</f>
        <v xml:space="preserve">¿Qué programas o proyectos del Plan de Acción están asociados al indicador? </v>
      </c>
      <c r="E12" s="839"/>
      <c r="F12" s="787"/>
      <c r="G12" s="787"/>
      <c r="H12" s="787"/>
      <c r="I12" s="787"/>
      <c r="J12" s="787"/>
      <c r="K12" s="787"/>
      <c r="L12" s="787"/>
      <c r="M12" s="787"/>
      <c r="N12" s="787"/>
      <c r="O12" s="787"/>
      <c r="P12" s="787"/>
      <c r="Q12" s="787"/>
      <c r="R12" s="787"/>
      <c r="S12" s="24"/>
      <c r="T12" s="24"/>
      <c r="U12" s="24"/>
      <c r="V12" s="24"/>
      <c r="W12" s="24"/>
      <c r="X12" s="24"/>
      <c r="Y12" s="24"/>
      <c r="Z12" s="24"/>
    </row>
    <row r="13" spans="1:26" ht="21.75" customHeight="1">
      <c r="A13" s="24"/>
      <c r="B13" s="133"/>
      <c r="C13" s="130"/>
      <c r="D13" s="134" t="s">
        <v>891</v>
      </c>
      <c r="E13" s="832"/>
      <c r="F13" s="833"/>
      <c r="G13" s="833"/>
      <c r="H13" s="833"/>
      <c r="I13" s="833"/>
      <c r="J13" s="833"/>
      <c r="K13" s="833"/>
      <c r="L13" s="833"/>
      <c r="M13" s="833"/>
      <c r="N13" s="833"/>
      <c r="O13" s="833"/>
      <c r="P13" s="833"/>
      <c r="Q13" s="833"/>
      <c r="R13" s="834"/>
      <c r="S13" s="24"/>
      <c r="T13" s="24"/>
      <c r="U13" s="24"/>
      <c r="V13" s="24"/>
      <c r="W13" s="24"/>
      <c r="X13" s="24"/>
      <c r="Y13" s="24"/>
      <c r="Z13" s="24"/>
    </row>
    <row r="14" spans="1:26" ht="6.75" customHeight="1">
      <c r="A14" s="24"/>
      <c r="B14" s="133"/>
      <c r="C14" s="170"/>
      <c r="D14" s="120"/>
      <c r="E14" s="120"/>
      <c r="F14" s="120"/>
      <c r="G14" s="120"/>
      <c r="H14" s="120"/>
      <c r="I14" s="120"/>
      <c r="J14" s="120"/>
      <c r="K14" s="120"/>
      <c r="L14" s="24"/>
      <c r="M14" s="24"/>
      <c r="N14" s="24"/>
      <c r="O14" s="24"/>
      <c r="P14" s="24"/>
      <c r="Q14" s="24"/>
      <c r="R14" s="24"/>
      <c r="S14" s="24"/>
      <c r="T14" s="24"/>
      <c r="U14" s="24"/>
      <c r="V14" s="24"/>
      <c r="W14" s="24"/>
      <c r="X14" s="24"/>
      <c r="Y14" s="24"/>
      <c r="Z14" s="24"/>
    </row>
    <row r="15" spans="1:26" ht="15" customHeight="1">
      <c r="B15" s="852" t="s">
        <v>892</v>
      </c>
      <c r="C15" s="200"/>
      <c r="D15" s="826" t="s">
        <v>1201</v>
      </c>
      <c r="E15" s="784"/>
      <c r="F15" s="784"/>
      <c r="G15" s="784"/>
      <c r="H15" s="784"/>
      <c r="I15" s="784"/>
      <c r="J15" s="784"/>
      <c r="K15" s="784"/>
      <c r="L15" s="785"/>
    </row>
    <row r="16" spans="1:26" ht="14.25">
      <c r="B16" s="814"/>
      <c r="C16" s="201"/>
      <c r="D16" s="882" t="s">
        <v>1632</v>
      </c>
      <c r="E16" s="787"/>
      <c r="F16" s="787"/>
      <c r="G16" s="787"/>
      <c r="H16" s="787"/>
      <c r="I16" s="787"/>
      <c r="J16" s="787"/>
      <c r="K16" s="787"/>
      <c r="L16" s="788"/>
    </row>
    <row r="17" spans="2:12">
      <c r="B17" s="814"/>
      <c r="C17" s="154" t="s">
        <v>846</v>
      </c>
      <c r="D17" s="153" t="s">
        <v>1110</v>
      </c>
      <c r="E17" s="153" t="s">
        <v>916</v>
      </c>
      <c r="F17" s="153" t="s">
        <v>917</v>
      </c>
      <c r="G17" s="153" t="s">
        <v>918</v>
      </c>
      <c r="H17" s="153" t="s">
        <v>919</v>
      </c>
      <c r="I17" s="153" t="s">
        <v>1510</v>
      </c>
      <c r="J17" s="120"/>
      <c r="L17" s="141"/>
    </row>
    <row r="18" spans="2:12" ht="24">
      <c r="B18" s="814"/>
      <c r="C18" s="301" t="s">
        <v>1026</v>
      </c>
      <c r="D18" s="142" t="s">
        <v>1633</v>
      </c>
      <c r="E18" s="250"/>
      <c r="F18" s="250"/>
      <c r="G18" s="250"/>
      <c r="H18" s="250"/>
      <c r="I18" s="298">
        <f>SUM(E18:H18)</f>
        <v>0</v>
      </c>
      <c r="J18" s="120"/>
      <c r="L18" s="141"/>
    </row>
    <row r="19" spans="2:12" ht="14.25">
      <c r="B19" s="814"/>
      <c r="C19" s="201"/>
      <c r="D19" s="811"/>
      <c r="E19" s="787"/>
      <c r="F19" s="787"/>
      <c r="G19" s="787"/>
      <c r="H19" s="787"/>
      <c r="I19" s="787"/>
      <c r="J19" s="787"/>
      <c r="K19" s="787"/>
      <c r="L19" s="788"/>
    </row>
    <row r="20" spans="2:12" ht="14.25">
      <c r="B20" s="241"/>
      <c r="C20" s="201"/>
      <c r="D20" s="811" t="s">
        <v>1634</v>
      </c>
      <c r="E20" s="787"/>
      <c r="F20" s="787"/>
      <c r="G20" s="787"/>
      <c r="H20" s="787"/>
      <c r="I20" s="787"/>
      <c r="J20" s="787"/>
      <c r="K20" s="787"/>
      <c r="L20" s="788"/>
    </row>
    <row r="21" spans="2:12" ht="15.75" customHeight="1">
      <c r="B21" s="241"/>
      <c r="C21" s="855" t="s">
        <v>846</v>
      </c>
      <c r="D21" s="813" t="s">
        <v>1129</v>
      </c>
      <c r="E21" s="813" t="s">
        <v>1513</v>
      </c>
      <c r="F21" s="888" t="s">
        <v>1514</v>
      </c>
      <c r="G21" s="732"/>
      <c r="H21" s="732"/>
      <c r="I21" s="732"/>
      <c r="J21" s="733"/>
      <c r="L21" s="141"/>
    </row>
    <row r="22" spans="2:12" ht="15.75" customHeight="1">
      <c r="B22" s="241"/>
      <c r="C22" s="791"/>
      <c r="D22" s="815"/>
      <c r="E22" s="815"/>
      <c r="F22" s="142" t="s">
        <v>1515</v>
      </c>
      <c r="G22" s="142" t="s">
        <v>1516</v>
      </c>
      <c r="H22" s="142" t="s">
        <v>1517</v>
      </c>
      <c r="I22" s="142" t="s">
        <v>1518</v>
      </c>
      <c r="J22" s="142" t="s">
        <v>850</v>
      </c>
      <c r="L22" s="141"/>
    </row>
    <row r="23" spans="2:12" ht="15.75" customHeight="1">
      <c r="B23" s="241"/>
      <c r="C23" s="265"/>
      <c r="D23" s="167" t="s">
        <v>1635</v>
      </c>
      <c r="E23" s="150" t="s">
        <v>1636</v>
      </c>
      <c r="F23" s="338"/>
      <c r="G23" s="338"/>
      <c r="H23" s="338"/>
      <c r="I23" s="339">
        <f t="shared" ref="I23:I29" si="0">+G23*H23</f>
        <v>0</v>
      </c>
      <c r="J23" s="167"/>
      <c r="L23" s="141"/>
    </row>
    <row r="24" spans="2:12" ht="15.75" customHeight="1">
      <c r="B24" s="241"/>
      <c r="C24" s="265"/>
      <c r="D24" s="167" t="s">
        <v>1637</v>
      </c>
      <c r="E24" s="150" t="s">
        <v>1638</v>
      </c>
      <c r="F24" s="338"/>
      <c r="G24" s="338"/>
      <c r="H24" s="338"/>
      <c r="I24" s="339">
        <f t="shared" si="0"/>
        <v>0</v>
      </c>
      <c r="J24" s="167"/>
      <c r="L24" s="141"/>
    </row>
    <row r="25" spans="2:12" ht="15.75" customHeight="1">
      <c r="B25" s="241"/>
      <c r="C25" s="265"/>
      <c r="D25" s="167" t="s">
        <v>1639</v>
      </c>
      <c r="E25" s="150" t="s">
        <v>1640</v>
      </c>
      <c r="F25" s="338"/>
      <c r="G25" s="338"/>
      <c r="H25" s="338"/>
      <c r="I25" s="339">
        <f t="shared" si="0"/>
        <v>0</v>
      </c>
      <c r="J25" s="167"/>
      <c r="L25" s="141"/>
    </row>
    <row r="26" spans="2:12" ht="15.75" customHeight="1">
      <c r="B26" s="241"/>
      <c r="C26" s="265"/>
      <c r="D26" s="167" t="s">
        <v>1641</v>
      </c>
      <c r="E26" s="150" t="s">
        <v>1642</v>
      </c>
      <c r="F26" s="338"/>
      <c r="G26" s="338"/>
      <c r="H26" s="338"/>
      <c r="I26" s="339">
        <f t="shared" si="0"/>
        <v>0</v>
      </c>
      <c r="J26" s="167"/>
      <c r="L26" s="141"/>
    </row>
    <row r="27" spans="2:12" ht="15.75" customHeight="1">
      <c r="B27" s="241"/>
      <c r="C27" s="265"/>
      <c r="D27" s="167" t="s">
        <v>1643</v>
      </c>
      <c r="E27" s="150" t="s">
        <v>1644</v>
      </c>
      <c r="F27" s="338"/>
      <c r="G27" s="338"/>
      <c r="H27" s="338"/>
      <c r="I27" s="339">
        <f t="shared" si="0"/>
        <v>0</v>
      </c>
      <c r="J27" s="167"/>
      <c r="L27" s="141"/>
    </row>
    <row r="28" spans="2:12" ht="15.75" customHeight="1">
      <c r="B28" s="241"/>
      <c r="C28" s="265"/>
      <c r="D28" s="167" t="s">
        <v>1645</v>
      </c>
      <c r="E28" s="150" t="s">
        <v>1646</v>
      </c>
      <c r="F28" s="338"/>
      <c r="G28" s="338"/>
      <c r="H28" s="338"/>
      <c r="I28" s="339">
        <f t="shared" si="0"/>
        <v>0</v>
      </c>
      <c r="J28" s="167"/>
      <c r="L28" s="141"/>
    </row>
    <row r="29" spans="2:12" ht="15.75" customHeight="1">
      <c r="B29" s="241"/>
      <c r="C29" s="265"/>
      <c r="D29" s="167" t="s">
        <v>1645</v>
      </c>
      <c r="E29" s="150" t="s">
        <v>1647</v>
      </c>
      <c r="F29" s="338"/>
      <c r="G29" s="338"/>
      <c r="H29" s="338"/>
      <c r="I29" s="339">
        <f t="shared" si="0"/>
        <v>0</v>
      </c>
      <c r="J29" s="167"/>
      <c r="L29" s="141"/>
    </row>
    <row r="30" spans="2:12" ht="15.75" customHeight="1">
      <c r="B30" s="241"/>
      <c r="C30" s="180"/>
      <c r="D30" s="182"/>
      <c r="E30" s="182" t="s">
        <v>1025</v>
      </c>
      <c r="F30" s="182"/>
      <c r="G30" s="182"/>
      <c r="H30" s="327" t="str">
        <f>Formulas!$D$23</f>
        <v>ERROR: LA SUMA DE LA COLUMNA DEBE SER 100%</v>
      </c>
      <c r="I30" s="339">
        <f>Formulas!$E$23</f>
        <v>0</v>
      </c>
      <c r="J30" s="167"/>
      <c r="L30" s="141"/>
    </row>
    <row r="31" spans="2:12" ht="15.75" customHeight="1">
      <c r="B31" s="241"/>
      <c r="C31" s="201"/>
      <c r="D31" s="811" t="s">
        <v>1524</v>
      </c>
      <c r="E31" s="787"/>
      <c r="F31" s="787"/>
      <c r="G31" s="787"/>
      <c r="H31" s="787"/>
      <c r="I31" s="787"/>
      <c r="J31" s="787"/>
      <c r="K31" s="787"/>
      <c r="L31" s="788"/>
    </row>
    <row r="32" spans="2:12" ht="15.75" customHeight="1">
      <c r="B32" s="241"/>
      <c r="C32" s="201"/>
      <c r="D32" s="812" t="s">
        <v>1127</v>
      </c>
      <c r="E32" s="787"/>
      <c r="F32" s="787"/>
      <c r="G32" s="787"/>
      <c r="H32" s="787"/>
      <c r="I32" s="787"/>
      <c r="J32" s="787"/>
      <c r="K32" s="787"/>
      <c r="L32" s="788"/>
    </row>
    <row r="33" spans="2:12" ht="15.75" customHeight="1">
      <c r="B33" s="241"/>
      <c r="C33" s="201"/>
      <c r="D33" s="825" t="s">
        <v>1648</v>
      </c>
      <c r="E33" s="790"/>
      <c r="F33" s="790"/>
      <c r="G33" s="790"/>
      <c r="H33" s="790"/>
      <c r="I33" s="790"/>
      <c r="J33" s="790"/>
      <c r="K33" s="790"/>
      <c r="L33" s="791"/>
    </row>
    <row r="34" spans="2:12" ht="15.75" customHeight="1">
      <c r="B34" s="241"/>
      <c r="C34" s="855" t="s">
        <v>846</v>
      </c>
      <c r="D34" s="868" t="s">
        <v>1129</v>
      </c>
      <c r="E34" s="868" t="s">
        <v>1513</v>
      </c>
      <c r="F34" s="888" t="s">
        <v>1584</v>
      </c>
      <c r="G34" s="732"/>
      <c r="H34" s="732"/>
      <c r="I34" s="732"/>
      <c r="J34" s="732"/>
      <c r="K34" s="733"/>
      <c r="L34" s="329"/>
    </row>
    <row r="35" spans="2:12" ht="15.75" customHeight="1">
      <c r="B35" s="241"/>
      <c r="C35" s="791"/>
      <c r="D35" s="815"/>
      <c r="E35" s="815"/>
      <c r="F35" s="300" t="s">
        <v>1649</v>
      </c>
      <c r="G35" s="318" t="s">
        <v>1212</v>
      </c>
      <c r="H35" s="318" t="s">
        <v>1133</v>
      </c>
      <c r="I35" s="318" t="s">
        <v>1134</v>
      </c>
      <c r="J35" s="318" t="s">
        <v>1650</v>
      </c>
      <c r="K35" s="318" t="s">
        <v>1651</v>
      </c>
      <c r="L35" s="331"/>
    </row>
    <row r="36" spans="2:12" ht="15.75" customHeight="1">
      <c r="B36" s="241"/>
      <c r="C36" s="340"/>
      <c r="D36" s="148" t="str">
        <f t="shared" ref="D36:E36" si="1">+D23</f>
        <v>Conocer e identificar la identificación de la base natural que soporta el territorio</v>
      </c>
      <c r="E36" s="325" t="str">
        <f t="shared" si="1"/>
        <v>Planificación y ordenamiento ambiental en áreas urbanas</v>
      </c>
      <c r="F36" s="341"/>
      <c r="G36" s="342"/>
      <c r="H36" s="342"/>
      <c r="I36" s="342"/>
      <c r="J36" s="343" t="e">
        <f t="shared" ref="J36:K36" si="2">+H36/G36</f>
        <v>#DIV/0!</v>
      </c>
      <c r="K36" s="343" t="e">
        <f t="shared" si="2"/>
        <v>#DIV/0!</v>
      </c>
      <c r="L36" s="331"/>
    </row>
    <row r="37" spans="2:12" ht="15.75" customHeight="1">
      <c r="B37" s="241"/>
      <c r="C37" s="265"/>
      <c r="D37" s="148" t="str">
        <f t="shared" ref="D37:E37" si="3">+D24</f>
        <v>Identificar, prevenir y mitigar amenazas y vulnerabilidades de origen natural, socio natural y antrópico</v>
      </c>
      <c r="E37" s="325" t="str">
        <f t="shared" si="3"/>
        <v>Gestión ambiental del Espacio Público en áreas urbanas</v>
      </c>
      <c r="F37" s="341"/>
      <c r="G37" s="342"/>
      <c r="H37" s="342"/>
      <c r="I37" s="342"/>
      <c r="J37" s="343" t="e">
        <f t="shared" ref="J37:K37" si="4">+H37/G37</f>
        <v>#DIV/0!</v>
      </c>
      <c r="K37" s="343" t="e">
        <f t="shared" si="4"/>
        <v>#DIV/0!</v>
      </c>
      <c r="L37" s="331"/>
    </row>
    <row r="38" spans="2:12" ht="15.75" customHeight="1">
      <c r="B38" s="241"/>
      <c r="C38" s="265"/>
      <c r="D38" s="148" t="str">
        <f t="shared" ref="D38:E38" si="5">+D25</f>
        <v>Conservar, preservar y recuperar elementos naturales del espacio público</v>
      </c>
      <c r="E38" s="325" t="str">
        <f t="shared" si="5"/>
        <v xml:space="preserve">Prevención y Control de la Contaminación del Aire en áreas urbanas </v>
      </c>
      <c r="F38" s="341"/>
      <c r="G38" s="342"/>
      <c r="H38" s="342"/>
      <c r="I38" s="342"/>
      <c r="J38" s="343" t="e">
        <f t="shared" ref="J38:K38" si="6">+H38/G38</f>
        <v>#DIV/0!</v>
      </c>
      <c r="K38" s="343" t="e">
        <f t="shared" si="6"/>
        <v>#DIV/0!</v>
      </c>
      <c r="L38" s="331"/>
    </row>
    <row r="39" spans="2:12" ht="15.75" customHeight="1">
      <c r="B39" s="241"/>
      <c r="C39" s="265"/>
      <c r="D39" s="148" t="str">
        <f t="shared" ref="D39:E39" si="7">+D26</f>
        <v>Implementar el programa de acreditación de laboratorios de medición de calidad del aire y ruido ambiental</v>
      </c>
      <c r="E39" s="325" t="str">
        <f t="shared" si="7"/>
        <v>Gestión del Recurso Hídrico en áreas urbanas</v>
      </c>
      <c r="F39" s="341"/>
      <c r="G39" s="342"/>
      <c r="H39" s="342"/>
      <c r="I39" s="342"/>
      <c r="J39" s="343" t="e">
        <f t="shared" ref="J39:K39" si="8">+H39/G39</f>
        <v>#DIV/0!</v>
      </c>
      <c r="K39" s="343" t="e">
        <f t="shared" si="8"/>
        <v>#DIV/0!</v>
      </c>
      <c r="L39" s="331"/>
    </row>
    <row r="40" spans="2:12" ht="15.75" customHeight="1">
      <c r="B40" s="241"/>
      <c r="C40" s="265"/>
      <c r="D40" s="148" t="str">
        <f t="shared" ref="D40:E40" si="9">+D27</f>
        <v>Operar el sistema de vigilancia de calidad del aire</v>
      </c>
      <c r="E40" s="325" t="str">
        <f t="shared" si="9"/>
        <v>Gestión de Residuos sólidos en áreas urbanas</v>
      </c>
      <c r="F40" s="341"/>
      <c r="G40" s="342"/>
      <c r="H40" s="342"/>
      <c r="I40" s="342"/>
      <c r="J40" s="343" t="e">
        <f t="shared" ref="J40:K40" si="10">+H40/G40</f>
        <v>#DIV/0!</v>
      </c>
      <c r="K40" s="343" t="e">
        <f t="shared" si="10"/>
        <v>#DIV/0!</v>
      </c>
      <c r="L40" s="331"/>
    </row>
    <row r="41" spans="2:12" ht="15.75" customHeight="1">
      <c r="B41" s="241"/>
      <c r="C41" s="265"/>
      <c r="D41" s="148" t="str">
        <f t="shared" ref="D41:E41" si="11">+D28</f>
        <v>Realizar el seguimiento de los Planes de saneamiento y manejo de vertimientos (PSMV)</v>
      </c>
      <c r="E41" s="325" t="str">
        <f t="shared" si="11"/>
        <v>Índice de calidad ambiental urbana</v>
      </c>
      <c r="F41" s="341"/>
      <c r="G41" s="342"/>
      <c r="H41" s="342"/>
      <c r="I41" s="342"/>
      <c r="J41" s="343" t="e">
        <f t="shared" ref="J41:K41" si="12">+H41/G41</f>
        <v>#DIV/0!</v>
      </c>
      <c r="K41" s="343" t="e">
        <f t="shared" si="12"/>
        <v>#DIV/0!</v>
      </c>
      <c r="L41" s="331"/>
    </row>
    <row r="42" spans="2:12" ht="15.75" customHeight="1">
      <c r="B42" s="241"/>
      <c r="C42" s="265"/>
      <c r="D42" s="148" t="str">
        <f t="shared" ref="D42:E42" si="13">+D29</f>
        <v>Realizar el seguimiento de los Planes de saneamiento y manejo de vertimientos (PSMV)</v>
      </c>
      <c r="E42" s="325" t="str">
        <f t="shared" si="13"/>
        <v>Gestión del recurso hídrico en áreas urbanas</v>
      </c>
      <c r="F42" s="341"/>
      <c r="G42" s="342"/>
      <c r="H42" s="342"/>
      <c r="I42" s="342"/>
      <c r="J42" s="343" t="e">
        <f t="shared" ref="J42:K42" si="14">+H42/G42</f>
        <v>#DIV/0!</v>
      </c>
      <c r="K42" s="343" t="e">
        <f t="shared" si="14"/>
        <v>#DIV/0!</v>
      </c>
      <c r="L42" s="331"/>
    </row>
    <row r="43" spans="2:12" ht="15.75" customHeight="1">
      <c r="B43" s="241"/>
      <c r="C43" s="240"/>
      <c r="D43" s="118"/>
      <c r="E43" s="344" t="s">
        <v>1025</v>
      </c>
      <c r="F43" s="118"/>
      <c r="G43" s="304">
        <f t="shared" ref="G43:I43" si="15">SUM(G36:G42)</f>
        <v>0</v>
      </c>
      <c r="H43" s="304">
        <f t="shared" si="15"/>
        <v>0</v>
      </c>
      <c r="I43" s="304">
        <f t="shared" si="15"/>
        <v>0</v>
      </c>
      <c r="J43" s="343" t="e">
        <f t="shared" ref="J43:K43" si="16">+H43/G43</f>
        <v>#DIV/0!</v>
      </c>
      <c r="K43" s="343" t="e">
        <f t="shared" si="16"/>
        <v>#DIV/0!</v>
      </c>
      <c r="L43" s="345"/>
    </row>
    <row r="44" spans="2:12" ht="15.75" customHeight="1">
      <c r="B44" s="187"/>
      <c r="C44" s="202"/>
      <c r="D44" s="828" t="s">
        <v>1524</v>
      </c>
      <c r="E44" s="790"/>
      <c r="F44" s="790"/>
      <c r="G44" s="790"/>
      <c r="H44" s="790"/>
      <c r="I44" s="790"/>
      <c r="J44" s="790"/>
      <c r="K44" s="790"/>
      <c r="L44" s="791"/>
    </row>
    <row r="45" spans="2:12" ht="15.75" customHeight="1">
      <c r="B45" s="195"/>
      <c r="C45" s="130"/>
      <c r="D45" s="120"/>
      <c r="E45" s="120"/>
      <c r="F45" s="120"/>
      <c r="G45" s="120"/>
      <c r="H45" s="120"/>
      <c r="I45" s="120"/>
      <c r="J45" s="120"/>
      <c r="K45" s="120"/>
    </row>
    <row r="46" spans="2:12" ht="15.75" customHeight="1">
      <c r="B46" s="198" t="s">
        <v>931</v>
      </c>
      <c r="C46" s="146"/>
      <c r="D46" s="139" t="s">
        <v>1652</v>
      </c>
      <c r="E46" s="120"/>
      <c r="F46" s="120"/>
      <c r="G46" s="120"/>
      <c r="H46" s="120"/>
      <c r="I46" s="120"/>
      <c r="J46" s="120"/>
      <c r="K46" s="120"/>
    </row>
    <row r="47" spans="2:12" ht="15.75" customHeight="1">
      <c r="B47" s="198" t="s">
        <v>933</v>
      </c>
      <c r="C47" s="346"/>
      <c r="D47" s="198" t="s">
        <v>1214</v>
      </c>
      <c r="E47" s="120"/>
      <c r="F47" s="120"/>
      <c r="G47" s="120"/>
      <c r="H47" s="120"/>
      <c r="I47" s="120"/>
      <c r="J47" s="120"/>
      <c r="K47" s="120"/>
    </row>
    <row r="48" spans="2:12" ht="15.75" customHeight="1">
      <c r="B48" s="118"/>
      <c r="C48" s="119"/>
      <c r="D48" s="120"/>
      <c r="E48" s="120"/>
      <c r="F48" s="120"/>
      <c r="G48" s="120"/>
      <c r="H48" s="120"/>
      <c r="I48" s="120"/>
      <c r="J48" s="120"/>
      <c r="K48" s="120"/>
    </row>
    <row r="49" spans="2:11" ht="24" customHeight="1">
      <c r="B49" s="830" t="s">
        <v>935</v>
      </c>
      <c r="C49" s="732"/>
      <c r="D49" s="732"/>
      <c r="E49" s="733"/>
      <c r="F49" s="120"/>
      <c r="G49" s="120"/>
      <c r="H49" s="120"/>
      <c r="I49" s="120"/>
      <c r="J49" s="120"/>
      <c r="K49" s="120"/>
    </row>
    <row r="50" spans="2:11" ht="15.75" customHeight="1">
      <c r="B50" s="813">
        <v>1</v>
      </c>
      <c r="C50" s="180"/>
      <c r="D50" s="181" t="s">
        <v>936</v>
      </c>
      <c r="E50" s="148"/>
      <c r="F50" s="120"/>
      <c r="G50" s="120"/>
      <c r="H50" s="120"/>
      <c r="I50" s="120"/>
      <c r="J50" s="120"/>
      <c r="K50" s="120"/>
    </row>
    <row r="51" spans="2:11" ht="15.75" customHeight="1">
      <c r="B51" s="814"/>
      <c r="C51" s="180"/>
      <c r="D51" s="142" t="s">
        <v>8</v>
      </c>
      <c r="E51" s="148"/>
      <c r="F51" s="120"/>
      <c r="G51" s="120"/>
      <c r="H51" s="120"/>
      <c r="I51" s="120"/>
      <c r="J51" s="120"/>
      <c r="K51" s="120"/>
    </row>
    <row r="52" spans="2:11" ht="15.75" customHeight="1">
      <c r="B52" s="814"/>
      <c r="C52" s="180"/>
      <c r="D52" s="142" t="s">
        <v>937</v>
      </c>
      <c r="E52" s="148"/>
      <c r="F52" s="120"/>
      <c r="G52" s="120"/>
      <c r="H52" s="120"/>
      <c r="I52" s="120"/>
      <c r="J52" s="120"/>
      <c r="K52" s="120"/>
    </row>
    <row r="53" spans="2:11" ht="15.75" customHeight="1">
      <c r="B53" s="814"/>
      <c r="C53" s="180"/>
      <c r="D53" s="142" t="s">
        <v>10</v>
      </c>
      <c r="E53" s="148"/>
      <c r="F53" s="120"/>
      <c r="G53" s="120"/>
      <c r="H53" s="120"/>
      <c r="I53" s="120"/>
      <c r="J53" s="120"/>
      <c r="K53" s="120"/>
    </row>
    <row r="54" spans="2:11" ht="15.75" customHeight="1">
      <c r="B54" s="814"/>
      <c r="C54" s="180"/>
      <c r="D54" s="142" t="s">
        <v>12</v>
      </c>
      <c r="E54" s="148"/>
      <c r="F54" s="120"/>
      <c r="G54" s="120"/>
      <c r="H54" s="120"/>
      <c r="I54" s="120"/>
      <c r="J54" s="120"/>
      <c r="K54" s="120"/>
    </row>
    <row r="55" spans="2:11" ht="15.75" customHeight="1">
      <c r="B55" s="814"/>
      <c r="C55" s="180"/>
      <c r="D55" s="142" t="s">
        <v>14</v>
      </c>
      <c r="E55" s="148"/>
      <c r="F55" s="120"/>
      <c r="G55" s="120"/>
      <c r="H55" s="120"/>
      <c r="I55" s="120"/>
      <c r="J55" s="120"/>
      <c r="K55" s="120"/>
    </row>
    <row r="56" spans="2:11" ht="15.75" customHeight="1">
      <c r="B56" s="815"/>
      <c r="C56" s="145"/>
      <c r="D56" s="142" t="s">
        <v>938</v>
      </c>
      <c r="E56" s="148"/>
      <c r="F56" s="120"/>
      <c r="G56" s="120"/>
      <c r="H56" s="120"/>
      <c r="I56" s="120"/>
      <c r="J56" s="120"/>
      <c r="K56" s="120"/>
    </row>
    <row r="57" spans="2:11" ht="15.75" customHeight="1">
      <c r="B57" s="118"/>
      <c r="C57" s="119"/>
      <c r="D57" s="120"/>
      <c r="E57" s="120"/>
      <c r="F57" s="120"/>
      <c r="G57" s="120"/>
      <c r="H57" s="120"/>
      <c r="I57" s="120"/>
      <c r="J57" s="120"/>
      <c r="K57" s="120"/>
    </row>
    <row r="58" spans="2:11" ht="15.75" customHeight="1">
      <c r="B58" s="830" t="s">
        <v>939</v>
      </c>
      <c r="C58" s="732"/>
      <c r="D58" s="732"/>
      <c r="E58" s="733"/>
      <c r="F58" s="120"/>
      <c r="G58" s="120"/>
      <c r="H58" s="120"/>
      <c r="I58" s="120"/>
      <c r="J58" s="120"/>
      <c r="K58" s="120"/>
    </row>
    <row r="59" spans="2:11" ht="15.75" customHeight="1">
      <c r="B59" s="813">
        <v>1</v>
      </c>
      <c r="C59" s="180"/>
      <c r="D59" s="181" t="s">
        <v>936</v>
      </c>
      <c r="E59" s="231" t="s">
        <v>940</v>
      </c>
      <c r="F59" s="120"/>
      <c r="G59" s="120"/>
      <c r="H59" s="120"/>
      <c r="I59" s="120"/>
      <c r="J59" s="120"/>
      <c r="K59" s="120"/>
    </row>
    <row r="60" spans="2:11" ht="15.75" customHeight="1">
      <c r="B60" s="814"/>
      <c r="C60" s="180"/>
      <c r="D60" s="142" t="s">
        <v>8</v>
      </c>
      <c r="E60" s="347" t="s">
        <v>1034</v>
      </c>
      <c r="F60" s="120"/>
      <c r="G60" s="120"/>
      <c r="H60" s="120"/>
      <c r="I60" s="120"/>
      <c r="J60" s="120"/>
      <c r="K60" s="120"/>
    </row>
    <row r="61" spans="2:11" ht="15.75" customHeight="1">
      <c r="B61" s="814"/>
      <c r="C61" s="180"/>
      <c r="D61" s="142" t="s">
        <v>937</v>
      </c>
      <c r="E61" s="348"/>
      <c r="F61" s="120"/>
      <c r="G61" s="120"/>
      <c r="H61" s="120"/>
      <c r="I61" s="120"/>
      <c r="J61" s="120"/>
      <c r="K61" s="120"/>
    </row>
    <row r="62" spans="2:11" ht="15.75" customHeight="1">
      <c r="B62" s="814"/>
      <c r="C62" s="180"/>
      <c r="D62" s="142" t="s">
        <v>10</v>
      </c>
      <c r="E62" s="348"/>
      <c r="F62" s="120"/>
      <c r="G62" s="120"/>
      <c r="H62" s="120"/>
      <c r="I62" s="120"/>
      <c r="J62" s="120"/>
      <c r="K62" s="120"/>
    </row>
    <row r="63" spans="2:11" ht="15.75" customHeight="1">
      <c r="B63" s="814"/>
      <c r="C63" s="180"/>
      <c r="D63" s="142" t="s">
        <v>12</v>
      </c>
      <c r="E63" s="348"/>
      <c r="F63" s="120"/>
      <c r="G63" s="120"/>
      <c r="H63" s="120"/>
      <c r="I63" s="120"/>
      <c r="J63" s="120"/>
      <c r="K63" s="120"/>
    </row>
    <row r="64" spans="2:11" ht="15.75" customHeight="1">
      <c r="B64" s="814"/>
      <c r="C64" s="180"/>
      <c r="D64" s="142" t="s">
        <v>14</v>
      </c>
      <c r="E64" s="348"/>
      <c r="F64" s="120"/>
      <c r="G64" s="120"/>
      <c r="H64" s="120"/>
      <c r="I64" s="120"/>
      <c r="J64" s="120"/>
      <c r="K64" s="120"/>
    </row>
    <row r="65" spans="2:11" ht="15.75" customHeight="1">
      <c r="B65" s="815"/>
      <c r="C65" s="145"/>
      <c r="D65" s="142" t="s">
        <v>938</v>
      </c>
      <c r="E65" s="348"/>
      <c r="F65" s="120"/>
      <c r="G65" s="120"/>
      <c r="H65" s="120"/>
      <c r="I65" s="120"/>
      <c r="J65" s="120"/>
      <c r="K65" s="120"/>
    </row>
    <row r="66" spans="2:11" ht="15.75" customHeight="1">
      <c r="B66" s="118"/>
      <c r="C66" s="119"/>
      <c r="D66" s="120"/>
      <c r="E66" s="120"/>
      <c r="F66" s="120"/>
      <c r="G66" s="120"/>
      <c r="H66" s="120"/>
      <c r="I66" s="120"/>
      <c r="J66" s="120"/>
      <c r="K66" s="120"/>
    </row>
    <row r="67" spans="2:11" ht="15" customHeight="1">
      <c r="B67" s="178" t="s">
        <v>942</v>
      </c>
      <c r="C67" s="224"/>
      <c r="D67" s="224"/>
      <c r="E67" s="225"/>
      <c r="G67" s="120"/>
      <c r="H67" s="120"/>
      <c r="I67" s="120"/>
      <c r="J67" s="120"/>
      <c r="K67" s="120"/>
    </row>
    <row r="68" spans="2:11" ht="15.75" customHeight="1">
      <c r="B68" s="187" t="s">
        <v>943</v>
      </c>
      <c r="C68" s="142" t="s">
        <v>944</v>
      </c>
      <c r="D68" s="142" t="s">
        <v>945</v>
      </c>
      <c r="E68" s="142" t="s">
        <v>946</v>
      </c>
      <c r="F68" s="120"/>
      <c r="G68" s="120"/>
      <c r="H68" s="120"/>
      <c r="I68" s="120"/>
      <c r="J68" s="120"/>
    </row>
    <row r="69" spans="2:11" ht="15.75" customHeight="1">
      <c r="B69" s="189">
        <v>42401</v>
      </c>
      <c r="C69" s="142">
        <v>1</v>
      </c>
      <c r="D69" s="142" t="s">
        <v>1653</v>
      </c>
      <c r="E69" s="142"/>
      <c r="F69" s="120"/>
      <c r="G69" s="120"/>
      <c r="H69" s="120"/>
      <c r="I69" s="120"/>
      <c r="J69" s="120"/>
    </row>
    <row r="70" spans="2:11" ht="15.75" customHeight="1">
      <c r="B70" s="191"/>
      <c r="C70" s="192"/>
      <c r="D70" s="120"/>
      <c r="E70" s="120"/>
      <c r="F70" s="120"/>
      <c r="G70" s="120"/>
      <c r="H70" s="120"/>
      <c r="I70" s="120"/>
      <c r="J70" s="120"/>
      <c r="K70" s="120"/>
    </row>
    <row r="71" spans="2:11" ht="15.75" customHeight="1">
      <c r="B71" s="193" t="s">
        <v>850</v>
      </c>
      <c r="C71" s="194"/>
      <c r="D71" s="120"/>
      <c r="E71" s="120"/>
      <c r="F71" s="120"/>
      <c r="G71" s="120"/>
      <c r="H71" s="120"/>
      <c r="I71" s="120"/>
      <c r="J71" s="120"/>
      <c r="K71" s="120"/>
    </row>
    <row r="72" spans="2:11" ht="15.75" customHeight="1">
      <c r="B72" s="889"/>
      <c r="C72" s="784"/>
      <c r="D72" s="784"/>
      <c r="E72" s="785"/>
      <c r="F72" s="120"/>
      <c r="G72" s="120"/>
      <c r="H72" s="120"/>
      <c r="I72" s="120"/>
      <c r="J72" s="120"/>
      <c r="K72" s="120"/>
    </row>
    <row r="73" spans="2:11" ht="15.75" customHeight="1">
      <c r="B73" s="881"/>
      <c r="C73" s="790"/>
      <c r="D73" s="790"/>
      <c r="E73" s="791"/>
      <c r="F73" s="120"/>
      <c r="G73" s="120"/>
      <c r="H73" s="120"/>
      <c r="I73" s="120"/>
      <c r="J73" s="120"/>
      <c r="K73" s="120"/>
    </row>
    <row r="74" spans="2:11" ht="15.75" customHeight="1">
      <c r="B74" s="120"/>
      <c r="C74" s="170"/>
      <c r="D74" s="120"/>
      <c r="E74" s="120"/>
      <c r="F74" s="120"/>
      <c r="G74" s="120"/>
      <c r="H74" s="120"/>
      <c r="I74" s="120"/>
      <c r="J74" s="120"/>
      <c r="K74" s="120"/>
    </row>
    <row r="75" spans="2:11" ht="15.75" customHeight="1">
      <c r="B75" s="830" t="s">
        <v>948</v>
      </c>
      <c r="C75" s="732"/>
      <c r="D75" s="733"/>
      <c r="E75" s="120"/>
      <c r="F75" s="120"/>
      <c r="G75" s="120"/>
      <c r="H75" s="120"/>
      <c r="I75" s="120"/>
      <c r="J75" s="120"/>
      <c r="K75" s="120"/>
    </row>
    <row r="76" spans="2:11" ht="15.75" customHeight="1">
      <c r="B76" s="187" t="s">
        <v>949</v>
      </c>
      <c r="C76" s="145"/>
      <c r="D76" s="142" t="s">
        <v>1654</v>
      </c>
      <c r="E76" s="120"/>
      <c r="F76" s="120"/>
      <c r="G76" s="120"/>
      <c r="H76" s="120"/>
      <c r="I76" s="120"/>
      <c r="J76" s="120"/>
      <c r="K76" s="120"/>
    </row>
    <row r="77" spans="2:11" ht="15.75" customHeight="1">
      <c r="B77" s="813" t="s">
        <v>951</v>
      </c>
      <c r="C77" s="180"/>
      <c r="D77" s="221" t="s">
        <v>952</v>
      </c>
      <c r="E77" s="120"/>
      <c r="F77" s="120"/>
      <c r="G77" s="120"/>
      <c r="H77" s="120"/>
      <c r="I77" s="120"/>
      <c r="J77" s="120"/>
      <c r="K77" s="120"/>
    </row>
    <row r="78" spans="2:11" ht="15.75" customHeight="1">
      <c r="B78" s="814"/>
      <c r="C78" s="180"/>
      <c r="D78" s="206" t="s">
        <v>1655</v>
      </c>
      <c r="E78" s="120"/>
      <c r="F78" s="120"/>
      <c r="G78" s="120"/>
      <c r="H78" s="120"/>
      <c r="I78" s="120"/>
      <c r="J78" s="120"/>
      <c r="K78" s="120"/>
    </row>
    <row r="79" spans="2:11" ht="15.75" customHeight="1">
      <c r="B79" s="814"/>
      <c r="C79" s="180"/>
      <c r="D79" s="221" t="s">
        <v>955</v>
      </c>
      <c r="E79" s="120"/>
      <c r="F79" s="120"/>
      <c r="G79" s="120"/>
      <c r="H79" s="120"/>
      <c r="I79" s="120"/>
      <c r="J79" s="120"/>
      <c r="K79" s="120"/>
    </row>
    <row r="80" spans="2:11" ht="15.75" customHeight="1">
      <c r="B80" s="814"/>
      <c r="C80" s="180"/>
      <c r="D80" s="206" t="s">
        <v>956</v>
      </c>
      <c r="E80" s="120"/>
      <c r="F80" s="120"/>
      <c r="G80" s="120"/>
      <c r="H80" s="120"/>
      <c r="I80" s="120"/>
      <c r="J80" s="120"/>
      <c r="K80" s="120"/>
    </row>
    <row r="81" spans="2:11" ht="15.75" customHeight="1">
      <c r="B81" s="814"/>
      <c r="C81" s="180"/>
      <c r="D81" s="206" t="s">
        <v>1656</v>
      </c>
      <c r="E81" s="120"/>
      <c r="F81" s="120"/>
      <c r="G81" s="120"/>
      <c r="H81" s="120"/>
      <c r="I81" s="120"/>
      <c r="J81" s="120"/>
      <c r="K81" s="120"/>
    </row>
    <row r="82" spans="2:11" ht="15.75" customHeight="1">
      <c r="B82" s="814"/>
      <c r="C82" s="180"/>
      <c r="D82" s="206" t="s">
        <v>957</v>
      </c>
      <c r="E82" s="120"/>
      <c r="F82" s="120"/>
      <c r="G82" s="120"/>
      <c r="H82" s="120"/>
      <c r="I82" s="120"/>
      <c r="J82" s="120"/>
      <c r="K82" s="120"/>
    </row>
    <row r="83" spans="2:11" ht="15.75" customHeight="1">
      <c r="B83" s="814"/>
      <c r="C83" s="180"/>
      <c r="D83" s="206" t="s">
        <v>1657</v>
      </c>
      <c r="E83" s="120"/>
      <c r="F83" s="120"/>
      <c r="G83" s="120"/>
      <c r="H83" s="120"/>
      <c r="I83" s="120"/>
      <c r="J83" s="120"/>
      <c r="K83" s="120"/>
    </row>
    <row r="84" spans="2:11" ht="15.75" customHeight="1">
      <c r="B84" s="814"/>
      <c r="C84" s="180"/>
      <c r="D84" s="206" t="s">
        <v>1658</v>
      </c>
      <c r="E84" s="120"/>
      <c r="F84" s="120"/>
      <c r="G84" s="120"/>
      <c r="H84" s="120"/>
      <c r="I84" s="120"/>
      <c r="J84" s="120"/>
      <c r="K84" s="120"/>
    </row>
    <row r="85" spans="2:11" ht="15.75" customHeight="1">
      <c r="B85" s="814"/>
      <c r="C85" s="180"/>
      <c r="D85" s="221" t="s">
        <v>1184</v>
      </c>
      <c r="E85" s="120"/>
      <c r="F85" s="120"/>
      <c r="G85" s="120"/>
      <c r="H85" s="120"/>
      <c r="I85" s="120"/>
      <c r="J85" s="120"/>
      <c r="K85" s="120"/>
    </row>
    <row r="86" spans="2:11" ht="15.75" customHeight="1">
      <c r="B86" s="814"/>
      <c r="C86" s="180"/>
      <c r="D86" s="206" t="s">
        <v>1285</v>
      </c>
      <c r="E86" s="120"/>
      <c r="F86" s="120"/>
      <c r="G86" s="120"/>
      <c r="H86" s="120"/>
      <c r="I86" s="120"/>
      <c r="J86" s="120"/>
      <c r="K86" s="120"/>
    </row>
    <row r="87" spans="2:11" ht="15.75" customHeight="1">
      <c r="B87" s="814"/>
      <c r="C87" s="180"/>
      <c r="D87" s="206" t="s">
        <v>1659</v>
      </c>
      <c r="E87" s="120"/>
      <c r="F87" s="120"/>
      <c r="G87" s="120"/>
      <c r="H87" s="120"/>
      <c r="I87" s="120"/>
      <c r="J87" s="120"/>
      <c r="K87" s="120"/>
    </row>
    <row r="88" spans="2:11" ht="15.75" customHeight="1">
      <c r="B88" s="814"/>
      <c r="C88" s="180"/>
      <c r="D88" s="206" t="s">
        <v>1660</v>
      </c>
      <c r="E88" s="120"/>
      <c r="F88" s="120"/>
      <c r="G88" s="120"/>
      <c r="H88" s="120"/>
      <c r="I88" s="120"/>
      <c r="J88" s="120"/>
      <c r="K88" s="120"/>
    </row>
    <row r="89" spans="2:11" ht="15.75" customHeight="1">
      <c r="B89" s="814"/>
      <c r="C89" s="180"/>
      <c r="D89" s="206" t="s">
        <v>1661</v>
      </c>
      <c r="E89" s="120"/>
      <c r="F89" s="120"/>
      <c r="G89" s="120"/>
      <c r="H89" s="120"/>
      <c r="I89" s="120"/>
      <c r="J89" s="120"/>
      <c r="K89" s="120"/>
    </row>
    <row r="90" spans="2:11" ht="15.75" customHeight="1">
      <c r="B90" s="814"/>
      <c r="C90" s="180"/>
      <c r="D90" s="206" t="s">
        <v>1662</v>
      </c>
      <c r="E90" s="120"/>
      <c r="F90" s="120"/>
      <c r="G90" s="120"/>
      <c r="H90" s="120"/>
      <c r="I90" s="120"/>
      <c r="J90" s="120"/>
      <c r="K90" s="120"/>
    </row>
    <row r="91" spans="2:11" ht="15.75" customHeight="1">
      <c r="B91" s="814"/>
      <c r="C91" s="180"/>
      <c r="D91" s="206" t="s">
        <v>1663</v>
      </c>
      <c r="E91" s="120"/>
      <c r="F91" s="120"/>
      <c r="G91" s="120"/>
      <c r="H91" s="120"/>
      <c r="I91" s="120"/>
      <c r="J91" s="120"/>
      <c r="K91" s="120"/>
    </row>
    <row r="92" spans="2:11" ht="15.75" customHeight="1">
      <c r="B92" s="814"/>
      <c r="C92" s="180"/>
      <c r="D92" s="206" t="s">
        <v>1664</v>
      </c>
      <c r="E92" s="120"/>
      <c r="F92" s="120"/>
      <c r="G92" s="120"/>
      <c r="H92" s="120"/>
      <c r="I92" s="120"/>
      <c r="J92" s="120"/>
      <c r="K92" s="120"/>
    </row>
    <row r="93" spans="2:11" ht="15.75" customHeight="1">
      <c r="B93" s="815"/>
      <c r="C93" s="145"/>
      <c r="D93" s="142" t="s">
        <v>1665</v>
      </c>
      <c r="E93" s="120"/>
      <c r="F93" s="120"/>
      <c r="G93" s="120"/>
      <c r="H93" s="120"/>
      <c r="I93" s="120"/>
      <c r="J93" s="120"/>
      <c r="K93" s="120"/>
    </row>
    <row r="94" spans="2:11" ht="15.75" customHeight="1">
      <c r="B94" s="187" t="s">
        <v>964</v>
      </c>
      <c r="C94" s="145"/>
      <c r="D94" s="142"/>
      <c r="E94" s="120"/>
      <c r="F94" s="120"/>
      <c r="G94" s="120"/>
      <c r="H94" s="120"/>
      <c r="I94" s="120"/>
      <c r="J94" s="120"/>
      <c r="K94" s="120"/>
    </row>
    <row r="95" spans="2:11" ht="15.75" customHeight="1">
      <c r="B95" s="813" t="s">
        <v>965</v>
      </c>
      <c r="C95" s="180"/>
      <c r="D95" s="206" t="s">
        <v>1666</v>
      </c>
      <c r="E95" s="120"/>
      <c r="F95" s="120"/>
      <c r="G95" s="120"/>
      <c r="H95" s="120"/>
      <c r="I95" s="120"/>
      <c r="J95" s="120"/>
      <c r="K95" s="120"/>
    </row>
    <row r="96" spans="2:11" ht="15.75" customHeight="1">
      <c r="B96" s="814"/>
      <c r="C96" s="180"/>
      <c r="D96" s="206" t="s">
        <v>1667</v>
      </c>
      <c r="E96" s="120"/>
      <c r="F96" s="120"/>
      <c r="G96" s="120"/>
      <c r="H96" s="120"/>
      <c r="I96" s="120"/>
      <c r="J96" s="120"/>
      <c r="K96" s="120"/>
    </row>
    <row r="97" spans="2:11" ht="15.75" customHeight="1">
      <c r="B97" s="814"/>
      <c r="C97" s="180"/>
      <c r="D97" s="206" t="s">
        <v>1668</v>
      </c>
      <c r="E97" s="120"/>
      <c r="F97" s="120"/>
      <c r="G97" s="120"/>
      <c r="H97" s="120"/>
      <c r="I97" s="120"/>
      <c r="J97" s="120"/>
      <c r="K97" s="120"/>
    </row>
    <row r="98" spans="2:11" ht="15.75" customHeight="1">
      <c r="B98" s="814"/>
      <c r="C98" s="180"/>
      <c r="D98" s="206" t="s">
        <v>1669</v>
      </c>
      <c r="E98" s="120"/>
      <c r="F98" s="120"/>
      <c r="G98" s="120"/>
      <c r="H98" s="120"/>
      <c r="I98" s="120"/>
      <c r="J98" s="120"/>
      <c r="K98" s="120"/>
    </row>
    <row r="99" spans="2:11" ht="15.75" customHeight="1">
      <c r="B99" s="814"/>
      <c r="C99" s="180"/>
      <c r="D99" s="206" t="s">
        <v>1670</v>
      </c>
      <c r="E99" s="120"/>
      <c r="F99" s="120"/>
      <c r="G99" s="120"/>
      <c r="H99" s="120"/>
      <c r="I99" s="120"/>
      <c r="J99" s="120"/>
      <c r="K99" s="120"/>
    </row>
    <row r="100" spans="2:11" ht="15.75" customHeight="1">
      <c r="B100" s="814"/>
      <c r="C100" s="180"/>
      <c r="D100" s="206" t="s">
        <v>1671</v>
      </c>
      <c r="E100" s="120"/>
      <c r="F100" s="120"/>
      <c r="G100" s="120"/>
      <c r="H100" s="120"/>
      <c r="I100" s="120"/>
      <c r="J100" s="120"/>
      <c r="K100" s="120"/>
    </row>
    <row r="101" spans="2:11" ht="15.75" customHeight="1">
      <c r="B101" s="814"/>
      <c r="C101" s="180"/>
      <c r="D101" s="206" t="s">
        <v>1672</v>
      </c>
      <c r="E101" s="120"/>
      <c r="F101" s="120"/>
      <c r="G101" s="120"/>
      <c r="H101" s="120"/>
      <c r="I101" s="120"/>
      <c r="J101" s="120"/>
      <c r="K101" s="120"/>
    </row>
    <row r="102" spans="2:11" ht="15.75" customHeight="1">
      <c r="B102" s="814"/>
      <c r="C102" s="180"/>
      <c r="D102" s="206" t="s">
        <v>1673</v>
      </c>
      <c r="E102" s="120"/>
      <c r="F102" s="120"/>
      <c r="G102" s="120"/>
      <c r="H102" s="120"/>
      <c r="I102" s="120"/>
      <c r="J102" s="120"/>
      <c r="K102" s="120"/>
    </row>
    <row r="103" spans="2:11" ht="15.75" customHeight="1">
      <c r="B103" s="814"/>
      <c r="C103" s="180"/>
      <c r="D103" s="206" t="s">
        <v>1674</v>
      </c>
      <c r="E103" s="120"/>
      <c r="F103" s="120"/>
      <c r="G103" s="120"/>
      <c r="H103" s="120"/>
      <c r="I103" s="120"/>
      <c r="J103" s="120"/>
      <c r="K103" s="120"/>
    </row>
    <row r="104" spans="2:11" ht="15.75" customHeight="1">
      <c r="B104" s="814"/>
      <c r="C104" s="180"/>
      <c r="D104" s="206" t="s">
        <v>1675</v>
      </c>
      <c r="E104" s="120"/>
      <c r="F104" s="120"/>
      <c r="G104" s="120"/>
      <c r="H104" s="120"/>
      <c r="I104" s="120"/>
      <c r="J104" s="120"/>
      <c r="K104" s="120"/>
    </row>
    <row r="105" spans="2:11" ht="15.75" customHeight="1">
      <c r="B105" s="814"/>
      <c r="C105" s="180"/>
      <c r="D105" s="206" t="s">
        <v>1676</v>
      </c>
      <c r="E105" s="120"/>
      <c r="F105" s="120"/>
      <c r="G105" s="120"/>
      <c r="H105" s="120"/>
      <c r="I105" s="120"/>
      <c r="J105" s="120"/>
      <c r="K105" s="120"/>
    </row>
    <row r="106" spans="2:11" ht="15.75" customHeight="1">
      <c r="B106" s="814"/>
      <c r="C106" s="180"/>
      <c r="D106" s="206" t="s">
        <v>1677</v>
      </c>
      <c r="E106" s="120"/>
      <c r="F106" s="120"/>
      <c r="G106" s="120"/>
      <c r="H106" s="120"/>
      <c r="I106" s="120"/>
      <c r="J106" s="120"/>
      <c r="K106" s="120"/>
    </row>
    <row r="107" spans="2:11" ht="15.75" customHeight="1">
      <c r="B107" s="814"/>
      <c r="C107" s="180"/>
      <c r="D107" s="206" t="s">
        <v>1678</v>
      </c>
      <c r="E107" s="120"/>
      <c r="F107" s="120"/>
      <c r="G107" s="120"/>
      <c r="H107" s="120"/>
      <c r="I107" s="120"/>
      <c r="J107" s="120"/>
      <c r="K107" s="120"/>
    </row>
    <row r="108" spans="2:11" ht="15.75" customHeight="1">
      <c r="B108" s="814"/>
      <c r="C108" s="180"/>
      <c r="D108" s="206" t="s">
        <v>1679</v>
      </c>
      <c r="E108" s="120"/>
      <c r="F108" s="120"/>
      <c r="G108" s="120"/>
      <c r="H108" s="120"/>
      <c r="I108" s="120"/>
      <c r="J108" s="120"/>
      <c r="K108" s="120"/>
    </row>
    <row r="109" spans="2:11" ht="15.75" customHeight="1">
      <c r="B109" s="814"/>
      <c r="C109" s="180"/>
      <c r="D109" s="206" t="s">
        <v>1680</v>
      </c>
      <c r="E109" s="120"/>
      <c r="F109" s="120"/>
      <c r="G109" s="120"/>
      <c r="H109" s="120"/>
      <c r="I109" s="120"/>
      <c r="J109" s="120"/>
      <c r="K109" s="120"/>
    </row>
    <row r="110" spans="2:11" ht="15.75" customHeight="1">
      <c r="B110" s="814"/>
      <c r="C110" s="180"/>
      <c r="D110" s="206" t="s">
        <v>1681</v>
      </c>
      <c r="E110" s="120"/>
      <c r="F110" s="120"/>
      <c r="G110" s="120"/>
      <c r="H110" s="120"/>
      <c r="I110" s="120"/>
      <c r="J110" s="120"/>
      <c r="K110" s="120"/>
    </row>
    <row r="111" spans="2:11" ht="15.75" customHeight="1">
      <c r="B111" s="814"/>
      <c r="C111" s="180"/>
      <c r="D111" s="206" t="s">
        <v>1682</v>
      </c>
      <c r="E111" s="120"/>
      <c r="F111" s="120"/>
      <c r="G111" s="120"/>
      <c r="H111" s="120"/>
      <c r="I111" s="120"/>
      <c r="J111" s="120"/>
      <c r="K111" s="120"/>
    </row>
    <row r="112" spans="2:11" ht="15.75" customHeight="1">
      <c r="B112" s="814"/>
      <c r="C112" s="180"/>
      <c r="D112" s="206" t="s">
        <v>1683</v>
      </c>
      <c r="E112" s="120"/>
      <c r="F112" s="120"/>
      <c r="G112" s="120"/>
      <c r="H112" s="120"/>
      <c r="I112" s="120"/>
      <c r="J112" s="120"/>
      <c r="K112" s="120"/>
    </row>
    <row r="113" spans="2:11" ht="15.75" customHeight="1">
      <c r="B113" s="814"/>
      <c r="C113" s="180"/>
      <c r="D113" s="206" t="s">
        <v>1684</v>
      </c>
      <c r="E113" s="120"/>
      <c r="F113" s="120"/>
      <c r="G113" s="120"/>
      <c r="H113" s="120"/>
      <c r="I113" s="120"/>
      <c r="J113" s="120"/>
      <c r="K113" s="120"/>
    </row>
    <row r="114" spans="2:11" ht="15.75" customHeight="1">
      <c r="B114" s="814"/>
      <c r="C114" s="180"/>
      <c r="D114" s="206" t="s">
        <v>1685</v>
      </c>
      <c r="E114" s="120"/>
      <c r="F114" s="120"/>
      <c r="G114" s="120"/>
      <c r="H114" s="120"/>
      <c r="I114" s="120"/>
      <c r="J114" s="120"/>
      <c r="K114" s="120"/>
    </row>
    <row r="115" spans="2:11" ht="15.75" customHeight="1">
      <c r="B115" s="814"/>
      <c r="C115" s="180"/>
      <c r="D115" s="206" t="s">
        <v>1686</v>
      </c>
      <c r="E115" s="120"/>
      <c r="F115" s="120"/>
      <c r="G115" s="120"/>
      <c r="H115" s="120"/>
      <c r="I115" s="120"/>
      <c r="J115" s="120"/>
      <c r="K115" s="120"/>
    </row>
    <row r="116" spans="2:11" ht="15.75" customHeight="1">
      <c r="B116" s="814"/>
      <c r="C116" s="180"/>
      <c r="D116" s="206" t="s">
        <v>1687</v>
      </c>
      <c r="E116" s="120"/>
      <c r="F116" s="120"/>
      <c r="G116" s="120"/>
      <c r="H116" s="120"/>
      <c r="I116" s="120"/>
      <c r="J116" s="120"/>
      <c r="K116" s="120"/>
    </row>
    <row r="117" spans="2:11" ht="15.75" customHeight="1">
      <c r="B117" s="814"/>
      <c r="C117" s="180"/>
      <c r="D117" s="206" t="s">
        <v>1688</v>
      </c>
      <c r="E117" s="120"/>
      <c r="F117" s="120"/>
      <c r="G117" s="120"/>
      <c r="H117" s="120"/>
      <c r="I117" s="120"/>
      <c r="J117" s="120"/>
      <c r="K117" s="120"/>
    </row>
    <row r="118" spans="2:11" ht="15.75" customHeight="1">
      <c r="B118" s="814"/>
      <c r="C118" s="180"/>
      <c r="D118" s="206" t="s">
        <v>1689</v>
      </c>
      <c r="E118" s="120"/>
      <c r="F118" s="120"/>
      <c r="G118" s="120"/>
      <c r="H118" s="120"/>
      <c r="I118" s="120"/>
      <c r="J118" s="120"/>
      <c r="K118" s="120"/>
    </row>
    <row r="119" spans="2:11" ht="15.75" customHeight="1">
      <c r="B119" s="814"/>
      <c r="C119" s="180"/>
      <c r="D119" s="206" t="s">
        <v>1690</v>
      </c>
      <c r="E119" s="120"/>
      <c r="F119" s="120"/>
      <c r="G119" s="120"/>
      <c r="H119" s="120"/>
      <c r="I119" s="120"/>
      <c r="J119" s="120"/>
      <c r="K119" s="120"/>
    </row>
    <row r="120" spans="2:11" ht="15.75" customHeight="1">
      <c r="B120" s="814"/>
      <c r="C120" s="180"/>
      <c r="D120" s="206" t="s">
        <v>1691</v>
      </c>
      <c r="E120" s="120"/>
      <c r="F120" s="120"/>
      <c r="G120" s="120"/>
      <c r="H120" s="120"/>
      <c r="I120" s="120"/>
      <c r="J120" s="120"/>
      <c r="K120" s="120"/>
    </row>
    <row r="121" spans="2:11" ht="15.75" customHeight="1">
      <c r="B121" s="814"/>
      <c r="C121" s="180"/>
      <c r="D121" s="206" t="s">
        <v>1692</v>
      </c>
      <c r="E121" s="120"/>
      <c r="F121" s="120"/>
      <c r="G121" s="120"/>
      <c r="H121" s="120"/>
      <c r="I121" s="120"/>
      <c r="J121" s="120"/>
      <c r="K121" s="120"/>
    </row>
    <row r="122" spans="2:11" ht="15.75" customHeight="1">
      <c r="B122" s="814"/>
      <c r="C122" s="180"/>
      <c r="D122" s="206" t="s">
        <v>1693</v>
      </c>
      <c r="E122" s="120"/>
      <c r="F122" s="120"/>
      <c r="G122" s="120"/>
      <c r="H122" s="120"/>
      <c r="I122" s="120"/>
      <c r="J122" s="120"/>
      <c r="K122" s="120"/>
    </row>
    <row r="123" spans="2:11" ht="15.75" customHeight="1">
      <c r="B123" s="814"/>
      <c r="C123" s="180"/>
      <c r="D123" s="206" t="s">
        <v>1694</v>
      </c>
      <c r="E123" s="120"/>
      <c r="F123" s="120"/>
      <c r="G123" s="120"/>
      <c r="H123" s="120"/>
      <c r="I123" s="120"/>
      <c r="J123" s="120"/>
      <c r="K123" s="120"/>
    </row>
    <row r="124" spans="2:11" ht="15.75" customHeight="1">
      <c r="B124" s="814"/>
      <c r="C124" s="180"/>
      <c r="D124" s="206" t="s">
        <v>1695</v>
      </c>
      <c r="E124" s="120"/>
      <c r="F124" s="120"/>
      <c r="G124" s="120"/>
      <c r="H124" s="120"/>
      <c r="I124" s="120"/>
      <c r="J124" s="120"/>
      <c r="K124" s="120"/>
    </row>
    <row r="125" spans="2:11" ht="15.75" customHeight="1">
      <c r="B125" s="814"/>
      <c r="C125" s="180"/>
      <c r="D125" s="206" t="s">
        <v>1696</v>
      </c>
      <c r="E125" s="120"/>
      <c r="F125" s="120"/>
      <c r="G125" s="120"/>
      <c r="H125" s="120"/>
      <c r="I125" s="120"/>
      <c r="J125" s="120"/>
      <c r="K125" s="120"/>
    </row>
    <row r="126" spans="2:11" ht="15.75" customHeight="1">
      <c r="B126" s="814"/>
      <c r="C126" s="180"/>
      <c r="D126" s="206" t="s">
        <v>1697</v>
      </c>
      <c r="E126" s="120"/>
      <c r="F126" s="120"/>
      <c r="G126" s="120"/>
      <c r="H126" s="120"/>
      <c r="I126" s="120"/>
      <c r="J126" s="120"/>
      <c r="K126" s="120"/>
    </row>
    <row r="127" spans="2:11" ht="15.75" customHeight="1">
      <c r="B127" s="814"/>
      <c r="C127" s="180"/>
      <c r="D127" s="206" t="s">
        <v>1698</v>
      </c>
      <c r="E127" s="120"/>
      <c r="F127" s="120"/>
      <c r="G127" s="120"/>
      <c r="H127" s="120"/>
      <c r="I127" s="120"/>
      <c r="J127" s="120"/>
      <c r="K127" s="120"/>
    </row>
    <row r="128" spans="2:11" ht="15.75" customHeight="1">
      <c r="B128" s="814"/>
      <c r="C128" s="180"/>
      <c r="D128" s="206" t="s">
        <v>1699</v>
      </c>
      <c r="E128" s="120"/>
      <c r="F128" s="120"/>
      <c r="G128" s="120"/>
      <c r="H128" s="120"/>
      <c r="I128" s="120"/>
      <c r="J128" s="120"/>
      <c r="K128" s="120"/>
    </row>
    <row r="129" spans="2:11" ht="15.75" customHeight="1">
      <c r="B129" s="814"/>
      <c r="C129" s="180"/>
      <c r="D129" s="206" t="s">
        <v>1700</v>
      </c>
      <c r="E129" s="120"/>
      <c r="F129" s="120"/>
      <c r="G129" s="120"/>
      <c r="H129" s="120"/>
      <c r="I129" s="120"/>
      <c r="J129" s="120"/>
      <c r="K129" s="120"/>
    </row>
    <row r="130" spans="2:11" ht="15.75" customHeight="1">
      <c r="B130" s="815"/>
      <c r="C130" s="145"/>
      <c r="D130" s="142" t="s">
        <v>1701</v>
      </c>
      <c r="E130" s="120"/>
      <c r="F130" s="120"/>
      <c r="G130" s="120"/>
      <c r="H130" s="120"/>
      <c r="I130" s="120"/>
      <c r="J130" s="120"/>
      <c r="K130" s="120"/>
    </row>
    <row r="131" spans="2:11" ht="15.75" customHeight="1">
      <c r="B131" s="813" t="s">
        <v>982</v>
      </c>
      <c r="C131" s="180"/>
      <c r="D131" s="221" t="s">
        <v>1632</v>
      </c>
      <c r="E131" s="120"/>
      <c r="F131" s="120"/>
      <c r="G131" s="120"/>
      <c r="H131" s="120"/>
      <c r="I131" s="120"/>
      <c r="J131" s="120"/>
      <c r="K131" s="120"/>
    </row>
    <row r="132" spans="2:11" ht="24.75" customHeight="1">
      <c r="B132" s="814"/>
      <c r="C132" s="180"/>
      <c r="D132" s="206" t="s">
        <v>1164</v>
      </c>
      <c r="E132" s="120"/>
      <c r="F132" s="120"/>
      <c r="G132" s="120"/>
      <c r="H132" s="120"/>
      <c r="I132" s="120"/>
      <c r="J132" s="120"/>
      <c r="K132" s="120"/>
    </row>
    <row r="133" spans="2:11" ht="15.75" customHeight="1">
      <c r="B133" s="814"/>
      <c r="C133" s="180"/>
      <c r="D133" s="206" t="s">
        <v>983</v>
      </c>
      <c r="E133" s="120"/>
      <c r="F133" s="120"/>
      <c r="G133" s="120"/>
      <c r="H133" s="120"/>
      <c r="I133" s="120"/>
      <c r="J133" s="120"/>
      <c r="K133" s="120"/>
    </row>
    <row r="134" spans="2:11" ht="15.75" customHeight="1">
      <c r="B134" s="814"/>
      <c r="C134" s="180"/>
      <c r="D134" s="206" t="s">
        <v>1702</v>
      </c>
      <c r="E134" s="120"/>
      <c r="F134" s="120"/>
      <c r="G134" s="120"/>
      <c r="H134" s="120"/>
      <c r="I134" s="120"/>
      <c r="J134" s="120"/>
      <c r="K134" s="120"/>
    </row>
    <row r="135" spans="2:11" ht="15.75" customHeight="1">
      <c r="B135" s="814"/>
      <c r="C135" s="180"/>
      <c r="D135" s="206" t="s">
        <v>1703</v>
      </c>
      <c r="E135" s="120"/>
      <c r="F135" s="120"/>
      <c r="G135" s="120"/>
      <c r="H135" s="120"/>
      <c r="I135" s="120"/>
      <c r="J135" s="120"/>
      <c r="K135" s="120"/>
    </row>
    <row r="136" spans="2:11" ht="15.75" customHeight="1">
      <c r="B136" s="814"/>
      <c r="C136" s="180"/>
      <c r="D136" s="206" t="s">
        <v>1704</v>
      </c>
      <c r="E136" s="120"/>
      <c r="F136" s="120"/>
      <c r="G136" s="120"/>
      <c r="H136" s="120"/>
      <c r="I136" s="120"/>
      <c r="J136" s="120"/>
      <c r="K136" s="120"/>
    </row>
    <row r="137" spans="2:11" ht="15.75" customHeight="1">
      <c r="B137" s="814"/>
      <c r="C137" s="180"/>
      <c r="D137" s="206" t="s">
        <v>1705</v>
      </c>
      <c r="E137" s="120"/>
      <c r="F137" s="120"/>
      <c r="G137" s="120"/>
      <c r="H137" s="120"/>
      <c r="I137" s="120"/>
      <c r="J137" s="120"/>
      <c r="K137" s="120"/>
    </row>
    <row r="138" spans="2:11" ht="15.75" customHeight="1">
      <c r="B138" s="814"/>
      <c r="C138" s="180"/>
      <c r="D138" s="206" t="s">
        <v>1706</v>
      </c>
      <c r="E138" s="120"/>
      <c r="F138" s="120"/>
      <c r="G138" s="120"/>
      <c r="H138" s="120"/>
      <c r="I138" s="120"/>
      <c r="J138" s="120"/>
      <c r="K138" s="120"/>
    </row>
    <row r="139" spans="2:11" ht="15.75" customHeight="1">
      <c r="B139" s="814"/>
      <c r="C139" s="180"/>
      <c r="D139" s="206" t="s">
        <v>1707</v>
      </c>
      <c r="E139" s="120"/>
      <c r="F139" s="120"/>
      <c r="G139" s="120"/>
      <c r="H139" s="120"/>
      <c r="I139" s="120"/>
      <c r="J139" s="120"/>
      <c r="K139" s="120"/>
    </row>
    <row r="140" spans="2:11" ht="15.75" customHeight="1">
      <c r="B140" s="814"/>
      <c r="C140" s="180"/>
      <c r="D140" s="206" t="s">
        <v>1708</v>
      </c>
      <c r="E140" s="120"/>
      <c r="F140" s="120"/>
      <c r="G140" s="120"/>
      <c r="H140" s="120"/>
      <c r="I140" s="120"/>
      <c r="J140" s="120"/>
      <c r="K140" s="120"/>
    </row>
    <row r="141" spans="2:11" ht="15.75" customHeight="1">
      <c r="B141" s="814"/>
      <c r="C141" s="180"/>
      <c r="D141" s="206" t="s">
        <v>1709</v>
      </c>
      <c r="E141" s="120"/>
      <c r="F141" s="120"/>
      <c r="G141" s="120"/>
      <c r="H141" s="120"/>
      <c r="I141" s="120"/>
      <c r="J141" s="120"/>
      <c r="K141" s="120"/>
    </row>
    <row r="142" spans="2:11" ht="15.75" customHeight="1">
      <c r="B142" s="814"/>
      <c r="C142" s="180"/>
      <c r="D142" s="244" t="s">
        <v>1153</v>
      </c>
      <c r="E142" s="120"/>
      <c r="F142" s="120"/>
      <c r="G142" s="120"/>
      <c r="H142" s="120"/>
      <c r="I142" s="120"/>
      <c r="J142" s="120"/>
      <c r="K142" s="120"/>
    </row>
    <row r="143" spans="2:11" ht="15.75" customHeight="1">
      <c r="B143" s="814"/>
      <c r="C143" s="180"/>
      <c r="D143" s="349" t="s">
        <v>1127</v>
      </c>
      <c r="E143" s="120"/>
      <c r="F143" s="120"/>
      <c r="G143" s="120"/>
      <c r="H143" s="120"/>
      <c r="I143" s="120"/>
      <c r="J143" s="120"/>
      <c r="K143" s="120"/>
    </row>
    <row r="144" spans="2:11" ht="15.75" customHeight="1">
      <c r="B144" s="814"/>
      <c r="C144" s="180"/>
      <c r="D144" s="221" t="s">
        <v>1710</v>
      </c>
      <c r="E144" s="120"/>
      <c r="F144" s="120"/>
      <c r="G144" s="120"/>
      <c r="H144" s="120"/>
      <c r="I144" s="120"/>
      <c r="J144" s="120"/>
      <c r="K144" s="120"/>
    </row>
    <row r="145" spans="2:11" ht="22.5" customHeight="1">
      <c r="B145" s="814"/>
      <c r="C145" s="180"/>
      <c r="D145" s="206" t="s">
        <v>1164</v>
      </c>
      <c r="E145" s="120"/>
      <c r="F145" s="120"/>
      <c r="G145" s="120"/>
      <c r="H145" s="120"/>
      <c r="I145" s="120"/>
      <c r="J145" s="120"/>
      <c r="K145" s="120"/>
    </row>
    <row r="146" spans="2:11" ht="15.75" customHeight="1">
      <c r="B146" s="814"/>
      <c r="C146" s="180"/>
      <c r="D146" s="206" t="s">
        <v>983</v>
      </c>
      <c r="E146" s="120"/>
      <c r="F146" s="120"/>
      <c r="G146" s="120"/>
      <c r="H146" s="120"/>
      <c r="I146" s="120"/>
      <c r="J146" s="120"/>
      <c r="K146" s="120"/>
    </row>
    <row r="147" spans="2:11" ht="15.75" customHeight="1">
      <c r="B147" s="814"/>
      <c r="C147" s="180"/>
      <c r="D147" s="206" t="s">
        <v>1711</v>
      </c>
      <c r="E147" s="120"/>
      <c r="F147" s="120"/>
      <c r="G147" s="120"/>
      <c r="H147" s="120"/>
      <c r="I147" s="120"/>
      <c r="J147" s="120"/>
      <c r="K147" s="120"/>
    </row>
    <row r="148" spans="2:11" ht="15.75" customHeight="1">
      <c r="B148" s="814"/>
      <c r="C148" s="180"/>
      <c r="D148" s="206" t="s">
        <v>1712</v>
      </c>
      <c r="E148" s="120"/>
      <c r="F148" s="120"/>
      <c r="G148" s="120"/>
      <c r="H148" s="120"/>
      <c r="I148" s="120"/>
      <c r="J148" s="120"/>
      <c r="K148" s="120"/>
    </row>
    <row r="149" spans="2:11" ht="15.75" customHeight="1">
      <c r="B149" s="815"/>
      <c r="C149" s="145"/>
      <c r="D149" s="142" t="s">
        <v>1713</v>
      </c>
      <c r="E149" s="120"/>
      <c r="F149" s="120"/>
      <c r="G149" s="120"/>
      <c r="H149" s="120"/>
      <c r="I149" s="120"/>
      <c r="J149" s="120"/>
      <c r="K149" s="120"/>
    </row>
    <row r="150" spans="2:11" ht="15.75" customHeight="1">
      <c r="B150" s="120"/>
      <c r="C150" s="170"/>
      <c r="D150" s="120"/>
      <c r="E150" s="120"/>
      <c r="F150" s="120"/>
      <c r="G150" s="120"/>
      <c r="H150" s="120"/>
      <c r="I150" s="120"/>
      <c r="J150" s="120"/>
      <c r="K150" s="120"/>
    </row>
    <row r="151" spans="2:11" ht="15.75" customHeight="1">
      <c r="B151" s="120"/>
      <c r="C151" s="170"/>
      <c r="D151" s="120"/>
      <c r="E151" s="120"/>
      <c r="F151" s="120"/>
      <c r="G151" s="120"/>
      <c r="H151" s="120"/>
      <c r="I151" s="120"/>
      <c r="J151" s="120"/>
      <c r="K151" s="120"/>
    </row>
    <row r="152" spans="2:11" ht="15.75" customHeight="1">
      <c r="B152" s="120"/>
      <c r="C152" s="170"/>
      <c r="D152" s="120"/>
      <c r="E152" s="120"/>
      <c r="F152" s="120"/>
      <c r="G152" s="120"/>
      <c r="H152" s="120"/>
      <c r="I152" s="120"/>
      <c r="J152" s="120"/>
      <c r="K152" s="120"/>
    </row>
    <row r="153" spans="2:11" ht="15.75" customHeight="1">
      <c r="B153" s="120"/>
      <c r="C153" s="170"/>
      <c r="D153" s="120"/>
      <c r="E153" s="120"/>
      <c r="F153" s="120"/>
      <c r="G153" s="120"/>
      <c r="H153" s="120"/>
      <c r="I153" s="120"/>
      <c r="J153" s="120"/>
      <c r="K153" s="120"/>
    </row>
    <row r="154" spans="2:11" ht="15.75" customHeight="1">
      <c r="B154" s="120"/>
      <c r="C154" s="170"/>
      <c r="D154" s="120"/>
      <c r="E154" s="120"/>
      <c r="F154" s="120"/>
      <c r="G154" s="120"/>
      <c r="H154" s="120"/>
      <c r="I154" s="120"/>
      <c r="J154" s="120"/>
      <c r="K154" s="120"/>
    </row>
    <row r="155" spans="2:11" ht="15.75" customHeight="1">
      <c r="B155" s="120"/>
      <c r="C155" s="170"/>
      <c r="D155" s="120"/>
      <c r="E155" s="120"/>
      <c r="F155" s="120"/>
      <c r="G155" s="120"/>
      <c r="H155" s="120"/>
      <c r="I155" s="120"/>
      <c r="J155" s="120"/>
      <c r="K155" s="120"/>
    </row>
    <row r="156" spans="2:11" ht="15.75" customHeight="1">
      <c r="B156" s="120"/>
      <c r="C156" s="170"/>
      <c r="D156" s="120"/>
      <c r="E156" s="120"/>
      <c r="F156" s="120"/>
      <c r="G156" s="120"/>
      <c r="H156" s="120"/>
      <c r="I156" s="120"/>
      <c r="J156" s="120"/>
      <c r="K156" s="120"/>
    </row>
    <row r="157" spans="2:11" ht="15.75" customHeight="1">
      <c r="B157" s="120"/>
      <c r="C157" s="170"/>
      <c r="D157" s="120"/>
      <c r="E157" s="120"/>
      <c r="F157" s="120"/>
      <c r="G157" s="120"/>
      <c r="H157" s="120"/>
      <c r="I157" s="120"/>
      <c r="J157" s="120"/>
      <c r="K157" s="120"/>
    </row>
    <row r="158" spans="2:11" ht="15.75" customHeight="1">
      <c r="B158" s="120"/>
      <c r="C158" s="170"/>
      <c r="D158" s="120"/>
      <c r="E158" s="120"/>
      <c r="F158" s="120"/>
      <c r="G158" s="120"/>
      <c r="H158" s="120"/>
      <c r="I158" s="120"/>
      <c r="J158" s="120"/>
      <c r="K158" s="120"/>
    </row>
    <row r="159" spans="2:11" ht="15.75" customHeight="1">
      <c r="B159" s="120"/>
      <c r="C159" s="170"/>
      <c r="D159" s="120"/>
      <c r="E159" s="120"/>
      <c r="F159" s="120"/>
      <c r="G159" s="120"/>
      <c r="H159" s="120"/>
      <c r="I159" s="120"/>
      <c r="J159" s="120"/>
      <c r="K159" s="120"/>
    </row>
    <row r="160" spans="2:11" ht="15.75" customHeight="1">
      <c r="B160" s="120"/>
      <c r="C160" s="170"/>
      <c r="D160" s="120"/>
      <c r="E160" s="120"/>
      <c r="F160" s="120"/>
      <c r="G160" s="120"/>
      <c r="H160" s="120"/>
      <c r="I160" s="120"/>
      <c r="J160" s="120"/>
      <c r="K160" s="120"/>
    </row>
    <row r="161" spans="2:11" ht="15.75" customHeight="1">
      <c r="B161" s="120"/>
      <c r="C161" s="170"/>
      <c r="D161" s="120"/>
      <c r="E161" s="120"/>
      <c r="F161" s="120"/>
      <c r="G161" s="120"/>
      <c r="H161" s="120"/>
      <c r="I161" s="120"/>
      <c r="J161" s="120"/>
      <c r="K161" s="120"/>
    </row>
    <row r="162" spans="2:11" ht="15.75" customHeight="1">
      <c r="B162" s="120"/>
      <c r="C162" s="170"/>
      <c r="D162" s="120"/>
      <c r="E162" s="120"/>
      <c r="F162" s="120"/>
      <c r="G162" s="120"/>
      <c r="H162" s="120"/>
      <c r="I162" s="120"/>
      <c r="J162" s="120"/>
      <c r="K162" s="120"/>
    </row>
    <row r="163" spans="2:11" ht="15.75" customHeight="1">
      <c r="B163" s="120"/>
      <c r="C163" s="170"/>
      <c r="D163" s="120"/>
      <c r="E163" s="120"/>
      <c r="F163" s="120"/>
      <c r="G163" s="120"/>
      <c r="H163" s="120"/>
      <c r="I163" s="120"/>
      <c r="J163" s="120"/>
      <c r="K163" s="120"/>
    </row>
    <row r="164" spans="2:11" ht="15.75" customHeight="1">
      <c r="B164" s="120"/>
      <c r="C164" s="170"/>
      <c r="D164" s="120"/>
      <c r="E164" s="120"/>
      <c r="F164" s="120"/>
      <c r="G164" s="120"/>
      <c r="H164" s="120"/>
      <c r="I164" s="120"/>
      <c r="J164" s="120"/>
      <c r="K164" s="120"/>
    </row>
    <row r="165" spans="2:11" ht="15.75" customHeight="1">
      <c r="B165" s="120"/>
      <c r="C165" s="170"/>
      <c r="D165" s="120"/>
      <c r="E165" s="120"/>
      <c r="F165" s="120"/>
      <c r="G165" s="120"/>
      <c r="H165" s="120"/>
      <c r="I165" s="120"/>
      <c r="J165" s="120"/>
      <c r="K165" s="120"/>
    </row>
    <row r="166" spans="2:11" ht="15.75" customHeight="1">
      <c r="B166" s="120"/>
      <c r="C166" s="170"/>
      <c r="D166" s="120"/>
      <c r="E166" s="120"/>
      <c r="F166" s="120"/>
      <c r="G166" s="120"/>
      <c r="H166" s="120"/>
      <c r="I166" s="120"/>
      <c r="J166" s="120"/>
      <c r="K166" s="120"/>
    </row>
    <row r="167" spans="2:11" ht="15.75" customHeight="1">
      <c r="B167" s="120"/>
      <c r="C167" s="170"/>
      <c r="D167" s="120"/>
      <c r="E167" s="120"/>
      <c r="F167" s="120"/>
      <c r="G167" s="120"/>
      <c r="H167" s="120"/>
      <c r="I167" s="120"/>
      <c r="J167" s="120"/>
      <c r="K167" s="120"/>
    </row>
    <row r="168" spans="2:11" ht="15.75" customHeight="1">
      <c r="B168" s="120"/>
      <c r="C168" s="170"/>
      <c r="D168" s="120"/>
      <c r="E168" s="120"/>
      <c r="F168" s="120"/>
      <c r="G168" s="120"/>
      <c r="H168" s="120"/>
      <c r="I168" s="120"/>
      <c r="J168" s="120"/>
      <c r="K168" s="120"/>
    </row>
    <row r="169" spans="2:11" ht="15.75" customHeight="1">
      <c r="B169" s="120"/>
      <c r="C169" s="170"/>
      <c r="D169" s="120"/>
      <c r="E169" s="120"/>
      <c r="F169" s="120"/>
      <c r="G169" s="120"/>
      <c r="H169" s="120"/>
      <c r="I169" s="120"/>
      <c r="J169" s="120"/>
      <c r="K169" s="120"/>
    </row>
    <row r="170" spans="2:11" ht="15.75" customHeight="1">
      <c r="B170" s="120"/>
      <c r="C170" s="170"/>
      <c r="D170" s="120"/>
      <c r="E170" s="120"/>
      <c r="F170" s="120"/>
      <c r="G170" s="120"/>
      <c r="H170" s="120"/>
      <c r="I170" s="120"/>
      <c r="J170" s="120"/>
      <c r="K170" s="120"/>
    </row>
    <row r="171" spans="2:11" ht="15.75" customHeight="1">
      <c r="B171" s="120"/>
      <c r="C171" s="170"/>
      <c r="D171" s="120"/>
      <c r="E171" s="120"/>
      <c r="F171" s="120"/>
      <c r="G171" s="120"/>
      <c r="H171" s="120"/>
      <c r="I171" s="120"/>
      <c r="J171" s="120"/>
      <c r="K171" s="120"/>
    </row>
    <row r="172" spans="2:11" ht="15.75" customHeight="1">
      <c r="B172" s="120"/>
      <c r="C172" s="170"/>
      <c r="D172" s="120"/>
      <c r="E172" s="120"/>
      <c r="F172" s="120"/>
      <c r="G172" s="120"/>
      <c r="H172" s="120"/>
      <c r="I172" s="120"/>
      <c r="J172" s="120"/>
      <c r="K172" s="120"/>
    </row>
    <row r="173" spans="2:11" ht="15.75" customHeight="1">
      <c r="B173" s="120"/>
      <c r="C173" s="170"/>
      <c r="D173" s="120"/>
      <c r="E173" s="120"/>
      <c r="F173" s="120"/>
      <c r="G173" s="120"/>
      <c r="H173" s="120"/>
      <c r="I173" s="120"/>
      <c r="J173" s="120"/>
      <c r="K173" s="120"/>
    </row>
    <row r="174" spans="2:11" ht="15.75" customHeight="1">
      <c r="B174" s="120"/>
      <c r="C174" s="170"/>
      <c r="D174" s="120"/>
      <c r="E174" s="120"/>
      <c r="F174" s="120"/>
      <c r="G174" s="120"/>
      <c r="H174" s="120"/>
      <c r="I174" s="120"/>
      <c r="J174" s="120"/>
      <c r="K174" s="120"/>
    </row>
    <row r="175" spans="2:11" ht="15.75" customHeight="1">
      <c r="B175" s="120"/>
      <c r="C175" s="170"/>
      <c r="D175" s="120"/>
      <c r="E175" s="120"/>
      <c r="F175" s="120"/>
      <c r="G175" s="120"/>
      <c r="H175" s="120"/>
      <c r="I175" s="120"/>
      <c r="J175" s="120"/>
      <c r="K175" s="120"/>
    </row>
    <row r="176" spans="2:11" ht="15.75" customHeight="1">
      <c r="B176" s="120"/>
      <c r="C176" s="170"/>
      <c r="D176" s="120"/>
      <c r="E176" s="120"/>
      <c r="F176" s="120"/>
      <c r="G176" s="120"/>
      <c r="H176" s="120"/>
      <c r="I176" s="120"/>
      <c r="J176" s="120"/>
      <c r="K176" s="120"/>
    </row>
    <row r="177" spans="2:11" ht="15.75" customHeight="1">
      <c r="B177" s="120"/>
      <c r="C177" s="170"/>
      <c r="D177" s="120"/>
      <c r="E177" s="120"/>
      <c r="F177" s="120"/>
      <c r="G177" s="120"/>
      <c r="H177" s="120"/>
      <c r="I177" s="120"/>
      <c r="J177" s="120"/>
      <c r="K177" s="120"/>
    </row>
    <row r="178" spans="2:11" ht="15.75" customHeight="1">
      <c r="B178" s="120"/>
      <c r="C178" s="170"/>
      <c r="D178" s="120"/>
      <c r="E178" s="120"/>
      <c r="F178" s="120"/>
      <c r="G178" s="120"/>
      <c r="H178" s="120"/>
      <c r="I178" s="120"/>
      <c r="J178" s="120"/>
      <c r="K178" s="120"/>
    </row>
    <row r="179" spans="2:11" ht="15.75" customHeight="1">
      <c r="C179" s="170"/>
    </row>
    <row r="180" spans="2:11" ht="15.75" customHeight="1">
      <c r="C180" s="170"/>
    </row>
    <row r="181" spans="2:11" ht="15.75" customHeight="1">
      <c r="C181" s="170"/>
    </row>
    <row r="182" spans="2:11" ht="15.75" customHeight="1">
      <c r="C182" s="170"/>
    </row>
    <row r="183" spans="2:11" ht="15.75" customHeight="1">
      <c r="C183" s="170"/>
    </row>
    <row r="184" spans="2:11" ht="15.75" customHeight="1">
      <c r="C184" s="170"/>
    </row>
    <row r="185" spans="2:11" ht="15.75" customHeight="1">
      <c r="C185" s="170"/>
    </row>
    <row r="186" spans="2:11" ht="15.75" customHeight="1">
      <c r="C186" s="170"/>
    </row>
    <row r="187" spans="2:11" ht="15.75" customHeight="1">
      <c r="C187" s="170"/>
    </row>
    <row r="188" spans="2:11" ht="15.75" customHeight="1">
      <c r="C188" s="170"/>
    </row>
    <row r="189" spans="2:11" ht="15.75" customHeight="1">
      <c r="C189" s="170"/>
    </row>
    <row r="190" spans="2:11" ht="15.75" customHeight="1">
      <c r="C190" s="170"/>
    </row>
    <row r="191" spans="2:11" ht="15.75" customHeight="1">
      <c r="C191" s="170"/>
    </row>
    <row r="192" spans="2:11" ht="15.75" customHeight="1">
      <c r="C192" s="170"/>
    </row>
    <row r="193" spans="3:3" ht="15.75" customHeight="1">
      <c r="C193" s="170"/>
    </row>
    <row r="194" spans="3:3" ht="15.75" customHeight="1">
      <c r="C194" s="170"/>
    </row>
    <row r="195" spans="3:3" ht="15.75" customHeight="1">
      <c r="C195" s="170"/>
    </row>
    <row r="196" spans="3:3" ht="15.75" customHeight="1">
      <c r="C196" s="170"/>
    </row>
    <row r="197" spans="3:3" ht="15.75" customHeight="1">
      <c r="C197" s="170"/>
    </row>
    <row r="198" spans="3:3" ht="15.75" customHeight="1">
      <c r="C198" s="170"/>
    </row>
    <row r="199" spans="3:3" ht="15.75" customHeight="1">
      <c r="C199" s="170"/>
    </row>
    <row r="200" spans="3:3" ht="15.75" customHeight="1">
      <c r="C200" s="170"/>
    </row>
    <row r="201" spans="3:3" ht="15.75" customHeight="1">
      <c r="C201" s="170"/>
    </row>
    <row r="202" spans="3:3" ht="15.75" customHeight="1">
      <c r="C202" s="170"/>
    </row>
    <row r="203" spans="3:3" ht="15.75" customHeight="1">
      <c r="C203" s="170"/>
    </row>
    <row r="204" spans="3:3" ht="15.75" customHeight="1">
      <c r="C204" s="170"/>
    </row>
    <row r="205" spans="3:3" ht="15.75" customHeight="1">
      <c r="C205" s="170"/>
    </row>
    <row r="206" spans="3:3" ht="15.75" customHeight="1">
      <c r="C206" s="170"/>
    </row>
    <row r="207" spans="3:3" ht="15.75" customHeight="1">
      <c r="C207" s="170"/>
    </row>
    <row r="208" spans="3:3" ht="15.75" customHeight="1">
      <c r="C208" s="170"/>
    </row>
    <row r="209" spans="3:3" ht="15.75" customHeight="1">
      <c r="C209" s="170"/>
    </row>
    <row r="210" spans="3:3" ht="15.75" customHeight="1">
      <c r="C210" s="170"/>
    </row>
    <row r="211" spans="3:3" ht="15.75" customHeight="1">
      <c r="C211" s="170"/>
    </row>
    <row r="212" spans="3:3" ht="15.75" customHeight="1">
      <c r="C212" s="170"/>
    </row>
    <row r="213" spans="3:3" ht="15.75" customHeight="1">
      <c r="C213" s="170"/>
    </row>
    <row r="214" spans="3:3" ht="15.75" customHeight="1">
      <c r="C214" s="170"/>
    </row>
    <row r="215" spans="3:3" ht="15.75" customHeight="1">
      <c r="C215" s="170"/>
    </row>
    <row r="216" spans="3:3" ht="15.75" customHeight="1">
      <c r="C216" s="170"/>
    </row>
    <row r="217" spans="3:3" ht="15.75" customHeight="1">
      <c r="C217" s="170"/>
    </row>
    <row r="218" spans="3:3" ht="15.75" customHeight="1">
      <c r="C218" s="170"/>
    </row>
    <row r="219" spans="3:3" ht="15.75" customHeight="1">
      <c r="C219" s="170"/>
    </row>
    <row r="220" spans="3:3" ht="15.75" customHeight="1">
      <c r="C220" s="170"/>
    </row>
    <row r="221" spans="3:3" ht="15.75" customHeight="1">
      <c r="C221" s="170"/>
    </row>
    <row r="222" spans="3:3" ht="15.75" customHeight="1">
      <c r="C222" s="170"/>
    </row>
    <row r="223" spans="3:3" ht="15.75" customHeight="1">
      <c r="C223" s="170"/>
    </row>
    <row r="224" spans="3:3" ht="15.75" customHeight="1">
      <c r="C224" s="170"/>
    </row>
    <row r="225" spans="3:3" ht="15.75" customHeight="1">
      <c r="C225" s="170"/>
    </row>
    <row r="226" spans="3:3" ht="15.75" customHeight="1">
      <c r="C226" s="170"/>
    </row>
    <row r="227" spans="3:3" ht="15.75" customHeight="1">
      <c r="C227" s="170"/>
    </row>
    <row r="228" spans="3:3" ht="15.75" customHeight="1">
      <c r="C228" s="170"/>
    </row>
    <row r="229" spans="3:3" ht="15.75" customHeight="1">
      <c r="C229" s="170"/>
    </row>
    <row r="230" spans="3:3" ht="15.75" customHeight="1">
      <c r="C230" s="170"/>
    </row>
    <row r="231" spans="3:3" ht="15.75" customHeight="1">
      <c r="C231" s="170"/>
    </row>
    <row r="232" spans="3:3" ht="15.75" customHeight="1">
      <c r="C232" s="170"/>
    </row>
    <row r="233" spans="3:3" ht="15.75" customHeight="1">
      <c r="C233" s="170"/>
    </row>
    <row r="234" spans="3:3" ht="15.75" customHeight="1">
      <c r="C234" s="170"/>
    </row>
    <row r="235" spans="3:3" ht="15.75" customHeight="1">
      <c r="C235" s="170"/>
    </row>
    <row r="236" spans="3:3" ht="15.75" customHeight="1">
      <c r="C236" s="170"/>
    </row>
    <row r="237" spans="3:3" ht="15.75" customHeight="1">
      <c r="C237" s="170"/>
    </row>
    <row r="238" spans="3:3" ht="15.75" customHeight="1">
      <c r="C238" s="170"/>
    </row>
    <row r="239" spans="3:3" ht="15.75" customHeight="1">
      <c r="C239" s="170"/>
    </row>
    <row r="240" spans="3:3" ht="15.75" customHeight="1">
      <c r="C240" s="170"/>
    </row>
    <row r="241" spans="3:3" ht="15.75" customHeight="1">
      <c r="C241" s="170"/>
    </row>
    <row r="242" spans="3:3" ht="15.75" customHeight="1">
      <c r="C242" s="170"/>
    </row>
    <row r="243" spans="3:3" ht="15.75" customHeight="1">
      <c r="C243" s="170"/>
    </row>
    <row r="244" spans="3:3" ht="15.75" customHeight="1">
      <c r="C244" s="170"/>
    </row>
    <row r="245" spans="3:3" ht="15.75" customHeight="1">
      <c r="C245" s="170"/>
    </row>
    <row r="246" spans="3:3" ht="15.75" customHeight="1">
      <c r="C246" s="170"/>
    </row>
    <row r="247" spans="3:3" ht="15.75" customHeight="1">
      <c r="C247" s="170"/>
    </row>
    <row r="248" spans="3:3" ht="15.75" customHeight="1">
      <c r="C248" s="170"/>
    </row>
    <row r="249" spans="3:3" ht="15.75" customHeight="1">
      <c r="C249" s="170"/>
    </row>
    <row r="250" spans="3:3" ht="15.75" customHeight="1">
      <c r="C250" s="170"/>
    </row>
    <row r="251" spans="3:3" ht="15.75" customHeight="1">
      <c r="C251" s="170"/>
    </row>
    <row r="252" spans="3:3" ht="15.75" customHeight="1">
      <c r="C252" s="170"/>
    </row>
    <row r="253" spans="3:3" ht="15.75" customHeight="1">
      <c r="C253" s="170"/>
    </row>
    <row r="254" spans="3:3" ht="15.75" customHeight="1">
      <c r="C254" s="170"/>
    </row>
    <row r="255" spans="3:3" ht="15.75" customHeight="1">
      <c r="C255" s="170"/>
    </row>
    <row r="256" spans="3:3" ht="15.75" customHeight="1">
      <c r="C256" s="170"/>
    </row>
    <row r="257" spans="3:3" ht="15.75" customHeight="1">
      <c r="C257" s="170"/>
    </row>
    <row r="258" spans="3:3" ht="15.75" customHeight="1">
      <c r="C258" s="170"/>
    </row>
    <row r="259" spans="3:3" ht="15.75" customHeight="1">
      <c r="C259" s="170"/>
    </row>
    <row r="260" spans="3:3" ht="15.75" customHeight="1">
      <c r="C260" s="170"/>
    </row>
    <row r="261" spans="3:3" ht="15.75" customHeight="1">
      <c r="C261" s="170"/>
    </row>
    <row r="262" spans="3:3" ht="15.75" customHeight="1">
      <c r="C262" s="170"/>
    </row>
    <row r="263" spans="3:3" ht="15.75" customHeight="1">
      <c r="C263" s="170"/>
    </row>
    <row r="264" spans="3:3" ht="15.75" customHeight="1">
      <c r="C264" s="170"/>
    </row>
    <row r="265" spans="3:3" ht="15.75" customHeight="1">
      <c r="C265" s="170"/>
    </row>
    <row r="266" spans="3:3" ht="15.75" customHeight="1">
      <c r="C266" s="170"/>
    </row>
    <row r="267" spans="3:3" ht="15.75" customHeight="1">
      <c r="C267" s="170"/>
    </row>
    <row r="268" spans="3:3" ht="15.75" customHeight="1">
      <c r="C268" s="170"/>
    </row>
    <row r="269" spans="3:3" ht="15.75" customHeight="1">
      <c r="C269" s="170"/>
    </row>
    <row r="270" spans="3:3" ht="15.75" customHeight="1">
      <c r="C270" s="170"/>
    </row>
    <row r="271" spans="3:3" ht="15.75" customHeight="1">
      <c r="C271" s="170"/>
    </row>
    <row r="272" spans="3:3" ht="15.75" customHeight="1">
      <c r="C272" s="170"/>
    </row>
    <row r="273" spans="3:3" ht="15.75" customHeight="1">
      <c r="C273" s="170"/>
    </row>
    <row r="274" spans="3:3" ht="15.75" customHeight="1">
      <c r="C274" s="170"/>
    </row>
    <row r="275" spans="3:3" ht="15.75" customHeight="1">
      <c r="C275" s="170"/>
    </row>
    <row r="276" spans="3:3" ht="15.75" customHeight="1">
      <c r="C276" s="170"/>
    </row>
    <row r="277" spans="3:3" ht="15.75" customHeight="1">
      <c r="C277" s="170"/>
    </row>
    <row r="278" spans="3:3" ht="15.75" customHeight="1">
      <c r="C278" s="170"/>
    </row>
    <row r="279" spans="3:3" ht="15.75" customHeight="1">
      <c r="C279" s="170"/>
    </row>
    <row r="280" spans="3:3" ht="15.75" customHeight="1">
      <c r="C280" s="170"/>
    </row>
    <row r="281" spans="3:3" ht="15.75" customHeight="1">
      <c r="C281" s="170"/>
    </row>
    <row r="282" spans="3:3" ht="15.75" customHeight="1">
      <c r="C282" s="170"/>
    </row>
    <row r="283" spans="3:3" ht="15.75" customHeight="1">
      <c r="C283" s="170"/>
    </row>
    <row r="284" spans="3:3" ht="15.75" customHeight="1">
      <c r="C284" s="170"/>
    </row>
    <row r="285" spans="3:3" ht="15.75" customHeight="1">
      <c r="C285" s="170"/>
    </row>
    <row r="286" spans="3:3" ht="15.75" customHeight="1">
      <c r="C286" s="170"/>
    </row>
    <row r="287" spans="3:3" ht="15.75" customHeight="1">
      <c r="C287" s="170"/>
    </row>
    <row r="288" spans="3:3" ht="15.75" customHeight="1">
      <c r="C288" s="170"/>
    </row>
    <row r="289" spans="3:3" ht="15.75" customHeight="1">
      <c r="C289" s="170"/>
    </row>
    <row r="290" spans="3:3" ht="15.75" customHeight="1">
      <c r="C290" s="170"/>
    </row>
    <row r="291" spans="3:3" ht="15.75" customHeight="1">
      <c r="C291" s="170"/>
    </row>
    <row r="292" spans="3:3" ht="15.75" customHeight="1">
      <c r="C292" s="170"/>
    </row>
    <row r="293" spans="3:3" ht="15.75" customHeight="1">
      <c r="C293" s="170"/>
    </row>
    <row r="294" spans="3:3" ht="15.75" customHeight="1">
      <c r="C294" s="170"/>
    </row>
    <row r="295" spans="3:3" ht="15.75" customHeight="1">
      <c r="C295" s="170"/>
    </row>
    <row r="296" spans="3:3" ht="15.75" customHeight="1">
      <c r="C296" s="170"/>
    </row>
    <row r="297" spans="3:3" ht="15.75" customHeight="1">
      <c r="C297" s="170"/>
    </row>
    <row r="298" spans="3:3" ht="15.75" customHeight="1">
      <c r="C298" s="170"/>
    </row>
    <row r="299" spans="3:3" ht="15.75" customHeight="1">
      <c r="C299" s="170"/>
    </row>
    <row r="300" spans="3:3" ht="15.75" customHeight="1">
      <c r="C300" s="170"/>
    </row>
    <row r="301" spans="3:3" ht="15.75" customHeight="1">
      <c r="C301" s="170"/>
    </row>
    <row r="302" spans="3:3" ht="15.75" customHeight="1">
      <c r="C302" s="170"/>
    </row>
    <row r="303" spans="3:3" ht="15.75" customHeight="1">
      <c r="C303" s="170"/>
    </row>
    <row r="304" spans="3:3" ht="15.75" customHeight="1">
      <c r="C304" s="170"/>
    </row>
    <row r="305" spans="3:3" ht="15.75" customHeight="1">
      <c r="C305" s="170"/>
    </row>
    <row r="306" spans="3:3" ht="15.75" customHeight="1">
      <c r="C306" s="170"/>
    </row>
    <row r="307" spans="3:3" ht="15.75" customHeight="1">
      <c r="C307" s="170"/>
    </row>
    <row r="308" spans="3:3" ht="15.75" customHeight="1">
      <c r="C308" s="170"/>
    </row>
    <row r="309" spans="3:3" ht="15.75" customHeight="1">
      <c r="C309" s="170"/>
    </row>
    <row r="310" spans="3:3" ht="15.75" customHeight="1">
      <c r="C310" s="170"/>
    </row>
    <row r="311" spans="3:3" ht="15.75" customHeight="1">
      <c r="C311" s="170"/>
    </row>
    <row r="312" spans="3:3" ht="15.75" customHeight="1">
      <c r="C312" s="170"/>
    </row>
    <row r="313" spans="3:3" ht="15.75" customHeight="1">
      <c r="C313" s="170"/>
    </row>
    <row r="314" spans="3:3" ht="15.75" customHeight="1">
      <c r="C314" s="170"/>
    </row>
    <row r="315" spans="3:3" ht="15.75" customHeight="1">
      <c r="C315" s="170"/>
    </row>
    <row r="316" spans="3:3" ht="15.75" customHeight="1">
      <c r="C316" s="170"/>
    </row>
    <row r="317" spans="3:3" ht="15.75" customHeight="1">
      <c r="C317" s="170"/>
    </row>
    <row r="318" spans="3:3" ht="15.75" customHeight="1">
      <c r="C318" s="170"/>
    </row>
    <row r="319" spans="3:3" ht="15.75" customHeight="1">
      <c r="C319" s="170"/>
    </row>
    <row r="320" spans="3:3" ht="15.75" customHeight="1">
      <c r="C320" s="170"/>
    </row>
    <row r="321" spans="3:3" ht="15.75" customHeight="1">
      <c r="C321" s="170"/>
    </row>
    <row r="322" spans="3:3" ht="15.75" customHeight="1">
      <c r="C322" s="170"/>
    </row>
    <row r="323" spans="3:3" ht="15.75" customHeight="1">
      <c r="C323" s="170"/>
    </row>
    <row r="324" spans="3:3" ht="15.75" customHeight="1">
      <c r="C324" s="170"/>
    </row>
    <row r="325" spans="3:3" ht="15.75" customHeight="1">
      <c r="C325" s="170"/>
    </row>
    <row r="326" spans="3:3" ht="15.75" customHeight="1">
      <c r="C326" s="170"/>
    </row>
    <row r="327" spans="3:3" ht="15.75" customHeight="1">
      <c r="C327" s="170"/>
    </row>
    <row r="328" spans="3:3" ht="15.75" customHeight="1">
      <c r="C328" s="170"/>
    </row>
    <row r="329" spans="3:3" ht="15.75" customHeight="1">
      <c r="C329" s="170"/>
    </row>
    <row r="330" spans="3:3" ht="15.75" customHeight="1">
      <c r="C330" s="170"/>
    </row>
    <row r="331" spans="3:3" ht="15.75" customHeight="1">
      <c r="C331" s="170"/>
    </row>
    <row r="332" spans="3:3" ht="15.75" customHeight="1">
      <c r="C332" s="170"/>
    </row>
    <row r="333" spans="3:3" ht="15.75" customHeight="1">
      <c r="C333" s="170"/>
    </row>
    <row r="334" spans="3:3" ht="15.75" customHeight="1">
      <c r="C334" s="170"/>
    </row>
    <row r="335" spans="3:3" ht="15.75" customHeight="1">
      <c r="C335" s="170"/>
    </row>
    <row r="336" spans="3:3" ht="15.75" customHeight="1">
      <c r="C336" s="170"/>
    </row>
    <row r="337" spans="3:3" ht="15.75" customHeight="1">
      <c r="C337" s="170"/>
    </row>
    <row r="338" spans="3:3" ht="15.75" customHeight="1">
      <c r="C338" s="170"/>
    </row>
    <row r="339" spans="3:3" ht="15.75" customHeight="1">
      <c r="C339" s="170"/>
    </row>
    <row r="340" spans="3:3" ht="15.75" customHeight="1">
      <c r="C340" s="170"/>
    </row>
    <row r="341" spans="3:3" ht="15.75" customHeight="1">
      <c r="C341" s="170"/>
    </row>
    <row r="342" spans="3:3" ht="15.75" customHeight="1">
      <c r="C342" s="170"/>
    </row>
    <row r="343" spans="3:3" ht="15.75" customHeight="1">
      <c r="C343" s="170"/>
    </row>
    <row r="344" spans="3:3" ht="15.75" customHeight="1">
      <c r="C344" s="170"/>
    </row>
    <row r="345" spans="3:3" ht="15.75" customHeight="1">
      <c r="C345" s="170"/>
    </row>
    <row r="346" spans="3:3" ht="15.75" customHeight="1">
      <c r="C346" s="170"/>
    </row>
    <row r="347" spans="3:3" ht="15.75" customHeight="1">
      <c r="C347" s="170"/>
    </row>
    <row r="348" spans="3:3" ht="15.75" customHeight="1">
      <c r="C348" s="170"/>
    </row>
    <row r="349" spans="3:3" ht="15.75" customHeight="1">
      <c r="C349" s="170"/>
    </row>
    <row r="350" spans="3:3" ht="15.75" customHeight="1">
      <c r="C350" s="170"/>
    </row>
    <row r="351" spans="3:3" ht="15.75" customHeight="1">
      <c r="C351" s="170"/>
    </row>
    <row r="352" spans="3:3" ht="15.75" customHeight="1">
      <c r="C352" s="170"/>
    </row>
    <row r="353" spans="3:3" ht="15.75" customHeight="1">
      <c r="C353" s="170"/>
    </row>
    <row r="354" spans="3:3" ht="15.75" customHeight="1">
      <c r="C354" s="170"/>
    </row>
    <row r="355" spans="3:3" ht="15.75" customHeight="1">
      <c r="C355" s="170"/>
    </row>
    <row r="356" spans="3:3" ht="15.75" customHeight="1">
      <c r="C356" s="170"/>
    </row>
    <row r="357" spans="3:3" ht="15.75" customHeight="1">
      <c r="C357" s="170"/>
    </row>
    <row r="358" spans="3:3" ht="15.75" customHeight="1">
      <c r="C358" s="170"/>
    </row>
    <row r="359" spans="3:3" ht="15.75" customHeight="1">
      <c r="C359" s="170"/>
    </row>
    <row r="360" spans="3:3" ht="15.75" customHeight="1">
      <c r="C360" s="170"/>
    </row>
    <row r="361" spans="3:3" ht="15.75" customHeight="1">
      <c r="C361" s="170"/>
    </row>
    <row r="362" spans="3:3" ht="15.75" customHeight="1">
      <c r="C362" s="170"/>
    </row>
    <row r="363" spans="3:3" ht="15.75" customHeight="1">
      <c r="C363" s="170"/>
    </row>
    <row r="364" spans="3:3" ht="15.75" customHeight="1">
      <c r="C364" s="170"/>
    </row>
    <row r="365" spans="3:3" ht="15.75" customHeight="1">
      <c r="C365" s="170"/>
    </row>
    <row r="366" spans="3:3" ht="15.75" customHeight="1">
      <c r="C366" s="170"/>
    </row>
    <row r="367" spans="3:3" ht="15.75" customHeight="1">
      <c r="C367" s="170"/>
    </row>
    <row r="368" spans="3:3" ht="15.75" customHeight="1">
      <c r="C368" s="170"/>
    </row>
    <row r="369" spans="3:3" ht="15.75" customHeight="1">
      <c r="C369" s="170"/>
    </row>
    <row r="370" spans="3:3" ht="15.75" customHeight="1">
      <c r="C370" s="170"/>
    </row>
    <row r="371" spans="3:3" ht="15.75" customHeight="1">
      <c r="C371" s="170"/>
    </row>
    <row r="372" spans="3:3" ht="15.75" customHeight="1">
      <c r="C372" s="170"/>
    </row>
    <row r="373" spans="3:3" ht="15.75" customHeight="1">
      <c r="C373" s="170"/>
    </row>
    <row r="374" spans="3:3" ht="15.75" customHeight="1">
      <c r="C374" s="170"/>
    </row>
    <row r="375" spans="3:3" ht="15.75" customHeight="1">
      <c r="C375" s="170"/>
    </row>
    <row r="376" spans="3:3" ht="15.75" customHeight="1">
      <c r="C376" s="170"/>
    </row>
    <row r="377" spans="3:3" ht="15.75" customHeight="1">
      <c r="C377" s="170"/>
    </row>
    <row r="378" spans="3:3" ht="15.75" customHeight="1">
      <c r="C378" s="170"/>
    </row>
    <row r="379" spans="3:3" ht="15.75" customHeight="1">
      <c r="C379" s="170"/>
    </row>
    <row r="380" spans="3:3" ht="15.75" customHeight="1">
      <c r="C380" s="170"/>
    </row>
    <row r="381" spans="3:3" ht="15.75" customHeight="1">
      <c r="C381" s="170"/>
    </row>
    <row r="382" spans="3:3" ht="15.75" customHeight="1">
      <c r="C382" s="170"/>
    </row>
    <row r="383" spans="3:3" ht="15.75" customHeight="1">
      <c r="C383" s="170"/>
    </row>
    <row r="384" spans="3:3" ht="15.75" customHeight="1">
      <c r="C384" s="170"/>
    </row>
    <row r="385" spans="3:3" ht="15.75" customHeight="1">
      <c r="C385" s="170"/>
    </row>
    <row r="386" spans="3:3" ht="15.75" customHeight="1">
      <c r="C386" s="170"/>
    </row>
    <row r="387" spans="3:3" ht="15.75" customHeight="1">
      <c r="C387" s="170"/>
    </row>
    <row r="388" spans="3:3" ht="15.75" customHeight="1">
      <c r="C388" s="170"/>
    </row>
    <row r="389" spans="3:3" ht="15.75" customHeight="1">
      <c r="C389" s="170"/>
    </row>
    <row r="390" spans="3:3" ht="15.75" customHeight="1">
      <c r="C390" s="170"/>
    </row>
    <row r="391" spans="3:3" ht="15.75" customHeight="1">
      <c r="C391" s="170"/>
    </row>
    <row r="392" spans="3:3" ht="15.75" customHeight="1">
      <c r="C392" s="170"/>
    </row>
    <row r="393" spans="3:3" ht="15.75" customHeight="1">
      <c r="C393" s="170"/>
    </row>
    <row r="394" spans="3:3" ht="15.75" customHeight="1">
      <c r="C394" s="170"/>
    </row>
    <row r="395" spans="3:3" ht="15.75" customHeight="1">
      <c r="C395" s="170"/>
    </row>
    <row r="396" spans="3:3" ht="15.75" customHeight="1">
      <c r="C396" s="170"/>
    </row>
    <row r="397" spans="3:3" ht="15.75" customHeight="1">
      <c r="C397" s="170"/>
    </row>
    <row r="398" spans="3:3" ht="15.75" customHeight="1">
      <c r="C398" s="170"/>
    </row>
    <row r="399" spans="3:3" ht="15.75" customHeight="1">
      <c r="C399" s="170"/>
    </row>
    <row r="400" spans="3:3" ht="15.75" customHeight="1">
      <c r="C400" s="170"/>
    </row>
    <row r="401" spans="3:3" ht="15.75" customHeight="1">
      <c r="C401" s="170"/>
    </row>
    <row r="402" spans="3:3" ht="15.75" customHeight="1">
      <c r="C402" s="170"/>
    </row>
    <row r="403" spans="3:3" ht="15.75" customHeight="1">
      <c r="C403" s="170"/>
    </row>
    <row r="404" spans="3:3" ht="15.75" customHeight="1">
      <c r="C404" s="170"/>
    </row>
    <row r="405" spans="3:3" ht="15.75" customHeight="1">
      <c r="C405" s="170"/>
    </row>
    <row r="406" spans="3:3" ht="15.75" customHeight="1">
      <c r="C406" s="170"/>
    </row>
    <row r="407" spans="3:3" ht="15.75" customHeight="1">
      <c r="C407" s="170"/>
    </row>
    <row r="408" spans="3:3" ht="15.75" customHeight="1">
      <c r="C408" s="170"/>
    </row>
    <row r="409" spans="3:3" ht="15.75" customHeight="1">
      <c r="C409" s="170"/>
    </row>
    <row r="410" spans="3:3" ht="15.75" customHeight="1">
      <c r="C410" s="170"/>
    </row>
    <row r="411" spans="3:3" ht="15.75" customHeight="1">
      <c r="C411" s="170"/>
    </row>
    <row r="412" spans="3:3" ht="15.75" customHeight="1">
      <c r="C412" s="170"/>
    </row>
    <row r="413" spans="3:3" ht="15.75" customHeight="1">
      <c r="C413" s="170"/>
    </row>
    <row r="414" spans="3:3" ht="15.75" customHeight="1">
      <c r="C414" s="170"/>
    </row>
    <row r="415" spans="3:3" ht="15.75" customHeight="1">
      <c r="C415" s="170"/>
    </row>
    <row r="416" spans="3:3" ht="15.75" customHeight="1">
      <c r="C416" s="170"/>
    </row>
    <row r="417" spans="3:3" ht="15.75" customHeight="1">
      <c r="C417" s="170"/>
    </row>
    <row r="418" spans="3:3" ht="15.75" customHeight="1">
      <c r="C418" s="170"/>
    </row>
    <row r="419" spans="3:3" ht="15.75" customHeight="1">
      <c r="C419" s="170"/>
    </row>
    <row r="420" spans="3:3" ht="15.75" customHeight="1">
      <c r="C420" s="170"/>
    </row>
    <row r="421" spans="3:3" ht="15.75" customHeight="1">
      <c r="C421" s="170"/>
    </row>
    <row r="422" spans="3:3" ht="15.75" customHeight="1">
      <c r="C422" s="170"/>
    </row>
    <row r="423" spans="3:3" ht="15.75" customHeight="1">
      <c r="C423" s="170"/>
    </row>
    <row r="424" spans="3:3" ht="15.75" customHeight="1">
      <c r="C424" s="170"/>
    </row>
    <row r="425" spans="3:3" ht="15.75" customHeight="1">
      <c r="C425" s="170"/>
    </row>
    <row r="426" spans="3:3" ht="15.75" customHeight="1">
      <c r="C426" s="170"/>
    </row>
    <row r="427" spans="3:3" ht="15.75" customHeight="1">
      <c r="C427" s="170"/>
    </row>
    <row r="428" spans="3:3" ht="15.75" customHeight="1">
      <c r="C428" s="170"/>
    </row>
    <row r="429" spans="3:3" ht="15.75" customHeight="1">
      <c r="C429" s="170"/>
    </row>
    <row r="430" spans="3:3" ht="15.75" customHeight="1">
      <c r="C430" s="170"/>
    </row>
    <row r="431" spans="3:3" ht="15.75" customHeight="1">
      <c r="C431" s="170"/>
    </row>
    <row r="432" spans="3:3" ht="15.75" customHeight="1">
      <c r="C432" s="170"/>
    </row>
    <row r="433" spans="3:3" ht="15.75" customHeight="1">
      <c r="C433" s="170"/>
    </row>
    <row r="434" spans="3:3" ht="15.75" customHeight="1">
      <c r="C434" s="170"/>
    </row>
    <row r="435" spans="3:3" ht="15.75" customHeight="1">
      <c r="C435" s="170"/>
    </row>
    <row r="436" spans="3:3" ht="15.75" customHeight="1">
      <c r="C436" s="170"/>
    </row>
    <row r="437" spans="3:3" ht="15.75" customHeight="1">
      <c r="C437" s="170"/>
    </row>
    <row r="438" spans="3:3" ht="15.75" customHeight="1">
      <c r="C438" s="170"/>
    </row>
    <row r="439" spans="3:3" ht="15.75" customHeight="1">
      <c r="C439" s="170"/>
    </row>
    <row r="440" spans="3:3" ht="15.75" customHeight="1">
      <c r="C440" s="170"/>
    </row>
    <row r="441" spans="3:3" ht="15.75" customHeight="1">
      <c r="C441" s="170"/>
    </row>
    <row r="442" spans="3:3" ht="15.75" customHeight="1">
      <c r="C442" s="170"/>
    </row>
    <row r="443" spans="3:3" ht="15.75" customHeight="1">
      <c r="C443" s="170"/>
    </row>
    <row r="444" spans="3:3" ht="15.75" customHeight="1">
      <c r="C444" s="170"/>
    </row>
    <row r="445" spans="3:3" ht="15.75" customHeight="1">
      <c r="C445" s="170"/>
    </row>
    <row r="446" spans="3:3" ht="15.75" customHeight="1">
      <c r="C446" s="170"/>
    </row>
    <row r="447" spans="3:3" ht="15.75" customHeight="1">
      <c r="C447" s="170"/>
    </row>
    <row r="448" spans="3:3" ht="15.75" customHeight="1">
      <c r="C448" s="170"/>
    </row>
    <row r="449" spans="3:3" ht="15.75" customHeight="1">
      <c r="C449" s="170"/>
    </row>
    <row r="450" spans="3:3" ht="15.75" customHeight="1">
      <c r="C450" s="170"/>
    </row>
    <row r="451" spans="3:3" ht="15.75" customHeight="1">
      <c r="C451" s="170"/>
    </row>
    <row r="452" spans="3:3" ht="15.75" customHeight="1">
      <c r="C452" s="170"/>
    </row>
    <row r="453" spans="3:3" ht="15.75" customHeight="1">
      <c r="C453" s="170"/>
    </row>
    <row r="454" spans="3:3" ht="15.75" customHeight="1">
      <c r="C454" s="170"/>
    </row>
    <row r="455" spans="3:3" ht="15.75" customHeight="1">
      <c r="C455" s="170"/>
    </row>
    <row r="456" spans="3:3" ht="15.75" customHeight="1">
      <c r="C456" s="170"/>
    </row>
    <row r="457" spans="3:3" ht="15.75" customHeight="1">
      <c r="C457" s="170"/>
    </row>
    <row r="458" spans="3:3" ht="15.75" customHeight="1">
      <c r="C458" s="170"/>
    </row>
    <row r="459" spans="3:3" ht="15.75" customHeight="1">
      <c r="C459" s="170"/>
    </row>
    <row r="460" spans="3:3" ht="15.75" customHeight="1">
      <c r="C460" s="170"/>
    </row>
    <row r="461" spans="3:3" ht="15.75" customHeight="1">
      <c r="C461" s="170"/>
    </row>
    <row r="462" spans="3:3" ht="15.75" customHeight="1">
      <c r="C462" s="170"/>
    </row>
    <row r="463" spans="3:3" ht="15.75" customHeight="1">
      <c r="C463" s="170"/>
    </row>
    <row r="464" spans="3:3" ht="15.75" customHeight="1">
      <c r="C464" s="170"/>
    </row>
    <row r="465" spans="3:3" ht="15.75" customHeight="1">
      <c r="C465" s="170"/>
    </row>
    <row r="466" spans="3:3" ht="15.75" customHeight="1">
      <c r="C466" s="170"/>
    </row>
    <row r="467" spans="3:3" ht="15.75" customHeight="1">
      <c r="C467" s="170"/>
    </row>
    <row r="468" spans="3:3" ht="15.75" customHeight="1">
      <c r="C468" s="170"/>
    </row>
    <row r="469" spans="3:3" ht="15.75" customHeight="1">
      <c r="C469" s="170"/>
    </row>
    <row r="470" spans="3:3" ht="15.75" customHeight="1">
      <c r="C470" s="170"/>
    </row>
    <row r="471" spans="3:3" ht="15.75" customHeight="1">
      <c r="C471" s="170"/>
    </row>
    <row r="472" spans="3:3" ht="15.75" customHeight="1">
      <c r="C472" s="170"/>
    </row>
    <row r="473" spans="3:3" ht="15.75" customHeight="1">
      <c r="C473" s="170"/>
    </row>
    <row r="474" spans="3:3" ht="15.75" customHeight="1">
      <c r="C474" s="170"/>
    </row>
    <row r="475" spans="3:3" ht="15.75" customHeight="1">
      <c r="C475" s="170"/>
    </row>
    <row r="476" spans="3:3" ht="15.75" customHeight="1">
      <c r="C476" s="170"/>
    </row>
    <row r="477" spans="3:3" ht="15.75" customHeight="1">
      <c r="C477" s="170"/>
    </row>
    <row r="478" spans="3:3" ht="15.75" customHeight="1">
      <c r="C478" s="170"/>
    </row>
    <row r="479" spans="3:3" ht="15.75" customHeight="1">
      <c r="C479" s="170"/>
    </row>
    <row r="480" spans="3:3" ht="15.75" customHeight="1">
      <c r="C480" s="170"/>
    </row>
    <row r="481" spans="3:3" ht="15.75" customHeight="1">
      <c r="C481" s="170"/>
    </row>
    <row r="482" spans="3:3" ht="15.75" customHeight="1">
      <c r="C482" s="170"/>
    </row>
    <row r="483" spans="3:3" ht="15.75" customHeight="1">
      <c r="C483" s="170"/>
    </row>
    <row r="484" spans="3:3" ht="15.75" customHeight="1">
      <c r="C484" s="170"/>
    </row>
    <row r="485" spans="3:3" ht="15.75" customHeight="1">
      <c r="C485" s="170"/>
    </row>
    <row r="486" spans="3:3" ht="15.75" customHeight="1">
      <c r="C486" s="170"/>
    </row>
    <row r="487" spans="3:3" ht="15.75" customHeight="1">
      <c r="C487" s="170"/>
    </row>
    <row r="488" spans="3:3" ht="15.75" customHeight="1">
      <c r="C488" s="170"/>
    </row>
    <row r="489" spans="3:3" ht="15.75" customHeight="1">
      <c r="C489" s="170"/>
    </row>
    <row r="490" spans="3:3" ht="15.75" customHeight="1">
      <c r="C490" s="170"/>
    </row>
    <row r="491" spans="3:3" ht="15.75" customHeight="1">
      <c r="C491" s="170"/>
    </row>
    <row r="492" spans="3:3" ht="15.75" customHeight="1">
      <c r="C492" s="170"/>
    </row>
    <row r="493" spans="3:3" ht="15.75" customHeight="1">
      <c r="C493" s="170"/>
    </row>
    <row r="494" spans="3:3" ht="15.75" customHeight="1">
      <c r="C494" s="170"/>
    </row>
    <row r="495" spans="3:3" ht="15.75" customHeight="1">
      <c r="C495" s="170"/>
    </row>
    <row r="496" spans="3:3" ht="15.75" customHeight="1">
      <c r="C496" s="170"/>
    </row>
    <row r="497" spans="3:3" ht="15.75" customHeight="1">
      <c r="C497" s="170"/>
    </row>
    <row r="498" spans="3:3" ht="15.75" customHeight="1">
      <c r="C498" s="170"/>
    </row>
    <row r="499" spans="3:3" ht="15.75" customHeight="1">
      <c r="C499" s="170"/>
    </row>
    <row r="500" spans="3:3" ht="15.75" customHeight="1">
      <c r="C500" s="170"/>
    </row>
    <row r="501" spans="3:3" ht="15.75" customHeight="1">
      <c r="C501" s="170"/>
    </row>
    <row r="502" spans="3:3" ht="15.75" customHeight="1">
      <c r="C502" s="170"/>
    </row>
    <row r="503" spans="3:3" ht="15.75" customHeight="1">
      <c r="C503" s="170"/>
    </row>
    <row r="504" spans="3:3" ht="15.75" customHeight="1">
      <c r="C504" s="170"/>
    </row>
    <row r="505" spans="3:3" ht="15.75" customHeight="1">
      <c r="C505" s="170"/>
    </row>
    <row r="506" spans="3:3" ht="15.75" customHeight="1">
      <c r="C506" s="170"/>
    </row>
    <row r="507" spans="3:3" ht="15.75" customHeight="1">
      <c r="C507" s="170"/>
    </row>
    <row r="508" spans="3:3" ht="15.75" customHeight="1">
      <c r="C508" s="170"/>
    </row>
    <row r="509" spans="3:3" ht="15.75" customHeight="1">
      <c r="C509" s="170"/>
    </row>
    <row r="510" spans="3:3" ht="15.75" customHeight="1">
      <c r="C510" s="170"/>
    </row>
    <row r="511" spans="3:3" ht="15.75" customHeight="1">
      <c r="C511" s="170"/>
    </row>
    <row r="512" spans="3:3" ht="15.75" customHeight="1">
      <c r="C512" s="170"/>
    </row>
    <row r="513" spans="3:3" ht="15.75" customHeight="1">
      <c r="C513" s="170"/>
    </row>
    <row r="514" spans="3:3" ht="15.75" customHeight="1">
      <c r="C514" s="170"/>
    </row>
    <row r="515" spans="3:3" ht="15.75" customHeight="1">
      <c r="C515" s="170"/>
    </row>
    <row r="516" spans="3:3" ht="15.75" customHeight="1">
      <c r="C516" s="170"/>
    </row>
    <row r="517" spans="3:3" ht="15.75" customHeight="1">
      <c r="C517" s="170"/>
    </row>
    <row r="518" spans="3:3" ht="15.75" customHeight="1">
      <c r="C518" s="170"/>
    </row>
    <row r="519" spans="3:3" ht="15.75" customHeight="1">
      <c r="C519" s="170"/>
    </row>
    <row r="520" spans="3:3" ht="15.75" customHeight="1">
      <c r="C520" s="170"/>
    </row>
    <row r="521" spans="3:3" ht="15.75" customHeight="1">
      <c r="C521" s="170"/>
    </row>
    <row r="522" spans="3:3" ht="15.75" customHeight="1">
      <c r="C522" s="170"/>
    </row>
    <row r="523" spans="3:3" ht="15.75" customHeight="1">
      <c r="C523" s="170"/>
    </row>
    <row r="524" spans="3:3" ht="15.75" customHeight="1">
      <c r="C524" s="170"/>
    </row>
    <row r="525" spans="3:3" ht="15.75" customHeight="1">
      <c r="C525" s="170"/>
    </row>
    <row r="526" spans="3:3" ht="15.75" customHeight="1">
      <c r="C526" s="170"/>
    </row>
    <row r="527" spans="3:3" ht="15.75" customHeight="1">
      <c r="C527" s="170"/>
    </row>
    <row r="528" spans="3:3" ht="15.75" customHeight="1">
      <c r="C528" s="170"/>
    </row>
    <row r="529" spans="3:3" ht="15.75" customHeight="1">
      <c r="C529" s="170"/>
    </row>
    <row r="530" spans="3:3" ht="15.75" customHeight="1">
      <c r="C530" s="170"/>
    </row>
    <row r="531" spans="3:3" ht="15.75" customHeight="1">
      <c r="C531" s="170"/>
    </row>
    <row r="532" spans="3:3" ht="15.75" customHeight="1">
      <c r="C532" s="170"/>
    </row>
    <row r="533" spans="3:3" ht="15.75" customHeight="1">
      <c r="C533" s="170"/>
    </row>
    <row r="534" spans="3:3" ht="15.75" customHeight="1">
      <c r="C534" s="170"/>
    </row>
    <row r="535" spans="3:3" ht="15.75" customHeight="1">
      <c r="C535" s="170"/>
    </row>
    <row r="536" spans="3:3" ht="15.75" customHeight="1">
      <c r="C536" s="170"/>
    </row>
    <row r="537" spans="3:3" ht="15.75" customHeight="1">
      <c r="C537" s="170"/>
    </row>
    <row r="538" spans="3:3" ht="15.75" customHeight="1">
      <c r="C538" s="170"/>
    </row>
    <row r="539" spans="3:3" ht="15.75" customHeight="1">
      <c r="C539" s="170"/>
    </row>
    <row r="540" spans="3:3" ht="15.75" customHeight="1">
      <c r="C540" s="170"/>
    </row>
    <row r="541" spans="3:3" ht="15.75" customHeight="1">
      <c r="C541" s="170"/>
    </row>
    <row r="542" spans="3:3" ht="15.75" customHeight="1">
      <c r="C542" s="170"/>
    </row>
    <row r="543" spans="3:3" ht="15.75" customHeight="1">
      <c r="C543" s="170"/>
    </row>
    <row r="544" spans="3:3" ht="15.75" customHeight="1">
      <c r="C544" s="170"/>
    </row>
    <row r="545" spans="3:3" ht="15.75" customHeight="1">
      <c r="C545" s="170"/>
    </row>
    <row r="546" spans="3:3" ht="15.75" customHeight="1">
      <c r="C546" s="170"/>
    </row>
    <row r="547" spans="3:3" ht="15.75" customHeight="1">
      <c r="C547" s="170"/>
    </row>
    <row r="548" spans="3:3" ht="15.75" customHeight="1">
      <c r="C548" s="170"/>
    </row>
    <row r="549" spans="3:3" ht="15.75" customHeight="1">
      <c r="C549" s="170"/>
    </row>
    <row r="550" spans="3:3" ht="15.75" customHeight="1">
      <c r="C550" s="170"/>
    </row>
    <row r="551" spans="3:3" ht="15.75" customHeight="1">
      <c r="C551" s="170"/>
    </row>
    <row r="552" spans="3:3" ht="15.75" customHeight="1">
      <c r="C552" s="170"/>
    </row>
    <row r="553" spans="3:3" ht="15.75" customHeight="1">
      <c r="C553" s="170"/>
    </row>
    <row r="554" spans="3:3" ht="15.75" customHeight="1">
      <c r="C554" s="170"/>
    </row>
    <row r="555" spans="3:3" ht="15.75" customHeight="1">
      <c r="C555" s="170"/>
    </row>
    <row r="556" spans="3:3" ht="15.75" customHeight="1">
      <c r="C556" s="170"/>
    </row>
    <row r="557" spans="3:3" ht="15.75" customHeight="1">
      <c r="C557" s="170"/>
    </row>
    <row r="558" spans="3:3" ht="15.75" customHeight="1">
      <c r="C558" s="170"/>
    </row>
    <row r="559" spans="3:3" ht="15.75" customHeight="1">
      <c r="C559" s="170"/>
    </row>
    <row r="560" spans="3:3" ht="15.75" customHeight="1">
      <c r="C560" s="170"/>
    </row>
    <row r="561" spans="3:3" ht="15.75" customHeight="1">
      <c r="C561" s="170"/>
    </row>
    <row r="562" spans="3:3" ht="15.75" customHeight="1">
      <c r="C562" s="170"/>
    </row>
    <row r="563" spans="3:3" ht="15.75" customHeight="1">
      <c r="C563" s="170"/>
    </row>
    <row r="564" spans="3:3" ht="15.75" customHeight="1">
      <c r="C564" s="170"/>
    </row>
    <row r="565" spans="3:3" ht="15.75" customHeight="1">
      <c r="C565" s="170"/>
    </row>
    <row r="566" spans="3:3" ht="15.75" customHeight="1">
      <c r="C566" s="170"/>
    </row>
    <row r="567" spans="3:3" ht="15.75" customHeight="1">
      <c r="C567" s="170"/>
    </row>
    <row r="568" spans="3:3" ht="15.75" customHeight="1">
      <c r="C568" s="170"/>
    </row>
    <row r="569" spans="3:3" ht="15.75" customHeight="1">
      <c r="C569" s="170"/>
    </row>
    <row r="570" spans="3:3" ht="15.75" customHeight="1">
      <c r="C570" s="170"/>
    </row>
    <row r="571" spans="3:3" ht="15.75" customHeight="1">
      <c r="C571" s="170"/>
    </row>
    <row r="572" spans="3:3" ht="15.75" customHeight="1">
      <c r="C572" s="170"/>
    </row>
    <row r="573" spans="3:3" ht="15.75" customHeight="1">
      <c r="C573" s="170"/>
    </row>
    <row r="574" spans="3:3" ht="15.75" customHeight="1">
      <c r="C574" s="170"/>
    </row>
    <row r="575" spans="3:3" ht="15.75" customHeight="1">
      <c r="C575" s="170"/>
    </row>
    <row r="576" spans="3:3" ht="15.75" customHeight="1">
      <c r="C576" s="170"/>
    </row>
    <row r="577" spans="3:3" ht="15.75" customHeight="1">
      <c r="C577" s="170"/>
    </row>
    <row r="578" spans="3:3" ht="15.75" customHeight="1">
      <c r="C578" s="170"/>
    </row>
    <row r="579" spans="3:3" ht="15.75" customHeight="1">
      <c r="C579" s="170"/>
    </row>
    <row r="580" spans="3:3" ht="15.75" customHeight="1">
      <c r="C580" s="170"/>
    </row>
    <row r="581" spans="3:3" ht="15.75" customHeight="1">
      <c r="C581" s="170"/>
    </row>
    <row r="582" spans="3:3" ht="15.75" customHeight="1">
      <c r="C582" s="170"/>
    </row>
    <row r="583" spans="3:3" ht="15.75" customHeight="1">
      <c r="C583" s="170"/>
    </row>
    <row r="584" spans="3:3" ht="15.75" customHeight="1">
      <c r="C584" s="170"/>
    </row>
    <row r="585" spans="3:3" ht="15.75" customHeight="1">
      <c r="C585" s="170"/>
    </row>
    <row r="586" spans="3:3" ht="15.75" customHeight="1">
      <c r="C586" s="170"/>
    </row>
    <row r="587" spans="3:3" ht="15.75" customHeight="1">
      <c r="C587" s="170"/>
    </row>
    <row r="588" spans="3:3" ht="15.75" customHeight="1">
      <c r="C588" s="170"/>
    </row>
    <row r="589" spans="3:3" ht="15.75" customHeight="1">
      <c r="C589" s="170"/>
    </row>
    <row r="590" spans="3:3" ht="15.75" customHeight="1">
      <c r="C590" s="170"/>
    </row>
    <row r="591" spans="3:3" ht="15.75" customHeight="1">
      <c r="C591" s="170"/>
    </row>
    <row r="592" spans="3:3" ht="15.75" customHeight="1">
      <c r="C592" s="170"/>
    </row>
    <row r="593" spans="3:3" ht="15.75" customHeight="1">
      <c r="C593" s="170"/>
    </row>
    <row r="594" spans="3:3" ht="15.75" customHeight="1">
      <c r="C594" s="170"/>
    </row>
    <row r="595" spans="3:3" ht="15.75" customHeight="1">
      <c r="C595" s="170"/>
    </row>
    <row r="596" spans="3:3" ht="15.75" customHeight="1">
      <c r="C596" s="170"/>
    </row>
    <row r="597" spans="3:3" ht="15.75" customHeight="1">
      <c r="C597" s="170"/>
    </row>
    <row r="598" spans="3:3" ht="15.75" customHeight="1">
      <c r="C598" s="170"/>
    </row>
    <row r="599" spans="3:3" ht="15.75" customHeight="1">
      <c r="C599" s="170"/>
    </row>
    <row r="600" spans="3:3" ht="15.75" customHeight="1">
      <c r="C600" s="170"/>
    </row>
    <row r="601" spans="3:3" ht="15.75" customHeight="1">
      <c r="C601" s="170"/>
    </row>
    <row r="602" spans="3:3" ht="15.75" customHeight="1">
      <c r="C602" s="170"/>
    </row>
    <row r="603" spans="3:3" ht="15.75" customHeight="1">
      <c r="C603" s="170"/>
    </row>
    <row r="604" spans="3:3" ht="15.75" customHeight="1">
      <c r="C604" s="170"/>
    </row>
    <row r="605" spans="3:3" ht="15.75" customHeight="1">
      <c r="C605" s="170"/>
    </row>
    <row r="606" spans="3:3" ht="15.75" customHeight="1">
      <c r="C606" s="170"/>
    </row>
    <row r="607" spans="3:3" ht="15.75" customHeight="1">
      <c r="C607" s="170"/>
    </row>
    <row r="608" spans="3:3" ht="15.75" customHeight="1">
      <c r="C608" s="170"/>
    </row>
    <row r="609" spans="3:3" ht="15.75" customHeight="1">
      <c r="C609" s="170"/>
    </row>
    <row r="610" spans="3:3" ht="15.75" customHeight="1">
      <c r="C610" s="170"/>
    </row>
    <row r="611" spans="3:3" ht="15.75" customHeight="1">
      <c r="C611" s="170"/>
    </row>
    <row r="612" spans="3:3" ht="15.75" customHeight="1">
      <c r="C612" s="170"/>
    </row>
    <row r="613" spans="3:3" ht="15.75" customHeight="1">
      <c r="C613" s="170"/>
    </row>
    <row r="614" spans="3:3" ht="15.75" customHeight="1">
      <c r="C614" s="170"/>
    </row>
    <row r="615" spans="3:3" ht="15.75" customHeight="1">
      <c r="C615" s="170"/>
    </row>
    <row r="616" spans="3:3" ht="15.75" customHeight="1">
      <c r="C616" s="170"/>
    </row>
    <row r="617" spans="3:3" ht="15.75" customHeight="1">
      <c r="C617" s="170"/>
    </row>
    <row r="618" spans="3:3" ht="15.75" customHeight="1">
      <c r="C618" s="170"/>
    </row>
    <row r="619" spans="3:3" ht="15.75" customHeight="1">
      <c r="C619" s="170"/>
    </row>
    <row r="620" spans="3:3" ht="15.75" customHeight="1">
      <c r="C620" s="170"/>
    </row>
    <row r="621" spans="3:3" ht="15.75" customHeight="1">
      <c r="C621" s="170"/>
    </row>
    <row r="622" spans="3:3" ht="15.75" customHeight="1">
      <c r="C622" s="170"/>
    </row>
    <row r="623" spans="3:3" ht="15.75" customHeight="1">
      <c r="C623" s="170"/>
    </row>
    <row r="624" spans="3:3" ht="15.75" customHeight="1">
      <c r="C624" s="170"/>
    </row>
    <row r="625" spans="3:3" ht="15.75" customHeight="1">
      <c r="C625" s="170"/>
    </row>
    <row r="626" spans="3:3" ht="15.75" customHeight="1">
      <c r="C626" s="170"/>
    </row>
    <row r="627" spans="3:3" ht="15.75" customHeight="1">
      <c r="C627" s="170"/>
    </row>
    <row r="628" spans="3:3" ht="15.75" customHeight="1">
      <c r="C628" s="170"/>
    </row>
    <row r="629" spans="3:3" ht="15.75" customHeight="1">
      <c r="C629" s="170"/>
    </row>
    <row r="630" spans="3:3" ht="15.75" customHeight="1">
      <c r="C630" s="170"/>
    </row>
    <row r="631" spans="3:3" ht="15.75" customHeight="1">
      <c r="C631" s="170"/>
    </row>
    <row r="632" spans="3:3" ht="15.75" customHeight="1">
      <c r="C632" s="170"/>
    </row>
    <row r="633" spans="3:3" ht="15.75" customHeight="1">
      <c r="C633" s="170"/>
    </row>
    <row r="634" spans="3:3" ht="15.75" customHeight="1">
      <c r="C634" s="170"/>
    </row>
    <row r="635" spans="3:3" ht="15.75" customHeight="1">
      <c r="C635" s="170"/>
    </row>
    <row r="636" spans="3:3" ht="15.75" customHeight="1">
      <c r="C636" s="170"/>
    </row>
    <row r="637" spans="3:3" ht="15.75" customHeight="1">
      <c r="C637" s="170"/>
    </row>
    <row r="638" spans="3:3" ht="15.75" customHeight="1">
      <c r="C638" s="170"/>
    </row>
    <row r="639" spans="3:3" ht="15.75" customHeight="1">
      <c r="C639" s="170"/>
    </row>
    <row r="640" spans="3:3" ht="15.75" customHeight="1">
      <c r="C640" s="170"/>
    </row>
    <row r="641" spans="3:3" ht="15.75" customHeight="1">
      <c r="C641" s="170"/>
    </row>
    <row r="642" spans="3:3" ht="15.75" customHeight="1">
      <c r="C642" s="170"/>
    </row>
    <row r="643" spans="3:3" ht="15.75" customHeight="1">
      <c r="C643" s="170"/>
    </row>
    <row r="644" spans="3:3" ht="15.75" customHeight="1">
      <c r="C644" s="170"/>
    </row>
    <row r="645" spans="3:3" ht="15.75" customHeight="1">
      <c r="C645" s="170"/>
    </row>
    <row r="646" spans="3:3" ht="15.75" customHeight="1">
      <c r="C646" s="170"/>
    </row>
    <row r="647" spans="3:3" ht="15.75" customHeight="1">
      <c r="C647" s="170"/>
    </row>
    <row r="648" spans="3:3" ht="15.75" customHeight="1">
      <c r="C648" s="170"/>
    </row>
    <row r="649" spans="3:3" ht="15.75" customHeight="1">
      <c r="C649" s="170"/>
    </row>
    <row r="650" spans="3:3" ht="15.75" customHeight="1">
      <c r="C650" s="170"/>
    </row>
    <row r="651" spans="3:3" ht="15.75" customHeight="1">
      <c r="C651" s="170"/>
    </row>
    <row r="652" spans="3:3" ht="15.75" customHeight="1">
      <c r="C652" s="170"/>
    </row>
    <row r="653" spans="3:3" ht="15.75" customHeight="1">
      <c r="C653" s="170"/>
    </row>
    <row r="654" spans="3:3" ht="15.75" customHeight="1">
      <c r="C654" s="170"/>
    </row>
    <row r="655" spans="3:3" ht="15.75" customHeight="1">
      <c r="C655" s="170"/>
    </row>
    <row r="656" spans="3:3" ht="15.75" customHeight="1">
      <c r="C656" s="170"/>
    </row>
    <row r="657" spans="3:3" ht="15.75" customHeight="1">
      <c r="C657" s="170"/>
    </row>
    <row r="658" spans="3:3" ht="15.75" customHeight="1">
      <c r="C658" s="170"/>
    </row>
    <row r="659" spans="3:3" ht="15.75" customHeight="1">
      <c r="C659" s="170"/>
    </row>
    <row r="660" spans="3:3" ht="15.75" customHeight="1">
      <c r="C660" s="170"/>
    </row>
    <row r="661" spans="3:3" ht="15.75" customHeight="1">
      <c r="C661" s="170"/>
    </row>
    <row r="662" spans="3:3" ht="15.75" customHeight="1">
      <c r="C662" s="170"/>
    </row>
    <row r="663" spans="3:3" ht="15.75" customHeight="1">
      <c r="C663" s="170"/>
    </row>
    <row r="664" spans="3:3" ht="15.75" customHeight="1">
      <c r="C664" s="170"/>
    </row>
    <row r="665" spans="3:3" ht="15.75" customHeight="1">
      <c r="C665" s="170"/>
    </row>
    <row r="666" spans="3:3" ht="15.75" customHeight="1">
      <c r="C666" s="170"/>
    </row>
    <row r="667" spans="3:3" ht="15.75" customHeight="1">
      <c r="C667" s="170"/>
    </row>
    <row r="668" spans="3:3" ht="15.75" customHeight="1">
      <c r="C668" s="170"/>
    </row>
    <row r="669" spans="3:3" ht="15.75" customHeight="1">
      <c r="C669" s="170"/>
    </row>
    <row r="670" spans="3:3" ht="15.75" customHeight="1">
      <c r="C670" s="170"/>
    </row>
    <row r="671" spans="3:3" ht="15.75" customHeight="1">
      <c r="C671" s="170"/>
    </row>
    <row r="672" spans="3:3" ht="15.75" customHeight="1">
      <c r="C672" s="170"/>
    </row>
    <row r="673" spans="3:3" ht="15.75" customHeight="1">
      <c r="C673" s="170"/>
    </row>
    <row r="674" spans="3:3" ht="15.75" customHeight="1">
      <c r="C674" s="170"/>
    </row>
    <row r="675" spans="3:3" ht="15.75" customHeight="1">
      <c r="C675" s="170"/>
    </row>
    <row r="676" spans="3:3" ht="15.75" customHeight="1">
      <c r="C676" s="170"/>
    </row>
    <row r="677" spans="3:3" ht="15.75" customHeight="1">
      <c r="C677" s="170"/>
    </row>
    <row r="678" spans="3:3" ht="15.75" customHeight="1">
      <c r="C678" s="170"/>
    </row>
    <row r="679" spans="3:3" ht="15.75" customHeight="1">
      <c r="C679" s="170"/>
    </row>
    <row r="680" spans="3:3" ht="15.75" customHeight="1">
      <c r="C680" s="170"/>
    </row>
    <row r="681" spans="3:3" ht="15.75" customHeight="1">
      <c r="C681" s="170"/>
    </row>
    <row r="682" spans="3:3" ht="15.75" customHeight="1">
      <c r="C682" s="170"/>
    </row>
    <row r="683" spans="3:3" ht="15.75" customHeight="1">
      <c r="C683" s="170"/>
    </row>
    <row r="684" spans="3:3" ht="15.75" customHeight="1">
      <c r="C684" s="170"/>
    </row>
    <row r="685" spans="3:3" ht="15.75" customHeight="1">
      <c r="C685" s="170"/>
    </row>
    <row r="686" spans="3:3" ht="15.75" customHeight="1">
      <c r="C686" s="170"/>
    </row>
    <row r="687" spans="3:3" ht="15.75" customHeight="1">
      <c r="C687" s="170"/>
    </row>
    <row r="688" spans="3:3" ht="15.75" customHeight="1">
      <c r="C688" s="170"/>
    </row>
    <row r="689" spans="3:3" ht="15.75" customHeight="1">
      <c r="C689" s="170"/>
    </row>
    <row r="690" spans="3:3" ht="15.75" customHeight="1">
      <c r="C690" s="170"/>
    </row>
    <row r="691" spans="3:3" ht="15.75" customHeight="1">
      <c r="C691" s="170"/>
    </row>
    <row r="692" spans="3:3" ht="15.75" customHeight="1">
      <c r="C692" s="170"/>
    </row>
    <row r="693" spans="3:3" ht="15.75" customHeight="1">
      <c r="C693" s="170"/>
    </row>
    <row r="694" spans="3:3" ht="15.75" customHeight="1">
      <c r="C694" s="170"/>
    </row>
    <row r="695" spans="3:3" ht="15.75" customHeight="1">
      <c r="C695" s="170"/>
    </row>
    <row r="696" spans="3:3" ht="15.75" customHeight="1">
      <c r="C696" s="170"/>
    </row>
    <row r="697" spans="3:3" ht="15.75" customHeight="1">
      <c r="C697" s="170"/>
    </row>
    <row r="698" spans="3:3" ht="15.75" customHeight="1">
      <c r="C698" s="170"/>
    </row>
    <row r="699" spans="3:3" ht="15.75" customHeight="1">
      <c r="C699" s="170"/>
    </row>
    <row r="700" spans="3:3" ht="15.75" customHeight="1">
      <c r="C700" s="170"/>
    </row>
    <row r="701" spans="3:3" ht="15.75" customHeight="1">
      <c r="C701" s="170"/>
    </row>
    <row r="702" spans="3:3" ht="15.75" customHeight="1">
      <c r="C702" s="170"/>
    </row>
    <row r="703" spans="3:3" ht="15.75" customHeight="1">
      <c r="C703" s="170"/>
    </row>
    <row r="704" spans="3:3" ht="15.75" customHeight="1">
      <c r="C704" s="170"/>
    </row>
    <row r="705" spans="3:3" ht="15.75" customHeight="1">
      <c r="C705" s="170"/>
    </row>
    <row r="706" spans="3:3" ht="15.75" customHeight="1">
      <c r="C706" s="170"/>
    </row>
    <row r="707" spans="3:3" ht="15.75" customHeight="1">
      <c r="C707" s="170"/>
    </row>
    <row r="708" spans="3:3" ht="15.75" customHeight="1">
      <c r="C708" s="170"/>
    </row>
    <row r="709" spans="3:3" ht="15.75" customHeight="1">
      <c r="C709" s="170"/>
    </row>
    <row r="710" spans="3:3" ht="15.75" customHeight="1">
      <c r="C710" s="170"/>
    </row>
    <row r="711" spans="3:3" ht="15.75" customHeight="1">
      <c r="C711" s="170"/>
    </row>
    <row r="712" spans="3:3" ht="15.75" customHeight="1">
      <c r="C712" s="170"/>
    </row>
    <row r="713" spans="3:3" ht="15.75" customHeight="1">
      <c r="C713" s="170"/>
    </row>
    <row r="714" spans="3:3" ht="15.75" customHeight="1">
      <c r="C714" s="170"/>
    </row>
    <row r="715" spans="3:3" ht="15.75" customHeight="1">
      <c r="C715" s="170"/>
    </row>
    <row r="716" spans="3:3" ht="15.75" customHeight="1">
      <c r="C716" s="170"/>
    </row>
    <row r="717" spans="3:3" ht="15.75" customHeight="1">
      <c r="C717" s="170"/>
    </row>
    <row r="718" spans="3:3" ht="15.75" customHeight="1">
      <c r="C718" s="170"/>
    </row>
    <row r="719" spans="3:3" ht="15.75" customHeight="1">
      <c r="C719" s="170"/>
    </row>
    <row r="720" spans="3:3" ht="15.75" customHeight="1">
      <c r="C720" s="170"/>
    </row>
    <row r="721" spans="3:3" ht="15.75" customHeight="1">
      <c r="C721" s="170"/>
    </row>
    <row r="722" spans="3:3" ht="15.75" customHeight="1">
      <c r="C722" s="170"/>
    </row>
    <row r="723" spans="3:3" ht="15.75" customHeight="1">
      <c r="C723" s="170"/>
    </row>
    <row r="724" spans="3:3" ht="15.75" customHeight="1">
      <c r="C724" s="170"/>
    </row>
    <row r="725" spans="3:3" ht="15.75" customHeight="1">
      <c r="C725" s="170"/>
    </row>
    <row r="726" spans="3:3" ht="15.75" customHeight="1">
      <c r="C726" s="170"/>
    </row>
    <row r="727" spans="3:3" ht="15.75" customHeight="1">
      <c r="C727" s="170"/>
    </row>
    <row r="728" spans="3:3" ht="15.75" customHeight="1">
      <c r="C728" s="170"/>
    </row>
    <row r="729" spans="3:3" ht="15.75" customHeight="1">
      <c r="C729" s="170"/>
    </row>
    <row r="730" spans="3:3" ht="15.75" customHeight="1">
      <c r="C730" s="170"/>
    </row>
    <row r="731" spans="3:3" ht="15.75" customHeight="1">
      <c r="C731" s="170"/>
    </row>
    <row r="732" spans="3:3" ht="15.75" customHeight="1">
      <c r="C732" s="170"/>
    </row>
    <row r="733" spans="3:3" ht="15.75" customHeight="1">
      <c r="C733" s="170"/>
    </row>
    <row r="734" spans="3:3" ht="15.75" customHeight="1">
      <c r="C734" s="170"/>
    </row>
    <row r="735" spans="3:3" ht="15.75" customHeight="1">
      <c r="C735" s="170"/>
    </row>
    <row r="736" spans="3:3" ht="15.75" customHeight="1">
      <c r="C736" s="170"/>
    </row>
    <row r="737" spans="3:3" ht="15.75" customHeight="1">
      <c r="C737" s="170"/>
    </row>
    <row r="738" spans="3:3" ht="15.75" customHeight="1">
      <c r="C738" s="170"/>
    </row>
    <row r="739" spans="3:3" ht="15.75" customHeight="1">
      <c r="C739" s="170"/>
    </row>
    <row r="740" spans="3:3" ht="15.75" customHeight="1">
      <c r="C740" s="170"/>
    </row>
    <row r="741" spans="3:3" ht="15.75" customHeight="1">
      <c r="C741" s="170"/>
    </row>
    <row r="742" spans="3:3" ht="15.75" customHeight="1">
      <c r="C742" s="170"/>
    </row>
    <row r="743" spans="3:3" ht="15.75" customHeight="1">
      <c r="C743" s="170"/>
    </row>
    <row r="744" spans="3:3" ht="15.75" customHeight="1">
      <c r="C744" s="170"/>
    </row>
    <row r="745" spans="3:3" ht="15.75" customHeight="1">
      <c r="C745" s="170"/>
    </row>
    <row r="746" spans="3:3" ht="15.75" customHeight="1">
      <c r="C746" s="170"/>
    </row>
    <row r="747" spans="3:3" ht="15.75" customHeight="1">
      <c r="C747" s="170"/>
    </row>
    <row r="748" spans="3:3" ht="15.75" customHeight="1">
      <c r="C748" s="170"/>
    </row>
    <row r="749" spans="3:3" ht="15.75" customHeight="1">
      <c r="C749" s="170"/>
    </row>
    <row r="750" spans="3:3" ht="15.75" customHeight="1">
      <c r="C750" s="170"/>
    </row>
    <row r="751" spans="3:3" ht="15.75" customHeight="1">
      <c r="C751" s="170"/>
    </row>
    <row r="752" spans="3:3" ht="15.75" customHeight="1">
      <c r="C752" s="170"/>
    </row>
    <row r="753" spans="3:3" ht="15.75" customHeight="1">
      <c r="C753" s="170"/>
    </row>
    <row r="754" spans="3:3" ht="15.75" customHeight="1">
      <c r="C754" s="170"/>
    </row>
    <row r="755" spans="3:3" ht="15.75" customHeight="1">
      <c r="C755" s="170"/>
    </row>
    <row r="756" spans="3:3" ht="15.75" customHeight="1">
      <c r="C756" s="170"/>
    </row>
    <row r="757" spans="3:3" ht="15.75" customHeight="1">
      <c r="C757" s="170"/>
    </row>
    <row r="758" spans="3:3" ht="15.75" customHeight="1">
      <c r="C758" s="170"/>
    </row>
    <row r="759" spans="3:3" ht="15.75" customHeight="1">
      <c r="C759" s="170"/>
    </row>
    <row r="760" spans="3:3" ht="15.75" customHeight="1">
      <c r="C760" s="170"/>
    </row>
    <row r="761" spans="3:3" ht="15.75" customHeight="1">
      <c r="C761" s="170"/>
    </row>
    <row r="762" spans="3:3" ht="15.75" customHeight="1">
      <c r="C762" s="170"/>
    </row>
    <row r="763" spans="3:3" ht="15.75" customHeight="1">
      <c r="C763" s="170"/>
    </row>
    <row r="764" spans="3:3" ht="15.75" customHeight="1">
      <c r="C764" s="170"/>
    </row>
    <row r="765" spans="3:3" ht="15.75" customHeight="1">
      <c r="C765" s="170"/>
    </row>
    <row r="766" spans="3:3" ht="15.75" customHeight="1">
      <c r="C766" s="170"/>
    </row>
    <row r="767" spans="3:3" ht="15.75" customHeight="1">
      <c r="C767" s="170"/>
    </row>
    <row r="768" spans="3:3" ht="15.75" customHeight="1">
      <c r="C768" s="170"/>
    </row>
    <row r="769" spans="3:3" ht="15.75" customHeight="1">
      <c r="C769" s="170"/>
    </row>
    <row r="770" spans="3:3" ht="15.75" customHeight="1">
      <c r="C770" s="170"/>
    </row>
    <row r="771" spans="3:3" ht="15.75" customHeight="1">
      <c r="C771" s="170"/>
    </row>
    <row r="772" spans="3:3" ht="15.75" customHeight="1">
      <c r="C772" s="170"/>
    </row>
    <row r="773" spans="3:3" ht="15.75" customHeight="1">
      <c r="C773" s="170"/>
    </row>
    <row r="774" spans="3:3" ht="15.75" customHeight="1">
      <c r="C774" s="170"/>
    </row>
    <row r="775" spans="3:3" ht="15.75" customHeight="1">
      <c r="C775" s="170"/>
    </row>
    <row r="776" spans="3:3" ht="15.75" customHeight="1">
      <c r="C776" s="170"/>
    </row>
    <row r="777" spans="3:3" ht="15.75" customHeight="1">
      <c r="C777" s="170"/>
    </row>
    <row r="778" spans="3:3" ht="15.75" customHeight="1">
      <c r="C778" s="170"/>
    </row>
    <row r="779" spans="3:3" ht="15.75" customHeight="1">
      <c r="C779" s="170"/>
    </row>
    <row r="780" spans="3:3" ht="15.75" customHeight="1">
      <c r="C780" s="170"/>
    </row>
    <row r="781" spans="3:3" ht="15.75" customHeight="1">
      <c r="C781" s="170"/>
    </row>
    <row r="782" spans="3:3" ht="15.75" customHeight="1">
      <c r="C782" s="170"/>
    </row>
    <row r="783" spans="3:3" ht="15.75" customHeight="1">
      <c r="C783" s="170"/>
    </row>
    <row r="784" spans="3:3" ht="15.75" customHeight="1">
      <c r="C784" s="170"/>
    </row>
    <row r="785" spans="3:3" ht="15.75" customHeight="1">
      <c r="C785" s="170"/>
    </row>
    <row r="786" spans="3:3" ht="15.75" customHeight="1">
      <c r="C786" s="170"/>
    </row>
    <row r="787" spans="3:3" ht="15.75" customHeight="1">
      <c r="C787" s="170"/>
    </row>
    <row r="788" spans="3:3" ht="15.75" customHeight="1">
      <c r="C788" s="170"/>
    </row>
    <row r="789" spans="3:3" ht="15.75" customHeight="1">
      <c r="C789" s="170"/>
    </row>
    <row r="790" spans="3:3" ht="15.75" customHeight="1">
      <c r="C790" s="170"/>
    </row>
    <row r="791" spans="3:3" ht="15.75" customHeight="1">
      <c r="C791" s="170"/>
    </row>
    <row r="792" spans="3:3" ht="15.75" customHeight="1">
      <c r="C792" s="170"/>
    </row>
    <row r="793" spans="3:3" ht="15.75" customHeight="1">
      <c r="C793" s="170"/>
    </row>
    <row r="794" spans="3:3" ht="15.75" customHeight="1">
      <c r="C794" s="170"/>
    </row>
    <row r="795" spans="3:3" ht="15.75" customHeight="1">
      <c r="C795" s="170"/>
    </row>
    <row r="796" spans="3:3" ht="15.75" customHeight="1">
      <c r="C796" s="170"/>
    </row>
    <row r="797" spans="3:3" ht="15.75" customHeight="1">
      <c r="C797" s="170"/>
    </row>
    <row r="798" spans="3:3" ht="15.75" customHeight="1">
      <c r="C798" s="170"/>
    </row>
    <row r="799" spans="3:3" ht="15.75" customHeight="1">
      <c r="C799" s="170"/>
    </row>
    <row r="800" spans="3:3" ht="15.75" customHeight="1">
      <c r="C800" s="170"/>
    </row>
    <row r="801" spans="3:3" ht="15.75" customHeight="1">
      <c r="C801" s="170"/>
    </row>
    <row r="802" spans="3:3" ht="15.75" customHeight="1">
      <c r="C802" s="170"/>
    </row>
    <row r="803" spans="3:3" ht="15.75" customHeight="1">
      <c r="C803" s="170"/>
    </row>
    <row r="804" spans="3:3" ht="15.75" customHeight="1">
      <c r="C804" s="170"/>
    </row>
    <row r="805" spans="3:3" ht="15.75" customHeight="1">
      <c r="C805" s="170"/>
    </row>
    <row r="806" spans="3:3" ht="15.75" customHeight="1">
      <c r="C806" s="170"/>
    </row>
    <row r="807" spans="3:3" ht="15.75" customHeight="1">
      <c r="C807" s="170"/>
    </row>
    <row r="808" spans="3:3" ht="15.75" customHeight="1">
      <c r="C808" s="170"/>
    </row>
    <row r="809" spans="3:3" ht="15.75" customHeight="1">
      <c r="C809" s="170"/>
    </row>
    <row r="810" spans="3:3" ht="15.75" customHeight="1">
      <c r="C810" s="170"/>
    </row>
    <row r="811" spans="3:3" ht="15.75" customHeight="1">
      <c r="C811" s="170"/>
    </row>
    <row r="812" spans="3:3" ht="15.75" customHeight="1">
      <c r="C812" s="170"/>
    </row>
    <row r="813" spans="3:3" ht="15.75" customHeight="1">
      <c r="C813" s="170"/>
    </row>
    <row r="814" spans="3:3" ht="15.75" customHeight="1">
      <c r="C814" s="170"/>
    </row>
    <row r="815" spans="3:3" ht="15.75" customHeight="1">
      <c r="C815" s="170"/>
    </row>
    <row r="816" spans="3:3" ht="15.75" customHeight="1">
      <c r="C816" s="170"/>
    </row>
    <row r="817" spans="3:3" ht="15.75" customHeight="1">
      <c r="C817" s="170"/>
    </row>
    <row r="818" spans="3:3" ht="15.75" customHeight="1">
      <c r="C818" s="170"/>
    </row>
    <row r="819" spans="3:3" ht="15.75" customHeight="1">
      <c r="C819" s="170"/>
    </row>
    <row r="820" spans="3:3" ht="15.75" customHeight="1">
      <c r="C820" s="170"/>
    </row>
    <row r="821" spans="3:3" ht="15.75" customHeight="1">
      <c r="C821" s="170"/>
    </row>
    <row r="822" spans="3:3" ht="15.75" customHeight="1">
      <c r="C822" s="170"/>
    </row>
    <row r="823" spans="3:3" ht="15.75" customHeight="1">
      <c r="C823" s="170"/>
    </row>
    <row r="824" spans="3:3" ht="15.75" customHeight="1">
      <c r="C824" s="170"/>
    </row>
    <row r="825" spans="3:3" ht="15.75" customHeight="1">
      <c r="C825" s="170"/>
    </row>
    <row r="826" spans="3:3" ht="15.75" customHeight="1">
      <c r="C826" s="170"/>
    </row>
    <row r="827" spans="3:3" ht="15.75" customHeight="1">
      <c r="C827" s="170"/>
    </row>
    <row r="828" spans="3:3" ht="15.75" customHeight="1">
      <c r="C828" s="170"/>
    </row>
    <row r="829" spans="3:3" ht="15.75" customHeight="1">
      <c r="C829" s="170"/>
    </row>
    <row r="830" spans="3:3" ht="15.75" customHeight="1">
      <c r="C830" s="170"/>
    </row>
    <row r="831" spans="3:3" ht="15.75" customHeight="1">
      <c r="C831" s="170"/>
    </row>
    <row r="832" spans="3:3" ht="15.75" customHeight="1">
      <c r="C832" s="170"/>
    </row>
    <row r="833" spans="3:3" ht="15.75" customHeight="1">
      <c r="C833" s="170"/>
    </row>
    <row r="834" spans="3:3" ht="15.75" customHeight="1">
      <c r="C834" s="170"/>
    </row>
    <row r="835" spans="3:3" ht="15.75" customHeight="1">
      <c r="C835" s="170"/>
    </row>
    <row r="836" spans="3:3" ht="15.75" customHeight="1">
      <c r="C836" s="170"/>
    </row>
    <row r="837" spans="3:3" ht="15.75" customHeight="1">
      <c r="C837" s="170"/>
    </row>
    <row r="838" spans="3:3" ht="15.75" customHeight="1">
      <c r="C838" s="170"/>
    </row>
    <row r="839" spans="3:3" ht="15.75" customHeight="1">
      <c r="C839" s="170"/>
    </row>
    <row r="840" spans="3:3" ht="15.75" customHeight="1">
      <c r="C840" s="170"/>
    </row>
    <row r="841" spans="3:3" ht="15.75" customHeight="1">
      <c r="C841" s="170"/>
    </row>
    <row r="842" spans="3:3" ht="15.75" customHeight="1">
      <c r="C842" s="170"/>
    </row>
    <row r="843" spans="3:3" ht="15.75" customHeight="1">
      <c r="C843" s="170"/>
    </row>
    <row r="844" spans="3:3" ht="15.75" customHeight="1">
      <c r="C844" s="170"/>
    </row>
    <row r="845" spans="3:3" ht="15.75" customHeight="1">
      <c r="C845" s="170"/>
    </row>
    <row r="846" spans="3:3" ht="15.75" customHeight="1">
      <c r="C846" s="170"/>
    </row>
    <row r="847" spans="3:3" ht="15.75" customHeight="1">
      <c r="C847" s="170"/>
    </row>
    <row r="848" spans="3:3" ht="15.75" customHeight="1">
      <c r="C848" s="170"/>
    </row>
    <row r="849" spans="3:3" ht="15.75" customHeight="1">
      <c r="C849" s="170"/>
    </row>
    <row r="850" spans="3:3" ht="15.75" customHeight="1">
      <c r="C850" s="170"/>
    </row>
    <row r="851" spans="3:3" ht="15.75" customHeight="1">
      <c r="C851" s="170"/>
    </row>
    <row r="852" spans="3:3" ht="15.75" customHeight="1">
      <c r="C852" s="170"/>
    </row>
    <row r="853" spans="3:3" ht="15.75" customHeight="1">
      <c r="C853" s="170"/>
    </row>
    <row r="854" spans="3:3" ht="15.75" customHeight="1">
      <c r="C854" s="170"/>
    </row>
    <row r="855" spans="3:3" ht="15.75" customHeight="1">
      <c r="C855" s="170"/>
    </row>
    <row r="856" spans="3:3" ht="15.75" customHeight="1">
      <c r="C856" s="170"/>
    </row>
    <row r="857" spans="3:3" ht="15.75" customHeight="1">
      <c r="C857" s="170"/>
    </row>
    <row r="858" spans="3:3" ht="15.75" customHeight="1">
      <c r="C858" s="170"/>
    </row>
    <row r="859" spans="3:3" ht="15.75" customHeight="1">
      <c r="C859" s="170"/>
    </row>
    <row r="860" spans="3:3" ht="15.75" customHeight="1">
      <c r="C860" s="170"/>
    </row>
    <row r="861" spans="3:3" ht="15.75" customHeight="1">
      <c r="C861" s="170"/>
    </row>
    <row r="862" spans="3:3" ht="15.75" customHeight="1">
      <c r="C862" s="170"/>
    </row>
    <row r="863" spans="3:3" ht="15.75" customHeight="1">
      <c r="C863" s="170"/>
    </row>
    <row r="864" spans="3:3" ht="15.75" customHeight="1">
      <c r="C864" s="170"/>
    </row>
    <row r="865" spans="3:3" ht="15.75" customHeight="1">
      <c r="C865" s="170"/>
    </row>
    <row r="866" spans="3:3" ht="15.75" customHeight="1">
      <c r="C866" s="170"/>
    </row>
    <row r="867" spans="3:3" ht="15.75" customHeight="1">
      <c r="C867" s="170"/>
    </row>
    <row r="868" spans="3:3" ht="15.75" customHeight="1">
      <c r="C868" s="170"/>
    </row>
    <row r="869" spans="3:3" ht="15.75" customHeight="1">
      <c r="C869" s="170"/>
    </row>
    <row r="870" spans="3:3" ht="15.75" customHeight="1">
      <c r="C870" s="170"/>
    </row>
    <row r="871" spans="3:3" ht="15.75" customHeight="1">
      <c r="C871" s="170"/>
    </row>
    <row r="872" spans="3:3" ht="15.75" customHeight="1">
      <c r="C872" s="170"/>
    </row>
    <row r="873" spans="3:3" ht="15.75" customHeight="1">
      <c r="C873" s="170"/>
    </row>
    <row r="874" spans="3:3" ht="15.75" customHeight="1">
      <c r="C874" s="170"/>
    </row>
    <row r="875" spans="3:3" ht="15.75" customHeight="1">
      <c r="C875" s="170"/>
    </row>
    <row r="876" spans="3:3" ht="15.75" customHeight="1">
      <c r="C876" s="170"/>
    </row>
    <row r="877" spans="3:3" ht="15.75" customHeight="1">
      <c r="C877" s="170"/>
    </row>
    <row r="878" spans="3:3" ht="15.75" customHeight="1">
      <c r="C878" s="170"/>
    </row>
    <row r="879" spans="3:3" ht="15.75" customHeight="1">
      <c r="C879" s="170"/>
    </row>
    <row r="880" spans="3:3" ht="15.75" customHeight="1">
      <c r="C880" s="170"/>
    </row>
    <row r="881" spans="3:3" ht="15.75" customHeight="1">
      <c r="C881" s="170"/>
    </row>
    <row r="882" spans="3:3" ht="15.75" customHeight="1">
      <c r="C882" s="170"/>
    </row>
    <row r="883" spans="3:3" ht="15.75" customHeight="1">
      <c r="C883" s="170"/>
    </row>
    <row r="884" spans="3:3" ht="15.75" customHeight="1">
      <c r="C884" s="170"/>
    </row>
    <row r="885" spans="3:3" ht="15.75" customHeight="1">
      <c r="C885" s="170"/>
    </row>
    <row r="886" spans="3:3" ht="15.75" customHeight="1">
      <c r="C886" s="170"/>
    </row>
    <row r="887" spans="3:3" ht="15.75" customHeight="1">
      <c r="C887" s="170"/>
    </row>
    <row r="888" spans="3:3" ht="15.75" customHeight="1">
      <c r="C888" s="170"/>
    </row>
    <row r="889" spans="3:3" ht="15.75" customHeight="1">
      <c r="C889" s="170"/>
    </row>
    <row r="890" spans="3:3" ht="15.75" customHeight="1">
      <c r="C890" s="170"/>
    </row>
    <row r="891" spans="3:3" ht="15.75" customHeight="1">
      <c r="C891" s="170"/>
    </row>
    <row r="892" spans="3:3" ht="15.75" customHeight="1">
      <c r="C892" s="170"/>
    </row>
    <row r="893" spans="3:3" ht="15.75" customHeight="1">
      <c r="C893" s="170"/>
    </row>
    <row r="894" spans="3:3" ht="15.75" customHeight="1">
      <c r="C894" s="170"/>
    </row>
    <row r="895" spans="3:3" ht="15.75" customHeight="1">
      <c r="C895" s="170"/>
    </row>
    <row r="896" spans="3:3" ht="15.75" customHeight="1">
      <c r="C896" s="170"/>
    </row>
    <row r="897" spans="3:3" ht="15.75" customHeight="1">
      <c r="C897" s="170"/>
    </row>
    <row r="898" spans="3:3" ht="15.75" customHeight="1">
      <c r="C898" s="170"/>
    </row>
    <row r="899" spans="3:3" ht="15.75" customHeight="1">
      <c r="C899" s="170"/>
    </row>
    <row r="900" spans="3:3" ht="15.75" customHeight="1">
      <c r="C900" s="170"/>
    </row>
    <row r="901" spans="3:3" ht="15.75" customHeight="1">
      <c r="C901" s="170"/>
    </row>
    <row r="902" spans="3:3" ht="15.75" customHeight="1">
      <c r="C902" s="170"/>
    </row>
    <row r="903" spans="3:3" ht="15.75" customHeight="1">
      <c r="C903" s="170"/>
    </row>
    <row r="904" spans="3:3" ht="15.75" customHeight="1">
      <c r="C904" s="170"/>
    </row>
    <row r="905" spans="3:3" ht="15.75" customHeight="1">
      <c r="C905" s="170"/>
    </row>
    <row r="906" spans="3:3" ht="15.75" customHeight="1">
      <c r="C906" s="170"/>
    </row>
    <row r="907" spans="3:3" ht="15.75" customHeight="1">
      <c r="C907" s="170"/>
    </row>
    <row r="908" spans="3:3" ht="15.75" customHeight="1">
      <c r="C908" s="170"/>
    </row>
    <row r="909" spans="3:3" ht="15.75" customHeight="1">
      <c r="C909" s="170"/>
    </row>
    <row r="910" spans="3:3" ht="15.75" customHeight="1">
      <c r="C910" s="170"/>
    </row>
    <row r="911" spans="3:3" ht="15.75" customHeight="1">
      <c r="C911" s="170"/>
    </row>
    <row r="912" spans="3:3" ht="15.75" customHeight="1">
      <c r="C912" s="170"/>
    </row>
    <row r="913" spans="3:3" ht="15.75" customHeight="1">
      <c r="C913" s="170"/>
    </row>
    <row r="914" spans="3:3" ht="15.75" customHeight="1">
      <c r="C914" s="170"/>
    </row>
    <row r="915" spans="3:3" ht="15.75" customHeight="1">
      <c r="C915" s="170"/>
    </row>
    <row r="916" spans="3:3" ht="15.75" customHeight="1">
      <c r="C916" s="170"/>
    </row>
    <row r="917" spans="3:3" ht="15.75" customHeight="1">
      <c r="C917" s="170"/>
    </row>
    <row r="918" spans="3:3" ht="15.75" customHeight="1">
      <c r="C918" s="170"/>
    </row>
    <row r="919" spans="3:3" ht="15.75" customHeight="1">
      <c r="C919" s="170"/>
    </row>
    <row r="920" spans="3:3" ht="15.75" customHeight="1">
      <c r="C920" s="170"/>
    </row>
    <row r="921" spans="3:3" ht="15.75" customHeight="1">
      <c r="C921" s="170"/>
    </row>
    <row r="922" spans="3:3" ht="15.75" customHeight="1">
      <c r="C922" s="170"/>
    </row>
    <row r="923" spans="3:3" ht="15.75" customHeight="1">
      <c r="C923" s="170"/>
    </row>
    <row r="924" spans="3:3" ht="15.75" customHeight="1">
      <c r="C924" s="170"/>
    </row>
    <row r="925" spans="3:3" ht="15.75" customHeight="1">
      <c r="C925" s="170"/>
    </row>
    <row r="926" spans="3:3" ht="15.75" customHeight="1">
      <c r="C926" s="170"/>
    </row>
    <row r="927" spans="3:3" ht="15.75" customHeight="1">
      <c r="C927" s="170"/>
    </row>
    <row r="928" spans="3:3" ht="15.75" customHeight="1">
      <c r="C928" s="170"/>
    </row>
    <row r="929" spans="3:3" ht="15.75" customHeight="1">
      <c r="C929" s="170"/>
    </row>
    <row r="930" spans="3:3" ht="15.75" customHeight="1">
      <c r="C930" s="170"/>
    </row>
    <row r="931" spans="3:3" ht="15.75" customHeight="1">
      <c r="C931" s="170"/>
    </row>
    <row r="932" spans="3:3" ht="15.75" customHeight="1">
      <c r="C932" s="170"/>
    </row>
    <row r="933" spans="3:3" ht="15.75" customHeight="1">
      <c r="C933" s="170"/>
    </row>
    <row r="934" spans="3:3" ht="15.75" customHeight="1">
      <c r="C934" s="170"/>
    </row>
    <row r="935" spans="3:3" ht="15.75" customHeight="1">
      <c r="C935" s="170"/>
    </row>
    <row r="936" spans="3:3" ht="15.75" customHeight="1">
      <c r="C936" s="170"/>
    </row>
    <row r="937" spans="3:3" ht="15.75" customHeight="1">
      <c r="C937" s="170"/>
    </row>
    <row r="938" spans="3:3" ht="15.75" customHeight="1">
      <c r="C938" s="170"/>
    </row>
    <row r="939" spans="3:3" ht="15.75" customHeight="1">
      <c r="C939" s="170"/>
    </row>
    <row r="940" spans="3:3" ht="15.75" customHeight="1">
      <c r="C940" s="170"/>
    </row>
    <row r="941" spans="3:3" ht="15.75" customHeight="1">
      <c r="C941" s="170"/>
    </row>
    <row r="942" spans="3:3" ht="15.75" customHeight="1">
      <c r="C942" s="170"/>
    </row>
    <row r="943" spans="3:3" ht="15.75" customHeight="1">
      <c r="C943" s="170"/>
    </row>
    <row r="944" spans="3:3" ht="15.75" customHeight="1">
      <c r="C944" s="170"/>
    </row>
    <row r="945" spans="3:3" ht="15.75" customHeight="1">
      <c r="C945" s="170"/>
    </row>
    <row r="946" spans="3:3" ht="15.75" customHeight="1">
      <c r="C946" s="170"/>
    </row>
    <row r="947" spans="3:3" ht="15.75" customHeight="1">
      <c r="C947" s="170"/>
    </row>
    <row r="948" spans="3:3" ht="15.75" customHeight="1">
      <c r="C948" s="170"/>
    </row>
    <row r="949" spans="3:3" ht="15.75" customHeight="1">
      <c r="C949" s="170"/>
    </row>
    <row r="950" spans="3:3" ht="15.75" customHeight="1">
      <c r="C950" s="170"/>
    </row>
    <row r="951" spans="3:3" ht="15.75" customHeight="1">
      <c r="C951" s="170"/>
    </row>
    <row r="952" spans="3:3" ht="15.75" customHeight="1">
      <c r="C952" s="170"/>
    </row>
    <row r="953" spans="3:3" ht="15.75" customHeight="1">
      <c r="C953" s="170"/>
    </row>
    <row r="954" spans="3:3" ht="15.75" customHeight="1">
      <c r="C954" s="170"/>
    </row>
    <row r="955" spans="3:3" ht="15.75" customHeight="1">
      <c r="C955" s="170"/>
    </row>
    <row r="956" spans="3:3" ht="15.75" customHeight="1">
      <c r="C956" s="170"/>
    </row>
    <row r="957" spans="3:3" ht="15.75" customHeight="1">
      <c r="C957" s="170"/>
    </row>
    <row r="958" spans="3:3" ht="15.75" customHeight="1">
      <c r="C958" s="170"/>
    </row>
    <row r="959" spans="3:3" ht="15.75" customHeight="1">
      <c r="C959" s="170"/>
    </row>
    <row r="960" spans="3:3" ht="15.75" customHeight="1">
      <c r="C960" s="170"/>
    </row>
    <row r="961" spans="3:3" ht="15.75" customHeight="1">
      <c r="C961" s="170"/>
    </row>
    <row r="962" spans="3:3" ht="15.75" customHeight="1">
      <c r="C962" s="170"/>
    </row>
    <row r="963" spans="3:3" ht="15.75" customHeight="1">
      <c r="C963" s="170"/>
    </row>
    <row r="964" spans="3:3" ht="15.75" customHeight="1">
      <c r="C964" s="170"/>
    </row>
    <row r="965" spans="3:3" ht="15.75" customHeight="1">
      <c r="C965" s="170"/>
    </row>
    <row r="966" spans="3:3" ht="15.75" customHeight="1">
      <c r="C966" s="170"/>
    </row>
    <row r="967" spans="3:3" ht="15.75" customHeight="1">
      <c r="C967" s="170"/>
    </row>
    <row r="968" spans="3:3" ht="15.75" customHeight="1">
      <c r="C968" s="170"/>
    </row>
    <row r="969" spans="3:3" ht="15.75" customHeight="1">
      <c r="C969" s="170"/>
    </row>
    <row r="970" spans="3:3" ht="15.75" customHeight="1">
      <c r="C970" s="170"/>
    </row>
    <row r="971" spans="3:3" ht="15.75" customHeight="1">
      <c r="C971" s="170"/>
    </row>
    <row r="972" spans="3:3" ht="15.75" customHeight="1">
      <c r="C972" s="170"/>
    </row>
    <row r="973" spans="3:3" ht="15.75" customHeight="1">
      <c r="C973" s="170"/>
    </row>
    <row r="974" spans="3:3" ht="15.75" customHeight="1">
      <c r="C974" s="170"/>
    </row>
    <row r="975" spans="3:3" ht="15.75" customHeight="1">
      <c r="C975" s="170"/>
    </row>
    <row r="976" spans="3:3" ht="15.75" customHeight="1">
      <c r="C976" s="170"/>
    </row>
    <row r="977" spans="3:3" ht="15.75" customHeight="1">
      <c r="C977" s="170"/>
    </row>
    <row r="978" spans="3:3" ht="15.75" customHeight="1">
      <c r="C978" s="170"/>
    </row>
    <row r="979" spans="3:3" ht="15.75" customHeight="1">
      <c r="C979" s="170"/>
    </row>
    <row r="980" spans="3:3" ht="15.75" customHeight="1">
      <c r="C980" s="170"/>
    </row>
    <row r="981" spans="3:3" ht="15.75" customHeight="1">
      <c r="C981" s="170"/>
    </row>
    <row r="982" spans="3:3" ht="15.75" customHeight="1">
      <c r="C982" s="170"/>
    </row>
    <row r="983" spans="3:3" ht="15.75" customHeight="1">
      <c r="C983" s="170"/>
    </row>
    <row r="984" spans="3:3" ht="15.75" customHeight="1">
      <c r="C984" s="170"/>
    </row>
    <row r="985" spans="3:3" ht="15.75" customHeight="1">
      <c r="C985" s="170"/>
    </row>
    <row r="986" spans="3:3" ht="15.75" customHeight="1">
      <c r="C986" s="170"/>
    </row>
    <row r="987" spans="3:3" ht="15.75" customHeight="1">
      <c r="C987" s="170"/>
    </row>
    <row r="988" spans="3:3" ht="15.75" customHeight="1">
      <c r="C988" s="170"/>
    </row>
    <row r="989" spans="3:3" ht="15.75" customHeight="1">
      <c r="C989" s="170"/>
    </row>
    <row r="990" spans="3:3" ht="15.75" customHeight="1">
      <c r="C990" s="170"/>
    </row>
    <row r="991" spans="3:3" ht="15.75" customHeight="1">
      <c r="C991" s="170"/>
    </row>
    <row r="992" spans="3:3" ht="15.75" customHeight="1">
      <c r="C992" s="170"/>
    </row>
    <row r="993" spans="3:3" ht="15.75" customHeight="1">
      <c r="C993" s="170"/>
    </row>
    <row r="994" spans="3:3" ht="15.75" customHeight="1">
      <c r="C994" s="170"/>
    </row>
    <row r="995" spans="3:3" ht="15.75" customHeight="1">
      <c r="C995" s="170"/>
    </row>
    <row r="996" spans="3:3" ht="15.75" customHeight="1">
      <c r="C996" s="170"/>
    </row>
    <row r="997" spans="3:3" ht="15.75" customHeight="1">
      <c r="C997" s="170"/>
    </row>
    <row r="998" spans="3:3" ht="15.75" customHeight="1">
      <c r="C998" s="170"/>
    </row>
    <row r="999" spans="3:3" ht="15.75" customHeight="1">
      <c r="C999" s="170"/>
    </row>
    <row r="1000" spans="3:3" ht="15.75" customHeight="1">
      <c r="C1000" s="170"/>
    </row>
  </sheetData>
  <mergeCells count="36">
    <mergeCell ref="A1:P1"/>
    <mergeCell ref="A2:P2"/>
    <mergeCell ref="A3:P3"/>
    <mergeCell ref="A4:D4"/>
    <mergeCell ref="A5:P5"/>
    <mergeCell ref="B10:D10"/>
    <mergeCell ref="F10:S10"/>
    <mergeCell ref="F11:S11"/>
    <mergeCell ref="E12:R12"/>
    <mergeCell ref="E13:R13"/>
    <mergeCell ref="B15:B19"/>
    <mergeCell ref="C21:C22"/>
    <mergeCell ref="D21:D22"/>
    <mergeCell ref="E21:E22"/>
    <mergeCell ref="D31:L31"/>
    <mergeCell ref="D15:L15"/>
    <mergeCell ref="D16:L16"/>
    <mergeCell ref="D19:L19"/>
    <mergeCell ref="D20:L20"/>
    <mergeCell ref="F21:J21"/>
    <mergeCell ref="D32:L32"/>
    <mergeCell ref="D33:L33"/>
    <mergeCell ref="F34:K34"/>
    <mergeCell ref="B59:B65"/>
    <mergeCell ref="B72:E73"/>
    <mergeCell ref="E34:E35"/>
    <mergeCell ref="B75:D75"/>
    <mergeCell ref="B77:B93"/>
    <mergeCell ref="B95:B130"/>
    <mergeCell ref="B131:B149"/>
    <mergeCell ref="C34:C35"/>
    <mergeCell ref="D34:D35"/>
    <mergeCell ref="D44:L44"/>
    <mergeCell ref="B49:E49"/>
    <mergeCell ref="B50:B56"/>
    <mergeCell ref="B58:E58"/>
  </mergeCells>
  <conditionalFormatting sqref="H30">
    <cfRule type="containsText" dxfId="52" priority="1" operator="containsText" text="ERROR">
      <formula>NOT(ISERROR(SEARCH(("ERROR"),(H30))))</formula>
    </cfRule>
  </conditionalFormatting>
  <conditionalFormatting sqref="F10">
    <cfRule type="notContainsBlanks" dxfId="51" priority="2">
      <formula>LEN(TRIM(F10))&gt;0</formula>
    </cfRule>
  </conditionalFormatting>
  <conditionalFormatting sqref="F11:S11">
    <cfRule type="expression" dxfId="50" priority="3">
      <formula>E11="NO SE REPORTA"</formula>
    </cfRule>
  </conditionalFormatting>
  <conditionalFormatting sqref="F11:S11">
    <cfRule type="expression" dxfId="49" priority="4">
      <formula>E10="NO APLICA"</formula>
    </cfRule>
  </conditionalFormatting>
  <conditionalFormatting sqref="E12:R12">
    <cfRule type="expression" dxfId="48" priority="5">
      <formula>E11="SI SE REPORTA"</formula>
    </cfRule>
  </conditionalFormatting>
  <dataValidations count="5">
    <dataValidation type="list" allowBlank="1" showErrorMessage="1" sqref="E11">
      <formula1>REPORTE</formula1>
    </dataValidation>
    <dataValidation type="decimal" allowBlank="1" showInputMessage="1" showErrorMessage="1" prompt="ERROR - Escriba un valor entre 0% y 100%" sqref="F23:H29">
      <formula1>0</formula1>
      <formula2>1</formula2>
    </dataValidation>
    <dataValidation type="decimal" operator="greaterThanOrEqual" allowBlank="1" showInputMessage="1" showErrorMessage="1" prompt="ERROR - Escriba un número igual o mayor que 0" sqref="E18:H18">
      <formula1>0</formula1>
    </dataValidation>
    <dataValidation type="list" allowBlank="1" showErrorMessage="1" sqref="E10">
      <formula1>SI</formula1>
    </dataValidation>
    <dataValidation type="decimal" operator="greaterThanOrEqual" allowBlank="1" showInputMessage="1" showErrorMessage="1" prompt="ERROR - Valor en PESOS (sin centavos)" sqref="F36:I42">
      <formula1>0</formula1>
    </dataValidation>
  </dataValidations>
  <hyperlinks>
    <hyperlink ref="B9" location="null!A1" display="VOLVER AL INDICE"/>
  </hyperlinks>
  <pageMargins left="0.25" right="0.25" top="0.75" bottom="0.75" header="0" footer="0"/>
  <pageSetup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sqref="A1:P1"/>
    </sheetView>
  </sheetViews>
  <sheetFormatPr baseColWidth="10" defaultColWidth="12.625" defaultRowHeight="15" customHeight="1"/>
  <cols>
    <col min="1" max="1" width="1.625" customWidth="1"/>
    <col min="2" max="2" width="9.5" customWidth="1"/>
    <col min="3" max="3" width="4.375" customWidth="1"/>
    <col min="4" max="4" width="30.5" customWidth="1"/>
    <col min="5" max="5" width="15.875" customWidth="1"/>
    <col min="6" max="26" width="9.375" customWidth="1"/>
  </cols>
  <sheetData>
    <row r="1" spans="1:26" ht="100.5" customHeight="1">
      <c r="A1" s="808"/>
      <c r="B1" s="732"/>
      <c r="C1" s="732"/>
      <c r="D1" s="732"/>
      <c r="E1" s="732"/>
      <c r="F1" s="732"/>
      <c r="G1" s="732"/>
      <c r="H1" s="732"/>
      <c r="I1" s="732"/>
      <c r="J1" s="732"/>
      <c r="K1" s="732"/>
      <c r="L1" s="732"/>
      <c r="M1" s="732"/>
      <c r="N1" s="732"/>
      <c r="O1" s="732"/>
      <c r="P1" s="733"/>
      <c r="Q1" s="24"/>
      <c r="R1" s="24"/>
      <c r="S1" s="4"/>
      <c r="T1" s="4"/>
      <c r="U1" s="4"/>
      <c r="V1" s="4"/>
      <c r="W1" s="4"/>
      <c r="X1" s="4"/>
      <c r="Y1" s="4"/>
      <c r="Z1" s="4"/>
    </row>
    <row r="2" spans="1:26">
      <c r="A2" s="731" t="str">
        <f>'Datos Generales'!C5</f>
        <v>Corporación Autónoma Regional del Tolima – CORTOLIMA</v>
      </c>
      <c r="B2" s="732"/>
      <c r="C2" s="732"/>
      <c r="D2" s="732"/>
      <c r="E2" s="732"/>
      <c r="F2" s="732"/>
      <c r="G2" s="732"/>
      <c r="H2" s="732"/>
      <c r="I2" s="732"/>
      <c r="J2" s="732"/>
      <c r="K2" s="732"/>
      <c r="L2" s="732"/>
      <c r="M2" s="732"/>
      <c r="N2" s="732"/>
      <c r="O2" s="732"/>
      <c r="P2" s="733"/>
      <c r="Q2" s="24"/>
      <c r="R2" s="24"/>
      <c r="S2" s="5"/>
      <c r="T2" s="5"/>
      <c r="U2" s="5"/>
      <c r="V2" s="5"/>
      <c r="W2" s="5"/>
      <c r="X2" s="5"/>
      <c r="Y2" s="5"/>
      <c r="Z2" s="5"/>
    </row>
    <row r="3" spans="1:26">
      <c r="A3" s="809" t="s">
        <v>845</v>
      </c>
      <c r="B3" s="732"/>
      <c r="C3" s="732"/>
      <c r="D3" s="732"/>
      <c r="E3" s="732"/>
      <c r="F3" s="732"/>
      <c r="G3" s="732"/>
      <c r="H3" s="732"/>
      <c r="I3" s="732"/>
      <c r="J3" s="732"/>
      <c r="K3" s="732"/>
      <c r="L3" s="732"/>
      <c r="M3" s="732"/>
      <c r="N3" s="732"/>
      <c r="O3" s="732"/>
      <c r="P3" s="733"/>
      <c r="Q3" s="24"/>
      <c r="R3" s="24"/>
      <c r="S3" s="5"/>
      <c r="T3" s="5"/>
      <c r="U3" s="5"/>
      <c r="V3" s="5"/>
      <c r="W3" s="5"/>
      <c r="X3" s="5"/>
      <c r="Y3" s="5"/>
      <c r="Z3" s="5"/>
    </row>
    <row r="4" spans="1:26" ht="15.75">
      <c r="A4" s="809" t="s">
        <v>49</v>
      </c>
      <c r="B4" s="732"/>
      <c r="C4" s="732"/>
      <c r="D4" s="810"/>
      <c r="E4" s="14" t="str">
        <f>'Datos Generales'!C6</f>
        <v>2020-I</v>
      </c>
      <c r="F4" s="14"/>
      <c r="G4" s="14"/>
      <c r="H4" s="14"/>
      <c r="I4" s="14"/>
      <c r="J4" s="14"/>
      <c r="K4" s="14"/>
      <c r="L4" s="14"/>
      <c r="M4" s="14"/>
      <c r="N4" s="14"/>
      <c r="O4" s="14"/>
      <c r="P4" s="15"/>
      <c r="Q4" s="24"/>
      <c r="R4" s="24"/>
      <c r="S4" s="5"/>
      <c r="T4" s="5"/>
      <c r="U4" s="5"/>
      <c r="V4" s="5"/>
      <c r="W4" s="5"/>
      <c r="X4" s="5"/>
      <c r="Y4" s="5"/>
      <c r="Z4" s="5"/>
    </row>
    <row r="5" spans="1:26" ht="16.5" customHeight="1">
      <c r="A5" s="809" t="s">
        <v>263</v>
      </c>
      <c r="B5" s="732"/>
      <c r="C5" s="732"/>
      <c r="D5" s="732"/>
      <c r="E5" s="732"/>
      <c r="F5" s="732"/>
      <c r="G5" s="732"/>
      <c r="H5" s="732"/>
      <c r="I5" s="732"/>
      <c r="J5" s="732"/>
      <c r="K5" s="732"/>
      <c r="L5" s="732"/>
      <c r="M5" s="732"/>
      <c r="N5" s="732"/>
      <c r="O5" s="732"/>
      <c r="P5" s="733"/>
      <c r="Q5" s="24"/>
      <c r="R5" s="24"/>
      <c r="S5" s="24"/>
      <c r="T5" s="24"/>
      <c r="U5" s="24"/>
      <c r="V5" s="24"/>
      <c r="W5" s="24"/>
      <c r="X5" s="24"/>
      <c r="Y5" s="24"/>
      <c r="Z5" s="24"/>
    </row>
    <row r="6" spans="1:26">
      <c r="B6" s="118" t="s">
        <v>882</v>
      </c>
      <c r="C6" s="119"/>
      <c r="D6" s="120"/>
      <c r="E6" s="207"/>
      <c r="F6" s="120" t="s">
        <v>883</v>
      </c>
      <c r="G6" s="120"/>
      <c r="H6" s="120"/>
      <c r="I6" s="120"/>
      <c r="J6" s="120"/>
      <c r="K6" s="120"/>
    </row>
    <row r="7" spans="1:26">
      <c r="B7" s="122"/>
      <c r="C7" s="123"/>
      <c r="D7" s="120"/>
      <c r="E7" s="124"/>
      <c r="F7" s="120" t="s">
        <v>884</v>
      </c>
      <c r="G7" s="120"/>
      <c r="H7" s="120"/>
      <c r="I7" s="120"/>
      <c r="J7" s="120"/>
      <c r="K7" s="120"/>
    </row>
    <row r="8" spans="1:26">
      <c r="B8" s="125" t="s">
        <v>885</v>
      </c>
      <c r="C8" s="126">
        <v>2020</v>
      </c>
      <c r="D8" s="127">
        <f>IF(E10="NO APLICA","NO APLICA",IF(E11="NO SE REPORTA","SIN INFORMACION",+F42))</f>
        <v>0</v>
      </c>
      <c r="E8" s="209"/>
      <c r="F8" s="120" t="s">
        <v>886</v>
      </c>
      <c r="G8" s="120"/>
      <c r="H8" s="120"/>
      <c r="I8" s="120"/>
      <c r="J8" s="120"/>
      <c r="K8" s="120"/>
    </row>
    <row r="9" spans="1:26">
      <c r="B9" s="129" t="s">
        <v>887</v>
      </c>
      <c r="C9" s="170"/>
      <c r="D9" s="120"/>
      <c r="E9" s="120"/>
      <c r="F9" s="120"/>
      <c r="G9" s="120"/>
      <c r="H9" s="120"/>
      <c r="I9" s="120"/>
      <c r="J9" s="120"/>
      <c r="K9" s="120"/>
    </row>
    <row r="10" spans="1:26">
      <c r="A10" s="24"/>
      <c r="B10" s="836" t="s">
        <v>888</v>
      </c>
      <c r="C10" s="787"/>
      <c r="D10" s="787"/>
      <c r="E10" s="132" t="s">
        <v>889</v>
      </c>
      <c r="F10" s="83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787"/>
      <c r="H10" s="787"/>
      <c r="I10" s="787"/>
      <c r="J10" s="787"/>
      <c r="K10" s="787"/>
      <c r="L10" s="787"/>
      <c r="M10" s="787"/>
      <c r="N10" s="787"/>
      <c r="O10" s="787"/>
      <c r="P10" s="787"/>
      <c r="Q10" s="787"/>
      <c r="R10" s="787"/>
      <c r="S10" s="787"/>
      <c r="T10" s="120"/>
      <c r="U10" s="120"/>
      <c r="V10" s="24"/>
      <c r="W10" s="24"/>
      <c r="X10" s="24"/>
      <c r="Y10" s="24"/>
      <c r="Z10" s="24"/>
    </row>
    <row r="11" spans="1:26" ht="14.25" customHeight="1">
      <c r="A11" s="24"/>
      <c r="B11" s="133"/>
      <c r="C11" s="130"/>
      <c r="D11" s="134" t="str">
        <f>IF(E10="SI APLICA","¿El indicador no se reporta por limitaciones de información disponible? ","")</f>
        <v xml:space="preserve">¿El indicador no se reporta por limitaciones de información disponible? </v>
      </c>
      <c r="E11" s="135" t="s">
        <v>1020</v>
      </c>
      <c r="F11" s="838"/>
      <c r="G11" s="787"/>
      <c r="H11" s="787"/>
      <c r="I11" s="787"/>
      <c r="J11" s="787"/>
      <c r="K11" s="787"/>
      <c r="L11" s="787"/>
      <c r="M11" s="787"/>
      <c r="N11" s="787"/>
      <c r="O11" s="787"/>
      <c r="P11" s="787"/>
      <c r="Q11" s="787"/>
      <c r="R11" s="787"/>
      <c r="S11" s="787"/>
      <c r="T11" s="24"/>
      <c r="U11" s="24"/>
      <c r="V11" s="24"/>
      <c r="W11" s="24"/>
      <c r="X11" s="24"/>
      <c r="Y11" s="24"/>
      <c r="Z11" s="24"/>
    </row>
    <row r="12" spans="1:26" ht="23.25" customHeight="1">
      <c r="A12" s="24"/>
      <c r="B12" s="133"/>
      <c r="C12" s="130"/>
      <c r="D12" s="134" t="str">
        <f>IF(E11="SI SE REPORTA","¿Qué programas o proyectos del Plan de Acción están asociados al indicador? ","")</f>
        <v xml:space="preserve">¿Qué programas o proyectos del Plan de Acción están asociados al indicador? </v>
      </c>
      <c r="E12" s="839"/>
      <c r="F12" s="787"/>
      <c r="G12" s="787"/>
      <c r="H12" s="787"/>
      <c r="I12" s="787"/>
      <c r="J12" s="787"/>
      <c r="K12" s="787"/>
      <c r="L12" s="787"/>
      <c r="M12" s="787"/>
      <c r="N12" s="787"/>
      <c r="O12" s="787"/>
      <c r="P12" s="787"/>
      <c r="Q12" s="787"/>
      <c r="R12" s="787"/>
      <c r="S12" s="24"/>
      <c r="T12" s="24"/>
      <c r="U12" s="24"/>
      <c r="V12" s="24"/>
      <c r="W12" s="24"/>
      <c r="X12" s="24"/>
      <c r="Y12" s="24"/>
      <c r="Z12" s="24"/>
    </row>
    <row r="13" spans="1:26" ht="21.75" customHeight="1">
      <c r="A13" s="24"/>
      <c r="B13" s="133"/>
      <c r="C13" s="130"/>
      <c r="D13" s="134" t="s">
        <v>891</v>
      </c>
      <c r="E13" s="832"/>
      <c r="F13" s="833"/>
      <c r="G13" s="833"/>
      <c r="H13" s="833"/>
      <c r="I13" s="833"/>
      <c r="J13" s="833"/>
      <c r="K13" s="833"/>
      <c r="L13" s="833"/>
      <c r="M13" s="833"/>
      <c r="N13" s="833"/>
      <c r="O13" s="833"/>
      <c r="P13" s="833"/>
      <c r="Q13" s="833"/>
      <c r="R13" s="834"/>
      <c r="S13" s="24"/>
      <c r="T13" s="24"/>
      <c r="U13" s="24"/>
      <c r="V13" s="24"/>
      <c r="W13" s="24"/>
      <c r="X13" s="24"/>
      <c r="Y13" s="24"/>
      <c r="Z13" s="24"/>
    </row>
    <row r="14" spans="1:26" ht="6.75" customHeight="1">
      <c r="A14" s="24"/>
      <c r="B14" s="133"/>
      <c r="C14" s="170"/>
      <c r="D14" s="120"/>
      <c r="E14" s="120"/>
      <c r="F14" s="120"/>
      <c r="G14" s="120"/>
      <c r="H14" s="120"/>
      <c r="I14" s="120"/>
      <c r="J14" s="120"/>
      <c r="K14" s="120"/>
      <c r="L14" s="24"/>
      <c r="M14" s="24"/>
      <c r="N14" s="24"/>
      <c r="O14" s="24"/>
      <c r="P14" s="24"/>
      <c r="Q14" s="24"/>
      <c r="R14" s="24"/>
      <c r="S14" s="24"/>
      <c r="T14" s="24"/>
      <c r="U14" s="24"/>
      <c r="V14" s="24"/>
      <c r="W14" s="24"/>
      <c r="X14" s="24"/>
      <c r="Y14" s="24"/>
      <c r="Z14" s="24"/>
    </row>
    <row r="15" spans="1:26" ht="15" customHeight="1">
      <c r="B15" s="873" t="s">
        <v>892</v>
      </c>
      <c r="C15" s="200"/>
      <c r="D15" s="826" t="s">
        <v>1201</v>
      </c>
      <c r="E15" s="784"/>
      <c r="F15" s="784"/>
      <c r="G15" s="784"/>
      <c r="H15" s="784"/>
      <c r="I15" s="784"/>
      <c r="J15" s="784"/>
      <c r="K15" s="784"/>
      <c r="L15" s="785"/>
    </row>
    <row r="16" spans="1:26">
      <c r="B16" s="814"/>
      <c r="C16" s="154" t="s">
        <v>846</v>
      </c>
      <c r="D16" s="153" t="s">
        <v>1110</v>
      </c>
      <c r="E16" s="153" t="s">
        <v>916</v>
      </c>
      <c r="F16" s="153" t="s">
        <v>917</v>
      </c>
      <c r="G16" s="153" t="s">
        <v>918</v>
      </c>
      <c r="H16" s="153" t="s">
        <v>919</v>
      </c>
      <c r="I16" s="153" t="s">
        <v>1510</v>
      </c>
      <c r="J16" s="120"/>
      <c r="L16" s="141"/>
    </row>
    <row r="17" spans="2:12" ht="48">
      <c r="B17" s="814"/>
      <c r="C17" s="301" t="s">
        <v>1026</v>
      </c>
      <c r="D17" s="142" t="s">
        <v>1714</v>
      </c>
      <c r="E17" s="250"/>
      <c r="F17" s="250"/>
      <c r="G17" s="250"/>
      <c r="H17" s="250"/>
      <c r="I17" s="211">
        <f t="shared" ref="I17:I19" si="0">SUM(E17:H17)</f>
        <v>0</v>
      </c>
      <c r="J17" s="120"/>
      <c r="L17" s="141"/>
    </row>
    <row r="18" spans="2:12">
      <c r="B18" s="814"/>
      <c r="C18" s="301" t="s">
        <v>1028</v>
      </c>
      <c r="D18" s="142" t="s">
        <v>1649</v>
      </c>
      <c r="E18" s="149"/>
      <c r="F18" s="149"/>
      <c r="G18" s="149"/>
      <c r="H18" s="149"/>
      <c r="I18" s="255">
        <f t="shared" si="0"/>
        <v>0</v>
      </c>
      <c r="J18" s="120"/>
      <c r="L18" s="141"/>
    </row>
    <row r="19" spans="2:12">
      <c r="B19" s="814"/>
      <c r="C19" s="301" t="s">
        <v>1030</v>
      </c>
      <c r="D19" s="142" t="s">
        <v>1715</v>
      </c>
      <c r="E19" s="149"/>
      <c r="F19" s="149"/>
      <c r="G19" s="149"/>
      <c r="H19" s="149"/>
      <c r="I19" s="255">
        <f t="shared" si="0"/>
        <v>0</v>
      </c>
      <c r="J19" s="120"/>
      <c r="L19" s="141"/>
    </row>
    <row r="20" spans="2:12" ht="14.25">
      <c r="B20" s="241"/>
      <c r="C20" s="201"/>
      <c r="D20" s="811"/>
      <c r="E20" s="787"/>
      <c r="F20" s="787"/>
      <c r="G20" s="787"/>
      <c r="H20" s="787"/>
      <c r="I20" s="787"/>
      <c r="J20" s="787"/>
      <c r="K20" s="787"/>
      <c r="L20" s="788"/>
    </row>
    <row r="21" spans="2:12" ht="15.75" customHeight="1">
      <c r="B21" s="241"/>
      <c r="C21" s="201"/>
      <c r="D21" s="828" t="s">
        <v>1716</v>
      </c>
      <c r="E21" s="790"/>
      <c r="F21" s="790"/>
      <c r="G21" s="790"/>
      <c r="H21" s="790"/>
      <c r="I21" s="790"/>
      <c r="J21" s="790"/>
      <c r="K21" s="790"/>
      <c r="L21" s="791"/>
    </row>
    <row r="22" spans="2:12" ht="15" customHeight="1">
      <c r="B22" s="241"/>
      <c r="C22" s="855" t="s">
        <v>846</v>
      </c>
      <c r="D22" s="813" t="s">
        <v>1129</v>
      </c>
      <c r="E22" s="813" t="s">
        <v>1513</v>
      </c>
      <c r="F22" s="822" t="s">
        <v>1514</v>
      </c>
      <c r="G22" s="733"/>
      <c r="H22" s="822" t="s">
        <v>1584</v>
      </c>
      <c r="I22" s="732"/>
      <c r="J22" s="732"/>
      <c r="K22" s="733"/>
      <c r="L22" s="329"/>
    </row>
    <row r="23" spans="2:12" ht="15.75" customHeight="1">
      <c r="B23" s="241"/>
      <c r="C23" s="791"/>
      <c r="D23" s="815"/>
      <c r="E23" s="815"/>
      <c r="F23" s="300" t="s">
        <v>1515</v>
      </c>
      <c r="G23" s="318" t="s">
        <v>1516</v>
      </c>
      <c r="H23" s="300" t="s">
        <v>1649</v>
      </c>
      <c r="I23" s="300" t="s">
        <v>1212</v>
      </c>
      <c r="J23" s="300" t="s">
        <v>1133</v>
      </c>
      <c r="K23" s="300" t="s">
        <v>1134</v>
      </c>
      <c r="L23" s="331"/>
    </row>
    <row r="24" spans="2:12" ht="15.75" customHeight="1">
      <c r="B24" s="241"/>
      <c r="C24" s="265">
        <v>1</v>
      </c>
      <c r="D24" s="167" t="s">
        <v>1717</v>
      </c>
      <c r="E24" s="150" t="s">
        <v>1718</v>
      </c>
      <c r="F24" s="156"/>
      <c r="G24" s="156"/>
      <c r="H24" s="149"/>
      <c r="I24" s="149"/>
      <c r="J24" s="149"/>
      <c r="K24" s="149"/>
      <c r="L24" s="331"/>
    </row>
    <row r="25" spans="2:12" ht="15.75" customHeight="1">
      <c r="B25" s="241"/>
      <c r="C25" s="265">
        <v>2</v>
      </c>
      <c r="D25" s="167"/>
      <c r="E25" s="150" t="s">
        <v>1719</v>
      </c>
      <c r="F25" s="156"/>
      <c r="G25" s="156"/>
      <c r="H25" s="149"/>
      <c r="I25" s="149"/>
      <c r="J25" s="149"/>
      <c r="K25" s="149"/>
      <c r="L25" s="331"/>
    </row>
    <row r="26" spans="2:12" ht="15.75" customHeight="1">
      <c r="B26" s="241"/>
      <c r="C26" s="265">
        <v>3</v>
      </c>
      <c r="D26" s="167" t="s">
        <v>1720</v>
      </c>
      <c r="E26" s="150" t="s">
        <v>1721</v>
      </c>
      <c r="F26" s="156"/>
      <c r="G26" s="156"/>
      <c r="H26" s="149"/>
      <c r="I26" s="149"/>
      <c r="J26" s="149"/>
      <c r="K26" s="149"/>
      <c r="L26" s="331"/>
    </row>
    <row r="27" spans="2:12" ht="15.75" customHeight="1">
      <c r="B27" s="241"/>
      <c r="C27" s="265">
        <v>4</v>
      </c>
      <c r="D27" s="167"/>
      <c r="E27" s="150" t="s">
        <v>1722</v>
      </c>
      <c r="F27" s="156"/>
      <c r="G27" s="156"/>
      <c r="H27" s="149"/>
      <c r="I27" s="149"/>
      <c r="J27" s="149"/>
      <c r="K27" s="149"/>
      <c r="L27" s="331"/>
    </row>
    <row r="28" spans="2:12" ht="15.75" customHeight="1">
      <c r="B28" s="241"/>
      <c r="C28" s="265">
        <v>5</v>
      </c>
      <c r="D28" s="167"/>
      <c r="E28" s="150" t="s">
        <v>1722</v>
      </c>
      <c r="F28" s="156"/>
      <c r="G28" s="156"/>
      <c r="H28" s="149"/>
      <c r="I28" s="149"/>
      <c r="J28" s="149"/>
      <c r="K28" s="149"/>
      <c r="L28" s="331"/>
    </row>
    <row r="29" spans="2:12" ht="15.75" customHeight="1">
      <c r="B29" s="241"/>
      <c r="C29" s="265">
        <v>6</v>
      </c>
      <c r="D29" s="167" t="s">
        <v>1723</v>
      </c>
      <c r="E29" s="150" t="s">
        <v>1724</v>
      </c>
      <c r="F29" s="156"/>
      <c r="G29" s="156"/>
      <c r="H29" s="149"/>
      <c r="I29" s="149"/>
      <c r="J29" s="149"/>
      <c r="K29" s="149"/>
      <c r="L29" s="331"/>
    </row>
    <row r="30" spans="2:12" ht="15.75" customHeight="1">
      <c r="B30" s="241"/>
      <c r="C30" s="119"/>
      <c r="D30" s="344" t="s">
        <v>1025</v>
      </c>
      <c r="E30" s="231"/>
      <c r="F30" s="350"/>
      <c r="G30" s="153"/>
      <c r="H30" s="304">
        <f t="shared" ref="H30:K30" si="1">SUM(H24:H29)</f>
        <v>0</v>
      </c>
      <c r="I30" s="304">
        <f t="shared" si="1"/>
        <v>0</v>
      </c>
      <c r="J30" s="304">
        <f t="shared" si="1"/>
        <v>0</v>
      </c>
      <c r="K30" s="304">
        <f t="shared" si="1"/>
        <v>0</v>
      </c>
      <c r="L30" s="256"/>
    </row>
    <row r="31" spans="2:12" ht="15.75" customHeight="1">
      <c r="B31" s="241"/>
      <c r="C31" s="201"/>
      <c r="D31" s="811" t="s">
        <v>1725</v>
      </c>
      <c r="E31" s="787"/>
      <c r="F31" s="787"/>
      <c r="G31" s="787"/>
      <c r="H31" s="787"/>
      <c r="I31" s="787"/>
      <c r="J31" s="787"/>
      <c r="K31" s="787"/>
      <c r="L31" s="788"/>
    </row>
    <row r="32" spans="2:12" ht="24" customHeight="1">
      <c r="B32" s="241"/>
      <c r="C32" s="201"/>
      <c r="D32" s="811" t="s">
        <v>1726</v>
      </c>
      <c r="E32" s="787"/>
      <c r="F32" s="787"/>
      <c r="G32" s="787"/>
      <c r="H32" s="787"/>
      <c r="I32" s="787"/>
      <c r="J32" s="787"/>
      <c r="K32" s="787"/>
      <c r="L32" s="788"/>
    </row>
    <row r="33" spans="2:14" ht="15.75" customHeight="1">
      <c r="B33" s="241"/>
      <c r="C33" s="890" t="s">
        <v>846</v>
      </c>
      <c r="D33" s="884" t="s">
        <v>1593</v>
      </c>
      <c r="E33" s="162" t="s">
        <v>1727</v>
      </c>
      <c r="F33" s="885" t="s">
        <v>1594</v>
      </c>
      <c r="G33" s="733"/>
      <c r="H33" s="891" t="s">
        <v>850</v>
      </c>
      <c r="I33" s="120"/>
      <c r="J33" s="120"/>
      <c r="L33" s="141"/>
    </row>
    <row r="34" spans="2:14" ht="15.75" customHeight="1">
      <c r="B34" s="241"/>
      <c r="C34" s="788"/>
      <c r="D34" s="814"/>
      <c r="E34" s="813" t="s">
        <v>1728</v>
      </c>
      <c r="F34" s="813" t="s">
        <v>1595</v>
      </c>
      <c r="G34" s="206" t="s">
        <v>1596</v>
      </c>
      <c r="H34" s="814"/>
      <c r="I34" s="120"/>
      <c r="J34" s="120"/>
      <c r="L34" s="141"/>
    </row>
    <row r="35" spans="2:14" ht="15.75" customHeight="1">
      <c r="B35" s="241"/>
      <c r="C35" s="791"/>
      <c r="D35" s="815"/>
      <c r="E35" s="815"/>
      <c r="F35" s="815"/>
      <c r="G35" s="142" t="s">
        <v>1585</v>
      </c>
      <c r="H35" s="815"/>
      <c r="I35" s="120"/>
      <c r="J35" s="120"/>
      <c r="L35" s="141"/>
    </row>
    <row r="36" spans="2:14" ht="15.75" customHeight="1">
      <c r="B36" s="241"/>
      <c r="C36" s="351">
        <v>1</v>
      </c>
      <c r="D36" s="352"/>
      <c r="E36" s="156">
        <f t="shared" ref="E36:E41" si="2">+G24</f>
        <v>0</v>
      </c>
      <c r="F36" s="335">
        <f t="shared" ref="F36:G36" si="3">IFERROR(J24/I24,0)</f>
        <v>0</v>
      </c>
      <c r="G36" s="335">
        <f t="shared" si="3"/>
        <v>0</v>
      </c>
      <c r="H36" s="167"/>
      <c r="I36" s="120"/>
      <c r="J36" s="120"/>
      <c r="L36" s="141"/>
    </row>
    <row r="37" spans="2:14" ht="15.75" customHeight="1">
      <c r="B37" s="241"/>
      <c r="C37" s="351">
        <v>2</v>
      </c>
      <c r="D37" s="352"/>
      <c r="E37" s="156">
        <f t="shared" si="2"/>
        <v>0</v>
      </c>
      <c r="F37" s="335">
        <f t="shared" ref="F37:G37" si="4">IFERROR(J25/I25,0)</f>
        <v>0</v>
      </c>
      <c r="G37" s="335">
        <f t="shared" si="4"/>
        <v>0</v>
      </c>
      <c r="H37" s="167"/>
      <c r="I37" s="120"/>
      <c r="J37" s="120"/>
      <c r="L37" s="141"/>
    </row>
    <row r="38" spans="2:14" ht="15.75" customHeight="1">
      <c r="B38" s="241"/>
      <c r="C38" s="351">
        <v>3</v>
      </c>
      <c r="D38" s="352"/>
      <c r="E38" s="156">
        <f t="shared" si="2"/>
        <v>0</v>
      </c>
      <c r="F38" s="335">
        <f t="shared" ref="F38:G38" si="5">IFERROR(J26/I26,0)</f>
        <v>0</v>
      </c>
      <c r="G38" s="335">
        <f t="shared" si="5"/>
        <v>0</v>
      </c>
      <c r="H38" s="167"/>
      <c r="I38" s="120"/>
      <c r="J38" s="120"/>
      <c r="L38" s="141"/>
    </row>
    <row r="39" spans="2:14" ht="15.75" customHeight="1">
      <c r="B39" s="241"/>
      <c r="C39" s="351">
        <v>4</v>
      </c>
      <c r="D39" s="352"/>
      <c r="E39" s="156">
        <f t="shared" si="2"/>
        <v>0</v>
      </c>
      <c r="F39" s="335">
        <f t="shared" ref="F39:G39" si="6">IFERROR(J27/I27,0)</f>
        <v>0</v>
      </c>
      <c r="G39" s="335">
        <f t="shared" si="6"/>
        <v>0</v>
      </c>
      <c r="H39" s="167"/>
      <c r="I39" s="120"/>
      <c r="J39" s="120"/>
      <c r="L39" s="141"/>
    </row>
    <row r="40" spans="2:14" ht="15.75" customHeight="1">
      <c r="B40" s="241"/>
      <c r="C40" s="351">
        <v>5</v>
      </c>
      <c r="D40" s="352"/>
      <c r="E40" s="156">
        <f t="shared" si="2"/>
        <v>0</v>
      </c>
      <c r="F40" s="335">
        <f t="shared" ref="F40:G40" si="7">IFERROR(J28/I28,0)</f>
        <v>0</v>
      </c>
      <c r="G40" s="335">
        <f t="shared" si="7"/>
        <v>0</v>
      </c>
      <c r="H40" s="167"/>
      <c r="I40" s="120"/>
      <c r="J40" s="120"/>
      <c r="L40" s="141"/>
    </row>
    <row r="41" spans="2:14" ht="15.75" customHeight="1">
      <c r="B41" s="241"/>
      <c r="C41" s="351">
        <v>6</v>
      </c>
      <c r="D41" s="352"/>
      <c r="E41" s="156">
        <f t="shared" si="2"/>
        <v>0</v>
      </c>
      <c r="F41" s="335">
        <f t="shared" ref="F41:G41" si="8">IFERROR(J29/I29,0)</f>
        <v>0</v>
      </c>
      <c r="G41" s="335">
        <f t="shared" si="8"/>
        <v>0</v>
      </c>
      <c r="H41" s="167"/>
      <c r="I41" s="120"/>
      <c r="J41" s="120"/>
      <c r="L41" s="141"/>
    </row>
    <row r="42" spans="2:14" ht="15.75" customHeight="1">
      <c r="B42" s="187"/>
      <c r="C42" s="353"/>
      <c r="D42" s="327" t="str">
        <f>Formulas!$D$24</f>
        <v>ERROR: LA SUMA DE LA COLUMNA DEBE SER 100%</v>
      </c>
      <c r="E42" s="164">
        <f>+D36*E36+D37*E37+D38*E38+D39*E39+D40*E40+D41*E41</f>
        <v>0</v>
      </c>
      <c r="F42" s="164">
        <f>+D36*F36+D37*F37+D38*F38+D39*F39+D40*F40+D41*F41</f>
        <v>0</v>
      </c>
      <c r="G42" s="335" t="e">
        <f>Formulas!F24</f>
        <v>#DIV/0!</v>
      </c>
      <c r="H42" s="167"/>
      <c r="I42" s="337"/>
      <c r="J42" s="337"/>
      <c r="K42" s="337"/>
      <c r="L42" s="229"/>
      <c r="N42" s="13" t="s">
        <v>1729</v>
      </c>
    </row>
    <row r="43" spans="2:14" ht="15.75" customHeight="1">
      <c r="B43" s="195"/>
      <c r="C43" s="130"/>
      <c r="D43" s="120"/>
      <c r="E43" s="120"/>
      <c r="F43" s="120"/>
      <c r="G43" s="120"/>
      <c r="H43" s="120"/>
      <c r="I43" s="120"/>
      <c r="J43" s="120"/>
      <c r="K43" s="120"/>
    </row>
    <row r="44" spans="2:14" ht="15.75" customHeight="1">
      <c r="B44" s="198" t="s">
        <v>931</v>
      </c>
      <c r="C44" s="146"/>
      <c r="D44" s="139" t="s">
        <v>1730</v>
      </c>
      <c r="E44" s="120"/>
      <c r="F44" s="120"/>
      <c r="G44" s="120"/>
      <c r="H44" s="120"/>
      <c r="I44" s="120"/>
      <c r="J44" s="120"/>
      <c r="K44" s="120"/>
    </row>
    <row r="45" spans="2:14" ht="48" customHeight="1">
      <c r="B45" s="187" t="s">
        <v>933</v>
      </c>
      <c r="C45" s="145"/>
      <c r="D45" s="142" t="s">
        <v>1214</v>
      </c>
      <c r="E45" s="120"/>
      <c r="F45" s="120"/>
      <c r="G45" s="120"/>
      <c r="H45" s="120"/>
      <c r="I45" s="120"/>
      <c r="J45" s="120"/>
      <c r="K45" s="120"/>
    </row>
    <row r="46" spans="2:14" ht="15.75" customHeight="1">
      <c r="B46" s="118"/>
      <c r="C46" s="119"/>
      <c r="D46" s="120"/>
      <c r="E46" s="120"/>
      <c r="F46" s="120"/>
      <c r="G46" s="120"/>
      <c r="H46" s="120"/>
      <c r="I46" s="120"/>
      <c r="J46" s="120"/>
      <c r="K46" s="120"/>
    </row>
    <row r="47" spans="2:14" ht="24" customHeight="1">
      <c r="B47" s="830" t="s">
        <v>935</v>
      </c>
      <c r="C47" s="732"/>
      <c r="D47" s="732"/>
      <c r="E47" s="733"/>
      <c r="F47" s="120"/>
      <c r="G47" s="120"/>
      <c r="H47" s="120"/>
      <c r="I47" s="120"/>
      <c r="J47" s="120"/>
      <c r="K47" s="120"/>
    </row>
    <row r="48" spans="2:14" ht="15.75" customHeight="1">
      <c r="B48" s="813">
        <v>1</v>
      </c>
      <c r="C48" s="180"/>
      <c r="D48" s="181" t="s">
        <v>936</v>
      </c>
      <c r="E48" s="148"/>
      <c r="F48" s="120"/>
      <c r="G48" s="120"/>
      <c r="H48" s="120"/>
      <c r="I48" s="120"/>
      <c r="J48" s="120"/>
      <c r="K48" s="120"/>
    </row>
    <row r="49" spans="2:11" ht="15.75" customHeight="1">
      <c r="B49" s="814"/>
      <c r="C49" s="180"/>
      <c r="D49" s="142" t="s">
        <v>8</v>
      </c>
      <c r="E49" s="148"/>
      <c r="F49" s="120"/>
      <c r="G49" s="120"/>
      <c r="H49" s="120"/>
      <c r="I49" s="120"/>
      <c r="J49" s="120"/>
      <c r="K49" s="120"/>
    </row>
    <row r="50" spans="2:11" ht="15.75" customHeight="1">
      <c r="B50" s="814"/>
      <c r="C50" s="180"/>
      <c r="D50" s="142" t="s">
        <v>937</v>
      </c>
      <c r="E50" s="148"/>
      <c r="F50" s="120"/>
      <c r="G50" s="120"/>
      <c r="H50" s="120"/>
      <c r="I50" s="120"/>
      <c r="J50" s="120"/>
      <c r="K50" s="120"/>
    </row>
    <row r="51" spans="2:11" ht="15.75" customHeight="1">
      <c r="B51" s="814"/>
      <c r="C51" s="180"/>
      <c r="D51" s="142" t="s">
        <v>10</v>
      </c>
      <c r="E51" s="148"/>
      <c r="F51" s="120"/>
      <c r="G51" s="120"/>
      <c r="H51" s="120"/>
      <c r="I51" s="120"/>
      <c r="J51" s="120"/>
      <c r="K51" s="120"/>
    </row>
    <row r="52" spans="2:11" ht="15.75" customHeight="1">
      <c r="B52" s="814"/>
      <c r="C52" s="180"/>
      <c r="D52" s="142" t="s">
        <v>12</v>
      </c>
      <c r="E52" s="148"/>
      <c r="F52" s="120"/>
      <c r="G52" s="120"/>
      <c r="H52" s="120"/>
      <c r="I52" s="120"/>
      <c r="J52" s="120"/>
      <c r="K52" s="120"/>
    </row>
    <row r="53" spans="2:11" ht="15.75" customHeight="1">
      <c r="B53" s="814"/>
      <c r="C53" s="180"/>
      <c r="D53" s="142" t="s">
        <v>14</v>
      </c>
      <c r="E53" s="148"/>
      <c r="F53" s="120"/>
      <c r="G53" s="120"/>
      <c r="H53" s="120"/>
      <c r="I53" s="120"/>
      <c r="J53" s="120"/>
      <c r="K53" s="120"/>
    </row>
    <row r="54" spans="2:11" ht="15.75" customHeight="1">
      <c r="B54" s="815"/>
      <c r="C54" s="145"/>
      <c r="D54" s="142" t="s">
        <v>938</v>
      </c>
      <c r="E54" s="148"/>
      <c r="F54" s="120"/>
      <c r="G54" s="120"/>
      <c r="H54" s="120"/>
      <c r="I54" s="120"/>
      <c r="J54" s="120"/>
      <c r="K54" s="120"/>
    </row>
    <row r="55" spans="2:11" ht="15.75" customHeight="1">
      <c r="B55" s="118"/>
      <c r="C55" s="119"/>
      <c r="D55" s="120"/>
      <c r="E55" s="120"/>
      <c r="F55" s="120"/>
      <c r="G55" s="120"/>
      <c r="H55" s="120"/>
      <c r="I55" s="120"/>
      <c r="J55" s="120"/>
      <c r="K55" s="120"/>
    </row>
    <row r="56" spans="2:11" ht="15.75" customHeight="1">
      <c r="B56" s="830" t="s">
        <v>939</v>
      </c>
      <c r="C56" s="732"/>
      <c r="D56" s="732"/>
      <c r="E56" s="733"/>
      <c r="F56" s="120"/>
      <c r="G56" s="120"/>
      <c r="H56" s="120"/>
      <c r="I56" s="120"/>
      <c r="J56" s="120"/>
      <c r="K56" s="120"/>
    </row>
    <row r="57" spans="2:11" ht="15.75" customHeight="1">
      <c r="B57" s="813">
        <v>1</v>
      </c>
      <c r="C57" s="180"/>
      <c r="D57" s="181" t="s">
        <v>936</v>
      </c>
      <c r="E57" s="231" t="s">
        <v>940</v>
      </c>
      <c r="F57" s="120"/>
      <c r="G57" s="120"/>
      <c r="H57" s="120"/>
      <c r="I57" s="120"/>
      <c r="J57" s="120"/>
      <c r="K57" s="120"/>
    </row>
    <row r="58" spans="2:11" ht="15.75" customHeight="1">
      <c r="B58" s="814"/>
      <c r="C58" s="180"/>
      <c r="D58" s="142" t="s">
        <v>8</v>
      </c>
      <c r="E58" s="231" t="s">
        <v>1034</v>
      </c>
      <c r="F58" s="120"/>
      <c r="G58" s="120"/>
      <c r="H58" s="120"/>
      <c r="I58" s="120"/>
      <c r="J58" s="120"/>
      <c r="K58" s="120"/>
    </row>
    <row r="59" spans="2:11" ht="15.75" customHeight="1">
      <c r="B59" s="814"/>
      <c r="C59" s="180"/>
      <c r="D59" s="142" t="s">
        <v>937</v>
      </c>
      <c r="E59" s="183"/>
      <c r="F59" s="120"/>
      <c r="G59" s="120"/>
      <c r="H59" s="120"/>
      <c r="I59" s="120"/>
      <c r="J59" s="120"/>
      <c r="K59" s="120"/>
    </row>
    <row r="60" spans="2:11" ht="15.75" customHeight="1">
      <c r="B60" s="814"/>
      <c r="C60" s="180"/>
      <c r="D60" s="142" t="s">
        <v>10</v>
      </c>
      <c r="E60" s="183"/>
      <c r="F60" s="120"/>
      <c r="G60" s="120"/>
      <c r="H60" s="120"/>
      <c r="I60" s="120"/>
      <c r="J60" s="120"/>
      <c r="K60" s="120"/>
    </row>
    <row r="61" spans="2:11" ht="15.75" customHeight="1">
      <c r="B61" s="814"/>
      <c r="C61" s="180"/>
      <c r="D61" s="142" t="s">
        <v>12</v>
      </c>
      <c r="E61" s="183"/>
      <c r="F61" s="120"/>
      <c r="G61" s="120"/>
      <c r="H61" s="120"/>
      <c r="I61" s="120"/>
      <c r="J61" s="120"/>
      <c r="K61" s="120"/>
    </row>
    <row r="62" spans="2:11" ht="15.75" customHeight="1">
      <c r="B62" s="814"/>
      <c r="C62" s="180"/>
      <c r="D62" s="142" t="s">
        <v>14</v>
      </c>
      <c r="E62" s="183"/>
      <c r="F62" s="120"/>
      <c r="G62" s="120"/>
      <c r="H62" s="120"/>
      <c r="I62" s="120"/>
      <c r="J62" s="120"/>
      <c r="K62" s="120"/>
    </row>
    <row r="63" spans="2:11" ht="15.75" customHeight="1">
      <c r="B63" s="815"/>
      <c r="C63" s="145"/>
      <c r="D63" s="142" t="s">
        <v>938</v>
      </c>
      <c r="E63" s="183"/>
      <c r="F63" s="120"/>
      <c r="G63" s="120"/>
      <c r="H63" s="120"/>
      <c r="I63" s="120"/>
      <c r="J63" s="120"/>
      <c r="K63" s="120"/>
    </row>
    <row r="64" spans="2:11" ht="15.75" customHeight="1">
      <c r="B64" s="118"/>
      <c r="C64" s="119"/>
      <c r="D64" s="120"/>
      <c r="E64" s="120"/>
      <c r="F64" s="120"/>
      <c r="G64" s="120"/>
      <c r="H64" s="120"/>
      <c r="I64" s="120"/>
      <c r="J64" s="120"/>
      <c r="K64" s="120"/>
    </row>
    <row r="65" spans="2:11" ht="15" customHeight="1">
      <c r="B65" s="178" t="s">
        <v>942</v>
      </c>
      <c r="C65" s="224"/>
      <c r="D65" s="224"/>
      <c r="E65" s="225"/>
      <c r="G65" s="120"/>
      <c r="H65" s="120"/>
      <c r="I65" s="120"/>
      <c r="J65" s="120"/>
      <c r="K65" s="120"/>
    </row>
    <row r="66" spans="2:11" ht="15.75" customHeight="1">
      <c r="B66" s="187" t="s">
        <v>943</v>
      </c>
      <c r="C66" s="142" t="s">
        <v>944</v>
      </c>
      <c r="D66" s="142" t="s">
        <v>945</v>
      </c>
      <c r="E66" s="142" t="s">
        <v>946</v>
      </c>
      <c r="F66" s="120"/>
      <c r="G66" s="120"/>
      <c r="H66" s="120"/>
      <c r="I66" s="120"/>
      <c r="J66" s="120"/>
    </row>
    <row r="67" spans="2:11" ht="15.75" customHeight="1">
      <c r="B67" s="189">
        <v>42401</v>
      </c>
      <c r="C67" s="142">
        <v>0.01</v>
      </c>
      <c r="D67" s="216" t="s">
        <v>1731</v>
      </c>
      <c r="E67" s="142"/>
      <c r="F67" s="120"/>
      <c r="G67" s="120"/>
      <c r="H67" s="120"/>
      <c r="I67" s="120"/>
      <c r="J67" s="120"/>
    </row>
    <row r="68" spans="2:11" ht="15.75" customHeight="1">
      <c r="B68" s="191"/>
      <c r="C68" s="192"/>
      <c r="D68" s="120"/>
      <c r="E68" s="120"/>
      <c r="F68" s="120"/>
      <c r="G68" s="120"/>
      <c r="H68" s="120"/>
      <c r="I68" s="120"/>
      <c r="J68" s="120"/>
      <c r="K68" s="120"/>
    </row>
    <row r="69" spans="2:11" ht="15.75" customHeight="1">
      <c r="B69" s="354" t="s">
        <v>850</v>
      </c>
      <c r="C69" s="194"/>
      <c r="D69" s="120"/>
      <c r="E69" s="120"/>
      <c r="F69" s="120"/>
      <c r="G69" s="120"/>
      <c r="H69" s="120"/>
      <c r="I69" s="120"/>
      <c r="J69" s="120"/>
      <c r="K69" s="120"/>
    </row>
    <row r="70" spans="2:11" ht="15.75" customHeight="1">
      <c r="B70" s="889"/>
      <c r="C70" s="784"/>
      <c r="D70" s="784"/>
      <c r="E70" s="785"/>
      <c r="F70" s="120"/>
      <c r="G70" s="120"/>
      <c r="H70" s="120"/>
      <c r="I70" s="120"/>
      <c r="J70" s="120"/>
      <c r="K70" s="120"/>
    </row>
    <row r="71" spans="2:11" ht="15.75" customHeight="1">
      <c r="B71" s="881"/>
      <c r="C71" s="790"/>
      <c r="D71" s="790"/>
      <c r="E71" s="791"/>
      <c r="F71" s="120"/>
      <c r="G71" s="120"/>
      <c r="H71" s="120"/>
      <c r="I71" s="120"/>
      <c r="J71" s="120"/>
      <c r="K71" s="120"/>
    </row>
    <row r="72" spans="2:11" ht="15.75" customHeight="1">
      <c r="B72" s="118"/>
      <c r="C72" s="119"/>
      <c r="D72" s="120"/>
      <c r="E72" s="120"/>
      <c r="F72" s="120"/>
      <c r="G72" s="120"/>
      <c r="H72" s="120"/>
      <c r="I72" s="120"/>
      <c r="J72" s="120"/>
      <c r="K72" s="120"/>
    </row>
    <row r="73" spans="2:11" ht="15.75" customHeight="1">
      <c r="B73" s="120"/>
      <c r="C73" s="170"/>
      <c r="D73" s="120"/>
      <c r="E73" s="120"/>
      <c r="F73" s="120"/>
      <c r="G73" s="120"/>
      <c r="H73" s="120"/>
      <c r="I73" s="120"/>
      <c r="J73" s="120"/>
      <c r="K73" s="120"/>
    </row>
    <row r="74" spans="2:11" ht="15.75" customHeight="1">
      <c r="B74" s="220" t="s">
        <v>948</v>
      </c>
      <c r="C74" s="197"/>
      <c r="D74" s="120"/>
      <c r="E74" s="120"/>
      <c r="F74" s="120"/>
      <c r="G74" s="120"/>
      <c r="H74" s="120"/>
      <c r="I74" s="120"/>
      <c r="J74" s="120"/>
      <c r="K74" s="120"/>
    </row>
    <row r="75" spans="2:11" ht="15.75" customHeight="1">
      <c r="B75" s="195"/>
      <c r="C75" s="130"/>
      <c r="D75" s="120"/>
      <c r="E75" s="120"/>
      <c r="F75" s="120"/>
      <c r="G75" s="120"/>
      <c r="H75" s="120"/>
      <c r="I75" s="120"/>
      <c r="J75" s="120"/>
      <c r="K75" s="120"/>
    </row>
    <row r="76" spans="2:11" ht="15.75" customHeight="1">
      <c r="B76" s="198" t="s">
        <v>949</v>
      </c>
      <c r="C76" s="146"/>
      <c r="D76" s="139" t="s">
        <v>1732</v>
      </c>
      <c r="E76" s="120"/>
      <c r="F76" s="120"/>
      <c r="G76" s="120"/>
      <c r="H76" s="120"/>
      <c r="I76" s="120"/>
      <c r="J76" s="120"/>
      <c r="K76" s="120"/>
    </row>
    <row r="77" spans="2:11" ht="15.75" customHeight="1">
      <c r="B77" s="813" t="s">
        <v>951</v>
      </c>
      <c r="C77" s="180"/>
      <c r="D77" s="221" t="s">
        <v>952</v>
      </c>
      <c r="E77" s="120"/>
      <c r="F77" s="120"/>
      <c r="G77" s="120"/>
      <c r="H77" s="120"/>
      <c r="I77" s="120"/>
      <c r="J77" s="120"/>
      <c r="K77" s="120"/>
    </row>
    <row r="78" spans="2:11" ht="15.75" customHeight="1">
      <c r="B78" s="814"/>
      <c r="C78" s="180"/>
      <c r="D78" s="206" t="s">
        <v>1733</v>
      </c>
      <c r="E78" s="120"/>
      <c r="F78" s="120"/>
      <c r="G78" s="120"/>
      <c r="H78" s="120"/>
      <c r="I78" s="120"/>
      <c r="J78" s="120"/>
      <c r="K78" s="120"/>
    </row>
    <row r="79" spans="2:11" ht="15.75" customHeight="1">
      <c r="B79" s="814"/>
      <c r="C79" s="180"/>
      <c r="D79" s="206" t="s">
        <v>1734</v>
      </c>
      <c r="E79" s="120"/>
      <c r="F79" s="120"/>
      <c r="G79" s="120"/>
      <c r="H79" s="120"/>
      <c r="I79" s="120"/>
      <c r="J79" s="120"/>
      <c r="K79" s="120"/>
    </row>
    <row r="80" spans="2:11" ht="15.75" customHeight="1">
      <c r="B80" s="814"/>
      <c r="C80" s="180"/>
      <c r="D80" s="206" t="s">
        <v>1735</v>
      </c>
      <c r="E80" s="120"/>
      <c r="F80" s="120"/>
      <c r="G80" s="120"/>
      <c r="H80" s="120"/>
      <c r="I80" s="120"/>
      <c r="J80" s="120"/>
      <c r="K80" s="120"/>
    </row>
    <row r="81" spans="2:11" ht="15.75" customHeight="1">
      <c r="B81" s="814"/>
      <c r="C81" s="180"/>
      <c r="D81" s="206" t="s">
        <v>1736</v>
      </c>
      <c r="E81" s="120"/>
      <c r="F81" s="120"/>
      <c r="G81" s="120"/>
      <c r="H81" s="120"/>
      <c r="I81" s="120"/>
      <c r="J81" s="120"/>
      <c r="K81" s="120"/>
    </row>
    <row r="82" spans="2:11" ht="15.75" customHeight="1">
      <c r="B82" s="814"/>
      <c r="C82" s="180"/>
      <c r="D82" s="221" t="s">
        <v>1184</v>
      </c>
      <c r="E82" s="120"/>
      <c r="F82" s="120"/>
      <c r="G82" s="120"/>
      <c r="H82" s="120"/>
      <c r="I82" s="120"/>
      <c r="J82" s="120"/>
      <c r="K82" s="120"/>
    </row>
    <row r="83" spans="2:11" ht="15.75" customHeight="1">
      <c r="B83" s="814"/>
      <c r="C83" s="180"/>
      <c r="D83" s="206" t="s">
        <v>1737</v>
      </c>
      <c r="E83" s="120"/>
      <c r="F83" s="120"/>
      <c r="G83" s="120"/>
      <c r="H83" s="120"/>
      <c r="I83" s="120"/>
      <c r="J83" s="120"/>
      <c r="K83" s="120"/>
    </row>
    <row r="84" spans="2:11" ht="15.75" customHeight="1">
      <c r="B84" s="814"/>
      <c r="C84" s="180"/>
      <c r="D84" s="206" t="s">
        <v>1738</v>
      </c>
      <c r="E84" s="120"/>
      <c r="F84" s="120"/>
      <c r="G84" s="120"/>
      <c r="H84" s="120"/>
      <c r="I84" s="120"/>
      <c r="J84" s="120"/>
      <c r="K84" s="120"/>
    </row>
    <row r="85" spans="2:11" ht="15.75" customHeight="1">
      <c r="B85" s="814"/>
      <c r="C85" s="180"/>
      <c r="D85" s="206" t="s">
        <v>1739</v>
      </c>
      <c r="E85" s="120"/>
      <c r="F85" s="120"/>
      <c r="G85" s="120"/>
      <c r="H85" s="120"/>
      <c r="I85" s="120"/>
      <c r="J85" s="120"/>
      <c r="K85" s="120"/>
    </row>
    <row r="86" spans="2:11" ht="15.75" customHeight="1">
      <c r="B86" s="814"/>
      <c r="C86" s="180"/>
      <c r="D86" s="206" t="s">
        <v>1740</v>
      </c>
      <c r="E86" s="120"/>
      <c r="F86" s="120"/>
      <c r="G86" s="120"/>
      <c r="H86" s="120"/>
      <c r="I86" s="120"/>
      <c r="J86" s="120"/>
      <c r="K86" s="120"/>
    </row>
    <row r="87" spans="2:11" ht="15.75" customHeight="1">
      <c r="B87" s="814"/>
      <c r="C87" s="180"/>
      <c r="D87" s="206" t="s">
        <v>1741</v>
      </c>
      <c r="E87" s="120"/>
      <c r="F87" s="120"/>
      <c r="G87" s="120"/>
      <c r="H87" s="120"/>
      <c r="I87" s="120"/>
      <c r="J87" s="120"/>
      <c r="K87" s="120"/>
    </row>
    <row r="88" spans="2:11" ht="15.75" customHeight="1">
      <c r="B88" s="814"/>
      <c r="C88" s="180"/>
      <c r="D88" s="206" t="s">
        <v>1742</v>
      </c>
      <c r="E88" s="120"/>
      <c r="F88" s="120"/>
      <c r="G88" s="120"/>
      <c r="H88" s="120"/>
      <c r="I88" s="120"/>
      <c r="J88" s="120"/>
      <c r="K88" s="120"/>
    </row>
    <row r="89" spans="2:11" ht="15.75" customHeight="1">
      <c r="B89" s="814"/>
      <c r="C89" s="180"/>
      <c r="D89" s="206" t="s">
        <v>1743</v>
      </c>
      <c r="E89" s="120"/>
      <c r="F89" s="120"/>
      <c r="G89" s="120"/>
      <c r="H89" s="120"/>
      <c r="I89" s="120"/>
      <c r="J89" s="120"/>
      <c r="K89" s="120"/>
    </row>
    <row r="90" spans="2:11" ht="15.75" customHeight="1">
      <c r="B90" s="814"/>
      <c r="C90" s="180"/>
      <c r="D90" s="206" t="s">
        <v>1744</v>
      </c>
      <c r="E90" s="120"/>
      <c r="F90" s="120"/>
      <c r="G90" s="120"/>
      <c r="H90" s="120"/>
      <c r="I90" s="120"/>
      <c r="J90" s="120"/>
      <c r="K90" s="120"/>
    </row>
    <row r="91" spans="2:11" ht="15.75" customHeight="1">
      <c r="B91" s="814"/>
      <c r="C91" s="180"/>
      <c r="D91" s="206" t="s">
        <v>1745</v>
      </c>
      <c r="E91" s="120"/>
      <c r="F91" s="120"/>
      <c r="G91" s="120"/>
      <c r="H91" s="120"/>
      <c r="I91" s="120"/>
      <c r="J91" s="120"/>
      <c r="K91" s="120"/>
    </row>
    <row r="92" spans="2:11" ht="15.75" customHeight="1">
      <c r="B92" s="815"/>
      <c r="C92" s="145"/>
      <c r="D92" s="252" t="s">
        <v>1746</v>
      </c>
      <c r="E92" s="120"/>
      <c r="F92" s="120"/>
      <c r="G92" s="120"/>
      <c r="H92" s="120"/>
      <c r="I92" s="120"/>
      <c r="J92" s="120"/>
      <c r="K92" s="120"/>
    </row>
    <row r="93" spans="2:11" ht="15.75" customHeight="1">
      <c r="B93" s="813" t="s">
        <v>964</v>
      </c>
      <c r="C93" s="249"/>
      <c r="D93" s="813"/>
      <c r="E93" s="120"/>
      <c r="F93" s="120"/>
      <c r="G93" s="120"/>
      <c r="H93" s="120"/>
      <c r="I93" s="120"/>
      <c r="J93" s="120"/>
      <c r="K93" s="120"/>
    </row>
    <row r="94" spans="2:11" ht="15.75" customHeight="1">
      <c r="B94" s="815"/>
      <c r="C94" s="166"/>
      <c r="D94" s="815"/>
      <c r="E94" s="120"/>
      <c r="F94" s="120"/>
      <c r="G94" s="120"/>
      <c r="H94" s="120"/>
      <c r="I94" s="120"/>
      <c r="J94" s="120"/>
      <c r="K94" s="120"/>
    </row>
    <row r="95" spans="2:11" ht="15.75" customHeight="1">
      <c r="B95" s="813" t="s">
        <v>965</v>
      </c>
      <c r="C95" s="180"/>
      <c r="D95" s="206" t="s">
        <v>1747</v>
      </c>
      <c r="E95" s="120"/>
      <c r="F95" s="120"/>
      <c r="G95" s="120"/>
      <c r="H95" s="120"/>
      <c r="I95" s="120"/>
      <c r="J95" s="120"/>
      <c r="K95" s="120"/>
    </row>
    <row r="96" spans="2:11" ht="15.75" customHeight="1">
      <c r="B96" s="814"/>
      <c r="C96" s="180"/>
      <c r="D96" s="206" t="s">
        <v>1748</v>
      </c>
      <c r="E96" s="120"/>
      <c r="F96" s="120"/>
      <c r="G96" s="120"/>
      <c r="H96" s="120"/>
      <c r="I96" s="120"/>
      <c r="J96" s="120"/>
      <c r="K96" s="120"/>
    </row>
    <row r="97" spans="2:11" ht="15.75" customHeight="1">
      <c r="B97" s="814"/>
      <c r="C97" s="180"/>
      <c r="D97" s="206" t="s">
        <v>1749</v>
      </c>
      <c r="E97" s="120"/>
      <c r="F97" s="120"/>
      <c r="G97" s="120"/>
      <c r="H97" s="120"/>
      <c r="I97" s="120"/>
      <c r="J97" s="120"/>
      <c r="K97" s="120"/>
    </row>
    <row r="98" spans="2:11" ht="15.75" customHeight="1">
      <c r="B98" s="814"/>
      <c r="C98" s="180"/>
      <c r="D98" s="206" t="s">
        <v>1750</v>
      </c>
      <c r="E98" s="120"/>
      <c r="F98" s="120"/>
      <c r="G98" s="120"/>
      <c r="H98" s="120"/>
      <c r="I98" s="120"/>
      <c r="J98" s="120"/>
      <c r="K98" s="120"/>
    </row>
    <row r="99" spans="2:11" ht="15.75" customHeight="1">
      <c r="B99" s="814"/>
      <c r="C99" s="180"/>
      <c r="D99" s="206" t="s">
        <v>1751</v>
      </c>
      <c r="E99" s="120"/>
      <c r="F99" s="120"/>
      <c r="G99" s="120"/>
      <c r="H99" s="120"/>
      <c r="I99" s="120"/>
      <c r="J99" s="120"/>
      <c r="K99" s="120"/>
    </row>
    <row r="100" spans="2:11" ht="15.75" customHeight="1">
      <c r="B100" s="814"/>
      <c r="C100" s="180"/>
      <c r="D100" s="206" t="s">
        <v>1752</v>
      </c>
      <c r="E100" s="120"/>
      <c r="F100" s="120"/>
      <c r="G100" s="120"/>
      <c r="H100" s="120"/>
      <c r="I100" s="120"/>
      <c r="J100" s="120"/>
      <c r="K100" s="120"/>
    </row>
    <row r="101" spans="2:11" ht="15.75" customHeight="1">
      <c r="B101" s="814"/>
      <c r="C101" s="180"/>
      <c r="D101" s="206" t="s">
        <v>1753</v>
      </c>
      <c r="E101" s="120"/>
      <c r="F101" s="120"/>
      <c r="G101" s="120"/>
      <c r="H101" s="120"/>
      <c r="I101" s="120"/>
      <c r="J101" s="120"/>
      <c r="K101" s="120"/>
    </row>
    <row r="102" spans="2:11" ht="15.75" customHeight="1">
      <c r="B102" s="814"/>
      <c r="C102" s="180"/>
      <c r="D102" s="206" t="s">
        <v>1754</v>
      </c>
      <c r="E102" s="120"/>
      <c r="F102" s="120"/>
      <c r="G102" s="120"/>
      <c r="H102" s="120"/>
      <c r="I102" s="120"/>
      <c r="J102" s="120"/>
      <c r="K102" s="120"/>
    </row>
    <row r="103" spans="2:11" ht="15.75" customHeight="1">
      <c r="B103" s="814"/>
      <c r="C103" s="180"/>
      <c r="D103" s="206" t="s">
        <v>1755</v>
      </c>
      <c r="E103" s="120"/>
      <c r="F103" s="120"/>
      <c r="G103" s="120"/>
      <c r="H103" s="120"/>
      <c r="I103" s="120"/>
      <c r="J103" s="120"/>
      <c r="K103" s="120"/>
    </row>
    <row r="104" spans="2:11" ht="15.75" customHeight="1">
      <c r="B104" s="814"/>
      <c r="C104" s="180"/>
      <c r="D104" s="206" t="s">
        <v>1756</v>
      </c>
      <c r="E104" s="120"/>
      <c r="F104" s="120"/>
      <c r="G104" s="120"/>
      <c r="H104" s="120"/>
      <c r="I104" s="120"/>
      <c r="J104" s="120"/>
      <c r="K104" s="120"/>
    </row>
    <row r="105" spans="2:11" ht="15.75" customHeight="1">
      <c r="B105" s="814"/>
      <c r="C105" s="180"/>
      <c r="D105" s="206" t="s">
        <v>1757</v>
      </c>
      <c r="E105" s="120"/>
      <c r="F105" s="120"/>
      <c r="G105" s="120"/>
      <c r="H105" s="120"/>
      <c r="I105" s="120"/>
      <c r="J105" s="120"/>
      <c r="K105" s="120"/>
    </row>
    <row r="106" spans="2:11" ht="15.75" customHeight="1">
      <c r="B106" s="814"/>
      <c r="C106" s="180"/>
      <c r="D106" s="206" t="s">
        <v>1758</v>
      </c>
      <c r="E106" s="120"/>
      <c r="F106" s="120"/>
      <c r="G106" s="120"/>
      <c r="H106" s="120"/>
      <c r="I106" s="120"/>
      <c r="J106" s="120"/>
      <c r="K106" s="120"/>
    </row>
    <row r="107" spans="2:11" ht="15.75" customHeight="1">
      <c r="B107" s="814"/>
      <c r="C107" s="180"/>
      <c r="D107" s="206" t="s">
        <v>1759</v>
      </c>
      <c r="E107" s="120"/>
      <c r="F107" s="120"/>
      <c r="G107" s="120"/>
      <c r="H107" s="120"/>
      <c r="I107" s="120"/>
      <c r="J107" s="120"/>
      <c r="K107" s="120"/>
    </row>
    <row r="108" spans="2:11" ht="15.75" customHeight="1">
      <c r="B108" s="814"/>
      <c r="C108" s="180"/>
      <c r="D108" s="206" t="s">
        <v>1760</v>
      </c>
      <c r="E108" s="120"/>
      <c r="F108" s="120"/>
      <c r="G108" s="120"/>
      <c r="H108" s="120"/>
      <c r="I108" s="120"/>
      <c r="J108" s="120"/>
      <c r="K108" s="120"/>
    </row>
    <row r="109" spans="2:11" ht="15.75" customHeight="1">
      <c r="B109" s="814"/>
      <c r="C109" s="180"/>
      <c r="D109" s="206" t="s">
        <v>1761</v>
      </c>
      <c r="E109" s="120"/>
      <c r="F109" s="120"/>
      <c r="G109" s="120"/>
      <c r="H109" s="120"/>
      <c r="I109" s="120"/>
      <c r="J109" s="120"/>
      <c r="K109" s="120"/>
    </row>
    <row r="110" spans="2:11" ht="15.75" customHeight="1">
      <c r="B110" s="814"/>
      <c r="C110" s="180"/>
      <c r="D110" s="206" t="s">
        <v>1762</v>
      </c>
      <c r="E110" s="120"/>
      <c r="F110" s="120"/>
      <c r="G110" s="120"/>
      <c r="H110" s="120"/>
      <c r="I110" s="120"/>
      <c r="J110" s="120"/>
      <c r="K110" s="120"/>
    </row>
    <row r="111" spans="2:11" ht="15.75" customHeight="1">
      <c r="B111" s="814"/>
      <c r="C111" s="180"/>
      <c r="D111" s="206" t="s">
        <v>1763</v>
      </c>
      <c r="E111" s="120"/>
      <c r="F111" s="120"/>
      <c r="G111" s="120"/>
      <c r="H111" s="120"/>
      <c r="I111" s="120"/>
      <c r="J111" s="120"/>
      <c r="K111" s="120"/>
    </row>
    <row r="112" spans="2:11" ht="15.75" customHeight="1">
      <c r="B112" s="814"/>
      <c r="C112" s="180"/>
      <c r="D112" s="206" t="s">
        <v>1764</v>
      </c>
      <c r="E112" s="120"/>
      <c r="F112" s="120"/>
      <c r="G112" s="120"/>
      <c r="H112" s="120"/>
      <c r="I112" s="120"/>
      <c r="J112" s="120"/>
      <c r="K112" s="120"/>
    </row>
    <row r="113" spans="2:11" ht="15.75" customHeight="1">
      <c r="B113" s="814"/>
      <c r="C113" s="180"/>
      <c r="D113" s="206" t="s">
        <v>1765</v>
      </c>
      <c r="E113" s="120"/>
      <c r="F113" s="120"/>
      <c r="G113" s="120"/>
      <c r="H113" s="120"/>
      <c r="I113" s="120"/>
      <c r="J113" s="120"/>
      <c r="K113" s="120"/>
    </row>
    <row r="114" spans="2:11" ht="15.75" customHeight="1">
      <c r="B114" s="814"/>
      <c r="C114" s="180"/>
      <c r="D114" s="206" t="s">
        <v>1766</v>
      </c>
      <c r="E114" s="120"/>
      <c r="F114" s="120"/>
      <c r="G114" s="120"/>
      <c r="H114" s="120"/>
      <c r="I114" s="120"/>
      <c r="J114" s="120"/>
      <c r="K114" s="120"/>
    </row>
    <row r="115" spans="2:11" ht="15.75" customHeight="1">
      <c r="B115" s="814"/>
      <c r="C115" s="180"/>
      <c r="D115" s="206" t="s">
        <v>1767</v>
      </c>
      <c r="E115" s="120"/>
      <c r="F115" s="120"/>
      <c r="G115" s="120"/>
      <c r="H115" s="120"/>
      <c r="I115" s="120"/>
      <c r="J115" s="120"/>
      <c r="K115" s="120"/>
    </row>
    <row r="116" spans="2:11" ht="15.75" customHeight="1">
      <c r="B116" s="814"/>
      <c r="C116" s="180"/>
      <c r="D116" s="206" t="s">
        <v>1768</v>
      </c>
      <c r="E116" s="120"/>
      <c r="F116" s="120"/>
      <c r="G116" s="120"/>
      <c r="H116" s="120"/>
      <c r="I116" s="120"/>
      <c r="J116" s="120"/>
      <c r="K116" s="120"/>
    </row>
    <row r="117" spans="2:11" ht="15.75" customHeight="1">
      <c r="B117" s="815"/>
      <c r="C117" s="145"/>
      <c r="D117" s="142" t="s">
        <v>1769</v>
      </c>
      <c r="E117" s="120"/>
      <c r="F117" s="120"/>
      <c r="G117" s="120"/>
      <c r="H117" s="120"/>
      <c r="I117" s="120"/>
      <c r="J117" s="120"/>
      <c r="K117" s="120"/>
    </row>
    <row r="118" spans="2:11" ht="15.75" customHeight="1">
      <c r="B118" s="813" t="s">
        <v>982</v>
      </c>
      <c r="C118" s="180"/>
      <c r="D118" s="221" t="s">
        <v>263</v>
      </c>
      <c r="E118" s="120"/>
      <c r="F118" s="120"/>
      <c r="G118" s="120"/>
      <c r="H118" s="120"/>
      <c r="I118" s="120"/>
      <c r="J118" s="120"/>
      <c r="K118" s="120"/>
    </row>
    <row r="119" spans="2:11" ht="20.25" customHeight="1">
      <c r="B119" s="814"/>
      <c r="C119" s="180"/>
      <c r="D119" s="222"/>
      <c r="E119" s="120"/>
      <c r="F119" s="120"/>
      <c r="G119" s="120"/>
      <c r="H119" s="120"/>
      <c r="I119" s="120"/>
      <c r="J119" s="120"/>
      <c r="K119" s="120"/>
    </row>
    <row r="120" spans="2:11" ht="15.75" customHeight="1">
      <c r="B120" s="814"/>
      <c r="C120" s="180"/>
      <c r="D120" s="206" t="s">
        <v>983</v>
      </c>
      <c r="E120" s="120"/>
      <c r="F120" s="120"/>
      <c r="G120" s="120"/>
      <c r="H120" s="120"/>
      <c r="I120" s="120"/>
      <c r="J120" s="120"/>
      <c r="K120" s="120"/>
    </row>
    <row r="121" spans="2:11" ht="15.75" customHeight="1">
      <c r="B121" s="814"/>
      <c r="C121" s="180"/>
      <c r="D121" s="206" t="s">
        <v>1770</v>
      </c>
      <c r="E121" s="120"/>
      <c r="F121" s="120"/>
      <c r="G121" s="120"/>
      <c r="H121" s="120"/>
      <c r="I121" s="120"/>
      <c r="J121" s="120"/>
      <c r="K121" s="120"/>
    </row>
    <row r="122" spans="2:11" ht="15.75" customHeight="1">
      <c r="B122" s="814"/>
      <c r="C122" s="180"/>
      <c r="D122" s="206" t="s">
        <v>1771</v>
      </c>
      <c r="E122" s="120"/>
      <c r="F122" s="120"/>
      <c r="G122" s="120"/>
      <c r="H122" s="120"/>
      <c r="I122" s="120"/>
      <c r="J122" s="120"/>
      <c r="K122" s="120"/>
    </row>
    <row r="123" spans="2:11" ht="15.75" customHeight="1">
      <c r="B123" s="814"/>
      <c r="C123" s="180"/>
      <c r="D123" s="206" t="s">
        <v>1772</v>
      </c>
      <c r="E123" s="120"/>
      <c r="F123" s="120"/>
      <c r="G123" s="120"/>
      <c r="H123" s="120"/>
      <c r="I123" s="120"/>
      <c r="J123" s="120"/>
      <c r="K123" s="120"/>
    </row>
    <row r="124" spans="2:11" ht="15.75" customHeight="1">
      <c r="B124" s="814"/>
      <c r="C124" s="180"/>
      <c r="D124" s="206" t="s">
        <v>1773</v>
      </c>
      <c r="E124" s="120"/>
      <c r="F124" s="120"/>
      <c r="G124" s="120"/>
      <c r="H124" s="120"/>
      <c r="I124" s="120"/>
      <c r="J124" s="120"/>
      <c r="K124" s="120"/>
    </row>
    <row r="125" spans="2:11" ht="15.75" customHeight="1">
      <c r="B125" s="814"/>
      <c r="C125" s="180"/>
      <c r="D125" s="206" t="s">
        <v>1774</v>
      </c>
      <c r="E125" s="120"/>
      <c r="F125" s="120"/>
      <c r="G125" s="120"/>
      <c r="H125" s="120"/>
      <c r="I125" s="120"/>
      <c r="J125" s="120"/>
      <c r="K125" s="120"/>
    </row>
    <row r="126" spans="2:11" ht="15.75" customHeight="1">
      <c r="B126" s="814"/>
      <c r="C126" s="180"/>
      <c r="D126" s="206" t="s">
        <v>1775</v>
      </c>
      <c r="E126" s="120"/>
      <c r="F126" s="120"/>
      <c r="G126" s="120"/>
      <c r="H126" s="120"/>
      <c r="I126" s="120"/>
      <c r="J126" s="120"/>
      <c r="K126" s="120"/>
    </row>
    <row r="127" spans="2:11" ht="15.75" customHeight="1">
      <c r="B127" s="814"/>
      <c r="C127" s="180"/>
      <c r="D127" s="206" t="s">
        <v>1776</v>
      </c>
      <c r="E127" s="120"/>
      <c r="F127" s="120"/>
      <c r="G127" s="120"/>
      <c r="H127" s="120"/>
      <c r="I127" s="120"/>
      <c r="J127" s="120"/>
      <c r="K127" s="120"/>
    </row>
    <row r="128" spans="2:11" ht="15.75" customHeight="1">
      <c r="B128" s="814"/>
      <c r="C128" s="180"/>
      <c r="D128" s="206" t="s">
        <v>1777</v>
      </c>
      <c r="E128" s="120"/>
      <c r="F128" s="120"/>
      <c r="G128" s="120"/>
      <c r="H128" s="120"/>
      <c r="I128" s="120"/>
      <c r="J128" s="120"/>
      <c r="K128" s="120"/>
    </row>
    <row r="129" spans="2:11" ht="15.75" customHeight="1">
      <c r="B129" s="814"/>
      <c r="C129" s="180"/>
      <c r="D129" s="244" t="s">
        <v>1153</v>
      </c>
      <c r="E129" s="120"/>
      <c r="F129" s="120"/>
      <c r="G129" s="120"/>
      <c r="H129" s="120"/>
      <c r="I129" s="120"/>
      <c r="J129" s="120"/>
      <c r="K129" s="120"/>
    </row>
    <row r="130" spans="2:11" ht="15.75" customHeight="1">
      <c r="B130" s="814"/>
      <c r="C130" s="180"/>
      <c r="D130" s="206" t="s">
        <v>1127</v>
      </c>
      <c r="E130" s="120"/>
      <c r="F130" s="120"/>
      <c r="G130" s="120"/>
      <c r="H130" s="120"/>
      <c r="I130" s="120"/>
      <c r="J130" s="120"/>
      <c r="K130" s="120"/>
    </row>
    <row r="131" spans="2:11" ht="15.75" customHeight="1">
      <c r="B131" s="814"/>
      <c r="C131" s="180"/>
      <c r="D131" s="221" t="s">
        <v>1778</v>
      </c>
      <c r="E131" s="120"/>
      <c r="F131" s="120"/>
      <c r="G131" s="120"/>
      <c r="H131" s="120"/>
      <c r="I131" s="120"/>
      <c r="J131" s="120"/>
      <c r="K131" s="120"/>
    </row>
    <row r="132" spans="2:11" ht="15.75" customHeight="1">
      <c r="B132" s="814"/>
      <c r="C132" s="180"/>
      <c r="D132" s="222"/>
      <c r="E132" s="120"/>
      <c r="F132" s="120"/>
      <c r="G132" s="120"/>
      <c r="H132" s="120"/>
      <c r="I132" s="120"/>
      <c r="J132" s="120"/>
      <c r="K132" s="120"/>
    </row>
    <row r="133" spans="2:11" ht="15.75" customHeight="1">
      <c r="B133" s="814"/>
      <c r="C133" s="180"/>
      <c r="D133" s="206" t="s">
        <v>983</v>
      </c>
      <c r="E133" s="120"/>
      <c r="F133" s="120"/>
      <c r="G133" s="120"/>
      <c r="H133" s="120"/>
      <c r="I133" s="120"/>
      <c r="J133" s="120"/>
      <c r="K133" s="120"/>
    </row>
    <row r="134" spans="2:11" ht="15.75" customHeight="1">
      <c r="B134" s="814"/>
      <c r="C134" s="180"/>
      <c r="D134" s="206" t="s">
        <v>1779</v>
      </c>
      <c r="E134" s="120"/>
      <c r="F134" s="120"/>
      <c r="G134" s="120"/>
      <c r="H134" s="120"/>
      <c r="I134" s="120"/>
      <c r="J134" s="120"/>
      <c r="K134" s="120"/>
    </row>
    <row r="135" spans="2:11" ht="15.75" customHeight="1">
      <c r="B135" s="814"/>
      <c r="C135" s="180"/>
      <c r="D135" s="206" t="s">
        <v>1780</v>
      </c>
      <c r="E135" s="120"/>
      <c r="F135" s="120"/>
      <c r="G135" s="120"/>
      <c r="H135" s="120"/>
      <c r="I135" s="120"/>
      <c r="J135" s="120"/>
      <c r="K135" s="120"/>
    </row>
    <row r="136" spans="2:11" ht="15.75" customHeight="1">
      <c r="B136" s="815"/>
      <c r="C136" s="145"/>
      <c r="D136" s="142" t="s">
        <v>1781</v>
      </c>
      <c r="E136" s="120"/>
      <c r="F136" s="120"/>
      <c r="G136" s="120"/>
      <c r="H136" s="120"/>
      <c r="I136" s="120"/>
      <c r="J136" s="120"/>
      <c r="K136" s="120"/>
    </row>
    <row r="137" spans="2:11" ht="15.75" customHeight="1">
      <c r="B137" s="120"/>
      <c r="C137" s="170"/>
      <c r="D137" s="120"/>
      <c r="E137" s="120"/>
      <c r="F137" s="120"/>
      <c r="G137" s="120"/>
      <c r="H137" s="120"/>
      <c r="I137" s="120"/>
      <c r="J137" s="120"/>
      <c r="K137" s="120"/>
    </row>
    <row r="138" spans="2:11" ht="15.75" customHeight="1">
      <c r="B138" s="120"/>
      <c r="C138" s="170"/>
      <c r="D138" s="120"/>
      <c r="E138" s="120"/>
      <c r="F138" s="120"/>
      <c r="G138" s="120"/>
      <c r="H138" s="120"/>
      <c r="I138" s="120"/>
      <c r="J138" s="120"/>
      <c r="K138" s="120"/>
    </row>
    <row r="139" spans="2:11" ht="15.75" customHeight="1">
      <c r="B139" s="120"/>
      <c r="C139" s="170"/>
      <c r="D139" s="120"/>
      <c r="E139" s="120"/>
      <c r="F139" s="120"/>
      <c r="G139" s="120"/>
      <c r="H139" s="120"/>
      <c r="I139" s="120"/>
      <c r="J139" s="120"/>
      <c r="K139" s="120"/>
    </row>
    <row r="140" spans="2:11" ht="15.75" customHeight="1">
      <c r="B140" s="120"/>
      <c r="C140" s="170"/>
      <c r="D140" s="120"/>
      <c r="E140" s="120"/>
      <c r="F140" s="120"/>
      <c r="G140" s="120"/>
      <c r="H140" s="120"/>
      <c r="I140" s="120"/>
      <c r="J140" s="120"/>
      <c r="K140" s="120"/>
    </row>
    <row r="141" spans="2:11" ht="15.75" customHeight="1">
      <c r="B141" s="120"/>
      <c r="C141" s="170"/>
      <c r="D141" s="120"/>
      <c r="E141" s="120"/>
      <c r="F141" s="120"/>
      <c r="G141" s="120"/>
      <c r="H141" s="120"/>
      <c r="I141" s="120"/>
      <c r="J141" s="120"/>
      <c r="K141" s="120"/>
    </row>
    <row r="142" spans="2:11" ht="15.75" customHeight="1">
      <c r="B142" s="120"/>
      <c r="C142" s="170"/>
      <c r="D142" s="120"/>
      <c r="E142" s="120"/>
      <c r="F142" s="120"/>
      <c r="G142" s="120"/>
      <c r="H142" s="120"/>
      <c r="I142" s="120"/>
      <c r="J142" s="120"/>
      <c r="K142" s="120"/>
    </row>
    <row r="143" spans="2:11" ht="15.75" customHeight="1">
      <c r="B143" s="120"/>
      <c r="C143" s="170"/>
      <c r="D143" s="120"/>
      <c r="E143" s="120"/>
      <c r="F143" s="120"/>
      <c r="G143" s="120"/>
      <c r="H143" s="120"/>
      <c r="I143" s="120"/>
      <c r="J143" s="120"/>
      <c r="K143" s="120"/>
    </row>
    <row r="144" spans="2:11" ht="15.75" customHeight="1">
      <c r="B144" s="120"/>
      <c r="C144" s="170"/>
      <c r="D144" s="120"/>
      <c r="E144" s="120"/>
      <c r="F144" s="120"/>
      <c r="G144" s="120"/>
      <c r="H144" s="120"/>
      <c r="I144" s="120"/>
      <c r="J144" s="120"/>
      <c r="K144" s="120"/>
    </row>
    <row r="145" spans="2:11" ht="15.75" customHeight="1">
      <c r="B145" s="120"/>
      <c r="C145" s="170"/>
      <c r="D145" s="120"/>
      <c r="E145" s="120"/>
      <c r="F145" s="120"/>
      <c r="G145" s="120"/>
      <c r="H145" s="120"/>
      <c r="I145" s="120"/>
      <c r="J145" s="120"/>
      <c r="K145" s="120"/>
    </row>
    <row r="146" spans="2:11" ht="15.75" customHeight="1">
      <c r="B146" s="120"/>
      <c r="C146" s="170"/>
      <c r="D146" s="120"/>
      <c r="E146" s="120"/>
      <c r="F146" s="120"/>
      <c r="G146" s="120"/>
      <c r="H146" s="120"/>
      <c r="I146" s="120"/>
      <c r="J146" s="120"/>
      <c r="K146" s="120"/>
    </row>
    <row r="147" spans="2:11" ht="15.75" customHeight="1">
      <c r="B147" s="120"/>
      <c r="C147" s="170"/>
      <c r="D147" s="120"/>
      <c r="E147" s="120"/>
      <c r="F147" s="120"/>
      <c r="G147" s="120"/>
      <c r="H147" s="120"/>
      <c r="I147" s="120"/>
      <c r="J147" s="120"/>
      <c r="K147" s="120"/>
    </row>
    <row r="148" spans="2:11" ht="15.75" customHeight="1">
      <c r="B148" s="120"/>
      <c r="C148" s="170"/>
      <c r="D148" s="120"/>
      <c r="E148" s="120"/>
      <c r="F148" s="120"/>
      <c r="G148" s="120"/>
      <c r="H148" s="120"/>
      <c r="I148" s="120"/>
      <c r="J148" s="120"/>
      <c r="K148" s="120"/>
    </row>
    <row r="149" spans="2:11" ht="15.75" customHeight="1">
      <c r="B149" s="120"/>
      <c r="C149" s="170"/>
      <c r="D149" s="120"/>
      <c r="E149" s="120"/>
      <c r="F149" s="120"/>
      <c r="G149" s="120"/>
      <c r="H149" s="120"/>
      <c r="I149" s="120"/>
      <c r="J149" s="120"/>
      <c r="K149" s="120"/>
    </row>
    <row r="150" spans="2:11" ht="15.75" customHeight="1">
      <c r="B150" s="120"/>
      <c r="C150" s="170"/>
      <c r="D150" s="120"/>
      <c r="E150" s="120"/>
      <c r="F150" s="120"/>
      <c r="G150" s="120"/>
      <c r="H150" s="120"/>
      <c r="I150" s="120"/>
      <c r="J150" s="120"/>
      <c r="K150" s="120"/>
    </row>
    <row r="151" spans="2:11" ht="15.75" customHeight="1">
      <c r="B151" s="120"/>
      <c r="C151" s="170"/>
      <c r="D151" s="120"/>
      <c r="E151" s="120"/>
      <c r="F151" s="120"/>
      <c r="G151" s="120"/>
      <c r="H151" s="120"/>
      <c r="I151" s="120"/>
      <c r="J151" s="120"/>
      <c r="K151" s="120"/>
    </row>
    <row r="152" spans="2:11" ht="15.75" customHeight="1">
      <c r="B152" s="120"/>
      <c r="C152" s="170"/>
      <c r="D152" s="120"/>
      <c r="E152" s="120"/>
      <c r="F152" s="120"/>
      <c r="G152" s="120"/>
      <c r="H152" s="120"/>
      <c r="I152" s="120"/>
      <c r="J152" s="120"/>
      <c r="K152" s="120"/>
    </row>
    <row r="153" spans="2:11" ht="15.75" customHeight="1">
      <c r="B153" s="120"/>
      <c r="C153" s="170"/>
      <c r="D153" s="120"/>
      <c r="E153" s="120"/>
      <c r="F153" s="120"/>
      <c r="G153" s="120"/>
      <c r="H153" s="120"/>
      <c r="I153" s="120"/>
      <c r="J153" s="120"/>
      <c r="K153" s="120"/>
    </row>
    <row r="154" spans="2:11" ht="15.75" customHeight="1">
      <c r="B154" s="120"/>
      <c r="C154" s="170"/>
      <c r="D154" s="120"/>
      <c r="E154" s="120"/>
      <c r="F154" s="120"/>
      <c r="G154" s="120"/>
      <c r="H154" s="120"/>
      <c r="I154" s="120"/>
      <c r="J154" s="120"/>
      <c r="K154" s="120"/>
    </row>
    <row r="155" spans="2:11" ht="15.75" customHeight="1">
      <c r="B155" s="120"/>
      <c r="C155" s="170"/>
      <c r="D155" s="120"/>
      <c r="E155" s="120"/>
      <c r="F155" s="120"/>
      <c r="G155" s="120"/>
      <c r="H155" s="120"/>
      <c r="I155" s="120"/>
      <c r="J155" s="120"/>
      <c r="K155" s="120"/>
    </row>
    <row r="156" spans="2:11" ht="15.75" customHeight="1">
      <c r="B156" s="120"/>
      <c r="C156" s="170"/>
      <c r="D156" s="120"/>
      <c r="E156" s="120"/>
      <c r="F156" s="120"/>
      <c r="G156" s="120"/>
      <c r="H156" s="120"/>
      <c r="I156" s="120"/>
      <c r="J156" s="120"/>
      <c r="K156" s="120"/>
    </row>
    <row r="157" spans="2:11" ht="15.75" customHeight="1">
      <c r="B157" s="120"/>
      <c r="C157" s="170"/>
      <c r="D157" s="120"/>
      <c r="E157" s="120"/>
      <c r="F157" s="120"/>
      <c r="G157" s="120"/>
      <c r="H157" s="120"/>
      <c r="I157" s="120"/>
      <c r="J157" s="120"/>
      <c r="K157" s="120"/>
    </row>
    <row r="158" spans="2:11" ht="15.75" customHeight="1">
      <c r="B158" s="120"/>
      <c r="C158" s="170"/>
      <c r="D158" s="120"/>
      <c r="E158" s="120"/>
      <c r="F158" s="120"/>
      <c r="G158" s="120"/>
      <c r="H158" s="120"/>
      <c r="I158" s="120"/>
      <c r="J158" s="120"/>
      <c r="K158" s="120"/>
    </row>
    <row r="159" spans="2:11" ht="15.75" customHeight="1">
      <c r="B159" s="120"/>
      <c r="C159" s="170"/>
      <c r="D159" s="120"/>
      <c r="E159" s="120"/>
      <c r="F159" s="120"/>
      <c r="G159" s="120"/>
      <c r="H159" s="120"/>
      <c r="I159" s="120"/>
      <c r="J159" s="120"/>
      <c r="K159" s="120"/>
    </row>
    <row r="160" spans="2:11" ht="15.75" customHeight="1">
      <c r="B160" s="120"/>
      <c r="C160" s="170"/>
      <c r="D160" s="120"/>
      <c r="E160" s="120"/>
      <c r="F160" s="120"/>
      <c r="G160" s="120"/>
      <c r="H160" s="120"/>
      <c r="I160" s="120"/>
      <c r="J160" s="120"/>
      <c r="K160" s="120"/>
    </row>
    <row r="161" spans="2:11" ht="15.75" customHeight="1">
      <c r="B161" s="120"/>
      <c r="C161" s="170"/>
      <c r="D161" s="120"/>
      <c r="E161" s="120"/>
      <c r="F161" s="120"/>
      <c r="G161" s="120"/>
      <c r="H161" s="120"/>
      <c r="I161" s="120"/>
      <c r="J161" s="120"/>
      <c r="K161" s="120"/>
    </row>
    <row r="162" spans="2:11" ht="15.75" customHeight="1">
      <c r="B162" s="120"/>
      <c r="C162" s="170"/>
      <c r="D162" s="120"/>
      <c r="E162" s="120"/>
      <c r="F162" s="120"/>
      <c r="G162" s="120"/>
      <c r="H162" s="120"/>
      <c r="I162" s="120"/>
      <c r="J162" s="120"/>
      <c r="K162" s="120"/>
    </row>
    <row r="163" spans="2:11" ht="15.75" customHeight="1">
      <c r="B163" s="120"/>
      <c r="C163" s="170"/>
      <c r="D163" s="120"/>
      <c r="E163" s="120"/>
      <c r="F163" s="120"/>
      <c r="G163" s="120"/>
      <c r="H163" s="120"/>
      <c r="I163" s="120"/>
      <c r="J163" s="120"/>
      <c r="K163" s="120"/>
    </row>
    <row r="164" spans="2:11" ht="15.75" customHeight="1">
      <c r="B164" s="120"/>
      <c r="C164" s="170"/>
      <c r="D164" s="120"/>
      <c r="E164" s="120"/>
      <c r="F164" s="120"/>
      <c r="G164" s="120"/>
      <c r="H164" s="120"/>
      <c r="I164" s="120"/>
      <c r="J164" s="120"/>
      <c r="K164" s="120"/>
    </row>
    <row r="165" spans="2:11" ht="15.75" customHeight="1">
      <c r="B165" s="120"/>
      <c r="C165" s="170"/>
      <c r="D165" s="120"/>
      <c r="E165" s="120"/>
      <c r="F165" s="120"/>
      <c r="G165" s="120"/>
      <c r="H165" s="120"/>
      <c r="I165" s="120"/>
      <c r="J165" s="120"/>
      <c r="K165" s="120"/>
    </row>
    <row r="166" spans="2:11" ht="15.75" customHeight="1">
      <c r="B166" s="120"/>
      <c r="C166" s="170"/>
      <c r="D166" s="120"/>
      <c r="E166" s="120"/>
      <c r="F166" s="120"/>
      <c r="G166" s="120"/>
      <c r="H166" s="120"/>
      <c r="I166" s="120"/>
      <c r="J166" s="120"/>
      <c r="K166" s="120"/>
    </row>
    <row r="167" spans="2:11" ht="15.75" customHeight="1">
      <c r="B167" s="120"/>
      <c r="C167" s="170"/>
      <c r="D167" s="120"/>
      <c r="E167" s="120"/>
      <c r="F167" s="120"/>
      <c r="G167" s="120"/>
      <c r="H167" s="120"/>
      <c r="I167" s="120"/>
      <c r="J167" s="120"/>
      <c r="K167" s="120"/>
    </row>
    <row r="168" spans="2:11" ht="15.75" customHeight="1">
      <c r="B168" s="120"/>
      <c r="C168" s="170"/>
      <c r="D168" s="120"/>
      <c r="E168" s="120"/>
      <c r="F168" s="120"/>
      <c r="G168" s="120"/>
      <c r="H168" s="120"/>
      <c r="I168" s="120"/>
      <c r="J168" s="120"/>
      <c r="K168" s="120"/>
    </row>
    <row r="169" spans="2:11" ht="15.75" customHeight="1">
      <c r="B169" s="120"/>
      <c r="C169" s="170"/>
      <c r="D169" s="120"/>
      <c r="E169" s="120"/>
      <c r="F169" s="120"/>
      <c r="G169" s="120"/>
      <c r="H169" s="120"/>
      <c r="I169" s="120"/>
      <c r="J169" s="120"/>
      <c r="K169" s="120"/>
    </row>
    <row r="170" spans="2:11" ht="15.75" customHeight="1">
      <c r="B170" s="120"/>
      <c r="C170" s="170"/>
      <c r="D170" s="120"/>
      <c r="E170" s="120"/>
      <c r="F170" s="120"/>
      <c r="G170" s="120"/>
      <c r="H170" s="120"/>
      <c r="I170" s="120"/>
      <c r="J170" s="120"/>
      <c r="K170" s="120"/>
    </row>
    <row r="171" spans="2:11" ht="15.75" customHeight="1">
      <c r="B171" s="120"/>
      <c r="C171" s="170"/>
      <c r="D171" s="120"/>
      <c r="E171" s="120"/>
      <c r="F171" s="120"/>
      <c r="G171" s="120"/>
      <c r="H171" s="120"/>
      <c r="I171" s="120"/>
      <c r="J171" s="120"/>
      <c r="K171" s="120"/>
    </row>
    <row r="172" spans="2:11" ht="15.75" customHeight="1">
      <c r="B172" s="120"/>
      <c r="C172" s="170"/>
      <c r="D172" s="120"/>
      <c r="E172" s="120"/>
      <c r="F172" s="120"/>
      <c r="G172" s="120"/>
      <c r="H172" s="120"/>
      <c r="I172" s="120"/>
      <c r="J172" s="120"/>
      <c r="K172" s="120"/>
    </row>
    <row r="173" spans="2:11" ht="15.75" customHeight="1">
      <c r="B173" s="120"/>
      <c r="C173" s="170"/>
      <c r="D173" s="120"/>
      <c r="E173" s="120"/>
      <c r="F173" s="120"/>
      <c r="G173" s="120"/>
      <c r="H173" s="120"/>
      <c r="I173" s="120"/>
      <c r="J173" s="120"/>
      <c r="K173" s="120"/>
    </row>
    <row r="174" spans="2:11" ht="15.75" customHeight="1">
      <c r="B174" s="120"/>
      <c r="C174" s="170"/>
      <c r="D174" s="120"/>
      <c r="E174" s="120"/>
      <c r="F174" s="120"/>
      <c r="G174" s="120"/>
      <c r="H174" s="120"/>
      <c r="I174" s="120"/>
      <c r="J174" s="120"/>
      <c r="K174" s="120"/>
    </row>
    <row r="175" spans="2:11" ht="15.75" customHeight="1">
      <c r="B175" s="120"/>
      <c r="C175" s="170"/>
      <c r="D175" s="120"/>
      <c r="E175" s="120"/>
      <c r="F175" s="120"/>
      <c r="G175" s="120"/>
      <c r="H175" s="120"/>
      <c r="I175" s="120"/>
      <c r="J175" s="120"/>
      <c r="K175" s="120"/>
    </row>
    <row r="176" spans="2:11" ht="15.75" customHeight="1">
      <c r="B176" s="120"/>
      <c r="C176" s="170"/>
      <c r="D176" s="120"/>
      <c r="E176" s="120"/>
      <c r="F176" s="120"/>
      <c r="G176" s="120"/>
      <c r="H176" s="120"/>
      <c r="I176" s="120"/>
      <c r="J176" s="120"/>
      <c r="K176" s="120"/>
    </row>
    <row r="177" spans="2:11" ht="15.75" customHeight="1">
      <c r="B177" s="120"/>
      <c r="C177" s="170"/>
      <c r="D177" s="120"/>
      <c r="E177" s="120"/>
      <c r="F177" s="120"/>
      <c r="G177" s="120"/>
      <c r="H177" s="120"/>
      <c r="I177" s="120"/>
      <c r="J177" s="120"/>
      <c r="K177" s="120"/>
    </row>
    <row r="178" spans="2:11" ht="15.75" customHeight="1">
      <c r="B178" s="120"/>
      <c r="C178" s="170"/>
      <c r="D178" s="120"/>
      <c r="E178" s="120"/>
      <c r="F178" s="120"/>
      <c r="G178" s="120"/>
      <c r="H178" s="120"/>
      <c r="I178" s="120"/>
      <c r="J178" s="120"/>
      <c r="K178" s="120"/>
    </row>
    <row r="179" spans="2:11" ht="15.75" customHeight="1">
      <c r="B179" s="120"/>
      <c r="C179" s="170"/>
      <c r="D179" s="120"/>
      <c r="E179" s="120"/>
      <c r="F179" s="120"/>
      <c r="G179" s="120"/>
      <c r="H179" s="120"/>
      <c r="I179" s="120"/>
      <c r="J179" s="120"/>
      <c r="K179" s="120"/>
    </row>
    <row r="180" spans="2:11" ht="15.75" customHeight="1">
      <c r="B180" s="120"/>
      <c r="C180" s="170"/>
      <c r="D180" s="120"/>
      <c r="E180" s="120"/>
      <c r="F180" s="120"/>
      <c r="G180" s="120"/>
      <c r="H180" s="120"/>
      <c r="I180" s="120"/>
      <c r="J180" s="120"/>
      <c r="K180" s="120"/>
    </row>
    <row r="181" spans="2:11" ht="15.75" customHeight="1">
      <c r="C181" s="170"/>
    </row>
    <row r="182" spans="2:11" ht="15.75" customHeight="1">
      <c r="C182" s="170"/>
    </row>
    <row r="183" spans="2:11" ht="15.75" customHeight="1">
      <c r="C183" s="170"/>
    </row>
    <row r="184" spans="2:11" ht="15.75" customHeight="1">
      <c r="C184" s="170"/>
    </row>
    <row r="185" spans="2:11" ht="15.75" customHeight="1">
      <c r="C185" s="170"/>
    </row>
    <row r="186" spans="2:11" ht="15.75" customHeight="1">
      <c r="C186" s="170"/>
    </row>
    <row r="187" spans="2:11" ht="15.75" customHeight="1">
      <c r="C187" s="170"/>
    </row>
    <row r="188" spans="2:11" ht="15.75" customHeight="1">
      <c r="C188" s="170"/>
    </row>
    <row r="189" spans="2:11" ht="15.75" customHeight="1">
      <c r="C189" s="170"/>
    </row>
    <row r="190" spans="2:11" ht="15.75" customHeight="1">
      <c r="C190" s="170"/>
    </row>
    <row r="191" spans="2:11" ht="15.75" customHeight="1">
      <c r="C191" s="170"/>
    </row>
    <row r="192" spans="2:11" ht="15.75" customHeight="1">
      <c r="C192" s="170"/>
    </row>
    <row r="193" spans="3:3" ht="15.75" customHeight="1">
      <c r="C193" s="170"/>
    </row>
    <row r="194" spans="3:3" ht="15.75" customHeight="1">
      <c r="C194" s="170"/>
    </row>
    <row r="195" spans="3:3" ht="15.75" customHeight="1">
      <c r="C195" s="170"/>
    </row>
    <row r="196" spans="3:3" ht="15.75" customHeight="1">
      <c r="C196" s="170"/>
    </row>
    <row r="197" spans="3:3" ht="15.75" customHeight="1">
      <c r="C197" s="170"/>
    </row>
    <row r="198" spans="3:3" ht="15.75" customHeight="1">
      <c r="C198" s="170"/>
    </row>
    <row r="199" spans="3:3" ht="15.75" customHeight="1">
      <c r="C199" s="170"/>
    </row>
    <row r="200" spans="3:3" ht="15.75" customHeight="1">
      <c r="C200" s="170"/>
    </row>
    <row r="201" spans="3:3" ht="15.75" customHeight="1">
      <c r="C201" s="170"/>
    </row>
    <row r="202" spans="3:3" ht="15.75" customHeight="1">
      <c r="C202" s="170"/>
    </row>
    <row r="203" spans="3:3" ht="15.75" customHeight="1">
      <c r="C203" s="170"/>
    </row>
    <row r="204" spans="3:3" ht="15.75" customHeight="1">
      <c r="C204" s="170"/>
    </row>
    <row r="205" spans="3:3" ht="15.75" customHeight="1">
      <c r="C205" s="170"/>
    </row>
    <row r="206" spans="3:3" ht="15.75" customHeight="1">
      <c r="C206" s="170"/>
    </row>
    <row r="207" spans="3:3" ht="15.75" customHeight="1">
      <c r="C207" s="170"/>
    </row>
    <row r="208" spans="3:3" ht="15.75" customHeight="1">
      <c r="C208" s="170"/>
    </row>
    <row r="209" spans="3:3" ht="15.75" customHeight="1">
      <c r="C209" s="170"/>
    </row>
    <row r="210" spans="3:3" ht="15.75" customHeight="1">
      <c r="C210" s="170"/>
    </row>
    <row r="211" spans="3:3" ht="15.75" customHeight="1">
      <c r="C211" s="170"/>
    </row>
    <row r="212" spans="3:3" ht="15.75" customHeight="1">
      <c r="C212" s="170"/>
    </row>
    <row r="213" spans="3:3" ht="15.75" customHeight="1">
      <c r="C213" s="170"/>
    </row>
    <row r="214" spans="3:3" ht="15.75" customHeight="1">
      <c r="C214" s="170"/>
    </row>
    <row r="215" spans="3:3" ht="15.75" customHeight="1">
      <c r="C215" s="170"/>
    </row>
    <row r="216" spans="3:3" ht="15.75" customHeight="1">
      <c r="C216" s="170"/>
    </row>
    <row r="217" spans="3:3" ht="15.75" customHeight="1">
      <c r="C217" s="170"/>
    </row>
    <row r="218" spans="3:3" ht="15.75" customHeight="1">
      <c r="C218" s="170"/>
    </row>
    <row r="219" spans="3:3" ht="15.75" customHeight="1">
      <c r="C219" s="170"/>
    </row>
    <row r="220" spans="3:3" ht="15.75" customHeight="1">
      <c r="C220" s="170"/>
    </row>
    <row r="221" spans="3:3" ht="15.75" customHeight="1">
      <c r="C221" s="170"/>
    </row>
    <row r="222" spans="3:3" ht="15.75" customHeight="1">
      <c r="C222" s="170"/>
    </row>
    <row r="223" spans="3:3" ht="15.75" customHeight="1">
      <c r="C223" s="170"/>
    </row>
    <row r="224" spans="3:3" ht="15.75" customHeight="1">
      <c r="C224" s="170"/>
    </row>
    <row r="225" spans="3:3" ht="15.75" customHeight="1">
      <c r="C225" s="170"/>
    </row>
    <row r="226" spans="3:3" ht="15.75" customHeight="1">
      <c r="C226" s="170"/>
    </row>
    <row r="227" spans="3:3" ht="15.75" customHeight="1">
      <c r="C227" s="170"/>
    </row>
    <row r="228" spans="3:3" ht="15.75" customHeight="1">
      <c r="C228" s="170"/>
    </row>
    <row r="229" spans="3:3" ht="15.75" customHeight="1">
      <c r="C229" s="170"/>
    </row>
    <row r="230" spans="3:3" ht="15.75" customHeight="1">
      <c r="C230" s="170"/>
    </row>
    <row r="231" spans="3:3" ht="15.75" customHeight="1">
      <c r="C231" s="170"/>
    </row>
    <row r="232" spans="3:3" ht="15.75" customHeight="1">
      <c r="C232" s="170"/>
    </row>
    <row r="233" spans="3:3" ht="15.75" customHeight="1">
      <c r="C233" s="170"/>
    </row>
    <row r="234" spans="3:3" ht="15.75" customHeight="1">
      <c r="C234" s="170"/>
    </row>
    <row r="235" spans="3:3" ht="15.75" customHeight="1">
      <c r="C235" s="170"/>
    </row>
    <row r="236" spans="3:3" ht="15.75" customHeight="1">
      <c r="C236" s="170"/>
    </row>
    <row r="237" spans="3:3" ht="15.75" customHeight="1">
      <c r="C237" s="170"/>
    </row>
    <row r="238" spans="3:3" ht="15.75" customHeight="1">
      <c r="C238" s="170"/>
    </row>
    <row r="239" spans="3:3" ht="15.75" customHeight="1">
      <c r="C239" s="170"/>
    </row>
    <row r="240" spans="3:3" ht="15.75" customHeight="1">
      <c r="C240" s="170"/>
    </row>
    <row r="241" spans="3:3" ht="15.75" customHeight="1">
      <c r="C241" s="170"/>
    </row>
    <row r="242" spans="3:3" ht="15.75" customHeight="1">
      <c r="C242" s="170"/>
    </row>
    <row r="243" spans="3:3" ht="15.75" customHeight="1">
      <c r="C243" s="170"/>
    </row>
    <row r="244" spans="3:3" ht="15.75" customHeight="1">
      <c r="C244" s="170"/>
    </row>
    <row r="245" spans="3:3" ht="15.75" customHeight="1">
      <c r="C245" s="170"/>
    </row>
    <row r="246" spans="3:3" ht="15.75" customHeight="1">
      <c r="C246" s="170"/>
    </row>
    <row r="247" spans="3:3" ht="15.75" customHeight="1">
      <c r="C247" s="170"/>
    </row>
    <row r="248" spans="3:3" ht="15.75" customHeight="1">
      <c r="C248" s="170"/>
    </row>
    <row r="249" spans="3:3" ht="15.75" customHeight="1">
      <c r="C249" s="170"/>
    </row>
    <row r="250" spans="3:3" ht="15.75" customHeight="1">
      <c r="C250" s="170"/>
    </row>
    <row r="251" spans="3:3" ht="15.75" customHeight="1">
      <c r="C251" s="170"/>
    </row>
    <row r="252" spans="3:3" ht="15.75" customHeight="1">
      <c r="C252" s="170"/>
    </row>
    <row r="253" spans="3:3" ht="15.75" customHeight="1">
      <c r="C253" s="170"/>
    </row>
    <row r="254" spans="3:3" ht="15.75" customHeight="1">
      <c r="C254" s="170"/>
    </row>
    <row r="255" spans="3:3" ht="15.75" customHeight="1">
      <c r="C255" s="170"/>
    </row>
    <row r="256" spans="3:3" ht="15.75" customHeight="1">
      <c r="C256" s="170"/>
    </row>
    <row r="257" spans="3:3" ht="15.75" customHeight="1">
      <c r="C257" s="170"/>
    </row>
    <row r="258" spans="3:3" ht="15.75" customHeight="1">
      <c r="C258" s="170"/>
    </row>
    <row r="259" spans="3:3" ht="15.75" customHeight="1">
      <c r="C259" s="170"/>
    </row>
    <row r="260" spans="3:3" ht="15.75" customHeight="1">
      <c r="C260" s="170"/>
    </row>
    <row r="261" spans="3:3" ht="15.75" customHeight="1">
      <c r="C261" s="170"/>
    </row>
    <row r="262" spans="3:3" ht="15.75" customHeight="1">
      <c r="C262" s="170"/>
    </row>
    <row r="263" spans="3:3" ht="15.75" customHeight="1">
      <c r="C263" s="170"/>
    </row>
    <row r="264" spans="3:3" ht="15.75" customHeight="1">
      <c r="C264" s="170"/>
    </row>
    <row r="265" spans="3:3" ht="15.75" customHeight="1">
      <c r="C265" s="170"/>
    </row>
    <row r="266" spans="3:3" ht="15.75" customHeight="1">
      <c r="C266" s="170"/>
    </row>
    <row r="267" spans="3:3" ht="15.75" customHeight="1">
      <c r="C267" s="170"/>
    </row>
    <row r="268" spans="3:3" ht="15.75" customHeight="1">
      <c r="C268" s="170"/>
    </row>
    <row r="269" spans="3:3" ht="15.75" customHeight="1">
      <c r="C269" s="170"/>
    </row>
    <row r="270" spans="3:3" ht="15.75" customHeight="1">
      <c r="C270" s="170"/>
    </row>
    <row r="271" spans="3:3" ht="15.75" customHeight="1">
      <c r="C271" s="170"/>
    </row>
    <row r="272" spans="3:3" ht="15.75" customHeight="1">
      <c r="C272" s="170"/>
    </row>
    <row r="273" spans="3:3" ht="15.75" customHeight="1">
      <c r="C273" s="170"/>
    </row>
    <row r="274" spans="3:3" ht="15.75" customHeight="1">
      <c r="C274" s="170"/>
    </row>
    <row r="275" spans="3:3" ht="15.75" customHeight="1">
      <c r="C275" s="170"/>
    </row>
    <row r="276" spans="3:3" ht="15.75" customHeight="1">
      <c r="C276" s="170"/>
    </row>
    <row r="277" spans="3:3" ht="15.75" customHeight="1">
      <c r="C277" s="170"/>
    </row>
    <row r="278" spans="3:3" ht="15.75" customHeight="1">
      <c r="C278" s="170"/>
    </row>
    <row r="279" spans="3:3" ht="15.75" customHeight="1">
      <c r="C279" s="170"/>
    </row>
    <row r="280" spans="3:3" ht="15.75" customHeight="1">
      <c r="C280" s="170"/>
    </row>
    <row r="281" spans="3:3" ht="15.75" customHeight="1">
      <c r="C281" s="170"/>
    </row>
    <row r="282" spans="3:3" ht="15.75" customHeight="1">
      <c r="C282" s="170"/>
    </row>
    <row r="283" spans="3:3" ht="15.75" customHeight="1">
      <c r="C283" s="170"/>
    </row>
    <row r="284" spans="3:3" ht="15.75" customHeight="1">
      <c r="C284" s="170"/>
    </row>
    <row r="285" spans="3:3" ht="15.75" customHeight="1">
      <c r="C285" s="170"/>
    </row>
    <row r="286" spans="3:3" ht="15.75" customHeight="1">
      <c r="C286" s="170"/>
    </row>
    <row r="287" spans="3:3" ht="15.75" customHeight="1">
      <c r="C287" s="170"/>
    </row>
    <row r="288" spans="3:3" ht="15.75" customHeight="1">
      <c r="C288" s="170"/>
    </row>
    <row r="289" spans="3:3" ht="15.75" customHeight="1">
      <c r="C289" s="170"/>
    </row>
    <row r="290" spans="3:3" ht="15.75" customHeight="1">
      <c r="C290" s="170"/>
    </row>
    <row r="291" spans="3:3" ht="15.75" customHeight="1">
      <c r="C291" s="170"/>
    </row>
    <row r="292" spans="3:3" ht="15.75" customHeight="1">
      <c r="C292" s="170"/>
    </row>
    <row r="293" spans="3:3" ht="15.75" customHeight="1">
      <c r="C293" s="170"/>
    </row>
    <row r="294" spans="3:3" ht="15.75" customHeight="1">
      <c r="C294" s="170"/>
    </row>
    <row r="295" spans="3:3" ht="15.75" customHeight="1">
      <c r="C295" s="170"/>
    </row>
    <row r="296" spans="3:3" ht="15.75" customHeight="1">
      <c r="C296" s="170"/>
    </row>
    <row r="297" spans="3:3" ht="15.75" customHeight="1">
      <c r="C297" s="170"/>
    </row>
    <row r="298" spans="3:3" ht="15.75" customHeight="1">
      <c r="C298" s="170"/>
    </row>
    <row r="299" spans="3:3" ht="15.75" customHeight="1">
      <c r="C299" s="170"/>
    </row>
    <row r="300" spans="3:3" ht="15.75" customHeight="1">
      <c r="C300" s="170"/>
    </row>
    <row r="301" spans="3:3" ht="15.75" customHeight="1">
      <c r="C301" s="170"/>
    </row>
    <row r="302" spans="3:3" ht="15.75" customHeight="1">
      <c r="C302" s="170"/>
    </row>
    <row r="303" spans="3:3" ht="15.75" customHeight="1">
      <c r="C303" s="170"/>
    </row>
    <row r="304" spans="3:3" ht="15.75" customHeight="1">
      <c r="C304" s="170"/>
    </row>
    <row r="305" spans="3:3" ht="15.75" customHeight="1">
      <c r="C305" s="170"/>
    </row>
    <row r="306" spans="3:3" ht="15.75" customHeight="1">
      <c r="C306" s="170"/>
    </row>
    <row r="307" spans="3:3" ht="15.75" customHeight="1">
      <c r="C307" s="170"/>
    </row>
    <row r="308" spans="3:3" ht="15.75" customHeight="1">
      <c r="C308" s="170"/>
    </row>
    <row r="309" spans="3:3" ht="15.75" customHeight="1">
      <c r="C309" s="170"/>
    </row>
    <row r="310" spans="3:3" ht="15.75" customHeight="1">
      <c r="C310" s="170"/>
    </row>
    <row r="311" spans="3:3" ht="15.75" customHeight="1">
      <c r="C311" s="170"/>
    </row>
    <row r="312" spans="3:3" ht="15.75" customHeight="1">
      <c r="C312" s="170"/>
    </row>
    <row r="313" spans="3:3" ht="15.75" customHeight="1">
      <c r="C313" s="170"/>
    </row>
    <row r="314" spans="3:3" ht="15.75" customHeight="1">
      <c r="C314" s="170"/>
    </row>
    <row r="315" spans="3:3" ht="15.75" customHeight="1">
      <c r="C315" s="170"/>
    </row>
    <row r="316" spans="3:3" ht="15.75" customHeight="1">
      <c r="C316" s="170"/>
    </row>
    <row r="317" spans="3:3" ht="15.75" customHeight="1">
      <c r="C317" s="170"/>
    </row>
    <row r="318" spans="3:3" ht="15.75" customHeight="1">
      <c r="C318" s="170"/>
    </row>
    <row r="319" spans="3:3" ht="15.75" customHeight="1">
      <c r="C319" s="170"/>
    </row>
    <row r="320" spans="3:3" ht="15.75" customHeight="1">
      <c r="C320" s="170"/>
    </row>
    <row r="321" spans="3:3" ht="15.75" customHeight="1">
      <c r="C321" s="170"/>
    </row>
    <row r="322" spans="3:3" ht="15.75" customHeight="1">
      <c r="C322" s="170"/>
    </row>
    <row r="323" spans="3:3" ht="15.75" customHeight="1">
      <c r="C323" s="170"/>
    </row>
    <row r="324" spans="3:3" ht="15.75" customHeight="1">
      <c r="C324" s="170"/>
    </row>
    <row r="325" spans="3:3" ht="15.75" customHeight="1">
      <c r="C325" s="170"/>
    </row>
    <row r="326" spans="3:3" ht="15.75" customHeight="1">
      <c r="C326" s="170"/>
    </row>
    <row r="327" spans="3:3" ht="15.75" customHeight="1">
      <c r="C327" s="170"/>
    </row>
    <row r="328" spans="3:3" ht="15.75" customHeight="1">
      <c r="C328" s="170"/>
    </row>
    <row r="329" spans="3:3" ht="15.75" customHeight="1">
      <c r="C329" s="170"/>
    </row>
    <row r="330" spans="3:3" ht="15.75" customHeight="1">
      <c r="C330" s="170"/>
    </row>
    <row r="331" spans="3:3" ht="15.75" customHeight="1">
      <c r="C331" s="170"/>
    </row>
    <row r="332" spans="3:3" ht="15.75" customHeight="1">
      <c r="C332" s="170"/>
    </row>
    <row r="333" spans="3:3" ht="15.75" customHeight="1">
      <c r="C333" s="170"/>
    </row>
    <row r="334" spans="3:3" ht="15.75" customHeight="1">
      <c r="C334" s="170"/>
    </row>
    <row r="335" spans="3:3" ht="15.75" customHeight="1">
      <c r="C335" s="170"/>
    </row>
    <row r="336" spans="3:3" ht="15.75" customHeight="1">
      <c r="C336" s="170"/>
    </row>
    <row r="337" spans="3:3" ht="15.75" customHeight="1">
      <c r="C337" s="170"/>
    </row>
    <row r="338" spans="3:3" ht="15.75" customHeight="1">
      <c r="C338" s="170"/>
    </row>
    <row r="339" spans="3:3" ht="15.75" customHeight="1">
      <c r="C339" s="170"/>
    </row>
    <row r="340" spans="3:3" ht="15.75" customHeight="1">
      <c r="C340" s="170"/>
    </row>
    <row r="341" spans="3:3" ht="15.75" customHeight="1">
      <c r="C341" s="170"/>
    </row>
    <row r="342" spans="3:3" ht="15.75" customHeight="1">
      <c r="C342" s="170"/>
    </row>
    <row r="343" spans="3:3" ht="15.75" customHeight="1">
      <c r="C343" s="170"/>
    </row>
    <row r="344" spans="3:3" ht="15.75" customHeight="1">
      <c r="C344" s="170"/>
    </row>
    <row r="345" spans="3:3" ht="15.75" customHeight="1">
      <c r="C345" s="170"/>
    </row>
    <row r="346" spans="3:3" ht="15.75" customHeight="1">
      <c r="C346" s="170"/>
    </row>
    <row r="347" spans="3:3" ht="15.75" customHeight="1">
      <c r="C347" s="170"/>
    </row>
    <row r="348" spans="3:3" ht="15.75" customHeight="1">
      <c r="C348" s="170"/>
    </row>
    <row r="349" spans="3:3" ht="15.75" customHeight="1">
      <c r="C349" s="170"/>
    </row>
    <row r="350" spans="3:3" ht="15.75" customHeight="1">
      <c r="C350" s="170"/>
    </row>
    <row r="351" spans="3:3" ht="15.75" customHeight="1">
      <c r="C351" s="170"/>
    </row>
    <row r="352" spans="3:3" ht="15.75" customHeight="1">
      <c r="C352" s="170"/>
    </row>
    <row r="353" spans="3:3" ht="15.75" customHeight="1">
      <c r="C353" s="170"/>
    </row>
    <row r="354" spans="3:3" ht="15.75" customHeight="1">
      <c r="C354" s="170"/>
    </row>
    <row r="355" spans="3:3" ht="15.75" customHeight="1">
      <c r="C355" s="170"/>
    </row>
    <row r="356" spans="3:3" ht="15.75" customHeight="1">
      <c r="C356" s="170"/>
    </row>
    <row r="357" spans="3:3" ht="15.75" customHeight="1">
      <c r="C357" s="170"/>
    </row>
    <row r="358" spans="3:3" ht="15.75" customHeight="1">
      <c r="C358" s="170"/>
    </row>
    <row r="359" spans="3:3" ht="15.75" customHeight="1">
      <c r="C359" s="170"/>
    </row>
    <row r="360" spans="3:3" ht="15.75" customHeight="1">
      <c r="C360" s="170"/>
    </row>
    <row r="361" spans="3:3" ht="15.75" customHeight="1">
      <c r="C361" s="170"/>
    </row>
    <row r="362" spans="3:3" ht="15.75" customHeight="1">
      <c r="C362" s="170"/>
    </row>
    <row r="363" spans="3:3" ht="15.75" customHeight="1">
      <c r="C363" s="170"/>
    </row>
    <row r="364" spans="3:3" ht="15.75" customHeight="1">
      <c r="C364" s="170"/>
    </row>
    <row r="365" spans="3:3" ht="15.75" customHeight="1">
      <c r="C365" s="170"/>
    </row>
    <row r="366" spans="3:3" ht="15.75" customHeight="1">
      <c r="C366" s="170"/>
    </row>
    <row r="367" spans="3:3" ht="15.75" customHeight="1">
      <c r="C367" s="170"/>
    </row>
    <row r="368" spans="3:3" ht="15.75" customHeight="1">
      <c r="C368" s="170"/>
    </row>
    <row r="369" spans="3:3" ht="15.75" customHeight="1">
      <c r="C369" s="170"/>
    </row>
    <row r="370" spans="3:3" ht="15.75" customHeight="1">
      <c r="C370" s="170"/>
    </row>
    <row r="371" spans="3:3" ht="15.75" customHeight="1">
      <c r="C371" s="170"/>
    </row>
    <row r="372" spans="3:3" ht="15.75" customHeight="1">
      <c r="C372" s="170"/>
    </row>
    <row r="373" spans="3:3" ht="15.75" customHeight="1">
      <c r="C373" s="170"/>
    </row>
    <row r="374" spans="3:3" ht="15.75" customHeight="1">
      <c r="C374" s="170"/>
    </row>
    <row r="375" spans="3:3" ht="15.75" customHeight="1">
      <c r="C375" s="170"/>
    </row>
    <row r="376" spans="3:3" ht="15.75" customHeight="1">
      <c r="C376" s="170"/>
    </row>
    <row r="377" spans="3:3" ht="15.75" customHeight="1">
      <c r="C377" s="170"/>
    </row>
    <row r="378" spans="3:3" ht="15.75" customHeight="1">
      <c r="C378" s="170"/>
    </row>
    <row r="379" spans="3:3" ht="15.75" customHeight="1">
      <c r="C379" s="170"/>
    </row>
    <row r="380" spans="3:3" ht="15.75" customHeight="1">
      <c r="C380" s="170"/>
    </row>
    <row r="381" spans="3:3" ht="15.75" customHeight="1">
      <c r="C381" s="170"/>
    </row>
    <row r="382" spans="3:3" ht="15.75" customHeight="1">
      <c r="C382" s="170"/>
    </row>
    <row r="383" spans="3:3" ht="15.75" customHeight="1">
      <c r="C383" s="170"/>
    </row>
    <row r="384" spans="3:3" ht="15.75" customHeight="1">
      <c r="C384" s="170"/>
    </row>
    <row r="385" spans="3:3" ht="15.75" customHeight="1">
      <c r="C385" s="170"/>
    </row>
    <row r="386" spans="3:3" ht="15.75" customHeight="1">
      <c r="C386" s="170"/>
    </row>
    <row r="387" spans="3:3" ht="15.75" customHeight="1">
      <c r="C387" s="170"/>
    </row>
    <row r="388" spans="3:3" ht="15.75" customHeight="1">
      <c r="C388" s="170"/>
    </row>
    <row r="389" spans="3:3" ht="15.75" customHeight="1">
      <c r="C389" s="170"/>
    </row>
    <row r="390" spans="3:3" ht="15.75" customHeight="1">
      <c r="C390" s="170"/>
    </row>
    <row r="391" spans="3:3" ht="15.75" customHeight="1">
      <c r="C391" s="170"/>
    </row>
    <row r="392" spans="3:3" ht="15.75" customHeight="1">
      <c r="C392" s="170"/>
    </row>
    <row r="393" spans="3:3" ht="15.75" customHeight="1">
      <c r="C393" s="170"/>
    </row>
    <row r="394" spans="3:3" ht="15.75" customHeight="1">
      <c r="C394" s="170"/>
    </row>
    <row r="395" spans="3:3" ht="15.75" customHeight="1">
      <c r="C395" s="170"/>
    </row>
    <row r="396" spans="3:3" ht="15.75" customHeight="1">
      <c r="C396" s="170"/>
    </row>
    <row r="397" spans="3:3" ht="15.75" customHeight="1">
      <c r="C397" s="170"/>
    </row>
    <row r="398" spans="3:3" ht="15.75" customHeight="1">
      <c r="C398" s="170"/>
    </row>
    <row r="399" spans="3:3" ht="15.75" customHeight="1">
      <c r="C399" s="170"/>
    </row>
    <row r="400" spans="3:3" ht="15.75" customHeight="1">
      <c r="C400" s="170"/>
    </row>
    <row r="401" spans="3:3" ht="15.75" customHeight="1">
      <c r="C401" s="170"/>
    </row>
    <row r="402" spans="3:3" ht="15.75" customHeight="1">
      <c r="C402" s="170"/>
    </row>
    <row r="403" spans="3:3" ht="15.75" customHeight="1">
      <c r="C403" s="170"/>
    </row>
    <row r="404" spans="3:3" ht="15.75" customHeight="1">
      <c r="C404" s="170"/>
    </row>
    <row r="405" spans="3:3" ht="15.75" customHeight="1">
      <c r="C405" s="170"/>
    </row>
    <row r="406" spans="3:3" ht="15.75" customHeight="1">
      <c r="C406" s="170"/>
    </row>
    <row r="407" spans="3:3" ht="15.75" customHeight="1">
      <c r="C407" s="170"/>
    </row>
    <row r="408" spans="3:3" ht="15.75" customHeight="1">
      <c r="C408" s="170"/>
    </row>
    <row r="409" spans="3:3" ht="15.75" customHeight="1">
      <c r="C409" s="170"/>
    </row>
    <row r="410" spans="3:3" ht="15.75" customHeight="1">
      <c r="C410" s="170"/>
    </row>
    <row r="411" spans="3:3" ht="15.75" customHeight="1">
      <c r="C411" s="170"/>
    </row>
    <row r="412" spans="3:3" ht="15.75" customHeight="1">
      <c r="C412" s="170"/>
    </row>
    <row r="413" spans="3:3" ht="15.75" customHeight="1">
      <c r="C413" s="170"/>
    </row>
    <row r="414" spans="3:3" ht="15.75" customHeight="1">
      <c r="C414" s="170"/>
    </row>
    <row r="415" spans="3:3" ht="15.75" customHeight="1">
      <c r="C415" s="170"/>
    </row>
    <row r="416" spans="3:3" ht="15.75" customHeight="1">
      <c r="C416" s="170"/>
    </row>
    <row r="417" spans="3:3" ht="15.75" customHeight="1">
      <c r="C417" s="170"/>
    </row>
    <row r="418" spans="3:3" ht="15.75" customHeight="1">
      <c r="C418" s="170"/>
    </row>
    <row r="419" spans="3:3" ht="15.75" customHeight="1">
      <c r="C419" s="170"/>
    </row>
    <row r="420" spans="3:3" ht="15.75" customHeight="1">
      <c r="C420" s="170"/>
    </row>
    <row r="421" spans="3:3" ht="15.75" customHeight="1">
      <c r="C421" s="170"/>
    </row>
    <row r="422" spans="3:3" ht="15.75" customHeight="1">
      <c r="C422" s="170"/>
    </row>
    <row r="423" spans="3:3" ht="15.75" customHeight="1">
      <c r="C423" s="170"/>
    </row>
    <row r="424" spans="3:3" ht="15.75" customHeight="1">
      <c r="C424" s="170"/>
    </row>
    <row r="425" spans="3:3" ht="15.75" customHeight="1">
      <c r="C425" s="170"/>
    </row>
    <row r="426" spans="3:3" ht="15.75" customHeight="1">
      <c r="C426" s="170"/>
    </row>
    <row r="427" spans="3:3" ht="15.75" customHeight="1">
      <c r="C427" s="170"/>
    </row>
    <row r="428" spans="3:3" ht="15.75" customHeight="1">
      <c r="C428" s="170"/>
    </row>
    <row r="429" spans="3:3" ht="15.75" customHeight="1">
      <c r="C429" s="170"/>
    </row>
    <row r="430" spans="3:3" ht="15.75" customHeight="1">
      <c r="C430" s="170"/>
    </row>
    <row r="431" spans="3:3" ht="15.75" customHeight="1">
      <c r="C431" s="170"/>
    </row>
    <row r="432" spans="3:3" ht="15.75" customHeight="1">
      <c r="C432" s="170"/>
    </row>
    <row r="433" spans="3:3" ht="15.75" customHeight="1">
      <c r="C433" s="170"/>
    </row>
    <row r="434" spans="3:3" ht="15.75" customHeight="1">
      <c r="C434" s="170"/>
    </row>
    <row r="435" spans="3:3" ht="15.75" customHeight="1">
      <c r="C435" s="170"/>
    </row>
    <row r="436" spans="3:3" ht="15.75" customHeight="1">
      <c r="C436" s="170"/>
    </row>
    <row r="437" spans="3:3" ht="15.75" customHeight="1">
      <c r="C437" s="170"/>
    </row>
    <row r="438" spans="3:3" ht="15.75" customHeight="1">
      <c r="C438" s="170"/>
    </row>
    <row r="439" spans="3:3" ht="15.75" customHeight="1">
      <c r="C439" s="170"/>
    </row>
    <row r="440" spans="3:3" ht="15.75" customHeight="1">
      <c r="C440" s="170"/>
    </row>
    <row r="441" spans="3:3" ht="15.75" customHeight="1">
      <c r="C441" s="170"/>
    </row>
    <row r="442" spans="3:3" ht="15.75" customHeight="1">
      <c r="C442" s="170"/>
    </row>
    <row r="443" spans="3:3" ht="15.75" customHeight="1">
      <c r="C443" s="170"/>
    </row>
    <row r="444" spans="3:3" ht="15.75" customHeight="1">
      <c r="C444" s="170"/>
    </row>
    <row r="445" spans="3:3" ht="15.75" customHeight="1">
      <c r="C445" s="170"/>
    </row>
    <row r="446" spans="3:3" ht="15.75" customHeight="1">
      <c r="C446" s="170"/>
    </row>
    <row r="447" spans="3:3" ht="15.75" customHeight="1">
      <c r="C447" s="170"/>
    </row>
    <row r="448" spans="3:3" ht="15.75" customHeight="1">
      <c r="C448" s="170"/>
    </row>
    <row r="449" spans="3:3" ht="15.75" customHeight="1">
      <c r="C449" s="170"/>
    </row>
    <row r="450" spans="3:3" ht="15.75" customHeight="1">
      <c r="C450" s="170"/>
    </row>
    <row r="451" spans="3:3" ht="15.75" customHeight="1">
      <c r="C451" s="170"/>
    </row>
    <row r="452" spans="3:3" ht="15.75" customHeight="1">
      <c r="C452" s="170"/>
    </row>
    <row r="453" spans="3:3" ht="15.75" customHeight="1">
      <c r="C453" s="170"/>
    </row>
    <row r="454" spans="3:3" ht="15.75" customHeight="1">
      <c r="C454" s="170"/>
    </row>
    <row r="455" spans="3:3" ht="15.75" customHeight="1">
      <c r="C455" s="170"/>
    </row>
    <row r="456" spans="3:3" ht="15.75" customHeight="1">
      <c r="C456" s="170"/>
    </row>
    <row r="457" spans="3:3" ht="15.75" customHeight="1">
      <c r="C457" s="170"/>
    </row>
    <row r="458" spans="3:3" ht="15.75" customHeight="1">
      <c r="C458" s="170"/>
    </row>
    <row r="459" spans="3:3" ht="15.75" customHeight="1">
      <c r="C459" s="170"/>
    </row>
    <row r="460" spans="3:3" ht="15.75" customHeight="1">
      <c r="C460" s="170"/>
    </row>
    <row r="461" spans="3:3" ht="15.75" customHeight="1">
      <c r="C461" s="170"/>
    </row>
    <row r="462" spans="3:3" ht="15.75" customHeight="1">
      <c r="C462" s="170"/>
    </row>
    <row r="463" spans="3:3" ht="15.75" customHeight="1">
      <c r="C463" s="170"/>
    </row>
    <row r="464" spans="3:3" ht="15.75" customHeight="1">
      <c r="C464" s="170"/>
    </row>
    <row r="465" spans="3:3" ht="15.75" customHeight="1">
      <c r="C465" s="170"/>
    </row>
    <row r="466" spans="3:3" ht="15.75" customHeight="1">
      <c r="C466" s="170"/>
    </row>
    <row r="467" spans="3:3" ht="15.75" customHeight="1">
      <c r="C467" s="170"/>
    </row>
    <row r="468" spans="3:3" ht="15.75" customHeight="1">
      <c r="C468" s="170"/>
    </row>
    <row r="469" spans="3:3" ht="15.75" customHeight="1">
      <c r="C469" s="170"/>
    </row>
    <row r="470" spans="3:3" ht="15.75" customHeight="1">
      <c r="C470" s="170"/>
    </row>
    <row r="471" spans="3:3" ht="15.75" customHeight="1">
      <c r="C471" s="170"/>
    </row>
    <row r="472" spans="3:3" ht="15.75" customHeight="1">
      <c r="C472" s="170"/>
    </row>
    <row r="473" spans="3:3" ht="15.75" customHeight="1">
      <c r="C473" s="170"/>
    </row>
    <row r="474" spans="3:3" ht="15.75" customHeight="1">
      <c r="C474" s="170"/>
    </row>
    <row r="475" spans="3:3" ht="15.75" customHeight="1">
      <c r="C475" s="170"/>
    </row>
    <row r="476" spans="3:3" ht="15.75" customHeight="1">
      <c r="C476" s="170"/>
    </row>
    <row r="477" spans="3:3" ht="15.75" customHeight="1">
      <c r="C477" s="170"/>
    </row>
    <row r="478" spans="3:3" ht="15.75" customHeight="1">
      <c r="C478" s="170"/>
    </row>
    <row r="479" spans="3:3" ht="15.75" customHeight="1">
      <c r="C479" s="170"/>
    </row>
    <row r="480" spans="3:3" ht="15.75" customHeight="1">
      <c r="C480" s="170"/>
    </row>
    <row r="481" spans="3:3" ht="15.75" customHeight="1">
      <c r="C481" s="170"/>
    </row>
    <row r="482" spans="3:3" ht="15.75" customHeight="1">
      <c r="C482" s="170"/>
    </row>
    <row r="483" spans="3:3" ht="15.75" customHeight="1">
      <c r="C483" s="170"/>
    </row>
    <row r="484" spans="3:3" ht="15.75" customHeight="1">
      <c r="C484" s="170"/>
    </row>
    <row r="485" spans="3:3" ht="15.75" customHeight="1">
      <c r="C485" s="170"/>
    </row>
    <row r="486" spans="3:3" ht="15.75" customHeight="1">
      <c r="C486" s="170"/>
    </row>
    <row r="487" spans="3:3" ht="15.75" customHeight="1">
      <c r="C487" s="170"/>
    </row>
    <row r="488" spans="3:3" ht="15.75" customHeight="1">
      <c r="C488" s="170"/>
    </row>
    <row r="489" spans="3:3" ht="15.75" customHeight="1">
      <c r="C489" s="170"/>
    </row>
    <row r="490" spans="3:3" ht="15.75" customHeight="1">
      <c r="C490" s="170"/>
    </row>
    <row r="491" spans="3:3" ht="15.75" customHeight="1">
      <c r="C491" s="170"/>
    </row>
    <row r="492" spans="3:3" ht="15.75" customHeight="1">
      <c r="C492" s="170"/>
    </row>
    <row r="493" spans="3:3" ht="15.75" customHeight="1">
      <c r="C493" s="170"/>
    </row>
    <row r="494" spans="3:3" ht="15.75" customHeight="1">
      <c r="C494" s="170"/>
    </row>
    <row r="495" spans="3:3" ht="15.75" customHeight="1">
      <c r="C495" s="170"/>
    </row>
    <row r="496" spans="3:3" ht="15.75" customHeight="1">
      <c r="C496" s="170"/>
    </row>
    <row r="497" spans="3:3" ht="15.75" customHeight="1">
      <c r="C497" s="170"/>
    </row>
    <row r="498" spans="3:3" ht="15.75" customHeight="1">
      <c r="C498" s="170"/>
    </row>
    <row r="499" spans="3:3" ht="15.75" customHeight="1">
      <c r="C499" s="170"/>
    </row>
    <row r="500" spans="3:3" ht="15.75" customHeight="1">
      <c r="C500" s="170"/>
    </row>
    <row r="501" spans="3:3" ht="15.75" customHeight="1">
      <c r="C501" s="170"/>
    </row>
    <row r="502" spans="3:3" ht="15.75" customHeight="1">
      <c r="C502" s="170"/>
    </row>
    <row r="503" spans="3:3" ht="15.75" customHeight="1">
      <c r="C503" s="170"/>
    </row>
    <row r="504" spans="3:3" ht="15.75" customHeight="1">
      <c r="C504" s="170"/>
    </row>
    <row r="505" spans="3:3" ht="15.75" customHeight="1">
      <c r="C505" s="170"/>
    </row>
    <row r="506" spans="3:3" ht="15.75" customHeight="1">
      <c r="C506" s="170"/>
    </row>
    <row r="507" spans="3:3" ht="15.75" customHeight="1">
      <c r="C507" s="170"/>
    </row>
    <row r="508" spans="3:3" ht="15.75" customHeight="1">
      <c r="C508" s="170"/>
    </row>
    <row r="509" spans="3:3" ht="15.75" customHeight="1">
      <c r="C509" s="170"/>
    </row>
    <row r="510" spans="3:3" ht="15.75" customHeight="1">
      <c r="C510" s="170"/>
    </row>
    <row r="511" spans="3:3" ht="15.75" customHeight="1">
      <c r="C511" s="170"/>
    </row>
    <row r="512" spans="3:3" ht="15.75" customHeight="1">
      <c r="C512" s="170"/>
    </row>
    <row r="513" spans="3:3" ht="15.75" customHeight="1">
      <c r="C513" s="170"/>
    </row>
    <row r="514" spans="3:3" ht="15.75" customHeight="1">
      <c r="C514" s="170"/>
    </row>
    <row r="515" spans="3:3" ht="15.75" customHeight="1">
      <c r="C515" s="170"/>
    </row>
    <row r="516" spans="3:3" ht="15.75" customHeight="1">
      <c r="C516" s="170"/>
    </row>
    <row r="517" spans="3:3" ht="15.75" customHeight="1">
      <c r="C517" s="170"/>
    </row>
    <row r="518" spans="3:3" ht="15.75" customHeight="1">
      <c r="C518" s="170"/>
    </row>
    <row r="519" spans="3:3" ht="15.75" customHeight="1">
      <c r="C519" s="170"/>
    </row>
    <row r="520" spans="3:3" ht="15.75" customHeight="1">
      <c r="C520" s="170"/>
    </row>
    <row r="521" spans="3:3" ht="15.75" customHeight="1">
      <c r="C521" s="170"/>
    </row>
    <row r="522" spans="3:3" ht="15.75" customHeight="1">
      <c r="C522" s="170"/>
    </row>
    <row r="523" spans="3:3" ht="15.75" customHeight="1">
      <c r="C523" s="170"/>
    </row>
    <row r="524" spans="3:3" ht="15.75" customHeight="1">
      <c r="C524" s="170"/>
    </row>
    <row r="525" spans="3:3" ht="15.75" customHeight="1">
      <c r="C525" s="170"/>
    </row>
    <row r="526" spans="3:3" ht="15.75" customHeight="1">
      <c r="C526" s="170"/>
    </row>
    <row r="527" spans="3:3" ht="15.75" customHeight="1">
      <c r="C527" s="170"/>
    </row>
    <row r="528" spans="3:3" ht="15.75" customHeight="1">
      <c r="C528" s="170"/>
    </row>
    <row r="529" spans="3:3" ht="15.75" customHeight="1">
      <c r="C529" s="170"/>
    </row>
    <row r="530" spans="3:3" ht="15.75" customHeight="1">
      <c r="C530" s="170"/>
    </row>
    <row r="531" spans="3:3" ht="15.75" customHeight="1">
      <c r="C531" s="170"/>
    </row>
    <row r="532" spans="3:3" ht="15.75" customHeight="1">
      <c r="C532" s="170"/>
    </row>
    <row r="533" spans="3:3" ht="15.75" customHeight="1">
      <c r="C533" s="170"/>
    </row>
    <row r="534" spans="3:3" ht="15.75" customHeight="1">
      <c r="C534" s="170"/>
    </row>
    <row r="535" spans="3:3" ht="15.75" customHeight="1">
      <c r="C535" s="170"/>
    </row>
    <row r="536" spans="3:3" ht="15.75" customHeight="1">
      <c r="C536" s="170"/>
    </row>
    <row r="537" spans="3:3" ht="15.75" customHeight="1">
      <c r="C537" s="170"/>
    </row>
    <row r="538" spans="3:3" ht="15.75" customHeight="1">
      <c r="C538" s="170"/>
    </row>
    <row r="539" spans="3:3" ht="15.75" customHeight="1">
      <c r="C539" s="170"/>
    </row>
    <row r="540" spans="3:3" ht="15.75" customHeight="1">
      <c r="C540" s="170"/>
    </row>
    <row r="541" spans="3:3" ht="15.75" customHeight="1">
      <c r="C541" s="170"/>
    </row>
    <row r="542" spans="3:3" ht="15.75" customHeight="1">
      <c r="C542" s="170"/>
    </row>
    <row r="543" spans="3:3" ht="15.75" customHeight="1">
      <c r="C543" s="170"/>
    </row>
    <row r="544" spans="3:3" ht="15.75" customHeight="1">
      <c r="C544" s="170"/>
    </row>
    <row r="545" spans="3:3" ht="15.75" customHeight="1">
      <c r="C545" s="170"/>
    </row>
    <row r="546" spans="3:3" ht="15.75" customHeight="1">
      <c r="C546" s="170"/>
    </row>
    <row r="547" spans="3:3" ht="15.75" customHeight="1">
      <c r="C547" s="170"/>
    </row>
    <row r="548" spans="3:3" ht="15.75" customHeight="1">
      <c r="C548" s="170"/>
    </row>
    <row r="549" spans="3:3" ht="15.75" customHeight="1">
      <c r="C549" s="170"/>
    </row>
    <row r="550" spans="3:3" ht="15.75" customHeight="1">
      <c r="C550" s="170"/>
    </row>
    <row r="551" spans="3:3" ht="15.75" customHeight="1">
      <c r="C551" s="170"/>
    </row>
    <row r="552" spans="3:3" ht="15.75" customHeight="1">
      <c r="C552" s="170"/>
    </row>
    <row r="553" spans="3:3" ht="15.75" customHeight="1">
      <c r="C553" s="170"/>
    </row>
    <row r="554" spans="3:3" ht="15.75" customHeight="1">
      <c r="C554" s="170"/>
    </row>
    <row r="555" spans="3:3" ht="15.75" customHeight="1">
      <c r="C555" s="170"/>
    </row>
    <row r="556" spans="3:3" ht="15.75" customHeight="1">
      <c r="C556" s="170"/>
    </row>
    <row r="557" spans="3:3" ht="15.75" customHeight="1">
      <c r="C557" s="170"/>
    </row>
    <row r="558" spans="3:3" ht="15.75" customHeight="1">
      <c r="C558" s="170"/>
    </row>
    <row r="559" spans="3:3" ht="15.75" customHeight="1">
      <c r="C559" s="170"/>
    </row>
    <row r="560" spans="3:3" ht="15.75" customHeight="1">
      <c r="C560" s="170"/>
    </row>
    <row r="561" spans="3:3" ht="15.75" customHeight="1">
      <c r="C561" s="170"/>
    </row>
    <row r="562" spans="3:3" ht="15.75" customHeight="1">
      <c r="C562" s="170"/>
    </row>
    <row r="563" spans="3:3" ht="15.75" customHeight="1">
      <c r="C563" s="170"/>
    </row>
    <row r="564" spans="3:3" ht="15.75" customHeight="1">
      <c r="C564" s="170"/>
    </row>
    <row r="565" spans="3:3" ht="15.75" customHeight="1">
      <c r="C565" s="170"/>
    </row>
    <row r="566" spans="3:3" ht="15.75" customHeight="1">
      <c r="C566" s="170"/>
    </row>
    <row r="567" spans="3:3" ht="15.75" customHeight="1">
      <c r="C567" s="170"/>
    </row>
    <row r="568" spans="3:3" ht="15.75" customHeight="1">
      <c r="C568" s="170"/>
    </row>
    <row r="569" spans="3:3" ht="15.75" customHeight="1">
      <c r="C569" s="170"/>
    </row>
    <row r="570" spans="3:3" ht="15.75" customHeight="1">
      <c r="C570" s="170"/>
    </row>
    <row r="571" spans="3:3" ht="15.75" customHeight="1">
      <c r="C571" s="170"/>
    </row>
    <row r="572" spans="3:3" ht="15.75" customHeight="1">
      <c r="C572" s="170"/>
    </row>
    <row r="573" spans="3:3" ht="15.75" customHeight="1">
      <c r="C573" s="170"/>
    </row>
    <row r="574" spans="3:3" ht="15.75" customHeight="1">
      <c r="C574" s="170"/>
    </row>
    <row r="575" spans="3:3" ht="15.75" customHeight="1">
      <c r="C575" s="170"/>
    </row>
    <row r="576" spans="3:3" ht="15.75" customHeight="1">
      <c r="C576" s="170"/>
    </row>
    <row r="577" spans="3:3" ht="15.75" customHeight="1">
      <c r="C577" s="170"/>
    </row>
    <row r="578" spans="3:3" ht="15.75" customHeight="1">
      <c r="C578" s="170"/>
    </row>
    <row r="579" spans="3:3" ht="15.75" customHeight="1">
      <c r="C579" s="170"/>
    </row>
    <row r="580" spans="3:3" ht="15.75" customHeight="1">
      <c r="C580" s="170"/>
    </row>
    <row r="581" spans="3:3" ht="15.75" customHeight="1">
      <c r="C581" s="170"/>
    </row>
    <row r="582" spans="3:3" ht="15.75" customHeight="1">
      <c r="C582" s="170"/>
    </row>
    <row r="583" spans="3:3" ht="15.75" customHeight="1">
      <c r="C583" s="170"/>
    </row>
    <row r="584" spans="3:3" ht="15.75" customHeight="1">
      <c r="C584" s="170"/>
    </row>
    <row r="585" spans="3:3" ht="15.75" customHeight="1">
      <c r="C585" s="170"/>
    </row>
    <row r="586" spans="3:3" ht="15.75" customHeight="1">
      <c r="C586" s="170"/>
    </row>
    <row r="587" spans="3:3" ht="15.75" customHeight="1">
      <c r="C587" s="170"/>
    </row>
    <row r="588" spans="3:3" ht="15.75" customHeight="1">
      <c r="C588" s="170"/>
    </row>
    <row r="589" spans="3:3" ht="15.75" customHeight="1">
      <c r="C589" s="170"/>
    </row>
    <row r="590" spans="3:3" ht="15.75" customHeight="1">
      <c r="C590" s="170"/>
    </row>
    <row r="591" spans="3:3" ht="15.75" customHeight="1">
      <c r="C591" s="170"/>
    </row>
    <row r="592" spans="3:3" ht="15.75" customHeight="1">
      <c r="C592" s="170"/>
    </row>
    <row r="593" spans="3:3" ht="15.75" customHeight="1">
      <c r="C593" s="170"/>
    </row>
    <row r="594" spans="3:3" ht="15.75" customHeight="1">
      <c r="C594" s="170"/>
    </row>
    <row r="595" spans="3:3" ht="15.75" customHeight="1">
      <c r="C595" s="170"/>
    </row>
    <row r="596" spans="3:3" ht="15.75" customHeight="1">
      <c r="C596" s="170"/>
    </row>
    <row r="597" spans="3:3" ht="15.75" customHeight="1">
      <c r="C597" s="170"/>
    </row>
    <row r="598" spans="3:3" ht="15.75" customHeight="1">
      <c r="C598" s="170"/>
    </row>
    <row r="599" spans="3:3" ht="15.75" customHeight="1">
      <c r="C599" s="170"/>
    </row>
    <row r="600" spans="3:3" ht="15.75" customHeight="1">
      <c r="C600" s="170"/>
    </row>
    <row r="601" spans="3:3" ht="15.75" customHeight="1">
      <c r="C601" s="170"/>
    </row>
    <row r="602" spans="3:3" ht="15.75" customHeight="1">
      <c r="C602" s="170"/>
    </row>
    <row r="603" spans="3:3" ht="15.75" customHeight="1">
      <c r="C603" s="170"/>
    </row>
    <row r="604" spans="3:3" ht="15.75" customHeight="1">
      <c r="C604" s="170"/>
    </row>
    <row r="605" spans="3:3" ht="15.75" customHeight="1">
      <c r="C605" s="170"/>
    </row>
    <row r="606" spans="3:3" ht="15.75" customHeight="1">
      <c r="C606" s="170"/>
    </row>
    <row r="607" spans="3:3" ht="15.75" customHeight="1">
      <c r="C607" s="170"/>
    </row>
    <row r="608" spans="3:3" ht="15.75" customHeight="1">
      <c r="C608" s="170"/>
    </row>
    <row r="609" spans="3:3" ht="15.75" customHeight="1">
      <c r="C609" s="170"/>
    </row>
    <row r="610" spans="3:3" ht="15.75" customHeight="1">
      <c r="C610" s="170"/>
    </row>
    <row r="611" spans="3:3" ht="15.75" customHeight="1">
      <c r="C611" s="170"/>
    </row>
    <row r="612" spans="3:3" ht="15.75" customHeight="1">
      <c r="C612" s="170"/>
    </row>
    <row r="613" spans="3:3" ht="15.75" customHeight="1">
      <c r="C613" s="170"/>
    </row>
    <row r="614" spans="3:3" ht="15.75" customHeight="1">
      <c r="C614" s="170"/>
    </row>
    <row r="615" spans="3:3" ht="15.75" customHeight="1">
      <c r="C615" s="170"/>
    </row>
    <row r="616" spans="3:3" ht="15.75" customHeight="1">
      <c r="C616" s="170"/>
    </row>
    <row r="617" spans="3:3" ht="15.75" customHeight="1">
      <c r="C617" s="170"/>
    </row>
    <row r="618" spans="3:3" ht="15.75" customHeight="1">
      <c r="C618" s="170"/>
    </row>
    <row r="619" spans="3:3" ht="15.75" customHeight="1">
      <c r="C619" s="170"/>
    </row>
    <row r="620" spans="3:3" ht="15.75" customHeight="1">
      <c r="C620" s="170"/>
    </row>
    <row r="621" spans="3:3" ht="15.75" customHeight="1">
      <c r="C621" s="170"/>
    </row>
    <row r="622" spans="3:3" ht="15.75" customHeight="1">
      <c r="C622" s="170"/>
    </row>
    <row r="623" spans="3:3" ht="15.75" customHeight="1">
      <c r="C623" s="170"/>
    </row>
    <row r="624" spans="3:3" ht="15.75" customHeight="1">
      <c r="C624" s="170"/>
    </row>
    <row r="625" spans="3:3" ht="15.75" customHeight="1">
      <c r="C625" s="170"/>
    </row>
    <row r="626" spans="3:3" ht="15.75" customHeight="1">
      <c r="C626" s="170"/>
    </row>
    <row r="627" spans="3:3" ht="15.75" customHeight="1">
      <c r="C627" s="170"/>
    </row>
    <row r="628" spans="3:3" ht="15.75" customHeight="1">
      <c r="C628" s="170"/>
    </row>
    <row r="629" spans="3:3" ht="15.75" customHeight="1">
      <c r="C629" s="170"/>
    </row>
    <row r="630" spans="3:3" ht="15.75" customHeight="1">
      <c r="C630" s="170"/>
    </row>
    <row r="631" spans="3:3" ht="15.75" customHeight="1">
      <c r="C631" s="170"/>
    </row>
    <row r="632" spans="3:3" ht="15.75" customHeight="1">
      <c r="C632" s="170"/>
    </row>
    <row r="633" spans="3:3" ht="15.75" customHeight="1">
      <c r="C633" s="170"/>
    </row>
    <row r="634" spans="3:3" ht="15.75" customHeight="1">
      <c r="C634" s="170"/>
    </row>
    <row r="635" spans="3:3" ht="15.75" customHeight="1">
      <c r="C635" s="170"/>
    </row>
    <row r="636" spans="3:3" ht="15.75" customHeight="1">
      <c r="C636" s="170"/>
    </row>
    <row r="637" spans="3:3" ht="15.75" customHeight="1">
      <c r="C637" s="170"/>
    </row>
    <row r="638" spans="3:3" ht="15.75" customHeight="1">
      <c r="C638" s="170"/>
    </row>
    <row r="639" spans="3:3" ht="15.75" customHeight="1">
      <c r="C639" s="170"/>
    </row>
    <row r="640" spans="3:3" ht="15.75" customHeight="1">
      <c r="C640" s="170"/>
    </row>
    <row r="641" spans="3:3" ht="15.75" customHeight="1">
      <c r="C641" s="170"/>
    </row>
    <row r="642" spans="3:3" ht="15.75" customHeight="1">
      <c r="C642" s="170"/>
    </row>
    <row r="643" spans="3:3" ht="15.75" customHeight="1">
      <c r="C643" s="170"/>
    </row>
    <row r="644" spans="3:3" ht="15.75" customHeight="1">
      <c r="C644" s="170"/>
    </row>
    <row r="645" spans="3:3" ht="15.75" customHeight="1">
      <c r="C645" s="170"/>
    </row>
    <row r="646" spans="3:3" ht="15.75" customHeight="1">
      <c r="C646" s="170"/>
    </row>
    <row r="647" spans="3:3" ht="15.75" customHeight="1">
      <c r="C647" s="170"/>
    </row>
    <row r="648" spans="3:3" ht="15.75" customHeight="1">
      <c r="C648" s="170"/>
    </row>
    <row r="649" spans="3:3" ht="15.75" customHeight="1">
      <c r="C649" s="170"/>
    </row>
    <row r="650" spans="3:3" ht="15.75" customHeight="1">
      <c r="C650" s="170"/>
    </row>
    <row r="651" spans="3:3" ht="15.75" customHeight="1">
      <c r="C651" s="170"/>
    </row>
    <row r="652" spans="3:3" ht="15.75" customHeight="1">
      <c r="C652" s="170"/>
    </row>
    <row r="653" spans="3:3" ht="15.75" customHeight="1">
      <c r="C653" s="170"/>
    </row>
    <row r="654" spans="3:3" ht="15.75" customHeight="1">
      <c r="C654" s="170"/>
    </row>
    <row r="655" spans="3:3" ht="15.75" customHeight="1">
      <c r="C655" s="170"/>
    </row>
    <row r="656" spans="3:3" ht="15.75" customHeight="1">
      <c r="C656" s="170"/>
    </row>
    <row r="657" spans="3:3" ht="15.75" customHeight="1">
      <c r="C657" s="170"/>
    </row>
    <row r="658" spans="3:3" ht="15.75" customHeight="1">
      <c r="C658" s="170"/>
    </row>
    <row r="659" spans="3:3" ht="15.75" customHeight="1">
      <c r="C659" s="170"/>
    </row>
    <row r="660" spans="3:3" ht="15.75" customHeight="1">
      <c r="C660" s="170"/>
    </row>
    <row r="661" spans="3:3" ht="15.75" customHeight="1">
      <c r="C661" s="170"/>
    </row>
    <row r="662" spans="3:3" ht="15.75" customHeight="1">
      <c r="C662" s="170"/>
    </row>
    <row r="663" spans="3:3" ht="15.75" customHeight="1">
      <c r="C663" s="170"/>
    </row>
    <row r="664" spans="3:3" ht="15.75" customHeight="1">
      <c r="C664" s="170"/>
    </row>
    <row r="665" spans="3:3" ht="15.75" customHeight="1">
      <c r="C665" s="170"/>
    </row>
    <row r="666" spans="3:3" ht="15.75" customHeight="1">
      <c r="C666" s="170"/>
    </row>
    <row r="667" spans="3:3" ht="15.75" customHeight="1">
      <c r="C667" s="170"/>
    </row>
    <row r="668" spans="3:3" ht="15.75" customHeight="1">
      <c r="C668" s="170"/>
    </row>
    <row r="669" spans="3:3" ht="15.75" customHeight="1">
      <c r="C669" s="170"/>
    </row>
    <row r="670" spans="3:3" ht="15.75" customHeight="1">
      <c r="C670" s="170"/>
    </row>
    <row r="671" spans="3:3" ht="15.75" customHeight="1">
      <c r="C671" s="170"/>
    </row>
    <row r="672" spans="3:3" ht="15.75" customHeight="1">
      <c r="C672" s="170"/>
    </row>
    <row r="673" spans="3:3" ht="15.75" customHeight="1">
      <c r="C673" s="170"/>
    </row>
    <row r="674" spans="3:3" ht="15.75" customHeight="1">
      <c r="C674" s="170"/>
    </row>
    <row r="675" spans="3:3" ht="15.75" customHeight="1">
      <c r="C675" s="170"/>
    </row>
    <row r="676" spans="3:3" ht="15.75" customHeight="1">
      <c r="C676" s="170"/>
    </row>
    <row r="677" spans="3:3" ht="15.75" customHeight="1">
      <c r="C677" s="170"/>
    </row>
    <row r="678" spans="3:3" ht="15.75" customHeight="1">
      <c r="C678" s="170"/>
    </row>
    <row r="679" spans="3:3" ht="15.75" customHeight="1">
      <c r="C679" s="170"/>
    </row>
    <row r="680" spans="3:3" ht="15.75" customHeight="1">
      <c r="C680" s="170"/>
    </row>
    <row r="681" spans="3:3" ht="15.75" customHeight="1">
      <c r="C681" s="170"/>
    </row>
    <row r="682" spans="3:3" ht="15.75" customHeight="1">
      <c r="C682" s="170"/>
    </row>
    <row r="683" spans="3:3" ht="15.75" customHeight="1">
      <c r="C683" s="170"/>
    </row>
    <row r="684" spans="3:3" ht="15.75" customHeight="1">
      <c r="C684" s="170"/>
    </row>
    <row r="685" spans="3:3" ht="15.75" customHeight="1">
      <c r="C685" s="170"/>
    </row>
    <row r="686" spans="3:3" ht="15.75" customHeight="1">
      <c r="C686" s="170"/>
    </row>
    <row r="687" spans="3:3" ht="15.75" customHeight="1">
      <c r="C687" s="170"/>
    </row>
    <row r="688" spans="3:3" ht="15.75" customHeight="1">
      <c r="C688" s="170"/>
    </row>
    <row r="689" spans="3:3" ht="15.75" customHeight="1">
      <c r="C689" s="170"/>
    </row>
    <row r="690" spans="3:3" ht="15.75" customHeight="1">
      <c r="C690" s="170"/>
    </row>
    <row r="691" spans="3:3" ht="15.75" customHeight="1">
      <c r="C691" s="170"/>
    </row>
    <row r="692" spans="3:3" ht="15.75" customHeight="1">
      <c r="C692" s="170"/>
    </row>
    <row r="693" spans="3:3" ht="15.75" customHeight="1">
      <c r="C693" s="170"/>
    </row>
    <row r="694" spans="3:3" ht="15.75" customHeight="1">
      <c r="C694" s="170"/>
    </row>
    <row r="695" spans="3:3" ht="15.75" customHeight="1">
      <c r="C695" s="170"/>
    </row>
    <row r="696" spans="3:3" ht="15.75" customHeight="1">
      <c r="C696" s="170"/>
    </row>
    <row r="697" spans="3:3" ht="15.75" customHeight="1">
      <c r="C697" s="170"/>
    </row>
    <row r="698" spans="3:3" ht="15.75" customHeight="1">
      <c r="C698" s="170"/>
    </row>
    <row r="699" spans="3:3" ht="15.75" customHeight="1">
      <c r="C699" s="170"/>
    </row>
    <row r="700" spans="3:3" ht="15.75" customHeight="1">
      <c r="C700" s="170"/>
    </row>
    <row r="701" spans="3:3" ht="15.75" customHeight="1">
      <c r="C701" s="170"/>
    </row>
    <row r="702" spans="3:3" ht="15.75" customHeight="1">
      <c r="C702" s="170"/>
    </row>
    <row r="703" spans="3:3" ht="15.75" customHeight="1">
      <c r="C703" s="170"/>
    </row>
    <row r="704" spans="3:3" ht="15.75" customHeight="1">
      <c r="C704" s="170"/>
    </row>
    <row r="705" spans="3:3" ht="15.75" customHeight="1">
      <c r="C705" s="170"/>
    </row>
    <row r="706" spans="3:3" ht="15.75" customHeight="1">
      <c r="C706" s="170"/>
    </row>
    <row r="707" spans="3:3" ht="15.75" customHeight="1">
      <c r="C707" s="170"/>
    </row>
    <row r="708" spans="3:3" ht="15.75" customHeight="1">
      <c r="C708" s="170"/>
    </row>
    <row r="709" spans="3:3" ht="15.75" customHeight="1">
      <c r="C709" s="170"/>
    </row>
    <row r="710" spans="3:3" ht="15.75" customHeight="1">
      <c r="C710" s="170"/>
    </row>
    <row r="711" spans="3:3" ht="15.75" customHeight="1">
      <c r="C711" s="170"/>
    </row>
    <row r="712" spans="3:3" ht="15.75" customHeight="1">
      <c r="C712" s="170"/>
    </row>
    <row r="713" spans="3:3" ht="15.75" customHeight="1">
      <c r="C713" s="170"/>
    </row>
    <row r="714" spans="3:3" ht="15.75" customHeight="1">
      <c r="C714" s="170"/>
    </row>
    <row r="715" spans="3:3" ht="15.75" customHeight="1">
      <c r="C715" s="170"/>
    </row>
    <row r="716" spans="3:3" ht="15.75" customHeight="1">
      <c r="C716" s="170"/>
    </row>
    <row r="717" spans="3:3" ht="15.75" customHeight="1">
      <c r="C717" s="170"/>
    </row>
    <row r="718" spans="3:3" ht="15.75" customHeight="1">
      <c r="C718" s="170"/>
    </row>
    <row r="719" spans="3:3" ht="15.75" customHeight="1">
      <c r="C719" s="170"/>
    </row>
    <row r="720" spans="3:3" ht="15.75" customHeight="1">
      <c r="C720" s="170"/>
    </row>
    <row r="721" spans="3:3" ht="15.75" customHeight="1">
      <c r="C721" s="170"/>
    </row>
    <row r="722" spans="3:3" ht="15.75" customHeight="1">
      <c r="C722" s="170"/>
    </row>
    <row r="723" spans="3:3" ht="15.75" customHeight="1">
      <c r="C723" s="170"/>
    </row>
    <row r="724" spans="3:3" ht="15.75" customHeight="1">
      <c r="C724" s="170"/>
    </row>
    <row r="725" spans="3:3" ht="15.75" customHeight="1">
      <c r="C725" s="170"/>
    </row>
    <row r="726" spans="3:3" ht="15.75" customHeight="1">
      <c r="C726" s="170"/>
    </row>
    <row r="727" spans="3:3" ht="15.75" customHeight="1">
      <c r="C727" s="170"/>
    </row>
    <row r="728" spans="3:3" ht="15.75" customHeight="1">
      <c r="C728" s="170"/>
    </row>
    <row r="729" spans="3:3" ht="15.75" customHeight="1">
      <c r="C729" s="170"/>
    </row>
    <row r="730" spans="3:3" ht="15.75" customHeight="1">
      <c r="C730" s="170"/>
    </row>
    <row r="731" spans="3:3" ht="15.75" customHeight="1">
      <c r="C731" s="170"/>
    </row>
    <row r="732" spans="3:3" ht="15.75" customHeight="1">
      <c r="C732" s="170"/>
    </row>
    <row r="733" spans="3:3" ht="15.75" customHeight="1">
      <c r="C733" s="170"/>
    </row>
    <row r="734" spans="3:3" ht="15.75" customHeight="1">
      <c r="C734" s="170"/>
    </row>
    <row r="735" spans="3:3" ht="15.75" customHeight="1">
      <c r="C735" s="170"/>
    </row>
    <row r="736" spans="3:3" ht="15.75" customHeight="1">
      <c r="C736" s="170"/>
    </row>
    <row r="737" spans="3:3" ht="15.75" customHeight="1">
      <c r="C737" s="170"/>
    </row>
    <row r="738" spans="3:3" ht="15.75" customHeight="1">
      <c r="C738" s="170"/>
    </row>
    <row r="739" spans="3:3" ht="15.75" customHeight="1">
      <c r="C739" s="170"/>
    </row>
    <row r="740" spans="3:3" ht="15.75" customHeight="1">
      <c r="C740" s="170"/>
    </row>
    <row r="741" spans="3:3" ht="15.75" customHeight="1">
      <c r="C741" s="170"/>
    </row>
    <row r="742" spans="3:3" ht="15.75" customHeight="1">
      <c r="C742" s="170"/>
    </row>
    <row r="743" spans="3:3" ht="15.75" customHeight="1">
      <c r="C743" s="170"/>
    </row>
    <row r="744" spans="3:3" ht="15.75" customHeight="1">
      <c r="C744" s="170"/>
    </row>
    <row r="745" spans="3:3" ht="15.75" customHeight="1">
      <c r="C745" s="170"/>
    </row>
    <row r="746" spans="3:3" ht="15.75" customHeight="1">
      <c r="C746" s="170"/>
    </row>
    <row r="747" spans="3:3" ht="15.75" customHeight="1">
      <c r="C747" s="170"/>
    </row>
    <row r="748" spans="3:3" ht="15.75" customHeight="1">
      <c r="C748" s="170"/>
    </row>
    <row r="749" spans="3:3" ht="15.75" customHeight="1">
      <c r="C749" s="170"/>
    </row>
    <row r="750" spans="3:3" ht="15.75" customHeight="1">
      <c r="C750" s="170"/>
    </row>
    <row r="751" spans="3:3" ht="15.75" customHeight="1">
      <c r="C751" s="170"/>
    </row>
    <row r="752" spans="3:3" ht="15.75" customHeight="1">
      <c r="C752" s="170"/>
    </row>
    <row r="753" spans="3:3" ht="15.75" customHeight="1">
      <c r="C753" s="170"/>
    </row>
    <row r="754" spans="3:3" ht="15.75" customHeight="1">
      <c r="C754" s="170"/>
    </row>
    <row r="755" spans="3:3" ht="15.75" customHeight="1">
      <c r="C755" s="170"/>
    </row>
    <row r="756" spans="3:3" ht="15.75" customHeight="1">
      <c r="C756" s="170"/>
    </row>
    <row r="757" spans="3:3" ht="15.75" customHeight="1">
      <c r="C757" s="170"/>
    </row>
    <row r="758" spans="3:3" ht="15.75" customHeight="1">
      <c r="C758" s="170"/>
    </row>
    <row r="759" spans="3:3" ht="15.75" customHeight="1">
      <c r="C759" s="170"/>
    </row>
    <row r="760" spans="3:3" ht="15.75" customHeight="1">
      <c r="C760" s="170"/>
    </row>
    <row r="761" spans="3:3" ht="15.75" customHeight="1">
      <c r="C761" s="170"/>
    </row>
    <row r="762" spans="3:3" ht="15.75" customHeight="1">
      <c r="C762" s="170"/>
    </row>
    <row r="763" spans="3:3" ht="15.75" customHeight="1">
      <c r="C763" s="170"/>
    </row>
    <row r="764" spans="3:3" ht="15.75" customHeight="1">
      <c r="C764" s="170"/>
    </row>
    <row r="765" spans="3:3" ht="15.75" customHeight="1">
      <c r="C765" s="170"/>
    </row>
    <row r="766" spans="3:3" ht="15.75" customHeight="1">
      <c r="C766" s="170"/>
    </row>
    <row r="767" spans="3:3" ht="15.75" customHeight="1">
      <c r="C767" s="170"/>
    </row>
    <row r="768" spans="3:3" ht="15.75" customHeight="1">
      <c r="C768" s="170"/>
    </row>
    <row r="769" spans="3:3" ht="15.75" customHeight="1">
      <c r="C769" s="170"/>
    </row>
    <row r="770" spans="3:3" ht="15.75" customHeight="1">
      <c r="C770" s="170"/>
    </row>
    <row r="771" spans="3:3" ht="15.75" customHeight="1">
      <c r="C771" s="170"/>
    </row>
    <row r="772" spans="3:3" ht="15.75" customHeight="1">
      <c r="C772" s="170"/>
    </row>
    <row r="773" spans="3:3" ht="15.75" customHeight="1">
      <c r="C773" s="170"/>
    </row>
    <row r="774" spans="3:3" ht="15.75" customHeight="1">
      <c r="C774" s="170"/>
    </row>
    <row r="775" spans="3:3" ht="15.75" customHeight="1">
      <c r="C775" s="170"/>
    </row>
    <row r="776" spans="3:3" ht="15.75" customHeight="1">
      <c r="C776" s="170"/>
    </row>
    <row r="777" spans="3:3" ht="15.75" customHeight="1">
      <c r="C777" s="170"/>
    </row>
    <row r="778" spans="3:3" ht="15.75" customHeight="1">
      <c r="C778" s="170"/>
    </row>
    <row r="779" spans="3:3" ht="15.75" customHeight="1">
      <c r="C779" s="170"/>
    </row>
    <row r="780" spans="3:3" ht="15.75" customHeight="1">
      <c r="C780" s="170"/>
    </row>
    <row r="781" spans="3:3" ht="15.75" customHeight="1">
      <c r="C781" s="170"/>
    </row>
    <row r="782" spans="3:3" ht="15.75" customHeight="1">
      <c r="C782" s="170"/>
    </row>
    <row r="783" spans="3:3" ht="15.75" customHeight="1">
      <c r="C783" s="170"/>
    </row>
    <row r="784" spans="3:3" ht="15.75" customHeight="1">
      <c r="C784" s="170"/>
    </row>
    <row r="785" spans="3:3" ht="15.75" customHeight="1">
      <c r="C785" s="170"/>
    </row>
    <row r="786" spans="3:3" ht="15.75" customHeight="1">
      <c r="C786" s="170"/>
    </row>
    <row r="787" spans="3:3" ht="15.75" customHeight="1">
      <c r="C787" s="170"/>
    </row>
    <row r="788" spans="3:3" ht="15.75" customHeight="1">
      <c r="C788" s="170"/>
    </row>
    <row r="789" spans="3:3" ht="15.75" customHeight="1">
      <c r="C789" s="170"/>
    </row>
    <row r="790" spans="3:3" ht="15.75" customHeight="1">
      <c r="C790" s="170"/>
    </row>
    <row r="791" spans="3:3" ht="15.75" customHeight="1">
      <c r="C791" s="170"/>
    </row>
    <row r="792" spans="3:3" ht="15.75" customHeight="1">
      <c r="C792" s="170"/>
    </row>
    <row r="793" spans="3:3" ht="15.75" customHeight="1">
      <c r="C793" s="170"/>
    </row>
    <row r="794" spans="3:3" ht="15.75" customHeight="1">
      <c r="C794" s="170"/>
    </row>
    <row r="795" spans="3:3" ht="15.75" customHeight="1">
      <c r="C795" s="170"/>
    </row>
    <row r="796" spans="3:3" ht="15.75" customHeight="1">
      <c r="C796" s="170"/>
    </row>
    <row r="797" spans="3:3" ht="15.75" customHeight="1">
      <c r="C797" s="170"/>
    </row>
    <row r="798" spans="3:3" ht="15.75" customHeight="1">
      <c r="C798" s="170"/>
    </row>
    <row r="799" spans="3:3" ht="15.75" customHeight="1">
      <c r="C799" s="170"/>
    </row>
    <row r="800" spans="3:3" ht="15.75" customHeight="1">
      <c r="C800" s="170"/>
    </row>
    <row r="801" spans="3:3" ht="15.75" customHeight="1">
      <c r="C801" s="170"/>
    </row>
    <row r="802" spans="3:3" ht="15.75" customHeight="1">
      <c r="C802" s="170"/>
    </row>
    <row r="803" spans="3:3" ht="15.75" customHeight="1">
      <c r="C803" s="170"/>
    </row>
    <row r="804" spans="3:3" ht="15.75" customHeight="1">
      <c r="C804" s="170"/>
    </row>
    <row r="805" spans="3:3" ht="15.75" customHeight="1">
      <c r="C805" s="170"/>
    </row>
    <row r="806" spans="3:3" ht="15.75" customHeight="1">
      <c r="C806" s="170"/>
    </row>
    <row r="807" spans="3:3" ht="15.75" customHeight="1">
      <c r="C807" s="170"/>
    </row>
    <row r="808" spans="3:3" ht="15.75" customHeight="1">
      <c r="C808" s="170"/>
    </row>
    <row r="809" spans="3:3" ht="15.75" customHeight="1">
      <c r="C809" s="170"/>
    </row>
    <row r="810" spans="3:3" ht="15.75" customHeight="1">
      <c r="C810" s="170"/>
    </row>
    <row r="811" spans="3:3" ht="15.75" customHeight="1">
      <c r="C811" s="170"/>
    </row>
    <row r="812" spans="3:3" ht="15.75" customHeight="1">
      <c r="C812" s="170"/>
    </row>
    <row r="813" spans="3:3" ht="15.75" customHeight="1">
      <c r="C813" s="170"/>
    </row>
    <row r="814" spans="3:3" ht="15.75" customHeight="1">
      <c r="C814" s="170"/>
    </row>
    <row r="815" spans="3:3" ht="15.75" customHeight="1">
      <c r="C815" s="170"/>
    </row>
    <row r="816" spans="3:3" ht="15.75" customHeight="1">
      <c r="C816" s="170"/>
    </row>
    <row r="817" spans="3:3" ht="15.75" customHeight="1">
      <c r="C817" s="170"/>
    </row>
    <row r="818" spans="3:3" ht="15.75" customHeight="1">
      <c r="C818" s="170"/>
    </row>
    <row r="819" spans="3:3" ht="15.75" customHeight="1">
      <c r="C819" s="170"/>
    </row>
    <row r="820" spans="3:3" ht="15.75" customHeight="1">
      <c r="C820" s="170"/>
    </row>
    <row r="821" spans="3:3" ht="15.75" customHeight="1">
      <c r="C821" s="170"/>
    </row>
    <row r="822" spans="3:3" ht="15.75" customHeight="1">
      <c r="C822" s="170"/>
    </row>
    <row r="823" spans="3:3" ht="15.75" customHeight="1">
      <c r="C823" s="170"/>
    </row>
    <row r="824" spans="3:3" ht="15.75" customHeight="1">
      <c r="C824" s="170"/>
    </row>
    <row r="825" spans="3:3" ht="15.75" customHeight="1">
      <c r="C825" s="170"/>
    </row>
    <row r="826" spans="3:3" ht="15.75" customHeight="1">
      <c r="C826" s="170"/>
    </row>
    <row r="827" spans="3:3" ht="15.75" customHeight="1">
      <c r="C827" s="170"/>
    </row>
    <row r="828" spans="3:3" ht="15.75" customHeight="1">
      <c r="C828" s="170"/>
    </row>
    <row r="829" spans="3:3" ht="15.75" customHeight="1">
      <c r="C829" s="170"/>
    </row>
    <row r="830" spans="3:3" ht="15.75" customHeight="1">
      <c r="C830" s="170"/>
    </row>
    <row r="831" spans="3:3" ht="15.75" customHeight="1">
      <c r="C831" s="170"/>
    </row>
    <row r="832" spans="3:3" ht="15.75" customHeight="1">
      <c r="C832" s="170"/>
    </row>
    <row r="833" spans="3:3" ht="15.75" customHeight="1">
      <c r="C833" s="170"/>
    </row>
    <row r="834" spans="3:3" ht="15.75" customHeight="1">
      <c r="C834" s="170"/>
    </row>
    <row r="835" spans="3:3" ht="15.75" customHeight="1">
      <c r="C835" s="170"/>
    </row>
    <row r="836" spans="3:3" ht="15.75" customHeight="1">
      <c r="C836" s="170"/>
    </row>
    <row r="837" spans="3:3" ht="15.75" customHeight="1">
      <c r="C837" s="170"/>
    </row>
    <row r="838" spans="3:3" ht="15.75" customHeight="1">
      <c r="C838" s="170"/>
    </row>
    <row r="839" spans="3:3" ht="15.75" customHeight="1">
      <c r="C839" s="170"/>
    </row>
    <row r="840" spans="3:3" ht="15.75" customHeight="1">
      <c r="C840" s="170"/>
    </row>
    <row r="841" spans="3:3" ht="15.75" customHeight="1">
      <c r="C841" s="170"/>
    </row>
    <row r="842" spans="3:3" ht="15.75" customHeight="1">
      <c r="C842" s="170"/>
    </row>
    <row r="843" spans="3:3" ht="15.75" customHeight="1">
      <c r="C843" s="170"/>
    </row>
    <row r="844" spans="3:3" ht="15.75" customHeight="1">
      <c r="C844" s="170"/>
    </row>
    <row r="845" spans="3:3" ht="15.75" customHeight="1">
      <c r="C845" s="170"/>
    </row>
    <row r="846" spans="3:3" ht="15.75" customHeight="1">
      <c r="C846" s="170"/>
    </row>
    <row r="847" spans="3:3" ht="15.75" customHeight="1">
      <c r="C847" s="170"/>
    </row>
    <row r="848" spans="3:3" ht="15.75" customHeight="1">
      <c r="C848" s="170"/>
    </row>
    <row r="849" spans="3:3" ht="15.75" customHeight="1">
      <c r="C849" s="170"/>
    </row>
    <row r="850" spans="3:3" ht="15.75" customHeight="1">
      <c r="C850" s="170"/>
    </row>
    <row r="851" spans="3:3" ht="15.75" customHeight="1">
      <c r="C851" s="170"/>
    </row>
    <row r="852" spans="3:3" ht="15.75" customHeight="1">
      <c r="C852" s="170"/>
    </row>
    <row r="853" spans="3:3" ht="15.75" customHeight="1">
      <c r="C853" s="170"/>
    </row>
    <row r="854" spans="3:3" ht="15.75" customHeight="1">
      <c r="C854" s="170"/>
    </row>
    <row r="855" spans="3:3" ht="15.75" customHeight="1">
      <c r="C855" s="170"/>
    </row>
    <row r="856" spans="3:3" ht="15.75" customHeight="1">
      <c r="C856" s="170"/>
    </row>
    <row r="857" spans="3:3" ht="15.75" customHeight="1">
      <c r="C857" s="170"/>
    </row>
    <row r="858" spans="3:3" ht="15.75" customHeight="1">
      <c r="C858" s="170"/>
    </row>
    <row r="859" spans="3:3" ht="15.75" customHeight="1">
      <c r="C859" s="170"/>
    </row>
    <row r="860" spans="3:3" ht="15.75" customHeight="1">
      <c r="C860" s="170"/>
    </row>
    <row r="861" spans="3:3" ht="15.75" customHeight="1">
      <c r="C861" s="170"/>
    </row>
    <row r="862" spans="3:3" ht="15.75" customHeight="1">
      <c r="C862" s="170"/>
    </row>
    <row r="863" spans="3:3" ht="15.75" customHeight="1">
      <c r="C863" s="170"/>
    </row>
    <row r="864" spans="3:3" ht="15.75" customHeight="1">
      <c r="C864" s="170"/>
    </row>
    <row r="865" spans="3:3" ht="15.75" customHeight="1">
      <c r="C865" s="170"/>
    </row>
    <row r="866" spans="3:3" ht="15.75" customHeight="1">
      <c r="C866" s="170"/>
    </row>
    <row r="867" spans="3:3" ht="15.75" customHeight="1">
      <c r="C867" s="170"/>
    </row>
    <row r="868" spans="3:3" ht="15.75" customHeight="1">
      <c r="C868" s="170"/>
    </row>
    <row r="869" spans="3:3" ht="15.75" customHeight="1">
      <c r="C869" s="170"/>
    </row>
    <row r="870" spans="3:3" ht="15.75" customHeight="1">
      <c r="C870" s="170"/>
    </row>
    <row r="871" spans="3:3" ht="15.75" customHeight="1">
      <c r="C871" s="170"/>
    </row>
    <row r="872" spans="3:3" ht="15.75" customHeight="1">
      <c r="C872" s="170"/>
    </row>
    <row r="873" spans="3:3" ht="15.75" customHeight="1">
      <c r="C873" s="170"/>
    </row>
    <row r="874" spans="3:3" ht="15.75" customHeight="1">
      <c r="C874" s="170"/>
    </row>
    <row r="875" spans="3:3" ht="15.75" customHeight="1">
      <c r="C875" s="170"/>
    </row>
    <row r="876" spans="3:3" ht="15.75" customHeight="1">
      <c r="C876" s="170"/>
    </row>
    <row r="877" spans="3:3" ht="15.75" customHeight="1">
      <c r="C877" s="170"/>
    </row>
    <row r="878" spans="3:3" ht="15.75" customHeight="1">
      <c r="C878" s="170"/>
    </row>
    <row r="879" spans="3:3" ht="15.75" customHeight="1">
      <c r="C879" s="170"/>
    </row>
    <row r="880" spans="3:3" ht="15.75" customHeight="1">
      <c r="C880" s="170"/>
    </row>
    <row r="881" spans="3:3" ht="15.75" customHeight="1">
      <c r="C881" s="170"/>
    </row>
    <row r="882" spans="3:3" ht="15.75" customHeight="1">
      <c r="C882" s="170"/>
    </row>
    <row r="883" spans="3:3" ht="15.75" customHeight="1">
      <c r="C883" s="170"/>
    </row>
    <row r="884" spans="3:3" ht="15.75" customHeight="1">
      <c r="C884" s="170"/>
    </row>
    <row r="885" spans="3:3" ht="15.75" customHeight="1">
      <c r="C885" s="170"/>
    </row>
    <row r="886" spans="3:3" ht="15.75" customHeight="1">
      <c r="C886" s="170"/>
    </row>
    <row r="887" spans="3:3" ht="15.75" customHeight="1">
      <c r="C887" s="170"/>
    </row>
    <row r="888" spans="3:3" ht="15.75" customHeight="1">
      <c r="C888" s="170"/>
    </row>
    <row r="889" spans="3:3" ht="15.75" customHeight="1">
      <c r="C889" s="170"/>
    </row>
    <row r="890" spans="3:3" ht="15.75" customHeight="1">
      <c r="C890" s="170"/>
    </row>
    <row r="891" spans="3:3" ht="15.75" customHeight="1">
      <c r="C891" s="170"/>
    </row>
    <row r="892" spans="3:3" ht="15.75" customHeight="1">
      <c r="C892" s="170"/>
    </row>
    <row r="893" spans="3:3" ht="15.75" customHeight="1">
      <c r="C893" s="170"/>
    </row>
    <row r="894" spans="3:3" ht="15.75" customHeight="1">
      <c r="C894" s="170"/>
    </row>
    <row r="895" spans="3:3" ht="15.75" customHeight="1">
      <c r="C895" s="170"/>
    </row>
    <row r="896" spans="3:3" ht="15.75" customHeight="1">
      <c r="C896" s="170"/>
    </row>
    <row r="897" spans="3:3" ht="15.75" customHeight="1">
      <c r="C897" s="170"/>
    </row>
    <row r="898" spans="3:3" ht="15.75" customHeight="1">
      <c r="C898" s="170"/>
    </row>
    <row r="899" spans="3:3" ht="15.75" customHeight="1">
      <c r="C899" s="170"/>
    </row>
    <row r="900" spans="3:3" ht="15.75" customHeight="1">
      <c r="C900" s="170"/>
    </row>
    <row r="901" spans="3:3" ht="15.75" customHeight="1">
      <c r="C901" s="170"/>
    </row>
    <row r="902" spans="3:3" ht="15.75" customHeight="1">
      <c r="C902" s="170"/>
    </row>
    <row r="903" spans="3:3" ht="15.75" customHeight="1">
      <c r="C903" s="170"/>
    </row>
    <row r="904" spans="3:3" ht="15.75" customHeight="1">
      <c r="C904" s="170"/>
    </row>
    <row r="905" spans="3:3" ht="15.75" customHeight="1">
      <c r="C905" s="170"/>
    </row>
    <row r="906" spans="3:3" ht="15.75" customHeight="1">
      <c r="C906" s="170"/>
    </row>
    <row r="907" spans="3:3" ht="15.75" customHeight="1">
      <c r="C907" s="170"/>
    </row>
    <row r="908" spans="3:3" ht="15.75" customHeight="1">
      <c r="C908" s="170"/>
    </row>
    <row r="909" spans="3:3" ht="15.75" customHeight="1">
      <c r="C909" s="170"/>
    </row>
    <row r="910" spans="3:3" ht="15.75" customHeight="1">
      <c r="C910" s="170"/>
    </row>
    <row r="911" spans="3:3" ht="15.75" customHeight="1">
      <c r="C911" s="170"/>
    </row>
    <row r="912" spans="3:3" ht="15.75" customHeight="1">
      <c r="C912" s="170"/>
    </row>
    <row r="913" spans="3:3" ht="15.75" customHeight="1">
      <c r="C913" s="170"/>
    </row>
    <row r="914" spans="3:3" ht="15.75" customHeight="1">
      <c r="C914" s="170"/>
    </row>
    <row r="915" spans="3:3" ht="15.75" customHeight="1">
      <c r="C915" s="170"/>
    </row>
    <row r="916" spans="3:3" ht="15.75" customHeight="1">
      <c r="C916" s="170"/>
    </row>
    <row r="917" spans="3:3" ht="15.75" customHeight="1">
      <c r="C917" s="170"/>
    </row>
    <row r="918" spans="3:3" ht="15.75" customHeight="1">
      <c r="C918" s="170"/>
    </row>
    <row r="919" spans="3:3" ht="15.75" customHeight="1">
      <c r="C919" s="170"/>
    </row>
    <row r="920" spans="3:3" ht="15.75" customHeight="1">
      <c r="C920" s="170"/>
    </row>
    <row r="921" spans="3:3" ht="15.75" customHeight="1">
      <c r="C921" s="170"/>
    </row>
    <row r="922" spans="3:3" ht="15.75" customHeight="1">
      <c r="C922" s="170"/>
    </row>
    <row r="923" spans="3:3" ht="15.75" customHeight="1">
      <c r="C923" s="170"/>
    </row>
    <row r="924" spans="3:3" ht="15.75" customHeight="1">
      <c r="C924" s="170"/>
    </row>
    <row r="925" spans="3:3" ht="15.75" customHeight="1">
      <c r="C925" s="170"/>
    </row>
    <row r="926" spans="3:3" ht="15.75" customHeight="1">
      <c r="C926" s="170"/>
    </row>
    <row r="927" spans="3:3" ht="15.75" customHeight="1">
      <c r="C927" s="170"/>
    </row>
    <row r="928" spans="3:3" ht="15.75" customHeight="1">
      <c r="C928" s="170"/>
    </row>
    <row r="929" spans="3:3" ht="15.75" customHeight="1">
      <c r="C929" s="170"/>
    </row>
    <row r="930" spans="3:3" ht="15.75" customHeight="1">
      <c r="C930" s="170"/>
    </row>
    <row r="931" spans="3:3" ht="15.75" customHeight="1">
      <c r="C931" s="170"/>
    </row>
    <row r="932" spans="3:3" ht="15.75" customHeight="1">
      <c r="C932" s="170"/>
    </row>
    <row r="933" spans="3:3" ht="15.75" customHeight="1">
      <c r="C933" s="170"/>
    </row>
    <row r="934" spans="3:3" ht="15.75" customHeight="1">
      <c r="C934" s="170"/>
    </row>
    <row r="935" spans="3:3" ht="15.75" customHeight="1">
      <c r="C935" s="170"/>
    </row>
    <row r="936" spans="3:3" ht="15.75" customHeight="1">
      <c r="C936" s="170"/>
    </row>
    <row r="937" spans="3:3" ht="15.75" customHeight="1">
      <c r="C937" s="170"/>
    </row>
    <row r="938" spans="3:3" ht="15.75" customHeight="1">
      <c r="C938" s="170"/>
    </row>
    <row r="939" spans="3:3" ht="15.75" customHeight="1">
      <c r="C939" s="170"/>
    </row>
    <row r="940" spans="3:3" ht="15.75" customHeight="1">
      <c r="C940" s="170"/>
    </row>
    <row r="941" spans="3:3" ht="15.75" customHeight="1">
      <c r="C941" s="170"/>
    </row>
    <row r="942" spans="3:3" ht="15.75" customHeight="1">
      <c r="C942" s="170"/>
    </row>
    <row r="943" spans="3:3" ht="15.75" customHeight="1">
      <c r="C943" s="170"/>
    </row>
    <row r="944" spans="3:3" ht="15.75" customHeight="1">
      <c r="C944" s="170"/>
    </row>
    <row r="945" spans="3:3" ht="15.75" customHeight="1">
      <c r="C945" s="170"/>
    </row>
    <row r="946" spans="3:3" ht="15.75" customHeight="1">
      <c r="C946" s="170"/>
    </row>
    <row r="947" spans="3:3" ht="15.75" customHeight="1">
      <c r="C947" s="170"/>
    </row>
    <row r="948" spans="3:3" ht="15.75" customHeight="1">
      <c r="C948" s="170"/>
    </row>
    <row r="949" spans="3:3" ht="15.75" customHeight="1">
      <c r="C949" s="170"/>
    </row>
    <row r="950" spans="3:3" ht="15.75" customHeight="1">
      <c r="C950" s="170"/>
    </row>
    <row r="951" spans="3:3" ht="15.75" customHeight="1">
      <c r="C951" s="170"/>
    </row>
    <row r="952" spans="3:3" ht="15.75" customHeight="1">
      <c r="C952" s="170"/>
    </row>
    <row r="953" spans="3:3" ht="15.75" customHeight="1">
      <c r="C953" s="170"/>
    </row>
    <row r="954" spans="3:3" ht="15.75" customHeight="1">
      <c r="C954" s="170"/>
    </row>
    <row r="955" spans="3:3" ht="15.75" customHeight="1">
      <c r="C955" s="170"/>
    </row>
    <row r="956" spans="3:3" ht="15.75" customHeight="1">
      <c r="C956" s="170"/>
    </row>
    <row r="957" spans="3:3" ht="15.75" customHeight="1">
      <c r="C957" s="170"/>
    </row>
    <row r="958" spans="3:3" ht="15.75" customHeight="1">
      <c r="C958" s="170"/>
    </row>
    <row r="959" spans="3:3" ht="15.75" customHeight="1">
      <c r="C959" s="170"/>
    </row>
    <row r="960" spans="3:3" ht="15.75" customHeight="1">
      <c r="C960" s="170"/>
    </row>
    <row r="961" spans="3:3" ht="15.75" customHeight="1">
      <c r="C961" s="170"/>
    </row>
    <row r="962" spans="3:3" ht="15.75" customHeight="1">
      <c r="C962" s="170"/>
    </row>
    <row r="963" spans="3:3" ht="15.75" customHeight="1">
      <c r="C963" s="170"/>
    </row>
    <row r="964" spans="3:3" ht="15.75" customHeight="1">
      <c r="C964" s="170"/>
    </row>
    <row r="965" spans="3:3" ht="15.75" customHeight="1">
      <c r="C965" s="170"/>
    </row>
    <row r="966" spans="3:3" ht="15.75" customHeight="1">
      <c r="C966" s="170"/>
    </row>
    <row r="967" spans="3:3" ht="15.75" customHeight="1">
      <c r="C967" s="170"/>
    </row>
    <row r="968" spans="3:3" ht="15.75" customHeight="1">
      <c r="C968" s="170"/>
    </row>
    <row r="969" spans="3:3" ht="15.75" customHeight="1">
      <c r="C969" s="170"/>
    </row>
    <row r="970" spans="3:3" ht="15.75" customHeight="1">
      <c r="C970" s="170"/>
    </row>
    <row r="971" spans="3:3" ht="15.75" customHeight="1">
      <c r="C971" s="170"/>
    </row>
    <row r="972" spans="3:3" ht="15.75" customHeight="1">
      <c r="C972" s="170"/>
    </row>
    <row r="973" spans="3:3" ht="15.75" customHeight="1">
      <c r="C973" s="170"/>
    </row>
    <row r="974" spans="3:3" ht="15.75" customHeight="1">
      <c r="C974" s="170"/>
    </row>
    <row r="975" spans="3:3" ht="15.75" customHeight="1">
      <c r="C975" s="170"/>
    </row>
    <row r="976" spans="3:3" ht="15.75" customHeight="1">
      <c r="C976" s="170"/>
    </row>
    <row r="977" spans="3:3" ht="15.75" customHeight="1">
      <c r="C977" s="170"/>
    </row>
    <row r="978" spans="3:3" ht="15.75" customHeight="1">
      <c r="C978" s="170"/>
    </row>
    <row r="979" spans="3:3" ht="15.75" customHeight="1">
      <c r="C979" s="170"/>
    </row>
    <row r="980" spans="3:3" ht="15.75" customHeight="1">
      <c r="C980" s="170"/>
    </row>
    <row r="981" spans="3:3" ht="15.75" customHeight="1">
      <c r="C981" s="170"/>
    </row>
    <row r="982" spans="3:3" ht="15.75" customHeight="1">
      <c r="C982" s="170"/>
    </row>
    <row r="983" spans="3:3" ht="15.75" customHeight="1">
      <c r="C983" s="170"/>
    </row>
    <row r="984" spans="3:3" ht="15.75" customHeight="1">
      <c r="C984" s="170"/>
    </row>
    <row r="985" spans="3:3" ht="15.75" customHeight="1">
      <c r="C985" s="170"/>
    </row>
    <row r="986" spans="3:3" ht="15.75" customHeight="1">
      <c r="C986" s="170"/>
    </row>
    <row r="987" spans="3:3" ht="15.75" customHeight="1">
      <c r="C987" s="170"/>
    </row>
    <row r="988" spans="3:3" ht="15.75" customHeight="1">
      <c r="C988" s="170"/>
    </row>
    <row r="989" spans="3:3" ht="15.75" customHeight="1">
      <c r="C989" s="170"/>
    </row>
    <row r="990" spans="3:3" ht="15.75" customHeight="1">
      <c r="C990" s="170"/>
    </row>
    <row r="991" spans="3:3" ht="15.75" customHeight="1">
      <c r="C991" s="170"/>
    </row>
    <row r="992" spans="3:3" ht="15.75" customHeight="1">
      <c r="C992" s="170"/>
    </row>
    <row r="993" spans="3:3" ht="15.75" customHeight="1">
      <c r="C993" s="170"/>
    </row>
    <row r="994" spans="3:3" ht="15.75" customHeight="1">
      <c r="C994" s="170"/>
    </row>
    <row r="995" spans="3:3" ht="15.75" customHeight="1">
      <c r="C995" s="170"/>
    </row>
    <row r="996" spans="3:3" ht="15.75" customHeight="1">
      <c r="C996" s="170"/>
    </row>
    <row r="997" spans="3:3" ht="15.75" customHeight="1">
      <c r="C997" s="170"/>
    </row>
    <row r="998" spans="3:3" ht="15.75" customHeight="1">
      <c r="C998" s="170"/>
    </row>
    <row r="999" spans="3:3" ht="15.75" customHeight="1">
      <c r="C999" s="170"/>
    </row>
    <row r="1000" spans="3:3" ht="15.75" customHeight="1">
      <c r="C1000" s="170"/>
    </row>
  </sheetData>
  <mergeCells count="37">
    <mergeCell ref="A1:P1"/>
    <mergeCell ref="A2:P2"/>
    <mergeCell ref="A3:P3"/>
    <mergeCell ref="A4:D4"/>
    <mergeCell ref="A5:P5"/>
    <mergeCell ref="B10:D10"/>
    <mergeCell ref="F10:S10"/>
    <mergeCell ref="F11:S11"/>
    <mergeCell ref="E12:R12"/>
    <mergeCell ref="E13:R13"/>
    <mergeCell ref="B15:B19"/>
    <mergeCell ref="D15:L15"/>
    <mergeCell ref="D20:L20"/>
    <mergeCell ref="D21:L21"/>
    <mergeCell ref="C22:C23"/>
    <mergeCell ref="D22:D23"/>
    <mergeCell ref="E22:E23"/>
    <mergeCell ref="F22:G22"/>
    <mergeCell ref="H22:K22"/>
    <mergeCell ref="D31:L31"/>
    <mergeCell ref="D32:L32"/>
    <mergeCell ref="C33:C35"/>
    <mergeCell ref="D33:D35"/>
    <mergeCell ref="F33:G33"/>
    <mergeCell ref="H33:H35"/>
    <mergeCell ref="E34:E35"/>
    <mergeCell ref="F34:F35"/>
    <mergeCell ref="B47:E47"/>
    <mergeCell ref="B95:B117"/>
    <mergeCell ref="B118:B136"/>
    <mergeCell ref="B48:B54"/>
    <mergeCell ref="B56:E56"/>
    <mergeCell ref="B57:B63"/>
    <mergeCell ref="B70:E71"/>
    <mergeCell ref="B77:B92"/>
    <mergeCell ref="B93:B94"/>
    <mergeCell ref="D93:D94"/>
  </mergeCells>
  <conditionalFormatting sqref="D42">
    <cfRule type="containsText" dxfId="47" priority="1" operator="containsText" text="ERROR">
      <formula>NOT(ISERROR(SEARCH(("ERROR"),(D42))))</formula>
    </cfRule>
  </conditionalFormatting>
  <conditionalFormatting sqref="F10">
    <cfRule type="notContainsBlanks" dxfId="46" priority="2">
      <formula>LEN(TRIM(F10))&gt;0</formula>
    </cfRule>
  </conditionalFormatting>
  <conditionalFormatting sqref="F11:S11">
    <cfRule type="expression" dxfId="45" priority="3">
      <formula>E11="NO SE REPORTA"</formula>
    </cfRule>
  </conditionalFormatting>
  <conditionalFormatting sqref="F11:S11">
    <cfRule type="expression" dxfId="44" priority="4">
      <formula>E10="NO APLICA"</formula>
    </cfRule>
  </conditionalFormatting>
  <conditionalFormatting sqref="E12:R12">
    <cfRule type="expression" dxfId="43" priority="5">
      <formula>E11="SI SE REPORTA"</formula>
    </cfRule>
  </conditionalFormatting>
  <dataValidations count="5">
    <dataValidation type="list" allowBlank="1" showErrorMessage="1" sqref="E11">
      <formula1>REPORTE</formula1>
    </dataValidation>
    <dataValidation type="decimal" allowBlank="1" showInputMessage="1" showErrorMessage="1" prompt="ERROR - Escriba un valor entre 0% y 100%" sqref="F24:G29 E36:E41">
      <formula1>0</formula1>
      <formula2>1</formula2>
    </dataValidation>
    <dataValidation type="decimal" operator="greaterThanOrEqual" allowBlank="1" showInputMessage="1" showErrorMessage="1" prompt="ERROR - Escriba un número igual o mayor que 0" sqref="E17:H17">
      <formula1>0</formula1>
    </dataValidation>
    <dataValidation type="list" allowBlank="1" showErrorMessage="1" sqref="E10">
      <formula1>SI</formula1>
    </dataValidation>
    <dataValidation type="decimal" operator="greaterThanOrEqual" allowBlank="1" showInputMessage="1" showErrorMessage="1" prompt="ERROR - Valor en PESOS (sin centavos)" sqref="E18:H19 H24:K29">
      <formula1>0</formula1>
    </dataValidation>
  </dataValidations>
  <hyperlinks>
    <hyperlink ref="B9" location="null!A1" display="VOLVER AL INDICE"/>
    <hyperlink ref="D92" r:id="rId1"/>
  </hyperlinks>
  <pageMargins left="0.25" right="0.25" top="0.75" bottom="0.75" header="0" footer="0"/>
  <pageSetup orientation="landscape"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954"/>
  <sheetViews>
    <sheetView tabSelected="1" zoomScale="80" zoomScaleNormal="80" workbookViewId="0">
      <selection activeCell="B5" sqref="B5:K5"/>
    </sheetView>
  </sheetViews>
  <sheetFormatPr baseColWidth="10" defaultColWidth="12.625" defaultRowHeight="15" customHeight="1"/>
  <cols>
    <col min="1" max="1" width="35.875" style="423" customWidth="1"/>
    <col min="2" max="2" width="12.5" style="423" customWidth="1"/>
    <col min="3" max="3" width="12" style="423" customWidth="1"/>
    <col min="4" max="4" width="11.375" style="423" customWidth="1"/>
    <col min="5" max="5" width="16.25" style="423" bestFit="1" customWidth="1"/>
    <col min="6" max="6" width="34.375" style="423" customWidth="1"/>
    <col min="7" max="7" width="16.75" style="607" customWidth="1"/>
    <col min="8" max="8" width="10.625" style="423" customWidth="1"/>
    <col min="9" max="9" width="10.5" style="423" customWidth="1"/>
    <col min="10" max="10" width="9.875" style="607" customWidth="1"/>
    <col min="11" max="11" width="17" style="607" customWidth="1"/>
    <col min="12" max="12" width="14.375" style="423" customWidth="1"/>
    <col min="13" max="13" width="12.125" style="423" customWidth="1"/>
    <col min="14" max="14" width="9.5" style="423" customWidth="1"/>
    <col min="15" max="15" width="12.625" style="423" customWidth="1"/>
    <col min="16" max="16" width="13.875" style="423" customWidth="1"/>
    <col min="17" max="17" width="9.125" style="423" customWidth="1"/>
    <col min="18" max="18" width="21.875" style="423" customWidth="1"/>
    <col min="19" max="19" width="15.875" style="423" customWidth="1"/>
    <col min="20" max="20" width="43.75" style="423" customWidth="1"/>
    <col min="21" max="24" width="10" style="423" customWidth="1"/>
    <col min="25" max="16384" width="12.625" style="423"/>
  </cols>
  <sheetData>
    <row r="1" spans="1:24" ht="130.5" customHeight="1" thickBot="1">
      <c r="A1" s="737"/>
      <c r="B1" s="738"/>
      <c r="C1" s="738"/>
      <c r="D1" s="738"/>
      <c r="E1" s="738"/>
      <c r="F1" s="738"/>
      <c r="G1" s="738"/>
      <c r="H1" s="738"/>
      <c r="I1" s="738"/>
      <c r="J1" s="738"/>
      <c r="K1" s="738"/>
      <c r="L1" s="738"/>
      <c r="M1" s="738"/>
      <c r="N1" s="738"/>
      <c r="O1" s="738"/>
      <c r="P1" s="738"/>
      <c r="Q1" s="738"/>
      <c r="R1" s="738"/>
      <c r="S1" s="738"/>
      <c r="T1" s="738"/>
      <c r="U1" s="739"/>
      <c r="V1" s="422"/>
      <c r="W1" s="422"/>
      <c r="X1" s="422"/>
    </row>
    <row r="2" spans="1:24" ht="27.75" customHeight="1">
      <c r="A2" s="740" t="str">
        <f>+'[1]Datos Generales'!C5</f>
        <v>Corporación Autónoma Regional del Tolima – CORTOLIMA</v>
      </c>
      <c r="B2" s="741"/>
      <c r="C2" s="741"/>
      <c r="D2" s="741"/>
      <c r="E2" s="741"/>
      <c r="F2" s="741"/>
      <c r="G2" s="741"/>
      <c r="H2" s="741"/>
      <c r="I2" s="741"/>
      <c r="J2" s="741"/>
      <c r="K2" s="741"/>
      <c r="L2" s="741"/>
      <c r="M2" s="741"/>
      <c r="N2" s="741"/>
      <c r="O2" s="741"/>
      <c r="P2" s="741"/>
      <c r="Q2" s="741"/>
      <c r="R2" s="741"/>
      <c r="S2" s="741"/>
      <c r="T2" s="741"/>
      <c r="U2" s="742"/>
      <c r="V2" s="424"/>
      <c r="W2" s="424"/>
      <c r="X2" s="424"/>
    </row>
    <row r="3" spans="1:24" ht="33.75" customHeight="1" thickBot="1">
      <c r="A3" s="743" t="s">
        <v>48</v>
      </c>
      <c r="B3" s="744"/>
      <c r="C3" s="744"/>
      <c r="D3" s="744"/>
      <c r="E3" s="744"/>
      <c r="F3" s="744"/>
      <c r="G3" s="744"/>
      <c r="H3" s="744"/>
      <c r="I3" s="744"/>
      <c r="J3" s="744"/>
      <c r="K3" s="744"/>
      <c r="L3" s="744"/>
      <c r="M3" s="744"/>
      <c r="N3" s="744"/>
      <c r="O3" s="744"/>
      <c r="P3" s="744"/>
      <c r="Q3" s="744"/>
      <c r="R3" s="744"/>
      <c r="S3" s="744"/>
      <c r="T3" s="744"/>
      <c r="U3" s="745"/>
      <c r="V3" s="424"/>
      <c r="W3" s="424"/>
      <c r="X3" s="424"/>
    </row>
    <row r="4" spans="1:24" ht="16.5" customHeight="1" thickBot="1">
      <c r="A4" s="425" t="s">
        <v>49</v>
      </c>
      <c r="B4" s="757" t="s">
        <v>2302</v>
      </c>
      <c r="C4" s="757"/>
      <c r="D4" s="426"/>
      <c r="E4" s="426"/>
      <c r="F4" s="426"/>
      <c r="G4" s="478"/>
      <c r="H4" s="426"/>
      <c r="I4" s="426"/>
      <c r="J4" s="478"/>
      <c r="K4" s="478"/>
      <c r="L4" s="426"/>
      <c r="M4" s="426"/>
      <c r="N4" s="426"/>
      <c r="O4" s="426"/>
      <c r="P4" s="426"/>
      <c r="Q4" s="426"/>
      <c r="R4" s="426"/>
      <c r="S4" s="426"/>
      <c r="T4" s="426"/>
      <c r="U4" s="427"/>
      <c r="V4" s="424"/>
      <c r="W4" s="424"/>
      <c r="X4" s="424"/>
    </row>
    <row r="5" spans="1:24" ht="53.25" customHeight="1" thickBot="1">
      <c r="A5" s="746" t="s">
        <v>2301</v>
      </c>
      <c r="B5" s="748" t="s">
        <v>50</v>
      </c>
      <c r="C5" s="741"/>
      <c r="D5" s="741"/>
      <c r="E5" s="741"/>
      <c r="F5" s="741"/>
      <c r="G5" s="741"/>
      <c r="H5" s="741"/>
      <c r="I5" s="741"/>
      <c r="J5" s="741"/>
      <c r="K5" s="741"/>
      <c r="L5" s="749" t="s">
        <v>51</v>
      </c>
      <c r="M5" s="738"/>
      <c r="N5" s="738"/>
      <c r="O5" s="738"/>
      <c r="P5" s="738"/>
      <c r="Q5" s="738"/>
      <c r="R5" s="750" t="s">
        <v>52</v>
      </c>
      <c r="S5" s="751" t="s">
        <v>53</v>
      </c>
      <c r="T5" s="753" t="s">
        <v>54</v>
      </c>
      <c r="U5" s="755" t="s">
        <v>55</v>
      </c>
      <c r="V5" s="422"/>
      <c r="W5" s="422"/>
      <c r="X5" s="422"/>
    </row>
    <row r="6" spans="1:24" ht="77.25" customHeight="1" thickBot="1">
      <c r="A6" s="747"/>
      <c r="B6" s="479" t="s">
        <v>56</v>
      </c>
      <c r="C6" s="479" t="s">
        <v>57</v>
      </c>
      <c r="D6" s="479" t="s">
        <v>58</v>
      </c>
      <c r="E6" s="479" t="s">
        <v>59</v>
      </c>
      <c r="F6" s="479" t="s">
        <v>60</v>
      </c>
      <c r="G6" s="479" t="s">
        <v>61</v>
      </c>
      <c r="H6" s="480" t="s">
        <v>62</v>
      </c>
      <c r="I6" s="480" t="s">
        <v>63</v>
      </c>
      <c r="J6" s="481" t="s">
        <v>64</v>
      </c>
      <c r="K6" s="480" t="s">
        <v>65</v>
      </c>
      <c r="L6" s="482" t="s">
        <v>2224</v>
      </c>
      <c r="M6" s="482" t="s">
        <v>66</v>
      </c>
      <c r="N6" s="482" t="s">
        <v>67</v>
      </c>
      <c r="O6" s="483" t="s">
        <v>68</v>
      </c>
      <c r="P6" s="483" t="s">
        <v>69</v>
      </c>
      <c r="Q6" s="483" t="s">
        <v>70</v>
      </c>
      <c r="R6" s="747"/>
      <c r="S6" s="752"/>
      <c r="T6" s="754"/>
      <c r="U6" s="756"/>
      <c r="V6" s="422"/>
      <c r="W6" s="422"/>
      <c r="X6" s="422"/>
    </row>
    <row r="7" spans="1:24" ht="14.25">
      <c r="A7" s="428" t="s">
        <v>71</v>
      </c>
      <c r="B7" s="428"/>
      <c r="C7" s="428"/>
      <c r="D7" s="428"/>
      <c r="E7" s="484">
        <f>+E8</f>
        <v>0.29735220000000001</v>
      </c>
      <c r="F7" s="428"/>
      <c r="G7" s="485"/>
      <c r="H7" s="428"/>
      <c r="I7" s="428"/>
      <c r="J7" s="484">
        <f>+J8</f>
        <v>0.10996762857142857</v>
      </c>
      <c r="K7" s="616">
        <v>0.25</v>
      </c>
      <c r="L7" s="486">
        <f>L8</f>
        <v>14983882531.754</v>
      </c>
      <c r="M7" s="486">
        <f>M8</f>
        <v>3814640729.4200001</v>
      </c>
      <c r="N7" s="487">
        <f>M7/L7</f>
        <v>0.254582930781523</v>
      </c>
      <c r="O7" s="486">
        <f>O8</f>
        <v>46221885783.419998</v>
      </c>
      <c r="P7" s="486">
        <f>P8</f>
        <v>3814640729.4200001</v>
      </c>
      <c r="Q7" s="488"/>
      <c r="R7" s="428"/>
      <c r="S7" s="489"/>
      <c r="T7" s="489"/>
      <c r="U7" s="490"/>
      <c r="V7" s="422"/>
      <c r="W7" s="422"/>
      <c r="X7" s="422"/>
    </row>
    <row r="8" spans="1:24" ht="26.25" customHeight="1">
      <c r="A8" s="429" t="s">
        <v>72</v>
      </c>
      <c r="B8" s="429"/>
      <c r="C8" s="429"/>
      <c r="D8" s="429"/>
      <c r="E8" s="491">
        <f>+E9</f>
        <v>0.29735220000000001</v>
      </c>
      <c r="F8" s="429"/>
      <c r="G8" s="492"/>
      <c r="H8" s="429"/>
      <c r="I8" s="429"/>
      <c r="J8" s="491">
        <f>+J9</f>
        <v>0.10996762857142857</v>
      </c>
      <c r="K8" s="617">
        <v>1</v>
      </c>
      <c r="L8" s="493">
        <f>L9</f>
        <v>14983882531.754</v>
      </c>
      <c r="M8" s="493">
        <f>M9</f>
        <v>3814640729.4200001</v>
      </c>
      <c r="N8" s="494">
        <f t="shared" ref="N8:N9" si="0">M8/L8</f>
        <v>0.254582930781523</v>
      </c>
      <c r="O8" s="493">
        <f>O9</f>
        <v>46221885783.419998</v>
      </c>
      <c r="P8" s="493">
        <f>P9</f>
        <v>3814640729.4200001</v>
      </c>
      <c r="Q8" s="495"/>
      <c r="R8" s="429"/>
      <c r="S8" s="496"/>
      <c r="T8" s="496"/>
      <c r="U8" s="497"/>
      <c r="V8" s="422"/>
      <c r="W8" s="422"/>
      <c r="X8" s="422"/>
    </row>
    <row r="9" spans="1:24" ht="27.75" customHeight="1">
      <c r="A9" s="430" t="s">
        <v>73</v>
      </c>
      <c r="B9" s="430"/>
      <c r="C9" s="430"/>
      <c r="D9" s="430"/>
      <c r="E9" s="498">
        <f>+(E10*$K$10)+(E19*$K$19)+(E21*$K$21)+(E23*$K$23)</f>
        <v>0.29735220000000001</v>
      </c>
      <c r="F9" s="430"/>
      <c r="G9" s="499"/>
      <c r="H9" s="430"/>
      <c r="I9" s="430"/>
      <c r="J9" s="553">
        <f>+(J10*$K$10)+(J19*$K$19)+(J21*$K$21)+(J23*$K$23)</f>
        <v>0.10996762857142857</v>
      </c>
      <c r="K9" s="618">
        <v>1</v>
      </c>
      <c r="L9" s="500">
        <f>+L10</f>
        <v>14983882531.754</v>
      </c>
      <c r="M9" s="500">
        <f>+M10</f>
        <v>3814640729.4200001</v>
      </c>
      <c r="N9" s="501">
        <f t="shared" si="0"/>
        <v>0.254582930781523</v>
      </c>
      <c r="O9" s="500">
        <f>+O10</f>
        <v>46221885783.419998</v>
      </c>
      <c r="P9" s="500">
        <f>+P10</f>
        <v>3814640729.4200001</v>
      </c>
      <c r="Q9" s="502"/>
      <c r="R9" s="444"/>
      <c r="S9" s="503"/>
      <c r="T9" s="503"/>
      <c r="U9" s="504"/>
      <c r="V9" s="422"/>
      <c r="W9" s="422"/>
      <c r="X9" s="422"/>
    </row>
    <row r="10" spans="1:24" ht="28.5" customHeight="1">
      <c r="A10" s="431" t="s">
        <v>74</v>
      </c>
      <c r="B10" s="431"/>
      <c r="C10" s="431"/>
      <c r="D10" s="431"/>
      <c r="E10" s="505">
        <f>+(E11*$K$11)+(E12*$K$12)+(E13*$K$13)+(E16*$K$16)+(E17*$K$17)+(E18*$K$18)+(E14*$K$14)+(E15*$K$15)+(G14*K14)</f>
        <v>0.36029</v>
      </c>
      <c r="F10" s="431"/>
      <c r="G10" s="506"/>
      <c r="H10" s="431"/>
      <c r="I10" s="431"/>
      <c r="J10" s="577">
        <f>+(J11*$K$11)+(J12*$K$12)+(J13*$K$13)+(J16*$K$16)+(J17*$K$17)+(J18*$K$18)+(J14*$K$14)+(J15*$K$15)+(G14*K14)</f>
        <v>0.25428444444444442</v>
      </c>
      <c r="K10" s="619">
        <v>0.18</v>
      </c>
      <c r="L10" s="758">
        <v>14983882531.754</v>
      </c>
      <c r="M10" s="758">
        <v>3814640729.4200001</v>
      </c>
      <c r="N10" s="734">
        <f>+M10/L10</f>
        <v>0.254582930781523</v>
      </c>
      <c r="O10" s="758">
        <f>42407245054+P10</f>
        <v>46221885783.419998</v>
      </c>
      <c r="P10" s="758">
        <f>+M10</f>
        <v>3814640729.4200001</v>
      </c>
      <c r="Q10" s="734">
        <f>+P10/O10</f>
        <v>8.2528885716478692E-2</v>
      </c>
      <c r="R10" s="507"/>
      <c r="S10" s="508"/>
      <c r="T10" s="508"/>
      <c r="U10" s="509"/>
      <c r="V10" s="422"/>
      <c r="W10" s="422"/>
      <c r="X10" s="422"/>
    </row>
    <row r="11" spans="1:24" ht="36.75" customHeight="1">
      <c r="A11" s="432" t="s">
        <v>75</v>
      </c>
      <c r="B11" s="433" t="s">
        <v>2134</v>
      </c>
      <c r="C11" s="433">
        <v>3</v>
      </c>
      <c r="D11" s="434">
        <v>1</v>
      </c>
      <c r="E11" s="510">
        <f>+D11/C11</f>
        <v>0.33333333333333331</v>
      </c>
      <c r="F11" s="433" t="s">
        <v>2135</v>
      </c>
      <c r="G11" s="511">
        <f>E11+10%</f>
        <v>0.43333333333333335</v>
      </c>
      <c r="H11" s="433">
        <v>9</v>
      </c>
      <c r="I11" s="435">
        <f t="shared" ref="I11:I74" si="1">+D11</f>
        <v>1</v>
      </c>
      <c r="J11" s="517">
        <f>+I11/H11</f>
        <v>0.1111111111111111</v>
      </c>
      <c r="K11" s="620">
        <v>0.28000000000000003</v>
      </c>
      <c r="L11" s="759"/>
      <c r="M11" s="759"/>
      <c r="N11" s="735" t="e">
        <f t="shared" ref="N11:N32" si="2">M11/L11</f>
        <v>#DIV/0!</v>
      </c>
      <c r="O11" s="759"/>
      <c r="P11" s="759"/>
      <c r="Q11" s="735" t="e">
        <f t="shared" ref="Q11:Q74" si="3">+P11/O11*100</f>
        <v>#DIV/0!</v>
      </c>
      <c r="R11" s="436" t="s">
        <v>2136</v>
      </c>
      <c r="S11" s="512"/>
      <c r="T11" s="512" t="s">
        <v>268</v>
      </c>
      <c r="U11" s="513"/>
      <c r="V11" s="422"/>
      <c r="W11" s="422"/>
      <c r="X11" s="422"/>
    </row>
    <row r="12" spans="1:24" ht="33" customHeight="1">
      <c r="A12" s="432" t="s">
        <v>76</v>
      </c>
      <c r="B12" s="433" t="s">
        <v>2137</v>
      </c>
      <c r="C12" s="433">
        <v>1</v>
      </c>
      <c r="D12" s="433">
        <v>0</v>
      </c>
      <c r="E12" s="510">
        <f t="shared" ref="E12:E75" si="4">+D12/C12</f>
        <v>0</v>
      </c>
      <c r="F12" s="433" t="s">
        <v>77</v>
      </c>
      <c r="G12" s="511">
        <v>0.15</v>
      </c>
      <c r="H12" s="433">
        <v>1</v>
      </c>
      <c r="I12" s="435">
        <f t="shared" si="1"/>
        <v>0</v>
      </c>
      <c r="J12" s="517">
        <f t="shared" ref="J12:J29" si="5">+I12/H12</f>
        <v>0</v>
      </c>
      <c r="K12" s="620">
        <v>0.02</v>
      </c>
      <c r="L12" s="759"/>
      <c r="M12" s="759"/>
      <c r="N12" s="735" t="e">
        <f t="shared" si="2"/>
        <v>#DIV/0!</v>
      </c>
      <c r="O12" s="759"/>
      <c r="P12" s="759"/>
      <c r="Q12" s="735" t="e">
        <f t="shared" si="3"/>
        <v>#DIV/0!</v>
      </c>
      <c r="R12" s="436" t="s">
        <v>2138</v>
      </c>
      <c r="S12" s="512"/>
      <c r="T12" s="512" t="s">
        <v>268</v>
      </c>
      <c r="U12" s="513"/>
      <c r="V12" s="422"/>
      <c r="W12" s="422"/>
      <c r="X12" s="422"/>
    </row>
    <row r="13" spans="1:24" ht="106.5" customHeight="1">
      <c r="A13" s="432" t="s">
        <v>78</v>
      </c>
      <c r="B13" s="433" t="s">
        <v>79</v>
      </c>
      <c r="C13" s="437">
        <v>100</v>
      </c>
      <c r="D13" s="438">
        <v>46</v>
      </c>
      <c r="E13" s="510">
        <f t="shared" si="4"/>
        <v>0.46</v>
      </c>
      <c r="F13" s="514" t="s">
        <v>2139</v>
      </c>
      <c r="G13" s="511">
        <f>E13+26%</f>
        <v>0.72</v>
      </c>
      <c r="H13" s="433">
        <v>100</v>
      </c>
      <c r="I13" s="435">
        <f t="shared" si="1"/>
        <v>46</v>
      </c>
      <c r="J13" s="517">
        <f t="shared" si="5"/>
        <v>0.46</v>
      </c>
      <c r="K13" s="620">
        <v>0.34</v>
      </c>
      <c r="L13" s="759"/>
      <c r="M13" s="759"/>
      <c r="N13" s="735" t="e">
        <f t="shared" si="2"/>
        <v>#DIV/0!</v>
      </c>
      <c r="O13" s="759"/>
      <c r="P13" s="759"/>
      <c r="Q13" s="735" t="e">
        <f t="shared" si="3"/>
        <v>#DIV/0!</v>
      </c>
      <c r="R13" s="436"/>
      <c r="S13" s="512"/>
      <c r="T13" s="512" t="s">
        <v>265</v>
      </c>
      <c r="U13" s="513"/>
      <c r="V13" s="422"/>
      <c r="W13" s="422"/>
      <c r="X13" s="422"/>
    </row>
    <row r="14" spans="1:24" ht="38.25">
      <c r="A14" s="432" t="s">
        <v>80</v>
      </c>
      <c r="B14" s="433" t="s">
        <v>2140</v>
      </c>
      <c r="C14" s="433">
        <v>1</v>
      </c>
      <c r="D14" s="434">
        <v>0</v>
      </c>
      <c r="E14" s="510">
        <f t="shared" si="4"/>
        <v>0</v>
      </c>
      <c r="F14" s="433" t="s">
        <v>81</v>
      </c>
      <c r="G14" s="515">
        <v>0.5</v>
      </c>
      <c r="H14" s="433">
        <v>6</v>
      </c>
      <c r="I14" s="435">
        <f t="shared" si="1"/>
        <v>0</v>
      </c>
      <c r="J14" s="517">
        <f t="shared" si="5"/>
        <v>0</v>
      </c>
      <c r="K14" s="620">
        <v>0.08</v>
      </c>
      <c r="L14" s="759"/>
      <c r="M14" s="759"/>
      <c r="N14" s="735" t="e">
        <f t="shared" si="2"/>
        <v>#DIV/0!</v>
      </c>
      <c r="O14" s="759"/>
      <c r="P14" s="759"/>
      <c r="Q14" s="735" t="e">
        <f t="shared" si="3"/>
        <v>#DIV/0!</v>
      </c>
      <c r="R14" s="436"/>
      <c r="S14" s="512"/>
      <c r="T14" s="512" t="s">
        <v>252</v>
      </c>
      <c r="U14" s="513"/>
      <c r="V14" s="422"/>
      <c r="W14" s="422"/>
      <c r="X14" s="422"/>
    </row>
    <row r="15" spans="1:24" ht="31.5" customHeight="1">
      <c r="A15" s="432" t="s">
        <v>82</v>
      </c>
      <c r="B15" s="433" t="s">
        <v>2141</v>
      </c>
      <c r="C15" s="433">
        <v>0</v>
      </c>
      <c r="D15" s="516"/>
      <c r="E15" s="517"/>
      <c r="F15" s="433" t="s">
        <v>2142</v>
      </c>
      <c r="G15" s="518"/>
      <c r="H15" s="433">
        <v>1</v>
      </c>
      <c r="I15" s="435">
        <f t="shared" si="1"/>
        <v>0</v>
      </c>
      <c r="J15" s="517">
        <f t="shared" si="5"/>
        <v>0</v>
      </c>
      <c r="K15" s="620">
        <v>0.08</v>
      </c>
      <c r="L15" s="759"/>
      <c r="M15" s="759"/>
      <c r="N15" s="735" t="e">
        <f t="shared" si="2"/>
        <v>#DIV/0!</v>
      </c>
      <c r="O15" s="759"/>
      <c r="P15" s="759"/>
      <c r="Q15" s="735" t="e">
        <f t="shared" si="3"/>
        <v>#DIV/0!</v>
      </c>
      <c r="R15" s="436"/>
      <c r="S15" s="512"/>
      <c r="T15" s="512" t="s">
        <v>245</v>
      </c>
      <c r="U15" s="513"/>
      <c r="V15" s="422"/>
      <c r="W15" s="422"/>
      <c r="X15" s="422"/>
    </row>
    <row r="16" spans="1:24" ht="46.5" customHeight="1">
      <c r="A16" s="432" t="s">
        <v>83</v>
      </c>
      <c r="B16" s="433" t="s">
        <v>84</v>
      </c>
      <c r="C16" s="433">
        <v>200</v>
      </c>
      <c r="D16" s="437">
        <v>73</v>
      </c>
      <c r="E16" s="519">
        <f t="shared" si="4"/>
        <v>0.36499999999999999</v>
      </c>
      <c r="F16" s="437" t="s">
        <v>2143</v>
      </c>
      <c r="G16" s="511">
        <f>E16+13.5%</f>
        <v>0.5</v>
      </c>
      <c r="H16" s="433">
        <v>1000</v>
      </c>
      <c r="I16" s="435">
        <f t="shared" si="1"/>
        <v>73</v>
      </c>
      <c r="J16" s="517">
        <f t="shared" si="5"/>
        <v>7.2999999999999995E-2</v>
      </c>
      <c r="K16" s="620">
        <v>0.1</v>
      </c>
      <c r="L16" s="759"/>
      <c r="M16" s="759"/>
      <c r="N16" s="735" t="e">
        <f t="shared" si="2"/>
        <v>#DIV/0!</v>
      </c>
      <c r="O16" s="759"/>
      <c r="P16" s="759"/>
      <c r="Q16" s="735" t="e">
        <f t="shared" si="3"/>
        <v>#DIV/0!</v>
      </c>
      <c r="R16" s="436"/>
      <c r="S16" s="512"/>
      <c r="T16" s="512" t="s">
        <v>269</v>
      </c>
      <c r="U16" s="513"/>
      <c r="V16" s="422"/>
      <c r="W16" s="422"/>
      <c r="X16" s="422"/>
    </row>
    <row r="17" spans="1:24" ht="90.75" customHeight="1">
      <c r="A17" s="432" t="s">
        <v>85</v>
      </c>
      <c r="B17" s="433" t="s">
        <v>2144</v>
      </c>
      <c r="C17" s="433">
        <v>100</v>
      </c>
      <c r="D17" s="437">
        <v>34.78</v>
      </c>
      <c r="E17" s="510">
        <f t="shared" si="4"/>
        <v>0.3478</v>
      </c>
      <c r="F17" s="514" t="s">
        <v>2145</v>
      </c>
      <c r="G17" s="511">
        <f>E17+10%</f>
        <v>0.44779999999999998</v>
      </c>
      <c r="H17" s="433">
        <v>100</v>
      </c>
      <c r="I17" s="435">
        <f t="shared" si="1"/>
        <v>34.78</v>
      </c>
      <c r="J17" s="517">
        <f t="shared" si="5"/>
        <v>0.3478</v>
      </c>
      <c r="K17" s="620">
        <v>0.05</v>
      </c>
      <c r="L17" s="759"/>
      <c r="M17" s="759"/>
      <c r="N17" s="735" t="e">
        <f t="shared" si="2"/>
        <v>#DIV/0!</v>
      </c>
      <c r="O17" s="759"/>
      <c r="P17" s="759"/>
      <c r="Q17" s="735" t="e">
        <f t="shared" si="3"/>
        <v>#DIV/0!</v>
      </c>
      <c r="R17" s="436"/>
      <c r="S17" s="512"/>
      <c r="T17" s="512" t="s">
        <v>252</v>
      </c>
      <c r="U17" s="513"/>
      <c r="V17" s="422"/>
      <c r="W17" s="422"/>
      <c r="X17" s="422"/>
    </row>
    <row r="18" spans="1:24" ht="55.5" customHeight="1">
      <c r="A18" s="432" t="s">
        <v>86</v>
      </c>
      <c r="B18" s="433" t="s">
        <v>2146</v>
      </c>
      <c r="C18" s="433">
        <v>30</v>
      </c>
      <c r="D18" s="437">
        <v>10</v>
      </c>
      <c r="E18" s="510">
        <f t="shared" si="4"/>
        <v>0.33333333333333331</v>
      </c>
      <c r="F18" s="520" t="s">
        <v>2147</v>
      </c>
      <c r="G18" s="511">
        <f>E18+17%</f>
        <v>0.5033333333333333</v>
      </c>
      <c r="H18" s="433">
        <v>240</v>
      </c>
      <c r="I18" s="435">
        <f t="shared" si="1"/>
        <v>10</v>
      </c>
      <c r="J18" s="517">
        <f t="shared" si="5"/>
        <v>4.1666666666666664E-2</v>
      </c>
      <c r="K18" s="620">
        <v>0.05</v>
      </c>
      <c r="L18" s="759"/>
      <c r="M18" s="759"/>
      <c r="N18" s="735" t="e">
        <f t="shared" si="2"/>
        <v>#DIV/0!</v>
      </c>
      <c r="O18" s="759"/>
      <c r="P18" s="759"/>
      <c r="Q18" s="735" t="e">
        <f t="shared" si="3"/>
        <v>#DIV/0!</v>
      </c>
      <c r="R18" s="436" t="s">
        <v>2148</v>
      </c>
      <c r="S18" s="512"/>
      <c r="T18" s="512" t="s">
        <v>243</v>
      </c>
      <c r="U18" s="513"/>
      <c r="V18" s="422"/>
      <c r="W18" s="422"/>
      <c r="X18" s="422"/>
    </row>
    <row r="19" spans="1:24" ht="25.5">
      <c r="A19" s="439" t="s">
        <v>87</v>
      </c>
      <c r="B19" s="439"/>
      <c r="C19" s="439"/>
      <c r="D19" s="439"/>
      <c r="E19" s="521">
        <f>+G20*K20</f>
        <v>0.1</v>
      </c>
      <c r="F19" s="439"/>
      <c r="G19" s="522"/>
      <c r="H19" s="439"/>
      <c r="I19" s="439">
        <f t="shared" si="1"/>
        <v>0</v>
      </c>
      <c r="J19" s="521">
        <f>+G20*K20</f>
        <v>0.1</v>
      </c>
      <c r="K19" s="621">
        <v>0.09</v>
      </c>
      <c r="L19" s="759"/>
      <c r="M19" s="759"/>
      <c r="N19" s="735" t="e">
        <f t="shared" si="2"/>
        <v>#DIV/0!</v>
      </c>
      <c r="O19" s="759"/>
      <c r="P19" s="759"/>
      <c r="Q19" s="735" t="e">
        <f t="shared" si="3"/>
        <v>#DIV/0!</v>
      </c>
      <c r="R19" s="439"/>
      <c r="S19" s="523"/>
      <c r="T19" s="523"/>
      <c r="U19" s="524"/>
      <c r="V19" s="422"/>
      <c r="W19" s="422"/>
      <c r="X19" s="422"/>
    </row>
    <row r="20" spans="1:24" ht="38.25">
      <c r="A20" s="432" t="s">
        <v>88</v>
      </c>
      <c r="B20" s="433" t="s">
        <v>2149</v>
      </c>
      <c r="C20" s="433">
        <v>1</v>
      </c>
      <c r="D20" s="437">
        <v>0</v>
      </c>
      <c r="E20" s="517">
        <f t="shared" si="4"/>
        <v>0</v>
      </c>
      <c r="F20" s="437" t="s">
        <v>89</v>
      </c>
      <c r="G20" s="525">
        <v>0.1</v>
      </c>
      <c r="H20" s="433">
        <v>10</v>
      </c>
      <c r="I20" s="435">
        <f t="shared" si="1"/>
        <v>0</v>
      </c>
      <c r="J20" s="517">
        <f t="shared" si="5"/>
        <v>0</v>
      </c>
      <c r="K20" s="620">
        <v>1</v>
      </c>
      <c r="L20" s="759"/>
      <c r="M20" s="759"/>
      <c r="N20" s="735" t="e">
        <f t="shared" si="2"/>
        <v>#DIV/0!</v>
      </c>
      <c r="O20" s="759"/>
      <c r="P20" s="759"/>
      <c r="Q20" s="735" t="e">
        <f t="shared" si="3"/>
        <v>#DIV/0!</v>
      </c>
      <c r="R20" s="436"/>
      <c r="S20" s="512"/>
      <c r="T20" s="512" t="s">
        <v>245</v>
      </c>
      <c r="U20" s="513"/>
      <c r="V20" s="422"/>
      <c r="W20" s="422"/>
      <c r="X20" s="422"/>
    </row>
    <row r="21" spans="1:24" ht="25.5">
      <c r="A21" s="440" t="s">
        <v>90</v>
      </c>
      <c r="B21" s="440"/>
      <c r="C21" s="440"/>
      <c r="D21" s="440"/>
      <c r="E21" s="521">
        <f>+E22</f>
        <v>0.35</v>
      </c>
      <c r="F21" s="440"/>
      <c r="G21" s="522"/>
      <c r="H21" s="440"/>
      <c r="I21" s="440">
        <f t="shared" si="1"/>
        <v>0</v>
      </c>
      <c r="J21" s="521">
        <f>+J22</f>
        <v>8.7499999999999994E-2</v>
      </c>
      <c r="K21" s="621">
        <v>0.43</v>
      </c>
      <c r="L21" s="759"/>
      <c r="M21" s="759"/>
      <c r="N21" s="735" t="e">
        <f t="shared" si="2"/>
        <v>#DIV/0!</v>
      </c>
      <c r="O21" s="759"/>
      <c r="P21" s="759"/>
      <c r="Q21" s="735" t="e">
        <f t="shared" si="3"/>
        <v>#DIV/0!</v>
      </c>
      <c r="R21" s="440"/>
      <c r="S21" s="526"/>
      <c r="T21" s="526"/>
      <c r="U21" s="527"/>
      <c r="V21" s="422"/>
      <c r="W21" s="422"/>
      <c r="X21" s="422"/>
    </row>
    <row r="22" spans="1:24" ht="80.25" customHeight="1">
      <c r="A22" s="432" t="s">
        <v>91</v>
      </c>
      <c r="B22" s="433" t="s">
        <v>2149</v>
      </c>
      <c r="C22" s="433">
        <v>2</v>
      </c>
      <c r="D22" s="438">
        <v>0.7</v>
      </c>
      <c r="E22" s="528">
        <f t="shared" si="4"/>
        <v>0.35</v>
      </c>
      <c r="F22" s="437" t="s">
        <v>2150</v>
      </c>
      <c r="G22" s="529">
        <f>E22+15%</f>
        <v>0.5</v>
      </c>
      <c r="H22" s="433">
        <v>8</v>
      </c>
      <c r="I22" s="435">
        <f t="shared" si="1"/>
        <v>0.7</v>
      </c>
      <c r="J22" s="517">
        <f t="shared" si="5"/>
        <v>8.7499999999999994E-2</v>
      </c>
      <c r="K22" s="620">
        <v>1</v>
      </c>
      <c r="L22" s="759"/>
      <c r="M22" s="759"/>
      <c r="N22" s="735" t="e">
        <f t="shared" si="2"/>
        <v>#DIV/0!</v>
      </c>
      <c r="O22" s="759"/>
      <c r="P22" s="759"/>
      <c r="Q22" s="735" t="e">
        <f t="shared" si="3"/>
        <v>#DIV/0!</v>
      </c>
      <c r="R22" s="436"/>
      <c r="S22" s="512"/>
      <c r="T22" s="512" t="s">
        <v>245</v>
      </c>
      <c r="U22" s="513"/>
      <c r="V22" s="422"/>
      <c r="W22" s="422"/>
      <c r="X22" s="422"/>
    </row>
    <row r="23" spans="1:24" ht="25.5">
      <c r="A23" s="439" t="s">
        <v>92</v>
      </c>
      <c r="B23" s="439"/>
      <c r="C23" s="439"/>
      <c r="D23" s="439"/>
      <c r="E23" s="521">
        <f>+($K$24*E24)+(E25*$K$25)+(E26*$K$26)+(G29*$K$29)</f>
        <v>0.24333333333333335</v>
      </c>
      <c r="F23" s="439"/>
      <c r="G23" s="522"/>
      <c r="H23" s="439"/>
      <c r="I23" s="439">
        <f t="shared" si="1"/>
        <v>0</v>
      </c>
      <c r="J23" s="548">
        <f>+($K$24*J24)+(J25*$K$25)+(J26*$K$26)+(G29*$K$29)</f>
        <v>5.8571428571428573E-2</v>
      </c>
      <c r="K23" s="621">
        <v>0.3</v>
      </c>
      <c r="L23" s="759"/>
      <c r="M23" s="759"/>
      <c r="N23" s="735" t="e">
        <f t="shared" si="2"/>
        <v>#DIV/0!</v>
      </c>
      <c r="O23" s="759"/>
      <c r="P23" s="759"/>
      <c r="Q23" s="735" t="e">
        <f t="shared" si="3"/>
        <v>#DIV/0!</v>
      </c>
      <c r="R23" s="439"/>
      <c r="S23" s="523"/>
      <c r="T23" s="523"/>
      <c r="U23" s="524"/>
      <c r="V23" s="422"/>
      <c r="W23" s="422"/>
      <c r="X23" s="422"/>
    </row>
    <row r="24" spans="1:24" ht="33" customHeight="1">
      <c r="A24" s="432" t="s">
        <v>93</v>
      </c>
      <c r="B24" s="433" t="s">
        <v>2151</v>
      </c>
      <c r="C24" s="433">
        <v>0</v>
      </c>
      <c r="D24" s="437"/>
      <c r="E24" s="530"/>
      <c r="F24" s="433" t="s">
        <v>2152</v>
      </c>
      <c r="G24" s="518"/>
      <c r="H24" s="433">
        <v>2</v>
      </c>
      <c r="I24" s="435">
        <f t="shared" si="1"/>
        <v>0</v>
      </c>
      <c r="J24" s="517">
        <f t="shared" si="5"/>
        <v>0</v>
      </c>
      <c r="K24" s="620">
        <v>0.2</v>
      </c>
      <c r="L24" s="759"/>
      <c r="M24" s="759"/>
      <c r="N24" s="735" t="e">
        <f t="shared" si="2"/>
        <v>#DIV/0!</v>
      </c>
      <c r="O24" s="759"/>
      <c r="P24" s="759"/>
      <c r="Q24" s="735" t="e">
        <f t="shared" si="3"/>
        <v>#DIV/0!</v>
      </c>
      <c r="R24" s="436"/>
      <c r="S24" s="512"/>
      <c r="T24" s="512" t="s">
        <v>245</v>
      </c>
      <c r="U24" s="513"/>
      <c r="V24" s="422"/>
      <c r="W24" s="422"/>
      <c r="X24" s="422"/>
    </row>
    <row r="25" spans="1:24" ht="34.5" customHeight="1">
      <c r="A25" s="432" t="s">
        <v>94</v>
      </c>
      <c r="B25" s="433" t="s">
        <v>2151</v>
      </c>
      <c r="C25" s="433">
        <v>12</v>
      </c>
      <c r="D25" s="437">
        <v>2</v>
      </c>
      <c r="E25" s="510">
        <f t="shared" si="4"/>
        <v>0.16666666666666666</v>
      </c>
      <c r="F25" s="531" t="s">
        <v>95</v>
      </c>
      <c r="G25" s="511">
        <f>E25+20%</f>
        <v>0.3666666666666667</v>
      </c>
      <c r="H25" s="433">
        <v>14</v>
      </c>
      <c r="I25" s="435">
        <f t="shared" si="1"/>
        <v>2</v>
      </c>
      <c r="J25" s="517">
        <f t="shared" si="5"/>
        <v>0.14285714285714285</v>
      </c>
      <c r="K25" s="620">
        <v>0.2</v>
      </c>
      <c r="L25" s="759"/>
      <c r="M25" s="759"/>
      <c r="N25" s="735" t="e">
        <f t="shared" si="2"/>
        <v>#DIV/0!</v>
      </c>
      <c r="O25" s="759"/>
      <c r="P25" s="759"/>
      <c r="Q25" s="735" t="e">
        <f t="shared" si="3"/>
        <v>#DIV/0!</v>
      </c>
      <c r="R25" s="436"/>
      <c r="S25" s="512"/>
      <c r="T25" s="512" t="s">
        <v>245</v>
      </c>
      <c r="U25" s="513"/>
      <c r="V25" s="422"/>
      <c r="W25" s="422"/>
      <c r="X25" s="422"/>
    </row>
    <row r="26" spans="1:24" ht="33" customHeight="1">
      <c r="A26" s="432" t="s">
        <v>96</v>
      </c>
      <c r="B26" s="433" t="s">
        <v>2011</v>
      </c>
      <c r="C26" s="437">
        <v>10</v>
      </c>
      <c r="D26" s="437">
        <v>5</v>
      </c>
      <c r="E26" s="510">
        <f t="shared" si="4"/>
        <v>0.5</v>
      </c>
      <c r="F26" s="437" t="s">
        <v>97</v>
      </c>
      <c r="G26" s="518"/>
      <c r="H26" s="433">
        <v>100</v>
      </c>
      <c r="I26" s="435">
        <f t="shared" si="1"/>
        <v>5</v>
      </c>
      <c r="J26" s="517">
        <f t="shared" si="5"/>
        <v>0.05</v>
      </c>
      <c r="K26" s="620">
        <v>0.4</v>
      </c>
      <c r="L26" s="759"/>
      <c r="M26" s="759"/>
      <c r="N26" s="735" t="e">
        <f t="shared" si="2"/>
        <v>#DIV/0!</v>
      </c>
      <c r="O26" s="759"/>
      <c r="P26" s="759"/>
      <c r="Q26" s="735" t="e">
        <f t="shared" si="3"/>
        <v>#DIV/0!</v>
      </c>
      <c r="R26" s="436"/>
      <c r="S26" s="512"/>
      <c r="T26" s="512" t="s">
        <v>245</v>
      </c>
      <c r="U26" s="513"/>
      <c r="V26" s="422"/>
      <c r="W26" s="422"/>
      <c r="X26" s="422"/>
    </row>
    <row r="27" spans="1:24" ht="32.25" customHeight="1">
      <c r="A27" s="432" t="s">
        <v>98</v>
      </c>
      <c r="B27" s="433" t="s">
        <v>99</v>
      </c>
      <c r="C27" s="437">
        <v>0</v>
      </c>
      <c r="D27" s="437"/>
      <c r="E27" s="530"/>
      <c r="F27" s="433" t="s">
        <v>2153</v>
      </c>
      <c r="G27" s="518"/>
      <c r="H27" s="433">
        <v>1</v>
      </c>
      <c r="I27" s="435">
        <f t="shared" si="1"/>
        <v>0</v>
      </c>
      <c r="J27" s="517">
        <f t="shared" si="5"/>
        <v>0</v>
      </c>
      <c r="K27" s="620">
        <v>0.05</v>
      </c>
      <c r="L27" s="759"/>
      <c r="M27" s="759"/>
      <c r="N27" s="735" t="e">
        <f t="shared" si="2"/>
        <v>#DIV/0!</v>
      </c>
      <c r="O27" s="759"/>
      <c r="P27" s="759"/>
      <c r="Q27" s="735" t="e">
        <f t="shared" si="3"/>
        <v>#DIV/0!</v>
      </c>
      <c r="R27" s="436"/>
      <c r="S27" s="512"/>
      <c r="T27" s="512" t="s">
        <v>241</v>
      </c>
      <c r="U27" s="513"/>
      <c r="V27" s="422"/>
      <c r="W27" s="422"/>
      <c r="X27" s="422"/>
    </row>
    <row r="28" spans="1:24" ht="25.5">
      <c r="A28" s="432" t="s">
        <v>100</v>
      </c>
      <c r="B28" s="433" t="s">
        <v>2154</v>
      </c>
      <c r="C28" s="437">
        <v>0</v>
      </c>
      <c r="D28" s="437"/>
      <c r="E28" s="530"/>
      <c r="F28" s="433" t="s">
        <v>2153</v>
      </c>
      <c r="G28" s="518"/>
      <c r="H28" s="433">
        <v>1</v>
      </c>
      <c r="I28" s="435">
        <f t="shared" si="1"/>
        <v>0</v>
      </c>
      <c r="J28" s="517">
        <f t="shared" si="5"/>
        <v>0</v>
      </c>
      <c r="K28" s="620">
        <v>0.05</v>
      </c>
      <c r="L28" s="759"/>
      <c r="M28" s="759"/>
      <c r="N28" s="735" t="e">
        <f t="shared" si="2"/>
        <v>#DIV/0!</v>
      </c>
      <c r="O28" s="759"/>
      <c r="P28" s="759"/>
      <c r="Q28" s="735" t="e">
        <f t="shared" si="3"/>
        <v>#DIV/0!</v>
      </c>
      <c r="R28" s="436"/>
      <c r="S28" s="512"/>
      <c r="T28" s="512" t="s">
        <v>252</v>
      </c>
      <c r="U28" s="513"/>
      <c r="V28" s="422"/>
      <c r="W28" s="422"/>
      <c r="X28" s="422"/>
    </row>
    <row r="29" spans="1:24" ht="38.25">
      <c r="A29" s="432" t="s">
        <v>101</v>
      </c>
      <c r="B29" s="433" t="s">
        <v>2155</v>
      </c>
      <c r="C29" s="437">
        <v>1</v>
      </c>
      <c r="D29" s="437">
        <v>0.1</v>
      </c>
      <c r="E29" s="517">
        <f t="shared" si="4"/>
        <v>0.1</v>
      </c>
      <c r="F29" s="437" t="s">
        <v>102</v>
      </c>
      <c r="G29" s="525">
        <v>0.1</v>
      </c>
      <c r="H29" s="433">
        <v>1</v>
      </c>
      <c r="I29" s="435">
        <f t="shared" si="1"/>
        <v>0.1</v>
      </c>
      <c r="J29" s="517">
        <f t="shared" si="5"/>
        <v>0.1</v>
      </c>
      <c r="K29" s="620">
        <v>0.1</v>
      </c>
      <c r="L29" s="760"/>
      <c r="M29" s="760"/>
      <c r="N29" s="736" t="e">
        <f t="shared" si="2"/>
        <v>#DIV/0!</v>
      </c>
      <c r="O29" s="760"/>
      <c r="P29" s="760"/>
      <c r="Q29" s="736" t="e">
        <f t="shared" si="3"/>
        <v>#DIV/0!</v>
      </c>
      <c r="R29" s="436"/>
      <c r="S29" s="512"/>
      <c r="T29" s="512" t="s">
        <v>245</v>
      </c>
      <c r="U29" s="513"/>
      <c r="V29" s="422"/>
      <c r="W29" s="422"/>
      <c r="X29" s="422"/>
    </row>
    <row r="30" spans="1:24" ht="25.5">
      <c r="A30" s="441" t="s">
        <v>103</v>
      </c>
      <c r="B30" s="441"/>
      <c r="C30" s="441"/>
      <c r="D30" s="441"/>
      <c r="E30" s="532">
        <f>+($K$31*E31)+(E35*$K$35)+(E44*$K$44)</f>
        <v>0.29824430232558136</v>
      </c>
      <c r="F30" s="441"/>
      <c r="G30" s="533"/>
      <c r="H30" s="441"/>
      <c r="I30" s="441">
        <f t="shared" si="1"/>
        <v>0</v>
      </c>
      <c r="J30" s="608">
        <f>+($K$31*J31)+(J35*$K$35)+(J44*$K$44)</f>
        <v>0.11037969696969699</v>
      </c>
      <c r="K30" s="622">
        <v>0.2</v>
      </c>
      <c r="L30" s="534">
        <f>L31+L35+L44</f>
        <v>6716034216.2298002</v>
      </c>
      <c r="M30" s="534">
        <f>M31+M35+M44</f>
        <v>773394901.58999991</v>
      </c>
      <c r="N30" s="535">
        <f t="shared" si="2"/>
        <v>0.11515648620744563</v>
      </c>
      <c r="O30" s="534">
        <f>O31+O35+O44</f>
        <v>27719994859.59</v>
      </c>
      <c r="P30" s="534">
        <f t="shared" ref="P30:P68" si="6">+M30</f>
        <v>773394901.58999991</v>
      </c>
      <c r="Q30" s="536">
        <f>+P30/O30</f>
        <v>2.7900254148944637E-2</v>
      </c>
      <c r="R30" s="441"/>
      <c r="S30" s="537"/>
      <c r="T30" s="537"/>
      <c r="U30" s="538"/>
      <c r="V30" s="422"/>
      <c r="W30" s="422"/>
      <c r="X30" s="422"/>
    </row>
    <row r="31" spans="1:24" ht="38.25">
      <c r="A31" s="429" t="s">
        <v>104</v>
      </c>
      <c r="B31" s="429"/>
      <c r="C31" s="429"/>
      <c r="D31" s="429"/>
      <c r="E31" s="539">
        <f>+E32</f>
        <v>0.5</v>
      </c>
      <c r="F31" s="429"/>
      <c r="G31" s="492"/>
      <c r="H31" s="429"/>
      <c r="I31" s="429">
        <f t="shared" si="1"/>
        <v>0</v>
      </c>
      <c r="J31" s="549">
        <f>+J32</f>
        <v>0.125</v>
      </c>
      <c r="K31" s="617">
        <v>0.15</v>
      </c>
      <c r="L31" s="493">
        <f>L32</f>
        <v>330353830</v>
      </c>
      <c r="M31" s="493">
        <f>M32</f>
        <v>228510400</v>
      </c>
      <c r="N31" s="494">
        <f t="shared" si="2"/>
        <v>0.69171409334046463</v>
      </c>
      <c r="O31" s="493">
        <f>O32</f>
        <v>465353830</v>
      </c>
      <c r="P31" s="493">
        <f t="shared" si="6"/>
        <v>228510400</v>
      </c>
      <c r="Q31" s="540">
        <f t="shared" ref="Q31:Q32" si="7">+P31/O31</f>
        <v>0.49104656557785287</v>
      </c>
      <c r="R31" s="429"/>
      <c r="S31" s="496"/>
      <c r="T31" s="496"/>
      <c r="U31" s="497"/>
      <c r="V31" s="422"/>
      <c r="W31" s="422"/>
      <c r="X31" s="422"/>
    </row>
    <row r="32" spans="1:24" ht="38.25">
      <c r="A32" s="442" t="s">
        <v>105</v>
      </c>
      <c r="B32" s="442"/>
      <c r="C32" s="442"/>
      <c r="D32" s="442"/>
      <c r="E32" s="541">
        <f>+K33*E33</f>
        <v>0.5</v>
      </c>
      <c r="F32" s="442"/>
      <c r="G32" s="542"/>
      <c r="H32" s="442"/>
      <c r="I32" s="442">
        <f t="shared" si="1"/>
        <v>0</v>
      </c>
      <c r="J32" s="609">
        <f>+J33</f>
        <v>0.125</v>
      </c>
      <c r="K32" s="623">
        <v>1</v>
      </c>
      <c r="L32" s="543">
        <f>L33</f>
        <v>330353830</v>
      </c>
      <c r="M32" s="543">
        <f>M33</f>
        <v>228510400</v>
      </c>
      <c r="N32" s="544">
        <f t="shared" si="2"/>
        <v>0.69171409334046463</v>
      </c>
      <c r="O32" s="543">
        <f>O33</f>
        <v>465353830</v>
      </c>
      <c r="P32" s="543">
        <f t="shared" si="6"/>
        <v>228510400</v>
      </c>
      <c r="Q32" s="545">
        <f t="shared" si="7"/>
        <v>0.49104656557785287</v>
      </c>
      <c r="R32" s="442"/>
      <c r="S32" s="546"/>
      <c r="T32" s="546"/>
      <c r="U32" s="547"/>
      <c r="V32" s="422"/>
      <c r="W32" s="422"/>
      <c r="X32" s="422"/>
    </row>
    <row r="33" spans="1:24" ht="14.25">
      <c r="A33" s="439" t="s">
        <v>106</v>
      </c>
      <c r="B33" s="439"/>
      <c r="C33" s="439"/>
      <c r="D33" s="439"/>
      <c r="E33" s="548">
        <f>+K34*E34</f>
        <v>0.5</v>
      </c>
      <c r="F33" s="439"/>
      <c r="G33" s="522"/>
      <c r="H33" s="439"/>
      <c r="I33" s="439">
        <f t="shared" si="1"/>
        <v>0</v>
      </c>
      <c r="J33" s="548">
        <f>+K34*J34</f>
        <v>0.125</v>
      </c>
      <c r="K33" s="621">
        <v>1</v>
      </c>
      <c r="L33" s="764">
        <f>101843430+M33</f>
        <v>330353830</v>
      </c>
      <c r="M33" s="764">
        <v>228510400</v>
      </c>
      <c r="N33" s="761">
        <f>+M33/L33</f>
        <v>0.69171409334046463</v>
      </c>
      <c r="O33" s="764">
        <v>465353830</v>
      </c>
      <c r="P33" s="764">
        <f t="shared" si="6"/>
        <v>228510400</v>
      </c>
      <c r="Q33" s="761">
        <f>+P33/O33</f>
        <v>0.49104656557785287</v>
      </c>
      <c r="R33" s="439"/>
      <c r="S33" s="523"/>
      <c r="T33" s="523"/>
      <c r="U33" s="524"/>
      <c r="V33" s="422"/>
      <c r="W33" s="422"/>
      <c r="X33" s="422"/>
    </row>
    <row r="34" spans="1:24" ht="51">
      <c r="A34" s="443" t="s">
        <v>107</v>
      </c>
      <c r="B34" s="437" t="s">
        <v>2156</v>
      </c>
      <c r="C34" s="437">
        <v>4</v>
      </c>
      <c r="D34" s="437">
        <v>2</v>
      </c>
      <c r="E34" s="510">
        <f t="shared" si="4"/>
        <v>0.5</v>
      </c>
      <c r="F34" s="437" t="s">
        <v>108</v>
      </c>
      <c r="G34" s="518"/>
      <c r="H34" s="433">
        <v>16</v>
      </c>
      <c r="I34" s="435">
        <f t="shared" si="1"/>
        <v>2</v>
      </c>
      <c r="J34" s="517">
        <f t="shared" ref="J34" si="8">+I34/H34</f>
        <v>0.125</v>
      </c>
      <c r="K34" s="620">
        <v>1</v>
      </c>
      <c r="L34" s="765"/>
      <c r="M34" s="765"/>
      <c r="N34" s="763"/>
      <c r="O34" s="765"/>
      <c r="P34" s="765"/>
      <c r="Q34" s="763"/>
      <c r="R34" s="436"/>
      <c r="S34" s="512"/>
      <c r="T34" s="512" t="s">
        <v>252</v>
      </c>
      <c r="U34" s="513"/>
      <c r="V34" s="422"/>
      <c r="W34" s="422"/>
      <c r="X34" s="422"/>
    </row>
    <row r="35" spans="1:24" ht="50.25" customHeight="1">
      <c r="A35" s="429" t="s">
        <v>2157</v>
      </c>
      <c r="B35" s="429"/>
      <c r="C35" s="429"/>
      <c r="D35" s="429"/>
      <c r="E35" s="549">
        <f>+E36</f>
        <v>0.1272186046511628</v>
      </c>
      <c r="F35" s="429"/>
      <c r="G35" s="492"/>
      <c r="H35" s="429"/>
      <c r="I35" s="429"/>
      <c r="J35" s="549">
        <f>+J36</f>
        <v>0.13280000000000003</v>
      </c>
      <c r="K35" s="617">
        <v>0.5</v>
      </c>
      <c r="L35" s="493">
        <f>L36</f>
        <v>4625470683.6398001</v>
      </c>
      <c r="M35" s="493">
        <f>M36</f>
        <v>244674799</v>
      </c>
      <c r="N35" s="495"/>
      <c r="O35" s="493">
        <f>O36</f>
        <v>15105746527</v>
      </c>
      <c r="P35" s="493">
        <f t="shared" si="6"/>
        <v>244674799</v>
      </c>
      <c r="Q35" s="540">
        <f>+P35/O35</f>
        <v>1.6197464889449089E-2</v>
      </c>
      <c r="R35" s="429"/>
      <c r="S35" s="496"/>
      <c r="T35" s="496"/>
      <c r="U35" s="497"/>
      <c r="V35" s="422"/>
      <c r="W35" s="422"/>
      <c r="X35" s="422"/>
    </row>
    <row r="36" spans="1:24" ht="45" customHeight="1">
      <c r="A36" s="444" t="s">
        <v>109</v>
      </c>
      <c r="B36" s="444"/>
      <c r="C36" s="444"/>
      <c r="D36" s="444"/>
      <c r="E36" s="550">
        <f>+($K$37*E37)+($K$39*E39)</f>
        <v>0.1272186046511628</v>
      </c>
      <c r="F36" s="444"/>
      <c r="G36" s="551"/>
      <c r="H36" s="444"/>
      <c r="I36" s="444"/>
      <c r="J36" s="584">
        <f>+($K$37*J37)+($K$39*J39)</f>
        <v>0.13280000000000003</v>
      </c>
      <c r="K36" s="624">
        <v>1</v>
      </c>
      <c r="L36" s="500">
        <f t="shared" ref="L36:Q36" si="9">+L37</f>
        <v>4625470683.6398001</v>
      </c>
      <c r="M36" s="500">
        <f t="shared" si="9"/>
        <v>244674799</v>
      </c>
      <c r="N36" s="552">
        <f t="shared" si="9"/>
        <v>5.2897275917326646E-2</v>
      </c>
      <c r="O36" s="500">
        <f t="shared" si="9"/>
        <v>15105746527</v>
      </c>
      <c r="P36" s="500">
        <f t="shared" si="9"/>
        <v>244674799</v>
      </c>
      <c r="Q36" s="553">
        <f t="shared" si="9"/>
        <v>1.6197464889449089E-2</v>
      </c>
      <c r="R36" s="444"/>
      <c r="S36" s="503"/>
      <c r="T36" s="503"/>
      <c r="U36" s="504"/>
      <c r="V36" s="422"/>
      <c r="W36" s="422"/>
      <c r="X36" s="422"/>
    </row>
    <row r="37" spans="1:24" ht="33" customHeight="1">
      <c r="A37" s="439" t="s">
        <v>110</v>
      </c>
      <c r="B37" s="439"/>
      <c r="C37" s="439"/>
      <c r="D37" s="439"/>
      <c r="E37" s="521">
        <f>+E38</f>
        <v>0.104</v>
      </c>
      <c r="F37" s="439"/>
      <c r="G37" s="522"/>
      <c r="H37" s="439"/>
      <c r="I37" s="439"/>
      <c r="J37" s="521">
        <f>+J38</f>
        <v>0.104</v>
      </c>
      <c r="K37" s="621">
        <v>0.2</v>
      </c>
      <c r="L37" s="764">
        <v>4625470683.6398001</v>
      </c>
      <c r="M37" s="764">
        <v>244674799</v>
      </c>
      <c r="N37" s="761">
        <f>+M37/L37</f>
        <v>5.2897275917326646E-2</v>
      </c>
      <c r="O37" s="764">
        <f>14861071728+P37</f>
        <v>15105746527</v>
      </c>
      <c r="P37" s="764">
        <f t="shared" si="6"/>
        <v>244674799</v>
      </c>
      <c r="Q37" s="761">
        <f>+P37/O37</f>
        <v>1.6197464889449089E-2</v>
      </c>
      <c r="R37" s="439"/>
      <c r="S37" s="523"/>
      <c r="T37" s="523"/>
      <c r="U37" s="524"/>
      <c r="V37" s="422"/>
      <c r="W37" s="422"/>
      <c r="X37" s="422"/>
    </row>
    <row r="38" spans="1:24" ht="89.25" customHeight="1">
      <c r="A38" s="432" t="s">
        <v>111</v>
      </c>
      <c r="B38" s="437" t="s">
        <v>112</v>
      </c>
      <c r="C38" s="437">
        <v>2000</v>
      </c>
      <c r="D38" s="437">
        <v>208</v>
      </c>
      <c r="E38" s="510">
        <f t="shared" si="4"/>
        <v>0.104</v>
      </c>
      <c r="F38" s="437" t="s">
        <v>2158</v>
      </c>
      <c r="G38" s="511">
        <f>E38+30%</f>
        <v>0.40399999999999997</v>
      </c>
      <c r="H38" s="433">
        <v>2000</v>
      </c>
      <c r="I38" s="435">
        <f t="shared" si="1"/>
        <v>208</v>
      </c>
      <c r="J38" s="517">
        <f t="shared" ref="J38" si="10">+I38/H38</f>
        <v>0.104</v>
      </c>
      <c r="K38" s="620">
        <v>1</v>
      </c>
      <c r="L38" s="766"/>
      <c r="M38" s="766"/>
      <c r="N38" s="762" t="e">
        <f>M38/L38</f>
        <v>#DIV/0!</v>
      </c>
      <c r="O38" s="766"/>
      <c r="P38" s="766"/>
      <c r="Q38" s="762" t="e">
        <f t="shared" si="3"/>
        <v>#DIV/0!</v>
      </c>
      <c r="R38" s="436"/>
      <c r="S38" s="512"/>
      <c r="T38" s="512" t="s">
        <v>261</v>
      </c>
      <c r="U38" s="513"/>
      <c r="V38" s="422"/>
      <c r="W38" s="422"/>
      <c r="X38" s="422"/>
    </row>
    <row r="39" spans="1:24" ht="38.25">
      <c r="A39" s="439" t="s">
        <v>113</v>
      </c>
      <c r="B39" s="439"/>
      <c r="C39" s="439"/>
      <c r="D39" s="439"/>
      <c r="E39" s="548">
        <f>+(K40*E40)+(G41*K41)</f>
        <v>0.13302325581395349</v>
      </c>
      <c r="F39" s="439"/>
      <c r="G39" s="522"/>
      <c r="H39" s="439"/>
      <c r="I39" s="439">
        <f t="shared" si="1"/>
        <v>0</v>
      </c>
      <c r="J39" s="521">
        <f>+(K40*J40)+(G41*K41)</f>
        <v>0.14000000000000001</v>
      </c>
      <c r="K39" s="621">
        <v>0.8</v>
      </c>
      <c r="L39" s="766"/>
      <c r="M39" s="766"/>
      <c r="N39" s="762" t="e">
        <f>M39/L39</f>
        <v>#DIV/0!</v>
      </c>
      <c r="O39" s="766"/>
      <c r="P39" s="766"/>
      <c r="Q39" s="762" t="e">
        <f t="shared" si="3"/>
        <v>#DIV/0!</v>
      </c>
      <c r="R39" s="439"/>
      <c r="S39" s="523"/>
      <c r="T39" s="523"/>
      <c r="U39" s="524"/>
      <c r="V39" s="422"/>
      <c r="W39" s="422"/>
      <c r="X39" s="422"/>
    </row>
    <row r="40" spans="1:24" ht="69" customHeight="1">
      <c r="A40" s="432" t="s">
        <v>114</v>
      </c>
      <c r="B40" s="437" t="s">
        <v>112</v>
      </c>
      <c r="C40" s="437">
        <v>129</v>
      </c>
      <c r="D40" s="437">
        <v>80</v>
      </c>
      <c r="E40" s="510">
        <f t="shared" si="4"/>
        <v>0.62015503875968991</v>
      </c>
      <c r="F40" s="437" t="s">
        <v>2159</v>
      </c>
      <c r="G40" s="525">
        <f>E40+10%</f>
        <v>0.72015503875968989</v>
      </c>
      <c r="H40" s="433">
        <v>120</v>
      </c>
      <c r="I40" s="435">
        <f t="shared" si="1"/>
        <v>80</v>
      </c>
      <c r="J40" s="517">
        <f t="shared" ref="J40:J43" si="11">+I40/H40</f>
        <v>0.66666666666666663</v>
      </c>
      <c r="K40" s="620">
        <v>0.15</v>
      </c>
      <c r="L40" s="766"/>
      <c r="M40" s="766"/>
      <c r="N40" s="762" t="e">
        <f t="shared" ref="N40:N43" si="12">M40/L40</f>
        <v>#DIV/0!</v>
      </c>
      <c r="O40" s="766"/>
      <c r="P40" s="766"/>
      <c r="Q40" s="762" t="e">
        <f t="shared" si="3"/>
        <v>#DIV/0!</v>
      </c>
      <c r="R40" s="436"/>
      <c r="S40" s="512"/>
      <c r="T40" s="512" t="s">
        <v>263</v>
      </c>
      <c r="U40" s="513"/>
      <c r="V40" s="422"/>
      <c r="W40" s="422"/>
      <c r="X40" s="422"/>
    </row>
    <row r="41" spans="1:24" ht="69" customHeight="1">
      <c r="A41" s="432" t="s">
        <v>115</v>
      </c>
      <c r="B41" s="437" t="s">
        <v>116</v>
      </c>
      <c r="C41" s="437">
        <v>200</v>
      </c>
      <c r="D41" s="437">
        <v>0</v>
      </c>
      <c r="E41" s="510">
        <f t="shared" si="4"/>
        <v>0</v>
      </c>
      <c r="F41" s="437" t="s">
        <v>117</v>
      </c>
      <c r="G41" s="525">
        <v>0.1</v>
      </c>
      <c r="H41" s="433">
        <v>800</v>
      </c>
      <c r="I41" s="435">
        <f t="shared" si="1"/>
        <v>0</v>
      </c>
      <c r="J41" s="517">
        <f t="shared" si="11"/>
        <v>0</v>
      </c>
      <c r="K41" s="620">
        <v>0.4</v>
      </c>
      <c r="L41" s="766"/>
      <c r="M41" s="766"/>
      <c r="N41" s="762" t="e">
        <f t="shared" si="12"/>
        <v>#DIV/0!</v>
      </c>
      <c r="O41" s="766"/>
      <c r="P41" s="766"/>
      <c r="Q41" s="762" t="e">
        <f t="shared" si="3"/>
        <v>#DIV/0!</v>
      </c>
      <c r="R41" s="436"/>
      <c r="S41" s="512"/>
      <c r="T41" s="512" t="s">
        <v>261</v>
      </c>
      <c r="U41" s="513"/>
      <c r="V41" s="422"/>
      <c r="W41" s="422"/>
      <c r="X41" s="422"/>
    </row>
    <row r="42" spans="1:24" ht="45" customHeight="1">
      <c r="A42" s="432" t="s">
        <v>118</v>
      </c>
      <c r="B42" s="437" t="s">
        <v>2160</v>
      </c>
      <c r="C42" s="437">
        <v>6</v>
      </c>
      <c r="D42" s="437">
        <v>0</v>
      </c>
      <c r="E42" s="510">
        <f t="shared" si="4"/>
        <v>0</v>
      </c>
      <c r="F42" s="437" t="s">
        <v>119</v>
      </c>
      <c r="G42" s="529">
        <v>0.1</v>
      </c>
      <c r="H42" s="433">
        <v>6</v>
      </c>
      <c r="I42" s="435">
        <f t="shared" si="1"/>
        <v>0</v>
      </c>
      <c r="J42" s="517">
        <f t="shared" si="11"/>
        <v>0</v>
      </c>
      <c r="K42" s="620">
        <v>0.35</v>
      </c>
      <c r="L42" s="766"/>
      <c r="M42" s="766"/>
      <c r="N42" s="762" t="e">
        <f t="shared" si="12"/>
        <v>#DIV/0!</v>
      </c>
      <c r="O42" s="766"/>
      <c r="P42" s="766"/>
      <c r="Q42" s="762" t="e">
        <f t="shared" si="3"/>
        <v>#DIV/0!</v>
      </c>
      <c r="R42" s="436"/>
      <c r="S42" s="512"/>
      <c r="T42" s="512" t="s">
        <v>261</v>
      </c>
      <c r="U42" s="513"/>
      <c r="V42" s="422"/>
      <c r="W42" s="422"/>
      <c r="X42" s="422"/>
    </row>
    <row r="43" spans="1:24" ht="44.25" customHeight="1">
      <c r="A43" s="432" t="s">
        <v>120</v>
      </c>
      <c r="B43" s="437" t="s">
        <v>112</v>
      </c>
      <c r="C43" s="437">
        <v>150</v>
      </c>
      <c r="D43" s="437">
        <v>0</v>
      </c>
      <c r="E43" s="510">
        <f t="shared" si="4"/>
        <v>0</v>
      </c>
      <c r="F43" s="437" t="s">
        <v>121</v>
      </c>
      <c r="G43" s="529">
        <v>0.1</v>
      </c>
      <c r="H43" s="433">
        <v>600</v>
      </c>
      <c r="I43" s="435">
        <f t="shared" si="1"/>
        <v>0</v>
      </c>
      <c r="J43" s="517">
        <f t="shared" si="11"/>
        <v>0</v>
      </c>
      <c r="K43" s="620">
        <v>0.1</v>
      </c>
      <c r="L43" s="765"/>
      <c r="M43" s="765"/>
      <c r="N43" s="763" t="e">
        <f t="shared" si="12"/>
        <v>#DIV/0!</v>
      </c>
      <c r="O43" s="765"/>
      <c r="P43" s="765"/>
      <c r="Q43" s="763" t="e">
        <f t="shared" si="3"/>
        <v>#DIV/0!</v>
      </c>
      <c r="R43" s="436"/>
      <c r="S43" s="512"/>
      <c r="T43" s="512" t="s">
        <v>261</v>
      </c>
      <c r="U43" s="513"/>
      <c r="V43" s="422"/>
      <c r="W43" s="422"/>
      <c r="X43" s="422"/>
    </row>
    <row r="44" spans="1:24" ht="38.25">
      <c r="A44" s="429" t="s">
        <v>122</v>
      </c>
      <c r="B44" s="429"/>
      <c r="C44" s="429"/>
      <c r="D44" s="429"/>
      <c r="E44" s="549">
        <f>+E45</f>
        <v>0.45609999999999995</v>
      </c>
      <c r="F44" s="429"/>
      <c r="G44" s="492"/>
      <c r="H44" s="429"/>
      <c r="I44" s="429">
        <f t="shared" si="1"/>
        <v>0</v>
      </c>
      <c r="J44" s="549">
        <f>+J45</f>
        <v>7.2084848484848474E-2</v>
      </c>
      <c r="K44" s="617">
        <v>0.35</v>
      </c>
      <c r="L44" s="493">
        <f>L45</f>
        <v>1760209702.5899999</v>
      </c>
      <c r="M44" s="493">
        <f>M45</f>
        <v>300209702.58999997</v>
      </c>
      <c r="N44" s="554">
        <f>M44/L44</f>
        <v>0.17055337335561027</v>
      </c>
      <c r="O44" s="493">
        <f>O45</f>
        <v>12148894502.59</v>
      </c>
      <c r="P44" s="493">
        <f t="shared" si="6"/>
        <v>300209702.58999997</v>
      </c>
      <c r="Q44" s="540">
        <f>+P44/O44</f>
        <v>2.4710865875574015E-2</v>
      </c>
      <c r="R44" s="429"/>
      <c r="S44" s="496"/>
      <c r="T44" s="496"/>
      <c r="U44" s="497"/>
      <c r="V44" s="422"/>
      <c r="W44" s="422"/>
      <c r="X44" s="422"/>
    </row>
    <row r="45" spans="1:24" ht="25.5">
      <c r="A45" s="444" t="s">
        <v>123</v>
      </c>
      <c r="B45" s="444"/>
      <c r="C45" s="444"/>
      <c r="D45" s="444"/>
      <c r="E45" s="550">
        <f>+($K$46*E46)+(E50*$K$50)+(E52*$K$52)</f>
        <v>0.45609999999999995</v>
      </c>
      <c r="F45" s="444"/>
      <c r="G45" s="551"/>
      <c r="H45" s="444"/>
      <c r="I45" s="444">
        <f t="shared" si="1"/>
        <v>0</v>
      </c>
      <c r="J45" s="550">
        <f>+($K$46*J46)+(J50*$K$50)+(J52*$K$52)</f>
        <v>7.2084848484848474E-2</v>
      </c>
      <c r="K45" s="624">
        <v>1</v>
      </c>
      <c r="L45" s="500">
        <f>L46+L50+L52</f>
        <v>1760209702.5899999</v>
      </c>
      <c r="M45" s="500">
        <f>M46+M50+M52</f>
        <v>300209702.58999997</v>
      </c>
      <c r="N45" s="501">
        <f t="shared" ref="N45" si="13">M45/L45</f>
        <v>0.17055337335561027</v>
      </c>
      <c r="O45" s="500">
        <f>+O46</f>
        <v>12148894502.59</v>
      </c>
      <c r="P45" s="500">
        <f t="shared" si="6"/>
        <v>300209702.58999997</v>
      </c>
      <c r="Q45" s="553">
        <f>+P45/O45</f>
        <v>2.4710865875574015E-2</v>
      </c>
      <c r="R45" s="444"/>
      <c r="S45" s="503"/>
      <c r="T45" s="503"/>
      <c r="U45" s="504"/>
      <c r="V45" s="422"/>
      <c r="W45" s="422"/>
      <c r="X45" s="422"/>
    </row>
    <row r="46" spans="1:24" ht="14.25">
      <c r="A46" s="440" t="s">
        <v>124</v>
      </c>
      <c r="B46" s="440"/>
      <c r="C46" s="440"/>
      <c r="D46" s="440"/>
      <c r="E46" s="548">
        <f>+(G48*K48)+(G49*K49)</f>
        <v>9.0000000000000011E-2</v>
      </c>
      <c r="F46" s="440"/>
      <c r="G46" s="522"/>
      <c r="H46" s="440"/>
      <c r="I46" s="440">
        <f t="shared" si="1"/>
        <v>0</v>
      </c>
      <c r="J46" s="521">
        <f>+(G48*K48)+(G49*K49)</f>
        <v>9.0000000000000011E-2</v>
      </c>
      <c r="K46" s="621">
        <v>0.28999999999999998</v>
      </c>
      <c r="L46" s="764">
        <v>1760209702.5899999</v>
      </c>
      <c r="M46" s="764">
        <v>300209702.58999997</v>
      </c>
      <c r="N46" s="761">
        <f>+M46/L46</f>
        <v>0.17055337335561027</v>
      </c>
      <c r="O46" s="764">
        <v>12148894502.59</v>
      </c>
      <c r="P46" s="764">
        <f t="shared" si="6"/>
        <v>300209702.58999997</v>
      </c>
      <c r="Q46" s="761">
        <f>+P46/O46</f>
        <v>2.4710865875574015E-2</v>
      </c>
      <c r="R46" s="440"/>
      <c r="S46" s="526"/>
      <c r="T46" s="526"/>
      <c r="U46" s="527"/>
      <c r="V46" s="422"/>
      <c r="W46" s="422"/>
      <c r="X46" s="422"/>
    </row>
    <row r="47" spans="1:24" ht="38.25">
      <c r="A47" s="432" t="s">
        <v>125</v>
      </c>
      <c r="B47" s="437" t="s">
        <v>2161</v>
      </c>
      <c r="C47" s="437">
        <v>0</v>
      </c>
      <c r="D47" s="437"/>
      <c r="E47" s="530"/>
      <c r="F47" s="433" t="s">
        <v>2162</v>
      </c>
      <c r="G47" s="518"/>
      <c r="H47" s="433">
        <v>2</v>
      </c>
      <c r="I47" s="435">
        <f t="shared" si="1"/>
        <v>0</v>
      </c>
      <c r="J47" s="517">
        <f t="shared" ref="J47:J49" si="14">+I47/H47</f>
        <v>0</v>
      </c>
      <c r="K47" s="620">
        <v>0.1</v>
      </c>
      <c r="L47" s="766"/>
      <c r="M47" s="766"/>
      <c r="N47" s="762" t="e">
        <f t="shared" ref="N47:N56" si="15">M47/L47</f>
        <v>#DIV/0!</v>
      </c>
      <c r="O47" s="766"/>
      <c r="P47" s="766"/>
      <c r="Q47" s="762" t="e">
        <f t="shared" si="3"/>
        <v>#DIV/0!</v>
      </c>
      <c r="R47" s="436"/>
      <c r="S47" s="512"/>
      <c r="T47" s="512" t="s">
        <v>262</v>
      </c>
      <c r="U47" s="513"/>
      <c r="V47" s="422"/>
      <c r="W47" s="422"/>
      <c r="X47" s="422"/>
    </row>
    <row r="48" spans="1:24" ht="38.25">
      <c r="A48" s="432" t="s">
        <v>126</v>
      </c>
      <c r="B48" s="437" t="s">
        <v>2163</v>
      </c>
      <c r="C48" s="437">
        <v>0</v>
      </c>
      <c r="D48" s="437"/>
      <c r="E48" s="530"/>
      <c r="F48" s="437" t="s">
        <v>127</v>
      </c>
      <c r="G48" s="525">
        <v>0.1</v>
      </c>
      <c r="H48" s="433">
        <v>12</v>
      </c>
      <c r="I48" s="435">
        <f t="shared" si="1"/>
        <v>0</v>
      </c>
      <c r="J48" s="517">
        <f t="shared" si="14"/>
        <v>0</v>
      </c>
      <c r="K48" s="620">
        <v>0.45</v>
      </c>
      <c r="L48" s="766"/>
      <c r="M48" s="766"/>
      <c r="N48" s="762" t="e">
        <f t="shared" si="15"/>
        <v>#DIV/0!</v>
      </c>
      <c r="O48" s="766"/>
      <c r="P48" s="766"/>
      <c r="Q48" s="762" t="e">
        <f t="shared" si="3"/>
        <v>#DIV/0!</v>
      </c>
      <c r="R48" s="436"/>
      <c r="S48" s="512"/>
      <c r="T48" s="512" t="s">
        <v>252</v>
      </c>
      <c r="U48" s="513"/>
      <c r="V48" s="422"/>
      <c r="W48" s="422"/>
      <c r="X48" s="422"/>
    </row>
    <row r="49" spans="1:24" ht="25.5">
      <c r="A49" s="432" t="s">
        <v>128</v>
      </c>
      <c r="B49" s="437" t="s">
        <v>2164</v>
      </c>
      <c r="C49" s="437">
        <v>4</v>
      </c>
      <c r="D49" s="437">
        <v>0</v>
      </c>
      <c r="E49" s="510">
        <f t="shared" si="4"/>
        <v>0</v>
      </c>
      <c r="F49" s="437" t="s">
        <v>129</v>
      </c>
      <c r="G49" s="525">
        <v>0.1</v>
      </c>
      <c r="H49" s="433">
        <v>16</v>
      </c>
      <c r="I49" s="435">
        <f t="shared" si="1"/>
        <v>0</v>
      </c>
      <c r="J49" s="517">
        <f t="shared" si="14"/>
        <v>0</v>
      </c>
      <c r="K49" s="620">
        <v>0.45</v>
      </c>
      <c r="L49" s="766"/>
      <c r="M49" s="766"/>
      <c r="N49" s="762" t="e">
        <f t="shared" si="15"/>
        <v>#DIV/0!</v>
      </c>
      <c r="O49" s="766"/>
      <c r="P49" s="766"/>
      <c r="Q49" s="762" t="e">
        <f t="shared" si="3"/>
        <v>#DIV/0!</v>
      </c>
      <c r="R49" s="436"/>
      <c r="S49" s="512"/>
      <c r="T49" s="512" t="s">
        <v>252</v>
      </c>
      <c r="U49" s="513"/>
      <c r="V49" s="422"/>
      <c r="W49" s="422"/>
      <c r="X49" s="422"/>
    </row>
    <row r="50" spans="1:24" ht="42" customHeight="1">
      <c r="A50" s="439" t="s">
        <v>130</v>
      </c>
      <c r="B50" s="439"/>
      <c r="C50" s="439"/>
      <c r="D50" s="439"/>
      <c r="E50" s="521">
        <f>+E51</f>
        <v>0.33333333333333331</v>
      </c>
      <c r="F50" s="439"/>
      <c r="G50" s="522"/>
      <c r="H50" s="439"/>
      <c r="I50" s="439">
        <f t="shared" si="1"/>
        <v>0</v>
      </c>
      <c r="J50" s="521">
        <f>+J51</f>
        <v>8.3333333333333329E-2</v>
      </c>
      <c r="K50" s="621">
        <v>0.13</v>
      </c>
      <c r="L50" s="766"/>
      <c r="M50" s="766"/>
      <c r="N50" s="762" t="e">
        <f t="shared" si="15"/>
        <v>#DIV/0!</v>
      </c>
      <c r="O50" s="766"/>
      <c r="P50" s="766"/>
      <c r="Q50" s="762" t="e">
        <f t="shared" si="3"/>
        <v>#DIV/0!</v>
      </c>
      <c r="R50" s="439"/>
      <c r="S50" s="523"/>
      <c r="T50" s="523"/>
      <c r="U50" s="524"/>
      <c r="V50" s="422"/>
      <c r="W50" s="422"/>
      <c r="X50" s="422"/>
    </row>
    <row r="51" spans="1:24" ht="57" customHeight="1">
      <c r="A51" s="432" t="s">
        <v>131</v>
      </c>
      <c r="B51" s="437" t="s">
        <v>2165</v>
      </c>
      <c r="C51" s="437">
        <v>3</v>
      </c>
      <c r="D51" s="437">
        <v>1</v>
      </c>
      <c r="E51" s="510">
        <f t="shared" si="4"/>
        <v>0.33333333333333331</v>
      </c>
      <c r="F51" s="437" t="s">
        <v>2166</v>
      </c>
      <c r="G51" s="511">
        <f>E51+15%</f>
        <v>0.48333333333333328</v>
      </c>
      <c r="H51" s="433">
        <v>12</v>
      </c>
      <c r="I51" s="435">
        <f t="shared" si="1"/>
        <v>1</v>
      </c>
      <c r="J51" s="517">
        <f t="shared" ref="J51" si="16">+I51/H51</f>
        <v>8.3333333333333329E-2</v>
      </c>
      <c r="K51" s="620">
        <v>1</v>
      </c>
      <c r="L51" s="766"/>
      <c r="M51" s="766"/>
      <c r="N51" s="762" t="e">
        <f t="shared" si="15"/>
        <v>#DIV/0!</v>
      </c>
      <c r="O51" s="766"/>
      <c r="P51" s="766"/>
      <c r="Q51" s="762" t="e">
        <f t="shared" si="3"/>
        <v>#DIV/0!</v>
      </c>
      <c r="R51" s="436"/>
      <c r="S51" s="512"/>
      <c r="T51" s="512" t="s">
        <v>252</v>
      </c>
      <c r="U51" s="513"/>
      <c r="V51" s="422"/>
      <c r="W51" s="422"/>
      <c r="X51" s="422"/>
    </row>
    <row r="52" spans="1:24" ht="33.75" customHeight="1">
      <c r="A52" s="440" t="s">
        <v>132</v>
      </c>
      <c r="B52" s="440"/>
      <c r="C52" s="440"/>
      <c r="D52" s="440"/>
      <c r="E52" s="548">
        <f>+K53*E53</f>
        <v>0.66666666666666663</v>
      </c>
      <c r="F52" s="440"/>
      <c r="G52" s="522"/>
      <c r="H52" s="440"/>
      <c r="I52" s="440">
        <f t="shared" si="1"/>
        <v>0</v>
      </c>
      <c r="J52" s="521">
        <f>+K53*J53</f>
        <v>6.0606060606060608E-2</v>
      </c>
      <c r="K52" s="621">
        <v>0.57999999999999996</v>
      </c>
      <c r="L52" s="766"/>
      <c r="M52" s="766"/>
      <c r="N52" s="762" t="e">
        <f t="shared" si="15"/>
        <v>#DIV/0!</v>
      </c>
      <c r="O52" s="766"/>
      <c r="P52" s="766"/>
      <c r="Q52" s="762" t="e">
        <f t="shared" si="3"/>
        <v>#DIV/0!</v>
      </c>
      <c r="R52" s="440"/>
      <c r="S52" s="526"/>
      <c r="T52" s="526"/>
      <c r="U52" s="527"/>
      <c r="V52" s="422"/>
      <c r="W52" s="422"/>
      <c r="X52" s="422"/>
    </row>
    <row r="53" spans="1:24" ht="123" customHeight="1">
      <c r="A53" s="432" t="s">
        <v>133</v>
      </c>
      <c r="B53" s="437" t="s">
        <v>2165</v>
      </c>
      <c r="C53" s="437">
        <v>3</v>
      </c>
      <c r="D53" s="437">
        <v>2</v>
      </c>
      <c r="E53" s="510">
        <f t="shared" si="4"/>
        <v>0.66666666666666663</v>
      </c>
      <c r="F53" s="520" t="s">
        <v>2167</v>
      </c>
      <c r="G53" s="525">
        <f>E53+20%</f>
        <v>0.8666666666666667</v>
      </c>
      <c r="H53" s="433">
        <v>33</v>
      </c>
      <c r="I53" s="435">
        <f t="shared" si="1"/>
        <v>2</v>
      </c>
      <c r="J53" s="517">
        <f t="shared" ref="J53" si="17">+I53/H53</f>
        <v>6.0606060606060608E-2</v>
      </c>
      <c r="K53" s="620">
        <v>1</v>
      </c>
      <c r="L53" s="765"/>
      <c r="M53" s="765"/>
      <c r="N53" s="763" t="e">
        <f t="shared" si="15"/>
        <v>#DIV/0!</v>
      </c>
      <c r="O53" s="765"/>
      <c r="P53" s="765"/>
      <c r="Q53" s="763" t="e">
        <f t="shared" si="3"/>
        <v>#DIV/0!</v>
      </c>
      <c r="R53" s="436"/>
      <c r="S53" s="512"/>
      <c r="T53" s="512" t="s">
        <v>245</v>
      </c>
      <c r="U53" s="513"/>
      <c r="V53" s="422"/>
      <c r="W53" s="422"/>
      <c r="X53" s="422"/>
    </row>
    <row r="54" spans="1:24" ht="25.5">
      <c r="A54" s="441" t="s">
        <v>134</v>
      </c>
      <c r="B54" s="441"/>
      <c r="C54" s="441"/>
      <c r="D54" s="441"/>
      <c r="E54" s="532">
        <f>+($K$55*E55)+(E68*$K$68)+(E80*$K$80)</f>
        <v>0.39280347289719625</v>
      </c>
      <c r="F54" s="441"/>
      <c r="G54" s="533"/>
      <c r="H54" s="441"/>
      <c r="I54" s="441">
        <f t="shared" si="1"/>
        <v>0</v>
      </c>
      <c r="J54" s="532">
        <f>+($K$55*J55)+(J68*$K$68)+(J80*$K$80)</f>
        <v>0.22386247851957189</v>
      </c>
      <c r="K54" s="622">
        <v>0.31</v>
      </c>
      <c r="L54" s="534">
        <f>L55+L68+L80</f>
        <v>14495156305.805</v>
      </c>
      <c r="M54" s="534">
        <f>M55+M68+M80</f>
        <v>1440486986.3800001</v>
      </c>
      <c r="N54" s="555">
        <f t="shared" si="15"/>
        <v>9.93771268132594E-2</v>
      </c>
      <c r="O54" s="534">
        <f>O55+O68+O80</f>
        <v>64559830009.379997</v>
      </c>
      <c r="P54" s="534">
        <f t="shared" si="6"/>
        <v>1440486986.3800001</v>
      </c>
      <c r="Q54" s="536">
        <f>+P54/O54</f>
        <v>2.2312434623367339E-2</v>
      </c>
      <c r="R54" s="441"/>
      <c r="S54" s="537"/>
      <c r="T54" s="441"/>
      <c r="U54" s="538"/>
      <c r="V54" s="422"/>
      <c r="W54" s="422"/>
      <c r="X54" s="422"/>
    </row>
    <row r="55" spans="1:24" ht="25.5">
      <c r="A55" s="429" t="s">
        <v>135</v>
      </c>
      <c r="B55" s="429"/>
      <c r="C55" s="429"/>
      <c r="D55" s="429"/>
      <c r="E55" s="556">
        <f>+E56*K56</f>
        <v>0.38359399999999999</v>
      </c>
      <c r="F55" s="429"/>
      <c r="G55" s="492"/>
      <c r="H55" s="429"/>
      <c r="I55" s="429">
        <f t="shared" si="1"/>
        <v>0</v>
      </c>
      <c r="J55" s="549"/>
      <c r="K55" s="617">
        <v>0.2</v>
      </c>
      <c r="L55" s="493">
        <f>L56</f>
        <v>1209070694.684</v>
      </c>
      <c r="M55" s="493">
        <f>M56</f>
        <v>143270800</v>
      </c>
      <c r="N55" s="494">
        <f t="shared" si="15"/>
        <v>0.11849662772402646</v>
      </c>
      <c r="O55" s="493">
        <f>O56</f>
        <v>6883717095</v>
      </c>
      <c r="P55" s="493">
        <f t="shared" si="6"/>
        <v>143270800</v>
      </c>
      <c r="Q55" s="540">
        <f>+P55/O55</f>
        <v>2.0812999433702031E-2</v>
      </c>
      <c r="R55" s="429"/>
      <c r="S55" s="496"/>
      <c r="T55" s="429"/>
      <c r="U55" s="497"/>
      <c r="V55" s="422"/>
      <c r="W55" s="422"/>
      <c r="X55" s="422"/>
    </row>
    <row r="56" spans="1:24" ht="25.5">
      <c r="A56" s="444" t="s">
        <v>136</v>
      </c>
      <c r="B56" s="444"/>
      <c r="C56" s="444"/>
      <c r="D56" s="444"/>
      <c r="E56" s="550">
        <f>+(E57*$K$57)+(E60*$K$60)</f>
        <v>0.38359399999999999</v>
      </c>
      <c r="F56" s="444"/>
      <c r="G56" s="551"/>
      <c r="H56" s="444"/>
      <c r="I56" s="444">
        <f t="shared" si="1"/>
        <v>0</v>
      </c>
      <c r="J56" s="550">
        <f>+(J57*$K$57)+(J60*$K$60)</f>
        <v>0.38359399999999999</v>
      </c>
      <c r="K56" s="624">
        <v>1</v>
      </c>
      <c r="L56" s="500">
        <f>+L57</f>
        <v>1209070694.684</v>
      </c>
      <c r="M56" s="500">
        <f>+M57</f>
        <v>143270800</v>
      </c>
      <c r="N56" s="501">
        <f t="shared" si="15"/>
        <v>0.11849662772402646</v>
      </c>
      <c r="O56" s="500">
        <f>+O57</f>
        <v>6883717095</v>
      </c>
      <c r="P56" s="500">
        <f>+P57</f>
        <v>143270800</v>
      </c>
      <c r="Q56" s="553">
        <f>+P56/O56</f>
        <v>2.0812999433702031E-2</v>
      </c>
      <c r="R56" s="444"/>
      <c r="S56" s="503"/>
      <c r="T56" s="444"/>
      <c r="U56" s="504"/>
      <c r="V56" s="422"/>
      <c r="W56" s="422"/>
      <c r="X56" s="422"/>
    </row>
    <row r="57" spans="1:24" ht="25.5">
      <c r="A57" s="439" t="s">
        <v>137</v>
      </c>
      <c r="B57" s="439"/>
      <c r="C57" s="439"/>
      <c r="D57" s="439"/>
      <c r="E57" s="548">
        <f>+$K$58*E58</f>
        <v>0.41664999999999996</v>
      </c>
      <c r="F57" s="439"/>
      <c r="G57" s="522"/>
      <c r="H57" s="439"/>
      <c r="I57" s="439">
        <f t="shared" si="1"/>
        <v>0</v>
      </c>
      <c r="J57" s="521">
        <f>+$K$58*J58</f>
        <v>0.41664999999999996</v>
      </c>
      <c r="K57" s="621">
        <v>0.5</v>
      </c>
      <c r="L57" s="764">
        <v>1209070694.684</v>
      </c>
      <c r="M57" s="764">
        <v>143270800</v>
      </c>
      <c r="N57" s="761">
        <f>+M57/L57</f>
        <v>0.11849662772402646</v>
      </c>
      <c r="O57" s="764">
        <f>6740446295+P57</f>
        <v>6883717095</v>
      </c>
      <c r="P57" s="764">
        <f>+M57</f>
        <v>143270800</v>
      </c>
      <c r="Q57" s="761">
        <f>+P57/O57</f>
        <v>2.0812999433702031E-2</v>
      </c>
      <c r="R57" s="439"/>
      <c r="S57" s="523"/>
      <c r="T57" s="439"/>
      <c r="U57" s="524"/>
      <c r="V57" s="422"/>
      <c r="W57" s="422"/>
      <c r="X57" s="422"/>
    </row>
    <row r="58" spans="1:24" ht="51">
      <c r="A58" s="432" t="s">
        <v>138</v>
      </c>
      <c r="B58" s="437" t="s">
        <v>2011</v>
      </c>
      <c r="C58" s="437">
        <v>100</v>
      </c>
      <c r="D58" s="437">
        <v>83.33</v>
      </c>
      <c r="E58" s="510">
        <f t="shared" si="4"/>
        <v>0.83329999999999993</v>
      </c>
      <c r="F58" s="437" t="s">
        <v>139</v>
      </c>
      <c r="G58" s="518"/>
      <c r="H58" s="437">
        <v>100</v>
      </c>
      <c r="I58" s="435">
        <f t="shared" si="1"/>
        <v>83.33</v>
      </c>
      <c r="J58" s="517">
        <f t="shared" ref="J58:J59" si="18">+I58/H58</f>
        <v>0.83329999999999993</v>
      </c>
      <c r="K58" s="620">
        <v>0.5</v>
      </c>
      <c r="L58" s="766"/>
      <c r="M58" s="766"/>
      <c r="N58" s="762"/>
      <c r="O58" s="766"/>
      <c r="P58" s="766"/>
      <c r="Q58" s="762"/>
      <c r="R58" s="436"/>
      <c r="S58" s="512"/>
      <c r="T58" s="437" t="s">
        <v>267</v>
      </c>
      <c r="U58" s="513"/>
      <c r="V58" s="422"/>
      <c r="W58" s="422"/>
      <c r="X58" s="422"/>
    </row>
    <row r="59" spans="1:24" ht="38.25">
      <c r="A59" s="432" t="s">
        <v>140</v>
      </c>
      <c r="B59" s="437" t="s">
        <v>2011</v>
      </c>
      <c r="C59" s="437">
        <v>100</v>
      </c>
      <c r="D59" s="437">
        <v>0</v>
      </c>
      <c r="E59" s="557">
        <f t="shared" si="4"/>
        <v>0</v>
      </c>
      <c r="F59" s="437" t="s">
        <v>141</v>
      </c>
      <c r="G59" s="518"/>
      <c r="H59" s="437">
        <v>100</v>
      </c>
      <c r="I59" s="435">
        <f t="shared" si="1"/>
        <v>0</v>
      </c>
      <c r="J59" s="517">
        <f t="shared" si="18"/>
        <v>0</v>
      </c>
      <c r="K59" s="620">
        <v>0.5</v>
      </c>
      <c r="L59" s="766"/>
      <c r="M59" s="766"/>
      <c r="N59" s="762"/>
      <c r="O59" s="766"/>
      <c r="P59" s="766"/>
      <c r="Q59" s="762"/>
      <c r="R59" s="436"/>
      <c r="S59" s="512"/>
      <c r="T59" s="437" t="s">
        <v>247</v>
      </c>
      <c r="U59" s="513"/>
      <c r="V59" s="422"/>
      <c r="W59" s="422"/>
      <c r="X59" s="422"/>
    </row>
    <row r="60" spans="1:24" ht="25.5">
      <c r="A60" s="439" t="s">
        <v>142</v>
      </c>
      <c r="B60" s="439"/>
      <c r="C60" s="439"/>
      <c r="D60" s="439"/>
      <c r="E60" s="521">
        <f>+(E61*$K$61)+(E62*$K$62)+(E63*$K$63)+(E66*$K$66)+(E67*$K$67)</f>
        <v>0.35053800000000002</v>
      </c>
      <c r="F60" s="439"/>
      <c r="G60" s="522"/>
      <c r="H60" s="439"/>
      <c r="I60" s="439">
        <f t="shared" si="1"/>
        <v>0</v>
      </c>
      <c r="J60" s="521">
        <f>+(J61*$K$61)+(J62*$K$62)+(J63*$K$63)+(J66*$K$66)+(J67*$K$67)</f>
        <v>0.35053800000000002</v>
      </c>
      <c r="K60" s="621">
        <v>0.5</v>
      </c>
      <c r="L60" s="766"/>
      <c r="M60" s="766"/>
      <c r="N60" s="762"/>
      <c r="O60" s="766"/>
      <c r="P60" s="766"/>
      <c r="Q60" s="762"/>
      <c r="R60" s="439"/>
      <c r="S60" s="523"/>
      <c r="T60" s="439"/>
      <c r="U60" s="524"/>
      <c r="V60" s="422"/>
      <c r="W60" s="422"/>
      <c r="X60" s="422"/>
    </row>
    <row r="61" spans="1:24" ht="51.75" customHeight="1">
      <c r="A61" s="432" t="s">
        <v>143</v>
      </c>
      <c r="B61" s="445" t="s">
        <v>2011</v>
      </c>
      <c r="C61" s="437">
        <v>100</v>
      </c>
      <c r="D61" s="437">
        <v>31.91</v>
      </c>
      <c r="E61" s="510">
        <f t="shared" si="4"/>
        <v>0.31909999999999999</v>
      </c>
      <c r="F61" s="520" t="s">
        <v>2168</v>
      </c>
      <c r="G61" s="511">
        <f>E61+18%</f>
        <v>0.49909999999999999</v>
      </c>
      <c r="H61" s="437">
        <v>100</v>
      </c>
      <c r="I61" s="435">
        <f t="shared" si="1"/>
        <v>31.91</v>
      </c>
      <c r="J61" s="517">
        <f t="shared" ref="J61:J67" si="19">+I61/H61</f>
        <v>0.31909999999999999</v>
      </c>
      <c r="K61" s="620">
        <v>0.23</v>
      </c>
      <c r="L61" s="766"/>
      <c r="M61" s="766"/>
      <c r="N61" s="762"/>
      <c r="O61" s="766"/>
      <c r="P61" s="766"/>
      <c r="Q61" s="762"/>
      <c r="R61" s="436" t="s">
        <v>2148</v>
      </c>
      <c r="S61" s="512"/>
      <c r="T61" s="445" t="s">
        <v>260</v>
      </c>
      <c r="U61" s="513"/>
      <c r="V61" s="422"/>
      <c r="W61" s="422"/>
      <c r="X61" s="422"/>
    </row>
    <row r="62" spans="1:24" ht="115.5" customHeight="1">
      <c r="A62" s="432" t="s">
        <v>144</v>
      </c>
      <c r="B62" s="445" t="s">
        <v>2011</v>
      </c>
      <c r="C62" s="437">
        <v>100</v>
      </c>
      <c r="D62" s="437">
        <v>23.4</v>
      </c>
      <c r="E62" s="510">
        <f t="shared" si="4"/>
        <v>0.23399999999999999</v>
      </c>
      <c r="F62" s="437" t="s">
        <v>2169</v>
      </c>
      <c r="G62" s="511">
        <f>E62+21%</f>
        <v>0.44399999999999995</v>
      </c>
      <c r="H62" s="437">
        <v>100</v>
      </c>
      <c r="I62" s="435">
        <f t="shared" si="1"/>
        <v>23.4</v>
      </c>
      <c r="J62" s="517">
        <f t="shared" si="19"/>
        <v>0.23399999999999999</v>
      </c>
      <c r="K62" s="620">
        <v>0.23</v>
      </c>
      <c r="L62" s="766"/>
      <c r="M62" s="766"/>
      <c r="N62" s="762"/>
      <c r="O62" s="766"/>
      <c r="P62" s="766"/>
      <c r="Q62" s="762"/>
      <c r="R62" s="436"/>
      <c r="S62" s="512"/>
      <c r="T62" s="445" t="s">
        <v>239</v>
      </c>
      <c r="U62" s="513"/>
      <c r="V62" s="422"/>
      <c r="W62" s="422"/>
      <c r="X62" s="422"/>
    </row>
    <row r="63" spans="1:24" ht="95.25" customHeight="1">
      <c r="A63" s="432" t="s">
        <v>145</v>
      </c>
      <c r="B63" s="445" t="s">
        <v>2011</v>
      </c>
      <c r="C63" s="437">
        <v>100</v>
      </c>
      <c r="D63" s="437">
        <v>33.33</v>
      </c>
      <c r="E63" s="510">
        <f t="shared" si="4"/>
        <v>0.33329999999999999</v>
      </c>
      <c r="F63" s="437" t="s">
        <v>2170</v>
      </c>
      <c r="G63" s="511">
        <f>E63+50%</f>
        <v>0.83329999999999993</v>
      </c>
      <c r="H63" s="437">
        <v>100</v>
      </c>
      <c r="I63" s="435">
        <f t="shared" si="1"/>
        <v>33.33</v>
      </c>
      <c r="J63" s="517">
        <f t="shared" si="19"/>
        <v>0.33329999999999999</v>
      </c>
      <c r="K63" s="620">
        <v>0.25</v>
      </c>
      <c r="L63" s="766"/>
      <c r="M63" s="766"/>
      <c r="N63" s="762"/>
      <c r="O63" s="766"/>
      <c r="P63" s="766"/>
      <c r="Q63" s="762"/>
      <c r="R63" s="436" t="s">
        <v>2148</v>
      </c>
      <c r="S63" s="512"/>
      <c r="T63" s="445" t="s">
        <v>268</v>
      </c>
      <c r="U63" s="513"/>
      <c r="V63" s="422"/>
      <c r="W63" s="422"/>
      <c r="X63" s="422"/>
    </row>
    <row r="64" spans="1:24" ht="25.5">
      <c r="A64" s="432" t="s">
        <v>146</v>
      </c>
      <c r="B64" s="437" t="s">
        <v>2171</v>
      </c>
      <c r="C64" s="437">
        <v>0</v>
      </c>
      <c r="D64" s="437"/>
      <c r="E64" s="530"/>
      <c r="F64" s="433" t="s">
        <v>2142</v>
      </c>
      <c r="G64" s="518"/>
      <c r="H64" s="433">
        <v>1</v>
      </c>
      <c r="I64" s="435">
        <f t="shared" si="1"/>
        <v>0</v>
      </c>
      <c r="J64" s="517">
        <f t="shared" si="19"/>
        <v>0</v>
      </c>
      <c r="K64" s="620">
        <v>0.02</v>
      </c>
      <c r="L64" s="766"/>
      <c r="M64" s="766"/>
      <c r="N64" s="762"/>
      <c r="O64" s="766"/>
      <c r="P64" s="766"/>
      <c r="Q64" s="762"/>
      <c r="R64" s="436"/>
      <c r="S64" s="512"/>
      <c r="T64" s="437" t="s">
        <v>252</v>
      </c>
      <c r="U64" s="513"/>
      <c r="V64" s="422"/>
      <c r="W64" s="422"/>
      <c r="X64" s="422"/>
    </row>
    <row r="65" spans="1:24" ht="25.5">
      <c r="A65" s="432" t="s">
        <v>147</v>
      </c>
      <c r="B65" s="437" t="s">
        <v>2172</v>
      </c>
      <c r="C65" s="437">
        <v>0</v>
      </c>
      <c r="D65" s="437"/>
      <c r="E65" s="530"/>
      <c r="F65" s="433" t="s">
        <v>2142</v>
      </c>
      <c r="G65" s="518"/>
      <c r="H65" s="433">
        <v>1</v>
      </c>
      <c r="I65" s="435">
        <f t="shared" si="1"/>
        <v>0</v>
      </c>
      <c r="J65" s="517">
        <f t="shared" si="19"/>
        <v>0</v>
      </c>
      <c r="K65" s="620">
        <v>0.02</v>
      </c>
      <c r="L65" s="766"/>
      <c r="M65" s="766"/>
      <c r="N65" s="762"/>
      <c r="O65" s="766"/>
      <c r="P65" s="766"/>
      <c r="Q65" s="762"/>
      <c r="R65" s="436"/>
      <c r="S65" s="512"/>
      <c r="T65" s="437" t="s">
        <v>252</v>
      </c>
      <c r="U65" s="513"/>
      <c r="V65" s="422"/>
      <c r="W65" s="422"/>
      <c r="X65" s="422"/>
    </row>
    <row r="66" spans="1:24" ht="140.25">
      <c r="A66" s="432" t="s">
        <v>148</v>
      </c>
      <c r="B66" s="445" t="s">
        <v>2011</v>
      </c>
      <c r="C66" s="437">
        <v>100</v>
      </c>
      <c r="D66" s="437">
        <v>50</v>
      </c>
      <c r="E66" s="517">
        <f t="shared" si="4"/>
        <v>0.5</v>
      </c>
      <c r="F66" s="437" t="s">
        <v>2173</v>
      </c>
      <c r="G66" s="511">
        <f>E66+20%</f>
        <v>0.7</v>
      </c>
      <c r="H66" s="433">
        <v>100</v>
      </c>
      <c r="I66" s="435">
        <f t="shared" si="1"/>
        <v>50</v>
      </c>
      <c r="J66" s="517">
        <f t="shared" si="19"/>
        <v>0.5</v>
      </c>
      <c r="K66" s="620">
        <v>0.1</v>
      </c>
      <c r="L66" s="766"/>
      <c r="M66" s="766"/>
      <c r="N66" s="762"/>
      <c r="O66" s="766"/>
      <c r="P66" s="766"/>
      <c r="Q66" s="762"/>
      <c r="R66" s="436" t="s">
        <v>2148</v>
      </c>
      <c r="S66" s="512"/>
      <c r="T66" s="445" t="s">
        <v>257</v>
      </c>
      <c r="U66" s="513"/>
      <c r="V66" s="422"/>
      <c r="W66" s="422"/>
      <c r="X66" s="422"/>
    </row>
    <row r="67" spans="1:24" ht="89.25">
      <c r="A67" s="432" t="s">
        <v>149</v>
      </c>
      <c r="B67" s="445" t="s">
        <v>2011</v>
      </c>
      <c r="C67" s="437">
        <v>100</v>
      </c>
      <c r="D67" s="437">
        <v>60</v>
      </c>
      <c r="E67" s="558">
        <f t="shared" si="4"/>
        <v>0.6</v>
      </c>
      <c r="F67" s="437" t="s">
        <v>2174</v>
      </c>
      <c r="G67" s="559">
        <f>E67+20%</f>
        <v>0.8</v>
      </c>
      <c r="H67" s="433">
        <v>100</v>
      </c>
      <c r="I67" s="435">
        <f t="shared" si="1"/>
        <v>60</v>
      </c>
      <c r="J67" s="517">
        <f t="shared" si="19"/>
        <v>0.6</v>
      </c>
      <c r="K67" s="620">
        <v>0.15</v>
      </c>
      <c r="L67" s="765"/>
      <c r="M67" s="765"/>
      <c r="N67" s="763"/>
      <c r="O67" s="765"/>
      <c r="P67" s="765"/>
      <c r="Q67" s="763"/>
      <c r="R67" s="436" t="s">
        <v>2148</v>
      </c>
      <c r="S67" s="512"/>
      <c r="T67" s="445" t="s">
        <v>252</v>
      </c>
      <c r="U67" s="513"/>
      <c r="V67" s="422"/>
      <c r="W67" s="422"/>
      <c r="X67" s="422"/>
    </row>
    <row r="68" spans="1:24" ht="14.25">
      <c r="A68" s="429" t="s">
        <v>150</v>
      </c>
      <c r="B68" s="429"/>
      <c r="C68" s="429"/>
      <c r="D68" s="429"/>
      <c r="E68" s="549">
        <f>+E69</f>
        <v>0.37668224299065423</v>
      </c>
      <c r="F68" s="429"/>
      <c r="G68" s="492"/>
      <c r="H68" s="429"/>
      <c r="I68" s="429">
        <f t="shared" si="1"/>
        <v>0</v>
      </c>
      <c r="J68" s="549">
        <f>+J69</f>
        <v>0.16796519721577727</v>
      </c>
      <c r="K68" s="617">
        <v>0.3</v>
      </c>
      <c r="L68" s="493">
        <f>L69</f>
        <v>2291523679.3169999</v>
      </c>
      <c r="M68" s="493">
        <f>M69</f>
        <v>178883480</v>
      </c>
      <c r="N68" s="494">
        <f t="shared" ref="N68:N131" si="20">M68/L68</f>
        <v>7.8063116525733264E-2</v>
      </c>
      <c r="O68" s="493">
        <f>O69</f>
        <v>9660996959</v>
      </c>
      <c r="P68" s="493">
        <f t="shared" si="6"/>
        <v>178883480</v>
      </c>
      <c r="Q68" s="540">
        <f>+P68/O68</f>
        <v>1.8516047645927014E-2</v>
      </c>
      <c r="R68" s="429"/>
      <c r="S68" s="496"/>
      <c r="T68" s="429"/>
      <c r="U68" s="497"/>
      <c r="V68" s="422"/>
      <c r="W68" s="422"/>
      <c r="X68" s="422"/>
    </row>
    <row r="69" spans="1:24" ht="25.5">
      <c r="A69" s="444" t="s">
        <v>151</v>
      </c>
      <c r="B69" s="444"/>
      <c r="C69" s="444"/>
      <c r="D69" s="444"/>
      <c r="E69" s="550">
        <f>+(E70*$K$70)+(E72*$K$72)+(E74*$K$74)+(E76*$K$76)+(E78*$K$78)</f>
        <v>0.37668224299065423</v>
      </c>
      <c r="F69" s="444"/>
      <c r="G69" s="551"/>
      <c r="H69" s="444"/>
      <c r="I69" s="444">
        <f t="shared" si="1"/>
        <v>0</v>
      </c>
      <c r="J69" s="550">
        <f>+(J70*$K$70)+(J72*$K$72)+(J74*$K$74)+(J76*$K$76)+(J78*$K$78)</f>
        <v>0.16796519721577727</v>
      </c>
      <c r="K69" s="624">
        <v>1</v>
      </c>
      <c r="L69" s="500">
        <f>+L70</f>
        <v>2291523679.3169999</v>
      </c>
      <c r="M69" s="500">
        <f>+M70</f>
        <v>178883480</v>
      </c>
      <c r="N69" s="501">
        <f t="shared" si="20"/>
        <v>7.8063116525733264E-2</v>
      </c>
      <c r="O69" s="500">
        <f>+O70</f>
        <v>9660996959</v>
      </c>
      <c r="P69" s="500">
        <f>+P70</f>
        <v>178883480</v>
      </c>
      <c r="Q69" s="553">
        <f>+P69/O69</f>
        <v>1.8516047645927014E-2</v>
      </c>
      <c r="R69" s="444"/>
      <c r="S69" s="503"/>
      <c r="T69" s="444"/>
      <c r="U69" s="504"/>
      <c r="V69" s="422"/>
      <c r="W69" s="422"/>
      <c r="X69" s="422"/>
    </row>
    <row r="70" spans="1:24" ht="51">
      <c r="A70" s="446" t="s">
        <v>152</v>
      </c>
      <c r="B70" s="446"/>
      <c r="C70" s="446"/>
      <c r="D70" s="446"/>
      <c r="E70" s="560">
        <f>+E71</f>
        <v>0.52336448598130836</v>
      </c>
      <c r="F70" s="446"/>
      <c r="G70" s="561"/>
      <c r="H70" s="446"/>
      <c r="I70" s="446">
        <f t="shared" si="1"/>
        <v>0</v>
      </c>
      <c r="J70" s="560">
        <f>+J71</f>
        <v>0.12993039443155452</v>
      </c>
      <c r="K70" s="625">
        <v>0.5</v>
      </c>
      <c r="L70" s="767">
        <v>2291523679.3169999</v>
      </c>
      <c r="M70" s="767">
        <v>178883480</v>
      </c>
      <c r="N70" s="770">
        <f t="shared" si="20"/>
        <v>7.8063116525733264E-2</v>
      </c>
      <c r="O70" s="767">
        <v>9660996959</v>
      </c>
      <c r="P70" s="767">
        <f>+M70</f>
        <v>178883480</v>
      </c>
      <c r="Q70" s="770">
        <f>+P70/O70</f>
        <v>1.8516047645927014E-2</v>
      </c>
      <c r="R70" s="446"/>
      <c r="S70" s="562"/>
      <c r="T70" s="446"/>
      <c r="U70" s="563"/>
      <c r="V70" s="422"/>
      <c r="W70" s="422"/>
      <c r="X70" s="422"/>
    </row>
    <row r="71" spans="1:24" ht="87.75" customHeight="1">
      <c r="A71" s="432" t="s">
        <v>153</v>
      </c>
      <c r="B71" s="437" t="s">
        <v>2175</v>
      </c>
      <c r="C71" s="437">
        <v>107</v>
      </c>
      <c r="D71" s="437">
        <v>56</v>
      </c>
      <c r="E71" s="510">
        <f t="shared" si="4"/>
        <v>0.52336448598130836</v>
      </c>
      <c r="F71" s="437" t="s">
        <v>2176</v>
      </c>
      <c r="G71" s="511">
        <f>E71+15%</f>
        <v>0.67336448598130838</v>
      </c>
      <c r="H71" s="433">
        <v>431</v>
      </c>
      <c r="I71" s="435">
        <f t="shared" si="1"/>
        <v>56</v>
      </c>
      <c r="J71" s="517">
        <f t="shared" ref="J71" si="21">+I71/H71</f>
        <v>0.12993039443155452</v>
      </c>
      <c r="K71" s="620">
        <v>1</v>
      </c>
      <c r="L71" s="768"/>
      <c r="M71" s="768"/>
      <c r="N71" s="771" t="e">
        <f t="shared" si="20"/>
        <v>#DIV/0!</v>
      </c>
      <c r="O71" s="768"/>
      <c r="P71" s="768"/>
      <c r="Q71" s="771" t="e">
        <f t="shared" si="3"/>
        <v>#DIV/0!</v>
      </c>
      <c r="R71" s="436">
        <v>9482113479</v>
      </c>
      <c r="S71" s="512"/>
      <c r="T71" s="437" t="s">
        <v>270</v>
      </c>
      <c r="U71" s="513"/>
      <c r="V71" s="422"/>
      <c r="W71" s="422"/>
      <c r="X71" s="422"/>
    </row>
    <row r="72" spans="1:24" ht="45.75" customHeight="1">
      <c r="A72" s="439" t="s">
        <v>154</v>
      </c>
      <c r="B72" s="439"/>
      <c r="C72" s="439"/>
      <c r="D72" s="439"/>
      <c r="E72" s="521">
        <f>+E73</f>
        <v>0</v>
      </c>
      <c r="F72" s="439"/>
      <c r="G72" s="522"/>
      <c r="H72" s="439"/>
      <c r="I72" s="439">
        <f t="shared" si="1"/>
        <v>0</v>
      </c>
      <c r="J72" s="521">
        <f>+J73</f>
        <v>0</v>
      </c>
      <c r="K72" s="621">
        <v>0.19</v>
      </c>
      <c r="L72" s="768"/>
      <c r="M72" s="768"/>
      <c r="N72" s="771" t="e">
        <f t="shared" si="20"/>
        <v>#DIV/0!</v>
      </c>
      <c r="O72" s="768"/>
      <c r="P72" s="768"/>
      <c r="Q72" s="771" t="e">
        <f t="shared" si="3"/>
        <v>#DIV/0!</v>
      </c>
      <c r="R72" s="439">
        <v>9660996959</v>
      </c>
      <c r="S72" s="523"/>
      <c r="T72" s="439"/>
      <c r="U72" s="524"/>
      <c r="V72" s="422"/>
      <c r="W72" s="422"/>
      <c r="X72" s="422"/>
    </row>
    <row r="73" spans="1:24" ht="58.5" customHeight="1">
      <c r="A73" s="432" t="s">
        <v>155</v>
      </c>
      <c r="B73" s="437" t="s">
        <v>112</v>
      </c>
      <c r="C73" s="437">
        <v>40</v>
      </c>
      <c r="D73" s="437">
        <v>0</v>
      </c>
      <c r="E73" s="510">
        <f t="shared" si="4"/>
        <v>0</v>
      </c>
      <c r="F73" s="433" t="s">
        <v>2177</v>
      </c>
      <c r="G73" s="511">
        <v>0.05</v>
      </c>
      <c r="H73" s="433">
        <v>160</v>
      </c>
      <c r="I73" s="435">
        <f t="shared" si="1"/>
        <v>0</v>
      </c>
      <c r="J73" s="517">
        <f t="shared" ref="J73" si="22">+I73/H73</f>
        <v>0</v>
      </c>
      <c r="K73" s="620">
        <v>1</v>
      </c>
      <c r="L73" s="768"/>
      <c r="M73" s="768"/>
      <c r="N73" s="771" t="e">
        <f t="shared" si="20"/>
        <v>#DIV/0!</v>
      </c>
      <c r="O73" s="768"/>
      <c r="P73" s="768"/>
      <c r="Q73" s="771" t="e">
        <f t="shared" si="3"/>
        <v>#DIV/0!</v>
      </c>
      <c r="R73" s="436"/>
      <c r="S73" s="512"/>
      <c r="T73" s="437" t="s">
        <v>270</v>
      </c>
      <c r="U73" s="513"/>
      <c r="V73" s="422"/>
      <c r="W73" s="422"/>
      <c r="X73" s="422"/>
    </row>
    <row r="74" spans="1:24" ht="25.5">
      <c r="A74" s="440" t="s">
        <v>156</v>
      </c>
      <c r="B74" s="440"/>
      <c r="C74" s="440"/>
      <c r="D74" s="440"/>
      <c r="E74" s="521">
        <f>+E75</f>
        <v>0</v>
      </c>
      <c r="F74" s="440"/>
      <c r="G74" s="522"/>
      <c r="H74" s="440"/>
      <c r="I74" s="440">
        <f t="shared" si="1"/>
        <v>0</v>
      </c>
      <c r="J74" s="521">
        <f>+J75</f>
        <v>0</v>
      </c>
      <c r="K74" s="621">
        <v>0.15</v>
      </c>
      <c r="L74" s="768"/>
      <c r="M74" s="768"/>
      <c r="N74" s="771" t="e">
        <f t="shared" si="20"/>
        <v>#DIV/0!</v>
      </c>
      <c r="O74" s="768"/>
      <c r="P74" s="768"/>
      <c r="Q74" s="771" t="e">
        <f t="shared" si="3"/>
        <v>#DIV/0!</v>
      </c>
      <c r="R74" s="440"/>
      <c r="S74" s="526"/>
      <c r="T74" s="440"/>
      <c r="U74" s="527"/>
      <c r="V74" s="422"/>
      <c r="W74" s="422"/>
      <c r="X74" s="422"/>
    </row>
    <row r="75" spans="1:24" ht="37.5" customHeight="1">
      <c r="A75" s="432" t="s">
        <v>157</v>
      </c>
      <c r="B75" s="437" t="s">
        <v>2178</v>
      </c>
      <c r="C75" s="437">
        <v>1</v>
      </c>
      <c r="D75" s="437">
        <v>0</v>
      </c>
      <c r="E75" s="510">
        <f t="shared" si="4"/>
        <v>0</v>
      </c>
      <c r="F75" s="437" t="s">
        <v>158</v>
      </c>
      <c r="G75" s="529">
        <v>0.4</v>
      </c>
      <c r="H75" s="433">
        <v>4</v>
      </c>
      <c r="I75" s="435">
        <f t="shared" ref="I75:I135" si="23">+D75</f>
        <v>0</v>
      </c>
      <c r="J75" s="517">
        <f t="shared" ref="J75" si="24">+I75/H75</f>
        <v>0</v>
      </c>
      <c r="K75" s="620">
        <v>1</v>
      </c>
      <c r="L75" s="768"/>
      <c r="M75" s="768"/>
      <c r="N75" s="771" t="e">
        <f t="shared" si="20"/>
        <v>#DIV/0!</v>
      </c>
      <c r="O75" s="768"/>
      <c r="P75" s="768"/>
      <c r="Q75" s="771" t="e">
        <f t="shared" ref="Q75:Q135" si="25">+P75/O75*100</f>
        <v>#DIV/0!</v>
      </c>
      <c r="R75" s="436"/>
      <c r="S75" s="512"/>
      <c r="T75" s="437" t="s">
        <v>270</v>
      </c>
      <c r="U75" s="513"/>
      <c r="V75" s="422"/>
      <c r="W75" s="422"/>
      <c r="X75" s="422"/>
    </row>
    <row r="76" spans="1:24" ht="25.5">
      <c r="A76" s="440" t="s">
        <v>159</v>
      </c>
      <c r="B76" s="440"/>
      <c r="C76" s="440"/>
      <c r="D76" s="440"/>
      <c r="E76" s="521">
        <f>+E77</f>
        <v>0.25</v>
      </c>
      <c r="F76" s="440"/>
      <c r="G76" s="522"/>
      <c r="H76" s="440"/>
      <c r="I76" s="440">
        <f t="shared" si="23"/>
        <v>0</v>
      </c>
      <c r="J76" s="521">
        <f>+J77</f>
        <v>0.05</v>
      </c>
      <c r="K76" s="621">
        <v>0.06</v>
      </c>
      <c r="L76" s="768"/>
      <c r="M76" s="768"/>
      <c r="N76" s="771" t="e">
        <f t="shared" si="20"/>
        <v>#DIV/0!</v>
      </c>
      <c r="O76" s="768"/>
      <c r="P76" s="768"/>
      <c r="Q76" s="771" t="e">
        <f t="shared" si="25"/>
        <v>#DIV/0!</v>
      </c>
      <c r="R76" s="440"/>
      <c r="S76" s="526"/>
      <c r="T76" s="440"/>
      <c r="U76" s="527"/>
      <c r="V76" s="422"/>
      <c r="W76" s="422"/>
      <c r="X76" s="422"/>
    </row>
    <row r="77" spans="1:24" ht="51">
      <c r="A77" s="432" t="s">
        <v>160</v>
      </c>
      <c r="B77" s="437" t="s">
        <v>2179</v>
      </c>
      <c r="C77" s="437">
        <v>1</v>
      </c>
      <c r="D77" s="437">
        <v>0.25</v>
      </c>
      <c r="E77" s="510">
        <f t="shared" ref="E77:E135" si="26">+D77/C77</f>
        <v>0.25</v>
      </c>
      <c r="F77" s="437" t="s">
        <v>2180</v>
      </c>
      <c r="G77" s="525"/>
      <c r="H77" s="433">
        <v>5</v>
      </c>
      <c r="I77" s="435">
        <f t="shared" si="23"/>
        <v>0.25</v>
      </c>
      <c r="J77" s="517">
        <f t="shared" ref="J77" si="27">+I77/H77</f>
        <v>0.05</v>
      </c>
      <c r="K77" s="620">
        <v>1</v>
      </c>
      <c r="L77" s="768"/>
      <c r="M77" s="768"/>
      <c r="N77" s="771" t="e">
        <f t="shared" si="20"/>
        <v>#DIV/0!</v>
      </c>
      <c r="O77" s="768"/>
      <c r="P77" s="768"/>
      <c r="Q77" s="771" t="e">
        <f t="shared" si="25"/>
        <v>#DIV/0!</v>
      </c>
      <c r="R77" s="436" t="s">
        <v>2148</v>
      </c>
      <c r="S77" s="512"/>
      <c r="T77" s="437" t="s">
        <v>270</v>
      </c>
      <c r="U77" s="513"/>
      <c r="V77" s="422"/>
      <c r="W77" s="422"/>
      <c r="X77" s="422"/>
    </row>
    <row r="78" spans="1:24" ht="25.5">
      <c r="A78" s="439" t="s">
        <v>161</v>
      </c>
      <c r="B78" s="439"/>
      <c r="C78" s="439"/>
      <c r="D78" s="439"/>
      <c r="E78" s="521">
        <f>+E79</f>
        <v>1</v>
      </c>
      <c r="F78" s="439"/>
      <c r="G78" s="522"/>
      <c r="H78" s="439"/>
      <c r="I78" s="439">
        <f t="shared" si="23"/>
        <v>0</v>
      </c>
      <c r="J78" s="521">
        <f>+J79</f>
        <v>1</v>
      </c>
      <c r="K78" s="621">
        <v>0.1</v>
      </c>
      <c r="L78" s="768"/>
      <c r="M78" s="768"/>
      <c r="N78" s="771" t="e">
        <f t="shared" si="20"/>
        <v>#DIV/0!</v>
      </c>
      <c r="O78" s="768"/>
      <c r="P78" s="768"/>
      <c r="Q78" s="771" t="e">
        <f t="shared" si="25"/>
        <v>#DIV/0!</v>
      </c>
      <c r="R78" s="439"/>
      <c r="S78" s="523"/>
      <c r="T78" s="439"/>
      <c r="U78" s="524"/>
      <c r="V78" s="422"/>
      <c r="W78" s="422"/>
      <c r="X78" s="422"/>
    </row>
    <row r="79" spans="1:24" ht="42" customHeight="1">
      <c r="A79" s="432" t="s">
        <v>162</v>
      </c>
      <c r="B79" s="437" t="s">
        <v>2144</v>
      </c>
      <c r="C79" s="437">
        <v>100</v>
      </c>
      <c r="D79" s="437">
        <v>100</v>
      </c>
      <c r="E79" s="510">
        <f t="shared" si="26"/>
        <v>1</v>
      </c>
      <c r="F79" s="437" t="s">
        <v>163</v>
      </c>
      <c r="G79" s="518"/>
      <c r="H79" s="433">
        <v>100</v>
      </c>
      <c r="I79" s="435">
        <f t="shared" si="23"/>
        <v>100</v>
      </c>
      <c r="J79" s="517">
        <f t="shared" ref="J79" si="28">+I79/H79</f>
        <v>1</v>
      </c>
      <c r="K79" s="620">
        <v>1</v>
      </c>
      <c r="L79" s="769"/>
      <c r="M79" s="769"/>
      <c r="N79" s="772" t="e">
        <f t="shared" si="20"/>
        <v>#DIV/0!</v>
      </c>
      <c r="O79" s="769"/>
      <c r="P79" s="769"/>
      <c r="Q79" s="772" t="e">
        <f t="shared" si="25"/>
        <v>#DIV/0!</v>
      </c>
      <c r="R79" s="436"/>
      <c r="S79" s="512"/>
      <c r="T79" s="437" t="s">
        <v>252</v>
      </c>
      <c r="U79" s="513"/>
      <c r="V79" s="422"/>
      <c r="W79" s="422"/>
      <c r="X79" s="422"/>
    </row>
    <row r="80" spans="1:24" ht="27" customHeight="1">
      <c r="A80" s="447" t="s">
        <v>164</v>
      </c>
      <c r="B80" s="447"/>
      <c r="C80" s="447"/>
      <c r="D80" s="447"/>
      <c r="E80" s="556">
        <f>+$K$81*E81</f>
        <v>0.40615999999999997</v>
      </c>
      <c r="F80" s="447"/>
      <c r="G80" s="564"/>
      <c r="H80" s="447"/>
      <c r="I80" s="447"/>
      <c r="J80" s="549">
        <f>+$K$81*J81</f>
        <v>0.34694583870967743</v>
      </c>
      <c r="K80" s="617">
        <v>0.5</v>
      </c>
      <c r="L80" s="493">
        <f>L81</f>
        <v>10994561931.804001</v>
      </c>
      <c r="M80" s="493">
        <f>M81</f>
        <v>1118332706.3800001</v>
      </c>
      <c r="N80" s="491">
        <f t="shared" si="20"/>
        <v>0.10171689543582413</v>
      </c>
      <c r="O80" s="493">
        <f>O81</f>
        <v>48015115955.379997</v>
      </c>
      <c r="P80" s="493">
        <f>P81</f>
        <v>1118332706.3800001</v>
      </c>
      <c r="Q80" s="565"/>
      <c r="R80" s="447"/>
      <c r="S80" s="566"/>
      <c r="T80" s="447"/>
      <c r="U80" s="567"/>
      <c r="V80" s="422"/>
      <c r="W80" s="422"/>
      <c r="X80" s="422"/>
    </row>
    <row r="81" spans="1:24" ht="27.75" customHeight="1">
      <c r="A81" s="444" t="s">
        <v>165</v>
      </c>
      <c r="B81" s="444"/>
      <c r="C81" s="444"/>
      <c r="D81" s="444"/>
      <c r="E81" s="550">
        <f>+($K$82*E82)+(E96*$K$96)</f>
        <v>0.40615999999999997</v>
      </c>
      <c r="F81" s="444"/>
      <c r="G81" s="551"/>
      <c r="H81" s="444"/>
      <c r="I81" s="444">
        <f t="shared" si="23"/>
        <v>0</v>
      </c>
      <c r="J81" s="550">
        <f>+($K$82*J82)+(J96*$K$96)</f>
        <v>0.34694583870967743</v>
      </c>
      <c r="K81" s="624">
        <v>1</v>
      </c>
      <c r="L81" s="500">
        <f>+L82</f>
        <v>10994561931.804001</v>
      </c>
      <c r="M81" s="500">
        <f>+M82</f>
        <v>1118332706.3800001</v>
      </c>
      <c r="N81" s="498">
        <f t="shared" si="20"/>
        <v>0.10171689543582413</v>
      </c>
      <c r="O81" s="500">
        <f>+O82</f>
        <v>48015115955.379997</v>
      </c>
      <c r="P81" s="500">
        <f>+P82</f>
        <v>1118332706.3800001</v>
      </c>
      <c r="Q81" s="553">
        <f>+P81/O81</f>
        <v>2.3291263264244876E-2</v>
      </c>
      <c r="R81" s="444"/>
      <c r="S81" s="503"/>
      <c r="T81" s="444"/>
      <c r="U81" s="504"/>
      <c r="V81" s="422"/>
      <c r="W81" s="422"/>
      <c r="X81" s="422"/>
    </row>
    <row r="82" spans="1:24" thickBot="1">
      <c r="A82" s="439" t="s">
        <v>166</v>
      </c>
      <c r="B82" s="439"/>
      <c r="C82" s="439"/>
      <c r="D82" s="439"/>
      <c r="E82" s="548">
        <f>+E86*K86</f>
        <v>0.13</v>
      </c>
      <c r="F82" s="439"/>
      <c r="G82" s="522"/>
      <c r="H82" s="439"/>
      <c r="I82" s="439">
        <f t="shared" si="23"/>
        <v>0</v>
      </c>
      <c r="J82" s="521">
        <f>+J86*K86</f>
        <v>4.3333333333333335E-2</v>
      </c>
      <c r="K82" s="621">
        <v>0.3</v>
      </c>
      <c r="L82" s="764">
        <v>10994561931.804001</v>
      </c>
      <c r="M82" s="764">
        <v>1118332706.3800001</v>
      </c>
      <c r="N82" s="761">
        <f t="shared" si="20"/>
        <v>0.10171689543582413</v>
      </c>
      <c r="O82" s="764">
        <v>48015115955.379997</v>
      </c>
      <c r="P82" s="764">
        <f>+M82</f>
        <v>1118332706.3800001</v>
      </c>
      <c r="Q82" s="761">
        <f>+P82/O82</f>
        <v>2.3291263264244876E-2</v>
      </c>
      <c r="R82" s="439"/>
      <c r="S82" s="508"/>
      <c r="T82" s="439"/>
      <c r="U82" s="509"/>
      <c r="V82" s="422"/>
      <c r="W82" s="422"/>
      <c r="X82" s="422"/>
    </row>
    <row r="83" spans="1:24" ht="63" customHeight="1">
      <c r="A83" s="432" t="s">
        <v>167</v>
      </c>
      <c r="B83" s="437" t="s">
        <v>2154</v>
      </c>
      <c r="C83" s="437">
        <v>1</v>
      </c>
      <c r="D83" s="437">
        <v>0</v>
      </c>
      <c r="E83" s="510">
        <f t="shared" si="26"/>
        <v>0</v>
      </c>
      <c r="F83" s="437" t="s">
        <v>168</v>
      </c>
      <c r="G83" s="529">
        <v>0.25</v>
      </c>
      <c r="H83" s="433">
        <v>4</v>
      </c>
      <c r="I83" s="435">
        <f t="shared" si="23"/>
        <v>0</v>
      </c>
      <c r="J83" s="517">
        <f t="shared" ref="J83:J95" si="29">+I83/H83</f>
        <v>0</v>
      </c>
      <c r="K83" s="620">
        <v>7.0000000000000007E-2</v>
      </c>
      <c r="L83" s="766"/>
      <c r="M83" s="766"/>
      <c r="N83" s="762" t="e">
        <f t="shared" si="20"/>
        <v>#DIV/0!</v>
      </c>
      <c r="O83" s="766"/>
      <c r="P83" s="766"/>
      <c r="Q83" s="762" t="e">
        <f t="shared" si="25"/>
        <v>#DIV/0!</v>
      </c>
      <c r="R83" s="436"/>
      <c r="S83" s="568"/>
      <c r="T83" s="437" t="s">
        <v>256</v>
      </c>
      <c r="U83" s="569"/>
      <c r="V83" s="422"/>
      <c r="W83" s="422"/>
      <c r="X83" s="422"/>
    </row>
    <row r="84" spans="1:24" ht="71.25" customHeight="1">
      <c r="A84" s="432" t="s">
        <v>169</v>
      </c>
      <c r="B84" s="437" t="s">
        <v>2181</v>
      </c>
      <c r="C84" s="437">
        <v>5</v>
      </c>
      <c r="D84" s="437">
        <v>0</v>
      </c>
      <c r="E84" s="510">
        <f t="shared" si="26"/>
        <v>0</v>
      </c>
      <c r="F84" s="437" t="s">
        <v>170</v>
      </c>
      <c r="G84" s="529">
        <v>0.2</v>
      </c>
      <c r="H84" s="433">
        <v>35</v>
      </c>
      <c r="I84" s="435">
        <f t="shared" si="23"/>
        <v>0</v>
      </c>
      <c r="J84" s="517">
        <f t="shared" si="29"/>
        <v>0</v>
      </c>
      <c r="K84" s="620">
        <v>0.15</v>
      </c>
      <c r="L84" s="766"/>
      <c r="M84" s="766"/>
      <c r="N84" s="762" t="e">
        <f t="shared" si="20"/>
        <v>#DIV/0!</v>
      </c>
      <c r="O84" s="766"/>
      <c r="P84" s="766"/>
      <c r="Q84" s="762" t="e">
        <f t="shared" si="25"/>
        <v>#DIV/0!</v>
      </c>
      <c r="R84" s="436">
        <v>0</v>
      </c>
      <c r="S84" s="512"/>
      <c r="T84" s="437" t="s">
        <v>256</v>
      </c>
      <c r="U84" s="513"/>
      <c r="V84" s="422"/>
      <c r="W84" s="422"/>
      <c r="X84" s="422"/>
    </row>
    <row r="85" spans="1:24" ht="87" customHeight="1">
      <c r="A85" s="432" t="s">
        <v>171</v>
      </c>
      <c r="B85" s="437" t="s">
        <v>2182</v>
      </c>
      <c r="C85" s="437">
        <v>1</v>
      </c>
      <c r="D85" s="437">
        <v>0</v>
      </c>
      <c r="E85" s="510">
        <f t="shared" si="26"/>
        <v>0</v>
      </c>
      <c r="F85" s="437" t="s">
        <v>172</v>
      </c>
      <c r="G85" s="529">
        <v>0.2</v>
      </c>
      <c r="H85" s="433">
        <v>4</v>
      </c>
      <c r="I85" s="435">
        <f t="shared" si="23"/>
        <v>0</v>
      </c>
      <c r="J85" s="517">
        <f t="shared" si="29"/>
        <v>0</v>
      </c>
      <c r="K85" s="620">
        <v>0.05</v>
      </c>
      <c r="L85" s="766"/>
      <c r="M85" s="766"/>
      <c r="N85" s="762" t="e">
        <f t="shared" si="20"/>
        <v>#DIV/0!</v>
      </c>
      <c r="O85" s="766"/>
      <c r="P85" s="766"/>
      <c r="Q85" s="762" t="e">
        <f t="shared" si="25"/>
        <v>#DIV/0!</v>
      </c>
      <c r="R85" s="436"/>
      <c r="S85" s="512"/>
      <c r="T85" s="437" t="s">
        <v>256</v>
      </c>
      <c r="U85" s="513"/>
      <c r="V85" s="422"/>
      <c r="W85" s="422"/>
      <c r="X85" s="422"/>
    </row>
    <row r="86" spans="1:24" ht="30.75" customHeight="1">
      <c r="A86" s="432" t="s">
        <v>173</v>
      </c>
      <c r="B86" s="437" t="s">
        <v>2183</v>
      </c>
      <c r="C86" s="437">
        <v>1</v>
      </c>
      <c r="D86" s="437">
        <v>1</v>
      </c>
      <c r="E86" s="510">
        <f t="shared" si="26"/>
        <v>1</v>
      </c>
      <c r="F86" s="437" t="s">
        <v>2184</v>
      </c>
      <c r="G86" s="518"/>
      <c r="H86" s="433">
        <v>3</v>
      </c>
      <c r="I86" s="435">
        <f t="shared" si="23"/>
        <v>1</v>
      </c>
      <c r="J86" s="517">
        <f t="shared" si="29"/>
        <v>0.33333333333333331</v>
      </c>
      <c r="K86" s="620">
        <v>0.13</v>
      </c>
      <c r="L86" s="766"/>
      <c r="M86" s="766"/>
      <c r="N86" s="762" t="e">
        <f t="shared" si="20"/>
        <v>#DIV/0!</v>
      </c>
      <c r="O86" s="766"/>
      <c r="P86" s="766"/>
      <c r="Q86" s="762" t="e">
        <f t="shared" si="25"/>
        <v>#DIV/0!</v>
      </c>
      <c r="R86" s="436" t="s">
        <v>2185</v>
      </c>
      <c r="S86" s="512"/>
      <c r="T86" s="437" t="s">
        <v>253</v>
      </c>
      <c r="U86" s="513"/>
      <c r="V86" s="422"/>
      <c r="W86" s="422"/>
      <c r="X86" s="422"/>
    </row>
    <row r="87" spans="1:24" ht="101.25" customHeight="1">
      <c r="A87" s="432" t="s">
        <v>174</v>
      </c>
      <c r="B87" s="437" t="s">
        <v>2186</v>
      </c>
      <c r="C87" s="437">
        <v>3</v>
      </c>
      <c r="D87" s="437">
        <v>0</v>
      </c>
      <c r="E87" s="510">
        <f t="shared" si="26"/>
        <v>0</v>
      </c>
      <c r="F87" s="437" t="s">
        <v>175</v>
      </c>
      <c r="G87" s="511">
        <v>0.2</v>
      </c>
      <c r="H87" s="433">
        <v>22</v>
      </c>
      <c r="I87" s="435">
        <f t="shared" si="23"/>
        <v>0</v>
      </c>
      <c r="J87" s="517">
        <f t="shared" si="29"/>
        <v>0</v>
      </c>
      <c r="K87" s="620">
        <v>0.05</v>
      </c>
      <c r="L87" s="766"/>
      <c r="M87" s="766"/>
      <c r="N87" s="762" t="e">
        <f t="shared" si="20"/>
        <v>#DIV/0!</v>
      </c>
      <c r="O87" s="766"/>
      <c r="P87" s="766"/>
      <c r="Q87" s="762" t="e">
        <f t="shared" si="25"/>
        <v>#DIV/0!</v>
      </c>
      <c r="R87" s="436"/>
      <c r="S87" s="512"/>
      <c r="T87" s="437" t="s">
        <v>252</v>
      </c>
      <c r="U87" s="513"/>
      <c r="V87" s="422"/>
      <c r="W87" s="422"/>
      <c r="X87" s="422"/>
    </row>
    <row r="88" spans="1:24" ht="25.5">
      <c r="A88" s="432" t="s">
        <v>176</v>
      </c>
      <c r="B88" s="437" t="s">
        <v>2187</v>
      </c>
      <c r="C88" s="437">
        <v>0</v>
      </c>
      <c r="D88" s="433"/>
      <c r="E88" s="530"/>
      <c r="F88" s="433" t="s">
        <v>2152</v>
      </c>
      <c r="G88" s="518"/>
      <c r="H88" s="433">
        <v>4</v>
      </c>
      <c r="I88" s="435">
        <f t="shared" si="23"/>
        <v>0</v>
      </c>
      <c r="J88" s="517">
        <f t="shared" si="29"/>
        <v>0</v>
      </c>
      <c r="K88" s="620">
        <v>0.05</v>
      </c>
      <c r="L88" s="766"/>
      <c r="M88" s="766"/>
      <c r="N88" s="762" t="e">
        <f t="shared" si="20"/>
        <v>#DIV/0!</v>
      </c>
      <c r="O88" s="766"/>
      <c r="P88" s="766"/>
      <c r="Q88" s="762" t="e">
        <f t="shared" si="25"/>
        <v>#DIV/0!</v>
      </c>
      <c r="R88" s="436"/>
      <c r="S88" s="512"/>
      <c r="T88" s="437" t="s">
        <v>256</v>
      </c>
      <c r="U88" s="513"/>
      <c r="V88" s="422"/>
      <c r="W88" s="422"/>
      <c r="X88" s="422"/>
    </row>
    <row r="89" spans="1:24" ht="25.5">
      <c r="A89" s="432" t="s">
        <v>177</v>
      </c>
      <c r="B89" s="437" t="s">
        <v>2187</v>
      </c>
      <c r="C89" s="437">
        <v>0</v>
      </c>
      <c r="D89" s="433"/>
      <c r="E89" s="530"/>
      <c r="F89" s="433" t="s">
        <v>2152</v>
      </c>
      <c r="G89" s="518"/>
      <c r="H89" s="433">
        <v>6</v>
      </c>
      <c r="I89" s="435">
        <f t="shared" si="23"/>
        <v>0</v>
      </c>
      <c r="J89" s="517">
        <f t="shared" si="29"/>
        <v>0</v>
      </c>
      <c r="K89" s="620">
        <v>0.03</v>
      </c>
      <c r="L89" s="766"/>
      <c r="M89" s="766"/>
      <c r="N89" s="762" t="e">
        <f t="shared" si="20"/>
        <v>#DIV/0!</v>
      </c>
      <c r="O89" s="766"/>
      <c r="P89" s="766"/>
      <c r="Q89" s="762" t="e">
        <f t="shared" si="25"/>
        <v>#DIV/0!</v>
      </c>
      <c r="R89" s="436"/>
      <c r="S89" s="512"/>
      <c r="T89" s="437" t="s">
        <v>252</v>
      </c>
      <c r="U89" s="513"/>
      <c r="V89" s="422"/>
      <c r="W89" s="422"/>
      <c r="X89" s="422"/>
    </row>
    <row r="90" spans="1:24" ht="63.75">
      <c r="A90" s="432" t="s">
        <v>178</v>
      </c>
      <c r="B90" s="437" t="s">
        <v>2154</v>
      </c>
      <c r="C90" s="437">
        <v>0</v>
      </c>
      <c r="D90" s="433"/>
      <c r="E90" s="530"/>
      <c r="F90" s="433" t="s">
        <v>2188</v>
      </c>
      <c r="G90" s="518"/>
      <c r="H90" s="433">
        <v>12</v>
      </c>
      <c r="I90" s="435">
        <f t="shared" si="23"/>
        <v>0</v>
      </c>
      <c r="J90" s="517">
        <f t="shared" si="29"/>
        <v>0</v>
      </c>
      <c r="K90" s="620">
        <v>0.1</v>
      </c>
      <c r="L90" s="766"/>
      <c r="M90" s="766"/>
      <c r="N90" s="762" t="e">
        <f t="shared" si="20"/>
        <v>#DIV/0!</v>
      </c>
      <c r="O90" s="766"/>
      <c r="P90" s="766"/>
      <c r="Q90" s="762" t="e">
        <f t="shared" si="25"/>
        <v>#DIV/0!</v>
      </c>
      <c r="R90" s="436"/>
      <c r="S90" s="512"/>
      <c r="T90" s="437" t="s">
        <v>255</v>
      </c>
      <c r="U90" s="513"/>
      <c r="V90" s="422"/>
      <c r="W90" s="422"/>
      <c r="X90" s="422"/>
    </row>
    <row r="91" spans="1:24" ht="25.5">
      <c r="A91" s="432" t="s">
        <v>179</v>
      </c>
      <c r="B91" s="437" t="s">
        <v>2189</v>
      </c>
      <c r="C91" s="437">
        <v>0</v>
      </c>
      <c r="D91" s="433"/>
      <c r="E91" s="530"/>
      <c r="F91" s="433" t="s">
        <v>2152</v>
      </c>
      <c r="G91" s="518"/>
      <c r="H91" s="448">
        <v>26656.520000000004</v>
      </c>
      <c r="I91" s="435">
        <f t="shared" si="23"/>
        <v>0</v>
      </c>
      <c r="J91" s="517">
        <f t="shared" si="29"/>
        <v>0</v>
      </c>
      <c r="K91" s="620">
        <v>0.1</v>
      </c>
      <c r="L91" s="766"/>
      <c r="M91" s="766"/>
      <c r="N91" s="762" t="e">
        <f t="shared" si="20"/>
        <v>#DIV/0!</v>
      </c>
      <c r="O91" s="766"/>
      <c r="P91" s="766"/>
      <c r="Q91" s="762" t="e">
        <f t="shared" si="25"/>
        <v>#DIV/0!</v>
      </c>
      <c r="R91" s="436"/>
      <c r="S91" s="512"/>
      <c r="T91" s="437" t="s">
        <v>251</v>
      </c>
      <c r="U91" s="513"/>
      <c r="V91" s="422"/>
      <c r="W91" s="422"/>
      <c r="X91" s="422"/>
    </row>
    <row r="92" spans="1:24" ht="30" customHeight="1">
      <c r="A92" s="432" t="s">
        <v>180</v>
      </c>
      <c r="B92" s="437" t="s">
        <v>2189</v>
      </c>
      <c r="C92" s="437">
        <v>0</v>
      </c>
      <c r="D92" s="433"/>
      <c r="E92" s="530"/>
      <c r="F92" s="433" t="s">
        <v>2142</v>
      </c>
      <c r="G92" s="518"/>
      <c r="H92" s="433">
        <v>2000</v>
      </c>
      <c r="I92" s="435">
        <f t="shared" si="23"/>
        <v>0</v>
      </c>
      <c r="J92" s="517">
        <f t="shared" si="29"/>
        <v>0</v>
      </c>
      <c r="K92" s="620">
        <v>0.05</v>
      </c>
      <c r="L92" s="766"/>
      <c r="M92" s="766"/>
      <c r="N92" s="762" t="e">
        <f t="shared" si="20"/>
        <v>#DIV/0!</v>
      </c>
      <c r="O92" s="766"/>
      <c r="P92" s="766"/>
      <c r="Q92" s="762" t="e">
        <f t="shared" si="25"/>
        <v>#DIV/0!</v>
      </c>
      <c r="R92" s="436"/>
      <c r="S92" s="512"/>
      <c r="T92" s="437" t="s">
        <v>251</v>
      </c>
      <c r="U92" s="513"/>
      <c r="V92" s="422"/>
      <c r="W92" s="422"/>
      <c r="X92" s="422"/>
    </row>
    <row r="93" spans="1:24" ht="27" customHeight="1">
      <c r="A93" s="432" t="s">
        <v>181</v>
      </c>
      <c r="B93" s="437" t="s">
        <v>2189</v>
      </c>
      <c r="C93" s="437">
        <v>0</v>
      </c>
      <c r="D93" s="433"/>
      <c r="E93" s="517"/>
      <c r="F93" s="433" t="s">
        <v>2190</v>
      </c>
      <c r="G93" s="518"/>
      <c r="H93" s="433">
        <v>5400</v>
      </c>
      <c r="I93" s="435">
        <f t="shared" si="23"/>
        <v>0</v>
      </c>
      <c r="J93" s="517">
        <f t="shared" si="29"/>
        <v>0</v>
      </c>
      <c r="K93" s="620">
        <v>0.05</v>
      </c>
      <c r="L93" s="766"/>
      <c r="M93" s="766"/>
      <c r="N93" s="762" t="e">
        <f t="shared" si="20"/>
        <v>#DIV/0!</v>
      </c>
      <c r="O93" s="766"/>
      <c r="P93" s="766"/>
      <c r="Q93" s="762" t="e">
        <f t="shared" si="25"/>
        <v>#DIV/0!</v>
      </c>
      <c r="R93" s="436"/>
      <c r="S93" s="512"/>
      <c r="T93" s="437" t="s">
        <v>255</v>
      </c>
      <c r="U93" s="513"/>
      <c r="V93" s="422"/>
      <c r="W93" s="422"/>
      <c r="X93" s="422"/>
    </row>
    <row r="94" spans="1:24" ht="45.75" customHeight="1">
      <c r="A94" s="432" t="s">
        <v>182</v>
      </c>
      <c r="B94" s="437" t="s">
        <v>2191</v>
      </c>
      <c r="C94" s="437">
        <v>1</v>
      </c>
      <c r="D94" s="437">
        <v>0</v>
      </c>
      <c r="E94" s="510">
        <f t="shared" si="26"/>
        <v>0</v>
      </c>
      <c r="F94" s="437" t="s">
        <v>183</v>
      </c>
      <c r="G94" s="529">
        <v>0.2</v>
      </c>
      <c r="H94" s="433">
        <v>8</v>
      </c>
      <c r="I94" s="435">
        <f t="shared" si="23"/>
        <v>0</v>
      </c>
      <c r="J94" s="517">
        <f t="shared" si="29"/>
        <v>0</v>
      </c>
      <c r="K94" s="620">
        <v>7.0000000000000007E-2</v>
      </c>
      <c r="L94" s="766"/>
      <c r="M94" s="766"/>
      <c r="N94" s="762" t="e">
        <f t="shared" si="20"/>
        <v>#DIV/0!</v>
      </c>
      <c r="O94" s="766"/>
      <c r="P94" s="766"/>
      <c r="Q94" s="762" t="e">
        <f t="shared" si="25"/>
        <v>#DIV/0!</v>
      </c>
      <c r="R94" s="436"/>
      <c r="S94" s="512"/>
      <c r="T94" s="437" t="s">
        <v>255</v>
      </c>
      <c r="U94" s="513"/>
      <c r="V94" s="422"/>
      <c r="W94" s="422"/>
      <c r="X94" s="422"/>
    </row>
    <row r="95" spans="1:24" ht="60" customHeight="1">
      <c r="A95" s="432" t="s">
        <v>184</v>
      </c>
      <c r="B95" s="437" t="s">
        <v>2192</v>
      </c>
      <c r="C95" s="437">
        <v>1</v>
      </c>
      <c r="D95" s="437">
        <v>0</v>
      </c>
      <c r="E95" s="510">
        <f t="shared" si="26"/>
        <v>0</v>
      </c>
      <c r="F95" s="437" t="s">
        <v>185</v>
      </c>
      <c r="G95" s="529">
        <v>0.25</v>
      </c>
      <c r="H95" s="433">
        <v>1</v>
      </c>
      <c r="I95" s="435">
        <f t="shared" si="23"/>
        <v>0</v>
      </c>
      <c r="J95" s="517">
        <f t="shared" si="29"/>
        <v>0</v>
      </c>
      <c r="K95" s="620">
        <v>0.1</v>
      </c>
      <c r="L95" s="766"/>
      <c r="M95" s="766"/>
      <c r="N95" s="762" t="e">
        <f t="shared" si="20"/>
        <v>#DIV/0!</v>
      </c>
      <c r="O95" s="766"/>
      <c r="P95" s="766"/>
      <c r="Q95" s="762" t="e">
        <f t="shared" si="25"/>
        <v>#DIV/0!</v>
      </c>
      <c r="R95" s="436"/>
      <c r="S95" s="512"/>
      <c r="T95" s="437" t="s">
        <v>255</v>
      </c>
      <c r="U95" s="513"/>
      <c r="V95" s="422"/>
      <c r="W95" s="422"/>
      <c r="X95" s="422"/>
    </row>
    <row r="96" spans="1:24" ht="25.5">
      <c r="A96" s="439" t="s">
        <v>186</v>
      </c>
      <c r="B96" s="439"/>
      <c r="C96" s="439"/>
      <c r="D96" s="439"/>
      <c r="E96" s="521">
        <f>+($K$97*G97)+($K$98*E98)+($K$99*G99)+($K$100*E100)+($K$101*G101)+($K$102*E102)+($K$103*E103)</f>
        <v>0.52451428571428571</v>
      </c>
      <c r="F96" s="439"/>
      <c r="G96" s="522"/>
      <c r="H96" s="439"/>
      <c r="I96" s="439">
        <f t="shared" si="23"/>
        <v>0</v>
      </c>
      <c r="J96" s="521">
        <f>+($K$97*G97)+($K$98*J98)+($K$99*G99)+($K$100*J100)+($K$101*G101)+($K$102*J102)+($K$103*J103)</f>
        <v>0.47706548387096775</v>
      </c>
      <c r="K96" s="621">
        <v>0.7</v>
      </c>
      <c r="L96" s="766"/>
      <c r="M96" s="766"/>
      <c r="N96" s="762" t="e">
        <f t="shared" si="20"/>
        <v>#DIV/0!</v>
      </c>
      <c r="O96" s="766"/>
      <c r="P96" s="766"/>
      <c r="Q96" s="762" t="e">
        <f t="shared" si="25"/>
        <v>#DIV/0!</v>
      </c>
      <c r="R96" s="439"/>
      <c r="S96" s="523"/>
      <c r="T96" s="439"/>
      <c r="U96" s="524"/>
      <c r="V96" s="422"/>
      <c r="W96" s="422"/>
      <c r="X96" s="422"/>
    </row>
    <row r="97" spans="1:24" ht="51">
      <c r="A97" s="432" t="s">
        <v>187</v>
      </c>
      <c r="B97" s="437" t="s">
        <v>2193</v>
      </c>
      <c r="C97" s="437">
        <v>400</v>
      </c>
      <c r="D97" s="437">
        <v>0</v>
      </c>
      <c r="E97" s="510">
        <f t="shared" si="26"/>
        <v>0</v>
      </c>
      <c r="F97" s="437" t="s">
        <v>188</v>
      </c>
      <c r="G97" s="525">
        <v>0.1</v>
      </c>
      <c r="H97" s="433">
        <v>1400</v>
      </c>
      <c r="I97" s="435">
        <f t="shared" si="23"/>
        <v>0</v>
      </c>
      <c r="J97" s="517">
        <f t="shared" ref="J97:J103" si="30">+I97/H97</f>
        <v>0</v>
      </c>
      <c r="K97" s="620">
        <v>0.2</v>
      </c>
      <c r="L97" s="766"/>
      <c r="M97" s="766"/>
      <c r="N97" s="762" t="e">
        <f t="shared" si="20"/>
        <v>#DIV/0!</v>
      </c>
      <c r="O97" s="766"/>
      <c r="P97" s="766"/>
      <c r="Q97" s="762" t="e">
        <f t="shared" si="25"/>
        <v>#DIV/0!</v>
      </c>
      <c r="R97" s="436"/>
      <c r="S97" s="512"/>
      <c r="T97" s="437" t="s">
        <v>258</v>
      </c>
      <c r="U97" s="513"/>
      <c r="V97" s="422"/>
      <c r="W97" s="422"/>
      <c r="X97" s="422"/>
    </row>
    <row r="98" spans="1:24" ht="63.75">
      <c r="A98" s="432" t="s">
        <v>2120</v>
      </c>
      <c r="B98" s="437" t="s">
        <v>2194</v>
      </c>
      <c r="C98" s="437">
        <v>50000</v>
      </c>
      <c r="D98" s="437">
        <v>25650</v>
      </c>
      <c r="E98" s="510">
        <f t="shared" si="26"/>
        <v>0.51300000000000001</v>
      </c>
      <c r="F98" s="437" t="s">
        <v>2195</v>
      </c>
      <c r="G98" s="511">
        <f>E98+10%</f>
        <v>0.61299999999999999</v>
      </c>
      <c r="H98" s="433">
        <v>500000</v>
      </c>
      <c r="I98" s="435">
        <f t="shared" si="23"/>
        <v>25650</v>
      </c>
      <c r="J98" s="517">
        <f t="shared" si="30"/>
        <v>5.1299999999999998E-2</v>
      </c>
      <c r="K98" s="620">
        <v>0.1</v>
      </c>
      <c r="L98" s="766"/>
      <c r="M98" s="766"/>
      <c r="N98" s="762" t="e">
        <f t="shared" si="20"/>
        <v>#DIV/0!</v>
      </c>
      <c r="O98" s="766"/>
      <c r="P98" s="766"/>
      <c r="Q98" s="762" t="e">
        <f t="shared" si="25"/>
        <v>#DIV/0!</v>
      </c>
      <c r="R98" s="436"/>
      <c r="S98" s="512"/>
      <c r="T98" s="437" t="s">
        <v>258</v>
      </c>
      <c r="U98" s="513"/>
      <c r="V98" s="422"/>
      <c r="W98" s="422"/>
      <c r="X98" s="422"/>
    </row>
    <row r="99" spans="1:24" ht="51">
      <c r="A99" s="432" t="s">
        <v>189</v>
      </c>
      <c r="B99" s="437" t="s">
        <v>2181</v>
      </c>
      <c r="C99" s="437">
        <v>2</v>
      </c>
      <c r="D99" s="437">
        <v>0</v>
      </c>
      <c r="E99" s="510">
        <f t="shared" si="26"/>
        <v>0</v>
      </c>
      <c r="F99" s="449" t="s">
        <v>190</v>
      </c>
      <c r="G99" s="525">
        <v>0.1</v>
      </c>
      <c r="H99" s="433">
        <v>8</v>
      </c>
      <c r="I99" s="435">
        <f t="shared" si="23"/>
        <v>0</v>
      </c>
      <c r="J99" s="517">
        <f t="shared" si="30"/>
        <v>0</v>
      </c>
      <c r="K99" s="620">
        <v>0.1</v>
      </c>
      <c r="L99" s="766"/>
      <c r="M99" s="766"/>
      <c r="N99" s="762" t="e">
        <f t="shared" si="20"/>
        <v>#DIV/0!</v>
      </c>
      <c r="O99" s="766"/>
      <c r="P99" s="766"/>
      <c r="Q99" s="762" t="e">
        <f t="shared" si="25"/>
        <v>#DIV/0!</v>
      </c>
      <c r="R99" s="436"/>
      <c r="S99" s="512"/>
      <c r="T99" s="437" t="s">
        <v>258</v>
      </c>
      <c r="U99" s="513"/>
      <c r="V99" s="422"/>
      <c r="W99" s="422"/>
      <c r="X99" s="422"/>
    </row>
    <row r="100" spans="1:24" ht="51">
      <c r="A100" s="432" t="s">
        <v>191</v>
      </c>
      <c r="B100" s="437" t="s">
        <v>2196</v>
      </c>
      <c r="C100" s="437">
        <v>140</v>
      </c>
      <c r="D100" s="437">
        <v>37</v>
      </c>
      <c r="E100" s="510">
        <f t="shared" si="26"/>
        <v>0.26428571428571429</v>
      </c>
      <c r="F100" s="437" t="s">
        <v>192</v>
      </c>
      <c r="G100" s="511">
        <f>E100+10%</f>
        <v>0.36428571428571432</v>
      </c>
      <c r="H100" s="433">
        <v>155</v>
      </c>
      <c r="I100" s="435">
        <f t="shared" si="23"/>
        <v>37</v>
      </c>
      <c r="J100" s="517">
        <f t="shared" si="30"/>
        <v>0.23870967741935484</v>
      </c>
      <c r="K100" s="620">
        <v>0.05</v>
      </c>
      <c r="L100" s="766"/>
      <c r="M100" s="766"/>
      <c r="N100" s="762" t="e">
        <f t="shared" si="20"/>
        <v>#DIV/0!</v>
      </c>
      <c r="O100" s="766"/>
      <c r="P100" s="766"/>
      <c r="Q100" s="762" t="e">
        <f t="shared" si="25"/>
        <v>#DIV/0!</v>
      </c>
      <c r="R100" s="436"/>
      <c r="S100" s="512"/>
      <c r="T100" s="437" t="s">
        <v>258</v>
      </c>
      <c r="U100" s="513"/>
      <c r="V100" s="422"/>
      <c r="W100" s="422"/>
      <c r="X100" s="422"/>
    </row>
    <row r="101" spans="1:24" ht="31.5" customHeight="1">
      <c r="A101" s="432" t="s">
        <v>193</v>
      </c>
      <c r="B101" s="437" t="s">
        <v>2197</v>
      </c>
      <c r="C101" s="437">
        <v>500</v>
      </c>
      <c r="D101" s="437">
        <v>0</v>
      </c>
      <c r="E101" s="510">
        <f t="shared" si="26"/>
        <v>0</v>
      </c>
      <c r="F101" s="437" t="s">
        <v>194</v>
      </c>
      <c r="G101" s="525">
        <v>0.2</v>
      </c>
      <c r="H101" s="433">
        <v>3500</v>
      </c>
      <c r="I101" s="435">
        <f t="shared" si="23"/>
        <v>0</v>
      </c>
      <c r="J101" s="517">
        <f t="shared" si="30"/>
        <v>0</v>
      </c>
      <c r="K101" s="620">
        <v>0.15</v>
      </c>
      <c r="L101" s="766"/>
      <c r="M101" s="766"/>
      <c r="N101" s="762" t="e">
        <f t="shared" si="20"/>
        <v>#DIV/0!</v>
      </c>
      <c r="O101" s="766"/>
      <c r="P101" s="766"/>
      <c r="Q101" s="762" t="e">
        <f t="shared" si="25"/>
        <v>#DIV/0!</v>
      </c>
      <c r="R101" s="436"/>
      <c r="S101" s="512"/>
      <c r="T101" s="437" t="s">
        <v>258</v>
      </c>
      <c r="U101" s="513"/>
      <c r="V101" s="422"/>
      <c r="W101" s="422"/>
      <c r="X101" s="422"/>
    </row>
    <row r="102" spans="1:24" ht="72" customHeight="1">
      <c r="A102" s="432" t="s">
        <v>195</v>
      </c>
      <c r="B102" s="437" t="s">
        <v>2011</v>
      </c>
      <c r="C102" s="437">
        <v>100</v>
      </c>
      <c r="D102" s="437">
        <v>100</v>
      </c>
      <c r="E102" s="510">
        <f t="shared" si="26"/>
        <v>1</v>
      </c>
      <c r="F102" s="437" t="s">
        <v>2198</v>
      </c>
      <c r="G102" s="518"/>
      <c r="H102" s="433">
        <v>100</v>
      </c>
      <c r="I102" s="435">
        <f t="shared" si="23"/>
        <v>100</v>
      </c>
      <c r="J102" s="517">
        <f t="shared" si="30"/>
        <v>1</v>
      </c>
      <c r="K102" s="620">
        <v>0.2</v>
      </c>
      <c r="L102" s="766"/>
      <c r="M102" s="766"/>
      <c r="N102" s="762" t="e">
        <f t="shared" si="20"/>
        <v>#DIV/0!</v>
      </c>
      <c r="O102" s="766"/>
      <c r="P102" s="766"/>
      <c r="Q102" s="762" t="e">
        <f t="shared" si="25"/>
        <v>#DIV/0!</v>
      </c>
      <c r="R102" s="436" t="s">
        <v>2185</v>
      </c>
      <c r="S102" s="512"/>
      <c r="T102" s="437" t="s">
        <v>252</v>
      </c>
      <c r="U102" s="513"/>
      <c r="V102" s="422"/>
      <c r="W102" s="422"/>
      <c r="X102" s="422"/>
    </row>
    <row r="103" spans="1:24" ht="75" customHeight="1">
      <c r="A103" s="432" t="s">
        <v>196</v>
      </c>
      <c r="B103" s="437" t="s">
        <v>2199</v>
      </c>
      <c r="C103" s="437">
        <v>1</v>
      </c>
      <c r="D103" s="437">
        <v>1</v>
      </c>
      <c r="E103" s="510">
        <f t="shared" si="26"/>
        <v>1</v>
      </c>
      <c r="F103" s="433" t="s">
        <v>2200</v>
      </c>
      <c r="G103" s="518"/>
      <c r="H103" s="433">
        <v>1</v>
      </c>
      <c r="I103" s="435">
        <f t="shared" si="23"/>
        <v>1</v>
      </c>
      <c r="J103" s="517">
        <f t="shared" si="30"/>
        <v>1</v>
      </c>
      <c r="K103" s="620">
        <v>0.2</v>
      </c>
      <c r="L103" s="765"/>
      <c r="M103" s="765"/>
      <c r="N103" s="763" t="e">
        <f t="shared" si="20"/>
        <v>#DIV/0!</v>
      </c>
      <c r="O103" s="765"/>
      <c r="P103" s="765"/>
      <c r="Q103" s="763" t="e">
        <f t="shared" si="25"/>
        <v>#DIV/0!</v>
      </c>
      <c r="R103" s="436"/>
      <c r="S103" s="512"/>
      <c r="T103" s="437" t="s">
        <v>252</v>
      </c>
      <c r="U103" s="513"/>
      <c r="V103" s="422"/>
      <c r="W103" s="422"/>
      <c r="X103" s="422"/>
    </row>
    <row r="104" spans="1:24" ht="25.5">
      <c r="A104" s="441" t="s">
        <v>197</v>
      </c>
      <c r="B104" s="441"/>
      <c r="C104" s="441"/>
      <c r="D104" s="441"/>
      <c r="E104" s="570">
        <f>+(K105*E105)+(E119*K119)+(E123*K123)+(E127*K127)</f>
        <v>0.6042805</v>
      </c>
      <c r="F104" s="441"/>
      <c r="G104" s="533"/>
      <c r="H104" s="441"/>
      <c r="I104" s="441">
        <f t="shared" si="23"/>
        <v>0</v>
      </c>
      <c r="J104" s="532">
        <f>+(K105*J105)+(J119*K119)+(J123*K123)+(J127*K127)</f>
        <v>0.65457732401482427</v>
      </c>
      <c r="K104" s="622">
        <v>0.24</v>
      </c>
      <c r="L104" s="534">
        <f>L105+L119+L123+L127</f>
        <v>10943264878.626202</v>
      </c>
      <c r="M104" s="534">
        <f>M105+M119+M123+M127</f>
        <v>2488610255.0699997</v>
      </c>
      <c r="N104" s="555">
        <f t="shared" si="20"/>
        <v>0.22741021830976785</v>
      </c>
      <c r="O104" s="534">
        <f>O105+O119+O123+O127</f>
        <v>30846423396.07</v>
      </c>
      <c r="P104" s="534">
        <f t="shared" ref="P104:P129" si="31">+M104</f>
        <v>2488610255.0699997</v>
      </c>
      <c r="Q104" s="536">
        <f>+P104/O104</f>
        <v>8.0677432943070546E-2</v>
      </c>
      <c r="R104" s="441"/>
      <c r="S104" s="537"/>
      <c r="T104" s="441"/>
      <c r="U104" s="538"/>
      <c r="V104" s="422"/>
      <c r="W104" s="422"/>
      <c r="X104" s="422"/>
    </row>
    <row r="105" spans="1:24" ht="29.25" customHeight="1">
      <c r="A105" s="429" t="s">
        <v>198</v>
      </c>
      <c r="B105" s="429"/>
      <c r="C105" s="429"/>
      <c r="D105" s="429"/>
      <c r="E105" s="556">
        <f>+K106*E106</f>
        <v>0.61098333333333321</v>
      </c>
      <c r="F105" s="429"/>
      <c r="G105" s="492"/>
      <c r="H105" s="429"/>
      <c r="I105" s="429">
        <f t="shared" si="23"/>
        <v>0</v>
      </c>
      <c r="J105" s="549">
        <f>+K106*J106</f>
        <v>0.28216219858156022</v>
      </c>
      <c r="K105" s="617">
        <v>0.35</v>
      </c>
      <c r="L105" s="493">
        <f>L106</f>
        <v>7055505935.2702007</v>
      </c>
      <c r="M105" s="493">
        <f>M106</f>
        <v>1300851311.73</v>
      </c>
      <c r="N105" s="494">
        <f t="shared" si="20"/>
        <v>0.18437392352362639</v>
      </c>
      <c r="O105" s="493">
        <f>O106</f>
        <v>14478664452.73</v>
      </c>
      <c r="P105" s="493">
        <f t="shared" si="31"/>
        <v>1300851311.73</v>
      </c>
      <c r="Q105" s="540">
        <f>+P105/O105</f>
        <v>8.9846084628663406E-2</v>
      </c>
      <c r="R105" s="429"/>
      <c r="S105" s="496"/>
      <c r="T105" s="429"/>
      <c r="U105" s="497"/>
      <c r="V105" s="422"/>
      <c r="W105" s="422"/>
      <c r="X105" s="422"/>
    </row>
    <row r="106" spans="1:24" ht="26.25" customHeight="1">
      <c r="A106" s="444" t="s">
        <v>199</v>
      </c>
      <c r="B106" s="444"/>
      <c r="C106" s="444"/>
      <c r="D106" s="444"/>
      <c r="E106" s="550">
        <f>+(K107*E107)+(E110*K110)+(E113*K113)+(E116*K116)</f>
        <v>0.61098333333333321</v>
      </c>
      <c r="F106" s="444"/>
      <c r="G106" s="551"/>
      <c r="H106" s="444"/>
      <c r="I106" s="444">
        <f t="shared" si="23"/>
        <v>0</v>
      </c>
      <c r="J106" s="550">
        <f>+(K107*J107)+(J110*K110)+(J113*K113)+(J116*K116)</f>
        <v>0.28216219858156022</v>
      </c>
      <c r="K106" s="624">
        <v>1</v>
      </c>
      <c r="L106" s="500">
        <f>L107+L110+L113+L116</f>
        <v>7055505935.2702007</v>
      </c>
      <c r="M106" s="500">
        <f>M107+M110+M113+M116</f>
        <v>1300851311.73</v>
      </c>
      <c r="N106" s="552">
        <f t="shared" si="20"/>
        <v>0.18437392352362639</v>
      </c>
      <c r="O106" s="500">
        <f>O107+O110+O113+O116</f>
        <v>14478664452.73</v>
      </c>
      <c r="P106" s="500">
        <f t="shared" si="31"/>
        <v>1300851311.73</v>
      </c>
      <c r="Q106" s="553">
        <f>+P106/O106</f>
        <v>8.9846084628663406E-2</v>
      </c>
      <c r="R106" s="444"/>
      <c r="S106" s="503"/>
      <c r="T106" s="444"/>
      <c r="U106" s="504"/>
      <c r="V106" s="422"/>
      <c r="W106" s="422"/>
      <c r="X106" s="422"/>
    </row>
    <row r="107" spans="1:24" ht="14.25">
      <c r="A107" s="439" t="s">
        <v>200</v>
      </c>
      <c r="B107" s="439"/>
      <c r="C107" s="439"/>
      <c r="D107" s="439"/>
      <c r="E107" s="521">
        <f>+(K108*G108)+(K109*G109)</f>
        <v>0.57499999999999996</v>
      </c>
      <c r="F107" s="439"/>
      <c r="G107" s="522"/>
      <c r="H107" s="439"/>
      <c r="I107" s="439">
        <f t="shared" si="23"/>
        <v>0</v>
      </c>
      <c r="J107" s="521">
        <f>+(K108*G108)+(K109*G109)</f>
        <v>0.57499999999999996</v>
      </c>
      <c r="K107" s="621">
        <v>0.15</v>
      </c>
      <c r="L107" s="764">
        <v>7055505935.2702007</v>
      </c>
      <c r="M107" s="764">
        <v>1300851311.73</v>
      </c>
      <c r="N107" s="761">
        <f t="shared" si="20"/>
        <v>0.18437392352362639</v>
      </c>
      <c r="O107" s="764">
        <v>14478664452.73</v>
      </c>
      <c r="P107" s="764">
        <f>+M107</f>
        <v>1300851311.73</v>
      </c>
      <c r="Q107" s="761">
        <f>+P107/O107</f>
        <v>8.9846084628663406E-2</v>
      </c>
      <c r="R107" s="439"/>
      <c r="S107" s="523"/>
      <c r="T107" s="439"/>
      <c r="U107" s="524"/>
      <c r="V107" s="422"/>
      <c r="W107" s="422"/>
      <c r="X107" s="422"/>
    </row>
    <row r="108" spans="1:24" ht="130.5" customHeight="1">
      <c r="A108" s="432" t="s">
        <v>201</v>
      </c>
      <c r="B108" s="437" t="s">
        <v>202</v>
      </c>
      <c r="C108" s="437">
        <v>40</v>
      </c>
      <c r="D108" s="437">
        <v>0</v>
      </c>
      <c r="E108" s="510">
        <f t="shared" si="26"/>
        <v>0</v>
      </c>
      <c r="F108" s="437" t="s">
        <v>2201</v>
      </c>
      <c r="G108" s="529">
        <v>0.9</v>
      </c>
      <c r="H108" s="433">
        <v>160</v>
      </c>
      <c r="I108" s="435">
        <f t="shared" si="23"/>
        <v>0</v>
      </c>
      <c r="J108" s="517">
        <f t="shared" ref="J108:J109" si="32">+I108/H108</f>
        <v>0</v>
      </c>
      <c r="K108" s="620">
        <v>0.5</v>
      </c>
      <c r="L108" s="766"/>
      <c r="M108" s="766"/>
      <c r="N108" s="762" t="e">
        <f t="shared" si="20"/>
        <v>#DIV/0!</v>
      </c>
      <c r="O108" s="766"/>
      <c r="P108" s="766"/>
      <c r="Q108" s="762" t="e">
        <f t="shared" si="25"/>
        <v>#DIV/0!</v>
      </c>
      <c r="R108" s="436" t="s">
        <v>2148</v>
      </c>
      <c r="S108" s="512"/>
      <c r="T108" s="437" t="s">
        <v>252</v>
      </c>
      <c r="U108" s="513"/>
      <c r="V108" s="422"/>
      <c r="W108" s="422"/>
      <c r="X108" s="422"/>
    </row>
    <row r="109" spans="1:24" ht="118.5" customHeight="1">
      <c r="A109" s="432" t="s">
        <v>203</v>
      </c>
      <c r="B109" s="437" t="s">
        <v>2011</v>
      </c>
      <c r="C109" s="437">
        <v>4</v>
      </c>
      <c r="D109" s="437">
        <v>0</v>
      </c>
      <c r="E109" s="517">
        <f t="shared" si="26"/>
        <v>0</v>
      </c>
      <c r="F109" s="437" t="s">
        <v>2202</v>
      </c>
      <c r="G109" s="529">
        <v>0.25</v>
      </c>
      <c r="H109" s="433">
        <v>34</v>
      </c>
      <c r="I109" s="435">
        <f t="shared" si="23"/>
        <v>0</v>
      </c>
      <c r="J109" s="517">
        <f t="shared" si="32"/>
        <v>0</v>
      </c>
      <c r="K109" s="620">
        <v>0.5</v>
      </c>
      <c r="L109" s="766"/>
      <c r="M109" s="766"/>
      <c r="N109" s="762" t="e">
        <f t="shared" si="20"/>
        <v>#DIV/0!</v>
      </c>
      <c r="O109" s="766"/>
      <c r="P109" s="766"/>
      <c r="Q109" s="762" t="e">
        <f t="shared" si="25"/>
        <v>#DIV/0!</v>
      </c>
      <c r="R109" s="436"/>
      <c r="S109" s="512"/>
      <c r="T109" s="437" t="s">
        <v>252</v>
      </c>
      <c r="U109" s="513"/>
      <c r="V109" s="422"/>
      <c r="W109" s="422"/>
      <c r="X109" s="422"/>
    </row>
    <row r="110" spans="1:24" ht="44.25" customHeight="1">
      <c r="A110" s="439" t="s">
        <v>204</v>
      </c>
      <c r="B110" s="439"/>
      <c r="C110" s="439"/>
      <c r="D110" s="439"/>
      <c r="E110" s="521">
        <f>+(K111*E111)+(K112*G112)</f>
        <v>0.72666666666666613</v>
      </c>
      <c r="F110" s="439"/>
      <c r="G110" s="522"/>
      <c r="H110" s="439"/>
      <c r="I110" s="439">
        <f t="shared" si="23"/>
        <v>0</v>
      </c>
      <c r="J110" s="610">
        <f>+(K111*J111)+(K112*G112)</f>
        <v>0.39333333333333304</v>
      </c>
      <c r="K110" s="621">
        <v>0.2</v>
      </c>
      <c r="L110" s="766"/>
      <c r="M110" s="766"/>
      <c r="N110" s="762" t="e">
        <f t="shared" si="20"/>
        <v>#DIV/0!</v>
      </c>
      <c r="O110" s="766"/>
      <c r="P110" s="766"/>
      <c r="Q110" s="762" t="e">
        <f t="shared" si="25"/>
        <v>#DIV/0!</v>
      </c>
      <c r="R110" s="439"/>
      <c r="S110" s="523"/>
      <c r="T110" s="439"/>
      <c r="U110" s="524"/>
      <c r="V110" s="422"/>
      <c r="W110" s="422"/>
      <c r="X110" s="422"/>
    </row>
    <row r="111" spans="1:24" ht="191.25">
      <c r="A111" s="432" t="s">
        <v>205</v>
      </c>
      <c r="B111" s="437" t="s">
        <v>2011</v>
      </c>
      <c r="C111" s="437">
        <v>40</v>
      </c>
      <c r="D111" s="437">
        <v>33.3333333333333</v>
      </c>
      <c r="E111" s="510">
        <f t="shared" si="26"/>
        <v>0.83333333333333248</v>
      </c>
      <c r="F111" s="437" t="s">
        <v>2203</v>
      </c>
      <c r="G111" s="516"/>
      <c r="H111" s="433">
        <v>80</v>
      </c>
      <c r="I111" s="435">
        <f t="shared" si="23"/>
        <v>33.3333333333333</v>
      </c>
      <c r="J111" s="517">
        <f t="shared" ref="J111:J112" si="33">+I111/H111</f>
        <v>0.41666666666666624</v>
      </c>
      <c r="K111" s="620">
        <v>0.8</v>
      </c>
      <c r="L111" s="766"/>
      <c r="M111" s="766"/>
      <c r="N111" s="762" t="e">
        <f t="shared" si="20"/>
        <v>#DIV/0!</v>
      </c>
      <c r="O111" s="766"/>
      <c r="P111" s="766"/>
      <c r="Q111" s="762" t="e">
        <f t="shared" si="25"/>
        <v>#DIV/0!</v>
      </c>
      <c r="R111" s="436"/>
      <c r="S111" s="512"/>
      <c r="T111" s="437" t="s">
        <v>252</v>
      </c>
      <c r="U111" s="513"/>
      <c r="V111" s="422"/>
      <c r="W111" s="422"/>
      <c r="X111" s="422"/>
    </row>
    <row r="112" spans="1:24" ht="109.5" customHeight="1">
      <c r="A112" s="432" t="s">
        <v>206</v>
      </c>
      <c r="B112" s="437" t="s">
        <v>2011</v>
      </c>
      <c r="C112" s="437">
        <v>70</v>
      </c>
      <c r="D112" s="437">
        <v>0</v>
      </c>
      <c r="E112" s="510">
        <f t="shared" si="26"/>
        <v>0</v>
      </c>
      <c r="F112" s="437" t="s">
        <v>207</v>
      </c>
      <c r="G112" s="529">
        <v>0.3</v>
      </c>
      <c r="H112" s="433">
        <v>100</v>
      </c>
      <c r="I112" s="435">
        <f t="shared" si="23"/>
        <v>0</v>
      </c>
      <c r="J112" s="517">
        <f t="shared" si="33"/>
        <v>0</v>
      </c>
      <c r="K112" s="620">
        <v>0.2</v>
      </c>
      <c r="L112" s="766"/>
      <c r="M112" s="766"/>
      <c r="N112" s="762" t="e">
        <f t="shared" si="20"/>
        <v>#DIV/0!</v>
      </c>
      <c r="O112" s="766"/>
      <c r="P112" s="766"/>
      <c r="Q112" s="762" t="e">
        <f t="shared" si="25"/>
        <v>#DIV/0!</v>
      </c>
      <c r="R112" s="436"/>
      <c r="S112" s="512"/>
      <c r="T112" s="437" t="s">
        <v>252</v>
      </c>
      <c r="U112" s="513"/>
      <c r="V112" s="422"/>
      <c r="W112" s="422"/>
      <c r="X112" s="422"/>
    </row>
    <row r="113" spans="1:24" ht="38.25">
      <c r="A113" s="439" t="s">
        <v>208</v>
      </c>
      <c r="B113" s="439"/>
      <c r="C113" s="439"/>
      <c r="D113" s="439"/>
      <c r="E113" s="521">
        <f>+(K114*E114)+(K115*E115)</f>
        <v>0.27999999999999997</v>
      </c>
      <c r="F113" s="439"/>
      <c r="G113" s="522"/>
      <c r="H113" s="439"/>
      <c r="I113" s="439">
        <f t="shared" si="23"/>
        <v>0</v>
      </c>
      <c r="J113" s="610">
        <f>+(K114*J114)+(K115*J115)</f>
        <v>5.5999999999999994E-2</v>
      </c>
      <c r="K113" s="621">
        <v>0.5</v>
      </c>
      <c r="L113" s="766"/>
      <c r="M113" s="766"/>
      <c r="N113" s="762" t="e">
        <f t="shared" si="20"/>
        <v>#DIV/0!</v>
      </c>
      <c r="O113" s="766"/>
      <c r="P113" s="766"/>
      <c r="Q113" s="762" t="e">
        <f t="shared" si="25"/>
        <v>#DIV/0!</v>
      </c>
      <c r="R113" s="439"/>
      <c r="S113" s="523"/>
      <c r="T113" s="439"/>
      <c r="U113" s="524"/>
      <c r="V113" s="422"/>
      <c r="W113" s="422"/>
      <c r="X113" s="422"/>
    </row>
    <row r="114" spans="1:24" ht="78.75" customHeight="1">
      <c r="A114" s="432" t="s">
        <v>209</v>
      </c>
      <c r="B114" s="437" t="s">
        <v>2011</v>
      </c>
      <c r="C114" s="433">
        <v>5</v>
      </c>
      <c r="D114" s="433">
        <v>2</v>
      </c>
      <c r="E114" s="510">
        <f t="shared" si="26"/>
        <v>0.4</v>
      </c>
      <c r="F114" s="433" t="s">
        <v>2204</v>
      </c>
      <c r="G114" s="518"/>
      <c r="H114" s="433">
        <v>25</v>
      </c>
      <c r="I114" s="435">
        <f t="shared" si="23"/>
        <v>2</v>
      </c>
      <c r="J114" s="517">
        <f t="shared" ref="J114:J115" si="34">+I114/H114</f>
        <v>0.08</v>
      </c>
      <c r="K114" s="620">
        <v>0.7</v>
      </c>
      <c r="L114" s="766"/>
      <c r="M114" s="766"/>
      <c r="N114" s="762" t="e">
        <f t="shared" si="20"/>
        <v>#DIV/0!</v>
      </c>
      <c r="O114" s="766"/>
      <c r="P114" s="766"/>
      <c r="Q114" s="762" t="e">
        <f t="shared" si="25"/>
        <v>#DIV/0!</v>
      </c>
      <c r="R114" s="436"/>
      <c r="S114" s="512"/>
      <c r="T114" s="437" t="s">
        <v>252</v>
      </c>
      <c r="U114" s="513"/>
      <c r="V114" s="422"/>
      <c r="W114" s="422"/>
      <c r="X114" s="422"/>
    </row>
    <row r="115" spans="1:24" ht="33.75" customHeight="1">
      <c r="A115" s="432" t="s">
        <v>210</v>
      </c>
      <c r="B115" s="437" t="s">
        <v>2011</v>
      </c>
      <c r="C115" s="433">
        <v>5</v>
      </c>
      <c r="D115" s="433"/>
      <c r="E115" s="510">
        <f t="shared" si="26"/>
        <v>0</v>
      </c>
      <c r="F115" s="433"/>
      <c r="G115" s="518"/>
      <c r="H115" s="433">
        <v>15</v>
      </c>
      <c r="I115" s="435">
        <f t="shared" si="23"/>
        <v>0</v>
      </c>
      <c r="J115" s="517">
        <f t="shared" si="34"/>
        <v>0</v>
      </c>
      <c r="K115" s="620">
        <v>0.3</v>
      </c>
      <c r="L115" s="766"/>
      <c r="M115" s="766"/>
      <c r="N115" s="762" t="e">
        <f t="shared" si="20"/>
        <v>#DIV/0!</v>
      </c>
      <c r="O115" s="766"/>
      <c r="P115" s="766"/>
      <c r="Q115" s="762" t="e">
        <f t="shared" si="25"/>
        <v>#DIV/0!</v>
      </c>
      <c r="R115" s="436"/>
      <c r="S115" s="512"/>
      <c r="T115" s="437" t="s">
        <v>252</v>
      </c>
      <c r="U115" s="513"/>
      <c r="V115" s="422"/>
      <c r="W115" s="422"/>
      <c r="X115" s="422"/>
    </row>
    <row r="116" spans="1:24" ht="38.25">
      <c r="A116" s="440" t="s">
        <v>211</v>
      </c>
      <c r="B116" s="440"/>
      <c r="C116" s="440"/>
      <c r="D116" s="440"/>
      <c r="E116" s="571">
        <f>+(K117*E117)+(E118*K118)</f>
        <v>1.5960000000000001</v>
      </c>
      <c r="F116" s="440"/>
      <c r="G116" s="522"/>
      <c r="H116" s="440"/>
      <c r="I116" s="440">
        <f t="shared" si="23"/>
        <v>0</v>
      </c>
      <c r="J116" s="521">
        <f>(K117*J117)+(K118*J118)</f>
        <v>0.59497021276595741</v>
      </c>
      <c r="K116" s="621">
        <v>0.15</v>
      </c>
      <c r="L116" s="766"/>
      <c r="M116" s="766"/>
      <c r="N116" s="762" t="e">
        <f t="shared" si="20"/>
        <v>#DIV/0!</v>
      </c>
      <c r="O116" s="766"/>
      <c r="P116" s="766"/>
      <c r="Q116" s="762" t="e">
        <f t="shared" si="25"/>
        <v>#DIV/0!</v>
      </c>
      <c r="R116" s="440"/>
      <c r="S116" s="526"/>
      <c r="T116" s="440"/>
      <c r="U116" s="527"/>
      <c r="V116" s="422"/>
      <c r="W116" s="422"/>
      <c r="X116" s="422"/>
    </row>
    <row r="117" spans="1:24" ht="158.25" customHeight="1">
      <c r="A117" s="432" t="s">
        <v>212</v>
      </c>
      <c r="B117" s="437" t="s">
        <v>2205</v>
      </c>
      <c r="C117" s="433">
        <v>50</v>
      </c>
      <c r="D117" s="433">
        <v>98</v>
      </c>
      <c r="E117" s="510">
        <f t="shared" si="26"/>
        <v>1.96</v>
      </c>
      <c r="F117" s="433" t="s">
        <v>2206</v>
      </c>
      <c r="G117" s="518"/>
      <c r="H117" s="433">
        <v>500</v>
      </c>
      <c r="I117" s="435">
        <f t="shared" si="23"/>
        <v>98</v>
      </c>
      <c r="J117" s="517">
        <f t="shared" ref="J117:J118" si="35">+I117/H117</f>
        <v>0.19600000000000001</v>
      </c>
      <c r="K117" s="620">
        <v>0.3</v>
      </c>
      <c r="L117" s="766"/>
      <c r="M117" s="766"/>
      <c r="N117" s="762" t="e">
        <f t="shared" si="20"/>
        <v>#DIV/0!</v>
      </c>
      <c r="O117" s="766"/>
      <c r="P117" s="766"/>
      <c r="Q117" s="762" t="e">
        <f t="shared" si="25"/>
        <v>#DIV/0!</v>
      </c>
      <c r="R117" s="436" t="s">
        <v>2185</v>
      </c>
      <c r="S117" s="512"/>
      <c r="T117" s="437" t="s">
        <v>252</v>
      </c>
      <c r="U117" s="513"/>
      <c r="V117" s="422"/>
      <c r="W117" s="422"/>
      <c r="X117" s="422"/>
    </row>
    <row r="118" spans="1:24" ht="146.25" customHeight="1">
      <c r="A118" s="432" t="s">
        <v>213</v>
      </c>
      <c r="B118" s="437" t="s">
        <v>2207</v>
      </c>
      <c r="C118" s="433">
        <v>25</v>
      </c>
      <c r="D118" s="433">
        <v>36</v>
      </c>
      <c r="E118" s="510">
        <f t="shared" si="26"/>
        <v>1.44</v>
      </c>
      <c r="F118" s="433" t="s">
        <v>2208</v>
      </c>
      <c r="G118" s="518"/>
      <c r="H118" s="433">
        <v>47</v>
      </c>
      <c r="I118" s="435">
        <f t="shared" si="23"/>
        <v>36</v>
      </c>
      <c r="J118" s="517">
        <f t="shared" si="35"/>
        <v>0.76595744680851063</v>
      </c>
      <c r="K118" s="620">
        <v>0.7</v>
      </c>
      <c r="L118" s="765"/>
      <c r="M118" s="765"/>
      <c r="N118" s="763" t="e">
        <f t="shared" si="20"/>
        <v>#DIV/0!</v>
      </c>
      <c r="O118" s="765"/>
      <c r="P118" s="765"/>
      <c r="Q118" s="763" t="e">
        <f t="shared" si="25"/>
        <v>#DIV/0!</v>
      </c>
      <c r="R118" s="436" t="s">
        <v>2209</v>
      </c>
      <c r="S118" s="512"/>
      <c r="T118" s="437" t="s">
        <v>252</v>
      </c>
      <c r="U118" s="513"/>
      <c r="V118" s="422"/>
      <c r="W118" s="422"/>
      <c r="X118" s="422"/>
    </row>
    <row r="119" spans="1:24" ht="38.25">
      <c r="A119" s="429" t="s">
        <v>214</v>
      </c>
      <c r="B119" s="429"/>
      <c r="C119" s="429"/>
      <c r="D119" s="429"/>
      <c r="E119" s="572">
        <f>+K120*E120</f>
        <v>0</v>
      </c>
      <c r="F119" s="429"/>
      <c r="G119" s="492"/>
      <c r="H119" s="429"/>
      <c r="I119" s="429">
        <f t="shared" si="23"/>
        <v>0</v>
      </c>
      <c r="J119" s="611">
        <f>+J120*K120</f>
        <v>0</v>
      </c>
      <c r="K119" s="617">
        <v>0.05</v>
      </c>
      <c r="L119" s="493">
        <f>L120</f>
        <v>150000000</v>
      </c>
      <c r="M119" s="493">
        <f>M120</f>
        <v>0</v>
      </c>
      <c r="N119" s="494">
        <f t="shared" si="20"/>
        <v>0</v>
      </c>
      <c r="O119" s="493">
        <f>O120</f>
        <v>810000000</v>
      </c>
      <c r="P119" s="493">
        <f t="shared" si="31"/>
        <v>0</v>
      </c>
      <c r="Q119" s="540">
        <f t="shared" ref="Q119:Q129" si="36">+P119/O119</f>
        <v>0</v>
      </c>
      <c r="R119" s="429"/>
      <c r="S119" s="496"/>
      <c r="T119" s="429"/>
      <c r="U119" s="497"/>
      <c r="V119" s="422"/>
      <c r="W119" s="422"/>
      <c r="X119" s="422"/>
    </row>
    <row r="120" spans="1:24" ht="25.5">
      <c r="A120" s="444" t="s">
        <v>215</v>
      </c>
      <c r="B120" s="444"/>
      <c r="C120" s="444"/>
      <c r="D120" s="444"/>
      <c r="E120" s="573"/>
      <c r="F120" s="444"/>
      <c r="G120" s="551"/>
      <c r="H120" s="444"/>
      <c r="I120" s="444">
        <f t="shared" si="23"/>
        <v>0</v>
      </c>
      <c r="J120" s="612"/>
      <c r="K120" s="624">
        <v>1</v>
      </c>
      <c r="L120" s="500">
        <f>L121</f>
        <v>150000000</v>
      </c>
      <c r="M120" s="500">
        <f>M121</f>
        <v>0</v>
      </c>
      <c r="N120" s="501">
        <f t="shared" si="20"/>
        <v>0</v>
      </c>
      <c r="O120" s="500">
        <f>O121</f>
        <v>810000000</v>
      </c>
      <c r="P120" s="500">
        <f t="shared" si="31"/>
        <v>0</v>
      </c>
      <c r="Q120" s="553">
        <f t="shared" si="36"/>
        <v>0</v>
      </c>
      <c r="R120" s="444"/>
      <c r="S120" s="503"/>
      <c r="T120" s="444"/>
      <c r="U120" s="504"/>
      <c r="V120" s="422"/>
      <c r="W120" s="422"/>
      <c r="X120" s="422"/>
    </row>
    <row r="121" spans="1:24" ht="38.25">
      <c r="A121" s="439" t="s">
        <v>216</v>
      </c>
      <c r="B121" s="439"/>
      <c r="C121" s="439"/>
      <c r="D121" s="439"/>
      <c r="E121" s="574">
        <f>+K122*E122</f>
        <v>0</v>
      </c>
      <c r="F121" s="439"/>
      <c r="G121" s="522"/>
      <c r="H121" s="439"/>
      <c r="I121" s="439">
        <f t="shared" si="23"/>
        <v>0</v>
      </c>
      <c r="J121" s="610"/>
      <c r="K121" s="621">
        <v>1</v>
      </c>
      <c r="L121" s="575">
        <f>SUM(L122)</f>
        <v>150000000</v>
      </c>
      <c r="M121" s="575">
        <f>SUM(M122)</f>
        <v>0</v>
      </c>
      <c r="N121" s="576">
        <f t="shared" si="20"/>
        <v>0</v>
      </c>
      <c r="O121" s="575">
        <f>SUM(O122)</f>
        <v>810000000</v>
      </c>
      <c r="P121" s="575">
        <f t="shared" si="31"/>
        <v>0</v>
      </c>
      <c r="Q121" s="577">
        <f t="shared" si="36"/>
        <v>0</v>
      </c>
      <c r="R121" s="439"/>
      <c r="S121" s="523"/>
      <c r="T121" s="439"/>
      <c r="U121" s="524"/>
      <c r="V121" s="422"/>
      <c r="W121" s="422"/>
      <c r="X121" s="422"/>
    </row>
    <row r="122" spans="1:24" ht="72.75" customHeight="1">
      <c r="A122" s="432" t="s">
        <v>217</v>
      </c>
      <c r="B122" s="437" t="s">
        <v>218</v>
      </c>
      <c r="C122" s="437">
        <v>0</v>
      </c>
      <c r="D122" s="437">
        <v>0</v>
      </c>
      <c r="E122" s="530"/>
      <c r="F122" s="433" t="s">
        <v>2210</v>
      </c>
      <c r="G122" s="518"/>
      <c r="H122" s="433">
        <v>3</v>
      </c>
      <c r="I122" s="435">
        <f t="shared" si="23"/>
        <v>0</v>
      </c>
      <c r="J122" s="517">
        <f t="shared" ref="J122" si="37">+I122/H122</f>
        <v>0</v>
      </c>
      <c r="K122" s="620">
        <v>1</v>
      </c>
      <c r="L122" s="578">
        <v>150000000</v>
      </c>
      <c r="M122" s="578"/>
      <c r="N122" s="579">
        <f t="shared" si="20"/>
        <v>0</v>
      </c>
      <c r="O122" s="580">
        <v>810000000</v>
      </c>
      <c r="P122" s="578">
        <f t="shared" si="31"/>
        <v>0</v>
      </c>
      <c r="Q122" s="581">
        <f t="shared" si="36"/>
        <v>0</v>
      </c>
      <c r="R122" s="436"/>
      <c r="S122" s="512"/>
      <c r="T122" s="437" t="s">
        <v>252</v>
      </c>
      <c r="U122" s="513"/>
      <c r="V122" s="422"/>
      <c r="W122" s="422"/>
      <c r="X122" s="422"/>
    </row>
    <row r="123" spans="1:24" ht="32.25" customHeight="1">
      <c r="A123" s="429" t="s">
        <v>219</v>
      </c>
      <c r="B123" s="429"/>
      <c r="C123" s="429"/>
      <c r="D123" s="429"/>
      <c r="E123" s="572">
        <f>+K124*E124</f>
        <v>0.1</v>
      </c>
      <c r="F123" s="429"/>
      <c r="G123" s="492"/>
      <c r="H123" s="429"/>
      <c r="I123" s="429">
        <f t="shared" si="23"/>
        <v>0</v>
      </c>
      <c r="J123" s="611">
        <f>+K124*J124</f>
        <v>0.1</v>
      </c>
      <c r="K123" s="617">
        <v>0.05</v>
      </c>
      <c r="L123" s="493">
        <f>L124</f>
        <v>450000000</v>
      </c>
      <c r="M123" s="493">
        <f>M124</f>
        <v>0</v>
      </c>
      <c r="N123" s="494">
        <f t="shared" si="20"/>
        <v>0</v>
      </c>
      <c r="O123" s="493">
        <f>O124</f>
        <v>1770000000</v>
      </c>
      <c r="P123" s="493">
        <f t="shared" si="31"/>
        <v>0</v>
      </c>
      <c r="Q123" s="540">
        <f t="shared" si="36"/>
        <v>0</v>
      </c>
      <c r="R123" s="429"/>
      <c r="S123" s="496"/>
      <c r="T123" s="429"/>
      <c r="U123" s="497"/>
      <c r="V123" s="422"/>
      <c r="W123" s="422"/>
      <c r="X123" s="422"/>
    </row>
    <row r="124" spans="1:24" ht="33.75" customHeight="1">
      <c r="A124" s="444" t="s">
        <v>220</v>
      </c>
      <c r="B124" s="444"/>
      <c r="C124" s="444"/>
      <c r="D124" s="444"/>
      <c r="E124" s="582">
        <f>E125*K125</f>
        <v>0.1</v>
      </c>
      <c r="F124" s="444"/>
      <c r="G124" s="551"/>
      <c r="H124" s="444"/>
      <c r="I124" s="444">
        <f t="shared" si="23"/>
        <v>0</v>
      </c>
      <c r="J124" s="612">
        <f>+K125*J125</f>
        <v>0.1</v>
      </c>
      <c r="K124" s="624">
        <v>1</v>
      </c>
      <c r="L124" s="500">
        <f>L125</f>
        <v>450000000</v>
      </c>
      <c r="M124" s="500">
        <f>M125</f>
        <v>0</v>
      </c>
      <c r="N124" s="501">
        <f t="shared" si="20"/>
        <v>0</v>
      </c>
      <c r="O124" s="500">
        <f>O125</f>
        <v>1770000000</v>
      </c>
      <c r="P124" s="500">
        <f t="shared" si="31"/>
        <v>0</v>
      </c>
      <c r="Q124" s="553">
        <f t="shared" si="36"/>
        <v>0</v>
      </c>
      <c r="R124" s="444"/>
      <c r="S124" s="503"/>
      <c r="T124" s="444"/>
      <c r="U124" s="504"/>
      <c r="V124" s="422"/>
      <c r="W124" s="422"/>
      <c r="X124" s="422"/>
    </row>
    <row r="125" spans="1:24" ht="43.5" customHeight="1">
      <c r="A125" s="439" t="s">
        <v>221</v>
      </c>
      <c r="B125" s="439"/>
      <c r="C125" s="439"/>
      <c r="D125" s="439"/>
      <c r="E125" s="583">
        <f>+K126*G126</f>
        <v>0.1</v>
      </c>
      <c r="F125" s="439"/>
      <c r="G125" s="522"/>
      <c r="H125" s="439"/>
      <c r="I125" s="439">
        <f t="shared" si="23"/>
        <v>0</v>
      </c>
      <c r="J125" s="610">
        <f>+K126*G126</f>
        <v>0.1</v>
      </c>
      <c r="K125" s="621">
        <v>1</v>
      </c>
      <c r="L125" s="575">
        <f>SUM(L126)</f>
        <v>450000000</v>
      </c>
      <c r="M125" s="575">
        <f>SUM(M126)</f>
        <v>0</v>
      </c>
      <c r="N125" s="576">
        <f t="shared" si="20"/>
        <v>0</v>
      </c>
      <c r="O125" s="575">
        <f>SUM(O126)</f>
        <v>1770000000</v>
      </c>
      <c r="P125" s="575">
        <f t="shared" si="31"/>
        <v>0</v>
      </c>
      <c r="Q125" s="577">
        <f t="shared" si="36"/>
        <v>0</v>
      </c>
      <c r="R125" s="439"/>
      <c r="S125" s="523"/>
      <c r="T125" s="439"/>
      <c r="U125" s="524"/>
      <c r="V125" s="422"/>
      <c r="W125" s="422"/>
      <c r="X125" s="422"/>
    </row>
    <row r="126" spans="1:24" ht="63.75">
      <c r="A126" s="450" t="s">
        <v>222</v>
      </c>
      <c r="B126" s="437" t="s">
        <v>2211</v>
      </c>
      <c r="C126" s="437">
        <v>1</v>
      </c>
      <c r="D126" s="437">
        <v>0</v>
      </c>
      <c r="E126" s="510">
        <f t="shared" si="26"/>
        <v>0</v>
      </c>
      <c r="F126" s="437" t="s">
        <v>223</v>
      </c>
      <c r="G126" s="529">
        <v>0.1</v>
      </c>
      <c r="H126" s="433">
        <v>1</v>
      </c>
      <c r="I126" s="435">
        <f t="shared" si="23"/>
        <v>0</v>
      </c>
      <c r="J126" s="517">
        <f t="shared" ref="J126" si="38">+I126/H126</f>
        <v>0</v>
      </c>
      <c r="K126" s="620">
        <v>1</v>
      </c>
      <c r="L126" s="578">
        <v>450000000</v>
      </c>
      <c r="M126" s="578">
        <v>0</v>
      </c>
      <c r="N126" s="579">
        <f t="shared" si="20"/>
        <v>0</v>
      </c>
      <c r="O126" s="580">
        <v>1770000000</v>
      </c>
      <c r="P126" s="578">
        <f t="shared" si="31"/>
        <v>0</v>
      </c>
      <c r="Q126" s="581">
        <f t="shared" si="36"/>
        <v>0</v>
      </c>
      <c r="R126" s="436"/>
      <c r="S126" s="512"/>
      <c r="T126" s="437" t="s">
        <v>252</v>
      </c>
      <c r="U126" s="513"/>
      <c r="V126" s="422"/>
      <c r="W126" s="422"/>
      <c r="X126" s="422"/>
    </row>
    <row r="127" spans="1:24" ht="38.25">
      <c r="A127" s="429" t="s">
        <v>224</v>
      </c>
      <c r="B127" s="429"/>
      <c r="C127" s="429"/>
      <c r="D127" s="429"/>
      <c r="E127" s="549">
        <f>+K128*E128</f>
        <v>0.70079333333333338</v>
      </c>
      <c r="F127" s="429"/>
      <c r="G127" s="492"/>
      <c r="H127" s="429"/>
      <c r="I127" s="429">
        <f t="shared" si="23"/>
        <v>0</v>
      </c>
      <c r="J127" s="611">
        <f>+K128*J128</f>
        <v>1.0014919172932331</v>
      </c>
      <c r="K127" s="617">
        <v>0.55000000000000004</v>
      </c>
      <c r="L127" s="493">
        <f>L128</f>
        <v>3287758943.3559999</v>
      </c>
      <c r="M127" s="493">
        <f>M128</f>
        <v>1187758943.3399999</v>
      </c>
      <c r="N127" s="494">
        <f t="shared" si="20"/>
        <v>0.36126704049889613</v>
      </c>
      <c r="O127" s="493">
        <f>O128</f>
        <v>13787758943.34</v>
      </c>
      <c r="P127" s="493">
        <f t="shared" si="31"/>
        <v>1187758943.3399999</v>
      </c>
      <c r="Q127" s="540">
        <f t="shared" si="36"/>
        <v>8.6145902914391434E-2</v>
      </c>
      <c r="R127" s="429"/>
      <c r="S127" s="496"/>
      <c r="T127" s="429"/>
      <c r="U127" s="497"/>
      <c r="V127" s="422"/>
      <c r="W127" s="422"/>
      <c r="X127" s="422"/>
    </row>
    <row r="128" spans="1:24" ht="38.25">
      <c r="A128" s="444" t="s">
        <v>225</v>
      </c>
      <c r="B128" s="444"/>
      <c r="C128" s="444"/>
      <c r="D128" s="444"/>
      <c r="E128" s="584">
        <f>+K129*E129</f>
        <v>0.70079333333333338</v>
      </c>
      <c r="F128" s="444"/>
      <c r="G128" s="551"/>
      <c r="H128" s="444"/>
      <c r="I128" s="444">
        <f t="shared" si="23"/>
        <v>0</v>
      </c>
      <c r="J128" s="612">
        <f>+K129*J129</f>
        <v>1.0014919172932331</v>
      </c>
      <c r="K128" s="624">
        <v>1</v>
      </c>
      <c r="L128" s="500">
        <f>L129</f>
        <v>3287758943.3559999</v>
      </c>
      <c r="M128" s="500">
        <f>M129</f>
        <v>1187758943.3399999</v>
      </c>
      <c r="N128" s="498">
        <f t="shared" si="20"/>
        <v>0.36126704049889613</v>
      </c>
      <c r="O128" s="500">
        <f>O129</f>
        <v>13787758943.34</v>
      </c>
      <c r="P128" s="500">
        <f t="shared" si="31"/>
        <v>1187758943.3399999</v>
      </c>
      <c r="Q128" s="553">
        <f t="shared" si="36"/>
        <v>8.6145902914391434E-2</v>
      </c>
      <c r="R128" s="444"/>
      <c r="S128" s="503"/>
      <c r="T128" s="444"/>
      <c r="U128" s="504"/>
      <c r="V128" s="422"/>
      <c r="W128" s="422"/>
      <c r="X128" s="422"/>
    </row>
    <row r="129" spans="1:24" ht="25.5">
      <c r="A129" s="439" t="s">
        <v>226</v>
      </c>
      <c r="B129" s="439"/>
      <c r="C129" s="439"/>
      <c r="D129" s="439"/>
      <c r="E129" s="521">
        <f>+(E135*K135)+(E134*K134)+(E133*K133)+(E132*K132)+(E131*K131)+(K130*E130)</f>
        <v>0.70079333333333338</v>
      </c>
      <c r="F129" s="439"/>
      <c r="G129" s="522"/>
      <c r="H129" s="439"/>
      <c r="I129" s="439">
        <f t="shared" si="23"/>
        <v>0</v>
      </c>
      <c r="J129" s="521">
        <f>+(J135*K135)+(+J134*K134)+(J133*K133)+(K132*J132)+(K131*J131)+(K130+J130)</f>
        <v>1.0014919172932331</v>
      </c>
      <c r="K129" s="621">
        <v>1</v>
      </c>
      <c r="L129" s="764">
        <v>3287758943.3559999</v>
      </c>
      <c r="M129" s="764">
        <v>1187758943.3399999</v>
      </c>
      <c r="N129" s="761">
        <f t="shared" si="20"/>
        <v>0.36126704049889613</v>
      </c>
      <c r="O129" s="764">
        <f>12600000000+P129</f>
        <v>13787758943.34</v>
      </c>
      <c r="P129" s="764">
        <f t="shared" si="31"/>
        <v>1187758943.3399999</v>
      </c>
      <c r="Q129" s="761">
        <f t="shared" si="36"/>
        <v>8.6145902914391434E-2</v>
      </c>
      <c r="R129" s="439"/>
      <c r="S129" s="523"/>
      <c r="T129" s="439"/>
      <c r="U129" s="524"/>
      <c r="V129" s="422"/>
      <c r="W129" s="422"/>
      <c r="X129" s="422"/>
    </row>
    <row r="130" spans="1:24" ht="76.5">
      <c r="A130" s="450" t="s">
        <v>227</v>
      </c>
      <c r="B130" s="437" t="s">
        <v>2144</v>
      </c>
      <c r="C130" s="437">
        <v>100</v>
      </c>
      <c r="D130" s="437">
        <v>52.86</v>
      </c>
      <c r="E130" s="510">
        <f t="shared" si="26"/>
        <v>0.52859999999999996</v>
      </c>
      <c r="F130" s="437" t="s">
        <v>2212</v>
      </c>
      <c r="G130" s="518"/>
      <c r="H130" s="433">
        <v>100</v>
      </c>
      <c r="I130" s="435">
        <f t="shared" si="23"/>
        <v>52.86</v>
      </c>
      <c r="J130" s="613">
        <f t="shared" ref="J130:J134" si="39">+I130/H130</f>
        <v>0.52859999999999996</v>
      </c>
      <c r="K130" s="620">
        <v>0.1</v>
      </c>
      <c r="L130" s="766"/>
      <c r="M130" s="766"/>
      <c r="N130" s="762" t="e">
        <f t="shared" si="20"/>
        <v>#DIV/0!</v>
      </c>
      <c r="O130" s="766"/>
      <c r="P130" s="766"/>
      <c r="Q130" s="762" t="e">
        <f t="shared" si="25"/>
        <v>#DIV/0!</v>
      </c>
      <c r="R130" s="436"/>
      <c r="S130" s="512"/>
      <c r="T130" s="437" t="s">
        <v>266</v>
      </c>
      <c r="U130" s="513"/>
      <c r="V130" s="422"/>
      <c r="W130" s="422"/>
      <c r="X130" s="422"/>
    </row>
    <row r="131" spans="1:24" ht="73.5" customHeight="1">
      <c r="A131" s="450" t="s">
        <v>228</v>
      </c>
      <c r="B131" s="437" t="s">
        <v>2144</v>
      </c>
      <c r="C131" s="437">
        <v>50</v>
      </c>
      <c r="D131" s="437">
        <v>44.35</v>
      </c>
      <c r="E131" s="510">
        <f t="shared" si="26"/>
        <v>0.88700000000000001</v>
      </c>
      <c r="F131" s="433" t="s">
        <v>2213</v>
      </c>
      <c r="G131" s="518"/>
      <c r="H131" s="433">
        <v>95</v>
      </c>
      <c r="I131" s="435">
        <f t="shared" si="23"/>
        <v>44.35</v>
      </c>
      <c r="J131" s="613">
        <f t="shared" si="39"/>
        <v>0.46684210526315789</v>
      </c>
      <c r="K131" s="620">
        <v>0.3</v>
      </c>
      <c r="L131" s="766"/>
      <c r="M131" s="766"/>
      <c r="N131" s="762" t="e">
        <f t="shared" si="20"/>
        <v>#DIV/0!</v>
      </c>
      <c r="O131" s="766"/>
      <c r="P131" s="766"/>
      <c r="Q131" s="762" t="e">
        <f t="shared" si="25"/>
        <v>#DIV/0!</v>
      </c>
      <c r="R131" s="436"/>
      <c r="S131" s="512"/>
      <c r="T131" s="437" t="s">
        <v>264</v>
      </c>
      <c r="U131" s="513"/>
      <c r="V131" s="422"/>
      <c r="W131" s="422"/>
      <c r="X131" s="422"/>
    </row>
    <row r="132" spans="1:24" ht="76.5">
      <c r="A132" s="450" t="s">
        <v>229</v>
      </c>
      <c r="B132" s="437" t="s">
        <v>2214</v>
      </c>
      <c r="C132" s="437">
        <v>1200</v>
      </c>
      <c r="D132" s="437">
        <v>959</v>
      </c>
      <c r="E132" s="510">
        <f t="shared" si="26"/>
        <v>0.79916666666666669</v>
      </c>
      <c r="F132" s="433" t="s">
        <v>2215</v>
      </c>
      <c r="G132" s="518"/>
      <c r="H132" s="433">
        <v>11200</v>
      </c>
      <c r="I132" s="435">
        <f t="shared" si="23"/>
        <v>959</v>
      </c>
      <c r="J132" s="613">
        <f t="shared" si="39"/>
        <v>8.5625000000000007E-2</v>
      </c>
      <c r="K132" s="620">
        <v>0.2</v>
      </c>
      <c r="L132" s="766"/>
      <c r="M132" s="766"/>
      <c r="N132" s="762" t="e">
        <f t="shared" ref="N132:N135" si="40">M132/L132</f>
        <v>#DIV/0!</v>
      </c>
      <c r="O132" s="766"/>
      <c r="P132" s="766"/>
      <c r="Q132" s="762" t="e">
        <f t="shared" si="25"/>
        <v>#DIV/0!</v>
      </c>
      <c r="R132" s="436"/>
      <c r="S132" s="512"/>
      <c r="T132" s="437" t="s">
        <v>265</v>
      </c>
      <c r="U132" s="513"/>
      <c r="V132" s="422"/>
      <c r="W132" s="422"/>
      <c r="X132" s="422"/>
    </row>
    <row r="133" spans="1:24" ht="14.25">
      <c r="A133" s="450" t="s">
        <v>230</v>
      </c>
      <c r="B133" s="437" t="s">
        <v>2144</v>
      </c>
      <c r="C133" s="437">
        <v>10</v>
      </c>
      <c r="D133" s="451">
        <v>1.1000000000000001</v>
      </c>
      <c r="E133" s="510">
        <f t="shared" si="26"/>
        <v>0.11000000000000001</v>
      </c>
      <c r="F133" s="437" t="s">
        <v>2216</v>
      </c>
      <c r="G133" s="518"/>
      <c r="H133" s="433">
        <v>14</v>
      </c>
      <c r="I133" s="585">
        <f t="shared" si="23"/>
        <v>1.1000000000000001</v>
      </c>
      <c r="J133" s="613">
        <f t="shared" si="39"/>
        <v>7.8571428571428584E-2</v>
      </c>
      <c r="K133" s="620">
        <v>0.2</v>
      </c>
      <c r="L133" s="766"/>
      <c r="M133" s="766"/>
      <c r="N133" s="762" t="e">
        <f t="shared" si="40"/>
        <v>#DIV/0!</v>
      </c>
      <c r="O133" s="766"/>
      <c r="P133" s="766"/>
      <c r="Q133" s="762" t="e">
        <f t="shared" si="25"/>
        <v>#DIV/0!</v>
      </c>
      <c r="R133" s="436"/>
      <c r="S133" s="512"/>
      <c r="T133" s="437" t="s">
        <v>266</v>
      </c>
      <c r="U133" s="513"/>
      <c r="V133" s="422"/>
      <c r="W133" s="422"/>
      <c r="X133" s="422"/>
    </row>
    <row r="134" spans="1:24" ht="25.5">
      <c r="A134" s="450" t="s">
        <v>231</v>
      </c>
      <c r="B134" s="437" t="s">
        <v>2144</v>
      </c>
      <c r="C134" s="437">
        <v>100</v>
      </c>
      <c r="D134" s="437">
        <v>100</v>
      </c>
      <c r="E134" s="519">
        <f t="shared" si="26"/>
        <v>1</v>
      </c>
      <c r="F134" s="433" t="s">
        <v>2217</v>
      </c>
      <c r="G134" s="518"/>
      <c r="H134" s="433">
        <v>100</v>
      </c>
      <c r="I134" s="435">
        <f t="shared" si="23"/>
        <v>100</v>
      </c>
      <c r="J134" s="613">
        <f t="shared" si="39"/>
        <v>1</v>
      </c>
      <c r="K134" s="620">
        <v>0.1</v>
      </c>
      <c r="L134" s="766"/>
      <c r="M134" s="766"/>
      <c r="N134" s="762" t="e">
        <f t="shared" si="40"/>
        <v>#DIV/0!</v>
      </c>
      <c r="O134" s="766"/>
      <c r="P134" s="766"/>
      <c r="Q134" s="762" t="e">
        <f t="shared" si="25"/>
        <v>#DIV/0!</v>
      </c>
      <c r="R134" s="436"/>
      <c r="S134" s="512"/>
      <c r="T134" s="437" t="s">
        <v>266</v>
      </c>
      <c r="U134" s="513"/>
      <c r="V134" s="422"/>
      <c r="W134" s="422"/>
      <c r="X134" s="422"/>
    </row>
    <row r="135" spans="1:24" ht="38.25">
      <c r="A135" s="586" t="s">
        <v>232</v>
      </c>
      <c r="B135" s="587" t="s">
        <v>2144</v>
      </c>
      <c r="C135" s="587">
        <v>100</v>
      </c>
      <c r="D135" s="587">
        <v>100</v>
      </c>
      <c r="E135" s="588">
        <f t="shared" si="26"/>
        <v>1</v>
      </c>
      <c r="F135" s="589" t="s">
        <v>2218</v>
      </c>
      <c r="G135" s="590"/>
      <c r="H135" s="589">
        <v>100</v>
      </c>
      <c r="I135" s="591">
        <f t="shared" si="23"/>
        <v>100</v>
      </c>
      <c r="J135" s="614">
        <f>+I135/H135</f>
        <v>1</v>
      </c>
      <c r="K135" s="626">
        <v>0.1</v>
      </c>
      <c r="L135" s="766"/>
      <c r="M135" s="766"/>
      <c r="N135" s="762" t="e">
        <f t="shared" si="40"/>
        <v>#DIV/0!</v>
      </c>
      <c r="O135" s="766"/>
      <c r="P135" s="766"/>
      <c r="Q135" s="762" t="e">
        <f t="shared" si="25"/>
        <v>#DIV/0!</v>
      </c>
      <c r="R135" s="592"/>
      <c r="S135" s="593"/>
      <c r="T135" s="587" t="s">
        <v>265</v>
      </c>
      <c r="U135" s="594"/>
      <c r="V135" s="422"/>
      <c r="W135" s="422"/>
      <c r="X135" s="422"/>
    </row>
    <row r="136" spans="1:24" ht="25.5">
      <c r="A136" s="729" t="s">
        <v>2293</v>
      </c>
      <c r="B136" s="602"/>
      <c r="C136" s="602"/>
      <c r="D136" s="602"/>
      <c r="E136" s="603"/>
      <c r="F136" s="602"/>
      <c r="G136" s="602"/>
      <c r="H136" s="602"/>
      <c r="I136" s="602"/>
      <c r="J136" s="603"/>
      <c r="K136" s="628"/>
      <c r="L136" s="604">
        <f>+L7+L30+L54+L104</f>
        <v>47138337932.415009</v>
      </c>
      <c r="M136" s="604">
        <f t="shared" ref="M136:P136" si="41">+M7+M30+M54+M104</f>
        <v>8517132872.46</v>
      </c>
      <c r="N136" s="604"/>
      <c r="O136" s="604">
        <f t="shared" si="41"/>
        <v>169348134048.45999</v>
      </c>
      <c r="P136" s="604">
        <f t="shared" si="41"/>
        <v>8517132872.46</v>
      </c>
      <c r="Q136" s="605"/>
      <c r="R136" s="605"/>
      <c r="S136" s="605"/>
      <c r="T136" s="605"/>
      <c r="U136" s="605"/>
      <c r="V136" s="422"/>
      <c r="W136" s="422"/>
      <c r="X136" s="422"/>
    </row>
    <row r="137" spans="1:24" ht="46.5" customHeight="1">
      <c r="A137" s="595" t="s">
        <v>2219</v>
      </c>
      <c r="B137" s="596"/>
      <c r="C137" s="596"/>
      <c r="D137" s="596"/>
      <c r="E137" s="597"/>
      <c r="F137" s="598"/>
      <c r="G137" s="599"/>
      <c r="H137" s="598"/>
      <c r="I137" s="598"/>
      <c r="J137" s="615"/>
      <c r="K137" s="627"/>
      <c r="L137" s="728">
        <v>13579081416</v>
      </c>
      <c r="M137" s="728">
        <v>4471048854.8780003</v>
      </c>
      <c r="N137" s="600"/>
      <c r="O137" s="728"/>
      <c r="P137" s="728">
        <v>4471048854.8780003</v>
      </c>
      <c r="Q137" s="600"/>
      <c r="R137" s="598" t="s">
        <v>2220</v>
      </c>
      <c r="S137" s="601"/>
      <c r="T137" s="596"/>
      <c r="U137" s="601"/>
      <c r="V137" s="422"/>
      <c r="W137" s="422"/>
      <c r="X137" s="422"/>
    </row>
    <row r="138" spans="1:24" ht="36.75" customHeight="1">
      <c r="A138" s="729" t="s">
        <v>2294</v>
      </c>
      <c r="B138" s="602"/>
      <c r="C138" s="602"/>
      <c r="D138" s="602"/>
      <c r="E138" s="603">
        <f>+(E104*$K$104)+($K$54*E54)+($K$30*E30)+($K$7*E7)</f>
        <v>0.40078330706324711</v>
      </c>
      <c r="F138" s="602"/>
      <c r="G138" s="602"/>
      <c r="H138" s="602"/>
      <c r="I138" s="602"/>
      <c r="J138" s="603">
        <f>+(J104*$K$104)+($K$54*J54)+($K$30*J30)+($K$7*J7)</f>
        <v>0.27606377264142162</v>
      </c>
      <c r="K138" s="628"/>
      <c r="L138" s="604">
        <f>+L136+L137</f>
        <v>60717419348.415009</v>
      </c>
      <c r="M138" s="604">
        <f t="shared" ref="M138:P138" si="42">+M136+M137</f>
        <v>12988181727.338001</v>
      </c>
      <c r="N138" s="604"/>
      <c r="O138" s="604">
        <f t="shared" si="42"/>
        <v>169348134048.45999</v>
      </c>
      <c r="P138" s="604">
        <f t="shared" si="42"/>
        <v>12988181727.338001</v>
      </c>
      <c r="Q138" s="605"/>
      <c r="R138" s="605" t="s">
        <v>2292</v>
      </c>
      <c r="S138" s="605"/>
      <c r="T138" s="605"/>
      <c r="U138" s="605"/>
      <c r="V138" s="422"/>
      <c r="W138" s="422"/>
      <c r="X138" s="422"/>
    </row>
    <row r="139" spans="1:24" ht="69.75" customHeight="1">
      <c r="A139" s="606" t="s">
        <v>233</v>
      </c>
      <c r="B139" s="422"/>
      <c r="C139" s="422"/>
      <c r="D139" s="422"/>
      <c r="E139" s="422"/>
      <c r="F139" s="422"/>
      <c r="G139" s="455"/>
      <c r="H139" s="422"/>
      <c r="I139" s="422"/>
      <c r="J139" s="455"/>
      <c r="K139" s="455"/>
      <c r="L139" s="422"/>
      <c r="M139" s="422"/>
      <c r="N139" s="422"/>
      <c r="O139" s="422"/>
      <c r="P139" s="422"/>
      <c r="Q139" s="422"/>
      <c r="R139" s="422"/>
      <c r="S139" s="422"/>
      <c r="T139" s="422"/>
      <c r="U139" s="422"/>
      <c r="V139" s="422"/>
      <c r="W139" s="422"/>
      <c r="X139" s="422"/>
    </row>
    <row r="140" spans="1:24" ht="12.75" customHeight="1">
      <c r="A140" s="422"/>
      <c r="B140" s="422"/>
      <c r="C140" s="422"/>
      <c r="D140" s="422"/>
      <c r="E140" s="422"/>
      <c r="F140" s="422"/>
      <c r="G140" s="455"/>
      <c r="H140" s="422"/>
      <c r="I140" s="422"/>
      <c r="J140" s="455"/>
      <c r="K140" s="455"/>
      <c r="L140" s="422"/>
      <c r="M140" s="422"/>
      <c r="N140" s="422"/>
      <c r="O140" s="422"/>
      <c r="P140" s="422"/>
      <c r="Q140" s="422"/>
      <c r="R140" s="422"/>
      <c r="S140" s="422"/>
      <c r="T140" s="422"/>
      <c r="U140" s="422"/>
      <c r="V140" s="422"/>
      <c r="W140" s="422"/>
      <c r="X140" s="422"/>
    </row>
    <row r="141" spans="1:24" ht="12.75" customHeight="1">
      <c r="A141" s="452"/>
      <c r="B141" s="422"/>
      <c r="C141" s="422"/>
      <c r="D141" s="422"/>
      <c r="E141" s="422"/>
      <c r="F141" s="422"/>
      <c r="G141" s="455"/>
      <c r="H141" s="422"/>
      <c r="I141" s="422"/>
      <c r="J141" s="455"/>
      <c r="K141" s="455"/>
      <c r="L141" s="422"/>
      <c r="M141" s="422"/>
      <c r="N141" s="422"/>
      <c r="O141" s="422"/>
      <c r="P141" s="422"/>
      <c r="Q141" s="422"/>
      <c r="R141" s="422"/>
      <c r="S141" s="422"/>
      <c r="T141" s="422"/>
      <c r="U141" s="422"/>
      <c r="V141" s="422"/>
      <c r="W141" s="422"/>
      <c r="X141" s="422"/>
    </row>
    <row r="142" spans="1:24" ht="12.75" customHeight="1">
      <c r="A142" s="452"/>
      <c r="B142" s="422"/>
      <c r="C142" s="422"/>
      <c r="D142" s="422"/>
      <c r="E142" s="422"/>
      <c r="F142" s="422"/>
      <c r="G142" s="455"/>
      <c r="H142" s="422"/>
      <c r="I142" s="422"/>
      <c r="J142" s="455"/>
      <c r="K142" s="455"/>
      <c r="L142" s="422"/>
      <c r="M142" s="422"/>
      <c r="N142" s="422"/>
      <c r="O142" s="422"/>
      <c r="P142" s="422"/>
      <c r="Q142" s="422"/>
      <c r="R142" s="422"/>
      <c r="S142" s="422"/>
      <c r="T142" s="422"/>
      <c r="U142" s="422"/>
      <c r="V142" s="422"/>
      <c r="W142" s="422"/>
      <c r="X142" s="422"/>
    </row>
    <row r="143" spans="1:24" ht="12.75" customHeight="1">
      <c r="A143" s="453"/>
      <c r="B143" s="422"/>
      <c r="C143" s="422"/>
      <c r="D143" s="422"/>
      <c r="E143" s="422"/>
      <c r="F143" s="422"/>
      <c r="G143" s="455"/>
      <c r="H143" s="422"/>
      <c r="I143" s="422"/>
      <c r="J143" s="455"/>
      <c r="K143" s="455"/>
      <c r="L143" s="422"/>
      <c r="M143" s="422"/>
      <c r="N143" s="422"/>
      <c r="O143" s="422"/>
      <c r="P143" s="422"/>
      <c r="Q143" s="422"/>
      <c r="R143" s="422"/>
      <c r="S143" s="422"/>
      <c r="T143" s="422"/>
      <c r="U143" s="422"/>
      <c r="V143" s="422"/>
      <c r="W143" s="422"/>
      <c r="X143" s="422"/>
    </row>
    <row r="144" spans="1:24" ht="12.75" customHeight="1">
      <c r="A144" s="453"/>
      <c r="B144" s="422"/>
      <c r="C144" s="422"/>
      <c r="D144" s="422"/>
      <c r="E144" s="422"/>
      <c r="F144" s="422"/>
      <c r="G144" s="455"/>
      <c r="H144" s="422"/>
      <c r="I144" s="422"/>
      <c r="J144" s="455"/>
      <c r="K144" s="455"/>
      <c r="L144" s="422"/>
      <c r="M144" s="422"/>
      <c r="N144" s="422"/>
      <c r="O144" s="422"/>
      <c r="P144" s="422"/>
      <c r="Q144" s="422"/>
      <c r="R144" s="422"/>
      <c r="S144" s="422"/>
      <c r="T144" s="422"/>
      <c r="U144" s="422"/>
      <c r="V144" s="422"/>
      <c r="W144" s="422"/>
      <c r="X144" s="422"/>
    </row>
    <row r="145" spans="1:24" ht="12.75" customHeight="1">
      <c r="A145" s="453"/>
      <c r="B145" s="422"/>
      <c r="C145" s="422"/>
      <c r="D145" s="422"/>
      <c r="E145" s="422"/>
      <c r="F145" s="422"/>
      <c r="G145" s="455"/>
      <c r="H145" s="422"/>
      <c r="I145" s="422"/>
      <c r="J145" s="455"/>
      <c r="K145" s="455"/>
      <c r="L145" s="422"/>
      <c r="M145" s="422"/>
      <c r="N145" s="422"/>
      <c r="O145" s="422"/>
      <c r="P145" s="422"/>
      <c r="Q145" s="422"/>
      <c r="R145" s="422"/>
      <c r="S145" s="422"/>
      <c r="T145" s="422"/>
      <c r="U145" s="422"/>
      <c r="V145" s="422"/>
      <c r="W145" s="422"/>
      <c r="X145" s="422"/>
    </row>
    <row r="146" spans="1:24" ht="12.75" customHeight="1">
      <c r="A146" s="453"/>
      <c r="B146" s="422"/>
      <c r="C146" s="422"/>
      <c r="D146" s="422"/>
      <c r="E146" s="422"/>
      <c r="F146" s="422"/>
      <c r="G146" s="455"/>
      <c r="H146" s="422"/>
      <c r="I146" s="422"/>
      <c r="J146" s="455"/>
      <c r="K146" s="455"/>
      <c r="L146" s="422"/>
      <c r="M146" s="422"/>
      <c r="N146" s="422"/>
      <c r="O146" s="422"/>
      <c r="P146" s="422"/>
      <c r="Q146" s="422"/>
      <c r="R146" s="422"/>
      <c r="S146" s="422"/>
      <c r="T146" s="422"/>
      <c r="U146" s="422"/>
      <c r="V146" s="422"/>
      <c r="W146" s="422"/>
      <c r="X146" s="422"/>
    </row>
    <row r="147" spans="1:24" ht="12.75" customHeight="1">
      <c r="A147" s="453"/>
      <c r="B147" s="422"/>
      <c r="C147" s="422"/>
      <c r="D147" s="422"/>
      <c r="E147" s="422"/>
      <c r="F147" s="422"/>
      <c r="G147" s="455"/>
      <c r="H147" s="422"/>
      <c r="I147" s="422"/>
      <c r="J147" s="455"/>
      <c r="K147" s="455"/>
      <c r="L147" s="422"/>
      <c r="M147" s="422"/>
      <c r="N147" s="422"/>
      <c r="O147" s="422"/>
      <c r="P147" s="422"/>
      <c r="Q147" s="422"/>
      <c r="R147" s="422"/>
      <c r="S147" s="422"/>
      <c r="T147" s="422"/>
      <c r="U147" s="422"/>
      <c r="V147" s="422"/>
      <c r="W147" s="422"/>
      <c r="X147" s="422"/>
    </row>
    <row r="148" spans="1:24" ht="12.75" customHeight="1">
      <c r="A148" s="453"/>
      <c r="B148" s="422"/>
      <c r="C148" s="422"/>
      <c r="D148" s="422"/>
      <c r="E148" s="422"/>
      <c r="F148" s="422"/>
      <c r="G148" s="455"/>
      <c r="H148" s="422"/>
      <c r="I148" s="422"/>
      <c r="J148" s="455"/>
      <c r="K148" s="455"/>
      <c r="L148" s="422"/>
      <c r="M148" s="422"/>
      <c r="N148" s="422"/>
      <c r="O148" s="422"/>
      <c r="P148" s="422"/>
      <c r="Q148" s="422"/>
      <c r="R148" s="422"/>
      <c r="S148" s="422"/>
      <c r="T148" s="422"/>
      <c r="U148" s="422"/>
      <c r="V148" s="422"/>
      <c r="W148" s="422"/>
      <c r="X148" s="422"/>
    </row>
    <row r="149" spans="1:24" ht="12.75" customHeight="1">
      <c r="A149" s="453"/>
      <c r="B149" s="422"/>
      <c r="C149" s="422"/>
      <c r="D149" s="422"/>
      <c r="E149" s="422"/>
      <c r="F149" s="422"/>
      <c r="G149" s="455"/>
      <c r="H149" s="422"/>
      <c r="I149" s="422"/>
      <c r="J149" s="455"/>
      <c r="K149" s="455"/>
      <c r="L149" s="422"/>
      <c r="M149" s="422"/>
      <c r="N149" s="422"/>
      <c r="O149" s="422"/>
      <c r="P149" s="422"/>
      <c r="Q149" s="422"/>
      <c r="R149" s="422"/>
      <c r="S149" s="422"/>
      <c r="T149" s="422"/>
      <c r="U149" s="422"/>
      <c r="V149" s="422"/>
      <c r="W149" s="422"/>
      <c r="X149" s="422"/>
    </row>
    <row r="150" spans="1:24" ht="12.75" customHeight="1">
      <c r="A150" s="453"/>
      <c r="B150" s="422"/>
      <c r="C150" s="422"/>
      <c r="D150" s="422"/>
      <c r="E150" s="422"/>
      <c r="F150" s="422"/>
      <c r="G150" s="455"/>
      <c r="H150" s="422"/>
      <c r="I150" s="422"/>
      <c r="J150" s="455"/>
      <c r="K150" s="455"/>
      <c r="L150" s="422"/>
      <c r="M150" s="422"/>
      <c r="N150" s="422"/>
      <c r="O150" s="422"/>
      <c r="P150" s="422"/>
      <c r="Q150" s="422"/>
      <c r="R150" s="422"/>
      <c r="S150" s="422"/>
      <c r="T150" s="422"/>
      <c r="U150" s="422"/>
      <c r="V150" s="422"/>
      <c r="W150" s="422"/>
      <c r="X150" s="422"/>
    </row>
    <row r="151" spans="1:24" ht="12.75" customHeight="1">
      <c r="A151" s="453"/>
      <c r="B151" s="422"/>
      <c r="C151" s="422"/>
      <c r="D151" s="422"/>
      <c r="E151" s="422"/>
      <c r="F151" s="422"/>
      <c r="G151" s="455"/>
      <c r="H151" s="422"/>
      <c r="I151" s="422"/>
      <c r="J151" s="455"/>
      <c r="K151" s="455"/>
      <c r="L151" s="422"/>
      <c r="M151" s="422"/>
      <c r="N151" s="422"/>
      <c r="O151" s="422"/>
      <c r="P151" s="422"/>
      <c r="Q151" s="422"/>
      <c r="R151" s="422"/>
      <c r="S151" s="422"/>
      <c r="T151" s="422"/>
      <c r="U151" s="422"/>
      <c r="V151" s="422"/>
      <c r="W151" s="422"/>
      <c r="X151" s="422"/>
    </row>
    <row r="152" spans="1:24" ht="12.75" customHeight="1">
      <c r="A152" s="453"/>
      <c r="B152" s="422"/>
      <c r="C152" s="422"/>
      <c r="D152" s="422"/>
      <c r="E152" s="422"/>
      <c r="F152" s="422"/>
      <c r="G152" s="455"/>
      <c r="H152" s="422"/>
      <c r="I152" s="422"/>
      <c r="J152" s="455"/>
      <c r="K152" s="455"/>
      <c r="L152" s="422"/>
      <c r="M152" s="422"/>
      <c r="N152" s="422"/>
      <c r="O152" s="422"/>
      <c r="P152" s="422"/>
      <c r="Q152" s="422"/>
      <c r="R152" s="422"/>
      <c r="S152" s="422"/>
      <c r="T152" s="422"/>
      <c r="U152" s="422"/>
      <c r="V152" s="422"/>
      <c r="W152" s="422"/>
      <c r="X152" s="422"/>
    </row>
    <row r="153" spans="1:24" ht="12.75" customHeight="1">
      <c r="A153" s="453"/>
      <c r="B153" s="422"/>
      <c r="C153" s="422"/>
      <c r="D153" s="422"/>
      <c r="E153" s="422"/>
      <c r="F153" s="422"/>
      <c r="G153" s="455"/>
      <c r="H153" s="422"/>
      <c r="I153" s="422"/>
      <c r="J153" s="455"/>
      <c r="K153" s="455"/>
      <c r="L153" s="422"/>
      <c r="M153" s="422"/>
      <c r="N153" s="422"/>
      <c r="O153" s="422"/>
      <c r="P153" s="422"/>
      <c r="Q153" s="422"/>
      <c r="R153" s="422"/>
      <c r="S153" s="422"/>
      <c r="T153" s="422"/>
      <c r="U153" s="422"/>
      <c r="V153" s="422"/>
      <c r="W153" s="422"/>
      <c r="X153" s="422"/>
    </row>
    <row r="154" spans="1:24" ht="12.75" customHeight="1">
      <c r="A154" s="453"/>
      <c r="B154" s="422"/>
      <c r="C154" s="422"/>
      <c r="D154" s="422"/>
      <c r="E154" s="422"/>
      <c r="F154" s="422"/>
      <c r="G154" s="455"/>
      <c r="H154" s="422"/>
      <c r="I154" s="422"/>
      <c r="J154" s="455"/>
      <c r="K154" s="455"/>
      <c r="L154" s="422"/>
      <c r="M154" s="422"/>
      <c r="N154" s="422"/>
      <c r="O154" s="422"/>
      <c r="P154" s="422"/>
      <c r="Q154" s="422"/>
      <c r="R154" s="422"/>
      <c r="S154" s="422"/>
      <c r="T154" s="422"/>
      <c r="U154" s="422"/>
      <c r="V154" s="422"/>
      <c r="W154" s="422"/>
      <c r="X154" s="422"/>
    </row>
    <row r="155" spans="1:24" ht="12.75" customHeight="1">
      <c r="A155" s="453"/>
      <c r="B155" s="422"/>
      <c r="C155" s="422"/>
      <c r="D155" s="422"/>
      <c r="E155" s="422"/>
      <c r="F155" s="422"/>
      <c r="G155" s="455"/>
      <c r="H155" s="422"/>
      <c r="I155" s="422"/>
      <c r="J155" s="455"/>
      <c r="K155" s="455"/>
      <c r="L155" s="422"/>
      <c r="M155" s="422"/>
      <c r="N155" s="422"/>
      <c r="O155" s="422"/>
      <c r="P155" s="422"/>
      <c r="Q155" s="422"/>
      <c r="R155" s="422"/>
      <c r="S155" s="422"/>
      <c r="T155" s="422"/>
      <c r="U155" s="422"/>
      <c r="V155" s="422"/>
      <c r="W155" s="422"/>
      <c r="X155" s="422"/>
    </row>
    <row r="156" spans="1:24" ht="12.75" customHeight="1">
      <c r="A156" s="422"/>
      <c r="B156" s="422"/>
      <c r="C156" s="422"/>
      <c r="D156" s="422"/>
      <c r="E156" s="422"/>
      <c r="F156" s="422"/>
      <c r="G156" s="455"/>
      <c r="H156" s="422"/>
      <c r="I156" s="422"/>
      <c r="J156" s="455"/>
      <c r="K156" s="455"/>
      <c r="L156" s="422"/>
      <c r="M156" s="422"/>
      <c r="N156" s="422"/>
      <c r="O156" s="422"/>
      <c r="P156" s="422"/>
      <c r="Q156" s="422"/>
      <c r="R156" s="422"/>
      <c r="S156" s="422"/>
      <c r="T156" s="422"/>
      <c r="U156" s="422"/>
      <c r="V156" s="422"/>
      <c r="W156" s="422"/>
      <c r="X156" s="422"/>
    </row>
    <row r="157" spans="1:24" ht="12.75" customHeight="1">
      <c r="A157" s="422"/>
      <c r="B157" s="422"/>
      <c r="C157" s="422"/>
      <c r="D157" s="422"/>
      <c r="E157" s="422"/>
      <c r="F157" s="422"/>
      <c r="G157" s="455"/>
      <c r="H157" s="422"/>
      <c r="I157" s="422"/>
      <c r="J157" s="455"/>
      <c r="K157" s="455"/>
      <c r="L157" s="422"/>
      <c r="M157" s="422"/>
      <c r="N157" s="422"/>
      <c r="O157" s="422"/>
      <c r="P157" s="422"/>
      <c r="Q157" s="422"/>
      <c r="R157" s="422"/>
      <c r="S157" s="422"/>
      <c r="T157" s="422"/>
      <c r="U157" s="422"/>
      <c r="V157" s="422"/>
      <c r="W157" s="422"/>
      <c r="X157" s="422"/>
    </row>
    <row r="158" spans="1:24" ht="12.75" customHeight="1">
      <c r="A158" s="422"/>
      <c r="B158" s="422"/>
      <c r="C158" s="422"/>
      <c r="D158" s="422"/>
      <c r="E158" s="422"/>
      <c r="F158" s="422"/>
      <c r="G158" s="455"/>
      <c r="H158" s="422"/>
      <c r="I158" s="422"/>
      <c r="J158" s="455"/>
      <c r="K158" s="455"/>
      <c r="L158" s="422"/>
      <c r="M158" s="422"/>
      <c r="N158" s="422"/>
      <c r="O158" s="422"/>
      <c r="P158" s="422"/>
      <c r="Q158" s="422"/>
      <c r="R158" s="422"/>
      <c r="S158" s="422"/>
      <c r="T158" s="422"/>
      <c r="U158" s="422"/>
      <c r="V158" s="422"/>
      <c r="W158" s="422"/>
      <c r="X158" s="422"/>
    </row>
    <row r="159" spans="1:24" ht="12.75" customHeight="1">
      <c r="A159" s="422"/>
      <c r="B159" s="422"/>
      <c r="C159" s="422"/>
      <c r="D159" s="422"/>
      <c r="E159" s="422"/>
      <c r="F159" s="422"/>
      <c r="G159" s="455"/>
      <c r="H159" s="422"/>
      <c r="I159" s="422"/>
      <c r="J159" s="455"/>
      <c r="K159" s="455"/>
      <c r="L159" s="422"/>
      <c r="M159" s="422"/>
      <c r="N159" s="422"/>
      <c r="O159" s="422"/>
      <c r="P159" s="422"/>
      <c r="Q159" s="422"/>
      <c r="R159" s="422"/>
      <c r="S159" s="422"/>
      <c r="T159" s="422"/>
      <c r="U159" s="422"/>
      <c r="V159" s="422"/>
      <c r="W159" s="422"/>
      <c r="X159" s="422"/>
    </row>
    <row r="160" spans="1:24" ht="12.75" customHeight="1">
      <c r="A160" s="422"/>
      <c r="B160" s="422"/>
      <c r="C160" s="422"/>
      <c r="D160" s="422"/>
      <c r="E160" s="422"/>
      <c r="F160" s="422"/>
      <c r="G160" s="455"/>
      <c r="H160" s="422"/>
      <c r="I160" s="422"/>
      <c r="J160" s="455"/>
      <c r="K160" s="455"/>
      <c r="L160" s="422"/>
      <c r="M160" s="422"/>
      <c r="N160" s="422"/>
      <c r="O160" s="422"/>
      <c r="P160" s="422"/>
      <c r="Q160" s="422"/>
      <c r="R160" s="422"/>
      <c r="S160" s="422"/>
      <c r="T160" s="422"/>
      <c r="U160" s="422"/>
      <c r="V160" s="422"/>
      <c r="W160" s="422"/>
      <c r="X160" s="422"/>
    </row>
    <row r="161" spans="1:24" ht="12.75" customHeight="1">
      <c r="A161" s="422"/>
      <c r="B161" s="422"/>
      <c r="C161" s="422"/>
      <c r="D161" s="422"/>
      <c r="E161" s="422"/>
      <c r="F161" s="422"/>
      <c r="G161" s="455"/>
      <c r="H161" s="422"/>
      <c r="I161" s="422"/>
      <c r="J161" s="455"/>
      <c r="K161" s="455"/>
      <c r="L161" s="422"/>
      <c r="M161" s="422"/>
      <c r="N161" s="422"/>
      <c r="O161" s="422"/>
      <c r="P161" s="422"/>
      <c r="Q161" s="422"/>
      <c r="R161" s="422"/>
      <c r="S161" s="422"/>
      <c r="T161" s="422"/>
      <c r="U161" s="422"/>
      <c r="V161" s="422"/>
      <c r="W161" s="422"/>
      <c r="X161" s="422"/>
    </row>
    <row r="162" spans="1:24" ht="12.75" customHeight="1">
      <c r="A162" s="422"/>
      <c r="B162" s="422"/>
      <c r="C162" s="422"/>
      <c r="D162" s="422"/>
      <c r="E162" s="422"/>
      <c r="F162" s="422"/>
      <c r="G162" s="455"/>
      <c r="H162" s="422"/>
      <c r="I162" s="422"/>
      <c r="J162" s="455"/>
      <c r="K162" s="455"/>
      <c r="L162" s="422"/>
      <c r="M162" s="422"/>
      <c r="N162" s="422"/>
      <c r="O162" s="422"/>
      <c r="P162" s="422"/>
      <c r="Q162" s="422"/>
      <c r="R162" s="422"/>
      <c r="S162" s="422"/>
      <c r="T162" s="422"/>
      <c r="U162" s="422"/>
      <c r="V162" s="422"/>
      <c r="W162" s="422"/>
      <c r="X162" s="422"/>
    </row>
    <row r="163" spans="1:24" ht="12.75" customHeight="1">
      <c r="A163" s="422"/>
      <c r="B163" s="422"/>
      <c r="C163" s="422"/>
      <c r="D163" s="422"/>
      <c r="E163" s="422"/>
      <c r="F163" s="422"/>
      <c r="G163" s="455"/>
      <c r="H163" s="422"/>
      <c r="I163" s="422"/>
      <c r="J163" s="455"/>
      <c r="K163" s="455"/>
      <c r="L163" s="422"/>
      <c r="M163" s="422"/>
      <c r="N163" s="422"/>
      <c r="O163" s="422"/>
      <c r="P163" s="422"/>
      <c r="Q163" s="422"/>
      <c r="R163" s="422"/>
      <c r="S163" s="422"/>
      <c r="T163" s="422"/>
      <c r="U163" s="422"/>
      <c r="V163" s="422"/>
      <c r="W163" s="422"/>
      <c r="X163" s="422"/>
    </row>
    <row r="164" spans="1:24" ht="12.75" customHeight="1">
      <c r="A164" s="422"/>
      <c r="B164" s="422"/>
      <c r="C164" s="422"/>
      <c r="D164" s="422"/>
      <c r="E164" s="422"/>
      <c r="F164" s="422"/>
      <c r="G164" s="455"/>
      <c r="H164" s="422"/>
      <c r="I164" s="422"/>
      <c r="J164" s="455"/>
      <c r="K164" s="455"/>
      <c r="L164" s="422"/>
      <c r="M164" s="422"/>
      <c r="N164" s="422"/>
      <c r="O164" s="422"/>
      <c r="P164" s="422"/>
      <c r="Q164" s="422"/>
      <c r="R164" s="422"/>
      <c r="S164" s="422"/>
      <c r="T164" s="422"/>
      <c r="U164" s="422"/>
      <c r="V164" s="422"/>
      <c r="W164" s="422"/>
      <c r="X164" s="422"/>
    </row>
    <row r="165" spans="1:24" ht="12.75" customHeight="1">
      <c r="A165" s="422"/>
      <c r="B165" s="422"/>
      <c r="C165" s="422"/>
      <c r="D165" s="422"/>
      <c r="E165" s="422"/>
      <c r="F165" s="422"/>
      <c r="G165" s="455"/>
      <c r="H165" s="422"/>
      <c r="I165" s="422"/>
      <c r="J165" s="455"/>
      <c r="K165" s="455"/>
      <c r="L165" s="422"/>
      <c r="M165" s="422"/>
      <c r="N165" s="422"/>
      <c r="O165" s="422"/>
      <c r="P165" s="422"/>
      <c r="Q165" s="422"/>
      <c r="R165" s="422"/>
      <c r="S165" s="422"/>
      <c r="T165" s="422"/>
      <c r="U165" s="422"/>
      <c r="V165" s="422"/>
      <c r="W165" s="422"/>
      <c r="X165" s="422"/>
    </row>
    <row r="166" spans="1:24" ht="12.75" customHeight="1">
      <c r="A166" s="422"/>
      <c r="B166" s="422"/>
      <c r="C166" s="422"/>
      <c r="D166" s="422"/>
      <c r="E166" s="422"/>
      <c r="F166" s="422"/>
      <c r="G166" s="455"/>
      <c r="H166" s="422"/>
      <c r="I166" s="422"/>
      <c r="J166" s="455"/>
      <c r="K166" s="455"/>
      <c r="L166" s="422"/>
      <c r="M166" s="422"/>
      <c r="N166" s="422"/>
      <c r="O166" s="422"/>
      <c r="P166" s="422"/>
      <c r="Q166" s="422"/>
      <c r="R166" s="422"/>
      <c r="S166" s="422"/>
      <c r="T166" s="422"/>
      <c r="U166" s="422"/>
      <c r="V166" s="422"/>
      <c r="W166" s="422"/>
      <c r="X166" s="422"/>
    </row>
    <row r="167" spans="1:24" ht="12.75" customHeight="1">
      <c r="A167" s="422"/>
      <c r="B167" s="422"/>
      <c r="C167" s="422"/>
      <c r="D167" s="422"/>
      <c r="E167" s="422"/>
      <c r="F167" s="422"/>
      <c r="G167" s="455"/>
      <c r="H167" s="422"/>
      <c r="I167" s="422"/>
      <c r="J167" s="455"/>
      <c r="K167" s="455"/>
      <c r="L167" s="422"/>
      <c r="M167" s="422"/>
      <c r="N167" s="422"/>
      <c r="O167" s="422"/>
      <c r="P167" s="422"/>
      <c r="Q167" s="422"/>
      <c r="R167" s="422"/>
      <c r="S167" s="422"/>
      <c r="T167" s="422"/>
      <c r="U167" s="422"/>
      <c r="V167" s="422"/>
      <c r="W167" s="422"/>
      <c r="X167" s="422"/>
    </row>
    <row r="168" spans="1:24" ht="12.75" customHeight="1">
      <c r="A168" s="422"/>
      <c r="B168" s="422"/>
      <c r="C168" s="422"/>
      <c r="D168" s="422"/>
      <c r="E168" s="422"/>
      <c r="F168" s="422"/>
      <c r="G168" s="455"/>
      <c r="H168" s="422"/>
      <c r="I168" s="422"/>
      <c r="J168" s="455"/>
      <c r="K168" s="455"/>
      <c r="L168" s="422"/>
      <c r="M168" s="422"/>
      <c r="N168" s="422"/>
      <c r="O168" s="422"/>
      <c r="P168" s="422"/>
      <c r="Q168" s="422"/>
      <c r="R168" s="422"/>
      <c r="S168" s="422"/>
      <c r="T168" s="422"/>
      <c r="U168" s="422"/>
      <c r="V168" s="422"/>
      <c r="W168" s="422"/>
      <c r="X168" s="422"/>
    </row>
    <row r="169" spans="1:24" ht="12.75" customHeight="1">
      <c r="A169" s="422"/>
      <c r="B169" s="422"/>
      <c r="C169" s="422"/>
      <c r="D169" s="422"/>
      <c r="E169" s="422"/>
      <c r="F169" s="422"/>
      <c r="G169" s="455"/>
      <c r="H169" s="422"/>
      <c r="I169" s="422"/>
      <c r="J169" s="455"/>
      <c r="K169" s="455"/>
      <c r="L169" s="422"/>
      <c r="M169" s="422"/>
      <c r="N169" s="422"/>
      <c r="O169" s="422"/>
      <c r="P169" s="422"/>
      <c r="Q169" s="422"/>
      <c r="R169" s="422"/>
      <c r="S169" s="422"/>
      <c r="T169" s="422"/>
      <c r="U169" s="422"/>
      <c r="V169" s="422"/>
      <c r="W169" s="422"/>
      <c r="X169" s="422"/>
    </row>
    <row r="170" spans="1:24" ht="12.75" customHeight="1">
      <c r="A170" s="422"/>
      <c r="B170" s="422"/>
      <c r="C170" s="422"/>
      <c r="D170" s="422"/>
      <c r="E170" s="422"/>
      <c r="F170" s="422"/>
      <c r="G170" s="455"/>
      <c r="H170" s="422"/>
      <c r="I170" s="422"/>
      <c r="J170" s="455"/>
      <c r="K170" s="455"/>
      <c r="L170" s="422"/>
      <c r="M170" s="422"/>
      <c r="N170" s="422"/>
      <c r="O170" s="422"/>
      <c r="P170" s="422"/>
      <c r="Q170" s="422"/>
      <c r="R170" s="422"/>
      <c r="S170" s="422"/>
      <c r="T170" s="422"/>
      <c r="U170" s="422"/>
      <c r="V170" s="422"/>
      <c r="W170" s="422"/>
      <c r="X170" s="422"/>
    </row>
    <row r="171" spans="1:24" ht="12.75" customHeight="1">
      <c r="A171" s="422"/>
      <c r="B171" s="422"/>
      <c r="C171" s="422"/>
      <c r="D171" s="422"/>
      <c r="E171" s="422"/>
      <c r="F171" s="422"/>
      <c r="G171" s="455"/>
      <c r="H171" s="422"/>
      <c r="I171" s="422"/>
      <c r="J171" s="455"/>
      <c r="K171" s="455"/>
      <c r="L171" s="422"/>
      <c r="M171" s="422"/>
      <c r="N171" s="422"/>
      <c r="O171" s="422"/>
      <c r="P171" s="422"/>
      <c r="Q171" s="422"/>
      <c r="R171" s="422"/>
      <c r="S171" s="422"/>
      <c r="T171" s="422"/>
      <c r="U171" s="422"/>
      <c r="V171" s="422"/>
      <c r="W171" s="422"/>
      <c r="X171" s="422"/>
    </row>
    <row r="172" spans="1:24" ht="12.75" customHeight="1">
      <c r="A172" s="422"/>
      <c r="B172" s="422"/>
      <c r="C172" s="422"/>
      <c r="D172" s="422"/>
      <c r="E172" s="422"/>
      <c r="F172" s="422"/>
      <c r="G172" s="455"/>
      <c r="H172" s="422"/>
      <c r="I172" s="422"/>
      <c r="J172" s="455"/>
      <c r="K172" s="455"/>
      <c r="L172" s="422"/>
      <c r="M172" s="422"/>
      <c r="N172" s="422"/>
      <c r="O172" s="422"/>
      <c r="P172" s="422"/>
      <c r="Q172" s="422"/>
      <c r="R172" s="422"/>
      <c r="S172" s="422"/>
      <c r="T172" s="422"/>
      <c r="U172" s="422"/>
      <c r="V172" s="422"/>
      <c r="W172" s="422"/>
      <c r="X172" s="422"/>
    </row>
    <row r="173" spans="1:24" ht="12.75" customHeight="1">
      <c r="A173" s="422"/>
      <c r="B173" s="422"/>
      <c r="C173" s="422"/>
      <c r="D173" s="422"/>
      <c r="E173" s="422"/>
      <c r="F173" s="422"/>
      <c r="G173" s="455"/>
      <c r="H173" s="422"/>
      <c r="I173" s="422"/>
      <c r="J173" s="455"/>
      <c r="K173" s="455"/>
      <c r="L173" s="422"/>
      <c r="M173" s="422"/>
      <c r="N173" s="422"/>
      <c r="O173" s="422"/>
      <c r="P173" s="422"/>
      <c r="Q173" s="422"/>
      <c r="R173" s="422"/>
      <c r="S173" s="422"/>
      <c r="T173" s="422"/>
      <c r="U173" s="422"/>
      <c r="V173" s="422"/>
      <c r="W173" s="422"/>
      <c r="X173" s="422"/>
    </row>
    <row r="174" spans="1:24" ht="12.75" customHeight="1">
      <c r="A174" s="422"/>
      <c r="B174" s="422"/>
      <c r="C174" s="422"/>
      <c r="D174" s="422"/>
      <c r="E174" s="422"/>
      <c r="F174" s="422"/>
      <c r="G174" s="455"/>
      <c r="H174" s="422"/>
      <c r="I174" s="422"/>
      <c r="J174" s="455"/>
      <c r="K174" s="455"/>
      <c r="L174" s="422"/>
      <c r="M174" s="422"/>
      <c r="N174" s="422"/>
      <c r="O174" s="422"/>
      <c r="P174" s="422"/>
      <c r="Q174" s="422"/>
      <c r="R174" s="422"/>
      <c r="S174" s="422"/>
      <c r="T174" s="422"/>
      <c r="U174" s="422"/>
      <c r="V174" s="422"/>
      <c r="W174" s="422"/>
      <c r="X174" s="422"/>
    </row>
    <row r="175" spans="1:24" ht="12.75" customHeight="1">
      <c r="A175" s="422"/>
      <c r="B175" s="422"/>
      <c r="C175" s="422"/>
      <c r="D175" s="422"/>
      <c r="E175" s="422"/>
      <c r="F175" s="422"/>
      <c r="G175" s="455"/>
      <c r="H175" s="422"/>
      <c r="I175" s="422"/>
      <c r="J175" s="455"/>
      <c r="K175" s="455"/>
      <c r="L175" s="422"/>
      <c r="M175" s="422"/>
      <c r="N175" s="422"/>
      <c r="O175" s="422"/>
      <c r="P175" s="422"/>
      <c r="Q175" s="422"/>
      <c r="R175" s="422"/>
      <c r="S175" s="422"/>
      <c r="T175" s="422"/>
      <c r="U175" s="422"/>
      <c r="V175" s="422"/>
      <c r="W175" s="422"/>
      <c r="X175" s="422"/>
    </row>
    <row r="176" spans="1:24" ht="12.75" customHeight="1">
      <c r="A176" s="422"/>
      <c r="B176" s="422"/>
      <c r="C176" s="422"/>
      <c r="D176" s="422"/>
      <c r="E176" s="422"/>
      <c r="F176" s="422"/>
      <c r="G176" s="455"/>
      <c r="H176" s="422"/>
      <c r="I176" s="422"/>
      <c r="J176" s="455"/>
      <c r="K176" s="455"/>
      <c r="L176" s="422"/>
      <c r="M176" s="422"/>
      <c r="N176" s="422"/>
      <c r="O176" s="422"/>
      <c r="P176" s="422"/>
      <c r="Q176" s="422"/>
      <c r="R176" s="422"/>
      <c r="S176" s="422"/>
      <c r="T176" s="422"/>
      <c r="U176" s="422"/>
      <c r="V176" s="422"/>
      <c r="W176" s="422"/>
      <c r="X176" s="422"/>
    </row>
    <row r="177" spans="1:24" ht="12.75" customHeight="1">
      <c r="A177" s="422"/>
      <c r="B177" s="422"/>
      <c r="C177" s="422"/>
      <c r="D177" s="422"/>
      <c r="E177" s="422"/>
      <c r="F177" s="422"/>
      <c r="G177" s="455"/>
      <c r="H177" s="422"/>
      <c r="I177" s="422"/>
      <c r="J177" s="455"/>
      <c r="K177" s="455"/>
      <c r="L177" s="422"/>
      <c r="M177" s="422"/>
      <c r="N177" s="422"/>
      <c r="O177" s="422"/>
      <c r="P177" s="422"/>
      <c r="Q177" s="422"/>
      <c r="R177" s="422"/>
      <c r="S177" s="422"/>
      <c r="T177" s="422"/>
      <c r="U177" s="422"/>
      <c r="V177" s="422"/>
      <c r="W177" s="422"/>
      <c r="X177" s="422"/>
    </row>
    <row r="178" spans="1:24" ht="12.75" customHeight="1">
      <c r="A178" s="422"/>
      <c r="B178" s="422"/>
      <c r="C178" s="422"/>
      <c r="D178" s="422"/>
      <c r="E178" s="422"/>
      <c r="F178" s="422"/>
      <c r="G178" s="455"/>
      <c r="H178" s="422"/>
      <c r="I178" s="422"/>
      <c r="J178" s="455"/>
      <c r="K178" s="455"/>
      <c r="L178" s="422"/>
      <c r="M178" s="422"/>
      <c r="N178" s="422"/>
      <c r="O178" s="422"/>
      <c r="P178" s="422"/>
      <c r="Q178" s="422"/>
      <c r="R178" s="422"/>
      <c r="S178" s="422"/>
      <c r="T178" s="422"/>
      <c r="U178" s="422"/>
      <c r="V178" s="422"/>
      <c r="W178" s="422"/>
      <c r="X178" s="422"/>
    </row>
    <row r="179" spans="1:24" ht="12.75" customHeight="1">
      <c r="A179" s="422"/>
      <c r="B179" s="422"/>
      <c r="C179" s="422"/>
      <c r="D179" s="422"/>
      <c r="E179" s="422"/>
      <c r="F179" s="422"/>
      <c r="G179" s="455"/>
      <c r="H179" s="422"/>
      <c r="I179" s="422"/>
      <c r="J179" s="455"/>
      <c r="K179" s="455"/>
      <c r="L179" s="422"/>
      <c r="M179" s="422"/>
      <c r="N179" s="422"/>
      <c r="O179" s="422"/>
      <c r="P179" s="422"/>
      <c r="Q179" s="422"/>
      <c r="R179" s="422"/>
      <c r="S179" s="422"/>
      <c r="T179" s="422"/>
      <c r="U179" s="422"/>
      <c r="V179" s="422"/>
      <c r="W179" s="422"/>
      <c r="X179" s="422"/>
    </row>
    <row r="180" spans="1:24" ht="12.75" customHeight="1">
      <c r="A180" s="422"/>
      <c r="B180" s="422"/>
      <c r="C180" s="422"/>
      <c r="D180" s="422"/>
      <c r="E180" s="422"/>
      <c r="F180" s="422"/>
      <c r="G180" s="455"/>
      <c r="H180" s="422"/>
      <c r="I180" s="422"/>
      <c r="J180" s="455"/>
      <c r="K180" s="455"/>
      <c r="L180" s="422"/>
      <c r="M180" s="422"/>
      <c r="N180" s="422"/>
      <c r="O180" s="422"/>
      <c r="P180" s="422"/>
      <c r="Q180" s="422"/>
      <c r="R180" s="422"/>
      <c r="S180" s="422"/>
      <c r="T180" s="422"/>
      <c r="U180" s="422"/>
      <c r="V180" s="422"/>
      <c r="W180" s="422"/>
      <c r="X180" s="422"/>
    </row>
    <row r="181" spans="1:24" ht="12.75" customHeight="1">
      <c r="A181" s="422"/>
      <c r="B181" s="422"/>
      <c r="C181" s="422"/>
      <c r="D181" s="422"/>
      <c r="E181" s="422"/>
      <c r="F181" s="422"/>
      <c r="G181" s="455"/>
      <c r="H181" s="422"/>
      <c r="I181" s="422"/>
      <c r="J181" s="455"/>
      <c r="K181" s="455"/>
      <c r="L181" s="422"/>
      <c r="M181" s="422"/>
      <c r="N181" s="422"/>
      <c r="O181" s="422"/>
      <c r="P181" s="422"/>
      <c r="Q181" s="422"/>
      <c r="R181" s="422"/>
      <c r="S181" s="422"/>
      <c r="T181" s="422"/>
      <c r="U181" s="422"/>
      <c r="V181" s="422"/>
      <c r="W181" s="422"/>
      <c r="X181" s="422"/>
    </row>
    <row r="182" spans="1:24" ht="12.75" customHeight="1">
      <c r="A182" s="422"/>
      <c r="B182" s="422"/>
      <c r="C182" s="422"/>
      <c r="D182" s="422"/>
      <c r="E182" s="422"/>
      <c r="F182" s="422"/>
      <c r="G182" s="455"/>
      <c r="H182" s="422"/>
      <c r="I182" s="422"/>
      <c r="J182" s="455"/>
      <c r="K182" s="455"/>
      <c r="L182" s="422"/>
      <c r="M182" s="422"/>
      <c r="N182" s="422"/>
      <c r="O182" s="422"/>
      <c r="P182" s="422"/>
      <c r="Q182" s="422"/>
      <c r="R182" s="422"/>
      <c r="S182" s="422"/>
      <c r="T182" s="422"/>
      <c r="U182" s="422"/>
      <c r="V182" s="422"/>
      <c r="W182" s="422"/>
      <c r="X182" s="422"/>
    </row>
    <row r="183" spans="1:24" ht="12.75" customHeight="1">
      <c r="A183" s="422"/>
      <c r="B183" s="422"/>
      <c r="C183" s="422"/>
      <c r="D183" s="422"/>
      <c r="E183" s="422"/>
      <c r="F183" s="422"/>
      <c r="G183" s="455"/>
      <c r="H183" s="422"/>
      <c r="I183" s="422"/>
      <c r="J183" s="455"/>
      <c r="K183" s="455"/>
      <c r="L183" s="422"/>
      <c r="M183" s="422"/>
      <c r="N183" s="422"/>
      <c r="O183" s="422"/>
      <c r="P183" s="422"/>
      <c r="Q183" s="422"/>
      <c r="R183" s="422"/>
      <c r="S183" s="422"/>
      <c r="T183" s="422"/>
      <c r="U183" s="422"/>
      <c r="V183" s="422"/>
      <c r="W183" s="422"/>
      <c r="X183" s="422"/>
    </row>
    <row r="184" spans="1:24" ht="12.75" customHeight="1">
      <c r="A184" s="422"/>
      <c r="B184" s="422"/>
      <c r="C184" s="422"/>
      <c r="D184" s="422"/>
      <c r="E184" s="422"/>
      <c r="F184" s="422"/>
      <c r="G184" s="455"/>
      <c r="H184" s="422"/>
      <c r="I184" s="422"/>
      <c r="J184" s="455"/>
      <c r="K184" s="455"/>
      <c r="L184" s="422"/>
      <c r="M184" s="422"/>
      <c r="N184" s="422"/>
      <c r="O184" s="422"/>
      <c r="P184" s="422"/>
      <c r="Q184" s="422"/>
      <c r="R184" s="422"/>
      <c r="S184" s="422"/>
      <c r="T184" s="422"/>
      <c r="U184" s="422"/>
      <c r="V184" s="422"/>
      <c r="W184" s="422"/>
      <c r="X184" s="422"/>
    </row>
    <row r="185" spans="1:24" ht="12.75" customHeight="1">
      <c r="A185" s="422"/>
      <c r="B185" s="422"/>
      <c r="C185" s="422"/>
      <c r="D185" s="422"/>
      <c r="E185" s="422"/>
      <c r="F185" s="422"/>
      <c r="G185" s="455"/>
      <c r="H185" s="422"/>
      <c r="I185" s="422"/>
      <c r="J185" s="455"/>
      <c r="K185" s="455"/>
      <c r="L185" s="422"/>
      <c r="M185" s="422"/>
      <c r="N185" s="422"/>
      <c r="O185" s="422"/>
      <c r="P185" s="422"/>
      <c r="Q185" s="422"/>
      <c r="R185" s="422"/>
      <c r="S185" s="422"/>
      <c r="T185" s="422"/>
      <c r="U185" s="422"/>
      <c r="V185" s="422"/>
      <c r="W185" s="422"/>
      <c r="X185" s="422"/>
    </row>
    <row r="186" spans="1:24" ht="12.75" customHeight="1">
      <c r="A186" s="422"/>
      <c r="B186" s="422"/>
      <c r="C186" s="422"/>
      <c r="D186" s="422"/>
      <c r="E186" s="422"/>
      <c r="F186" s="422"/>
      <c r="G186" s="455"/>
      <c r="H186" s="422"/>
      <c r="I186" s="422"/>
      <c r="J186" s="455"/>
      <c r="K186" s="455"/>
      <c r="L186" s="422"/>
      <c r="M186" s="422"/>
      <c r="N186" s="422"/>
      <c r="O186" s="422"/>
      <c r="P186" s="422"/>
      <c r="Q186" s="422"/>
      <c r="R186" s="422"/>
      <c r="S186" s="422"/>
      <c r="T186" s="422"/>
      <c r="U186" s="422"/>
      <c r="V186" s="422"/>
      <c r="W186" s="422"/>
      <c r="X186" s="422"/>
    </row>
    <row r="187" spans="1:24" ht="12.75" customHeight="1">
      <c r="A187" s="422"/>
      <c r="B187" s="422"/>
      <c r="C187" s="422"/>
      <c r="D187" s="422"/>
      <c r="E187" s="422"/>
      <c r="F187" s="422"/>
      <c r="G187" s="455"/>
      <c r="H187" s="422"/>
      <c r="I187" s="422"/>
      <c r="J187" s="455"/>
      <c r="K187" s="455"/>
      <c r="L187" s="422"/>
      <c r="M187" s="422"/>
      <c r="N187" s="422"/>
      <c r="O187" s="422"/>
      <c r="P187" s="422"/>
      <c r="Q187" s="422"/>
      <c r="R187" s="422"/>
      <c r="S187" s="422"/>
      <c r="T187" s="422"/>
      <c r="U187" s="422"/>
      <c r="V187" s="422"/>
      <c r="W187" s="422"/>
      <c r="X187" s="422"/>
    </row>
    <row r="188" spans="1:24" ht="12.75" customHeight="1">
      <c r="A188" s="422"/>
      <c r="B188" s="422"/>
      <c r="C188" s="422"/>
      <c r="D188" s="422"/>
      <c r="E188" s="422"/>
      <c r="F188" s="422"/>
      <c r="G188" s="455"/>
      <c r="H188" s="422"/>
      <c r="I188" s="422"/>
      <c r="J188" s="455"/>
      <c r="K188" s="455"/>
      <c r="L188" s="422"/>
      <c r="M188" s="422"/>
      <c r="N188" s="422"/>
      <c r="O188" s="422"/>
      <c r="P188" s="422"/>
      <c r="Q188" s="422"/>
      <c r="R188" s="422"/>
      <c r="S188" s="422"/>
      <c r="T188" s="422"/>
      <c r="U188" s="422"/>
      <c r="V188" s="422"/>
      <c r="W188" s="422"/>
      <c r="X188" s="422"/>
    </row>
    <row r="189" spans="1:24" ht="12.75" customHeight="1">
      <c r="A189" s="422"/>
      <c r="B189" s="422"/>
      <c r="C189" s="422"/>
      <c r="D189" s="422"/>
      <c r="E189" s="422"/>
      <c r="F189" s="422"/>
      <c r="G189" s="455"/>
      <c r="H189" s="422"/>
      <c r="I189" s="422"/>
      <c r="J189" s="455"/>
      <c r="K189" s="455"/>
      <c r="L189" s="422"/>
      <c r="M189" s="422"/>
      <c r="N189" s="422"/>
      <c r="O189" s="422"/>
      <c r="P189" s="422"/>
      <c r="Q189" s="422"/>
      <c r="R189" s="422"/>
      <c r="S189" s="422"/>
      <c r="T189" s="422"/>
      <c r="U189" s="422"/>
      <c r="V189" s="422"/>
      <c r="W189" s="422"/>
      <c r="X189" s="422"/>
    </row>
    <row r="190" spans="1:24" ht="12.75" customHeight="1">
      <c r="A190" s="422"/>
      <c r="B190" s="422"/>
      <c r="C190" s="422"/>
      <c r="D190" s="422"/>
      <c r="E190" s="422"/>
      <c r="F190" s="422"/>
      <c r="G190" s="455"/>
      <c r="H190" s="422"/>
      <c r="I190" s="422"/>
      <c r="J190" s="455"/>
      <c r="K190" s="455"/>
      <c r="L190" s="422"/>
      <c r="M190" s="422"/>
      <c r="N190" s="422"/>
      <c r="O190" s="422"/>
      <c r="P190" s="422"/>
      <c r="Q190" s="422"/>
      <c r="R190" s="422"/>
      <c r="S190" s="422"/>
      <c r="T190" s="422"/>
      <c r="U190" s="422"/>
      <c r="V190" s="422"/>
      <c r="W190" s="422"/>
      <c r="X190" s="422"/>
    </row>
    <row r="191" spans="1:24" ht="12.75" customHeight="1">
      <c r="A191" s="422"/>
      <c r="B191" s="422"/>
      <c r="C191" s="422"/>
      <c r="D191" s="422"/>
      <c r="E191" s="422"/>
      <c r="F191" s="422"/>
      <c r="G191" s="455"/>
      <c r="H191" s="422"/>
      <c r="I191" s="422"/>
      <c r="J191" s="455"/>
      <c r="K191" s="455"/>
      <c r="L191" s="422"/>
      <c r="M191" s="422"/>
      <c r="N191" s="422"/>
      <c r="O191" s="422"/>
      <c r="P191" s="422"/>
      <c r="Q191" s="422"/>
      <c r="R191" s="422"/>
      <c r="S191" s="422"/>
      <c r="T191" s="422"/>
      <c r="U191" s="422"/>
      <c r="V191" s="422"/>
      <c r="W191" s="422"/>
      <c r="X191" s="422"/>
    </row>
    <row r="192" spans="1:24" ht="12.75" customHeight="1">
      <c r="A192" s="422"/>
      <c r="B192" s="422"/>
      <c r="C192" s="422"/>
      <c r="D192" s="422"/>
      <c r="E192" s="422"/>
      <c r="F192" s="422"/>
      <c r="G192" s="455"/>
      <c r="H192" s="422"/>
      <c r="I192" s="422"/>
      <c r="J192" s="455"/>
      <c r="K192" s="455"/>
      <c r="L192" s="422"/>
      <c r="M192" s="422"/>
      <c r="N192" s="422"/>
      <c r="O192" s="422"/>
      <c r="P192" s="422"/>
      <c r="Q192" s="422"/>
      <c r="R192" s="422"/>
      <c r="S192" s="422"/>
      <c r="T192" s="422"/>
      <c r="U192" s="422"/>
      <c r="V192" s="422"/>
      <c r="W192" s="422"/>
      <c r="X192" s="422"/>
    </row>
    <row r="193" spans="1:24" ht="12.75" customHeight="1">
      <c r="A193" s="422"/>
      <c r="B193" s="422"/>
      <c r="C193" s="422"/>
      <c r="D193" s="422"/>
      <c r="E193" s="422"/>
      <c r="F193" s="422"/>
      <c r="G193" s="455"/>
      <c r="H193" s="422"/>
      <c r="I193" s="422"/>
      <c r="J193" s="455"/>
      <c r="K193" s="455"/>
      <c r="L193" s="422"/>
      <c r="M193" s="422"/>
      <c r="N193" s="422"/>
      <c r="O193" s="422"/>
      <c r="P193" s="422"/>
      <c r="Q193" s="422"/>
      <c r="R193" s="422"/>
      <c r="S193" s="422"/>
      <c r="T193" s="422"/>
      <c r="U193" s="422"/>
      <c r="V193" s="422"/>
      <c r="W193" s="422"/>
      <c r="X193" s="422"/>
    </row>
    <row r="194" spans="1:24" ht="12.75" customHeight="1">
      <c r="A194" s="422"/>
      <c r="B194" s="422"/>
      <c r="C194" s="422"/>
      <c r="D194" s="422"/>
      <c r="E194" s="422"/>
      <c r="F194" s="422"/>
      <c r="G194" s="455"/>
      <c r="H194" s="422"/>
      <c r="I194" s="422"/>
      <c r="J194" s="455"/>
      <c r="K194" s="455"/>
      <c r="L194" s="422"/>
      <c r="M194" s="422"/>
      <c r="N194" s="422"/>
      <c r="O194" s="422"/>
      <c r="P194" s="422"/>
      <c r="Q194" s="422"/>
      <c r="R194" s="422"/>
      <c r="S194" s="422"/>
      <c r="T194" s="422"/>
      <c r="U194" s="422"/>
      <c r="V194" s="422"/>
      <c r="W194" s="422"/>
      <c r="X194" s="422"/>
    </row>
    <row r="195" spans="1:24" ht="12.75" customHeight="1">
      <c r="A195" s="422"/>
      <c r="B195" s="422"/>
      <c r="C195" s="422"/>
      <c r="D195" s="422"/>
      <c r="E195" s="422"/>
      <c r="F195" s="422"/>
      <c r="G195" s="455"/>
      <c r="H195" s="422"/>
      <c r="I195" s="422"/>
      <c r="J195" s="455"/>
      <c r="K195" s="455"/>
      <c r="L195" s="422"/>
      <c r="M195" s="422"/>
      <c r="N195" s="422"/>
      <c r="O195" s="422"/>
      <c r="P195" s="422"/>
      <c r="Q195" s="422"/>
      <c r="R195" s="422"/>
      <c r="S195" s="422"/>
      <c r="T195" s="422"/>
      <c r="U195" s="422"/>
      <c r="V195" s="422"/>
      <c r="W195" s="422"/>
      <c r="X195" s="422"/>
    </row>
    <row r="196" spans="1:24" ht="12.75" customHeight="1">
      <c r="A196" s="422"/>
      <c r="B196" s="422"/>
      <c r="C196" s="422"/>
      <c r="D196" s="422"/>
      <c r="E196" s="422"/>
      <c r="F196" s="422"/>
      <c r="G196" s="455"/>
      <c r="H196" s="422"/>
      <c r="I196" s="422"/>
      <c r="J196" s="455"/>
      <c r="K196" s="455"/>
      <c r="L196" s="422"/>
      <c r="M196" s="422"/>
      <c r="N196" s="422"/>
      <c r="O196" s="422"/>
      <c r="P196" s="422"/>
      <c r="Q196" s="422"/>
      <c r="R196" s="422"/>
      <c r="S196" s="422"/>
      <c r="T196" s="422"/>
      <c r="U196" s="422"/>
      <c r="V196" s="422"/>
      <c r="W196" s="422"/>
      <c r="X196" s="422"/>
    </row>
    <row r="197" spans="1:24" ht="12.75" customHeight="1">
      <c r="A197" s="422"/>
      <c r="B197" s="422"/>
      <c r="C197" s="422"/>
      <c r="D197" s="422"/>
      <c r="E197" s="422"/>
      <c r="F197" s="422"/>
      <c r="G197" s="455"/>
      <c r="H197" s="422"/>
      <c r="I197" s="422"/>
      <c r="J197" s="455"/>
      <c r="K197" s="455"/>
      <c r="L197" s="422"/>
      <c r="M197" s="422"/>
      <c r="N197" s="422"/>
      <c r="O197" s="422"/>
      <c r="P197" s="422"/>
      <c r="Q197" s="422"/>
      <c r="R197" s="422"/>
      <c r="S197" s="422"/>
      <c r="T197" s="422"/>
      <c r="U197" s="422"/>
      <c r="V197" s="422"/>
      <c r="W197" s="422"/>
      <c r="X197" s="422"/>
    </row>
    <row r="198" spans="1:24" ht="12.75" customHeight="1">
      <c r="A198" s="422"/>
      <c r="B198" s="422"/>
      <c r="C198" s="422"/>
      <c r="D198" s="422"/>
      <c r="E198" s="422"/>
      <c r="F198" s="422"/>
      <c r="G198" s="455"/>
      <c r="H198" s="422"/>
      <c r="I198" s="422"/>
      <c r="J198" s="455"/>
      <c r="K198" s="455"/>
      <c r="L198" s="422"/>
      <c r="M198" s="422"/>
      <c r="N198" s="422"/>
      <c r="O198" s="422"/>
      <c r="P198" s="422"/>
      <c r="Q198" s="422"/>
      <c r="R198" s="422"/>
      <c r="S198" s="422"/>
      <c r="T198" s="422"/>
      <c r="U198" s="422"/>
      <c r="V198" s="422"/>
      <c r="W198" s="422"/>
      <c r="X198" s="422"/>
    </row>
    <row r="199" spans="1:24" ht="12.75" customHeight="1">
      <c r="A199" s="422"/>
      <c r="B199" s="422"/>
      <c r="C199" s="422"/>
      <c r="D199" s="422"/>
      <c r="E199" s="422"/>
      <c r="F199" s="422"/>
      <c r="G199" s="455"/>
      <c r="H199" s="422"/>
      <c r="I199" s="422"/>
      <c r="J199" s="455"/>
      <c r="K199" s="455"/>
      <c r="L199" s="422"/>
      <c r="M199" s="422"/>
      <c r="N199" s="422"/>
      <c r="O199" s="422"/>
      <c r="P199" s="422"/>
      <c r="Q199" s="422"/>
      <c r="R199" s="422"/>
      <c r="S199" s="422"/>
      <c r="T199" s="422"/>
      <c r="U199" s="422"/>
      <c r="V199" s="422"/>
      <c r="W199" s="422"/>
      <c r="X199" s="422"/>
    </row>
    <row r="200" spans="1:24" ht="12.75" customHeight="1">
      <c r="A200" s="422"/>
      <c r="B200" s="422"/>
      <c r="C200" s="422"/>
      <c r="D200" s="422"/>
      <c r="E200" s="422"/>
      <c r="F200" s="422"/>
      <c r="G200" s="455"/>
      <c r="H200" s="422"/>
      <c r="I200" s="422"/>
      <c r="J200" s="455"/>
      <c r="K200" s="455"/>
      <c r="L200" s="422"/>
      <c r="M200" s="422"/>
      <c r="N200" s="422"/>
      <c r="O200" s="422"/>
      <c r="P200" s="422"/>
      <c r="Q200" s="422"/>
      <c r="R200" s="422"/>
      <c r="S200" s="422"/>
      <c r="T200" s="422"/>
      <c r="U200" s="422"/>
      <c r="V200" s="422"/>
      <c r="W200" s="422"/>
      <c r="X200" s="422"/>
    </row>
    <row r="201" spans="1:24" ht="12.75" customHeight="1">
      <c r="A201" s="422"/>
      <c r="B201" s="422"/>
      <c r="C201" s="422"/>
      <c r="D201" s="422"/>
      <c r="E201" s="422"/>
      <c r="F201" s="422"/>
      <c r="G201" s="455"/>
      <c r="H201" s="422"/>
      <c r="I201" s="422"/>
      <c r="J201" s="455"/>
      <c r="K201" s="455"/>
      <c r="L201" s="422"/>
      <c r="M201" s="422"/>
      <c r="N201" s="422"/>
      <c r="O201" s="422"/>
      <c r="P201" s="422"/>
      <c r="Q201" s="422"/>
      <c r="R201" s="422"/>
      <c r="S201" s="422"/>
      <c r="T201" s="422"/>
      <c r="U201" s="422"/>
      <c r="V201" s="422"/>
      <c r="W201" s="422"/>
      <c r="X201" s="422"/>
    </row>
    <row r="202" spans="1:24" ht="12.75" customHeight="1">
      <c r="A202" s="422"/>
      <c r="B202" s="422"/>
      <c r="C202" s="422"/>
      <c r="D202" s="422"/>
      <c r="E202" s="422"/>
      <c r="F202" s="422"/>
      <c r="G202" s="455"/>
      <c r="H202" s="422"/>
      <c r="I202" s="422"/>
      <c r="J202" s="455"/>
      <c r="K202" s="455"/>
      <c r="L202" s="422"/>
      <c r="M202" s="422"/>
      <c r="N202" s="422"/>
      <c r="O202" s="422"/>
      <c r="P202" s="422"/>
      <c r="Q202" s="422"/>
      <c r="R202" s="422"/>
      <c r="S202" s="422"/>
      <c r="T202" s="422"/>
      <c r="U202" s="422"/>
      <c r="V202" s="422"/>
      <c r="W202" s="422"/>
      <c r="X202" s="422"/>
    </row>
    <row r="203" spans="1:24" ht="12.75" customHeight="1">
      <c r="A203" s="422"/>
      <c r="B203" s="422"/>
      <c r="C203" s="422"/>
      <c r="D203" s="422"/>
      <c r="E203" s="422"/>
      <c r="F203" s="422"/>
      <c r="G203" s="455"/>
      <c r="H203" s="422"/>
      <c r="I203" s="422"/>
      <c r="J203" s="455"/>
      <c r="K203" s="455"/>
      <c r="L203" s="422"/>
      <c r="M203" s="422"/>
      <c r="N203" s="422"/>
      <c r="O203" s="422"/>
      <c r="P203" s="422"/>
      <c r="Q203" s="422"/>
      <c r="R203" s="422"/>
      <c r="S203" s="422"/>
      <c r="T203" s="422"/>
      <c r="U203" s="422"/>
      <c r="V203" s="422"/>
      <c r="W203" s="422"/>
      <c r="X203" s="422"/>
    </row>
    <row r="204" spans="1:24" ht="12.75" customHeight="1">
      <c r="A204" s="422"/>
      <c r="B204" s="422"/>
      <c r="C204" s="422"/>
      <c r="D204" s="422"/>
      <c r="E204" s="422"/>
      <c r="F204" s="422"/>
      <c r="G204" s="455"/>
      <c r="H204" s="422"/>
      <c r="I204" s="422"/>
      <c r="J204" s="455"/>
      <c r="K204" s="455"/>
      <c r="L204" s="422"/>
      <c r="M204" s="422"/>
      <c r="N204" s="422"/>
      <c r="O204" s="422"/>
      <c r="P204" s="422"/>
      <c r="Q204" s="422"/>
      <c r="R204" s="422"/>
      <c r="S204" s="422"/>
      <c r="T204" s="422"/>
      <c r="U204" s="422"/>
      <c r="V204" s="422"/>
      <c r="W204" s="422"/>
      <c r="X204" s="422"/>
    </row>
    <row r="205" spans="1:24" ht="12.75" customHeight="1">
      <c r="A205" s="422"/>
      <c r="B205" s="422"/>
      <c r="C205" s="422"/>
      <c r="D205" s="422"/>
      <c r="E205" s="422"/>
      <c r="F205" s="422"/>
      <c r="G205" s="455"/>
      <c r="H205" s="422"/>
      <c r="I205" s="422"/>
      <c r="J205" s="455"/>
      <c r="K205" s="455"/>
      <c r="L205" s="422"/>
      <c r="M205" s="422"/>
      <c r="N205" s="422"/>
      <c r="O205" s="422"/>
      <c r="P205" s="422"/>
      <c r="Q205" s="422"/>
      <c r="R205" s="422"/>
      <c r="S205" s="422"/>
      <c r="T205" s="422"/>
      <c r="U205" s="422"/>
      <c r="V205" s="422"/>
      <c r="W205" s="422"/>
      <c r="X205" s="422"/>
    </row>
    <row r="206" spans="1:24" ht="12.75" customHeight="1">
      <c r="A206" s="422"/>
      <c r="B206" s="422"/>
      <c r="C206" s="422"/>
      <c r="D206" s="422"/>
      <c r="E206" s="422"/>
      <c r="F206" s="422"/>
      <c r="G206" s="455"/>
      <c r="H206" s="422"/>
      <c r="I206" s="422"/>
      <c r="J206" s="455"/>
      <c r="K206" s="455"/>
      <c r="L206" s="422"/>
      <c r="M206" s="422"/>
      <c r="N206" s="422"/>
      <c r="O206" s="422"/>
      <c r="P206" s="422"/>
      <c r="Q206" s="422"/>
      <c r="R206" s="422"/>
      <c r="S206" s="422"/>
      <c r="T206" s="422"/>
      <c r="U206" s="422"/>
      <c r="V206" s="422"/>
      <c r="W206" s="422"/>
      <c r="X206" s="422"/>
    </row>
    <row r="207" spans="1:24" ht="12.75" customHeight="1">
      <c r="A207" s="422"/>
      <c r="B207" s="422"/>
      <c r="C207" s="422"/>
      <c r="D207" s="422"/>
      <c r="E207" s="422"/>
      <c r="F207" s="422"/>
      <c r="G207" s="455"/>
      <c r="H207" s="422"/>
      <c r="I207" s="422"/>
      <c r="J207" s="455"/>
      <c r="K207" s="455"/>
      <c r="L207" s="422"/>
      <c r="M207" s="422"/>
      <c r="N207" s="422"/>
      <c r="O207" s="422"/>
      <c r="P207" s="422"/>
      <c r="Q207" s="422"/>
      <c r="R207" s="422"/>
      <c r="S207" s="422"/>
      <c r="T207" s="422"/>
      <c r="U207" s="422"/>
      <c r="V207" s="422"/>
      <c r="W207" s="422"/>
      <c r="X207" s="422"/>
    </row>
    <row r="208" spans="1:24" ht="12.75" customHeight="1">
      <c r="A208" s="422"/>
      <c r="B208" s="422"/>
      <c r="C208" s="422"/>
      <c r="D208" s="422"/>
      <c r="E208" s="422"/>
      <c r="F208" s="422"/>
      <c r="G208" s="455"/>
      <c r="H208" s="422"/>
      <c r="I208" s="422"/>
      <c r="J208" s="455"/>
      <c r="K208" s="455"/>
      <c r="L208" s="422"/>
      <c r="M208" s="422"/>
      <c r="N208" s="422"/>
      <c r="O208" s="422"/>
      <c r="P208" s="422"/>
      <c r="Q208" s="422"/>
      <c r="R208" s="422"/>
      <c r="S208" s="422"/>
      <c r="T208" s="422"/>
      <c r="U208" s="422"/>
      <c r="V208" s="422"/>
      <c r="W208" s="422"/>
      <c r="X208" s="422"/>
    </row>
    <row r="209" spans="1:24" ht="12.75" customHeight="1">
      <c r="A209" s="422"/>
      <c r="B209" s="422"/>
      <c r="C209" s="422"/>
      <c r="D209" s="422"/>
      <c r="E209" s="422"/>
      <c r="F209" s="422"/>
      <c r="G209" s="455"/>
      <c r="H209" s="422"/>
      <c r="I209" s="422"/>
      <c r="J209" s="455"/>
      <c r="K209" s="455"/>
      <c r="L209" s="422"/>
      <c r="M209" s="422"/>
      <c r="N209" s="422"/>
      <c r="O209" s="422"/>
      <c r="P209" s="422"/>
      <c r="Q209" s="422"/>
      <c r="R209" s="422"/>
      <c r="S209" s="422"/>
      <c r="T209" s="422"/>
      <c r="U209" s="422"/>
      <c r="V209" s="422"/>
      <c r="W209" s="422"/>
      <c r="X209" s="422"/>
    </row>
    <row r="210" spans="1:24" ht="12.75" customHeight="1">
      <c r="A210" s="422"/>
      <c r="B210" s="422"/>
      <c r="C210" s="422"/>
      <c r="D210" s="422"/>
      <c r="E210" s="422"/>
      <c r="F210" s="422"/>
      <c r="G210" s="455"/>
      <c r="H210" s="422"/>
      <c r="I210" s="422"/>
      <c r="J210" s="455"/>
      <c r="K210" s="455"/>
      <c r="L210" s="422"/>
      <c r="M210" s="422"/>
      <c r="N210" s="422"/>
      <c r="O210" s="422"/>
      <c r="P210" s="422"/>
      <c r="Q210" s="422"/>
      <c r="R210" s="422"/>
      <c r="S210" s="422"/>
      <c r="T210" s="422"/>
      <c r="U210" s="422"/>
      <c r="V210" s="422"/>
      <c r="W210" s="422"/>
      <c r="X210" s="422"/>
    </row>
    <row r="211" spans="1:24" ht="12.75" customHeight="1">
      <c r="A211" s="422"/>
      <c r="B211" s="422"/>
      <c r="C211" s="422"/>
      <c r="D211" s="422"/>
      <c r="E211" s="422"/>
      <c r="F211" s="422"/>
      <c r="G211" s="455"/>
      <c r="H211" s="422"/>
      <c r="I211" s="422"/>
      <c r="J211" s="455"/>
      <c r="K211" s="455"/>
      <c r="L211" s="422"/>
      <c r="M211" s="422"/>
      <c r="N211" s="422"/>
      <c r="O211" s="422"/>
      <c r="P211" s="422"/>
      <c r="Q211" s="422"/>
      <c r="R211" s="422"/>
      <c r="S211" s="422"/>
      <c r="T211" s="422"/>
      <c r="U211" s="422"/>
      <c r="V211" s="422"/>
      <c r="W211" s="422"/>
      <c r="X211" s="422"/>
    </row>
    <row r="212" spans="1:24" ht="12.75" customHeight="1">
      <c r="A212" s="422"/>
      <c r="B212" s="422"/>
      <c r="C212" s="422"/>
      <c r="D212" s="422"/>
      <c r="E212" s="422"/>
      <c r="F212" s="422"/>
      <c r="G212" s="455"/>
      <c r="H212" s="422"/>
      <c r="I212" s="422"/>
      <c r="J212" s="455"/>
      <c r="K212" s="455"/>
      <c r="L212" s="422"/>
      <c r="M212" s="422"/>
      <c r="N212" s="422"/>
      <c r="O212" s="422"/>
      <c r="P212" s="422"/>
      <c r="Q212" s="422"/>
      <c r="R212" s="422"/>
      <c r="S212" s="422"/>
      <c r="T212" s="422"/>
      <c r="U212" s="422"/>
      <c r="V212" s="422"/>
      <c r="W212" s="422"/>
      <c r="X212" s="422"/>
    </row>
    <row r="213" spans="1:24" ht="12.75" customHeight="1">
      <c r="A213" s="422"/>
      <c r="B213" s="422"/>
      <c r="C213" s="422"/>
      <c r="D213" s="422"/>
      <c r="E213" s="422"/>
      <c r="F213" s="422"/>
      <c r="G213" s="455"/>
      <c r="H213" s="422"/>
      <c r="I213" s="422"/>
      <c r="J213" s="455"/>
      <c r="K213" s="455"/>
      <c r="L213" s="422"/>
      <c r="M213" s="422"/>
      <c r="N213" s="422"/>
      <c r="O213" s="422"/>
      <c r="P213" s="422"/>
      <c r="Q213" s="422"/>
      <c r="R213" s="422"/>
      <c r="S213" s="422"/>
      <c r="T213" s="422"/>
      <c r="U213" s="422"/>
      <c r="V213" s="422"/>
      <c r="W213" s="422"/>
      <c r="X213" s="422"/>
    </row>
    <row r="214" spans="1:24" ht="12.75" customHeight="1">
      <c r="A214" s="422"/>
      <c r="B214" s="422"/>
      <c r="C214" s="422"/>
      <c r="D214" s="422"/>
      <c r="E214" s="422"/>
      <c r="F214" s="422"/>
      <c r="G214" s="455"/>
      <c r="H214" s="422"/>
      <c r="I214" s="422"/>
      <c r="J214" s="455"/>
      <c r="K214" s="455"/>
      <c r="L214" s="422"/>
      <c r="M214" s="422"/>
      <c r="N214" s="422"/>
      <c r="O214" s="422"/>
      <c r="P214" s="422"/>
      <c r="Q214" s="422"/>
      <c r="R214" s="422"/>
      <c r="S214" s="422"/>
      <c r="T214" s="422"/>
      <c r="U214" s="422"/>
      <c r="V214" s="422"/>
      <c r="W214" s="422"/>
      <c r="X214" s="422"/>
    </row>
    <row r="215" spans="1:24" ht="12.75" customHeight="1">
      <c r="A215" s="422"/>
      <c r="B215" s="422"/>
      <c r="C215" s="422"/>
      <c r="D215" s="422"/>
      <c r="E215" s="422"/>
      <c r="F215" s="422"/>
      <c r="G215" s="455"/>
      <c r="H215" s="422"/>
      <c r="I215" s="422"/>
      <c r="J215" s="455"/>
      <c r="K215" s="455"/>
      <c r="L215" s="422"/>
      <c r="M215" s="422"/>
      <c r="N215" s="422"/>
      <c r="O215" s="422"/>
      <c r="P215" s="422"/>
      <c r="Q215" s="422"/>
      <c r="R215" s="422"/>
      <c r="S215" s="422"/>
      <c r="T215" s="422"/>
      <c r="U215" s="422"/>
      <c r="V215" s="422"/>
      <c r="W215" s="422"/>
      <c r="X215" s="422"/>
    </row>
    <row r="216" spans="1:24" ht="12.75" customHeight="1">
      <c r="A216" s="422"/>
      <c r="B216" s="422"/>
      <c r="C216" s="422"/>
      <c r="D216" s="422"/>
      <c r="E216" s="422"/>
      <c r="F216" s="422"/>
      <c r="G216" s="455"/>
      <c r="H216" s="422"/>
      <c r="I216" s="422"/>
      <c r="J216" s="455"/>
      <c r="K216" s="455"/>
      <c r="L216" s="422"/>
      <c r="M216" s="422"/>
      <c r="N216" s="422"/>
      <c r="O216" s="422"/>
      <c r="P216" s="422"/>
      <c r="Q216" s="422"/>
      <c r="R216" s="422"/>
      <c r="S216" s="422"/>
      <c r="T216" s="422"/>
      <c r="U216" s="422"/>
      <c r="V216" s="422"/>
      <c r="W216" s="422"/>
      <c r="X216" s="422"/>
    </row>
    <row r="217" spans="1:24" ht="12.75" customHeight="1">
      <c r="A217" s="422"/>
      <c r="B217" s="422"/>
      <c r="C217" s="422"/>
      <c r="D217" s="422"/>
      <c r="E217" s="422"/>
      <c r="F217" s="422"/>
      <c r="G217" s="455"/>
      <c r="H217" s="422"/>
      <c r="I217" s="422"/>
      <c r="J217" s="455"/>
      <c r="K217" s="455"/>
      <c r="L217" s="422"/>
      <c r="M217" s="422"/>
      <c r="N217" s="422"/>
      <c r="O217" s="422"/>
      <c r="P217" s="422"/>
      <c r="Q217" s="422"/>
      <c r="R217" s="422"/>
      <c r="S217" s="422"/>
      <c r="T217" s="422"/>
      <c r="U217" s="422"/>
      <c r="V217" s="422"/>
      <c r="W217" s="422"/>
      <c r="X217" s="422"/>
    </row>
    <row r="218" spans="1:24" ht="12.75" customHeight="1">
      <c r="A218" s="422"/>
      <c r="B218" s="422"/>
      <c r="C218" s="422"/>
      <c r="D218" s="422"/>
      <c r="E218" s="422"/>
      <c r="F218" s="422"/>
      <c r="G218" s="455"/>
      <c r="H218" s="422"/>
      <c r="I218" s="422"/>
      <c r="J218" s="455"/>
      <c r="K218" s="455"/>
      <c r="L218" s="422"/>
      <c r="M218" s="422"/>
      <c r="N218" s="422"/>
      <c r="O218" s="422"/>
      <c r="P218" s="422"/>
      <c r="Q218" s="422"/>
      <c r="R218" s="422"/>
      <c r="S218" s="422"/>
      <c r="T218" s="422"/>
      <c r="U218" s="422"/>
      <c r="V218" s="422"/>
      <c r="W218" s="422"/>
      <c r="X218" s="422"/>
    </row>
    <row r="219" spans="1:24" ht="12.75" customHeight="1">
      <c r="A219" s="422"/>
      <c r="B219" s="422"/>
      <c r="C219" s="422"/>
      <c r="D219" s="422"/>
      <c r="E219" s="422"/>
      <c r="F219" s="422"/>
      <c r="G219" s="455"/>
      <c r="H219" s="422"/>
      <c r="I219" s="422"/>
      <c r="J219" s="455"/>
      <c r="K219" s="455"/>
      <c r="L219" s="422"/>
      <c r="M219" s="422"/>
      <c r="N219" s="422"/>
      <c r="O219" s="422"/>
      <c r="P219" s="422"/>
      <c r="Q219" s="422"/>
      <c r="R219" s="422"/>
      <c r="S219" s="422"/>
      <c r="T219" s="422"/>
      <c r="U219" s="422"/>
      <c r="V219" s="422"/>
      <c r="W219" s="422"/>
      <c r="X219" s="422"/>
    </row>
    <row r="220" spans="1:24" ht="12.75" customHeight="1">
      <c r="A220" s="422"/>
      <c r="B220" s="422"/>
      <c r="C220" s="422"/>
      <c r="D220" s="422"/>
      <c r="E220" s="422"/>
      <c r="F220" s="422"/>
      <c r="G220" s="455"/>
      <c r="H220" s="422"/>
      <c r="I220" s="422"/>
      <c r="J220" s="455"/>
      <c r="K220" s="455"/>
      <c r="L220" s="422"/>
      <c r="M220" s="422"/>
      <c r="N220" s="422"/>
      <c r="O220" s="422"/>
      <c r="P220" s="422"/>
      <c r="Q220" s="422"/>
      <c r="R220" s="422"/>
      <c r="S220" s="422"/>
      <c r="T220" s="422"/>
      <c r="U220" s="422"/>
      <c r="V220" s="422"/>
      <c r="W220" s="422"/>
      <c r="X220" s="422"/>
    </row>
    <row r="221" spans="1:24" ht="12.75" customHeight="1">
      <c r="A221" s="422"/>
      <c r="B221" s="422"/>
      <c r="C221" s="422"/>
      <c r="D221" s="422"/>
      <c r="E221" s="422"/>
      <c r="F221" s="422"/>
      <c r="G221" s="455"/>
      <c r="H221" s="422"/>
      <c r="I221" s="422"/>
      <c r="J221" s="455"/>
      <c r="K221" s="455"/>
      <c r="L221" s="422"/>
      <c r="M221" s="422"/>
      <c r="N221" s="422"/>
      <c r="O221" s="422"/>
      <c r="P221" s="422"/>
      <c r="Q221" s="422"/>
      <c r="R221" s="422"/>
      <c r="S221" s="422"/>
      <c r="T221" s="422"/>
      <c r="U221" s="422"/>
      <c r="V221" s="422"/>
      <c r="W221" s="422"/>
      <c r="X221" s="422"/>
    </row>
    <row r="222" spans="1:24" ht="12.75" customHeight="1">
      <c r="A222" s="422"/>
      <c r="B222" s="422"/>
      <c r="C222" s="422"/>
      <c r="D222" s="422"/>
      <c r="E222" s="422"/>
      <c r="F222" s="422"/>
      <c r="G222" s="455"/>
      <c r="H222" s="422"/>
      <c r="I222" s="422"/>
      <c r="J222" s="455"/>
      <c r="K222" s="455"/>
      <c r="L222" s="422"/>
      <c r="M222" s="422"/>
      <c r="N222" s="422"/>
      <c r="O222" s="422"/>
      <c r="P222" s="422"/>
      <c r="Q222" s="422"/>
      <c r="R222" s="422"/>
      <c r="S222" s="422"/>
      <c r="T222" s="422"/>
      <c r="U222" s="422"/>
      <c r="V222" s="422"/>
      <c r="W222" s="422"/>
      <c r="X222" s="422"/>
    </row>
    <row r="223" spans="1:24" ht="12.75" customHeight="1">
      <c r="A223" s="422"/>
      <c r="B223" s="422"/>
      <c r="C223" s="422"/>
      <c r="D223" s="422"/>
      <c r="E223" s="422"/>
      <c r="F223" s="422"/>
      <c r="G223" s="455"/>
      <c r="H223" s="422"/>
      <c r="I223" s="422"/>
      <c r="J223" s="455"/>
      <c r="K223" s="455"/>
      <c r="L223" s="422"/>
      <c r="M223" s="422"/>
      <c r="N223" s="422"/>
      <c r="O223" s="422"/>
      <c r="P223" s="422"/>
      <c r="Q223" s="422"/>
      <c r="R223" s="422"/>
      <c r="S223" s="422"/>
      <c r="T223" s="422"/>
      <c r="U223" s="422"/>
      <c r="V223" s="422"/>
      <c r="W223" s="422"/>
      <c r="X223" s="422"/>
    </row>
    <row r="224" spans="1:24" ht="12.75" customHeight="1">
      <c r="A224" s="422"/>
      <c r="B224" s="422"/>
      <c r="C224" s="422"/>
      <c r="D224" s="422"/>
      <c r="E224" s="422"/>
      <c r="F224" s="422"/>
      <c r="G224" s="455"/>
      <c r="H224" s="422"/>
      <c r="I224" s="422"/>
      <c r="J224" s="455"/>
      <c r="K224" s="455"/>
      <c r="L224" s="422"/>
      <c r="M224" s="422"/>
      <c r="N224" s="422"/>
      <c r="O224" s="422"/>
      <c r="P224" s="422"/>
      <c r="Q224" s="422"/>
      <c r="R224" s="422"/>
      <c r="S224" s="422"/>
      <c r="T224" s="422"/>
      <c r="U224" s="422"/>
      <c r="V224" s="422"/>
      <c r="W224" s="422"/>
      <c r="X224" s="422"/>
    </row>
    <row r="225" spans="1:24" ht="12.75" customHeight="1">
      <c r="A225" s="422"/>
      <c r="B225" s="422"/>
      <c r="C225" s="422"/>
      <c r="D225" s="422"/>
      <c r="E225" s="422"/>
      <c r="F225" s="422"/>
      <c r="G225" s="455"/>
      <c r="H225" s="422"/>
      <c r="I225" s="422"/>
      <c r="J225" s="455"/>
      <c r="K225" s="455"/>
      <c r="L225" s="422"/>
      <c r="M225" s="422"/>
      <c r="N225" s="422"/>
      <c r="O225" s="422"/>
      <c r="P225" s="422"/>
      <c r="Q225" s="422"/>
      <c r="R225" s="422"/>
      <c r="S225" s="422"/>
      <c r="T225" s="422"/>
      <c r="U225" s="422"/>
      <c r="V225" s="422"/>
      <c r="W225" s="422"/>
      <c r="X225" s="422"/>
    </row>
    <row r="226" spans="1:24" ht="12.75" customHeight="1">
      <c r="A226" s="422"/>
      <c r="B226" s="422"/>
      <c r="C226" s="422"/>
      <c r="D226" s="422"/>
      <c r="E226" s="422"/>
      <c r="F226" s="422"/>
      <c r="G226" s="455"/>
      <c r="H226" s="422"/>
      <c r="I226" s="422"/>
      <c r="J226" s="455"/>
      <c r="K226" s="455"/>
      <c r="L226" s="422"/>
      <c r="M226" s="422"/>
      <c r="N226" s="422"/>
      <c r="O226" s="422"/>
      <c r="P226" s="422"/>
      <c r="Q226" s="422"/>
      <c r="R226" s="422"/>
      <c r="S226" s="422"/>
      <c r="T226" s="422"/>
      <c r="U226" s="422"/>
      <c r="V226" s="422"/>
      <c r="W226" s="422"/>
      <c r="X226" s="422"/>
    </row>
    <row r="227" spans="1:24" ht="12.75" customHeight="1">
      <c r="A227" s="422"/>
      <c r="B227" s="422"/>
      <c r="C227" s="422"/>
      <c r="D227" s="422"/>
      <c r="E227" s="422"/>
      <c r="F227" s="422"/>
      <c r="G227" s="455"/>
      <c r="H227" s="422"/>
      <c r="I227" s="422"/>
      <c r="J227" s="455"/>
      <c r="K227" s="455"/>
      <c r="L227" s="422"/>
      <c r="M227" s="422"/>
      <c r="N227" s="422"/>
      <c r="O227" s="422"/>
      <c r="P227" s="422"/>
      <c r="Q227" s="422"/>
      <c r="R227" s="422"/>
      <c r="S227" s="422"/>
      <c r="T227" s="422"/>
      <c r="U227" s="422"/>
      <c r="V227" s="422"/>
      <c r="W227" s="422"/>
      <c r="X227" s="422"/>
    </row>
    <row r="228" spans="1:24" ht="12.75" customHeight="1">
      <c r="A228" s="422"/>
      <c r="B228" s="422"/>
      <c r="C228" s="422"/>
      <c r="D228" s="422"/>
      <c r="E228" s="422"/>
      <c r="F228" s="422"/>
      <c r="G228" s="455"/>
      <c r="H228" s="422"/>
      <c r="I228" s="422"/>
      <c r="J228" s="455"/>
      <c r="K228" s="455"/>
      <c r="L228" s="422"/>
      <c r="M228" s="422"/>
      <c r="N228" s="422"/>
      <c r="O228" s="422"/>
      <c r="P228" s="422"/>
      <c r="Q228" s="422"/>
      <c r="R228" s="422"/>
      <c r="S228" s="422"/>
      <c r="T228" s="422"/>
      <c r="U228" s="422"/>
      <c r="V228" s="422"/>
      <c r="W228" s="422"/>
      <c r="X228" s="422"/>
    </row>
    <row r="229" spans="1:24" ht="12.75" customHeight="1">
      <c r="A229" s="422"/>
      <c r="B229" s="422"/>
      <c r="C229" s="422"/>
      <c r="D229" s="422"/>
      <c r="E229" s="422"/>
      <c r="F229" s="422"/>
      <c r="G229" s="455"/>
      <c r="H229" s="422"/>
      <c r="I229" s="422"/>
      <c r="J229" s="455"/>
      <c r="K229" s="455"/>
      <c r="L229" s="422"/>
      <c r="M229" s="422"/>
      <c r="N229" s="422"/>
      <c r="O229" s="422"/>
      <c r="P229" s="422"/>
      <c r="Q229" s="422"/>
      <c r="R229" s="422"/>
      <c r="S229" s="422"/>
      <c r="T229" s="422"/>
      <c r="U229" s="422"/>
      <c r="V229" s="422"/>
      <c r="W229" s="422"/>
      <c r="X229" s="422"/>
    </row>
    <row r="230" spans="1:24" ht="12.75" customHeight="1">
      <c r="A230" s="422"/>
      <c r="B230" s="422"/>
      <c r="C230" s="422"/>
      <c r="D230" s="422"/>
      <c r="E230" s="422"/>
      <c r="F230" s="422"/>
      <c r="G230" s="455"/>
      <c r="H230" s="422"/>
      <c r="I230" s="422"/>
      <c r="J230" s="455"/>
      <c r="K230" s="455"/>
      <c r="L230" s="422"/>
      <c r="M230" s="422"/>
      <c r="N230" s="422"/>
      <c r="O230" s="422"/>
      <c r="P230" s="422"/>
      <c r="Q230" s="422"/>
      <c r="R230" s="422"/>
      <c r="S230" s="422"/>
      <c r="T230" s="422"/>
      <c r="U230" s="422"/>
      <c r="V230" s="422"/>
      <c r="W230" s="422"/>
      <c r="X230" s="422"/>
    </row>
    <row r="231" spans="1:24" ht="12.75" customHeight="1">
      <c r="A231" s="422"/>
      <c r="B231" s="422"/>
      <c r="C231" s="422"/>
      <c r="D231" s="422"/>
      <c r="E231" s="422"/>
      <c r="F231" s="422"/>
      <c r="G231" s="455"/>
      <c r="H231" s="422"/>
      <c r="I231" s="422"/>
      <c r="J231" s="455"/>
      <c r="K231" s="455"/>
      <c r="L231" s="422"/>
      <c r="M231" s="422"/>
      <c r="N231" s="422"/>
      <c r="O231" s="422"/>
      <c r="P231" s="422"/>
      <c r="Q231" s="422"/>
      <c r="R231" s="422"/>
      <c r="S231" s="422"/>
      <c r="T231" s="422"/>
      <c r="U231" s="422"/>
      <c r="V231" s="422"/>
      <c r="W231" s="422"/>
      <c r="X231" s="422"/>
    </row>
    <row r="232" spans="1:24" ht="12.75" customHeight="1">
      <c r="A232" s="422"/>
      <c r="B232" s="422"/>
      <c r="C232" s="422"/>
      <c r="D232" s="422"/>
      <c r="E232" s="422"/>
      <c r="F232" s="422"/>
      <c r="G232" s="455"/>
      <c r="H232" s="422"/>
      <c r="I232" s="422"/>
      <c r="J232" s="455"/>
      <c r="K232" s="455"/>
      <c r="L232" s="422"/>
      <c r="M232" s="422"/>
      <c r="N232" s="422"/>
      <c r="O232" s="422"/>
      <c r="P232" s="422"/>
      <c r="Q232" s="422"/>
      <c r="R232" s="422"/>
      <c r="S232" s="422"/>
      <c r="T232" s="422"/>
      <c r="U232" s="422"/>
      <c r="V232" s="422"/>
      <c r="W232" s="422"/>
      <c r="X232" s="422"/>
    </row>
    <row r="233" spans="1:24" ht="12.75" customHeight="1">
      <c r="A233" s="422"/>
      <c r="B233" s="422"/>
      <c r="C233" s="422"/>
      <c r="D233" s="422"/>
      <c r="E233" s="422"/>
      <c r="F233" s="422"/>
      <c r="G233" s="455"/>
      <c r="H233" s="422"/>
      <c r="I233" s="422"/>
      <c r="J233" s="455"/>
      <c r="K233" s="455"/>
      <c r="L233" s="422"/>
      <c r="M233" s="422"/>
      <c r="N233" s="422"/>
      <c r="O233" s="422"/>
      <c r="P233" s="422"/>
      <c r="Q233" s="422"/>
      <c r="R233" s="422"/>
      <c r="S233" s="422"/>
      <c r="T233" s="422"/>
      <c r="U233" s="422"/>
      <c r="V233" s="422"/>
      <c r="W233" s="422"/>
      <c r="X233" s="422"/>
    </row>
    <row r="234" spans="1:24" ht="12.75" customHeight="1">
      <c r="A234" s="422"/>
      <c r="B234" s="422"/>
      <c r="C234" s="422"/>
      <c r="D234" s="422"/>
      <c r="E234" s="422"/>
      <c r="F234" s="422"/>
      <c r="G234" s="455"/>
      <c r="H234" s="422"/>
      <c r="I234" s="422"/>
      <c r="J234" s="455"/>
      <c r="K234" s="455"/>
      <c r="L234" s="422"/>
      <c r="M234" s="422"/>
      <c r="N234" s="422"/>
      <c r="O234" s="422"/>
      <c r="P234" s="422"/>
      <c r="Q234" s="422"/>
      <c r="R234" s="422"/>
      <c r="S234" s="422"/>
      <c r="T234" s="422"/>
      <c r="U234" s="422"/>
      <c r="V234" s="422"/>
      <c r="W234" s="422"/>
      <c r="X234" s="422"/>
    </row>
    <row r="235" spans="1:24" ht="12.75" customHeight="1">
      <c r="A235" s="422"/>
      <c r="B235" s="422"/>
      <c r="C235" s="422"/>
      <c r="D235" s="422"/>
      <c r="E235" s="422"/>
      <c r="F235" s="422"/>
      <c r="G235" s="455"/>
      <c r="H235" s="422"/>
      <c r="I235" s="422"/>
      <c r="J235" s="455"/>
      <c r="K235" s="455"/>
      <c r="L235" s="422"/>
      <c r="M235" s="422"/>
      <c r="N235" s="422"/>
      <c r="O235" s="422"/>
      <c r="P235" s="422"/>
      <c r="Q235" s="422"/>
      <c r="R235" s="422"/>
      <c r="S235" s="422"/>
      <c r="T235" s="422"/>
      <c r="U235" s="422"/>
      <c r="V235" s="422"/>
      <c r="W235" s="422"/>
      <c r="X235" s="422"/>
    </row>
    <row r="236" spans="1:24" ht="12.75" customHeight="1">
      <c r="A236" s="422"/>
      <c r="B236" s="422"/>
      <c r="C236" s="422"/>
      <c r="D236" s="422"/>
      <c r="E236" s="422"/>
      <c r="F236" s="422"/>
      <c r="G236" s="455"/>
      <c r="H236" s="422"/>
      <c r="I236" s="422"/>
      <c r="J236" s="455"/>
      <c r="K236" s="455"/>
      <c r="L236" s="422"/>
      <c r="M236" s="422"/>
      <c r="N236" s="422"/>
      <c r="O236" s="422"/>
      <c r="P236" s="422"/>
      <c r="Q236" s="422"/>
      <c r="R236" s="422"/>
      <c r="S236" s="422"/>
      <c r="T236" s="422"/>
      <c r="U236" s="422"/>
      <c r="V236" s="422"/>
      <c r="W236" s="422"/>
      <c r="X236" s="422"/>
    </row>
    <row r="237" spans="1:24" ht="12.75" customHeight="1">
      <c r="A237" s="422"/>
      <c r="B237" s="422"/>
      <c r="C237" s="422"/>
      <c r="D237" s="422"/>
      <c r="E237" s="422"/>
      <c r="F237" s="422"/>
      <c r="G237" s="455"/>
      <c r="H237" s="422"/>
      <c r="I237" s="422"/>
      <c r="J237" s="455"/>
      <c r="K237" s="455"/>
      <c r="L237" s="422"/>
      <c r="M237" s="422"/>
      <c r="N237" s="422"/>
      <c r="O237" s="422"/>
      <c r="P237" s="422"/>
      <c r="Q237" s="422"/>
      <c r="R237" s="422"/>
      <c r="S237" s="422"/>
      <c r="T237" s="422"/>
      <c r="U237" s="422"/>
      <c r="V237" s="422"/>
      <c r="W237" s="422"/>
      <c r="X237" s="422"/>
    </row>
    <row r="238" spans="1:24" ht="12.75" customHeight="1">
      <c r="A238" s="422"/>
      <c r="B238" s="422"/>
      <c r="C238" s="422"/>
      <c r="D238" s="422"/>
      <c r="E238" s="422"/>
      <c r="F238" s="422"/>
      <c r="G238" s="455"/>
      <c r="H238" s="422"/>
      <c r="I238" s="422"/>
      <c r="J238" s="455"/>
      <c r="K238" s="455"/>
      <c r="L238" s="422"/>
      <c r="M238" s="422"/>
      <c r="N238" s="422"/>
      <c r="O238" s="422"/>
      <c r="P238" s="422"/>
      <c r="Q238" s="422"/>
      <c r="R238" s="422"/>
      <c r="S238" s="422"/>
      <c r="T238" s="422"/>
      <c r="U238" s="422"/>
      <c r="V238" s="422"/>
      <c r="W238" s="422"/>
      <c r="X238" s="422"/>
    </row>
    <row r="239" spans="1:24" ht="12.75" customHeight="1">
      <c r="A239" s="422"/>
      <c r="B239" s="422"/>
      <c r="C239" s="422"/>
      <c r="D239" s="422"/>
      <c r="E239" s="422"/>
      <c r="F239" s="422"/>
      <c r="G239" s="455"/>
      <c r="H239" s="422"/>
      <c r="I239" s="422"/>
      <c r="J239" s="455"/>
      <c r="K239" s="455"/>
      <c r="L239" s="422"/>
      <c r="M239" s="422"/>
      <c r="N239" s="422"/>
      <c r="O239" s="422"/>
      <c r="P239" s="422"/>
      <c r="Q239" s="422"/>
      <c r="R239" s="422"/>
      <c r="S239" s="422"/>
      <c r="T239" s="422"/>
      <c r="U239" s="422"/>
      <c r="V239" s="422"/>
      <c r="W239" s="422"/>
      <c r="X239" s="422"/>
    </row>
    <row r="240" spans="1:24" ht="12.75" customHeight="1">
      <c r="A240" s="422"/>
      <c r="B240" s="422"/>
      <c r="C240" s="422"/>
      <c r="D240" s="422"/>
      <c r="E240" s="422"/>
      <c r="F240" s="422"/>
      <c r="G240" s="455"/>
      <c r="H240" s="422"/>
      <c r="I240" s="422"/>
      <c r="J240" s="455"/>
      <c r="K240" s="455"/>
      <c r="L240" s="422"/>
      <c r="M240" s="422"/>
      <c r="N240" s="422"/>
      <c r="O240" s="422"/>
      <c r="P240" s="422"/>
      <c r="Q240" s="422"/>
      <c r="R240" s="422"/>
      <c r="S240" s="422"/>
      <c r="T240" s="422"/>
      <c r="U240" s="422"/>
      <c r="V240" s="422"/>
      <c r="W240" s="422"/>
      <c r="X240" s="422"/>
    </row>
    <row r="241" spans="1:24" ht="12.75" customHeight="1">
      <c r="A241" s="422"/>
      <c r="B241" s="422"/>
      <c r="C241" s="422"/>
      <c r="D241" s="422"/>
      <c r="E241" s="422"/>
      <c r="F241" s="422"/>
      <c r="G241" s="455"/>
      <c r="H241" s="422"/>
      <c r="I241" s="422"/>
      <c r="J241" s="455"/>
      <c r="K241" s="455"/>
      <c r="L241" s="422"/>
      <c r="M241" s="422"/>
      <c r="N241" s="422"/>
      <c r="O241" s="422"/>
      <c r="P241" s="422"/>
      <c r="Q241" s="422"/>
      <c r="R241" s="422"/>
      <c r="S241" s="422"/>
      <c r="T241" s="422"/>
      <c r="U241" s="422"/>
      <c r="V241" s="422"/>
      <c r="W241" s="422"/>
      <c r="X241" s="422"/>
    </row>
    <row r="242" spans="1:24" ht="12.75" customHeight="1">
      <c r="A242" s="422"/>
      <c r="B242" s="422"/>
      <c r="C242" s="422"/>
      <c r="D242" s="422"/>
      <c r="E242" s="422"/>
      <c r="F242" s="422"/>
      <c r="G242" s="455"/>
      <c r="H242" s="422"/>
      <c r="I242" s="422"/>
      <c r="J242" s="455"/>
      <c r="K242" s="455"/>
      <c r="L242" s="422"/>
      <c r="M242" s="422"/>
      <c r="N242" s="422"/>
      <c r="O242" s="422"/>
      <c r="P242" s="422"/>
      <c r="Q242" s="422"/>
      <c r="R242" s="422"/>
      <c r="S242" s="422"/>
      <c r="T242" s="422"/>
      <c r="U242" s="422"/>
      <c r="V242" s="422"/>
      <c r="W242" s="422"/>
      <c r="X242" s="422"/>
    </row>
    <row r="243" spans="1:24" ht="12.75" customHeight="1">
      <c r="A243" s="422"/>
      <c r="B243" s="422"/>
      <c r="C243" s="422"/>
      <c r="D243" s="422"/>
      <c r="E243" s="422"/>
      <c r="F243" s="422"/>
      <c r="G243" s="455"/>
      <c r="H243" s="422"/>
      <c r="I243" s="422"/>
      <c r="J243" s="455"/>
      <c r="K243" s="455"/>
      <c r="L243" s="422"/>
      <c r="M243" s="422"/>
      <c r="N243" s="422"/>
      <c r="O243" s="422"/>
      <c r="P243" s="422"/>
      <c r="Q243" s="422"/>
      <c r="R243" s="422"/>
      <c r="S243" s="422"/>
      <c r="T243" s="422"/>
      <c r="U243" s="422"/>
      <c r="V243" s="422"/>
      <c r="W243" s="422"/>
      <c r="X243" s="422"/>
    </row>
    <row r="244" spans="1:24" ht="12.75" customHeight="1">
      <c r="A244" s="422"/>
      <c r="B244" s="422"/>
      <c r="C244" s="422"/>
      <c r="D244" s="422"/>
      <c r="E244" s="422"/>
      <c r="F244" s="422"/>
      <c r="G244" s="455"/>
      <c r="H244" s="422"/>
      <c r="I244" s="422"/>
      <c r="J244" s="455"/>
      <c r="K244" s="455"/>
      <c r="L244" s="422"/>
      <c r="M244" s="422"/>
      <c r="N244" s="422"/>
      <c r="O244" s="422"/>
      <c r="P244" s="422"/>
      <c r="Q244" s="422"/>
      <c r="R244" s="422"/>
      <c r="S244" s="422"/>
      <c r="T244" s="422"/>
      <c r="U244" s="422"/>
      <c r="V244" s="422"/>
      <c r="W244" s="422"/>
      <c r="X244" s="422"/>
    </row>
    <row r="245" spans="1:24" ht="12.75" customHeight="1">
      <c r="A245" s="422"/>
      <c r="B245" s="422"/>
      <c r="C245" s="422"/>
      <c r="D245" s="422"/>
      <c r="E245" s="422"/>
      <c r="F245" s="422"/>
      <c r="G245" s="455"/>
      <c r="H245" s="422"/>
      <c r="I245" s="422"/>
      <c r="J245" s="455"/>
      <c r="K245" s="455"/>
      <c r="L245" s="422"/>
      <c r="M245" s="422"/>
      <c r="N245" s="422"/>
      <c r="O245" s="422"/>
      <c r="P245" s="422"/>
      <c r="Q245" s="422"/>
      <c r="R245" s="422"/>
      <c r="S245" s="422"/>
      <c r="T245" s="422"/>
      <c r="U245" s="422"/>
      <c r="V245" s="422"/>
      <c r="W245" s="422"/>
      <c r="X245" s="422"/>
    </row>
    <row r="246" spans="1:24" ht="12.75" customHeight="1">
      <c r="A246" s="422"/>
      <c r="B246" s="422"/>
      <c r="C246" s="422"/>
      <c r="D246" s="422"/>
      <c r="E246" s="422"/>
      <c r="F246" s="422"/>
      <c r="G246" s="455"/>
      <c r="H246" s="422"/>
      <c r="I246" s="422"/>
      <c r="J246" s="455"/>
      <c r="K246" s="455"/>
      <c r="L246" s="422"/>
      <c r="M246" s="422"/>
      <c r="N246" s="422"/>
      <c r="O246" s="422"/>
      <c r="P246" s="422"/>
      <c r="Q246" s="422"/>
      <c r="R246" s="422"/>
      <c r="S246" s="422"/>
      <c r="T246" s="422"/>
      <c r="U246" s="422"/>
      <c r="V246" s="422"/>
      <c r="W246" s="422"/>
      <c r="X246" s="422"/>
    </row>
    <row r="247" spans="1:24" ht="12.75" customHeight="1">
      <c r="A247" s="422"/>
      <c r="B247" s="422"/>
      <c r="C247" s="422"/>
      <c r="D247" s="422"/>
      <c r="E247" s="422"/>
      <c r="F247" s="422"/>
      <c r="G247" s="455"/>
      <c r="H247" s="422"/>
      <c r="I247" s="422"/>
      <c r="J247" s="455"/>
      <c r="K247" s="455"/>
      <c r="L247" s="422"/>
      <c r="M247" s="422"/>
      <c r="N247" s="422"/>
      <c r="O247" s="422"/>
      <c r="P247" s="422"/>
      <c r="Q247" s="422"/>
      <c r="R247" s="422"/>
      <c r="S247" s="422"/>
      <c r="T247" s="422"/>
      <c r="U247" s="422"/>
      <c r="V247" s="422"/>
      <c r="W247" s="422"/>
      <c r="X247" s="422"/>
    </row>
    <row r="248" spans="1:24" ht="12.75" customHeight="1">
      <c r="A248" s="422"/>
      <c r="B248" s="422"/>
      <c r="C248" s="422"/>
      <c r="D248" s="422"/>
      <c r="E248" s="422"/>
      <c r="F248" s="422"/>
      <c r="G248" s="455"/>
      <c r="H248" s="422"/>
      <c r="I248" s="422"/>
      <c r="J248" s="455"/>
      <c r="K248" s="455"/>
      <c r="L248" s="422"/>
      <c r="M248" s="422"/>
      <c r="N248" s="422"/>
      <c r="O248" s="422"/>
      <c r="P248" s="422"/>
      <c r="Q248" s="422"/>
      <c r="R248" s="422"/>
      <c r="S248" s="422"/>
      <c r="T248" s="422"/>
      <c r="U248" s="422"/>
      <c r="V248" s="422"/>
      <c r="W248" s="422"/>
      <c r="X248" s="422"/>
    </row>
    <row r="249" spans="1:24" ht="12.75" customHeight="1">
      <c r="A249" s="422"/>
      <c r="B249" s="422"/>
      <c r="C249" s="422"/>
      <c r="D249" s="422"/>
      <c r="E249" s="422"/>
      <c r="F249" s="422"/>
      <c r="G249" s="455"/>
      <c r="H249" s="422"/>
      <c r="I249" s="422"/>
      <c r="J249" s="455"/>
      <c r="K249" s="455"/>
      <c r="L249" s="422"/>
      <c r="M249" s="422"/>
      <c r="N249" s="422"/>
      <c r="O249" s="422"/>
      <c r="P249" s="422"/>
      <c r="Q249" s="422"/>
      <c r="R249" s="422"/>
      <c r="S249" s="422"/>
      <c r="T249" s="422"/>
      <c r="U249" s="422"/>
      <c r="V249" s="422"/>
      <c r="W249" s="422"/>
      <c r="X249" s="422"/>
    </row>
    <row r="250" spans="1:24" ht="12.75" customHeight="1">
      <c r="A250" s="422"/>
      <c r="B250" s="422"/>
      <c r="C250" s="422"/>
      <c r="D250" s="422"/>
      <c r="E250" s="422"/>
      <c r="F250" s="422"/>
      <c r="G250" s="455"/>
      <c r="H250" s="422"/>
      <c r="I250" s="422"/>
      <c r="J250" s="455"/>
      <c r="K250" s="455"/>
      <c r="L250" s="422"/>
      <c r="M250" s="422"/>
      <c r="N250" s="422"/>
      <c r="O250" s="422"/>
      <c r="P250" s="422"/>
      <c r="Q250" s="422"/>
      <c r="R250" s="422"/>
      <c r="S250" s="422"/>
      <c r="T250" s="422"/>
      <c r="U250" s="422"/>
      <c r="V250" s="422"/>
      <c r="W250" s="422"/>
      <c r="X250" s="422"/>
    </row>
    <row r="251" spans="1:24" ht="12.75" customHeight="1">
      <c r="A251" s="422"/>
      <c r="B251" s="422"/>
      <c r="C251" s="422"/>
      <c r="D251" s="422"/>
      <c r="E251" s="422"/>
      <c r="F251" s="422"/>
      <c r="G251" s="455"/>
      <c r="H251" s="422"/>
      <c r="I251" s="422"/>
      <c r="J251" s="455"/>
      <c r="K251" s="455"/>
      <c r="L251" s="422"/>
      <c r="M251" s="422"/>
      <c r="N251" s="422"/>
      <c r="O251" s="422"/>
      <c r="P251" s="422"/>
      <c r="Q251" s="422"/>
      <c r="R251" s="422"/>
      <c r="S251" s="422"/>
      <c r="T251" s="422"/>
      <c r="U251" s="422"/>
      <c r="V251" s="422"/>
      <c r="W251" s="422"/>
      <c r="X251" s="422"/>
    </row>
    <row r="252" spans="1:24" ht="12.75" customHeight="1">
      <c r="A252" s="422"/>
      <c r="B252" s="422"/>
      <c r="C252" s="422"/>
      <c r="D252" s="422"/>
      <c r="E252" s="422"/>
      <c r="F252" s="422"/>
      <c r="G252" s="455"/>
      <c r="H252" s="422"/>
      <c r="I252" s="422"/>
      <c r="J252" s="455"/>
      <c r="K252" s="455"/>
      <c r="L252" s="422"/>
      <c r="M252" s="422"/>
      <c r="N252" s="422"/>
      <c r="O252" s="422"/>
      <c r="P252" s="422"/>
      <c r="Q252" s="422"/>
      <c r="R252" s="422"/>
      <c r="S252" s="422"/>
      <c r="T252" s="422"/>
      <c r="U252" s="422"/>
      <c r="V252" s="422"/>
      <c r="W252" s="422"/>
      <c r="X252" s="422"/>
    </row>
    <row r="253" spans="1:24" ht="12.75" customHeight="1">
      <c r="A253" s="422"/>
      <c r="B253" s="422"/>
      <c r="C253" s="422"/>
      <c r="D253" s="422"/>
      <c r="E253" s="422"/>
      <c r="F253" s="422"/>
      <c r="G253" s="455"/>
      <c r="H253" s="422"/>
      <c r="I253" s="422"/>
      <c r="J253" s="455"/>
      <c r="K253" s="455"/>
      <c r="L253" s="422"/>
      <c r="M253" s="422"/>
      <c r="N253" s="422"/>
      <c r="O253" s="422"/>
      <c r="P253" s="422"/>
      <c r="Q253" s="422"/>
      <c r="R253" s="422"/>
      <c r="S253" s="422"/>
      <c r="T253" s="422"/>
      <c r="U253" s="422"/>
      <c r="V253" s="422"/>
      <c r="W253" s="422"/>
      <c r="X253" s="422"/>
    </row>
    <row r="254" spans="1:24" ht="12.75" customHeight="1">
      <c r="A254" s="422"/>
      <c r="B254" s="422"/>
      <c r="C254" s="422"/>
      <c r="D254" s="422"/>
      <c r="E254" s="422"/>
      <c r="F254" s="422"/>
      <c r="G254" s="455"/>
      <c r="H254" s="422"/>
      <c r="I254" s="422"/>
      <c r="J254" s="455"/>
      <c r="K254" s="455"/>
      <c r="L254" s="422"/>
      <c r="M254" s="422"/>
      <c r="N254" s="422"/>
      <c r="O254" s="422"/>
      <c r="P254" s="422"/>
      <c r="Q254" s="422"/>
      <c r="R254" s="422"/>
      <c r="S254" s="422"/>
      <c r="T254" s="422"/>
      <c r="U254" s="422"/>
      <c r="V254" s="422"/>
      <c r="W254" s="422"/>
      <c r="X254" s="422"/>
    </row>
    <row r="255" spans="1:24" ht="12.75" customHeight="1">
      <c r="A255" s="422"/>
      <c r="B255" s="422"/>
      <c r="C255" s="422"/>
      <c r="D255" s="422"/>
      <c r="E255" s="422"/>
      <c r="F255" s="422"/>
      <c r="G255" s="455"/>
      <c r="H255" s="422"/>
      <c r="I255" s="422"/>
      <c r="J255" s="455"/>
      <c r="K255" s="455"/>
      <c r="L255" s="422"/>
      <c r="M255" s="422"/>
      <c r="N255" s="422"/>
      <c r="O255" s="422"/>
      <c r="P255" s="422"/>
      <c r="Q255" s="422"/>
      <c r="R255" s="422"/>
      <c r="S255" s="422"/>
      <c r="T255" s="422"/>
      <c r="U255" s="422"/>
      <c r="V255" s="422"/>
      <c r="W255" s="422"/>
      <c r="X255" s="422"/>
    </row>
    <row r="256" spans="1:24" ht="12.75" customHeight="1">
      <c r="A256" s="422"/>
      <c r="B256" s="422"/>
      <c r="C256" s="422"/>
      <c r="D256" s="422"/>
      <c r="E256" s="422"/>
      <c r="F256" s="422"/>
      <c r="G256" s="455"/>
      <c r="H256" s="422"/>
      <c r="I256" s="422"/>
      <c r="J256" s="455"/>
      <c r="K256" s="455"/>
      <c r="L256" s="422"/>
      <c r="M256" s="422"/>
      <c r="N256" s="422"/>
      <c r="O256" s="422"/>
      <c r="P256" s="422"/>
      <c r="Q256" s="422"/>
      <c r="R256" s="422"/>
      <c r="S256" s="422"/>
      <c r="T256" s="422"/>
      <c r="U256" s="422"/>
      <c r="V256" s="422"/>
      <c r="W256" s="422"/>
      <c r="X256" s="422"/>
    </row>
    <row r="257" spans="1:24" ht="12.75" customHeight="1">
      <c r="A257" s="422"/>
      <c r="B257" s="422"/>
      <c r="C257" s="422"/>
      <c r="D257" s="422"/>
      <c r="E257" s="422"/>
      <c r="F257" s="422"/>
      <c r="G257" s="455"/>
      <c r="H257" s="422"/>
      <c r="I257" s="422"/>
      <c r="J257" s="455"/>
      <c r="K257" s="455"/>
      <c r="L257" s="422"/>
      <c r="M257" s="422"/>
      <c r="N257" s="422"/>
      <c r="O257" s="422"/>
      <c r="P257" s="422"/>
      <c r="Q257" s="422"/>
      <c r="R257" s="422"/>
      <c r="S257" s="422"/>
      <c r="T257" s="422"/>
      <c r="U257" s="422"/>
      <c r="V257" s="422"/>
      <c r="W257" s="422"/>
      <c r="X257" s="422"/>
    </row>
    <row r="258" spans="1:24" ht="12.75" customHeight="1">
      <c r="A258" s="422"/>
      <c r="B258" s="422"/>
      <c r="C258" s="422"/>
      <c r="D258" s="422"/>
      <c r="E258" s="422"/>
      <c r="F258" s="422"/>
      <c r="G258" s="455"/>
      <c r="H258" s="422"/>
      <c r="I258" s="422"/>
      <c r="J258" s="455"/>
      <c r="K258" s="455"/>
      <c r="L258" s="422"/>
      <c r="M258" s="422"/>
      <c r="N258" s="422"/>
      <c r="O258" s="422"/>
      <c r="P258" s="422"/>
      <c r="Q258" s="422"/>
      <c r="R258" s="422"/>
      <c r="S258" s="422"/>
      <c r="T258" s="422"/>
      <c r="U258" s="422"/>
      <c r="V258" s="422"/>
      <c r="W258" s="422"/>
      <c r="X258" s="422"/>
    </row>
    <row r="259" spans="1:24" ht="12.75" customHeight="1">
      <c r="A259" s="422"/>
      <c r="B259" s="422"/>
      <c r="C259" s="422"/>
      <c r="D259" s="422"/>
      <c r="E259" s="422"/>
      <c r="F259" s="422"/>
      <c r="G259" s="455"/>
      <c r="H259" s="422"/>
      <c r="I259" s="422"/>
      <c r="J259" s="455"/>
      <c r="K259" s="455"/>
      <c r="L259" s="422"/>
      <c r="M259" s="422"/>
      <c r="N259" s="422"/>
      <c r="O259" s="422"/>
      <c r="P259" s="422"/>
      <c r="Q259" s="422"/>
      <c r="R259" s="422"/>
      <c r="S259" s="422"/>
      <c r="T259" s="422"/>
      <c r="U259" s="422"/>
      <c r="V259" s="422"/>
      <c r="W259" s="422"/>
      <c r="X259" s="422"/>
    </row>
    <row r="260" spans="1:24" ht="12.75" customHeight="1">
      <c r="A260" s="422"/>
      <c r="B260" s="422"/>
      <c r="C260" s="422"/>
      <c r="D260" s="422"/>
      <c r="E260" s="422"/>
      <c r="F260" s="422"/>
      <c r="G260" s="455"/>
      <c r="H260" s="422"/>
      <c r="I260" s="422"/>
      <c r="J260" s="455"/>
      <c r="K260" s="455"/>
      <c r="L260" s="422"/>
      <c r="M260" s="422"/>
      <c r="N260" s="422"/>
      <c r="O260" s="422"/>
      <c r="P260" s="422"/>
      <c r="Q260" s="422"/>
      <c r="R260" s="422"/>
      <c r="S260" s="422"/>
      <c r="T260" s="422"/>
      <c r="U260" s="422"/>
      <c r="V260" s="422"/>
      <c r="W260" s="422"/>
      <c r="X260" s="422"/>
    </row>
    <row r="261" spans="1:24" ht="12.75" customHeight="1">
      <c r="A261" s="422"/>
      <c r="B261" s="422"/>
      <c r="C261" s="422"/>
      <c r="D261" s="422"/>
      <c r="E261" s="422"/>
      <c r="F261" s="422"/>
      <c r="G261" s="455"/>
      <c r="H261" s="422"/>
      <c r="I261" s="422"/>
      <c r="J261" s="455"/>
      <c r="K261" s="455"/>
      <c r="L261" s="422"/>
      <c r="M261" s="422"/>
      <c r="N261" s="422"/>
      <c r="O261" s="422"/>
      <c r="P261" s="422"/>
      <c r="Q261" s="422"/>
      <c r="R261" s="422"/>
      <c r="S261" s="422"/>
      <c r="T261" s="422"/>
      <c r="U261" s="422"/>
      <c r="V261" s="422"/>
      <c r="W261" s="422"/>
      <c r="X261" s="422"/>
    </row>
    <row r="262" spans="1:24" ht="12.75" customHeight="1">
      <c r="A262" s="422"/>
      <c r="B262" s="422"/>
      <c r="C262" s="422"/>
      <c r="D262" s="422"/>
      <c r="E262" s="422"/>
      <c r="F262" s="422"/>
      <c r="G262" s="455"/>
      <c r="H262" s="422"/>
      <c r="I262" s="422"/>
      <c r="J262" s="455"/>
      <c r="K262" s="455"/>
      <c r="L262" s="422"/>
      <c r="M262" s="422"/>
      <c r="N262" s="422"/>
      <c r="O262" s="422"/>
      <c r="P262" s="422"/>
      <c r="Q262" s="422"/>
      <c r="R262" s="422"/>
      <c r="S262" s="422"/>
      <c r="T262" s="422"/>
      <c r="U262" s="422"/>
      <c r="V262" s="422"/>
      <c r="W262" s="422"/>
      <c r="X262" s="422"/>
    </row>
    <row r="263" spans="1:24" ht="12.75" customHeight="1">
      <c r="A263" s="422"/>
      <c r="B263" s="422"/>
      <c r="C263" s="422"/>
      <c r="D263" s="422"/>
      <c r="E263" s="422"/>
      <c r="F263" s="422"/>
      <c r="G263" s="455"/>
      <c r="H263" s="422"/>
      <c r="I263" s="422"/>
      <c r="J263" s="455"/>
      <c r="K263" s="455"/>
      <c r="L263" s="422"/>
      <c r="M263" s="422"/>
      <c r="N263" s="422"/>
      <c r="O263" s="422"/>
      <c r="P263" s="422"/>
      <c r="Q263" s="422"/>
      <c r="R263" s="422"/>
      <c r="S263" s="422"/>
      <c r="T263" s="422"/>
      <c r="U263" s="422"/>
      <c r="V263" s="422"/>
      <c r="W263" s="422"/>
      <c r="X263" s="422"/>
    </row>
    <row r="264" spans="1:24" ht="12.75" customHeight="1">
      <c r="A264" s="422"/>
      <c r="B264" s="422"/>
      <c r="C264" s="422"/>
      <c r="D264" s="422"/>
      <c r="E264" s="422"/>
      <c r="F264" s="422"/>
      <c r="G264" s="455"/>
      <c r="H264" s="422"/>
      <c r="I264" s="422"/>
      <c r="J264" s="455"/>
      <c r="K264" s="455"/>
      <c r="L264" s="422"/>
      <c r="M264" s="422"/>
      <c r="N264" s="422"/>
      <c r="O264" s="422"/>
      <c r="P264" s="422"/>
      <c r="Q264" s="422"/>
      <c r="R264" s="422"/>
      <c r="S264" s="422"/>
      <c r="T264" s="422"/>
      <c r="U264" s="422"/>
      <c r="V264" s="422"/>
      <c r="W264" s="422"/>
      <c r="X264" s="422"/>
    </row>
    <row r="265" spans="1:24" ht="12.75" customHeight="1">
      <c r="A265" s="422"/>
      <c r="B265" s="422"/>
      <c r="C265" s="422"/>
      <c r="D265" s="422"/>
      <c r="E265" s="422"/>
      <c r="F265" s="422"/>
      <c r="G265" s="455"/>
      <c r="H265" s="422"/>
      <c r="I265" s="422"/>
      <c r="J265" s="455"/>
      <c r="K265" s="455"/>
      <c r="L265" s="422"/>
      <c r="M265" s="422"/>
      <c r="N265" s="422"/>
      <c r="O265" s="422"/>
      <c r="P265" s="422"/>
      <c r="Q265" s="422"/>
      <c r="R265" s="422"/>
      <c r="S265" s="422"/>
      <c r="T265" s="422"/>
      <c r="U265" s="422"/>
      <c r="V265" s="422"/>
      <c r="W265" s="422"/>
      <c r="X265" s="422"/>
    </row>
    <row r="266" spans="1:24" ht="12.75" customHeight="1">
      <c r="A266" s="422"/>
      <c r="B266" s="422"/>
      <c r="C266" s="422"/>
      <c r="D266" s="422"/>
      <c r="E266" s="422"/>
      <c r="F266" s="422"/>
      <c r="G266" s="455"/>
      <c r="H266" s="422"/>
      <c r="I266" s="422"/>
      <c r="J266" s="455"/>
      <c r="K266" s="455"/>
      <c r="L266" s="422"/>
      <c r="M266" s="422"/>
      <c r="N266" s="422"/>
      <c r="O266" s="422"/>
      <c r="P266" s="422"/>
      <c r="Q266" s="422"/>
      <c r="R266" s="422"/>
      <c r="S266" s="422"/>
      <c r="T266" s="422"/>
      <c r="U266" s="422"/>
      <c r="V266" s="422"/>
      <c r="W266" s="422"/>
      <c r="X266" s="422"/>
    </row>
    <row r="267" spans="1:24" ht="12.75" customHeight="1">
      <c r="A267" s="422"/>
      <c r="B267" s="422"/>
      <c r="C267" s="422"/>
      <c r="D267" s="422"/>
      <c r="E267" s="422"/>
      <c r="F267" s="422"/>
      <c r="G267" s="455"/>
      <c r="H267" s="422"/>
      <c r="I267" s="422"/>
      <c r="J267" s="455"/>
      <c r="K267" s="455"/>
      <c r="L267" s="422"/>
      <c r="M267" s="422"/>
      <c r="N267" s="422"/>
      <c r="O267" s="422"/>
      <c r="P267" s="422"/>
      <c r="Q267" s="422"/>
      <c r="R267" s="422"/>
      <c r="S267" s="422"/>
      <c r="T267" s="422"/>
      <c r="U267" s="422"/>
      <c r="V267" s="422"/>
      <c r="W267" s="422"/>
      <c r="X267" s="422"/>
    </row>
    <row r="268" spans="1:24" ht="12.75" customHeight="1">
      <c r="A268" s="422"/>
      <c r="B268" s="422"/>
      <c r="C268" s="422"/>
      <c r="D268" s="422"/>
      <c r="E268" s="422"/>
      <c r="F268" s="422"/>
      <c r="G268" s="455"/>
      <c r="H268" s="422"/>
      <c r="I268" s="422"/>
      <c r="J268" s="455"/>
      <c r="K268" s="455"/>
      <c r="L268" s="422"/>
      <c r="M268" s="422"/>
      <c r="N268" s="422"/>
      <c r="O268" s="422"/>
      <c r="P268" s="422"/>
      <c r="Q268" s="422"/>
      <c r="R268" s="422"/>
      <c r="S268" s="422"/>
      <c r="T268" s="422"/>
      <c r="U268" s="422"/>
      <c r="V268" s="422"/>
      <c r="W268" s="422"/>
      <c r="X268" s="422"/>
    </row>
    <row r="269" spans="1:24" ht="12.75" customHeight="1">
      <c r="A269" s="422"/>
      <c r="B269" s="422"/>
      <c r="C269" s="422"/>
      <c r="D269" s="422"/>
      <c r="E269" s="422"/>
      <c r="F269" s="422"/>
      <c r="G269" s="455"/>
      <c r="H269" s="422"/>
      <c r="I269" s="422"/>
      <c r="J269" s="455"/>
      <c r="K269" s="455"/>
      <c r="L269" s="422"/>
      <c r="M269" s="422"/>
      <c r="N269" s="422"/>
      <c r="O269" s="422"/>
      <c r="P269" s="422"/>
      <c r="Q269" s="422"/>
      <c r="R269" s="422"/>
      <c r="S269" s="422"/>
      <c r="T269" s="422"/>
      <c r="U269" s="422"/>
      <c r="V269" s="422"/>
      <c r="W269" s="422"/>
      <c r="X269" s="422"/>
    </row>
    <row r="270" spans="1:24" ht="12.75" customHeight="1">
      <c r="A270" s="422"/>
      <c r="B270" s="422"/>
      <c r="C270" s="422"/>
      <c r="D270" s="422"/>
      <c r="E270" s="422"/>
      <c r="F270" s="422"/>
      <c r="G270" s="455"/>
      <c r="H270" s="422"/>
      <c r="I270" s="422"/>
      <c r="J270" s="455"/>
      <c r="K270" s="455"/>
      <c r="L270" s="422"/>
      <c r="M270" s="422"/>
      <c r="N270" s="422"/>
      <c r="O270" s="422"/>
      <c r="P270" s="422"/>
      <c r="Q270" s="422"/>
      <c r="R270" s="422"/>
      <c r="S270" s="422"/>
      <c r="T270" s="422"/>
      <c r="U270" s="422"/>
      <c r="V270" s="422"/>
      <c r="W270" s="422"/>
      <c r="X270" s="422"/>
    </row>
    <row r="271" spans="1:24" ht="12.75" customHeight="1">
      <c r="A271" s="422"/>
      <c r="B271" s="422"/>
      <c r="C271" s="422"/>
      <c r="D271" s="422"/>
      <c r="E271" s="422"/>
      <c r="F271" s="422"/>
      <c r="G271" s="455"/>
      <c r="H271" s="422"/>
      <c r="I271" s="422"/>
      <c r="J271" s="455"/>
      <c r="K271" s="455"/>
      <c r="L271" s="422"/>
      <c r="M271" s="422"/>
      <c r="N271" s="422"/>
      <c r="O271" s="422"/>
      <c r="P271" s="422"/>
      <c r="Q271" s="422"/>
      <c r="R271" s="422"/>
      <c r="S271" s="422"/>
      <c r="T271" s="422"/>
      <c r="U271" s="422"/>
      <c r="V271" s="422"/>
      <c r="W271" s="422"/>
      <c r="X271" s="422"/>
    </row>
    <row r="272" spans="1:24" ht="12.75" customHeight="1">
      <c r="A272" s="422"/>
      <c r="B272" s="422"/>
      <c r="C272" s="422"/>
      <c r="D272" s="422"/>
      <c r="E272" s="422"/>
      <c r="F272" s="422"/>
      <c r="G272" s="455"/>
      <c r="H272" s="422"/>
      <c r="I272" s="422"/>
      <c r="J272" s="455"/>
      <c r="K272" s="455"/>
      <c r="L272" s="422"/>
      <c r="M272" s="422"/>
      <c r="N272" s="422"/>
      <c r="O272" s="422"/>
      <c r="P272" s="422"/>
      <c r="Q272" s="422"/>
      <c r="R272" s="422"/>
      <c r="S272" s="422"/>
      <c r="T272" s="422"/>
      <c r="U272" s="422"/>
      <c r="V272" s="422"/>
      <c r="W272" s="422"/>
      <c r="X272" s="422"/>
    </row>
    <row r="273" spans="1:24" ht="12.75" customHeight="1">
      <c r="A273" s="422"/>
      <c r="B273" s="422"/>
      <c r="C273" s="422"/>
      <c r="D273" s="422"/>
      <c r="E273" s="422"/>
      <c r="F273" s="422"/>
      <c r="G273" s="455"/>
      <c r="H273" s="422"/>
      <c r="I273" s="422"/>
      <c r="J273" s="455"/>
      <c r="K273" s="455"/>
      <c r="L273" s="422"/>
      <c r="M273" s="422"/>
      <c r="N273" s="422"/>
      <c r="O273" s="422"/>
      <c r="P273" s="422"/>
      <c r="Q273" s="422"/>
      <c r="R273" s="422"/>
      <c r="S273" s="422"/>
      <c r="T273" s="422"/>
      <c r="U273" s="422"/>
      <c r="V273" s="422"/>
      <c r="W273" s="422"/>
      <c r="X273" s="422"/>
    </row>
    <row r="274" spans="1:24" ht="12.75" customHeight="1">
      <c r="A274" s="422"/>
      <c r="B274" s="422"/>
      <c r="C274" s="422"/>
      <c r="D274" s="422"/>
      <c r="E274" s="422"/>
      <c r="F274" s="422"/>
      <c r="G274" s="455"/>
      <c r="H274" s="422"/>
      <c r="I274" s="422"/>
      <c r="J274" s="455"/>
      <c r="K274" s="455"/>
      <c r="L274" s="422"/>
      <c r="M274" s="422"/>
      <c r="N274" s="422"/>
      <c r="O274" s="422"/>
      <c r="P274" s="422"/>
      <c r="Q274" s="422"/>
      <c r="R274" s="422"/>
      <c r="S274" s="422"/>
      <c r="T274" s="422"/>
      <c r="U274" s="422"/>
      <c r="V274" s="422"/>
      <c r="W274" s="422"/>
      <c r="X274" s="422"/>
    </row>
    <row r="275" spans="1:24" ht="12.75" customHeight="1">
      <c r="A275" s="422"/>
      <c r="B275" s="422"/>
      <c r="C275" s="422"/>
      <c r="D275" s="422"/>
      <c r="E275" s="422"/>
      <c r="F275" s="422"/>
      <c r="G275" s="455"/>
      <c r="H275" s="422"/>
      <c r="I275" s="422"/>
      <c r="J275" s="455"/>
      <c r="K275" s="455"/>
      <c r="L275" s="422"/>
      <c r="M275" s="422"/>
      <c r="N275" s="422"/>
      <c r="O275" s="422"/>
      <c r="P275" s="422"/>
      <c r="Q275" s="422"/>
      <c r="R275" s="422"/>
      <c r="S275" s="422"/>
      <c r="T275" s="422"/>
      <c r="U275" s="422"/>
      <c r="V275" s="422"/>
      <c r="W275" s="422"/>
      <c r="X275" s="422"/>
    </row>
    <row r="276" spans="1:24" ht="12.75" customHeight="1">
      <c r="A276" s="422"/>
      <c r="B276" s="422"/>
      <c r="C276" s="422"/>
      <c r="D276" s="422"/>
      <c r="E276" s="422"/>
      <c r="F276" s="422"/>
      <c r="G276" s="455"/>
      <c r="H276" s="422"/>
      <c r="I276" s="422"/>
      <c r="J276" s="455"/>
      <c r="K276" s="455"/>
      <c r="L276" s="422"/>
      <c r="M276" s="422"/>
      <c r="N276" s="422"/>
      <c r="O276" s="422"/>
      <c r="P276" s="422"/>
      <c r="Q276" s="422"/>
      <c r="R276" s="422"/>
      <c r="S276" s="422"/>
      <c r="T276" s="422"/>
      <c r="U276" s="422"/>
      <c r="V276" s="422"/>
      <c r="W276" s="422"/>
      <c r="X276" s="422"/>
    </row>
    <row r="277" spans="1:24" ht="12.75" customHeight="1">
      <c r="A277" s="422"/>
      <c r="B277" s="422"/>
      <c r="C277" s="422"/>
      <c r="D277" s="422"/>
      <c r="E277" s="422"/>
      <c r="F277" s="422"/>
      <c r="G277" s="455"/>
      <c r="H277" s="422"/>
      <c r="I277" s="422"/>
      <c r="J277" s="455"/>
      <c r="K277" s="455"/>
      <c r="L277" s="422"/>
      <c r="M277" s="422"/>
      <c r="N277" s="422"/>
      <c r="O277" s="422"/>
      <c r="P277" s="422"/>
      <c r="Q277" s="422"/>
      <c r="R277" s="422"/>
      <c r="S277" s="422"/>
      <c r="T277" s="422"/>
      <c r="U277" s="422"/>
      <c r="V277" s="422"/>
      <c r="W277" s="422"/>
      <c r="X277" s="422"/>
    </row>
    <row r="278" spans="1:24" ht="12.75" customHeight="1">
      <c r="A278" s="422"/>
      <c r="B278" s="422"/>
      <c r="C278" s="422"/>
      <c r="D278" s="422"/>
      <c r="E278" s="422"/>
      <c r="F278" s="422"/>
      <c r="G278" s="455"/>
      <c r="H278" s="422"/>
      <c r="I278" s="422"/>
      <c r="J278" s="455"/>
      <c r="K278" s="455"/>
      <c r="L278" s="422"/>
      <c r="M278" s="422"/>
      <c r="N278" s="422"/>
      <c r="O278" s="422"/>
      <c r="P278" s="422"/>
      <c r="Q278" s="422"/>
      <c r="R278" s="422"/>
      <c r="S278" s="422"/>
      <c r="T278" s="422"/>
      <c r="U278" s="422"/>
      <c r="V278" s="422"/>
      <c r="W278" s="422"/>
      <c r="X278" s="422"/>
    </row>
    <row r="279" spans="1:24" ht="12.75" customHeight="1">
      <c r="A279" s="422"/>
      <c r="B279" s="422"/>
      <c r="C279" s="422"/>
      <c r="D279" s="422"/>
      <c r="E279" s="422"/>
      <c r="F279" s="422"/>
      <c r="G279" s="455"/>
      <c r="H279" s="422"/>
      <c r="I279" s="422"/>
      <c r="J279" s="455"/>
      <c r="K279" s="455"/>
      <c r="L279" s="422"/>
      <c r="M279" s="422"/>
      <c r="N279" s="422"/>
      <c r="O279" s="422"/>
      <c r="P279" s="422"/>
      <c r="Q279" s="422"/>
      <c r="R279" s="422"/>
      <c r="S279" s="422"/>
      <c r="T279" s="422"/>
      <c r="U279" s="422"/>
      <c r="V279" s="422"/>
      <c r="W279" s="422"/>
      <c r="X279" s="422"/>
    </row>
    <row r="280" spans="1:24" ht="12.75" customHeight="1">
      <c r="A280" s="422"/>
      <c r="B280" s="422"/>
      <c r="C280" s="422"/>
      <c r="D280" s="422"/>
      <c r="E280" s="422"/>
      <c r="F280" s="422"/>
      <c r="G280" s="455"/>
      <c r="H280" s="422"/>
      <c r="I280" s="422"/>
      <c r="J280" s="455"/>
      <c r="K280" s="455"/>
      <c r="L280" s="422"/>
      <c r="M280" s="422"/>
      <c r="N280" s="422"/>
      <c r="O280" s="422"/>
      <c r="P280" s="422"/>
      <c r="Q280" s="422"/>
      <c r="R280" s="422"/>
      <c r="S280" s="422"/>
      <c r="T280" s="422"/>
      <c r="U280" s="422"/>
      <c r="V280" s="422"/>
      <c r="W280" s="422"/>
      <c r="X280" s="422"/>
    </row>
    <row r="281" spans="1:24" ht="12.75" customHeight="1">
      <c r="A281" s="422"/>
      <c r="B281" s="422"/>
      <c r="C281" s="422"/>
      <c r="D281" s="422"/>
      <c r="E281" s="422"/>
      <c r="F281" s="422"/>
      <c r="G281" s="455"/>
      <c r="H281" s="422"/>
      <c r="I281" s="422"/>
      <c r="J281" s="455"/>
      <c r="K281" s="455"/>
      <c r="L281" s="422"/>
      <c r="M281" s="422"/>
      <c r="N281" s="422"/>
      <c r="O281" s="422"/>
      <c r="P281" s="422"/>
      <c r="Q281" s="422"/>
      <c r="R281" s="422"/>
      <c r="S281" s="422"/>
      <c r="T281" s="422"/>
      <c r="U281" s="422"/>
      <c r="V281" s="422"/>
      <c r="W281" s="422"/>
      <c r="X281" s="422"/>
    </row>
    <row r="282" spans="1:24" ht="12.75" customHeight="1">
      <c r="A282" s="422"/>
      <c r="B282" s="422"/>
      <c r="C282" s="422"/>
      <c r="D282" s="422"/>
      <c r="E282" s="422"/>
      <c r="F282" s="422"/>
      <c r="G282" s="455"/>
      <c r="H282" s="422"/>
      <c r="I282" s="422"/>
      <c r="J282" s="455"/>
      <c r="K282" s="455"/>
      <c r="L282" s="422"/>
      <c r="M282" s="422"/>
      <c r="N282" s="422"/>
      <c r="O282" s="422"/>
      <c r="P282" s="422"/>
      <c r="Q282" s="422"/>
      <c r="R282" s="422"/>
      <c r="S282" s="422"/>
      <c r="T282" s="422"/>
      <c r="U282" s="422"/>
      <c r="V282" s="422"/>
      <c r="W282" s="422"/>
      <c r="X282" s="422"/>
    </row>
    <row r="283" spans="1:24" ht="12.75" customHeight="1">
      <c r="A283" s="422"/>
      <c r="B283" s="422"/>
      <c r="C283" s="422"/>
      <c r="D283" s="422"/>
      <c r="E283" s="422"/>
      <c r="F283" s="422"/>
      <c r="G283" s="455"/>
      <c r="H283" s="422"/>
      <c r="I283" s="422"/>
      <c r="J283" s="455"/>
      <c r="K283" s="455"/>
      <c r="L283" s="422"/>
      <c r="M283" s="422"/>
      <c r="N283" s="422"/>
      <c r="O283" s="422"/>
      <c r="P283" s="422"/>
      <c r="Q283" s="422"/>
      <c r="R283" s="422"/>
      <c r="S283" s="422"/>
      <c r="T283" s="422"/>
      <c r="U283" s="422"/>
      <c r="V283" s="422"/>
      <c r="W283" s="422"/>
      <c r="X283" s="422"/>
    </row>
    <row r="284" spans="1:24" ht="12.75" customHeight="1">
      <c r="A284" s="422"/>
      <c r="B284" s="422"/>
      <c r="C284" s="422"/>
      <c r="D284" s="422"/>
      <c r="E284" s="422"/>
      <c r="F284" s="422"/>
      <c r="G284" s="455"/>
      <c r="H284" s="422"/>
      <c r="I284" s="422"/>
      <c r="J284" s="455"/>
      <c r="K284" s="455"/>
      <c r="L284" s="422"/>
      <c r="M284" s="422"/>
      <c r="N284" s="422"/>
      <c r="O284" s="422"/>
      <c r="P284" s="422"/>
      <c r="Q284" s="422"/>
      <c r="R284" s="422"/>
      <c r="S284" s="422"/>
      <c r="T284" s="422"/>
      <c r="U284" s="422"/>
      <c r="V284" s="422"/>
      <c r="W284" s="422"/>
      <c r="X284" s="422"/>
    </row>
    <row r="285" spans="1:24" ht="12.75" customHeight="1">
      <c r="A285" s="422"/>
      <c r="B285" s="422"/>
      <c r="C285" s="422"/>
      <c r="D285" s="422"/>
      <c r="E285" s="422"/>
      <c r="F285" s="422"/>
      <c r="G285" s="455"/>
      <c r="H285" s="422"/>
      <c r="I285" s="422"/>
      <c r="J285" s="455"/>
      <c r="K285" s="455"/>
      <c r="L285" s="422"/>
      <c r="M285" s="422"/>
      <c r="N285" s="422"/>
      <c r="O285" s="422"/>
      <c r="P285" s="422"/>
      <c r="Q285" s="422"/>
      <c r="R285" s="422"/>
      <c r="S285" s="422"/>
      <c r="T285" s="422"/>
      <c r="U285" s="422"/>
      <c r="V285" s="422"/>
      <c r="W285" s="422"/>
      <c r="X285" s="422"/>
    </row>
    <row r="286" spans="1:24" ht="12.75" customHeight="1">
      <c r="A286" s="422"/>
      <c r="B286" s="422"/>
      <c r="C286" s="422"/>
      <c r="D286" s="422"/>
      <c r="E286" s="422"/>
      <c r="F286" s="422"/>
      <c r="G286" s="455"/>
      <c r="H286" s="422"/>
      <c r="I286" s="422"/>
      <c r="J286" s="455"/>
      <c r="K286" s="455"/>
      <c r="L286" s="422"/>
      <c r="M286" s="422"/>
      <c r="N286" s="422"/>
      <c r="O286" s="422"/>
      <c r="P286" s="422"/>
      <c r="Q286" s="422"/>
      <c r="R286" s="422"/>
      <c r="S286" s="422"/>
      <c r="T286" s="422"/>
      <c r="U286" s="422"/>
      <c r="V286" s="422"/>
      <c r="W286" s="422"/>
      <c r="X286" s="422"/>
    </row>
    <row r="287" spans="1:24" ht="12.75" customHeight="1">
      <c r="A287" s="422"/>
      <c r="B287" s="422"/>
      <c r="C287" s="422"/>
      <c r="D287" s="422"/>
      <c r="E287" s="422"/>
      <c r="F287" s="422"/>
      <c r="G287" s="455"/>
      <c r="H287" s="422"/>
      <c r="I287" s="422"/>
      <c r="J287" s="455"/>
      <c r="K287" s="455"/>
      <c r="L287" s="422"/>
      <c r="M287" s="422"/>
      <c r="N287" s="422"/>
      <c r="O287" s="422"/>
      <c r="P287" s="422"/>
      <c r="Q287" s="422"/>
      <c r="R287" s="422"/>
      <c r="S287" s="422"/>
      <c r="T287" s="422"/>
      <c r="U287" s="422"/>
      <c r="V287" s="422"/>
      <c r="W287" s="422"/>
      <c r="X287" s="422"/>
    </row>
    <row r="288" spans="1:24" ht="12.75" customHeight="1">
      <c r="A288" s="422"/>
      <c r="B288" s="422"/>
      <c r="C288" s="422"/>
      <c r="D288" s="422"/>
      <c r="E288" s="422"/>
      <c r="F288" s="422"/>
      <c r="G288" s="455"/>
      <c r="H288" s="422"/>
      <c r="I288" s="422"/>
      <c r="J288" s="455"/>
      <c r="K288" s="455"/>
      <c r="L288" s="422"/>
      <c r="M288" s="422"/>
      <c r="N288" s="422"/>
      <c r="O288" s="422"/>
      <c r="P288" s="422"/>
      <c r="Q288" s="422"/>
      <c r="R288" s="422"/>
      <c r="S288" s="422"/>
      <c r="T288" s="422"/>
      <c r="U288" s="422"/>
      <c r="V288" s="422"/>
      <c r="W288" s="422"/>
      <c r="X288" s="422"/>
    </row>
    <row r="289" spans="1:24" ht="12.75" customHeight="1">
      <c r="A289" s="422"/>
      <c r="B289" s="422"/>
      <c r="C289" s="422"/>
      <c r="D289" s="422"/>
      <c r="E289" s="422"/>
      <c r="F289" s="422"/>
      <c r="G289" s="455"/>
      <c r="H289" s="422"/>
      <c r="I289" s="422"/>
      <c r="J289" s="455"/>
      <c r="K289" s="455"/>
      <c r="L289" s="422"/>
      <c r="M289" s="422"/>
      <c r="N289" s="422"/>
      <c r="O289" s="422"/>
      <c r="P289" s="422"/>
      <c r="Q289" s="422"/>
      <c r="R289" s="422"/>
      <c r="S289" s="422"/>
      <c r="T289" s="422"/>
      <c r="U289" s="422"/>
      <c r="V289" s="422"/>
      <c r="W289" s="422"/>
      <c r="X289" s="422"/>
    </row>
    <row r="290" spans="1:24" ht="12.75" customHeight="1">
      <c r="A290" s="422"/>
      <c r="B290" s="422"/>
      <c r="C290" s="422"/>
      <c r="D290" s="422"/>
      <c r="E290" s="422"/>
      <c r="F290" s="422"/>
      <c r="G290" s="455"/>
      <c r="H290" s="422"/>
      <c r="I290" s="422"/>
      <c r="J290" s="455"/>
      <c r="K290" s="455"/>
      <c r="L290" s="422"/>
      <c r="M290" s="422"/>
      <c r="N290" s="422"/>
      <c r="O290" s="422"/>
      <c r="P290" s="422"/>
      <c r="Q290" s="422"/>
      <c r="R290" s="422"/>
      <c r="S290" s="422"/>
      <c r="T290" s="422"/>
      <c r="U290" s="422"/>
      <c r="V290" s="422"/>
      <c r="W290" s="422"/>
      <c r="X290" s="422"/>
    </row>
    <row r="291" spans="1:24" ht="12.75" customHeight="1">
      <c r="A291" s="422"/>
      <c r="B291" s="422"/>
      <c r="C291" s="422"/>
      <c r="D291" s="422"/>
      <c r="E291" s="422"/>
      <c r="F291" s="422"/>
      <c r="G291" s="455"/>
      <c r="H291" s="422"/>
      <c r="I291" s="422"/>
      <c r="J291" s="455"/>
      <c r="K291" s="455"/>
      <c r="L291" s="422"/>
      <c r="M291" s="422"/>
      <c r="N291" s="422"/>
      <c r="O291" s="422"/>
      <c r="P291" s="422"/>
      <c r="Q291" s="422"/>
      <c r="R291" s="422"/>
      <c r="S291" s="422"/>
      <c r="T291" s="422"/>
      <c r="U291" s="422"/>
      <c r="V291" s="422"/>
      <c r="W291" s="422"/>
      <c r="X291" s="422"/>
    </row>
    <row r="292" spans="1:24" ht="12.75" customHeight="1">
      <c r="A292" s="422"/>
      <c r="B292" s="422"/>
      <c r="C292" s="422"/>
      <c r="D292" s="422"/>
      <c r="E292" s="422"/>
      <c r="F292" s="422"/>
      <c r="G292" s="455"/>
      <c r="H292" s="422"/>
      <c r="I292" s="422"/>
      <c r="J292" s="455"/>
      <c r="K292" s="455"/>
      <c r="L292" s="422"/>
      <c r="M292" s="422"/>
      <c r="N292" s="422"/>
      <c r="O292" s="422"/>
      <c r="P292" s="422"/>
      <c r="Q292" s="422"/>
      <c r="R292" s="422"/>
      <c r="S292" s="422"/>
      <c r="T292" s="422"/>
      <c r="U292" s="422"/>
      <c r="V292" s="422"/>
      <c r="W292" s="422"/>
      <c r="X292" s="422"/>
    </row>
    <row r="293" spans="1:24" ht="12.75" customHeight="1">
      <c r="A293" s="422"/>
      <c r="B293" s="422"/>
      <c r="C293" s="422"/>
      <c r="D293" s="422"/>
      <c r="E293" s="422"/>
      <c r="F293" s="422"/>
      <c r="G293" s="455"/>
      <c r="H293" s="422"/>
      <c r="I293" s="422"/>
      <c r="J293" s="455"/>
      <c r="K293" s="455"/>
      <c r="L293" s="422"/>
      <c r="M293" s="422"/>
      <c r="N293" s="422"/>
      <c r="O293" s="422"/>
      <c r="P293" s="422"/>
      <c r="Q293" s="422"/>
      <c r="R293" s="422"/>
      <c r="S293" s="422"/>
      <c r="T293" s="422"/>
      <c r="U293" s="422"/>
      <c r="V293" s="422"/>
      <c r="W293" s="422"/>
      <c r="X293" s="422"/>
    </row>
    <row r="294" spans="1:24" ht="12.75" customHeight="1">
      <c r="A294" s="422"/>
      <c r="B294" s="422"/>
      <c r="C294" s="422"/>
      <c r="D294" s="422"/>
      <c r="E294" s="422"/>
      <c r="F294" s="422"/>
      <c r="G294" s="455"/>
      <c r="H294" s="422"/>
      <c r="I294" s="422"/>
      <c r="J294" s="455"/>
      <c r="K294" s="455"/>
      <c r="L294" s="422"/>
      <c r="M294" s="422"/>
      <c r="N294" s="422"/>
      <c r="O294" s="422"/>
      <c r="P294" s="422"/>
      <c r="Q294" s="422"/>
      <c r="R294" s="422"/>
      <c r="S294" s="422"/>
      <c r="T294" s="422"/>
      <c r="U294" s="422"/>
      <c r="V294" s="422"/>
      <c r="W294" s="422"/>
      <c r="X294" s="422"/>
    </row>
    <row r="295" spans="1:24" ht="12.75" customHeight="1">
      <c r="A295" s="422"/>
      <c r="B295" s="422"/>
      <c r="C295" s="422"/>
      <c r="D295" s="422"/>
      <c r="E295" s="422"/>
      <c r="F295" s="422"/>
      <c r="G295" s="455"/>
      <c r="H295" s="422"/>
      <c r="I295" s="422"/>
      <c r="J295" s="455"/>
      <c r="K295" s="455"/>
      <c r="L295" s="422"/>
      <c r="M295" s="422"/>
      <c r="N295" s="422"/>
      <c r="O295" s="422"/>
      <c r="P295" s="422"/>
      <c r="Q295" s="422"/>
      <c r="R295" s="422"/>
      <c r="S295" s="422"/>
      <c r="T295" s="422"/>
      <c r="U295" s="422"/>
      <c r="V295" s="422"/>
      <c r="W295" s="422"/>
      <c r="X295" s="422"/>
    </row>
    <row r="296" spans="1:24" ht="12.75" customHeight="1">
      <c r="A296" s="422"/>
      <c r="B296" s="422"/>
      <c r="C296" s="422"/>
      <c r="D296" s="422"/>
      <c r="E296" s="422"/>
      <c r="F296" s="422"/>
      <c r="G296" s="455"/>
      <c r="H296" s="422"/>
      <c r="I296" s="422"/>
      <c r="J296" s="455"/>
      <c r="K296" s="455"/>
      <c r="L296" s="422"/>
      <c r="M296" s="422"/>
      <c r="N296" s="422"/>
      <c r="O296" s="422"/>
      <c r="P296" s="422"/>
      <c r="Q296" s="422"/>
      <c r="R296" s="422"/>
      <c r="S296" s="422"/>
      <c r="T296" s="422"/>
      <c r="U296" s="422"/>
      <c r="V296" s="422"/>
      <c r="W296" s="422"/>
      <c r="X296" s="422"/>
    </row>
    <row r="297" spans="1:24" ht="12.75" customHeight="1">
      <c r="A297" s="422"/>
      <c r="B297" s="422"/>
      <c r="C297" s="422"/>
      <c r="D297" s="422"/>
      <c r="E297" s="422"/>
      <c r="F297" s="422"/>
      <c r="G297" s="455"/>
      <c r="H297" s="422"/>
      <c r="I297" s="422"/>
      <c r="J297" s="455"/>
      <c r="K297" s="455"/>
      <c r="L297" s="422"/>
      <c r="M297" s="422"/>
      <c r="N297" s="422"/>
      <c r="O297" s="422"/>
      <c r="P297" s="422"/>
      <c r="Q297" s="422"/>
      <c r="R297" s="422"/>
      <c r="S297" s="422"/>
      <c r="T297" s="422"/>
      <c r="U297" s="422"/>
      <c r="V297" s="422"/>
      <c r="W297" s="422"/>
      <c r="X297" s="422"/>
    </row>
    <row r="298" spans="1:24" ht="12.75" customHeight="1">
      <c r="A298" s="422"/>
      <c r="B298" s="422"/>
      <c r="C298" s="422"/>
      <c r="D298" s="422"/>
      <c r="E298" s="422"/>
      <c r="F298" s="422"/>
      <c r="G298" s="455"/>
      <c r="H298" s="422"/>
      <c r="I298" s="422"/>
      <c r="J298" s="455"/>
      <c r="K298" s="455"/>
      <c r="L298" s="422"/>
      <c r="M298" s="422"/>
      <c r="N298" s="422"/>
      <c r="O298" s="422"/>
      <c r="P298" s="422"/>
      <c r="Q298" s="422"/>
      <c r="R298" s="422"/>
      <c r="S298" s="422"/>
      <c r="T298" s="422"/>
      <c r="U298" s="422"/>
      <c r="V298" s="422"/>
      <c r="W298" s="422"/>
      <c r="X298" s="422"/>
    </row>
    <row r="299" spans="1:24" ht="12.75" customHeight="1">
      <c r="A299" s="422"/>
      <c r="B299" s="422"/>
      <c r="C299" s="422"/>
      <c r="D299" s="422"/>
      <c r="E299" s="422"/>
      <c r="F299" s="422"/>
      <c r="G299" s="455"/>
      <c r="H299" s="422"/>
      <c r="I299" s="422"/>
      <c r="J299" s="455"/>
      <c r="K299" s="455"/>
      <c r="L299" s="422"/>
      <c r="M299" s="422"/>
      <c r="N299" s="422"/>
      <c r="O299" s="422"/>
      <c r="P299" s="422"/>
      <c r="Q299" s="422"/>
      <c r="R299" s="422"/>
      <c r="S299" s="422"/>
      <c r="T299" s="422"/>
      <c r="U299" s="422"/>
      <c r="V299" s="422"/>
      <c r="W299" s="422"/>
      <c r="X299" s="422"/>
    </row>
    <row r="300" spans="1:24" ht="12.75" customHeight="1">
      <c r="A300" s="422"/>
      <c r="B300" s="422"/>
      <c r="C300" s="422"/>
      <c r="D300" s="422"/>
      <c r="E300" s="422"/>
      <c r="F300" s="422"/>
      <c r="G300" s="455"/>
      <c r="H300" s="422"/>
      <c r="I300" s="422"/>
      <c r="J300" s="455"/>
      <c r="K300" s="455"/>
      <c r="L300" s="422"/>
      <c r="M300" s="422"/>
      <c r="N300" s="422"/>
      <c r="O300" s="422"/>
      <c r="P300" s="422"/>
      <c r="Q300" s="422"/>
      <c r="R300" s="422"/>
      <c r="S300" s="422"/>
      <c r="T300" s="422"/>
      <c r="U300" s="422"/>
      <c r="V300" s="422"/>
      <c r="W300" s="422"/>
      <c r="X300" s="422"/>
    </row>
    <row r="301" spans="1:24" ht="12.75" customHeight="1">
      <c r="A301" s="422"/>
      <c r="B301" s="422"/>
      <c r="C301" s="422"/>
      <c r="D301" s="422"/>
      <c r="E301" s="422"/>
      <c r="F301" s="422"/>
      <c r="G301" s="455"/>
      <c r="H301" s="422"/>
      <c r="I301" s="422"/>
      <c r="J301" s="455"/>
      <c r="K301" s="455"/>
      <c r="L301" s="422"/>
      <c r="M301" s="422"/>
      <c r="N301" s="422"/>
      <c r="O301" s="422"/>
      <c r="P301" s="422"/>
      <c r="Q301" s="422"/>
      <c r="R301" s="422"/>
      <c r="S301" s="422"/>
      <c r="T301" s="422"/>
      <c r="U301" s="422"/>
      <c r="V301" s="422"/>
      <c r="W301" s="422"/>
      <c r="X301" s="422"/>
    </row>
    <row r="302" spans="1:24" ht="12.75" customHeight="1">
      <c r="A302" s="422"/>
      <c r="B302" s="422"/>
      <c r="C302" s="422"/>
      <c r="D302" s="422"/>
      <c r="E302" s="422"/>
      <c r="F302" s="422"/>
      <c r="G302" s="455"/>
      <c r="H302" s="422"/>
      <c r="I302" s="422"/>
      <c r="J302" s="455"/>
      <c r="K302" s="455"/>
      <c r="L302" s="422"/>
      <c r="M302" s="422"/>
      <c r="N302" s="422"/>
      <c r="O302" s="422"/>
      <c r="P302" s="422"/>
      <c r="Q302" s="422"/>
      <c r="R302" s="422"/>
      <c r="S302" s="422"/>
      <c r="T302" s="422"/>
      <c r="U302" s="422"/>
      <c r="V302" s="422"/>
      <c r="W302" s="422"/>
      <c r="X302" s="422"/>
    </row>
    <row r="303" spans="1:24" ht="12.75" customHeight="1">
      <c r="A303" s="422"/>
      <c r="B303" s="422"/>
      <c r="C303" s="422"/>
      <c r="D303" s="422"/>
      <c r="E303" s="422"/>
      <c r="F303" s="422"/>
      <c r="G303" s="455"/>
      <c r="H303" s="422"/>
      <c r="I303" s="422"/>
      <c r="J303" s="455"/>
      <c r="K303" s="455"/>
      <c r="L303" s="422"/>
      <c r="M303" s="422"/>
      <c r="N303" s="422"/>
      <c r="O303" s="422"/>
      <c r="P303" s="422"/>
      <c r="Q303" s="422"/>
      <c r="R303" s="422"/>
      <c r="S303" s="422"/>
      <c r="T303" s="422"/>
      <c r="U303" s="422"/>
      <c r="V303" s="422"/>
      <c r="W303" s="422"/>
      <c r="X303" s="422"/>
    </row>
    <row r="304" spans="1:24" ht="12.75" customHeight="1">
      <c r="A304" s="422"/>
      <c r="B304" s="422"/>
      <c r="C304" s="422"/>
      <c r="D304" s="422"/>
      <c r="E304" s="422"/>
      <c r="F304" s="422"/>
      <c r="G304" s="455"/>
      <c r="H304" s="422"/>
      <c r="I304" s="422"/>
      <c r="J304" s="455"/>
      <c r="K304" s="455"/>
      <c r="L304" s="422"/>
      <c r="M304" s="422"/>
      <c r="N304" s="422"/>
      <c r="O304" s="422"/>
      <c r="P304" s="422"/>
      <c r="Q304" s="422"/>
      <c r="R304" s="422"/>
      <c r="S304" s="422"/>
      <c r="T304" s="422"/>
      <c r="U304" s="422"/>
      <c r="V304" s="422"/>
      <c r="W304" s="422"/>
      <c r="X304" s="422"/>
    </row>
    <row r="305" spans="1:24" ht="12.75" customHeight="1">
      <c r="A305" s="422"/>
      <c r="B305" s="422"/>
      <c r="C305" s="422"/>
      <c r="D305" s="422"/>
      <c r="E305" s="422"/>
      <c r="F305" s="422"/>
      <c r="G305" s="455"/>
      <c r="H305" s="422"/>
      <c r="I305" s="422"/>
      <c r="J305" s="455"/>
      <c r="K305" s="455"/>
      <c r="L305" s="422"/>
      <c r="M305" s="422"/>
      <c r="N305" s="422"/>
      <c r="O305" s="422"/>
      <c r="P305" s="422"/>
      <c r="Q305" s="422"/>
      <c r="R305" s="422"/>
      <c r="S305" s="422"/>
      <c r="T305" s="422"/>
      <c r="U305" s="422"/>
      <c r="V305" s="422"/>
      <c r="W305" s="422"/>
      <c r="X305" s="422"/>
    </row>
    <row r="306" spans="1:24" ht="12.75" customHeight="1">
      <c r="A306" s="422"/>
      <c r="B306" s="422"/>
      <c r="C306" s="422"/>
      <c r="D306" s="422"/>
      <c r="E306" s="422"/>
      <c r="F306" s="422"/>
      <c r="G306" s="455"/>
      <c r="H306" s="422"/>
      <c r="I306" s="422"/>
      <c r="J306" s="455"/>
      <c r="K306" s="455"/>
      <c r="L306" s="422"/>
      <c r="M306" s="422"/>
      <c r="N306" s="422"/>
      <c r="O306" s="422"/>
      <c r="P306" s="422"/>
      <c r="Q306" s="422"/>
      <c r="R306" s="422"/>
      <c r="S306" s="422"/>
      <c r="T306" s="422"/>
      <c r="U306" s="422"/>
      <c r="V306" s="422"/>
      <c r="W306" s="422"/>
      <c r="X306" s="422"/>
    </row>
    <row r="307" spans="1:24" ht="12.75" customHeight="1">
      <c r="A307" s="422"/>
      <c r="B307" s="422"/>
      <c r="C307" s="422"/>
      <c r="D307" s="422"/>
      <c r="E307" s="422"/>
      <c r="F307" s="422"/>
      <c r="G307" s="455"/>
      <c r="H307" s="422"/>
      <c r="I307" s="422"/>
      <c r="J307" s="455"/>
      <c r="K307" s="455"/>
      <c r="L307" s="422"/>
      <c r="M307" s="422"/>
      <c r="N307" s="422"/>
      <c r="O307" s="422"/>
      <c r="P307" s="422"/>
      <c r="Q307" s="422"/>
      <c r="R307" s="422"/>
      <c r="S307" s="422"/>
      <c r="T307" s="422"/>
      <c r="U307" s="422"/>
      <c r="V307" s="422"/>
      <c r="W307" s="422"/>
      <c r="X307" s="422"/>
    </row>
    <row r="308" spans="1:24" ht="12.75" customHeight="1">
      <c r="A308" s="422"/>
      <c r="B308" s="422"/>
      <c r="C308" s="422"/>
      <c r="D308" s="422"/>
      <c r="E308" s="422"/>
      <c r="F308" s="422"/>
      <c r="G308" s="455"/>
      <c r="H308" s="422"/>
      <c r="I308" s="422"/>
      <c r="J308" s="455"/>
      <c r="K308" s="455"/>
      <c r="L308" s="422"/>
      <c r="M308" s="422"/>
      <c r="N308" s="422"/>
      <c r="O308" s="422"/>
      <c r="P308" s="422"/>
      <c r="Q308" s="422"/>
      <c r="R308" s="422"/>
      <c r="S308" s="422"/>
      <c r="T308" s="422"/>
      <c r="U308" s="422"/>
      <c r="V308" s="422"/>
      <c r="W308" s="422"/>
      <c r="X308" s="422"/>
    </row>
    <row r="309" spans="1:24" ht="12.75" customHeight="1">
      <c r="A309" s="422"/>
      <c r="B309" s="422"/>
      <c r="C309" s="422"/>
      <c r="D309" s="422"/>
      <c r="E309" s="422"/>
      <c r="F309" s="422"/>
      <c r="G309" s="455"/>
      <c r="H309" s="422"/>
      <c r="I309" s="422"/>
      <c r="J309" s="455"/>
      <c r="K309" s="455"/>
      <c r="L309" s="422"/>
      <c r="M309" s="422"/>
      <c r="N309" s="422"/>
      <c r="O309" s="422"/>
      <c r="P309" s="422"/>
      <c r="Q309" s="422"/>
      <c r="R309" s="422"/>
      <c r="S309" s="422"/>
      <c r="T309" s="422"/>
      <c r="U309" s="422"/>
      <c r="V309" s="422"/>
      <c r="W309" s="422"/>
      <c r="X309" s="422"/>
    </row>
    <row r="310" spans="1:24" ht="12.75" customHeight="1">
      <c r="A310" s="422"/>
      <c r="B310" s="422"/>
      <c r="C310" s="422"/>
      <c r="D310" s="422"/>
      <c r="E310" s="422"/>
      <c r="F310" s="422"/>
      <c r="G310" s="455"/>
      <c r="H310" s="422"/>
      <c r="I310" s="422"/>
      <c r="J310" s="455"/>
      <c r="K310" s="455"/>
      <c r="L310" s="422"/>
      <c r="M310" s="422"/>
      <c r="N310" s="422"/>
      <c r="O310" s="422"/>
      <c r="P310" s="422"/>
      <c r="Q310" s="422"/>
      <c r="R310" s="422"/>
      <c r="S310" s="422"/>
      <c r="T310" s="422"/>
      <c r="U310" s="422"/>
      <c r="V310" s="422"/>
      <c r="W310" s="422"/>
      <c r="X310" s="422"/>
    </row>
    <row r="311" spans="1:24" ht="12.75" customHeight="1">
      <c r="A311" s="422"/>
      <c r="B311" s="422"/>
      <c r="C311" s="422"/>
      <c r="D311" s="422"/>
      <c r="E311" s="422"/>
      <c r="F311" s="422"/>
      <c r="G311" s="455"/>
      <c r="H311" s="422"/>
      <c r="I311" s="422"/>
      <c r="J311" s="455"/>
      <c r="K311" s="455"/>
      <c r="L311" s="422"/>
      <c r="M311" s="422"/>
      <c r="N311" s="422"/>
      <c r="O311" s="422"/>
      <c r="P311" s="422"/>
      <c r="Q311" s="422"/>
      <c r="R311" s="422"/>
      <c r="S311" s="422"/>
      <c r="T311" s="422"/>
      <c r="U311" s="422"/>
      <c r="V311" s="422"/>
      <c r="W311" s="422"/>
      <c r="X311" s="422"/>
    </row>
    <row r="312" spans="1:24" ht="12.75" customHeight="1">
      <c r="A312" s="422"/>
      <c r="B312" s="422"/>
      <c r="C312" s="422"/>
      <c r="D312" s="422"/>
      <c r="E312" s="422"/>
      <c r="F312" s="422"/>
      <c r="G312" s="455"/>
      <c r="H312" s="422"/>
      <c r="I312" s="422"/>
      <c r="J312" s="455"/>
      <c r="K312" s="455"/>
      <c r="L312" s="422"/>
      <c r="M312" s="422"/>
      <c r="N312" s="422"/>
      <c r="O312" s="422"/>
      <c r="P312" s="422"/>
      <c r="Q312" s="422"/>
      <c r="R312" s="422"/>
      <c r="S312" s="422"/>
      <c r="T312" s="422"/>
      <c r="U312" s="422"/>
      <c r="V312" s="422"/>
      <c r="W312" s="422"/>
      <c r="X312" s="422"/>
    </row>
    <row r="313" spans="1:24" ht="12.75" customHeight="1">
      <c r="A313" s="422"/>
      <c r="B313" s="422"/>
      <c r="C313" s="422"/>
      <c r="D313" s="422"/>
      <c r="E313" s="422"/>
      <c r="F313" s="422"/>
      <c r="G313" s="455"/>
      <c r="H313" s="422"/>
      <c r="I313" s="422"/>
      <c r="J313" s="455"/>
      <c r="K313" s="455"/>
      <c r="L313" s="422"/>
      <c r="M313" s="422"/>
      <c r="N313" s="422"/>
      <c r="O313" s="422"/>
      <c r="P313" s="422"/>
      <c r="Q313" s="422"/>
      <c r="R313" s="422"/>
      <c r="S313" s="422"/>
      <c r="T313" s="422"/>
      <c r="U313" s="422"/>
      <c r="V313" s="422"/>
      <c r="W313" s="422"/>
      <c r="X313" s="422"/>
    </row>
    <row r="314" spans="1:24" ht="12.75" customHeight="1">
      <c r="A314" s="422"/>
      <c r="B314" s="422"/>
      <c r="C314" s="422"/>
      <c r="D314" s="422"/>
      <c r="E314" s="422"/>
      <c r="F314" s="422"/>
      <c r="G314" s="455"/>
      <c r="H314" s="422"/>
      <c r="I314" s="422"/>
      <c r="J314" s="455"/>
      <c r="K314" s="455"/>
      <c r="L314" s="422"/>
      <c r="M314" s="422"/>
      <c r="N314" s="422"/>
      <c r="O314" s="422"/>
      <c r="P314" s="422"/>
      <c r="Q314" s="422"/>
      <c r="R314" s="422"/>
      <c r="S314" s="422"/>
      <c r="T314" s="422"/>
      <c r="U314" s="422"/>
      <c r="V314" s="422"/>
      <c r="W314" s="422"/>
      <c r="X314" s="422"/>
    </row>
    <row r="315" spans="1:24" ht="12.75" customHeight="1">
      <c r="A315" s="422"/>
      <c r="B315" s="422"/>
      <c r="C315" s="422"/>
      <c r="D315" s="422"/>
      <c r="E315" s="422"/>
      <c r="F315" s="422"/>
      <c r="G315" s="455"/>
      <c r="H315" s="422"/>
      <c r="I315" s="422"/>
      <c r="J315" s="455"/>
      <c r="K315" s="455"/>
      <c r="L315" s="422"/>
      <c r="M315" s="422"/>
      <c r="N315" s="422"/>
      <c r="O315" s="422"/>
      <c r="P315" s="422"/>
      <c r="Q315" s="422"/>
      <c r="R315" s="422"/>
      <c r="S315" s="422"/>
      <c r="T315" s="422"/>
      <c r="U315" s="422"/>
      <c r="V315" s="422"/>
      <c r="W315" s="422"/>
      <c r="X315" s="422"/>
    </row>
    <row r="316" spans="1:24" ht="12.75" customHeight="1">
      <c r="A316" s="422"/>
      <c r="B316" s="422"/>
      <c r="C316" s="422"/>
      <c r="D316" s="422"/>
      <c r="E316" s="422"/>
      <c r="F316" s="422"/>
      <c r="G316" s="455"/>
      <c r="H316" s="422"/>
      <c r="I316" s="422"/>
      <c r="J316" s="455"/>
      <c r="K316" s="455"/>
      <c r="L316" s="422"/>
      <c r="M316" s="422"/>
      <c r="N316" s="422"/>
      <c r="O316" s="422"/>
      <c r="P316" s="422"/>
      <c r="Q316" s="422"/>
      <c r="R316" s="422"/>
      <c r="S316" s="422"/>
      <c r="T316" s="422"/>
      <c r="U316" s="422"/>
      <c r="V316" s="422"/>
      <c r="W316" s="422"/>
      <c r="X316" s="422"/>
    </row>
    <row r="317" spans="1:24" ht="12.75" customHeight="1">
      <c r="A317" s="422"/>
      <c r="B317" s="422"/>
      <c r="C317" s="422"/>
      <c r="D317" s="422"/>
      <c r="E317" s="422"/>
      <c r="F317" s="422"/>
      <c r="G317" s="455"/>
      <c r="H317" s="422"/>
      <c r="I317" s="422"/>
      <c r="J317" s="455"/>
      <c r="K317" s="455"/>
      <c r="L317" s="422"/>
      <c r="M317" s="422"/>
      <c r="N317" s="422"/>
      <c r="O317" s="422"/>
      <c r="P317" s="422"/>
      <c r="Q317" s="422"/>
      <c r="R317" s="422"/>
      <c r="S317" s="422"/>
      <c r="T317" s="422"/>
      <c r="U317" s="422"/>
      <c r="V317" s="422"/>
      <c r="W317" s="422"/>
      <c r="X317" s="422"/>
    </row>
    <row r="318" spans="1:24" ht="12.75" customHeight="1">
      <c r="A318" s="422"/>
      <c r="B318" s="422"/>
      <c r="C318" s="422"/>
      <c r="D318" s="422"/>
      <c r="E318" s="422"/>
      <c r="F318" s="422"/>
      <c r="G318" s="455"/>
      <c r="H318" s="422"/>
      <c r="I318" s="422"/>
      <c r="J318" s="455"/>
      <c r="K318" s="455"/>
      <c r="L318" s="422"/>
      <c r="M318" s="422"/>
      <c r="N318" s="422"/>
      <c r="O318" s="422"/>
      <c r="P318" s="422"/>
      <c r="Q318" s="422"/>
      <c r="R318" s="422"/>
      <c r="S318" s="422"/>
      <c r="T318" s="422"/>
      <c r="U318" s="422"/>
      <c r="V318" s="422"/>
      <c r="W318" s="422"/>
      <c r="X318" s="422"/>
    </row>
    <row r="319" spans="1:24" ht="12.75" customHeight="1">
      <c r="A319" s="422"/>
      <c r="B319" s="422"/>
      <c r="C319" s="422"/>
      <c r="D319" s="422"/>
      <c r="E319" s="422"/>
      <c r="F319" s="422"/>
      <c r="G319" s="455"/>
      <c r="H319" s="422"/>
      <c r="I319" s="422"/>
      <c r="J319" s="455"/>
      <c r="K319" s="455"/>
      <c r="L319" s="422"/>
      <c r="M319" s="422"/>
      <c r="N319" s="422"/>
      <c r="O319" s="422"/>
      <c r="P319" s="422"/>
      <c r="Q319" s="422"/>
      <c r="R319" s="422"/>
      <c r="S319" s="422"/>
      <c r="T319" s="422"/>
      <c r="U319" s="422"/>
      <c r="V319" s="422"/>
      <c r="W319" s="422"/>
      <c r="X319" s="422"/>
    </row>
    <row r="320" spans="1:24" ht="12.75" customHeight="1">
      <c r="A320" s="422"/>
      <c r="B320" s="422"/>
      <c r="C320" s="422"/>
      <c r="D320" s="422"/>
      <c r="E320" s="422"/>
      <c r="F320" s="422"/>
      <c r="G320" s="455"/>
      <c r="H320" s="422"/>
      <c r="I320" s="422"/>
      <c r="J320" s="455"/>
      <c r="K320" s="455"/>
      <c r="L320" s="422"/>
      <c r="M320" s="422"/>
      <c r="N320" s="422"/>
      <c r="O320" s="422"/>
      <c r="P320" s="422"/>
      <c r="Q320" s="422"/>
      <c r="R320" s="422"/>
      <c r="S320" s="422"/>
      <c r="T320" s="422"/>
      <c r="U320" s="422"/>
      <c r="V320" s="422"/>
      <c r="W320" s="422"/>
      <c r="X320" s="422"/>
    </row>
    <row r="321" spans="1:24" ht="12.75" customHeight="1">
      <c r="A321" s="422"/>
      <c r="B321" s="422"/>
      <c r="C321" s="422"/>
      <c r="D321" s="422"/>
      <c r="E321" s="422"/>
      <c r="F321" s="422"/>
      <c r="G321" s="455"/>
      <c r="H321" s="422"/>
      <c r="I321" s="422"/>
      <c r="J321" s="455"/>
      <c r="K321" s="455"/>
      <c r="L321" s="422"/>
      <c r="M321" s="422"/>
      <c r="N321" s="422"/>
      <c r="O321" s="422"/>
      <c r="P321" s="422"/>
      <c r="Q321" s="422"/>
      <c r="R321" s="422"/>
      <c r="S321" s="422"/>
      <c r="T321" s="422"/>
      <c r="U321" s="422"/>
      <c r="V321" s="422"/>
      <c r="W321" s="422"/>
      <c r="X321" s="422"/>
    </row>
    <row r="322" spans="1:24" ht="12.75" customHeight="1">
      <c r="A322" s="422"/>
      <c r="B322" s="422"/>
      <c r="C322" s="422"/>
      <c r="D322" s="422"/>
      <c r="E322" s="422"/>
      <c r="F322" s="422"/>
      <c r="G322" s="455"/>
      <c r="H322" s="422"/>
      <c r="I322" s="422"/>
      <c r="J322" s="455"/>
      <c r="K322" s="455"/>
      <c r="L322" s="422"/>
      <c r="M322" s="422"/>
      <c r="N322" s="422"/>
      <c r="O322" s="422"/>
      <c r="P322" s="422"/>
      <c r="Q322" s="422"/>
      <c r="R322" s="422"/>
      <c r="S322" s="422"/>
      <c r="T322" s="422"/>
      <c r="U322" s="422"/>
      <c r="V322" s="422"/>
      <c r="W322" s="422"/>
      <c r="X322" s="422"/>
    </row>
    <row r="323" spans="1:24" ht="12.75" customHeight="1">
      <c r="A323" s="422"/>
      <c r="B323" s="422"/>
      <c r="C323" s="422"/>
      <c r="D323" s="422"/>
      <c r="E323" s="422"/>
      <c r="F323" s="422"/>
      <c r="G323" s="455"/>
      <c r="H323" s="422"/>
      <c r="I323" s="422"/>
      <c r="J323" s="455"/>
      <c r="K323" s="455"/>
      <c r="L323" s="422"/>
      <c r="M323" s="422"/>
      <c r="N323" s="422"/>
      <c r="O323" s="422"/>
      <c r="P323" s="422"/>
      <c r="Q323" s="422"/>
      <c r="R323" s="422"/>
      <c r="S323" s="422"/>
      <c r="T323" s="422"/>
      <c r="U323" s="422"/>
      <c r="V323" s="422"/>
      <c r="W323" s="422"/>
      <c r="X323" s="422"/>
    </row>
    <row r="324" spans="1:24" ht="12.75" customHeight="1">
      <c r="A324" s="422"/>
      <c r="B324" s="422"/>
      <c r="C324" s="422"/>
      <c r="D324" s="422"/>
      <c r="E324" s="422"/>
      <c r="F324" s="422"/>
      <c r="G324" s="455"/>
      <c r="H324" s="422"/>
      <c r="I324" s="422"/>
      <c r="J324" s="455"/>
      <c r="K324" s="455"/>
      <c r="L324" s="422"/>
      <c r="M324" s="422"/>
      <c r="N324" s="422"/>
      <c r="O324" s="422"/>
      <c r="P324" s="422"/>
      <c r="Q324" s="422"/>
      <c r="R324" s="422"/>
      <c r="S324" s="422"/>
      <c r="T324" s="422"/>
      <c r="U324" s="422"/>
      <c r="V324" s="422"/>
      <c r="W324" s="422"/>
      <c r="X324" s="422"/>
    </row>
    <row r="325" spans="1:24" ht="12.75" customHeight="1">
      <c r="A325" s="422"/>
      <c r="B325" s="422"/>
      <c r="C325" s="422"/>
      <c r="D325" s="422"/>
      <c r="E325" s="422"/>
      <c r="F325" s="422"/>
      <c r="G325" s="455"/>
      <c r="H325" s="422"/>
      <c r="I325" s="422"/>
      <c r="J325" s="455"/>
      <c r="K325" s="455"/>
      <c r="L325" s="422"/>
      <c r="M325" s="422"/>
      <c r="N325" s="422"/>
      <c r="O325" s="422"/>
      <c r="P325" s="422"/>
      <c r="Q325" s="422"/>
      <c r="R325" s="422"/>
      <c r="S325" s="422"/>
      <c r="T325" s="422"/>
      <c r="U325" s="422"/>
      <c r="V325" s="422"/>
      <c r="W325" s="422"/>
      <c r="X325" s="422"/>
    </row>
    <row r="326" spans="1:24" ht="12.75" customHeight="1">
      <c r="A326" s="422"/>
      <c r="B326" s="422"/>
      <c r="C326" s="422"/>
      <c r="D326" s="422"/>
      <c r="E326" s="422"/>
      <c r="F326" s="422"/>
      <c r="G326" s="455"/>
      <c r="H326" s="422"/>
      <c r="I326" s="422"/>
      <c r="J326" s="455"/>
      <c r="K326" s="455"/>
      <c r="L326" s="422"/>
      <c r="M326" s="422"/>
      <c r="N326" s="422"/>
      <c r="O326" s="422"/>
      <c r="P326" s="422"/>
      <c r="Q326" s="422"/>
      <c r="R326" s="422"/>
      <c r="S326" s="422"/>
      <c r="T326" s="422"/>
      <c r="U326" s="422"/>
      <c r="V326" s="422"/>
      <c r="W326" s="422"/>
      <c r="X326" s="422"/>
    </row>
    <row r="327" spans="1:24" ht="12.75" customHeight="1">
      <c r="A327" s="422"/>
      <c r="B327" s="422"/>
      <c r="C327" s="422"/>
      <c r="D327" s="422"/>
      <c r="E327" s="422"/>
      <c r="F327" s="422"/>
      <c r="G327" s="455"/>
      <c r="H327" s="422"/>
      <c r="I327" s="422"/>
      <c r="J327" s="455"/>
      <c r="K327" s="455"/>
      <c r="L327" s="422"/>
      <c r="M327" s="422"/>
      <c r="N327" s="422"/>
      <c r="O327" s="422"/>
      <c r="P327" s="422"/>
      <c r="Q327" s="422"/>
      <c r="R327" s="422"/>
      <c r="S327" s="422"/>
      <c r="T327" s="422"/>
      <c r="U327" s="422"/>
      <c r="V327" s="422"/>
      <c r="W327" s="422"/>
      <c r="X327" s="422"/>
    </row>
    <row r="328" spans="1:24" ht="12.75" customHeight="1">
      <c r="A328" s="422"/>
      <c r="B328" s="422"/>
      <c r="C328" s="422"/>
      <c r="D328" s="422"/>
      <c r="E328" s="422"/>
      <c r="F328" s="422"/>
      <c r="G328" s="455"/>
      <c r="H328" s="422"/>
      <c r="I328" s="422"/>
      <c r="J328" s="455"/>
      <c r="K328" s="455"/>
      <c r="L328" s="422"/>
      <c r="M328" s="422"/>
      <c r="N328" s="422"/>
      <c r="O328" s="422"/>
      <c r="P328" s="422"/>
      <c r="Q328" s="422"/>
      <c r="R328" s="422"/>
      <c r="S328" s="422"/>
      <c r="T328" s="422"/>
      <c r="U328" s="422"/>
      <c r="V328" s="422"/>
      <c r="W328" s="422"/>
      <c r="X328" s="422"/>
    </row>
    <row r="329" spans="1:24" ht="12.75" customHeight="1">
      <c r="A329" s="422"/>
      <c r="B329" s="422"/>
      <c r="C329" s="422"/>
      <c r="D329" s="422"/>
      <c r="E329" s="422"/>
      <c r="F329" s="422"/>
      <c r="G329" s="455"/>
      <c r="H329" s="422"/>
      <c r="I329" s="422"/>
      <c r="J329" s="455"/>
      <c r="K329" s="455"/>
      <c r="L329" s="422"/>
      <c r="M329" s="422"/>
      <c r="N329" s="422"/>
      <c r="O329" s="422"/>
      <c r="P329" s="422"/>
      <c r="Q329" s="422"/>
      <c r="R329" s="422"/>
      <c r="S329" s="422"/>
      <c r="T329" s="422"/>
      <c r="U329" s="422"/>
      <c r="V329" s="422"/>
      <c r="W329" s="422"/>
      <c r="X329" s="422"/>
    </row>
    <row r="330" spans="1:24" ht="12.75" customHeight="1">
      <c r="A330" s="422"/>
      <c r="B330" s="422"/>
      <c r="C330" s="422"/>
      <c r="D330" s="422"/>
      <c r="E330" s="422"/>
      <c r="F330" s="422"/>
      <c r="G330" s="455"/>
      <c r="H330" s="422"/>
      <c r="I330" s="422"/>
      <c r="J330" s="455"/>
      <c r="K330" s="455"/>
      <c r="L330" s="422"/>
      <c r="M330" s="422"/>
      <c r="N330" s="422"/>
      <c r="O330" s="422"/>
      <c r="P330" s="422"/>
      <c r="Q330" s="422"/>
      <c r="R330" s="422"/>
      <c r="S330" s="422"/>
      <c r="T330" s="422"/>
      <c r="U330" s="422"/>
      <c r="V330" s="422"/>
      <c r="W330" s="422"/>
      <c r="X330" s="422"/>
    </row>
    <row r="331" spans="1:24" ht="12.75" customHeight="1">
      <c r="A331" s="422"/>
      <c r="B331" s="422"/>
      <c r="C331" s="422"/>
      <c r="D331" s="422"/>
      <c r="E331" s="422"/>
      <c r="F331" s="422"/>
      <c r="G331" s="455"/>
      <c r="H331" s="422"/>
      <c r="I331" s="422"/>
      <c r="J331" s="455"/>
      <c r="K331" s="455"/>
      <c r="L331" s="422"/>
      <c r="M331" s="422"/>
      <c r="N331" s="422"/>
      <c r="O331" s="422"/>
      <c r="P331" s="422"/>
      <c r="Q331" s="422"/>
      <c r="R331" s="422"/>
      <c r="S331" s="422"/>
      <c r="T331" s="422"/>
      <c r="U331" s="422"/>
      <c r="V331" s="422"/>
      <c r="W331" s="422"/>
      <c r="X331" s="422"/>
    </row>
    <row r="332" spans="1:24" ht="12.75" customHeight="1">
      <c r="A332" s="422"/>
      <c r="B332" s="422"/>
      <c r="C332" s="422"/>
      <c r="D332" s="422"/>
      <c r="E332" s="422"/>
      <c r="F332" s="422"/>
      <c r="G332" s="455"/>
      <c r="H332" s="422"/>
      <c r="I332" s="422"/>
      <c r="J332" s="455"/>
      <c r="K332" s="455"/>
      <c r="L332" s="422"/>
      <c r="M332" s="422"/>
      <c r="N332" s="422"/>
      <c r="O332" s="422"/>
      <c r="P332" s="422"/>
      <c r="Q332" s="422"/>
      <c r="R332" s="422"/>
      <c r="S332" s="422"/>
      <c r="T332" s="422"/>
      <c r="U332" s="422"/>
      <c r="V332" s="422"/>
      <c r="W332" s="422"/>
      <c r="X332" s="422"/>
    </row>
    <row r="333" spans="1:24" ht="12.75" customHeight="1">
      <c r="A333" s="422"/>
      <c r="B333" s="422"/>
      <c r="C333" s="422"/>
      <c r="D333" s="422"/>
      <c r="E333" s="422"/>
      <c r="F333" s="422"/>
      <c r="G333" s="455"/>
      <c r="H333" s="422"/>
      <c r="I333" s="422"/>
      <c r="J333" s="455"/>
      <c r="K333" s="455"/>
      <c r="L333" s="422"/>
      <c r="M333" s="422"/>
      <c r="N333" s="422"/>
      <c r="O333" s="422"/>
      <c r="P333" s="422"/>
      <c r="Q333" s="422"/>
      <c r="R333" s="422"/>
      <c r="S333" s="422"/>
      <c r="T333" s="422"/>
      <c r="U333" s="422"/>
      <c r="V333" s="422"/>
      <c r="W333" s="422"/>
      <c r="X333" s="422"/>
    </row>
    <row r="334" spans="1:24" ht="12.75" customHeight="1">
      <c r="A334" s="422"/>
      <c r="B334" s="422"/>
      <c r="C334" s="422"/>
      <c r="D334" s="422"/>
      <c r="E334" s="422"/>
      <c r="F334" s="422"/>
      <c r="G334" s="455"/>
      <c r="H334" s="422"/>
      <c r="I334" s="422"/>
      <c r="J334" s="455"/>
      <c r="K334" s="455"/>
      <c r="L334" s="422"/>
      <c r="M334" s="422"/>
      <c r="N334" s="422"/>
      <c r="O334" s="422"/>
      <c r="P334" s="422"/>
      <c r="Q334" s="422"/>
      <c r="R334" s="422"/>
      <c r="S334" s="422"/>
      <c r="T334" s="422"/>
      <c r="U334" s="422"/>
      <c r="V334" s="422"/>
      <c r="W334" s="422"/>
      <c r="X334" s="422"/>
    </row>
    <row r="335" spans="1:24" ht="12.75" customHeight="1">
      <c r="A335" s="422"/>
      <c r="B335" s="422"/>
      <c r="C335" s="422"/>
      <c r="D335" s="422"/>
      <c r="E335" s="422"/>
      <c r="F335" s="422"/>
      <c r="G335" s="455"/>
      <c r="H335" s="422"/>
      <c r="I335" s="422"/>
      <c r="J335" s="455"/>
      <c r="K335" s="455"/>
      <c r="L335" s="422"/>
      <c r="M335" s="422"/>
      <c r="N335" s="422"/>
      <c r="O335" s="422"/>
      <c r="P335" s="422"/>
      <c r="Q335" s="422"/>
      <c r="R335" s="422"/>
      <c r="S335" s="422"/>
      <c r="T335" s="422"/>
      <c r="U335" s="422"/>
      <c r="V335" s="422"/>
      <c r="W335" s="422"/>
      <c r="X335" s="422"/>
    </row>
    <row r="336" spans="1:24" ht="12.75" customHeight="1">
      <c r="A336" s="422"/>
      <c r="B336" s="422"/>
      <c r="C336" s="422"/>
      <c r="D336" s="422"/>
      <c r="E336" s="422"/>
      <c r="F336" s="422"/>
      <c r="G336" s="455"/>
      <c r="H336" s="422"/>
      <c r="I336" s="422"/>
      <c r="J336" s="455"/>
      <c r="K336" s="455"/>
      <c r="L336" s="422"/>
      <c r="M336" s="422"/>
      <c r="N336" s="422"/>
      <c r="O336" s="422"/>
      <c r="P336" s="422"/>
      <c r="Q336" s="422"/>
      <c r="R336" s="422"/>
      <c r="S336" s="422"/>
      <c r="T336" s="422"/>
      <c r="U336" s="422"/>
      <c r="V336" s="422"/>
      <c r="W336" s="422"/>
      <c r="X336" s="422"/>
    </row>
    <row r="337" spans="1:24" ht="12.75" customHeight="1">
      <c r="A337" s="422"/>
      <c r="B337" s="422"/>
      <c r="C337" s="422"/>
      <c r="D337" s="422"/>
      <c r="E337" s="422"/>
      <c r="F337" s="422"/>
      <c r="G337" s="455"/>
      <c r="H337" s="422"/>
      <c r="I337" s="422"/>
      <c r="J337" s="455"/>
      <c r="K337" s="455"/>
      <c r="L337" s="422"/>
      <c r="M337" s="422"/>
      <c r="N337" s="422"/>
      <c r="O337" s="422"/>
      <c r="P337" s="422"/>
      <c r="Q337" s="422"/>
      <c r="R337" s="422"/>
      <c r="S337" s="422"/>
      <c r="T337" s="422"/>
      <c r="U337" s="422"/>
      <c r="V337" s="422"/>
      <c r="W337" s="422"/>
      <c r="X337" s="422"/>
    </row>
    <row r="338" spans="1:24" ht="12.75" customHeight="1">
      <c r="A338" s="422"/>
      <c r="B338" s="422"/>
      <c r="C338" s="422"/>
      <c r="D338" s="422"/>
      <c r="E338" s="422"/>
      <c r="F338" s="422"/>
      <c r="G338" s="455"/>
      <c r="H338" s="422"/>
      <c r="I338" s="422"/>
      <c r="J338" s="455"/>
      <c r="K338" s="455"/>
      <c r="L338" s="422"/>
      <c r="M338" s="422"/>
      <c r="N338" s="422"/>
      <c r="O338" s="422"/>
      <c r="P338" s="422"/>
      <c r="Q338" s="422"/>
      <c r="R338" s="422"/>
      <c r="S338" s="422"/>
      <c r="T338" s="422"/>
      <c r="U338" s="422"/>
      <c r="V338" s="422"/>
      <c r="W338" s="422"/>
      <c r="X338" s="422"/>
    </row>
    <row r="339" spans="1:24" ht="12.75" customHeight="1">
      <c r="A339" s="422"/>
      <c r="B339" s="422"/>
      <c r="C339" s="422"/>
      <c r="D339" s="422"/>
      <c r="E339" s="422"/>
      <c r="F339" s="422"/>
      <c r="G339" s="455"/>
      <c r="H339" s="422"/>
      <c r="I339" s="422"/>
      <c r="J339" s="455"/>
      <c r="K339" s="455"/>
      <c r="L339" s="422"/>
      <c r="M339" s="422"/>
      <c r="N339" s="422"/>
      <c r="O339" s="422"/>
      <c r="P339" s="422"/>
      <c r="Q339" s="422"/>
      <c r="R339" s="422"/>
      <c r="S339" s="422"/>
      <c r="T339" s="422"/>
      <c r="U339" s="422"/>
      <c r="V339" s="422"/>
      <c r="W339" s="422"/>
      <c r="X339" s="422"/>
    </row>
    <row r="340" spans="1:24" ht="12.75" customHeight="1">
      <c r="A340" s="422"/>
      <c r="B340" s="422"/>
      <c r="C340" s="422"/>
      <c r="D340" s="422"/>
      <c r="E340" s="422"/>
      <c r="F340" s="422"/>
      <c r="G340" s="455"/>
      <c r="H340" s="422"/>
      <c r="I340" s="422"/>
      <c r="J340" s="455"/>
      <c r="K340" s="455"/>
      <c r="L340" s="422"/>
      <c r="M340" s="422"/>
      <c r="N340" s="422"/>
      <c r="O340" s="422"/>
      <c r="P340" s="422"/>
      <c r="Q340" s="422"/>
      <c r="R340" s="422"/>
      <c r="S340" s="422"/>
      <c r="T340" s="422"/>
      <c r="U340" s="422"/>
      <c r="V340" s="422"/>
      <c r="W340" s="422"/>
      <c r="X340" s="422"/>
    </row>
    <row r="341" spans="1:24" ht="12.75" customHeight="1">
      <c r="A341" s="422"/>
      <c r="B341" s="422"/>
      <c r="C341" s="422"/>
      <c r="D341" s="422"/>
      <c r="E341" s="422"/>
      <c r="F341" s="422"/>
      <c r="G341" s="455"/>
      <c r="H341" s="422"/>
      <c r="I341" s="422"/>
      <c r="J341" s="455"/>
      <c r="K341" s="455"/>
      <c r="L341" s="422"/>
      <c r="M341" s="422"/>
      <c r="N341" s="422"/>
      <c r="O341" s="422"/>
      <c r="P341" s="422"/>
      <c r="Q341" s="422"/>
      <c r="R341" s="422"/>
      <c r="S341" s="422"/>
      <c r="T341" s="422"/>
      <c r="U341" s="422"/>
      <c r="V341" s="422"/>
      <c r="W341" s="422"/>
      <c r="X341" s="422"/>
    </row>
    <row r="342" spans="1:24" ht="12.75" customHeight="1">
      <c r="A342" s="422"/>
      <c r="B342" s="422"/>
      <c r="C342" s="422"/>
      <c r="D342" s="422"/>
      <c r="E342" s="422"/>
      <c r="F342" s="422"/>
      <c r="G342" s="455"/>
      <c r="H342" s="422"/>
      <c r="I342" s="422"/>
      <c r="J342" s="455"/>
      <c r="K342" s="455"/>
      <c r="L342" s="422"/>
      <c r="M342" s="422"/>
      <c r="N342" s="422"/>
      <c r="O342" s="422"/>
      <c r="P342" s="422"/>
      <c r="Q342" s="422"/>
      <c r="R342" s="422"/>
      <c r="S342" s="422"/>
      <c r="T342" s="422"/>
      <c r="U342" s="422"/>
      <c r="V342" s="422"/>
      <c r="W342" s="422"/>
      <c r="X342" s="422"/>
    </row>
    <row r="343" spans="1:24" ht="12.75" customHeight="1">
      <c r="A343" s="422"/>
      <c r="B343" s="422"/>
      <c r="C343" s="422"/>
      <c r="D343" s="422"/>
      <c r="E343" s="422"/>
      <c r="F343" s="422"/>
      <c r="G343" s="455"/>
      <c r="H343" s="422"/>
      <c r="I343" s="422"/>
      <c r="J343" s="455"/>
      <c r="K343" s="455"/>
      <c r="L343" s="422"/>
      <c r="M343" s="422"/>
      <c r="N343" s="422"/>
      <c r="O343" s="422"/>
      <c r="P343" s="422"/>
      <c r="Q343" s="422"/>
      <c r="R343" s="422"/>
      <c r="S343" s="422"/>
      <c r="T343" s="422"/>
      <c r="U343" s="422"/>
      <c r="V343" s="422"/>
      <c r="W343" s="422"/>
      <c r="X343" s="422"/>
    </row>
    <row r="344" spans="1:24" ht="12.75" customHeight="1">
      <c r="A344" s="422"/>
      <c r="B344" s="422"/>
      <c r="C344" s="422"/>
      <c r="D344" s="422"/>
      <c r="E344" s="422"/>
      <c r="F344" s="422"/>
      <c r="G344" s="455"/>
      <c r="H344" s="422"/>
      <c r="I344" s="422"/>
      <c r="J344" s="455"/>
      <c r="K344" s="455"/>
      <c r="L344" s="422"/>
      <c r="M344" s="422"/>
      <c r="N344" s="422"/>
      <c r="O344" s="422"/>
      <c r="P344" s="422"/>
      <c r="Q344" s="422"/>
      <c r="R344" s="422"/>
      <c r="S344" s="422"/>
      <c r="T344" s="422"/>
      <c r="U344" s="422"/>
      <c r="V344" s="422"/>
      <c r="W344" s="422"/>
      <c r="X344" s="422"/>
    </row>
    <row r="345" spans="1:24" ht="12.75" customHeight="1">
      <c r="A345" s="422"/>
      <c r="B345" s="422"/>
      <c r="C345" s="422"/>
      <c r="D345" s="422"/>
      <c r="E345" s="422"/>
      <c r="F345" s="422"/>
      <c r="G345" s="455"/>
      <c r="H345" s="422"/>
      <c r="I345" s="422"/>
      <c r="J345" s="455"/>
      <c r="K345" s="455"/>
      <c r="L345" s="422"/>
      <c r="M345" s="422"/>
      <c r="N345" s="422"/>
      <c r="O345" s="422"/>
      <c r="P345" s="422"/>
      <c r="Q345" s="422"/>
      <c r="R345" s="422"/>
      <c r="S345" s="422"/>
      <c r="T345" s="422"/>
      <c r="U345" s="422"/>
      <c r="V345" s="422"/>
      <c r="W345" s="422"/>
      <c r="X345" s="422"/>
    </row>
    <row r="346" spans="1:24" ht="12.75" customHeight="1">
      <c r="A346" s="422"/>
      <c r="B346" s="422"/>
      <c r="C346" s="422"/>
      <c r="D346" s="422"/>
      <c r="E346" s="422"/>
      <c r="F346" s="422"/>
      <c r="G346" s="455"/>
      <c r="H346" s="422"/>
      <c r="I346" s="422"/>
      <c r="J346" s="455"/>
      <c r="K346" s="455"/>
      <c r="L346" s="422"/>
      <c r="M346" s="422"/>
      <c r="N346" s="422"/>
      <c r="O346" s="422"/>
      <c r="P346" s="422"/>
      <c r="Q346" s="422"/>
      <c r="R346" s="422"/>
      <c r="S346" s="422"/>
      <c r="T346" s="422"/>
      <c r="U346" s="422"/>
      <c r="V346" s="422"/>
      <c r="W346" s="422"/>
      <c r="X346" s="422"/>
    </row>
    <row r="347" spans="1:24" ht="12.75" customHeight="1">
      <c r="A347" s="422"/>
      <c r="B347" s="422"/>
      <c r="C347" s="422"/>
      <c r="D347" s="422"/>
      <c r="E347" s="422"/>
      <c r="F347" s="422"/>
      <c r="G347" s="455"/>
      <c r="H347" s="422"/>
      <c r="I347" s="422"/>
      <c r="J347" s="455"/>
      <c r="K347" s="455"/>
      <c r="L347" s="422"/>
      <c r="M347" s="422"/>
      <c r="N347" s="422"/>
      <c r="O347" s="422"/>
      <c r="P347" s="422"/>
      <c r="Q347" s="422"/>
      <c r="R347" s="422"/>
      <c r="S347" s="422"/>
      <c r="T347" s="422"/>
      <c r="U347" s="422"/>
      <c r="V347" s="422"/>
      <c r="W347" s="422"/>
      <c r="X347" s="422"/>
    </row>
    <row r="348" spans="1:24" ht="12.75" customHeight="1">
      <c r="A348" s="422"/>
      <c r="B348" s="422"/>
      <c r="C348" s="422"/>
      <c r="D348" s="422"/>
      <c r="E348" s="422"/>
      <c r="F348" s="422"/>
      <c r="G348" s="455"/>
      <c r="H348" s="422"/>
      <c r="I348" s="422"/>
      <c r="J348" s="455"/>
      <c r="K348" s="455"/>
      <c r="L348" s="422"/>
      <c r="M348" s="422"/>
      <c r="N348" s="422"/>
      <c r="O348" s="422"/>
      <c r="P348" s="422"/>
      <c r="Q348" s="422"/>
      <c r="R348" s="422"/>
      <c r="S348" s="422"/>
      <c r="T348" s="422"/>
      <c r="U348" s="422"/>
      <c r="V348" s="422"/>
      <c r="W348" s="422"/>
      <c r="X348" s="422"/>
    </row>
    <row r="349" spans="1:24" ht="12.75" customHeight="1">
      <c r="A349" s="422"/>
      <c r="B349" s="422"/>
      <c r="C349" s="422"/>
      <c r="D349" s="422"/>
      <c r="E349" s="422"/>
      <c r="F349" s="422"/>
      <c r="G349" s="455"/>
      <c r="H349" s="422"/>
      <c r="I349" s="422"/>
      <c r="J349" s="455"/>
      <c r="K349" s="455"/>
      <c r="L349" s="422"/>
      <c r="M349" s="422"/>
      <c r="N349" s="422"/>
      <c r="O349" s="422"/>
      <c r="P349" s="422"/>
      <c r="Q349" s="422"/>
      <c r="R349" s="422"/>
      <c r="S349" s="422"/>
      <c r="T349" s="422"/>
      <c r="U349" s="422"/>
      <c r="V349" s="422"/>
      <c r="W349" s="422"/>
      <c r="X349" s="422"/>
    </row>
    <row r="350" spans="1:24" ht="12.75" customHeight="1">
      <c r="A350" s="422"/>
      <c r="B350" s="422"/>
      <c r="C350" s="422"/>
      <c r="D350" s="422"/>
      <c r="E350" s="422"/>
      <c r="F350" s="422"/>
      <c r="G350" s="455"/>
      <c r="H350" s="422"/>
      <c r="I350" s="422"/>
      <c r="J350" s="455"/>
      <c r="K350" s="455"/>
      <c r="L350" s="422"/>
      <c r="M350" s="422"/>
      <c r="N350" s="422"/>
      <c r="O350" s="422"/>
      <c r="P350" s="422"/>
      <c r="Q350" s="422"/>
      <c r="R350" s="422"/>
      <c r="S350" s="422"/>
      <c r="T350" s="422"/>
      <c r="U350" s="422"/>
      <c r="V350" s="422"/>
      <c r="W350" s="422"/>
      <c r="X350" s="422"/>
    </row>
    <row r="351" spans="1:24" ht="12.75" customHeight="1">
      <c r="A351" s="422"/>
      <c r="B351" s="422"/>
      <c r="C351" s="422"/>
      <c r="D351" s="422"/>
      <c r="E351" s="422"/>
      <c r="F351" s="422"/>
      <c r="G351" s="455"/>
      <c r="H351" s="422"/>
      <c r="I351" s="422"/>
      <c r="J351" s="455"/>
      <c r="K351" s="455"/>
      <c r="L351" s="422"/>
      <c r="M351" s="422"/>
      <c r="N351" s="422"/>
      <c r="O351" s="422"/>
      <c r="P351" s="422"/>
      <c r="Q351" s="422"/>
      <c r="R351" s="422"/>
      <c r="S351" s="422"/>
      <c r="T351" s="422"/>
      <c r="U351" s="422"/>
      <c r="V351" s="422"/>
      <c r="W351" s="422"/>
      <c r="X351" s="422"/>
    </row>
    <row r="352" spans="1:24" ht="12.75" customHeight="1">
      <c r="A352" s="422"/>
      <c r="B352" s="422"/>
      <c r="C352" s="422"/>
      <c r="D352" s="422"/>
      <c r="E352" s="422"/>
      <c r="F352" s="422"/>
      <c r="G352" s="455"/>
      <c r="H352" s="422"/>
      <c r="I352" s="422"/>
      <c r="J352" s="455"/>
      <c r="K352" s="455"/>
      <c r="L352" s="422"/>
      <c r="M352" s="422"/>
      <c r="N352" s="422"/>
      <c r="O352" s="422"/>
      <c r="P352" s="422"/>
      <c r="Q352" s="422"/>
      <c r="R352" s="422"/>
      <c r="S352" s="422"/>
      <c r="T352" s="422"/>
      <c r="U352" s="422"/>
      <c r="V352" s="422"/>
      <c r="W352" s="422"/>
      <c r="X352" s="422"/>
    </row>
    <row r="353" spans="1:24" ht="12.75" customHeight="1">
      <c r="A353" s="422"/>
      <c r="B353" s="422"/>
      <c r="C353" s="422"/>
      <c r="D353" s="422"/>
      <c r="E353" s="422"/>
      <c r="F353" s="422"/>
      <c r="G353" s="455"/>
      <c r="H353" s="422"/>
      <c r="I353" s="422"/>
      <c r="J353" s="455"/>
      <c r="K353" s="455"/>
      <c r="L353" s="422"/>
      <c r="M353" s="422"/>
      <c r="N353" s="422"/>
      <c r="O353" s="422"/>
      <c r="P353" s="422"/>
      <c r="Q353" s="422"/>
      <c r="R353" s="422"/>
      <c r="S353" s="422"/>
      <c r="T353" s="422"/>
      <c r="U353" s="422"/>
      <c r="V353" s="422"/>
      <c r="W353" s="422"/>
      <c r="X353" s="422"/>
    </row>
    <row r="354" spans="1:24" ht="12.75" customHeight="1">
      <c r="A354" s="422"/>
      <c r="B354" s="422"/>
      <c r="C354" s="422"/>
      <c r="D354" s="422"/>
      <c r="E354" s="422"/>
      <c r="F354" s="422"/>
      <c r="G354" s="455"/>
      <c r="H354" s="422"/>
      <c r="I354" s="422"/>
      <c r="J354" s="455"/>
      <c r="K354" s="455"/>
      <c r="L354" s="422"/>
      <c r="M354" s="422"/>
      <c r="N354" s="422"/>
      <c r="O354" s="422"/>
      <c r="P354" s="422"/>
      <c r="Q354" s="422"/>
      <c r="R354" s="422"/>
      <c r="S354" s="422"/>
      <c r="T354" s="422"/>
      <c r="U354" s="422"/>
      <c r="V354" s="422"/>
      <c r="W354" s="422"/>
      <c r="X354" s="422"/>
    </row>
    <row r="355" spans="1:24" ht="12.75" customHeight="1">
      <c r="A355" s="422"/>
      <c r="B355" s="422"/>
      <c r="C355" s="422"/>
      <c r="D355" s="422"/>
      <c r="E355" s="422"/>
      <c r="F355" s="422"/>
      <c r="G355" s="455"/>
      <c r="H355" s="422"/>
      <c r="I355" s="422"/>
      <c r="J355" s="455"/>
      <c r="K355" s="455"/>
      <c r="L355" s="422"/>
      <c r="M355" s="422"/>
      <c r="N355" s="422"/>
      <c r="O355" s="422"/>
      <c r="P355" s="422"/>
      <c r="Q355" s="422"/>
      <c r="R355" s="422"/>
      <c r="S355" s="422"/>
      <c r="T355" s="422"/>
      <c r="U355" s="422"/>
      <c r="V355" s="422"/>
      <c r="W355" s="422"/>
      <c r="X355" s="422"/>
    </row>
    <row r="356" spans="1:24" ht="12.75" customHeight="1">
      <c r="A356" s="422"/>
      <c r="B356" s="422"/>
      <c r="C356" s="422"/>
      <c r="D356" s="422"/>
      <c r="E356" s="422"/>
      <c r="F356" s="422"/>
      <c r="G356" s="455"/>
      <c r="H356" s="422"/>
      <c r="I356" s="422"/>
      <c r="J356" s="455"/>
      <c r="K356" s="455"/>
      <c r="L356" s="422"/>
      <c r="M356" s="422"/>
      <c r="N356" s="422"/>
      <c r="O356" s="422"/>
      <c r="P356" s="422"/>
      <c r="Q356" s="422"/>
      <c r="R356" s="422"/>
      <c r="S356" s="422"/>
      <c r="T356" s="422"/>
      <c r="U356" s="422"/>
      <c r="V356" s="422"/>
      <c r="W356" s="422"/>
      <c r="X356" s="422"/>
    </row>
    <row r="357" spans="1:24" ht="12.75" customHeight="1">
      <c r="A357" s="422"/>
      <c r="B357" s="422"/>
      <c r="C357" s="422"/>
      <c r="D357" s="422"/>
      <c r="E357" s="422"/>
      <c r="F357" s="422"/>
      <c r="G357" s="455"/>
      <c r="H357" s="422"/>
      <c r="I357" s="422"/>
      <c r="J357" s="455"/>
      <c r="K357" s="455"/>
      <c r="L357" s="422"/>
      <c r="M357" s="422"/>
      <c r="N357" s="422"/>
      <c r="O357" s="422"/>
      <c r="P357" s="422"/>
      <c r="Q357" s="422"/>
      <c r="R357" s="422"/>
      <c r="S357" s="422"/>
      <c r="T357" s="422"/>
      <c r="U357" s="422"/>
      <c r="V357" s="422"/>
      <c r="W357" s="422"/>
      <c r="X357" s="422"/>
    </row>
    <row r="358" spans="1:24" ht="12.75" customHeight="1">
      <c r="A358" s="422"/>
      <c r="B358" s="422"/>
      <c r="C358" s="422"/>
      <c r="D358" s="422"/>
      <c r="E358" s="422"/>
      <c r="F358" s="422"/>
      <c r="G358" s="455"/>
      <c r="H358" s="422"/>
      <c r="I358" s="422"/>
      <c r="J358" s="455"/>
      <c r="K358" s="455"/>
      <c r="L358" s="422"/>
      <c r="M358" s="422"/>
      <c r="N358" s="422"/>
      <c r="O358" s="422"/>
      <c r="P358" s="422"/>
      <c r="Q358" s="422"/>
      <c r="R358" s="422"/>
      <c r="S358" s="422"/>
      <c r="T358" s="422"/>
      <c r="U358" s="422"/>
      <c r="V358" s="422"/>
      <c r="W358" s="422"/>
      <c r="X358" s="422"/>
    </row>
    <row r="359" spans="1:24" ht="12.75" customHeight="1">
      <c r="A359" s="422"/>
      <c r="B359" s="422"/>
      <c r="C359" s="422"/>
      <c r="D359" s="422"/>
      <c r="E359" s="422"/>
      <c r="F359" s="422"/>
      <c r="G359" s="455"/>
      <c r="H359" s="422"/>
      <c r="I359" s="422"/>
      <c r="J359" s="455"/>
      <c r="K359" s="455"/>
      <c r="L359" s="422"/>
      <c r="M359" s="422"/>
      <c r="N359" s="422"/>
      <c r="O359" s="422"/>
      <c r="P359" s="422"/>
      <c r="Q359" s="422"/>
      <c r="R359" s="422"/>
      <c r="S359" s="422"/>
      <c r="T359" s="422"/>
      <c r="U359" s="422"/>
      <c r="V359" s="422"/>
      <c r="W359" s="422"/>
      <c r="X359" s="422"/>
    </row>
    <row r="360" spans="1:24" ht="12.75" customHeight="1">
      <c r="A360" s="422"/>
      <c r="B360" s="422"/>
      <c r="C360" s="422"/>
      <c r="D360" s="422"/>
      <c r="E360" s="422"/>
      <c r="F360" s="422"/>
      <c r="G360" s="455"/>
      <c r="H360" s="422"/>
      <c r="I360" s="422"/>
      <c r="J360" s="455"/>
      <c r="K360" s="455"/>
      <c r="L360" s="422"/>
      <c r="M360" s="422"/>
      <c r="N360" s="422"/>
      <c r="O360" s="422"/>
      <c r="P360" s="422"/>
      <c r="Q360" s="422"/>
      <c r="R360" s="422"/>
      <c r="S360" s="422"/>
      <c r="T360" s="422"/>
      <c r="U360" s="422"/>
      <c r="V360" s="422"/>
      <c r="W360" s="422"/>
      <c r="X360" s="422"/>
    </row>
    <row r="361" spans="1:24" ht="12.75" customHeight="1">
      <c r="A361" s="422"/>
      <c r="B361" s="422"/>
      <c r="C361" s="422"/>
      <c r="D361" s="422"/>
      <c r="E361" s="422"/>
      <c r="F361" s="422"/>
      <c r="G361" s="455"/>
      <c r="H361" s="422"/>
      <c r="I361" s="422"/>
      <c r="J361" s="455"/>
      <c r="K361" s="455"/>
      <c r="L361" s="422"/>
      <c r="M361" s="422"/>
      <c r="N361" s="422"/>
      <c r="O361" s="422"/>
      <c r="P361" s="422"/>
      <c r="Q361" s="422"/>
      <c r="R361" s="422"/>
      <c r="S361" s="422"/>
      <c r="T361" s="422"/>
      <c r="U361" s="422"/>
      <c r="V361" s="422"/>
      <c r="W361" s="422"/>
      <c r="X361" s="422"/>
    </row>
    <row r="362" spans="1:24" ht="12.75" customHeight="1">
      <c r="A362" s="422"/>
      <c r="B362" s="422"/>
      <c r="C362" s="422"/>
      <c r="D362" s="422"/>
      <c r="E362" s="422"/>
      <c r="F362" s="422"/>
      <c r="G362" s="455"/>
      <c r="H362" s="422"/>
      <c r="I362" s="422"/>
      <c r="J362" s="455"/>
      <c r="K362" s="455"/>
      <c r="L362" s="422"/>
      <c r="M362" s="422"/>
      <c r="N362" s="422"/>
      <c r="O362" s="422"/>
      <c r="P362" s="422"/>
      <c r="Q362" s="422"/>
      <c r="R362" s="422"/>
      <c r="S362" s="422"/>
      <c r="T362" s="422"/>
      <c r="U362" s="422"/>
      <c r="V362" s="422"/>
      <c r="W362" s="422"/>
      <c r="X362" s="422"/>
    </row>
    <row r="363" spans="1:24" ht="12.75" customHeight="1">
      <c r="A363" s="422"/>
      <c r="B363" s="422"/>
      <c r="C363" s="422"/>
      <c r="D363" s="422"/>
      <c r="E363" s="422"/>
      <c r="F363" s="422"/>
      <c r="G363" s="455"/>
      <c r="H363" s="422"/>
      <c r="I363" s="422"/>
      <c r="J363" s="455"/>
      <c r="K363" s="455"/>
      <c r="L363" s="422"/>
      <c r="M363" s="422"/>
      <c r="N363" s="422"/>
      <c r="O363" s="422"/>
      <c r="P363" s="422"/>
      <c r="Q363" s="422"/>
      <c r="R363" s="422"/>
      <c r="S363" s="422"/>
      <c r="T363" s="422"/>
      <c r="U363" s="422"/>
      <c r="V363" s="422"/>
      <c r="W363" s="422"/>
      <c r="X363" s="422"/>
    </row>
    <row r="364" spans="1:24" ht="12.75" customHeight="1">
      <c r="A364" s="422"/>
      <c r="B364" s="422"/>
      <c r="C364" s="422"/>
      <c r="D364" s="422"/>
      <c r="E364" s="422"/>
      <c r="F364" s="422"/>
      <c r="G364" s="455"/>
      <c r="H364" s="422"/>
      <c r="I364" s="422"/>
      <c r="J364" s="455"/>
      <c r="K364" s="455"/>
      <c r="L364" s="422"/>
      <c r="M364" s="422"/>
      <c r="N364" s="422"/>
      <c r="O364" s="422"/>
      <c r="P364" s="422"/>
      <c r="Q364" s="422"/>
      <c r="R364" s="422"/>
      <c r="S364" s="422"/>
      <c r="T364" s="422"/>
      <c r="U364" s="422"/>
      <c r="V364" s="422"/>
      <c r="W364" s="422"/>
      <c r="X364" s="422"/>
    </row>
    <row r="365" spans="1:24" ht="12.75" customHeight="1">
      <c r="A365" s="422"/>
      <c r="B365" s="422"/>
      <c r="C365" s="422"/>
      <c r="D365" s="422"/>
      <c r="E365" s="422"/>
      <c r="F365" s="422"/>
      <c r="G365" s="455"/>
      <c r="H365" s="422"/>
      <c r="I365" s="422"/>
      <c r="J365" s="455"/>
      <c r="K365" s="455"/>
      <c r="L365" s="422"/>
      <c r="M365" s="422"/>
      <c r="N365" s="422"/>
      <c r="O365" s="422"/>
      <c r="P365" s="422"/>
      <c r="Q365" s="422"/>
      <c r="R365" s="422"/>
      <c r="S365" s="422"/>
      <c r="T365" s="422"/>
      <c r="U365" s="422"/>
      <c r="V365" s="422"/>
      <c r="W365" s="422"/>
      <c r="X365" s="422"/>
    </row>
    <row r="366" spans="1:24" ht="12.75" customHeight="1">
      <c r="A366" s="422"/>
      <c r="B366" s="422"/>
      <c r="C366" s="422"/>
      <c r="D366" s="422"/>
      <c r="E366" s="422"/>
      <c r="F366" s="422"/>
      <c r="G366" s="455"/>
      <c r="H366" s="422"/>
      <c r="I366" s="422"/>
      <c r="J366" s="455"/>
      <c r="K366" s="455"/>
      <c r="L366" s="422"/>
      <c r="M366" s="422"/>
      <c r="N366" s="422"/>
      <c r="O366" s="422"/>
      <c r="P366" s="422"/>
      <c r="Q366" s="422"/>
      <c r="R366" s="422"/>
      <c r="S366" s="422"/>
      <c r="T366" s="422"/>
      <c r="U366" s="422"/>
      <c r="V366" s="422"/>
      <c r="W366" s="422"/>
      <c r="X366" s="422"/>
    </row>
    <row r="367" spans="1:24" ht="12.75" customHeight="1">
      <c r="A367" s="422"/>
      <c r="B367" s="422"/>
      <c r="C367" s="422"/>
      <c r="D367" s="422"/>
      <c r="E367" s="422"/>
      <c r="F367" s="422"/>
      <c r="G367" s="455"/>
      <c r="H367" s="422"/>
      <c r="I367" s="422"/>
      <c r="J367" s="455"/>
      <c r="K367" s="455"/>
      <c r="L367" s="422"/>
      <c r="M367" s="422"/>
      <c r="N367" s="422"/>
      <c r="O367" s="422"/>
      <c r="P367" s="422"/>
      <c r="Q367" s="422"/>
      <c r="R367" s="422"/>
      <c r="S367" s="422"/>
      <c r="T367" s="422"/>
      <c r="U367" s="422"/>
      <c r="V367" s="422"/>
      <c r="W367" s="422"/>
      <c r="X367" s="422"/>
    </row>
    <row r="368" spans="1:24" ht="12.75" customHeight="1">
      <c r="A368" s="422"/>
      <c r="B368" s="422"/>
      <c r="C368" s="422"/>
      <c r="D368" s="422"/>
      <c r="E368" s="422"/>
      <c r="F368" s="422"/>
      <c r="G368" s="455"/>
      <c r="H368" s="422"/>
      <c r="I368" s="422"/>
      <c r="J368" s="455"/>
      <c r="K368" s="455"/>
      <c r="L368" s="422"/>
      <c r="M368" s="422"/>
      <c r="N368" s="422"/>
      <c r="O368" s="422"/>
      <c r="P368" s="422"/>
      <c r="Q368" s="422"/>
      <c r="R368" s="422"/>
      <c r="S368" s="422"/>
      <c r="T368" s="422"/>
      <c r="U368" s="422"/>
      <c r="V368" s="422"/>
      <c r="W368" s="422"/>
      <c r="X368" s="422"/>
    </row>
    <row r="369" spans="1:24" ht="12.75" customHeight="1">
      <c r="A369" s="422"/>
      <c r="B369" s="422"/>
      <c r="C369" s="422"/>
      <c r="D369" s="422"/>
      <c r="E369" s="422"/>
      <c r="F369" s="422"/>
      <c r="G369" s="455"/>
      <c r="H369" s="422"/>
      <c r="I369" s="422"/>
      <c r="J369" s="455"/>
      <c r="K369" s="455"/>
      <c r="L369" s="422"/>
      <c r="M369" s="422"/>
      <c r="N369" s="422"/>
      <c r="O369" s="422"/>
      <c r="P369" s="422"/>
      <c r="Q369" s="422"/>
      <c r="R369" s="422"/>
      <c r="S369" s="422"/>
      <c r="T369" s="422"/>
      <c r="U369" s="422"/>
      <c r="V369" s="422"/>
      <c r="W369" s="422"/>
      <c r="X369" s="422"/>
    </row>
    <row r="370" spans="1:24" ht="12.75" customHeight="1">
      <c r="A370" s="422"/>
      <c r="B370" s="422"/>
      <c r="C370" s="422"/>
      <c r="D370" s="422"/>
      <c r="E370" s="422"/>
      <c r="F370" s="422"/>
      <c r="G370" s="455"/>
      <c r="H370" s="422"/>
      <c r="I370" s="422"/>
      <c r="J370" s="455"/>
      <c r="K370" s="455"/>
      <c r="L370" s="422"/>
      <c r="M370" s="422"/>
      <c r="N370" s="422"/>
      <c r="O370" s="422"/>
      <c r="P370" s="422"/>
      <c r="Q370" s="422"/>
      <c r="R370" s="422"/>
      <c r="S370" s="422"/>
      <c r="T370" s="422"/>
      <c r="U370" s="422"/>
      <c r="V370" s="422"/>
      <c r="W370" s="422"/>
      <c r="X370" s="422"/>
    </row>
    <row r="371" spans="1:24" ht="12.75" customHeight="1">
      <c r="A371" s="422"/>
      <c r="B371" s="422"/>
      <c r="C371" s="422"/>
      <c r="D371" s="422"/>
      <c r="E371" s="422"/>
      <c r="F371" s="422"/>
      <c r="G371" s="455"/>
      <c r="H371" s="422"/>
      <c r="I371" s="422"/>
      <c r="J371" s="455"/>
      <c r="K371" s="455"/>
      <c r="L371" s="422"/>
      <c r="M371" s="422"/>
      <c r="N371" s="422"/>
      <c r="O371" s="422"/>
      <c r="P371" s="422"/>
      <c r="Q371" s="422"/>
      <c r="R371" s="422"/>
      <c r="S371" s="422"/>
      <c r="T371" s="422"/>
      <c r="U371" s="422"/>
      <c r="V371" s="422"/>
      <c r="W371" s="422"/>
      <c r="X371" s="422"/>
    </row>
    <row r="372" spans="1:24" ht="12.75" customHeight="1">
      <c r="A372" s="422"/>
      <c r="B372" s="422"/>
      <c r="C372" s="422"/>
      <c r="D372" s="422"/>
      <c r="E372" s="422"/>
      <c r="F372" s="422"/>
      <c r="G372" s="455"/>
      <c r="H372" s="422"/>
      <c r="I372" s="422"/>
      <c r="J372" s="455"/>
      <c r="K372" s="455"/>
      <c r="L372" s="422"/>
      <c r="M372" s="422"/>
      <c r="N372" s="422"/>
      <c r="O372" s="422"/>
      <c r="P372" s="422"/>
      <c r="Q372" s="422"/>
      <c r="R372" s="422"/>
      <c r="S372" s="422"/>
      <c r="T372" s="422"/>
      <c r="U372" s="422"/>
      <c r="V372" s="422"/>
      <c r="W372" s="422"/>
      <c r="X372" s="422"/>
    </row>
    <row r="373" spans="1:24" ht="12.75" customHeight="1">
      <c r="A373" s="422"/>
      <c r="B373" s="422"/>
      <c r="C373" s="422"/>
      <c r="D373" s="422"/>
      <c r="E373" s="422"/>
      <c r="F373" s="422"/>
      <c r="G373" s="455"/>
      <c r="H373" s="422"/>
      <c r="I373" s="422"/>
      <c r="J373" s="455"/>
      <c r="K373" s="455"/>
      <c r="L373" s="422"/>
      <c r="M373" s="422"/>
      <c r="N373" s="422"/>
      <c r="O373" s="422"/>
      <c r="P373" s="422"/>
      <c r="Q373" s="422"/>
      <c r="R373" s="422"/>
      <c r="S373" s="422"/>
      <c r="T373" s="422"/>
      <c r="U373" s="422"/>
      <c r="V373" s="422"/>
      <c r="W373" s="422"/>
      <c r="X373" s="422"/>
    </row>
    <row r="374" spans="1:24" ht="12.75" customHeight="1">
      <c r="A374" s="422"/>
      <c r="B374" s="422"/>
      <c r="C374" s="422"/>
      <c r="D374" s="422"/>
      <c r="E374" s="422"/>
      <c r="F374" s="422"/>
      <c r="G374" s="455"/>
      <c r="H374" s="422"/>
      <c r="I374" s="422"/>
      <c r="J374" s="455"/>
      <c r="K374" s="455"/>
      <c r="L374" s="422"/>
      <c r="M374" s="422"/>
      <c r="N374" s="422"/>
      <c r="O374" s="422"/>
      <c r="P374" s="422"/>
      <c r="Q374" s="422"/>
      <c r="R374" s="422"/>
      <c r="S374" s="422"/>
      <c r="T374" s="422"/>
      <c r="U374" s="422"/>
      <c r="V374" s="422"/>
      <c r="W374" s="422"/>
      <c r="X374" s="422"/>
    </row>
    <row r="375" spans="1:24" ht="12.75" customHeight="1">
      <c r="A375" s="422"/>
      <c r="B375" s="422"/>
      <c r="C375" s="422"/>
      <c r="D375" s="422"/>
      <c r="E375" s="422"/>
      <c r="F375" s="422"/>
      <c r="G375" s="455"/>
      <c r="H375" s="422"/>
      <c r="I375" s="422"/>
      <c r="J375" s="455"/>
      <c r="K375" s="455"/>
      <c r="L375" s="422"/>
      <c r="M375" s="422"/>
      <c r="N375" s="422"/>
      <c r="O375" s="422"/>
      <c r="P375" s="422"/>
      <c r="Q375" s="422"/>
      <c r="R375" s="422"/>
      <c r="S375" s="422"/>
      <c r="T375" s="422"/>
      <c r="U375" s="422"/>
      <c r="V375" s="422"/>
      <c r="W375" s="422"/>
      <c r="X375" s="422"/>
    </row>
    <row r="376" spans="1:24" ht="12.75" customHeight="1">
      <c r="A376" s="422"/>
      <c r="B376" s="422"/>
      <c r="C376" s="422"/>
      <c r="D376" s="422"/>
      <c r="E376" s="422"/>
      <c r="F376" s="422"/>
      <c r="G376" s="455"/>
      <c r="H376" s="422"/>
      <c r="I376" s="422"/>
      <c r="J376" s="455"/>
      <c r="K376" s="455"/>
      <c r="L376" s="422"/>
      <c r="M376" s="422"/>
      <c r="N376" s="422"/>
      <c r="O376" s="422"/>
      <c r="P376" s="422"/>
      <c r="Q376" s="422"/>
      <c r="R376" s="422"/>
      <c r="S376" s="422"/>
      <c r="T376" s="422"/>
      <c r="U376" s="422"/>
      <c r="V376" s="422"/>
      <c r="W376" s="422"/>
      <c r="X376" s="422"/>
    </row>
    <row r="377" spans="1:24" ht="12.75" customHeight="1">
      <c r="A377" s="422"/>
      <c r="B377" s="422"/>
      <c r="C377" s="422"/>
      <c r="D377" s="422"/>
      <c r="E377" s="422"/>
      <c r="F377" s="422"/>
      <c r="G377" s="455"/>
      <c r="H377" s="422"/>
      <c r="I377" s="422"/>
      <c r="J377" s="455"/>
      <c r="K377" s="455"/>
      <c r="L377" s="422"/>
      <c r="M377" s="422"/>
      <c r="N377" s="422"/>
      <c r="O377" s="422"/>
      <c r="P377" s="422"/>
      <c r="Q377" s="422"/>
      <c r="R377" s="422"/>
      <c r="S377" s="422"/>
      <c r="T377" s="422"/>
      <c r="U377" s="422"/>
      <c r="V377" s="422"/>
      <c r="W377" s="422"/>
      <c r="X377" s="422"/>
    </row>
    <row r="378" spans="1:24" ht="12.75" customHeight="1">
      <c r="A378" s="422"/>
      <c r="B378" s="422"/>
      <c r="C378" s="422"/>
      <c r="D378" s="422"/>
      <c r="E378" s="422"/>
      <c r="F378" s="422"/>
      <c r="G378" s="455"/>
      <c r="H378" s="422"/>
      <c r="I378" s="422"/>
      <c r="J378" s="455"/>
      <c r="K378" s="455"/>
      <c r="L378" s="422"/>
      <c r="M378" s="422"/>
      <c r="N378" s="422"/>
      <c r="O378" s="422"/>
      <c r="P378" s="422"/>
      <c r="Q378" s="422"/>
      <c r="R378" s="422"/>
      <c r="S378" s="422"/>
      <c r="T378" s="422"/>
      <c r="U378" s="422"/>
      <c r="V378" s="422"/>
      <c r="W378" s="422"/>
      <c r="X378" s="422"/>
    </row>
    <row r="379" spans="1:24" ht="12.75" customHeight="1">
      <c r="A379" s="422"/>
      <c r="B379" s="422"/>
      <c r="C379" s="422"/>
      <c r="D379" s="422"/>
      <c r="E379" s="422"/>
      <c r="F379" s="422"/>
      <c r="G379" s="455"/>
      <c r="H379" s="422"/>
      <c r="I379" s="422"/>
      <c r="J379" s="455"/>
      <c r="K379" s="455"/>
      <c r="L379" s="422"/>
      <c r="M379" s="422"/>
      <c r="N379" s="422"/>
      <c r="O379" s="422"/>
      <c r="P379" s="422"/>
      <c r="Q379" s="422"/>
      <c r="R379" s="422"/>
      <c r="S379" s="422"/>
      <c r="T379" s="422"/>
      <c r="U379" s="422"/>
      <c r="V379" s="422"/>
      <c r="W379" s="422"/>
      <c r="X379" s="422"/>
    </row>
    <row r="380" spans="1:24" ht="12.75" customHeight="1">
      <c r="A380" s="422"/>
      <c r="B380" s="422"/>
      <c r="C380" s="422"/>
      <c r="D380" s="422"/>
      <c r="E380" s="422"/>
      <c r="F380" s="422"/>
      <c r="G380" s="455"/>
      <c r="H380" s="422"/>
      <c r="I380" s="422"/>
      <c r="J380" s="455"/>
      <c r="K380" s="455"/>
      <c r="L380" s="422"/>
      <c r="M380" s="422"/>
      <c r="N380" s="422"/>
      <c r="O380" s="422"/>
      <c r="P380" s="422"/>
      <c r="Q380" s="422"/>
      <c r="R380" s="422"/>
      <c r="S380" s="422"/>
      <c r="T380" s="422"/>
      <c r="U380" s="422"/>
      <c r="V380" s="422"/>
      <c r="W380" s="422"/>
      <c r="X380" s="422"/>
    </row>
    <row r="381" spans="1:24" ht="12.75" customHeight="1">
      <c r="A381" s="422"/>
      <c r="B381" s="422"/>
      <c r="C381" s="422"/>
      <c r="D381" s="422"/>
      <c r="E381" s="422"/>
      <c r="F381" s="422"/>
      <c r="G381" s="455"/>
      <c r="H381" s="422"/>
      <c r="I381" s="422"/>
      <c r="J381" s="455"/>
      <c r="K381" s="455"/>
      <c r="L381" s="422"/>
      <c r="M381" s="422"/>
      <c r="N381" s="422"/>
      <c r="O381" s="422"/>
      <c r="P381" s="422"/>
      <c r="Q381" s="422"/>
      <c r="R381" s="422"/>
      <c r="S381" s="422"/>
      <c r="T381" s="422"/>
      <c r="U381" s="422"/>
      <c r="V381" s="422"/>
      <c r="W381" s="422"/>
      <c r="X381" s="422"/>
    </row>
    <row r="382" spans="1:24" ht="12.75" customHeight="1">
      <c r="A382" s="422"/>
      <c r="B382" s="422"/>
      <c r="C382" s="422"/>
      <c r="D382" s="422"/>
      <c r="E382" s="422"/>
      <c r="F382" s="422"/>
      <c r="G382" s="455"/>
      <c r="H382" s="422"/>
      <c r="I382" s="422"/>
      <c r="J382" s="455"/>
      <c r="K382" s="455"/>
      <c r="L382" s="422"/>
      <c r="M382" s="422"/>
      <c r="N382" s="422"/>
      <c r="O382" s="422"/>
      <c r="P382" s="422"/>
      <c r="Q382" s="422"/>
      <c r="R382" s="422"/>
      <c r="S382" s="422"/>
      <c r="T382" s="422"/>
      <c r="U382" s="422"/>
      <c r="V382" s="422"/>
      <c r="W382" s="422"/>
      <c r="X382" s="422"/>
    </row>
    <row r="383" spans="1:24" ht="12.75" customHeight="1">
      <c r="A383" s="422"/>
      <c r="B383" s="422"/>
      <c r="C383" s="422"/>
      <c r="D383" s="422"/>
      <c r="E383" s="422"/>
      <c r="F383" s="422"/>
      <c r="G383" s="455"/>
      <c r="H383" s="422"/>
      <c r="I383" s="422"/>
      <c r="J383" s="455"/>
      <c r="K383" s="455"/>
      <c r="L383" s="422"/>
      <c r="M383" s="422"/>
      <c r="N383" s="422"/>
      <c r="O383" s="422"/>
      <c r="P383" s="422"/>
      <c r="Q383" s="422"/>
      <c r="R383" s="422"/>
      <c r="S383" s="422"/>
      <c r="T383" s="422"/>
      <c r="U383" s="422"/>
      <c r="V383" s="422"/>
      <c r="W383" s="422"/>
      <c r="X383" s="422"/>
    </row>
    <row r="384" spans="1:24" ht="12.75" customHeight="1">
      <c r="A384" s="422"/>
      <c r="B384" s="422"/>
      <c r="C384" s="422"/>
      <c r="D384" s="422"/>
      <c r="E384" s="422"/>
      <c r="F384" s="422"/>
      <c r="G384" s="455"/>
      <c r="H384" s="422"/>
      <c r="I384" s="422"/>
      <c r="J384" s="455"/>
      <c r="K384" s="455"/>
      <c r="L384" s="422"/>
      <c r="M384" s="422"/>
      <c r="N384" s="422"/>
      <c r="O384" s="422"/>
      <c r="P384" s="422"/>
      <c r="Q384" s="422"/>
      <c r="R384" s="422"/>
      <c r="S384" s="422"/>
      <c r="T384" s="422"/>
      <c r="U384" s="422"/>
      <c r="V384" s="422"/>
      <c r="W384" s="422"/>
      <c r="X384" s="422"/>
    </row>
    <row r="385" spans="1:24" ht="12.75" customHeight="1">
      <c r="A385" s="422"/>
      <c r="B385" s="422"/>
      <c r="C385" s="422"/>
      <c r="D385" s="422"/>
      <c r="E385" s="422"/>
      <c r="F385" s="422"/>
      <c r="G385" s="455"/>
      <c r="H385" s="422"/>
      <c r="I385" s="422"/>
      <c r="J385" s="455"/>
      <c r="K385" s="455"/>
      <c r="L385" s="422"/>
      <c r="M385" s="422"/>
      <c r="N385" s="422"/>
      <c r="O385" s="422"/>
      <c r="P385" s="422"/>
      <c r="Q385" s="422"/>
      <c r="R385" s="422"/>
      <c r="S385" s="422"/>
      <c r="T385" s="422"/>
      <c r="U385" s="422"/>
      <c r="V385" s="422"/>
      <c r="W385" s="422"/>
      <c r="X385" s="422"/>
    </row>
    <row r="386" spans="1:24" ht="12.75" customHeight="1">
      <c r="A386" s="422"/>
      <c r="B386" s="422"/>
      <c r="C386" s="422"/>
      <c r="D386" s="422"/>
      <c r="E386" s="422"/>
      <c r="F386" s="422"/>
      <c r="G386" s="455"/>
      <c r="H386" s="422"/>
      <c r="I386" s="422"/>
      <c r="J386" s="455"/>
      <c r="K386" s="455"/>
      <c r="L386" s="422"/>
      <c r="M386" s="422"/>
      <c r="N386" s="422"/>
      <c r="O386" s="422"/>
      <c r="P386" s="422"/>
      <c r="Q386" s="422"/>
      <c r="R386" s="422"/>
      <c r="S386" s="422"/>
      <c r="T386" s="422"/>
      <c r="U386" s="422"/>
      <c r="V386" s="422"/>
      <c r="W386" s="422"/>
      <c r="X386" s="422"/>
    </row>
    <row r="387" spans="1:24" ht="12.75" customHeight="1">
      <c r="A387" s="422"/>
      <c r="B387" s="422"/>
      <c r="C387" s="422"/>
      <c r="D387" s="422"/>
      <c r="E387" s="422"/>
      <c r="F387" s="422"/>
      <c r="G387" s="455"/>
      <c r="H387" s="422"/>
      <c r="I387" s="422"/>
      <c r="J387" s="455"/>
      <c r="K387" s="455"/>
      <c r="L387" s="422"/>
      <c r="M387" s="422"/>
      <c r="N387" s="422"/>
      <c r="O387" s="422"/>
      <c r="P387" s="422"/>
      <c r="Q387" s="422"/>
      <c r="R387" s="422"/>
      <c r="S387" s="422"/>
      <c r="T387" s="422"/>
      <c r="U387" s="422"/>
      <c r="V387" s="422"/>
      <c r="W387" s="422"/>
      <c r="X387" s="422"/>
    </row>
    <row r="388" spans="1:24" ht="12.75" customHeight="1">
      <c r="A388" s="422"/>
      <c r="B388" s="422"/>
      <c r="C388" s="422"/>
      <c r="D388" s="422"/>
      <c r="E388" s="422"/>
      <c r="F388" s="422"/>
      <c r="G388" s="455"/>
      <c r="H388" s="422"/>
      <c r="I388" s="422"/>
      <c r="J388" s="455"/>
      <c r="K388" s="455"/>
      <c r="L388" s="422"/>
      <c r="M388" s="422"/>
      <c r="N388" s="422"/>
      <c r="O388" s="422"/>
      <c r="P388" s="422"/>
      <c r="Q388" s="422"/>
      <c r="R388" s="422"/>
      <c r="S388" s="422"/>
      <c r="T388" s="422"/>
      <c r="U388" s="422"/>
      <c r="V388" s="422"/>
      <c r="W388" s="422"/>
      <c r="X388" s="422"/>
    </row>
    <row r="389" spans="1:24" ht="12.75" customHeight="1">
      <c r="A389" s="422"/>
      <c r="B389" s="422"/>
      <c r="C389" s="422"/>
      <c r="D389" s="422"/>
      <c r="E389" s="422"/>
      <c r="F389" s="422"/>
      <c r="G389" s="455"/>
      <c r="H389" s="422"/>
      <c r="I389" s="422"/>
      <c r="J389" s="455"/>
      <c r="K389" s="455"/>
      <c r="L389" s="422"/>
      <c r="M389" s="422"/>
      <c r="N389" s="422"/>
      <c r="O389" s="422"/>
      <c r="P389" s="422"/>
      <c r="Q389" s="422"/>
      <c r="R389" s="422"/>
      <c r="S389" s="422"/>
      <c r="T389" s="422"/>
      <c r="U389" s="422"/>
      <c r="V389" s="422"/>
      <c r="W389" s="422"/>
      <c r="X389" s="422"/>
    </row>
    <row r="390" spans="1:24" ht="12.75" customHeight="1">
      <c r="A390" s="422"/>
      <c r="B390" s="422"/>
      <c r="C390" s="422"/>
      <c r="D390" s="422"/>
      <c r="E390" s="422"/>
      <c r="F390" s="422"/>
      <c r="G390" s="455"/>
      <c r="H390" s="422"/>
      <c r="I390" s="422"/>
      <c r="J390" s="455"/>
      <c r="K390" s="455"/>
      <c r="L390" s="422"/>
      <c r="M390" s="422"/>
      <c r="N390" s="422"/>
      <c r="O390" s="422"/>
      <c r="P390" s="422"/>
      <c r="Q390" s="422"/>
      <c r="R390" s="422"/>
      <c r="S390" s="422"/>
      <c r="T390" s="422"/>
      <c r="U390" s="422"/>
      <c r="V390" s="422"/>
      <c r="W390" s="422"/>
      <c r="X390" s="422"/>
    </row>
    <row r="391" spans="1:24" ht="12.75" customHeight="1">
      <c r="A391" s="422"/>
      <c r="B391" s="422"/>
      <c r="C391" s="422"/>
      <c r="D391" s="422"/>
      <c r="E391" s="422"/>
      <c r="F391" s="422"/>
      <c r="G391" s="455"/>
      <c r="H391" s="422"/>
      <c r="I391" s="422"/>
      <c r="J391" s="455"/>
      <c r="K391" s="455"/>
      <c r="L391" s="422"/>
      <c r="M391" s="422"/>
      <c r="N391" s="422"/>
      <c r="O391" s="422"/>
      <c r="P391" s="422"/>
      <c r="Q391" s="422"/>
      <c r="R391" s="422"/>
      <c r="S391" s="422"/>
      <c r="T391" s="422"/>
      <c r="U391" s="422"/>
      <c r="V391" s="422"/>
      <c r="W391" s="422"/>
      <c r="X391" s="422"/>
    </row>
    <row r="392" spans="1:24" ht="12.75" customHeight="1">
      <c r="A392" s="422"/>
      <c r="B392" s="422"/>
      <c r="C392" s="422"/>
      <c r="D392" s="422"/>
      <c r="E392" s="422"/>
      <c r="F392" s="422"/>
      <c r="G392" s="455"/>
      <c r="H392" s="422"/>
      <c r="I392" s="422"/>
      <c r="J392" s="455"/>
      <c r="K392" s="455"/>
      <c r="L392" s="422"/>
      <c r="M392" s="422"/>
      <c r="N392" s="422"/>
      <c r="O392" s="422"/>
      <c r="P392" s="422"/>
      <c r="Q392" s="422"/>
      <c r="R392" s="422"/>
      <c r="S392" s="422"/>
      <c r="T392" s="422"/>
      <c r="U392" s="422"/>
      <c r="V392" s="422"/>
      <c r="W392" s="422"/>
      <c r="X392" s="422"/>
    </row>
    <row r="393" spans="1:24" ht="12.75" customHeight="1">
      <c r="A393" s="422"/>
      <c r="B393" s="422"/>
      <c r="C393" s="422"/>
      <c r="D393" s="422"/>
      <c r="E393" s="422"/>
      <c r="F393" s="422"/>
      <c r="G393" s="455"/>
      <c r="H393" s="422"/>
      <c r="I393" s="422"/>
      <c r="J393" s="455"/>
      <c r="K393" s="455"/>
      <c r="L393" s="422"/>
      <c r="M393" s="422"/>
      <c r="N393" s="422"/>
      <c r="O393" s="422"/>
      <c r="P393" s="422"/>
      <c r="Q393" s="422"/>
      <c r="R393" s="422"/>
      <c r="S393" s="422"/>
      <c r="T393" s="422"/>
      <c r="U393" s="422"/>
      <c r="V393" s="422"/>
      <c r="W393" s="422"/>
      <c r="X393" s="422"/>
    </row>
    <row r="394" spans="1:24" ht="12.75" customHeight="1">
      <c r="A394" s="422"/>
      <c r="B394" s="422"/>
      <c r="C394" s="422"/>
      <c r="D394" s="422"/>
      <c r="E394" s="422"/>
      <c r="F394" s="422"/>
      <c r="G394" s="455"/>
      <c r="H394" s="422"/>
      <c r="I394" s="422"/>
      <c r="J394" s="455"/>
      <c r="K394" s="455"/>
      <c r="L394" s="422"/>
      <c r="M394" s="422"/>
      <c r="N394" s="422"/>
      <c r="O394" s="422"/>
      <c r="P394" s="422"/>
      <c r="Q394" s="422"/>
      <c r="R394" s="422"/>
      <c r="S394" s="422"/>
      <c r="T394" s="422"/>
      <c r="U394" s="422"/>
      <c r="V394" s="422"/>
      <c r="W394" s="422"/>
      <c r="X394" s="422"/>
    </row>
    <row r="395" spans="1:24" ht="12.75" customHeight="1">
      <c r="A395" s="422"/>
      <c r="B395" s="422"/>
      <c r="C395" s="422"/>
      <c r="D395" s="422"/>
      <c r="E395" s="422"/>
      <c r="F395" s="422"/>
      <c r="G395" s="455"/>
      <c r="H395" s="422"/>
      <c r="I395" s="422"/>
      <c r="J395" s="455"/>
      <c r="K395" s="455"/>
      <c r="L395" s="422"/>
      <c r="M395" s="422"/>
      <c r="N395" s="422"/>
      <c r="O395" s="422"/>
      <c r="P395" s="422"/>
      <c r="Q395" s="422"/>
      <c r="R395" s="422"/>
      <c r="S395" s="422"/>
      <c r="T395" s="422"/>
      <c r="U395" s="422"/>
      <c r="V395" s="422"/>
      <c r="W395" s="422"/>
      <c r="X395" s="422"/>
    </row>
    <row r="396" spans="1:24" ht="12.75" customHeight="1">
      <c r="A396" s="422"/>
      <c r="B396" s="422"/>
      <c r="C396" s="422"/>
      <c r="D396" s="422"/>
      <c r="E396" s="422"/>
      <c r="F396" s="422"/>
      <c r="G396" s="455"/>
      <c r="H396" s="422"/>
      <c r="I396" s="422"/>
      <c r="J396" s="455"/>
      <c r="K396" s="455"/>
      <c r="L396" s="422"/>
      <c r="M396" s="422"/>
      <c r="N396" s="422"/>
      <c r="O396" s="422"/>
      <c r="P396" s="422"/>
      <c r="Q396" s="422"/>
      <c r="R396" s="422"/>
      <c r="S396" s="422"/>
      <c r="T396" s="422"/>
      <c r="U396" s="422"/>
      <c r="V396" s="422"/>
      <c r="W396" s="422"/>
      <c r="X396" s="422"/>
    </row>
    <row r="397" spans="1:24" ht="12.75" customHeight="1">
      <c r="A397" s="422"/>
      <c r="B397" s="422"/>
      <c r="C397" s="422"/>
      <c r="D397" s="422"/>
      <c r="E397" s="422"/>
      <c r="F397" s="422"/>
      <c r="G397" s="455"/>
      <c r="H397" s="422"/>
      <c r="I397" s="422"/>
      <c r="J397" s="455"/>
      <c r="K397" s="455"/>
      <c r="L397" s="422"/>
      <c r="M397" s="422"/>
      <c r="N397" s="422"/>
      <c r="O397" s="422"/>
      <c r="P397" s="422"/>
      <c r="Q397" s="422"/>
      <c r="R397" s="422"/>
      <c r="S397" s="422"/>
      <c r="T397" s="422"/>
      <c r="U397" s="422"/>
      <c r="V397" s="422"/>
      <c r="W397" s="422"/>
      <c r="X397" s="422"/>
    </row>
    <row r="398" spans="1:24" ht="12.75" customHeight="1">
      <c r="A398" s="422"/>
      <c r="B398" s="422"/>
      <c r="C398" s="422"/>
      <c r="D398" s="422"/>
      <c r="E398" s="422"/>
      <c r="F398" s="422"/>
      <c r="G398" s="455"/>
      <c r="H398" s="422"/>
      <c r="I398" s="422"/>
      <c r="J398" s="455"/>
      <c r="K398" s="455"/>
      <c r="L398" s="422"/>
      <c r="M398" s="422"/>
      <c r="N398" s="422"/>
      <c r="O398" s="422"/>
      <c r="P398" s="422"/>
      <c r="Q398" s="422"/>
      <c r="R398" s="422"/>
      <c r="S398" s="422"/>
      <c r="T398" s="422"/>
      <c r="U398" s="422"/>
      <c r="V398" s="422"/>
      <c r="W398" s="422"/>
      <c r="X398" s="422"/>
    </row>
    <row r="399" spans="1:24" ht="12.75" customHeight="1">
      <c r="A399" s="422"/>
      <c r="B399" s="422"/>
      <c r="C399" s="422"/>
      <c r="D399" s="422"/>
      <c r="E399" s="422"/>
      <c r="F399" s="422"/>
      <c r="G399" s="455"/>
      <c r="H399" s="422"/>
      <c r="I399" s="422"/>
      <c r="J399" s="455"/>
      <c r="K399" s="455"/>
      <c r="L399" s="422"/>
      <c r="M399" s="422"/>
      <c r="N399" s="422"/>
      <c r="O399" s="422"/>
      <c r="P399" s="422"/>
      <c r="Q399" s="422"/>
      <c r="R399" s="422"/>
      <c r="S399" s="422"/>
      <c r="T399" s="422"/>
      <c r="U399" s="422"/>
      <c r="V399" s="422"/>
      <c r="W399" s="422"/>
      <c r="X399" s="422"/>
    </row>
    <row r="400" spans="1:24" ht="12.75" customHeight="1">
      <c r="A400" s="422"/>
      <c r="B400" s="422"/>
      <c r="C400" s="422"/>
      <c r="D400" s="422"/>
      <c r="E400" s="422"/>
      <c r="F400" s="422"/>
      <c r="G400" s="455"/>
      <c r="H400" s="422"/>
      <c r="I400" s="422"/>
      <c r="J400" s="455"/>
      <c r="K400" s="455"/>
      <c r="L400" s="422"/>
      <c r="M400" s="422"/>
      <c r="N400" s="422"/>
      <c r="O400" s="422"/>
      <c r="P400" s="422"/>
      <c r="Q400" s="422"/>
      <c r="R400" s="422"/>
      <c r="S400" s="422"/>
      <c r="T400" s="422"/>
      <c r="U400" s="422"/>
      <c r="V400" s="422"/>
      <c r="W400" s="422"/>
      <c r="X400" s="422"/>
    </row>
    <row r="401" spans="1:24" ht="12.75" customHeight="1">
      <c r="A401" s="422"/>
      <c r="B401" s="422"/>
      <c r="C401" s="422"/>
      <c r="D401" s="422"/>
      <c r="E401" s="422"/>
      <c r="F401" s="422"/>
      <c r="G401" s="455"/>
      <c r="H401" s="422"/>
      <c r="I401" s="422"/>
      <c r="J401" s="455"/>
      <c r="K401" s="455"/>
      <c r="L401" s="422"/>
      <c r="M401" s="422"/>
      <c r="N401" s="422"/>
      <c r="O401" s="422"/>
      <c r="P401" s="422"/>
      <c r="Q401" s="422"/>
      <c r="R401" s="422"/>
      <c r="S401" s="422"/>
      <c r="T401" s="422"/>
      <c r="U401" s="422"/>
      <c r="V401" s="422"/>
      <c r="W401" s="422"/>
      <c r="X401" s="422"/>
    </row>
    <row r="402" spans="1:24" ht="12.75" customHeight="1">
      <c r="A402" s="422"/>
      <c r="B402" s="422"/>
      <c r="C402" s="422"/>
      <c r="D402" s="422"/>
      <c r="E402" s="422"/>
      <c r="F402" s="422"/>
      <c r="G402" s="455"/>
      <c r="H402" s="422"/>
      <c r="I402" s="422"/>
      <c r="J402" s="455"/>
      <c r="K402" s="455"/>
      <c r="L402" s="422"/>
      <c r="M402" s="422"/>
      <c r="N402" s="422"/>
      <c r="O402" s="422"/>
      <c r="P402" s="422"/>
      <c r="Q402" s="422"/>
      <c r="R402" s="422"/>
      <c r="S402" s="422"/>
      <c r="T402" s="422"/>
      <c r="U402" s="422"/>
      <c r="V402" s="422"/>
      <c r="W402" s="422"/>
      <c r="X402" s="422"/>
    </row>
    <row r="403" spans="1:24" ht="12.75" customHeight="1">
      <c r="A403" s="422"/>
      <c r="B403" s="422"/>
      <c r="C403" s="422"/>
      <c r="D403" s="422"/>
      <c r="E403" s="422"/>
      <c r="F403" s="422"/>
      <c r="G403" s="455"/>
      <c r="H403" s="422"/>
      <c r="I403" s="422"/>
      <c r="J403" s="455"/>
      <c r="K403" s="455"/>
      <c r="L403" s="422"/>
      <c r="M403" s="422"/>
      <c r="N403" s="422"/>
      <c r="O403" s="422"/>
      <c r="P403" s="422"/>
      <c r="Q403" s="422"/>
      <c r="R403" s="422"/>
      <c r="S403" s="422"/>
      <c r="T403" s="422"/>
      <c r="U403" s="422"/>
      <c r="V403" s="422"/>
      <c r="W403" s="422"/>
      <c r="X403" s="422"/>
    </row>
    <row r="404" spans="1:24" ht="12.75" customHeight="1">
      <c r="A404" s="422"/>
      <c r="B404" s="422"/>
      <c r="C404" s="422"/>
      <c r="D404" s="422"/>
      <c r="E404" s="422"/>
      <c r="F404" s="422"/>
      <c r="G404" s="455"/>
      <c r="H404" s="422"/>
      <c r="I404" s="422"/>
      <c r="J404" s="455"/>
      <c r="K404" s="455"/>
      <c r="L404" s="422"/>
      <c r="M404" s="422"/>
      <c r="N404" s="422"/>
      <c r="O404" s="422"/>
      <c r="P404" s="422"/>
      <c r="Q404" s="422"/>
      <c r="R404" s="422"/>
      <c r="S404" s="422"/>
      <c r="T404" s="422"/>
      <c r="U404" s="422"/>
      <c r="V404" s="422"/>
      <c r="W404" s="422"/>
      <c r="X404" s="422"/>
    </row>
    <row r="405" spans="1:24" ht="12.75" customHeight="1">
      <c r="A405" s="422"/>
      <c r="B405" s="422"/>
      <c r="C405" s="422"/>
      <c r="D405" s="422"/>
      <c r="E405" s="422"/>
      <c r="F405" s="422"/>
      <c r="G405" s="455"/>
      <c r="H405" s="422"/>
      <c r="I405" s="422"/>
      <c r="J405" s="455"/>
      <c r="K405" s="455"/>
      <c r="L405" s="422"/>
      <c r="M405" s="422"/>
      <c r="N405" s="422"/>
      <c r="O405" s="422"/>
      <c r="P405" s="422"/>
      <c r="Q405" s="422"/>
      <c r="R405" s="422"/>
      <c r="S405" s="422"/>
      <c r="T405" s="422"/>
      <c r="U405" s="422"/>
      <c r="V405" s="422"/>
      <c r="W405" s="422"/>
      <c r="X405" s="422"/>
    </row>
    <row r="406" spans="1:24" ht="12.75" customHeight="1">
      <c r="A406" s="422"/>
      <c r="B406" s="422"/>
      <c r="C406" s="422"/>
      <c r="D406" s="422"/>
      <c r="E406" s="422"/>
      <c r="F406" s="422"/>
      <c r="G406" s="455"/>
      <c r="H406" s="422"/>
      <c r="I406" s="422"/>
      <c r="J406" s="455"/>
      <c r="K406" s="455"/>
      <c r="L406" s="422"/>
      <c r="M406" s="422"/>
      <c r="N406" s="422"/>
      <c r="O406" s="422"/>
      <c r="P406" s="422"/>
      <c r="Q406" s="422"/>
      <c r="R406" s="422"/>
      <c r="S406" s="422"/>
      <c r="T406" s="422"/>
      <c r="U406" s="422"/>
      <c r="V406" s="422"/>
      <c r="W406" s="422"/>
      <c r="X406" s="422"/>
    </row>
    <row r="407" spans="1:24" ht="12.75" customHeight="1">
      <c r="A407" s="422"/>
      <c r="B407" s="422"/>
      <c r="C407" s="422"/>
      <c r="D407" s="422"/>
      <c r="E407" s="422"/>
      <c r="F407" s="422"/>
      <c r="G407" s="455"/>
      <c r="H407" s="422"/>
      <c r="I407" s="422"/>
      <c r="J407" s="455"/>
      <c r="K407" s="455"/>
      <c r="L407" s="422"/>
      <c r="M407" s="422"/>
      <c r="N407" s="422"/>
      <c r="O407" s="422"/>
      <c r="P407" s="422"/>
      <c r="Q407" s="422"/>
      <c r="R407" s="422"/>
      <c r="S407" s="422"/>
      <c r="T407" s="422"/>
      <c r="U407" s="422"/>
      <c r="V407" s="422"/>
      <c r="W407" s="422"/>
      <c r="X407" s="422"/>
    </row>
    <row r="408" spans="1:24" ht="12.75" customHeight="1">
      <c r="A408" s="422"/>
      <c r="B408" s="422"/>
      <c r="C408" s="422"/>
      <c r="D408" s="422"/>
      <c r="E408" s="422"/>
      <c r="F408" s="422"/>
      <c r="G408" s="455"/>
      <c r="H408" s="422"/>
      <c r="I408" s="422"/>
      <c r="J408" s="455"/>
      <c r="K408" s="455"/>
      <c r="L408" s="422"/>
      <c r="M408" s="422"/>
      <c r="N408" s="422"/>
      <c r="O408" s="422"/>
      <c r="P408" s="422"/>
      <c r="Q408" s="422"/>
      <c r="R408" s="422"/>
      <c r="S408" s="422"/>
      <c r="T408" s="422"/>
      <c r="U408" s="422"/>
      <c r="V408" s="422"/>
      <c r="W408" s="422"/>
      <c r="X408" s="422"/>
    </row>
    <row r="409" spans="1:24" ht="12.75" customHeight="1">
      <c r="A409" s="422"/>
      <c r="B409" s="422"/>
      <c r="C409" s="422"/>
      <c r="D409" s="422"/>
      <c r="E409" s="422"/>
      <c r="F409" s="422"/>
      <c r="G409" s="455"/>
      <c r="H409" s="422"/>
      <c r="I409" s="422"/>
      <c r="J409" s="455"/>
      <c r="K409" s="455"/>
      <c r="L409" s="422"/>
      <c r="M409" s="422"/>
      <c r="N409" s="422"/>
      <c r="O409" s="422"/>
      <c r="P409" s="422"/>
      <c r="Q409" s="422"/>
      <c r="R409" s="422"/>
      <c r="S409" s="422"/>
      <c r="T409" s="422"/>
      <c r="U409" s="422"/>
      <c r="V409" s="422"/>
      <c r="W409" s="422"/>
      <c r="X409" s="422"/>
    </row>
    <row r="410" spans="1:24" ht="12.75" customHeight="1">
      <c r="A410" s="422"/>
      <c r="B410" s="422"/>
      <c r="C410" s="422"/>
      <c r="D410" s="422"/>
      <c r="E410" s="422"/>
      <c r="F410" s="422"/>
      <c r="G410" s="455"/>
      <c r="H410" s="422"/>
      <c r="I410" s="422"/>
      <c r="J410" s="455"/>
      <c r="K410" s="455"/>
      <c r="L410" s="422"/>
      <c r="M410" s="422"/>
      <c r="N410" s="422"/>
      <c r="O410" s="422"/>
      <c r="P410" s="422"/>
      <c r="Q410" s="422"/>
      <c r="R410" s="422"/>
      <c r="S410" s="422"/>
      <c r="T410" s="422"/>
      <c r="U410" s="422"/>
      <c r="V410" s="422"/>
      <c r="W410" s="422"/>
      <c r="X410" s="422"/>
    </row>
    <row r="411" spans="1:24" ht="12.75" customHeight="1">
      <c r="A411" s="422"/>
      <c r="B411" s="422"/>
      <c r="C411" s="422"/>
      <c r="D411" s="422"/>
      <c r="E411" s="422"/>
      <c r="F411" s="422"/>
      <c r="G411" s="455"/>
      <c r="H411" s="422"/>
      <c r="I411" s="422"/>
      <c r="J411" s="455"/>
      <c r="K411" s="455"/>
      <c r="L411" s="422"/>
      <c r="M411" s="422"/>
      <c r="N411" s="422"/>
      <c r="O411" s="422"/>
      <c r="P411" s="422"/>
      <c r="Q411" s="422"/>
      <c r="R411" s="422"/>
      <c r="S411" s="422"/>
      <c r="T411" s="422"/>
      <c r="U411" s="422"/>
      <c r="V411" s="422"/>
      <c r="W411" s="422"/>
      <c r="X411" s="422"/>
    </row>
    <row r="412" spans="1:24" ht="12.75" customHeight="1">
      <c r="A412" s="422"/>
      <c r="B412" s="422"/>
      <c r="C412" s="422"/>
      <c r="D412" s="422"/>
      <c r="E412" s="422"/>
      <c r="F412" s="422"/>
      <c r="G412" s="455"/>
      <c r="H412" s="422"/>
      <c r="I412" s="422"/>
      <c r="J412" s="455"/>
      <c r="K412" s="455"/>
      <c r="L412" s="422"/>
      <c r="M412" s="422"/>
      <c r="N412" s="422"/>
      <c r="O412" s="422"/>
      <c r="P412" s="422"/>
      <c r="Q412" s="422"/>
      <c r="R412" s="422"/>
      <c r="S412" s="422"/>
      <c r="T412" s="422"/>
      <c r="U412" s="422"/>
      <c r="V412" s="422"/>
      <c r="W412" s="422"/>
      <c r="X412" s="422"/>
    </row>
    <row r="413" spans="1:24" ht="12.75" customHeight="1">
      <c r="A413" s="422"/>
      <c r="B413" s="422"/>
      <c r="C413" s="422"/>
      <c r="D413" s="422"/>
      <c r="E413" s="422"/>
      <c r="F413" s="422"/>
      <c r="G413" s="455"/>
      <c r="H413" s="422"/>
      <c r="I413" s="422"/>
      <c r="J413" s="455"/>
      <c r="K413" s="455"/>
      <c r="L413" s="422"/>
      <c r="M413" s="422"/>
      <c r="N413" s="422"/>
      <c r="O413" s="422"/>
      <c r="P413" s="422"/>
      <c r="Q413" s="422"/>
      <c r="R413" s="422"/>
      <c r="S413" s="422"/>
      <c r="T413" s="422"/>
      <c r="U413" s="422"/>
      <c r="V413" s="422"/>
      <c r="W413" s="422"/>
      <c r="X413" s="422"/>
    </row>
    <row r="414" spans="1:24" ht="12.75" customHeight="1">
      <c r="A414" s="422"/>
      <c r="B414" s="422"/>
      <c r="C414" s="422"/>
      <c r="D414" s="422"/>
      <c r="E414" s="422"/>
      <c r="F414" s="422"/>
      <c r="G414" s="455"/>
      <c r="H414" s="422"/>
      <c r="I414" s="422"/>
      <c r="J414" s="455"/>
      <c r="K414" s="455"/>
      <c r="L414" s="422"/>
      <c r="M414" s="422"/>
      <c r="N414" s="422"/>
      <c r="O414" s="422"/>
      <c r="P414" s="422"/>
      <c r="Q414" s="422"/>
      <c r="R414" s="422"/>
      <c r="S414" s="422"/>
      <c r="T414" s="422"/>
      <c r="U414" s="422"/>
      <c r="V414" s="422"/>
      <c r="W414" s="422"/>
      <c r="X414" s="422"/>
    </row>
    <row r="415" spans="1:24" ht="12.75" customHeight="1">
      <c r="A415" s="422"/>
      <c r="B415" s="422"/>
      <c r="C415" s="422"/>
      <c r="D415" s="422"/>
      <c r="E415" s="422"/>
      <c r="F415" s="422"/>
      <c r="G415" s="455"/>
      <c r="H415" s="422"/>
      <c r="I415" s="422"/>
      <c r="J415" s="455"/>
      <c r="K415" s="455"/>
      <c r="L415" s="422"/>
      <c r="M415" s="422"/>
      <c r="N415" s="422"/>
      <c r="O415" s="422"/>
      <c r="P415" s="422"/>
      <c r="Q415" s="422"/>
      <c r="R415" s="422"/>
      <c r="S415" s="422"/>
      <c r="T415" s="422"/>
      <c r="U415" s="422"/>
      <c r="V415" s="422"/>
      <c r="W415" s="422"/>
      <c r="X415" s="422"/>
    </row>
    <row r="416" spans="1:24" ht="12.75" customHeight="1">
      <c r="A416" s="422"/>
      <c r="B416" s="422"/>
      <c r="C416" s="422"/>
      <c r="D416" s="422"/>
      <c r="E416" s="422"/>
      <c r="F416" s="422"/>
      <c r="G416" s="455"/>
      <c r="H416" s="422"/>
      <c r="I416" s="422"/>
      <c r="J416" s="455"/>
      <c r="K416" s="455"/>
      <c r="L416" s="422"/>
      <c r="M416" s="422"/>
      <c r="N416" s="422"/>
      <c r="O416" s="422"/>
      <c r="P416" s="422"/>
      <c r="Q416" s="422"/>
      <c r="R416" s="422"/>
      <c r="S416" s="422"/>
      <c r="T416" s="422"/>
      <c r="U416" s="422"/>
      <c r="V416" s="422"/>
      <c r="W416" s="422"/>
      <c r="X416" s="422"/>
    </row>
    <row r="417" spans="1:24" ht="12.75" customHeight="1">
      <c r="A417" s="422"/>
      <c r="B417" s="422"/>
      <c r="C417" s="422"/>
      <c r="D417" s="422"/>
      <c r="E417" s="422"/>
      <c r="F417" s="422"/>
      <c r="G417" s="455"/>
      <c r="H417" s="422"/>
      <c r="I417" s="422"/>
      <c r="J417" s="455"/>
      <c r="K417" s="455"/>
      <c r="L417" s="422"/>
      <c r="M417" s="422"/>
      <c r="N417" s="422"/>
      <c r="O417" s="422"/>
      <c r="P417" s="422"/>
      <c r="Q417" s="422"/>
      <c r="R417" s="422"/>
      <c r="S417" s="422"/>
      <c r="T417" s="422"/>
      <c r="U417" s="422"/>
      <c r="V417" s="422"/>
      <c r="W417" s="422"/>
      <c r="X417" s="422"/>
    </row>
    <row r="418" spans="1:24" ht="12.75" customHeight="1">
      <c r="A418" s="422"/>
      <c r="B418" s="422"/>
      <c r="C418" s="422"/>
      <c r="D418" s="422"/>
      <c r="E418" s="422"/>
      <c r="F418" s="422"/>
      <c r="G418" s="455"/>
      <c r="H418" s="422"/>
      <c r="I418" s="422"/>
      <c r="J418" s="455"/>
      <c r="K418" s="455"/>
      <c r="L418" s="422"/>
      <c r="M418" s="422"/>
      <c r="N418" s="422"/>
      <c r="O418" s="422"/>
      <c r="P418" s="422"/>
      <c r="Q418" s="422"/>
      <c r="R418" s="422"/>
      <c r="S418" s="422"/>
      <c r="T418" s="422"/>
      <c r="U418" s="422"/>
      <c r="V418" s="422"/>
      <c r="W418" s="422"/>
      <c r="X418" s="422"/>
    </row>
    <row r="419" spans="1:24" ht="12.75" customHeight="1">
      <c r="A419" s="422"/>
      <c r="B419" s="422"/>
      <c r="C419" s="422"/>
      <c r="D419" s="422"/>
      <c r="E419" s="422"/>
      <c r="F419" s="422"/>
      <c r="G419" s="455"/>
      <c r="H419" s="422"/>
      <c r="I419" s="422"/>
      <c r="J419" s="455"/>
      <c r="K419" s="455"/>
      <c r="L419" s="422"/>
      <c r="M419" s="422"/>
      <c r="N419" s="422"/>
      <c r="O419" s="422"/>
      <c r="P419" s="422"/>
      <c r="Q419" s="422"/>
      <c r="R419" s="422"/>
      <c r="S419" s="422"/>
      <c r="T419" s="422"/>
      <c r="U419" s="422"/>
      <c r="V419" s="422"/>
      <c r="W419" s="422"/>
      <c r="X419" s="422"/>
    </row>
    <row r="420" spans="1:24" ht="12.75" customHeight="1">
      <c r="A420" s="422"/>
      <c r="B420" s="422"/>
      <c r="C420" s="422"/>
      <c r="D420" s="422"/>
      <c r="E420" s="422"/>
      <c r="F420" s="422"/>
      <c r="G420" s="455"/>
      <c r="H420" s="422"/>
      <c r="I420" s="422"/>
      <c r="J420" s="455"/>
      <c r="K420" s="455"/>
      <c r="L420" s="422"/>
      <c r="M420" s="422"/>
      <c r="N420" s="422"/>
      <c r="O420" s="422"/>
      <c r="P420" s="422"/>
      <c r="Q420" s="422"/>
      <c r="R420" s="422"/>
      <c r="S420" s="422"/>
      <c r="T420" s="422"/>
      <c r="U420" s="422"/>
      <c r="V420" s="422"/>
      <c r="W420" s="422"/>
      <c r="X420" s="422"/>
    </row>
    <row r="421" spans="1:24" ht="12.75" customHeight="1">
      <c r="A421" s="422"/>
      <c r="B421" s="422"/>
      <c r="C421" s="422"/>
      <c r="D421" s="422"/>
      <c r="E421" s="422"/>
      <c r="F421" s="422"/>
      <c r="G421" s="455"/>
      <c r="H421" s="422"/>
      <c r="I421" s="422"/>
      <c r="J421" s="455"/>
      <c r="K421" s="455"/>
      <c r="L421" s="422"/>
      <c r="M421" s="422"/>
      <c r="N421" s="422"/>
      <c r="O421" s="422"/>
      <c r="P421" s="422"/>
      <c r="Q421" s="422"/>
      <c r="R421" s="422"/>
      <c r="S421" s="422"/>
      <c r="T421" s="422"/>
      <c r="U421" s="422"/>
      <c r="V421" s="422"/>
      <c r="W421" s="422"/>
      <c r="X421" s="422"/>
    </row>
    <row r="422" spans="1:24" ht="12.75" customHeight="1">
      <c r="A422" s="422"/>
      <c r="B422" s="422"/>
      <c r="C422" s="422"/>
      <c r="D422" s="422"/>
      <c r="E422" s="422"/>
      <c r="F422" s="422"/>
      <c r="G422" s="455"/>
      <c r="H422" s="422"/>
      <c r="I422" s="422"/>
      <c r="J422" s="455"/>
      <c r="K422" s="455"/>
      <c r="L422" s="422"/>
      <c r="M422" s="422"/>
      <c r="N422" s="422"/>
      <c r="O422" s="422"/>
      <c r="P422" s="422"/>
      <c r="Q422" s="422"/>
      <c r="R422" s="422"/>
      <c r="S422" s="422"/>
      <c r="T422" s="422"/>
      <c r="U422" s="422"/>
      <c r="V422" s="422"/>
      <c r="W422" s="422"/>
      <c r="X422" s="422"/>
    </row>
    <row r="423" spans="1:24" ht="12.75" customHeight="1">
      <c r="A423" s="422"/>
      <c r="B423" s="422"/>
      <c r="C423" s="422"/>
      <c r="D423" s="422"/>
      <c r="E423" s="422"/>
      <c r="F423" s="422"/>
      <c r="G423" s="455"/>
      <c r="H423" s="422"/>
      <c r="I423" s="422"/>
      <c r="J423" s="455"/>
      <c r="K423" s="455"/>
      <c r="L423" s="422"/>
      <c r="M423" s="422"/>
      <c r="N423" s="422"/>
      <c r="O423" s="422"/>
      <c r="P423" s="422"/>
      <c r="Q423" s="422"/>
      <c r="R423" s="422"/>
      <c r="S423" s="422"/>
      <c r="T423" s="422"/>
      <c r="U423" s="422"/>
      <c r="V423" s="422"/>
      <c r="W423" s="422"/>
      <c r="X423" s="422"/>
    </row>
    <row r="424" spans="1:24" ht="12.75" customHeight="1">
      <c r="A424" s="422"/>
      <c r="B424" s="422"/>
      <c r="C424" s="422"/>
      <c r="D424" s="422"/>
      <c r="E424" s="422"/>
      <c r="F424" s="422"/>
      <c r="G424" s="455"/>
      <c r="H424" s="422"/>
      <c r="I424" s="422"/>
      <c r="J424" s="455"/>
      <c r="K424" s="455"/>
      <c r="L424" s="422"/>
      <c r="M424" s="422"/>
      <c r="N424" s="422"/>
      <c r="O424" s="422"/>
      <c r="P424" s="422"/>
      <c r="Q424" s="422"/>
      <c r="R424" s="422"/>
      <c r="S424" s="422"/>
      <c r="T424" s="422"/>
      <c r="U424" s="422"/>
      <c r="V424" s="422"/>
      <c r="W424" s="422"/>
      <c r="X424" s="422"/>
    </row>
    <row r="425" spans="1:24" ht="12.75" customHeight="1">
      <c r="A425" s="422"/>
      <c r="B425" s="422"/>
      <c r="C425" s="422"/>
      <c r="D425" s="422"/>
      <c r="E425" s="422"/>
      <c r="F425" s="422"/>
      <c r="G425" s="455"/>
      <c r="H425" s="422"/>
      <c r="I425" s="422"/>
      <c r="J425" s="455"/>
      <c r="K425" s="455"/>
      <c r="L425" s="422"/>
      <c r="M425" s="422"/>
      <c r="N425" s="422"/>
      <c r="O425" s="422"/>
      <c r="P425" s="422"/>
      <c r="Q425" s="422"/>
      <c r="R425" s="422"/>
      <c r="S425" s="422"/>
      <c r="T425" s="422"/>
      <c r="U425" s="422"/>
      <c r="V425" s="422"/>
      <c r="W425" s="422"/>
      <c r="X425" s="422"/>
    </row>
    <row r="426" spans="1:24" ht="12.75" customHeight="1">
      <c r="A426" s="422"/>
      <c r="B426" s="422"/>
      <c r="C426" s="422"/>
      <c r="D426" s="422"/>
      <c r="E426" s="422"/>
      <c r="F426" s="422"/>
      <c r="G426" s="455"/>
      <c r="H426" s="422"/>
      <c r="I426" s="422"/>
      <c r="J426" s="455"/>
      <c r="K426" s="455"/>
      <c r="L426" s="422"/>
      <c r="M426" s="422"/>
      <c r="N426" s="422"/>
      <c r="O426" s="422"/>
      <c r="P426" s="422"/>
      <c r="Q426" s="422"/>
      <c r="R426" s="422"/>
      <c r="S426" s="422"/>
      <c r="T426" s="422"/>
      <c r="U426" s="422"/>
      <c r="V426" s="422"/>
      <c r="W426" s="422"/>
      <c r="X426" s="422"/>
    </row>
    <row r="427" spans="1:24" ht="12.75" customHeight="1">
      <c r="A427" s="422"/>
      <c r="B427" s="422"/>
      <c r="C427" s="422"/>
      <c r="D427" s="422"/>
      <c r="E427" s="422"/>
      <c r="F427" s="422"/>
      <c r="G427" s="455"/>
      <c r="H427" s="422"/>
      <c r="I427" s="422"/>
      <c r="J427" s="455"/>
      <c r="K427" s="455"/>
      <c r="L427" s="422"/>
      <c r="M427" s="422"/>
      <c r="N427" s="422"/>
      <c r="O427" s="422"/>
      <c r="P427" s="422"/>
      <c r="Q427" s="422"/>
      <c r="R427" s="422"/>
      <c r="S427" s="422"/>
      <c r="T427" s="422"/>
      <c r="U427" s="422"/>
      <c r="V427" s="422"/>
      <c r="W427" s="422"/>
      <c r="X427" s="422"/>
    </row>
    <row r="428" spans="1:24" ht="12.75" customHeight="1">
      <c r="A428" s="422"/>
      <c r="B428" s="422"/>
      <c r="C428" s="422"/>
      <c r="D428" s="422"/>
      <c r="E428" s="422"/>
      <c r="F428" s="422"/>
      <c r="G428" s="455"/>
      <c r="H428" s="422"/>
      <c r="I428" s="422"/>
      <c r="J428" s="455"/>
      <c r="K428" s="455"/>
      <c r="L428" s="422"/>
      <c r="M428" s="422"/>
      <c r="N428" s="422"/>
      <c r="O428" s="422"/>
      <c r="P428" s="422"/>
      <c r="Q428" s="422"/>
      <c r="R428" s="422"/>
      <c r="S428" s="422"/>
      <c r="T428" s="422"/>
      <c r="U428" s="422"/>
      <c r="V428" s="422"/>
      <c r="W428" s="422"/>
      <c r="X428" s="422"/>
    </row>
    <row r="429" spans="1:24" ht="12.75" customHeight="1">
      <c r="A429" s="422"/>
      <c r="B429" s="422"/>
      <c r="C429" s="422"/>
      <c r="D429" s="422"/>
      <c r="E429" s="422"/>
      <c r="F429" s="422"/>
      <c r="G429" s="455"/>
      <c r="H429" s="422"/>
      <c r="I429" s="422"/>
      <c r="J429" s="455"/>
      <c r="K429" s="455"/>
      <c r="L429" s="422"/>
      <c r="M429" s="422"/>
      <c r="N429" s="422"/>
      <c r="O429" s="422"/>
      <c r="P429" s="422"/>
      <c r="Q429" s="422"/>
      <c r="R429" s="422"/>
      <c r="S429" s="422"/>
      <c r="T429" s="422"/>
      <c r="U429" s="422"/>
      <c r="V429" s="422"/>
      <c r="W429" s="422"/>
      <c r="X429" s="422"/>
    </row>
    <row r="430" spans="1:24" ht="12.75" customHeight="1">
      <c r="A430" s="422"/>
      <c r="B430" s="422"/>
      <c r="C430" s="422"/>
      <c r="D430" s="422"/>
      <c r="E430" s="422"/>
      <c r="F430" s="422"/>
      <c r="G430" s="455"/>
      <c r="H430" s="422"/>
      <c r="I430" s="422"/>
      <c r="J430" s="455"/>
      <c r="K430" s="455"/>
      <c r="L430" s="422"/>
      <c r="M430" s="422"/>
      <c r="N430" s="422"/>
      <c r="O430" s="422"/>
      <c r="P430" s="422"/>
      <c r="Q430" s="422"/>
      <c r="R430" s="422"/>
      <c r="S430" s="422"/>
      <c r="T430" s="422"/>
      <c r="U430" s="422"/>
      <c r="V430" s="422"/>
      <c r="W430" s="422"/>
      <c r="X430" s="422"/>
    </row>
    <row r="431" spans="1:24" ht="12.75" customHeight="1">
      <c r="A431" s="422"/>
      <c r="B431" s="422"/>
      <c r="C431" s="422"/>
      <c r="D431" s="422"/>
      <c r="E431" s="422"/>
      <c r="F431" s="422"/>
      <c r="G431" s="455"/>
      <c r="H431" s="422"/>
      <c r="I431" s="422"/>
      <c r="J431" s="455"/>
      <c r="K431" s="455"/>
      <c r="L431" s="422"/>
      <c r="M431" s="422"/>
      <c r="N431" s="422"/>
      <c r="O431" s="422"/>
      <c r="P431" s="422"/>
      <c r="Q431" s="422"/>
      <c r="R431" s="422"/>
      <c r="S431" s="422"/>
      <c r="T431" s="422"/>
      <c r="U431" s="422"/>
      <c r="V431" s="422"/>
      <c r="W431" s="422"/>
      <c r="X431" s="422"/>
    </row>
    <row r="432" spans="1:24" ht="12.75" customHeight="1">
      <c r="A432" s="422"/>
      <c r="B432" s="422"/>
      <c r="C432" s="422"/>
      <c r="D432" s="422"/>
      <c r="E432" s="422"/>
      <c r="F432" s="422"/>
      <c r="G432" s="455"/>
      <c r="H432" s="422"/>
      <c r="I432" s="422"/>
      <c r="J432" s="455"/>
      <c r="K432" s="455"/>
      <c r="L432" s="422"/>
      <c r="M432" s="422"/>
      <c r="N432" s="422"/>
      <c r="O432" s="422"/>
      <c r="P432" s="422"/>
      <c r="Q432" s="422"/>
      <c r="R432" s="422"/>
      <c r="S432" s="422"/>
      <c r="T432" s="422"/>
      <c r="U432" s="422"/>
      <c r="V432" s="422"/>
      <c r="W432" s="422"/>
      <c r="X432" s="422"/>
    </row>
    <row r="433" spans="1:24" ht="12.75" customHeight="1">
      <c r="A433" s="422"/>
      <c r="B433" s="422"/>
      <c r="C433" s="422"/>
      <c r="D433" s="422"/>
      <c r="E433" s="422"/>
      <c r="F433" s="422"/>
      <c r="G433" s="455"/>
      <c r="H433" s="422"/>
      <c r="I433" s="422"/>
      <c r="J433" s="455"/>
      <c r="K433" s="455"/>
      <c r="L433" s="422"/>
      <c r="M433" s="422"/>
      <c r="N433" s="422"/>
      <c r="O433" s="422"/>
      <c r="P433" s="422"/>
      <c r="Q433" s="422"/>
      <c r="R433" s="422"/>
      <c r="S433" s="422"/>
      <c r="T433" s="422"/>
      <c r="U433" s="422"/>
      <c r="V433" s="422"/>
      <c r="W433" s="422"/>
      <c r="X433" s="422"/>
    </row>
    <row r="434" spans="1:24" ht="12.75" customHeight="1">
      <c r="A434" s="422"/>
      <c r="B434" s="422"/>
      <c r="C434" s="422"/>
      <c r="D434" s="422"/>
      <c r="E434" s="422"/>
      <c r="F434" s="422"/>
      <c r="G434" s="455"/>
      <c r="H434" s="422"/>
      <c r="I434" s="422"/>
      <c r="J434" s="455"/>
      <c r="K434" s="455"/>
      <c r="L434" s="422"/>
      <c r="M434" s="422"/>
      <c r="N434" s="422"/>
      <c r="O434" s="422"/>
      <c r="P434" s="422"/>
      <c r="Q434" s="422"/>
      <c r="R434" s="422"/>
      <c r="S434" s="422"/>
      <c r="T434" s="422"/>
      <c r="U434" s="422"/>
      <c r="V434" s="422"/>
      <c r="W434" s="422"/>
      <c r="X434" s="422"/>
    </row>
    <row r="435" spans="1:24" ht="12.75" customHeight="1">
      <c r="A435" s="422"/>
      <c r="B435" s="422"/>
      <c r="C435" s="422"/>
      <c r="D435" s="422"/>
      <c r="E435" s="422"/>
      <c r="F435" s="422"/>
      <c r="G435" s="455"/>
      <c r="H435" s="422"/>
      <c r="I435" s="422"/>
      <c r="J435" s="455"/>
      <c r="K435" s="455"/>
      <c r="L435" s="422"/>
      <c r="M435" s="422"/>
      <c r="N435" s="422"/>
      <c r="O435" s="422"/>
      <c r="P435" s="422"/>
      <c r="Q435" s="422"/>
      <c r="R435" s="422"/>
      <c r="S435" s="422"/>
      <c r="T435" s="422"/>
      <c r="U435" s="422"/>
      <c r="V435" s="422"/>
      <c r="W435" s="422"/>
      <c r="X435" s="422"/>
    </row>
    <row r="436" spans="1:24" ht="12.75" customHeight="1">
      <c r="A436" s="422"/>
      <c r="B436" s="422"/>
      <c r="C436" s="422"/>
      <c r="D436" s="422"/>
      <c r="E436" s="422"/>
      <c r="F436" s="422"/>
      <c r="G436" s="455"/>
      <c r="H436" s="422"/>
      <c r="I436" s="422"/>
      <c r="J436" s="455"/>
      <c r="K436" s="455"/>
      <c r="L436" s="422"/>
      <c r="M436" s="422"/>
      <c r="N436" s="422"/>
      <c r="O436" s="422"/>
      <c r="P436" s="422"/>
      <c r="Q436" s="422"/>
      <c r="R436" s="422"/>
      <c r="S436" s="422"/>
      <c r="T436" s="422"/>
      <c r="U436" s="422"/>
      <c r="V436" s="422"/>
      <c r="W436" s="422"/>
      <c r="X436" s="422"/>
    </row>
    <row r="437" spans="1:24" ht="12.75" customHeight="1">
      <c r="A437" s="422"/>
      <c r="B437" s="422"/>
      <c r="C437" s="422"/>
      <c r="D437" s="422"/>
      <c r="E437" s="422"/>
      <c r="F437" s="422"/>
      <c r="G437" s="455"/>
      <c r="H437" s="422"/>
      <c r="I437" s="422"/>
      <c r="J437" s="455"/>
      <c r="K437" s="455"/>
      <c r="L437" s="422"/>
      <c r="M437" s="422"/>
      <c r="N437" s="422"/>
      <c r="O437" s="422"/>
      <c r="P437" s="422"/>
      <c r="Q437" s="422"/>
      <c r="R437" s="422"/>
      <c r="S437" s="422"/>
      <c r="T437" s="422"/>
      <c r="U437" s="422"/>
      <c r="V437" s="422"/>
      <c r="W437" s="422"/>
      <c r="X437" s="422"/>
    </row>
    <row r="438" spans="1:24" ht="12.75" customHeight="1">
      <c r="A438" s="422"/>
      <c r="B438" s="422"/>
      <c r="C438" s="422"/>
      <c r="D438" s="422"/>
      <c r="E438" s="422"/>
      <c r="F438" s="422"/>
      <c r="G438" s="455"/>
      <c r="H438" s="422"/>
      <c r="I438" s="422"/>
      <c r="J438" s="455"/>
      <c r="K438" s="455"/>
      <c r="L438" s="422"/>
      <c r="M438" s="422"/>
      <c r="N438" s="422"/>
      <c r="O438" s="422"/>
      <c r="P438" s="422"/>
      <c r="Q438" s="422"/>
      <c r="R438" s="422"/>
      <c r="S438" s="422"/>
      <c r="T438" s="422"/>
      <c r="U438" s="422"/>
      <c r="V438" s="422"/>
      <c r="W438" s="422"/>
      <c r="X438" s="422"/>
    </row>
    <row r="439" spans="1:24" ht="12.75" customHeight="1">
      <c r="A439" s="422"/>
      <c r="B439" s="422"/>
      <c r="C439" s="422"/>
      <c r="D439" s="422"/>
      <c r="E439" s="422"/>
      <c r="F439" s="422"/>
      <c r="G439" s="455"/>
      <c r="H439" s="422"/>
      <c r="I439" s="422"/>
      <c r="J439" s="455"/>
      <c r="K439" s="455"/>
      <c r="L439" s="422"/>
      <c r="M439" s="422"/>
      <c r="N439" s="422"/>
      <c r="O439" s="422"/>
      <c r="P439" s="422"/>
      <c r="Q439" s="422"/>
      <c r="R439" s="422"/>
      <c r="S439" s="422"/>
      <c r="T439" s="422"/>
      <c r="U439" s="422"/>
      <c r="V439" s="422"/>
      <c r="W439" s="422"/>
      <c r="X439" s="422"/>
    </row>
    <row r="440" spans="1:24" ht="12.75" customHeight="1">
      <c r="A440" s="422"/>
      <c r="B440" s="422"/>
      <c r="C440" s="422"/>
      <c r="D440" s="422"/>
      <c r="E440" s="422"/>
      <c r="F440" s="422"/>
      <c r="G440" s="455"/>
      <c r="H440" s="422"/>
      <c r="I440" s="422"/>
      <c r="J440" s="455"/>
      <c r="K440" s="455"/>
      <c r="L440" s="422"/>
      <c r="M440" s="422"/>
      <c r="N440" s="422"/>
      <c r="O440" s="422"/>
      <c r="P440" s="422"/>
      <c r="Q440" s="422"/>
      <c r="R440" s="422"/>
      <c r="S440" s="422"/>
      <c r="T440" s="422"/>
      <c r="U440" s="422"/>
      <c r="V440" s="422"/>
      <c r="W440" s="422"/>
      <c r="X440" s="422"/>
    </row>
    <row r="441" spans="1:24" ht="12.75" customHeight="1">
      <c r="A441" s="422"/>
      <c r="B441" s="422"/>
      <c r="C441" s="422"/>
      <c r="D441" s="422"/>
      <c r="E441" s="422"/>
      <c r="F441" s="422"/>
      <c r="G441" s="455"/>
      <c r="H441" s="422"/>
      <c r="I441" s="422"/>
      <c r="J441" s="455"/>
      <c r="K441" s="455"/>
      <c r="L441" s="422"/>
      <c r="M441" s="422"/>
      <c r="N441" s="422"/>
      <c r="O441" s="422"/>
      <c r="P441" s="422"/>
      <c r="Q441" s="422"/>
      <c r="R441" s="422"/>
      <c r="S441" s="422"/>
      <c r="T441" s="422"/>
      <c r="U441" s="422"/>
      <c r="V441" s="422"/>
      <c r="W441" s="422"/>
      <c r="X441" s="422"/>
    </row>
    <row r="442" spans="1:24" ht="12.75" customHeight="1">
      <c r="A442" s="422"/>
      <c r="B442" s="422"/>
      <c r="C442" s="422"/>
      <c r="D442" s="422"/>
      <c r="E442" s="422"/>
      <c r="F442" s="422"/>
      <c r="G442" s="455"/>
      <c r="H442" s="422"/>
      <c r="I442" s="422"/>
      <c r="J442" s="455"/>
      <c r="K442" s="455"/>
      <c r="L442" s="422"/>
      <c r="M442" s="422"/>
      <c r="N442" s="422"/>
      <c r="O442" s="422"/>
      <c r="P442" s="422"/>
      <c r="Q442" s="422"/>
      <c r="R442" s="422"/>
      <c r="S442" s="422"/>
      <c r="T442" s="422"/>
      <c r="U442" s="422"/>
      <c r="V442" s="422"/>
      <c r="W442" s="422"/>
      <c r="X442" s="422"/>
    </row>
    <row r="443" spans="1:24" ht="12.75" customHeight="1">
      <c r="A443" s="422"/>
      <c r="B443" s="422"/>
      <c r="C443" s="422"/>
      <c r="D443" s="422"/>
      <c r="E443" s="422"/>
      <c r="F443" s="422"/>
      <c r="G443" s="455"/>
      <c r="H443" s="422"/>
      <c r="I443" s="422"/>
      <c r="J443" s="455"/>
      <c r="K443" s="455"/>
      <c r="L443" s="422"/>
      <c r="M443" s="422"/>
      <c r="N443" s="422"/>
      <c r="O443" s="422"/>
      <c r="P443" s="422"/>
      <c r="Q443" s="422"/>
      <c r="R443" s="422"/>
      <c r="S443" s="422"/>
      <c r="T443" s="422"/>
      <c r="U443" s="422"/>
      <c r="V443" s="422"/>
      <c r="W443" s="422"/>
      <c r="X443" s="422"/>
    </row>
    <row r="444" spans="1:24" ht="12.75" customHeight="1">
      <c r="A444" s="422"/>
      <c r="B444" s="422"/>
      <c r="C444" s="422"/>
      <c r="D444" s="422"/>
      <c r="E444" s="422"/>
      <c r="F444" s="422"/>
      <c r="G444" s="455"/>
      <c r="H444" s="422"/>
      <c r="I444" s="422"/>
      <c r="J444" s="455"/>
      <c r="K444" s="455"/>
      <c r="L444" s="422"/>
      <c r="M444" s="422"/>
      <c r="N444" s="422"/>
      <c r="O444" s="422"/>
      <c r="P444" s="422"/>
      <c r="Q444" s="422"/>
      <c r="R444" s="422"/>
      <c r="S444" s="422"/>
      <c r="T444" s="422"/>
      <c r="U444" s="422"/>
      <c r="V444" s="422"/>
      <c r="W444" s="422"/>
      <c r="X444" s="422"/>
    </row>
    <row r="445" spans="1:24" ht="12.75" customHeight="1">
      <c r="A445" s="422"/>
      <c r="B445" s="422"/>
      <c r="C445" s="422"/>
      <c r="D445" s="422"/>
      <c r="E445" s="422"/>
      <c r="F445" s="422"/>
      <c r="G445" s="455"/>
      <c r="H445" s="422"/>
      <c r="I445" s="422"/>
      <c r="J445" s="455"/>
      <c r="K445" s="455"/>
      <c r="L445" s="422"/>
      <c r="M445" s="422"/>
      <c r="N445" s="422"/>
      <c r="O445" s="422"/>
      <c r="P445" s="422"/>
      <c r="Q445" s="422"/>
      <c r="R445" s="422"/>
      <c r="S445" s="422"/>
      <c r="T445" s="422"/>
      <c r="U445" s="422"/>
      <c r="V445" s="422"/>
      <c r="W445" s="422"/>
      <c r="X445" s="422"/>
    </row>
    <row r="446" spans="1:24" ht="12.75" customHeight="1">
      <c r="A446" s="422"/>
      <c r="B446" s="422"/>
      <c r="C446" s="422"/>
      <c r="D446" s="422"/>
      <c r="E446" s="422"/>
      <c r="F446" s="422"/>
      <c r="G446" s="455"/>
      <c r="H446" s="422"/>
      <c r="I446" s="422"/>
      <c r="J446" s="455"/>
      <c r="K446" s="455"/>
      <c r="L446" s="422"/>
      <c r="M446" s="422"/>
      <c r="N446" s="422"/>
      <c r="O446" s="422"/>
      <c r="P446" s="422"/>
      <c r="Q446" s="422"/>
      <c r="R446" s="422"/>
      <c r="S446" s="422"/>
      <c r="T446" s="422"/>
      <c r="U446" s="422"/>
      <c r="V446" s="422"/>
      <c r="W446" s="422"/>
      <c r="X446" s="422"/>
    </row>
    <row r="447" spans="1:24" ht="12.75" customHeight="1">
      <c r="A447" s="422"/>
      <c r="B447" s="422"/>
      <c r="C447" s="422"/>
      <c r="D447" s="422"/>
      <c r="E447" s="422"/>
      <c r="F447" s="422"/>
      <c r="G447" s="455"/>
      <c r="H447" s="422"/>
      <c r="I447" s="422"/>
      <c r="J447" s="455"/>
      <c r="K447" s="455"/>
      <c r="L447" s="422"/>
      <c r="M447" s="422"/>
      <c r="N447" s="422"/>
      <c r="O447" s="422"/>
      <c r="P447" s="422"/>
      <c r="Q447" s="422"/>
      <c r="R447" s="422"/>
      <c r="S447" s="422"/>
      <c r="T447" s="422"/>
      <c r="U447" s="422"/>
      <c r="V447" s="422"/>
      <c r="W447" s="422"/>
      <c r="X447" s="422"/>
    </row>
    <row r="448" spans="1:24" ht="12.75" customHeight="1">
      <c r="A448" s="422"/>
      <c r="B448" s="422"/>
      <c r="C448" s="422"/>
      <c r="D448" s="422"/>
      <c r="E448" s="422"/>
      <c r="F448" s="422"/>
      <c r="G448" s="455"/>
      <c r="H448" s="422"/>
      <c r="I448" s="422"/>
      <c r="J448" s="455"/>
      <c r="K448" s="455"/>
      <c r="L448" s="422"/>
      <c r="M448" s="422"/>
      <c r="N448" s="422"/>
      <c r="O448" s="422"/>
      <c r="P448" s="422"/>
      <c r="Q448" s="422"/>
      <c r="R448" s="422"/>
      <c r="S448" s="422"/>
      <c r="T448" s="422"/>
      <c r="U448" s="422"/>
      <c r="V448" s="422"/>
      <c r="W448" s="422"/>
      <c r="X448" s="422"/>
    </row>
    <row r="449" spans="1:24" ht="12.75" customHeight="1">
      <c r="A449" s="422"/>
      <c r="B449" s="422"/>
      <c r="C449" s="422"/>
      <c r="D449" s="422"/>
      <c r="E449" s="422"/>
      <c r="F449" s="422"/>
      <c r="G449" s="455"/>
      <c r="H449" s="422"/>
      <c r="I449" s="422"/>
      <c r="J449" s="455"/>
      <c r="K449" s="455"/>
      <c r="L449" s="422"/>
      <c r="M449" s="422"/>
      <c r="N449" s="422"/>
      <c r="O449" s="422"/>
      <c r="P449" s="422"/>
      <c r="Q449" s="422"/>
      <c r="R449" s="422"/>
      <c r="S449" s="422"/>
      <c r="T449" s="422"/>
      <c r="U449" s="422"/>
      <c r="V449" s="422"/>
      <c r="W449" s="422"/>
      <c r="X449" s="422"/>
    </row>
    <row r="450" spans="1:24" ht="12.75" customHeight="1">
      <c r="A450" s="422"/>
      <c r="B450" s="422"/>
      <c r="C450" s="422"/>
      <c r="D450" s="422"/>
      <c r="E450" s="422"/>
      <c r="F450" s="422"/>
      <c r="G450" s="455"/>
      <c r="H450" s="422"/>
      <c r="I450" s="422"/>
      <c r="J450" s="455"/>
      <c r="K450" s="455"/>
      <c r="L450" s="422"/>
      <c r="M450" s="422"/>
      <c r="N450" s="422"/>
      <c r="O450" s="422"/>
      <c r="P450" s="422"/>
      <c r="Q450" s="422"/>
      <c r="R450" s="422"/>
      <c r="S450" s="422"/>
      <c r="T450" s="422"/>
      <c r="U450" s="422"/>
      <c r="V450" s="422"/>
      <c r="W450" s="422"/>
      <c r="X450" s="422"/>
    </row>
    <row r="451" spans="1:24" ht="12.75" customHeight="1">
      <c r="A451" s="422"/>
      <c r="B451" s="422"/>
      <c r="C451" s="422"/>
      <c r="D451" s="422"/>
      <c r="E451" s="422"/>
      <c r="F451" s="422"/>
      <c r="G451" s="455"/>
      <c r="H451" s="422"/>
      <c r="I451" s="422"/>
      <c r="J451" s="455"/>
      <c r="K451" s="455"/>
      <c r="L451" s="422"/>
      <c r="M451" s="422"/>
      <c r="N451" s="422"/>
      <c r="O451" s="422"/>
      <c r="P451" s="422"/>
      <c r="Q451" s="422"/>
      <c r="R451" s="422"/>
      <c r="S451" s="422"/>
      <c r="T451" s="422"/>
      <c r="U451" s="422"/>
      <c r="V451" s="422"/>
      <c r="W451" s="422"/>
      <c r="X451" s="422"/>
    </row>
    <row r="452" spans="1:24" ht="12.75" customHeight="1">
      <c r="A452" s="422"/>
      <c r="B452" s="422"/>
      <c r="C452" s="422"/>
      <c r="D452" s="422"/>
      <c r="E452" s="422"/>
      <c r="F452" s="422"/>
      <c r="G452" s="455"/>
      <c r="H452" s="422"/>
      <c r="I452" s="422"/>
      <c r="J452" s="455"/>
      <c r="K452" s="455"/>
      <c r="L452" s="422"/>
      <c r="M452" s="422"/>
      <c r="N452" s="422"/>
      <c r="O452" s="422"/>
      <c r="P452" s="422"/>
      <c r="Q452" s="422"/>
      <c r="R452" s="422"/>
      <c r="S452" s="422"/>
      <c r="T452" s="422"/>
      <c r="U452" s="422"/>
      <c r="V452" s="422"/>
      <c r="W452" s="422"/>
      <c r="X452" s="422"/>
    </row>
    <row r="453" spans="1:24" ht="12.75" customHeight="1">
      <c r="A453" s="422"/>
      <c r="B453" s="422"/>
      <c r="C453" s="422"/>
      <c r="D453" s="422"/>
      <c r="E453" s="422"/>
      <c r="F453" s="422"/>
      <c r="G453" s="455"/>
      <c r="H453" s="422"/>
      <c r="I453" s="422"/>
      <c r="J453" s="455"/>
      <c r="K453" s="455"/>
      <c r="L453" s="422"/>
      <c r="M453" s="422"/>
      <c r="N453" s="422"/>
      <c r="O453" s="422"/>
      <c r="P453" s="422"/>
      <c r="Q453" s="422"/>
      <c r="R453" s="422"/>
      <c r="S453" s="422"/>
      <c r="T453" s="422"/>
      <c r="U453" s="422"/>
      <c r="V453" s="422"/>
      <c r="W453" s="422"/>
      <c r="X453" s="422"/>
    </row>
    <row r="454" spans="1:24" ht="12.75" customHeight="1">
      <c r="A454" s="422"/>
      <c r="B454" s="422"/>
      <c r="C454" s="422"/>
      <c r="D454" s="422"/>
      <c r="E454" s="422"/>
      <c r="F454" s="422"/>
      <c r="G454" s="455"/>
      <c r="H454" s="422"/>
      <c r="I454" s="422"/>
      <c r="J454" s="455"/>
      <c r="K454" s="455"/>
      <c r="L454" s="422"/>
      <c r="M454" s="422"/>
      <c r="N454" s="422"/>
      <c r="O454" s="422"/>
      <c r="P454" s="422"/>
      <c r="Q454" s="422"/>
      <c r="R454" s="422"/>
      <c r="S454" s="422"/>
      <c r="T454" s="422"/>
      <c r="U454" s="422"/>
      <c r="V454" s="422"/>
      <c r="W454" s="422"/>
      <c r="X454" s="422"/>
    </row>
    <row r="455" spans="1:24" ht="12.75" customHeight="1">
      <c r="A455" s="422"/>
      <c r="B455" s="422"/>
      <c r="C455" s="422"/>
      <c r="D455" s="422"/>
      <c r="E455" s="422"/>
      <c r="F455" s="422"/>
      <c r="G455" s="455"/>
      <c r="H455" s="422"/>
      <c r="I455" s="422"/>
      <c r="J455" s="455"/>
      <c r="K455" s="455"/>
      <c r="L455" s="422"/>
      <c r="M455" s="422"/>
      <c r="N455" s="422"/>
      <c r="O455" s="422"/>
      <c r="P455" s="422"/>
      <c r="Q455" s="422"/>
      <c r="R455" s="422"/>
      <c r="S455" s="422"/>
      <c r="T455" s="422"/>
      <c r="U455" s="422"/>
      <c r="V455" s="422"/>
      <c r="W455" s="422"/>
      <c r="X455" s="422"/>
    </row>
    <row r="456" spans="1:24" ht="12.75" customHeight="1">
      <c r="A456" s="422"/>
      <c r="B456" s="422"/>
      <c r="C456" s="422"/>
      <c r="D456" s="422"/>
      <c r="E456" s="422"/>
      <c r="F456" s="422"/>
      <c r="G456" s="455"/>
      <c r="H456" s="422"/>
      <c r="I456" s="422"/>
      <c r="J456" s="455"/>
      <c r="K456" s="455"/>
      <c r="L456" s="422"/>
      <c r="M456" s="422"/>
      <c r="N456" s="422"/>
      <c r="O456" s="422"/>
      <c r="P456" s="422"/>
      <c r="Q456" s="422"/>
      <c r="R456" s="422"/>
      <c r="S456" s="422"/>
      <c r="T456" s="422"/>
      <c r="U456" s="422"/>
      <c r="V456" s="422"/>
      <c r="W456" s="422"/>
      <c r="X456" s="422"/>
    </row>
    <row r="457" spans="1:24" ht="12.75" customHeight="1">
      <c r="A457" s="422"/>
      <c r="B457" s="422"/>
      <c r="C457" s="422"/>
      <c r="D457" s="422"/>
      <c r="E457" s="422"/>
      <c r="F457" s="422"/>
      <c r="G457" s="455"/>
      <c r="H457" s="422"/>
      <c r="I457" s="422"/>
      <c r="J457" s="455"/>
      <c r="K457" s="455"/>
      <c r="L457" s="422"/>
      <c r="M457" s="422"/>
      <c r="N457" s="422"/>
      <c r="O457" s="422"/>
      <c r="P457" s="422"/>
      <c r="Q457" s="422"/>
      <c r="R457" s="422"/>
      <c r="S457" s="422"/>
      <c r="T457" s="422"/>
      <c r="U457" s="422"/>
      <c r="V457" s="422"/>
      <c r="W457" s="422"/>
      <c r="X457" s="422"/>
    </row>
    <row r="458" spans="1:24" ht="12.75" customHeight="1">
      <c r="A458" s="422"/>
      <c r="B458" s="422"/>
      <c r="C458" s="422"/>
      <c r="D458" s="422"/>
      <c r="E458" s="422"/>
      <c r="F458" s="422"/>
      <c r="G458" s="455"/>
      <c r="H458" s="422"/>
      <c r="I458" s="422"/>
      <c r="J458" s="455"/>
      <c r="K458" s="455"/>
      <c r="L458" s="422"/>
      <c r="M458" s="422"/>
      <c r="N458" s="422"/>
      <c r="O458" s="422"/>
      <c r="P458" s="422"/>
      <c r="Q458" s="422"/>
      <c r="R458" s="422"/>
      <c r="S458" s="422"/>
      <c r="T458" s="422"/>
      <c r="U458" s="422"/>
      <c r="V458" s="422"/>
      <c r="W458" s="422"/>
      <c r="X458" s="422"/>
    </row>
    <row r="459" spans="1:24" ht="12.75" customHeight="1">
      <c r="A459" s="422"/>
      <c r="B459" s="422"/>
      <c r="C459" s="422"/>
      <c r="D459" s="422"/>
      <c r="E459" s="422"/>
      <c r="F459" s="422"/>
      <c r="G459" s="455"/>
      <c r="H459" s="422"/>
      <c r="I459" s="422"/>
      <c r="J459" s="455"/>
      <c r="K459" s="455"/>
      <c r="L459" s="422"/>
      <c r="M459" s="422"/>
      <c r="N459" s="422"/>
      <c r="O459" s="422"/>
      <c r="P459" s="422"/>
      <c r="Q459" s="422"/>
      <c r="R459" s="422"/>
      <c r="S459" s="422"/>
      <c r="T459" s="422"/>
      <c r="U459" s="422"/>
      <c r="V459" s="422"/>
      <c r="W459" s="422"/>
      <c r="X459" s="422"/>
    </row>
    <row r="460" spans="1:24" ht="12.75" customHeight="1">
      <c r="A460" s="422"/>
      <c r="B460" s="422"/>
      <c r="C460" s="422"/>
      <c r="D460" s="422"/>
      <c r="E460" s="422"/>
      <c r="F460" s="422"/>
      <c r="G460" s="455"/>
      <c r="H460" s="422"/>
      <c r="I460" s="422"/>
      <c r="J460" s="455"/>
      <c r="K460" s="455"/>
      <c r="L460" s="422"/>
      <c r="M460" s="422"/>
      <c r="N460" s="422"/>
      <c r="O460" s="422"/>
      <c r="P460" s="422"/>
      <c r="Q460" s="422"/>
      <c r="R460" s="422"/>
      <c r="S460" s="422"/>
      <c r="T460" s="422"/>
      <c r="U460" s="422"/>
      <c r="V460" s="422"/>
      <c r="W460" s="422"/>
      <c r="X460" s="422"/>
    </row>
    <row r="461" spans="1:24" ht="12.75" customHeight="1">
      <c r="A461" s="422"/>
      <c r="B461" s="422"/>
      <c r="C461" s="422"/>
      <c r="D461" s="422"/>
      <c r="E461" s="422"/>
      <c r="F461" s="422"/>
      <c r="G461" s="455"/>
      <c r="H461" s="422"/>
      <c r="I461" s="422"/>
      <c r="J461" s="455"/>
      <c r="K461" s="455"/>
      <c r="L461" s="422"/>
      <c r="M461" s="422"/>
      <c r="N461" s="422"/>
      <c r="O461" s="422"/>
      <c r="P461" s="422"/>
      <c r="Q461" s="422"/>
      <c r="R461" s="422"/>
      <c r="S461" s="422"/>
      <c r="T461" s="422"/>
      <c r="U461" s="422"/>
      <c r="V461" s="422"/>
      <c r="W461" s="422"/>
      <c r="X461" s="422"/>
    </row>
    <row r="462" spans="1:24" ht="12.75" customHeight="1">
      <c r="A462" s="422"/>
      <c r="B462" s="422"/>
      <c r="C462" s="422"/>
      <c r="D462" s="422"/>
      <c r="E462" s="422"/>
      <c r="F462" s="422"/>
      <c r="G462" s="455"/>
      <c r="H462" s="422"/>
      <c r="I462" s="422"/>
      <c r="J462" s="455"/>
      <c r="K462" s="455"/>
      <c r="L462" s="422"/>
      <c r="M462" s="422"/>
      <c r="N462" s="422"/>
      <c r="O462" s="422"/>
      <c r="P462" s="422"/>
      <c r="Q462" s="422"/>
      <c r="R462" s="422"/>
      <c r="S462" s="422"/>
      <c r="T462" s="422"/>
      <c r="U462" s="422"/>
      <c r="V462" s="422"/>
      <c r="W462" s="422"/>
      <c r="X462" s="422"/>
    </row>
    <row r="463" spans="1:24" ht="12.75" customHeight="1">
      <c r="A463" s="422"/>
      <c r="B463" s="422"/>
      <c r="C463" s="422"/>
      <c r="D463" s="422"/>
      <c r="E463" s="422"/>
      <c r="F463" s="422"/>
      <c r="G463" s="455"/>
      <c r="H463" s="422"/>
      <c r="I463" s="422"/>
      <c r="J463" s="455"/>
      <c r="K463" s="455"/>
      <c r="L463" s="422"/>
      <c r="M463" s="422"/>
      <c r="N463" s="422"/>
      <c r="O463" s="422"/>
      <c r="P463" s="422"/>
      <c r="Q463" s="422"/>
      <c r="R463" s="422"/>
      <c r="S463" s="422"/>
      <c r="T463" s="422"/>
      <c r="U463" s="422"/>
      <c r="V463" s="422"/>
      <c r="W463" s="422"/>
      <c r="X463" s="422"/>
    </row>
    <row r="464" spans="1:24" ht="12.75" customHeight="1">
      <c r="A464" s="422"/>
      <c r="B464" s="422"/>
      <c r="C464" s="422"/>
      <c r="D464" s="422"/>
      <c r="E464" s="422"/>
      <c r="F464" s="422"/>
      <c r="G464" s="455"/>
      <c r="H464" s="422"/>
      <c r="I464" s="422"/>
      <c r="J464" s="455"/>
      <c r="K464" s="455"/>
      <c r="L464" s="422"/>
      <c r="M464" s="422"/>
      <c r="N464" s="422"/>
      <c r="O464" s="422"/>
      <c r="P464" s="422"/>
      <c r="Q464" s="422"/>
      <c r="R464" s="422"/>
      <c r="S464" s="422"/>
      <c r="T464" s="422"/>
      <c r="U464" s="422"/>
      <c r="V464" s="422"/>
      <c r="W464" s="422"/>
      <c r="X464" s="422"/>
    </row>
    <row r="465" spans="1:24" ht="12.75" customHeight="1">
      <c r="A465" s="422"/>
      <c r="B465" s="422"/>
      <c r="C465" s="422"/>
      <c r="D465" s="422"/>
      <c r="E465" s="422"/>
      <c r="F465" s="422"/>
      <c r="G465" s="455"/>
      <c r="H465" s="422"/>
      <c r="I465" s="422"/>
      <c r="J465" s="455"/>
      <c r="K465" s="455"/>
      <c r="L465" s="422"/>
      <c r="M465" s="422"/>
      <c r="N465" s="422"/>
      <c r="O465" s="422"/>
      <c r="P465" s="422"/>
      <c r="Q465" s="422"/>
      <c r="R465" s="422"/>
      <c r="S465" s="422"/>
      <c r="T465" s="422"/>
      <c r="U465" s="422"/>
      <c r="V465" s="422"/>
      <c r="W465" s="422"/>
      <c r="X465" s="422"/>
    </row>
    <row r="466" spans="1:24" ht="12.75" customHeight="1">
      <c r="A466" s="422"/>
      <c r="B466" s="422"/>
      <c r="C466" s="422"/>
      <c r="D466" s="422"/>
      <c r="E466" s="422"/>
      <c r="F466" s="422"/>
      <c r="G466" s="455"/>
      <c r="H466" s="422"/>
      <c r="I466" s="422"/>
      <c r="J466" s="455"/>
      <c r="K466" s="455"/>
      <c r="L466" s="422"/>
      <c r="M466" s="422"/>
      <c r="N466" s="422"/>
      <c r="O466" s="422"/>
      <c r="P466" s="422"/>
      <c r="Q466" s="422"/>
      <c r="R466" s="422"/>
      <c r="S466" s="422"/>
      <c r="T466" s="422"/>
      <c r="U466" s="422"/>
      <c r="V466" s="422"/>
      <c r="W466" s="422"/>
      <c r="X466" s="422"/>
    </row>
    <row r="467" spans="1:24" ht="12.75" customHeight="1">
      <c r="A467" s="422"/>
      <c r="B467" s="422"/>
      <c r="C467" s="422"/>
      <c r="D467" s="422"/>
      <c r="E467" s="422"/>
      <c r="F467" s="422"/>
      <c r="G467" s="455"/>
      <c r="H467" s="422"/>
      <c r="I467" s="422"/>
      <c r="J467" s="455"/>
      <c r="K467" s="455"/>
      <c r="L467" s="422"/>
      <c r="M467" s="422"/>
      <c r="N467" s="422"/>
      <c r="O467" s="422"/>
      <c r="P467" s="422"/>
      <c r="Q467" s="422"/>
      <c r="R467" s="422"/>
      <c r="S467" s="422"/>
      <c r="T467" s="422"/>
      <c r="U467" s="422"/>
      <c r="V467" s="422"/>
      <c r="W467" s="422"/>
      <c r="X467" s="422"/>
    </row>
    <row r="468" spans="1:24" ht="12.75" customHeight="1">
      <c r="A468" s="422"/>
      <c r="B468" s="422"/>
      <c r="C468" s="422"/>
      <c r="D468" s="422"/>
      <c r="E468" s="422"/>
      <c r="F468" s="422"/>
      <c r="G468" s="455"/>
      <c r="H468" s="422"/>
      <c r="I468" s="422"/>
      <c r="J468" s="455"/>
      <c r="K468" s="455"/>
      <c r="L468" s="422"/>
      <c r="M468" s="422"/>
      <c r="N468" s="422"/>
      <c r="O468" s="422"/>
      <c r="P468" s="422"/>
      <c r="Q468" s="422"/>
      <c r="R468" s="422"/>
      <c r="S468" s="422"/>
      <c r="T468" s="422"/>
      <c r="U468" s="422"/>
      <c r="V468" s="422"/>
      <c r="W468" s="422"/>
      <c r="X468" s="422"/>
    </row>
    <row r="469" spans="1:24" ht="12.75" customHeight="1">
      <c r="A469" s="422"/>
      <c r="B469" s="422"/>
      <c r="C469" s="422"/>
      <c r="D469" s="422"/>
      <c r="E469" s="422"/>
      <c r="F469" s="422"/>
      <c r="G469" s="455"/>
      <c r="H469" s="422"/>
      <c r="I469" s="422"/>
      <c r="J469" s="455"/>
      <c r="K469" s="455"/>
      <c r="L469" s="422"/>
      <c r="M469" s="422"/>
      <c r="N469" s="422"/>
      <c r="O469" s="422"/>
      <c r="P469" s="422"/>
      <c r="Q469" s="422"/>
      <c r="R469" s="422"/>
      <c r="S469" s="422"/>
      <c r="T469" s="422"/>
      <c r="U469" s="422"/>
      <c r="V469" s="422"/>
      <c r="W469" s="422"/>
      <c r="X469" s="422"/>
    </row>
    <row r="470" spans="1:24" ht="12.75" customHeight="1">
      <c r="A470" s="422"/>
      <c r="B470" s="422"/>
      <c r="C470" s="422"/>
      <c r="D470" s="422"/>
      <c r="E470" s="422"/>
      <c r="F470" s="422"/>
      <c r="G470" s="455"/>
      <c r="H470" s="422"/>
      <c r="I470" s="422"/>
      <c r="J470" s="455"/>
      <c r="K470" s="455"/>
      <c r="L470" s="422"/>
      <c r="M470" s="422"/>
      <c r="N470" s="422"/>
      <c r="O470" s="422"/>
      <c r="P470" s="422"/>
      <c r="Q470" s="422"/>
      <c r="R470" s="422"/>
      <c r="S470" s="422"/>
      <c r="T470" s="422"/>
      <c r="U470" s="422"/>
      <c r="V470" s="422"/>
      <c r="W470" s="422"/>
      <c r="X470" s="422"/>
    </row>
    <row r="471" spans="1:24" ht="12.75" customHeight="1">
      <c r="A471" s="422"/>
      <c r="B471" s="422"/>
      <c r="C471" s="422"/>
      <c r="D471" s="422"/>
      <c r="E471" s="422"/>
      <c r="F471" s="422"/>
      <c r="G471" s="455"/>
      <c r="H471" s="422"/>
      <c r="I471" s="422"/>
      <c r="J471" s="455"/>
      <c r="K471" s="455"/>
      <c r="L471" s="422"/>
      <c r="M471" s="422"/>
      <c r="N471" s="422"/>
      <c r="O471" s="422"/>
      <c r="P471" s="422"/>
      <c r="Q471" s="422"/>
      <c r="R471" s="422"/>
      <c r="S471" s="422"/>
      <c r="T471" s="422"/>
      <c r="U471" s="422"/>
      <c r="V471" s="422"/>
      <c r="W471" s="422"/>
      <c r="X471" s="422"/>
    </row>
    <row r="472" spans="1:24" ht="12.75" customHeight="1">
      <c r="A472" s="422"/>
      <c r="B472" s="422"/>
      <c r="C472" s="422"/>
      <c r="D472" s="422"/>
      <c r="E472" s="422"/>
      <c r="F472" s="422"/>
      <c r="G472" s="455"/>
      <c r="H472" s="422"/>
      <c r="I472" s="422"/>
      <c r="J472" s="455"/>
      <c r="K472" s="455"/>
      <c r="L472" s="422"/>
      <c r="M472" s="422"/>
      <c r="N472" s="422"/>
      <c r="O472" s="422"/>
      <c r="P472" s="422"/>
      <c r="Q472" s="422"/>
      <c r="R472" s="422"/>
      <c r="S472" s="422"/>
      <c r="T472" s="422"/>
      <c r="U472" s="422"/>
      <c r="V472" s="422"/>
      <c r="W472" s="422"/>
      <c r="X472" s="422"/>
    </row>
    <row r="473" spans="1:24" ht="12.75" customHeight="1">
      <c r="A473" s="422"/>
      <c r="B473" s="422"/>
      <c r="C473" s="422"/>
      <c r="D473" s="422"/>
      <c r="E473" s="422"/>
      <c r="F473" s="422"/>
      <c r="G473" s="455"/>
      <c r="H473" s="422"/>
      <c r="I473" s="422"/>
      <c r="J473" s="455"/>
      <c r="K473" s="455"/>
      <c r="L473" s="422"/>
      <c r="M473" s="422"/>
      <c r="N473" s="422"/>
      <c r="O473" s="422"/>
      <c r="P473" s="422"/>
      <c r="Q473" s="422"/>
      <c r="R473" s="422"/>
      <c r="S473" s="422"/>
      <c r="T473" s="422"/>
      <c r="U473" s="422"/>
      <c r="V473" s="422"/>
      <c r="W473" s="422"/>
      <c r="X473" s="422"/>
    </row>
    <row r="474" spans="1:24" ht="12.75" customHeight="1">
      <c r="A474" s="422"/>
      <c r="B474" s="422"/>
      <c r="C474" s="422"/>
      <c r="D474" s="422"/>
      <c r="E474" s="422"/>
      <c r="F474" s="422"/>
      <c r="G474" s="455"/>
      <c r="H474" s="422"/>
      <c r="I474" s="422"/>
      <c r="J474" s="455"/>
      <c r="K474" s="455"/>
      <c r="L474" s="422"/>
      <c r="M474" s="422"/>
      <c r="N474" s="422"/>
      <c r="O474" s="422"/>
      <c r="P474" s="422"/>
      <c r="Q474" s="422"/>
      <c r="R474" s="422"/>
      <c r="S474" s="422"/>
      <c r="T474" s="422"/>
      <c r="U474" s="422"/>
      <c r="V474" s="422"/>
      <c r="W474" s="422"/>
      <c r="X474" s="422"/>
    </row>
    <row r="475" spans="1:24" ht="12.75" customHeight="1">
      <c r="A475" s="422"/>
      <c r="B475" s="422"/>
      <c r="C475" s="422"/>
      <c r="D475" s="422"/>
      <c r="E475" s="422"/>
      <c r="F475" s="422"/>
      <c r="G475" s="455"/>
      <c r="H475" s="422"/>
      <c r="I475" s="422"/>
      <c r="J475" s="455"/>
      <c r="K475" s="455"/>
      <c r="L475" s="422"/>
      <c r="M475" s="422"/>
      <c r="N475" s="422"/>
      <c r="O475" s="422"/>
      <c r="P475" s="422"/>
      <c r="Q475" s="422"/>
      <c r="R475" s="422"/>
      <c r="S475" s="422"/>
      <c r="T475" s="422"/>
      <c r="U475" s="422"/>
      <c r="V475" s="422"/>
      <c r="W475" s="422"/>
      <c r="X475" s="422"/>
    </row>
    <row r="476" spans="1:24" ht="12.75" customHeight="1">
      <c r="A476" s="422"/>
      <c r="B476" s="422"/>
      <c r="C476" s="422"/>
      <c r="D476" s="422"/>
      <c r="E476" s="422"/>
      <c r="F476" s="422"/>
      <c r="G476" s="455"/>
      <c r="H476" s="422"/>
      <c r="I476" s="422"/>
      <c r="J476" s="455"/>
      <c r="K476" s="455"/>
      <c r="L476" s="422"/>
      <c r="M476" s="422"/>
      <c r="N476" s="422"/>
      <c r="O476" s="422"/>
      <c r="P476" s="422"/>
      <c r="Q476" s="422"/>
      <c r="R476" s="422"/>
      <c r="S476" s="422"/>
      <c r="T476" s="422"/>
      <c r="U476" s="422"/>
      <c r="V476" s="422"/>
      <c r="W476" s="422"/>
      <c r="X476" s="422"/>
    </row>
    <row r="477" spans="1:24" ht="12.75" customHeight="1">
      <c r="A477" s="422"/>
      <c r="B477" s="422"/>
      <c r="C477" s="422"/>
      <c r="D477" s="422"/>
      <c r="E477" s="422"/>
      <c r="F477" s="422"/>
      <c r="G477" s="455"/>
      <c r="H477" s="422"/>
      <c r="I477" s="422"/>
      <c r="J477" s="455"/>
      <c r="K477" s="455"/>
      <c r="L477" s="422"/>
      <c r="M477" s="422"/>
      <c r="N477" s="422"/>
      <c r="O477" s="422"/>
      <c r="P477" s="422"/>
      <c r="Q477" s="422"/>
      <c r="R477" s="422"/>
      <c r="S477" s="422"/>
      <c r="T477" s="422"/>
      <c r="U477" s="422"/>
      <c r="V477" s="422"/>
      <c r="W477" s="422"/>
      <c r="X477" s="422"/>
    </row>
    <row r="478" spans="1:24" ht="12.75" customHeight="1">
      <c r="A478" s="422"/>
      <c r="B478" s="422"/>
      <c r="C478" s="422"/>
      <c r="D478" s="422"/>
      <c r="E478" s="422"/>
      <c r="F478" s="422"/>
      <c r="G478" s="455"/>
      <c r="H478" s="422"/>
      <c r="I478" s="422"/>
      <c r="J478" s="455"/>
      <c r="K478" s="455"/>
      <c r="L478" s="422"/>
      <c r="M478" s="422"/>
      <c r="N478" s="422"/>
      <c r="O478" s="422"/>
      <c r="P478" s="422"/>
      <c r="Q478" s="422"/>
      <c r="R478" s="422"/>
      <c r="S478" s="422"/>
      <c r="T478" s="422"/>
      <c r="U478" s="422"/>
      <c r="V478" s="422"/>
      <c r="W478" s="422"/>
      <c r="X478" s="422"/>
    </row>
    <row r="479" spans="1:24" ht="12.75" customHeight="1">
      <c r="A479" s="422"/>
      <c r="B479" s="422"/>
      <c r="C479" s="422"/>
      <c r="D479" s="422"/>
      <c r="E479" s="422"/>
      <c r="F479" s="422"/>
      <c r="G479" s="455"/>
      <c r="H479" s="422"/>
      <c r="I479" s="422"/>
      <c r="J479" s="455"/>
      <c r="K479" s="455"/>
      <c r="L479" s="422"/>
      <c r="M479" s="422"/>
      <c r="N479" s="422"/>
      <c r="O479" s="422"/>
      <c r="P479" s="422"/>
      <c r="Q479" s="422"/>
      <c r="R479" s="422"/>
      <c r="S479" s="422"/>
      <c r="T479" s="422"/>
      <c r="U479" s="422"/>
      <c r="V479" s="422"/>
      <c r="W479" s="422"/>
      <c r="X479" s="422"/>
    </row>
    <row r="480" spans="1:24" ht="12.75" customHeight="1">
      <c r="A480" s="422"/>
      <c r="B480" s="422"/>
      <c r="C480" s="422"/>
      <c r="D480" s="422"/>
      <c r="E480" s="422"/>
      <c r="F480" s="422"/>
      <c r="G480" s="455"/>
      <c r="H480" s="422"/>
      <c r="I480" s="422"/>
      <c r="J480" s="455"/>
      <c r="K480" s="455"/>
      <c r="L480" s="422"/>
      <c r="M480" s="422"/>
      <c r="N480" s="422"/>
      <c r="O480" s="422"/>
      <c r="P480" s="422"/>
      <c r="Q480" s="422"/>
      <c r="R480" s="422"/>
      <c r="S480" s="422"/>
      <c r="T480" s="422"/>
      <c r="U480" s="422"/>
      <c r="V480" s="422"/>
      <c r="W480" s="422"/>
      <c r="X480" s="422"/>
    </row>
    <row r="481" spans="1:24" ht="12.75" customHeight="1">
      <c r="A481" s="422"/>
      <c r="B481" s="422"/>
      <c r="C481" s="422"/>
      <c r="D481" s="422"/>
      <c r="E481" s="422"/>
      <c r="F481" s="422"/>
      <c r="G481" s="455"/>
      <c r="H481" s="422"/>
      <c r="I481" s="422"/>
      <c r="J481" s="455"/>
      <c r="K481" s="455"/>
      <c r="L481" s="422"/>
      <c r="M481" s="422"/>
      <c r="N481" s="422"/>
      <c r="O481" s="422"/>
      <c r="P481" s="422"/>
      <c r="Q481" s="422"/>
      <c r="R481" s="422"/>
      <c r="S481" s="422"/>
      <c r="T481" s="422"/>
      <c r="U481" s="422"/>
      <c r="V481" s="422"/>
      <c r="W481" s="422"/>
      <c r="X481" s="422"/>
    </row>
    <row r="482" spans="1:24" ht="12.75" customHeight="1">
      <c r="A482" s="422"/>
      <c r="B482" s="422"/>
      <c r="C482" s="422"/>
      <c r="D482" s="422"/>
      <c r="E482" s="422"/>
      <c r="F482" s="422"/>
      <c r="G482" s="455"/>
      <c r="H482" s="422"/>
      <c r="I482" s="422"/>
      <c r="J482" s="455"/>
      <c r="K482" s="455"/>
      <c r="L482" s="422"/>
      <c r="M482" s="422"/>
      <c r="N482" s="422"/>
      <c r="O482" s="422"/>
      <c r="P482" s="422"/>
      <c r="Q482" s="422"/>
      <c r="R482" s="422"/>
      <c r="S482" s="422"/>
      <c r="T482" s="422"/>
      <c r="U482" s="422"/>
      <c r="V482" s="422"/>
      <c r="W482" s="422"/>
      <c r="X482" s="422"/>
    </row>
    <row r="483" spans="1:24" ht="12.75" customHeight="1">
      <c r="A483" s="422"/>
      <c r="B483" s="422"/>
      <c r="C483" s="422"/>
      <c r="D483" s="422"/>
      <c r="E483" s="422"/>
      <c r="F483" s="422"/>
      <c r="G483" s="455"/>
      <c r="H483" s="422"/>
      <c r="I483" s="422"/>
      <c r="J483" s="455"/>
      <c r="K483" s="455"/>
      <c r="L483" s="422"/>
      <c r="M483" s="422"/>
      <c r="N483" s="422"/>
      <c r="O483" s="422"/>
      <c r="P483" s="422"/>
      <c r="Q483" s="422"/>
      <c r="R483" s="422"/>
      <c r="S483" s="422"/>
      <c r="T483" s="422"/>
      <c r="U483" s="422"/>
      <c r="V483" s="422"/>
      <c r="W483" s="422"/>
      <c r="X483" s="422"/>
    </row>
    <row r="484" spans="1:24" ht="12.75" customHeight="1">
      <c r="A484" s="422"/>
      <c r="B484" s="422"/>
      <c r="C484" s="422"/>
      <c r="D484" s="422"/>
      <c r="E484" s="422"/>
      <c r="F484" s="422"/>
      <c r="G484" s="455"/>
      <c r="H484" s="422"/>
      <c r="I484" s="422"/>
      <c r="J484" s="455"/>
      <c r="K484" s="455"/>
      <c r="L484" s="422"/>
      <c r="M484" s="422"/>
      <c r="N484" s="422"/>
      <c r="O484" s="422"/>
      <c r="P484" s="422"/>
      <c r="Q484" s="422"/>
      <c r="R484" s="422"/>
      <c r="S484" s="422"/>
      <c r="T484" s="422"/>
      <c r="U484" s="422"/>
      <c r="V484" s="422"/>
      <c r="W484" s="422"/>
      <c r="X484" s="422"/>
    </row>
    <row r="485" spans="1:24" ht="12.75" customHeight="1">
      <c r="A485" s="422"/>
      <c r="B485" s="422"/>
      <c r="C485" s="422"/>
      <c r="D485" s="422"/>
      <c r="E485" s="422"/>
      <c r="F485" s="422"/>
      <c r="G485" s="455"/>
      <c r="H485" s="422"/>
      <c r="I485" s="422"/>
      <c r="J485" s="455"/>
      <c r="K485" s="455"/>
      <c r="L485" s="422"/>
      <c r="M485" s="422"/>
      <c r="N485" s="422"/>
      <c r="O485" s="422"/>
      <c r="P485" s="422"/>
      <c r="Q485" s="422"/>
      <c r="R485" s="422"/>
      <c r="S485" s="422"/>
      <c r="T485" s="422"/>
      <c r="U485" s="422"/>
      <c r="V485" s="422"/>
      <c r="W485" s="422"/>
      <c r="X485" s="422"/>
    </row>
    <row r="486" spans="1:24" ht="12.75" customHeight="1">
      <c r="A486" s="422"/>
      <c r="B486" s="422"/>
      <c r="C486" s="422"/>
      <c r="D486" s="422"/>
      <c r="E486" s="422"/>
      <c r="F486" s="422"/>
      <c r="G486" s="455"/>
      <c r="H486" s="422"/>
      <c r="I486" s="422"/>
      <c r="J486" s="455"/>
      <c r="K486" s="455"/>
      <c r="L486" s="422"/>
      <c r="M486" s="422"/>
      <c r="N486" s="422"/>
      <c r="O486" s="422"/>
      <c r="P486" s="422"/>
      <c r="Q486" s="422"/>
      <c r="R486" s="422"/>
      <c r="S486" s="422"/>
      <c r="T486" s="422"/>
      <c r="U486" s="422"/>
      <c r="V486" s="422"/>
      <c r="W486" s="422"/>
      <c r="X486" s="422"/>
    </row>
    <row r="487" spans="1:24" ht="12.75" customHeight="1">
      <c r="A487" s="422"/>
      <c r="B487" s="422"/>
      <c r="C487" s="422"/>
      <c r="D487" s="422"/>
      <c r="E487" s="422"/>
      <c r="F487" s="422"/>
      <c r="G487" s="455"/>
      <c r="H487" s="422"/>
      <c r="I487" s="422"/>
      <c r="J487" s="455"/>
      <c r="K487" s="455"/>
      <c r="L487" s="422"/>
      <c r="M487" s="422"/>
      <c r="N487" s="422"/>
      <c r="O487" s="422"/>
      <c r="P487" s="422"/>
      <c r="Q487" s="422"/>
      <c r="R487" s="422"/>
      <c r="S487" s="422"/>
      <c r="T487" s="422"/>
      <c r="U487" s="422"/>
      <c r="V487" s="422"/>
      <c r="W487" s="422"/>
      <c r="X487" s="422"/>
    </row>
    <row r="488" spans="1:24" ht="12.75" customHeight="1">
      <c r="A488" s="422"/>
      <c r="B488" s="422"/>
      <c r="C488" s="422"/>
      <c r="D488" s="422"/>
      <c r="E488" s="422"/>
      <c r="F488" s="422"/>
      <c r="G488" s="455"/>
      <c r="H488" s="422"/>
      <c r="I488" s="422"/>
      <c r="J488" s="455"/>
      <c r="K488" s="455"/>
      <c r="L488" s="422"/>
      <c r="M488" s="422"/>
      <c r="N488" s="422"/>
      <c r="O488" s="422"/>
      <c r="P488" s="422"/>
      <c r="Q488" s="422"/>
      <c r="R488" s="422"/>
      <c r="S488" s="422"/>
      <c r="T488" s="422"/>
      <c r="U488" s="422"/>
      <c r="V488" s="422"/>
      <c r="W488" s="422"/>
      <c r="X488" s="422"/>
    </row>
    <row r="489" spans="1:24" ht="12.75" customHeight="1">
      <c r="A489" s="422"/>
      <c r="B489" s="422"/>
      <c r="C489" s="422"/>
      <c r="D489" s="422"/>
      <c r="E489" s="422"/>
      <c r="F489" s="422"/>
      <c r="G489" s="455"/>
      <c r="H489" s="422"/>
      <c r="I489" s="422"/>
      <c r="J489" s="455"/>
      <c r="K489" s="455"/>
      <c r="L489" s="422"/>
      <c r="M489" s="422"/>
      <c r="N489" s="422"/>
      <c r="O489" s="422"/>
      <c r="P489" s="422"/>
      <c r="Q489" s="422"/>
      <c r="R489" s="422"/>
      <c r="S489" s="422"/>
      <c r="T489" s="422"/>
      <c r="U489" s="422"/>
      <c r="V489" s="422"/>
      <c r="W489" s="422"/>
      <c r="X489" s="422"/>
    </row>
    <row r="490" spans="1:24" ht="12.75" customHeight="1">
      <c r="A490" s="422"/>
      <c r="B490" s="422"/>
      <c r="C490" s="422"/>
      <c r="D490" s="422"/>
      <c r="E490" s="422"/>
      <c r="F490" s="422"/>
      <c r="G490" s="455"/>
      <c r="H490" s="422"/>
      <c r="I490" s="422"/>
      <c r="J490" s="455"/>
      <c r="K490" s="455"/>
      <c r="L490" s="422"/>
      <c r="M490" s="422"/>
      <c r="N490" s="422"/>
      <c r="O490" s="422"/>
      <c r="P490" s="422"/>
      <c r="Q490" s="422"/>
      <c r="R490" s="422"/>
      <c r="S490" s="422"/>
      <c r="T490" s="422"/>
      <c r="U490" s="422"/>
      <c r="V490" s="422"/>
      <c r="W490" s="422"/>
      <c r="X490" s="422"/>
    </row>
    <row r="491" spans="1:24" ht="12.75" customHeight="1">
      <c r="A491" s="422"/>
      <c r="B491" s="422"/>
      <c r="C491" s="422"/>
      <c r="D491" s="422"/>
      <c r="E491" s="422"/>
      <c r="F491" s="422"/>
      <c r="G491" s="455"/>
      <c r="H491" s="422"/>
      <c r="I491" s="422"/>
      <c r="J491" s="455"/>
      <c r="K491" s="455"/>
      <c r="L491" s="422"/>
      <c r="M491" s="422"/>
      <c r="N491" s="422"/>
      <c r="O491" s="422"/>
      <c r="P491" s="422"/>
      <c r="Q491" s="422"/>
      <c r="R491" s="422"/>
      <c r="S491" s="422"/>
      <c r="T491" s="422"/>
      <c r="U491" s="422"/>
      <c r="V491" s="422"/>
      <c r="W491" s="422"/>
      <c r="X491" s="422"/>
    </row>
    <row r="492" spans="1:24" ht="12.75" customHeight="1">
      <c r="A492" s="422"/>
      <c r="B492" s="422"/>
      <c r="C492" s="422"/>
      <c r="D492" s="422"/>
      <c r="E492" s="422"/>
      <c r="F492" s="422"/>
      <c r="G492" s="455"/>
      <c r="H492" s="422"/>
      <c r="I492" s="422"/>
      <c r="J492" s="455"/>
      <c r="K492" s="455"/>
      <c r="L492" s="422"/>
      <c r="M492" s="422"/>
      <c r="N492" s="422"/>
      <c r="O492" s="422"/>
      <c r="P492" s="422"/>
      <c r="Q492" s="422"/>
      <c r="R492" s="422"/>
      <c r="S492" s="422"/>
      <c r="T492" s="422"/>
      <c r="U492" s="422"/>
      <c r="V492" s="422"/>
      <c r="W492" s="422"/>
      <c r="X492" s="422"/>
    </row>
    <row r="493" spans="1:24" ht="12.75" customHeight="1">
      <c r="A493" s="422"/>
      <c r="B493" s="422"/>
      <c r="C493" s="422"/>
      <c r="D493" s="422"/>
      <c r="E493" s="422"/>
      <c r="F493" s="422"/>
      <c r="G493" s="455"/>
      <c r="H493" s="422"/>
      <c r="I493" s="422"/>
      <c r="J493" s="455"/>
      <c r="K493" s="455"/>
      <c r="L493" s="422"/>
      <c r="M493" s="422"/>
      <c r="N493" s="422"/>
      <c r="O493" s="422"/>
      <c r="P493" s="422"/>
      <c r="Q493" s="422"/>
      <c r="R493" s="422"/>
      <c r="S493" s="422"/>
      <c r="T493" s="422"/>
      <c r="U493" s="422"/>
      <c r="V493" s="422"/>
      <c r="W493" s="422"/>
      <c r="X493" s="422"/>
    </row>
    <row r="494" spans="1:24" ht="12.75" customHeight="1">
      <c r="A494" s="422"/>
      <c r="B494" s="422"/>
      <c r="C494" s="422"/>
      <c r="D494" s="422"/>
      <c r="E494" s="422"/>
      <c r="F494" s="422"/>
      <c r="G494" s="455"/>
      <c r="H494" s="422"/>
      <c r="I494" s="422"/>
      <c r="J494" s="455"/>
      <c r="K494" s="455"/>
      <c r="L494" s="422"/>
      <c r="M494" s="422"/>
      <c r="N494" s="422"/>
      <c r="O494" s="422"/>
      <c r="P494" s="422"/>
      <c r="Q494" s="422"/>
      <c r="R494" s="422"/>
      <c r="S494" s="422"/>
      <c r="T494" s="422"/>
      <c r="U494" s="422"/>
      <c r="V494" s="422"/>
      <c r="W494" s="422"/>
      <c r="X494" s="422"/>
    </row>
    <row r="495" spans="1:24" ht="12.75" customHeight="1">
      <c r="A495" s="422"/>
      <c r="B495" s="422"/>
      <c r="C495" s="422"/>
      <c r="D495" s="422"/>
      <c r="E495" s="422"/>
      <c r="F495" s="422"/>
      <c r="G495" s="455"/>
      <c r="H495" s="422"/>
      <c r="I495" s="422"/>
      <c r="J495" s="455"/>
      <c r="K495" s="455"/>
      <c r="L495" s="422"/>
      <c r="M495" s="422"/>
      <c r="N495" s="422"/>
      <c r="O495" s="422"/>
      <c r="P495" s="422"/>
      <c r="Q495" s="422"/>
      <c r="R495" s="422"/>
      <c r="S495" s="422"/>
      <c r="T495" s="422"/>
      <c r="U495" s="422"/>
      <c r="V495" s="422"/>
      <c r="W495" s="422"/>
      <c r="X495" s="422"/>
    </row>
    <row r="496" spans="1:24" ht="12.75" customHeight="1">
      <c r="A496" s="422"/>
      <c r="B496" s="422"/>
      <c r="C496" s="422"/>
      <c r="D496" s="422"/>
      <c r="E496" s="422"/>
      <c r="F496" s="422"/>
      <c r="G496" s="455"/>
      <c r="H496" s="422"/>
      <c r="I496" s="422"/>
      <c r="J496" s="455"/>
      <c r="K496" s="455"/>
      <c r="L496" s="422"/>
      <c r="M496" s="422"/>
      <c r="N496" s="422"/>
      <c r="O496" s="422"/>
      <c r="P496" s="422"/>
      <c r="Q496" s="422"/>
      <c r="R496" s="422"/>
      <c r="S496" s="422"/>
      <c r="T496" s="422"/>
      <c r="U496" s="422"/>
      <c r="V496" s="422"/>
      <c r="W496" s="422"/>
      <c r="X496" s="422"/>
    </row>
    <row r="497" spans="1:24" ht="12.75" customHeight="1">
      <c r="A497" s="422"/>
      <c r="B497" s="422"/>
      <c r="C497" s="422"/>
      <c r="D497" s="422"/>
      <c r="E497" s="422"/>
      <c r="F497" s="422"/>
      <c r="G497" s="455"/>
      <c r="H497" s="422"/>
      <c r="I497" s="422"/>
      <c r="J497" s="455"/>
      <c r="K497" s="455"/>
      <c r="L497" s="422"/>
      <c r="M497" s="422"/>
      <c r="N497" s="422"/>
      <c r="O497" s="422"/>
      <c r="P497" s="422"/>
      <c r="Q497" s="422"/>
      <c r="R497" s="422"/>
      <c r="S497" s="422"/>
      <c r="T497" s="422"/>
      <c r="U497" s="422"/>
      <c r="V497" s="422"/>
      <c r="W497" s="422"/>
      <c r="X497" s="422"/>
    </row>
    <row r="498" spans="1:24" ht="12.75" customHeight="1">
      <c r="A498" s="422"/>
      <c r="B498" s="422"/>
      <c r="C498" s="422"/>
      <c r="D498" s="422"/>
      <c r="E498" s="422"/>
      <c r="F498" s="422"/>
      <c r="G498" s="455"/>
      <c r="H498" s="422"/>
      <c r="I498" s="422"/>
      <c r="J498" s="455"/>
      <c r="K498" s="455"/>
      <c r="L498" s="422"/>
      <c r="M498" s="422"/>
      <c r="N498" s="422"/>
      <c r="O498" s="422"/>
      <c r="P498" s="422"/>
      <c r="Q498" s="422"/>
      <c r="R498" s="422"/>
      <c r="S498" s="422"/>
      <c r="T498" s="422"/>
      <c r="U498" s="422"/>
      <c r="V498" s="422"/>
      <c r="W498" s="422"/>
      <c r="X498" s="422"/>
    </row>
    <row r="499" spans="1:24" ht="12.75" customHeight="1">
      <c r="A499" s="422"/>
      <c r="B499" s="422"/>
      <c r="C499" s="422"/>
      <c r="D499" s="422"/>
      <c r="E499" s="422"/>
      <c r="F499" s="422"/>
      <c r="G499" s="455"/>
      <c r="H499" s="422"/>
      <c r="I499" s="422"/>
      <c r="J499" s="455"/>
      <c r="K499" s="455"/>
      <c r="L499" s="422"/>
      <c r="M499" s="422"/>
      <c r="N499" s="422"/>
      <c r="O499" s="422"/>
      <c r="P499" s="422"/>
      <c r="Q499" s="422"/>
      <c r="R499" s="422"/>
      <c r="S499" s="422"/>
      <c r="T499" s="422"/>
      <c r="U499" s="422"/>
      <c r="V499" s="422"/>
      <c r="W499" s="422"/>
      <c r="X499" s="422"/>
    </row>
    <row r="500" spans="1:24" ht="12.75" customHeight="1">
      <c r="A500" s="422"/>
      <c r="B500" s="422"/>
      <c r="C500" s="422"/>
      <c r="D500" s="422"/>
      <c r="E500" s="422"/>
      <c r="F500" s="422"/>
      <c r="G500" s="455"/>
      <c r="H500" s="422"/>
      <c r="I500" s="422"/>
      <c r="J500" s="455"/>
      <c r="K500" s="455"/>
      <c r="L500" s="422"/>
      <c r="M500" s="422"/>
      <c r="N500" s="422"/>
      <c r="O500" s="422"/>
      <c r="P500" s="422"/>
      <c r="Q500" s="422"/>
      <c r="R500" s="422"/>
      <c r="S500" s="422"/>
      <c r="T500" s="422"/>
      <c r="U500" s="422"/>
      <c r="V500" s="422"/>
      <c r="W500" s="422"/>
      <c r="X500" s="422"/>
    </row>
    <row r="501" spans="1:24" ht="12.75" customHeight="1">
      <c r="A501" s="422"/>
      <c r="B501" s="422"/>
      <c r="C501" s="422"/>
      <c r="D501" s="422"/>
      <c r="E501" s="422"/>
      <c r="F501" s="422"/>
      <c r="G501" s="455"/>
      <c r="H501" s="422"/>
      <c r="I501" s="422"/>
      <c r="J501" s="455"/>
      <c r="K501" s="455"/>
      <c r="L501" s="422"/>
      <c r="M501" s="422"/>
      <c r="N501" s="422"/>
      <c r="O501" s="422"/>
      <c r="P501" s="422"/>
      <c r="Q501" s="422"/>
      <c r="R501" s="422"/>
      <c r="S501" s="422"/>
      <c r="T501" s="422"/>
      <c r="U501" s="422"/>
      <c r="V501" s="422"/>
      <c r="W501" s="422"/>
      <c r="X501" s="422"/>
    </row>
    <row r="502" spans="1:24" ht="12.75" customHeight="1">
      <c r="A502" s="422"/>
      <c r="B502" s="422"/>
      <c r="C502" s="422"/>
      <c r="D502" s="422"/>
      <c r="E502" s="422"/>
      <c r="F502" s="422"/>
      <c r="G502" s="455"/>
      <c r="H502" s="422"/>
      <c r="I502" s="422"/>
      <c r="J502" s="455"/>
      <c r="K502" s="455"/>
      <c r="L502" s="422"/>
      <c r="M502" s="422"/>
      <c r="N502" s="422"/>
      <c r="O502" s="422"/>
      <c r="P502" s="422"/>
      <c r="Q502" s="422"/>
      <c r="R502" s="422"/>
      <c r="S502" s="422"/>
      <c r="T502" s="422"/>
      <c r="U502" s="422"/>
      <c r="V502" s="422"/>
      <c r="W502" s="422"/>
      <c r="X502" s="422"/>
    </row>
    <row r="503" spans="1:24" ht="12.75" customHeight="1">
      <c r="A503" s="422"/>
      <c r="B503" s="422"/>
      <c r="C503" s="422"/>
      <c r="D503" s="422"/>
      <c r="E503" s="422"/>
      <c r="F503" s="422"/>
      <c r="G503" s="455"/>
      <c r="H503" s="422"/>
      <c r="I503" s="422"/>
      <c r="J503" s="455"/>
      <c r="K503" s="455"/>
      <c r="L503" s="422"/>
      <c r="M503" s="422"/>
      <c r="N503" s="422"/>
      <c r="O503" s="422"/>
      <c r="P503" s="422"/>
      <c r="Q503" s="422"/>
      <c r="R503" s="422"/>
      <c r="S503" s="422"/>
      <c r="T503" s="422"/>
      <c r="U503" s="422"/>
      <c r="V503" s="422"/>
      <c r="W503" s="422"/>
      <c r="X503" s="422"/>
    </row>
    <row r="504" spans="1:24" ht="12.75" customHeight="1">
      <c r="A504" s="422"/>
      <c r="B504" s="422"/>
      <c r="C504" s="422"/>
      <c r="D504" s="422"/>
      <c r="E504" s="422"/>
      <c r="F504" s="422"/>
      <c r="G504" s="455"/>
      <c r="H504" s="422"/>
      <c r="I504" s="422"/>
      <c r="J504" s="455"/>
      <c r="K504" s="455"/>
      <c r="L504" s="422"/>
      <c r="M504" s="422"/>
      <c r="N504" s="422"/>
      <c r="O504" s="422"/>
      <c r="P504" s="422"/>
      <c r="Q504" s="422"/>
      <c r="R504" s="422"/>
      <c r="S504" s="422"/>
      <c r="T504" s="422"/>
      <c r="U504" s="422"/>
      <c r="V504" s="422"/>
      <c r="W504" s="422"/>
      <c r="X504" s="422"/>
    </row>
    <row r="505" spans="1:24" ht="12.75" customHeight="1">
      <c r="A505" s="422"/>
      <c r="B505" s="422"/>
      <c r="C505" s="422"/>
      <c r="D505" s="422"/>
      <c r="E505" s="422"/>
      <c r="F505" s="422"/>
      <c r="G505" s="455"/>
      <c r="H505" s="422"/>
      <c r="I505" s="422"/>
      <c r="J505" s="455"/>
      <c r="K505" s="455"/>
      <c r="L505" s="422"/>
      <c r="M505" s="422"/>
      <c r="N505" s="422"/>
      <c r="O505" s="422"/>
      <c r="P505" s="422"/>
      <c r="Q505" s="422"/>
      <c r="R505" s="422"/>
      <c r="S505" s="422"/>
      <c r="T505" s="422"/>
      <c r="U505" s="422"/>
      <c r="V505" s="422"/>
      <c r="W505" s="422"/>
      <c r="X505" s="422"/>
    </row>
    <row r="506" spans="1:24" ht="12.75" customHeight="1">
      <c r="A506" s="422"/>
      <c r="B506" s="422"/>
      <c r="C506" s="422"/>
      <c r="D506" s="422"/>
      <c r="E506" s="422"/>
      <c r="F506" s="422"/>
      <c r="G506" s="455"/>
      <c r="H506" s="422"/>
      <c r="I506" s="422"/>
      <c r="J506" s="455"/>
      <c r="K506" s="455"/>
      <c r="L506" s="422"/>
      <c r="M506" s="422"/>
      <c r="N506" s="422"/>
      <c r="O506" s="422"/>
      <c r="P506" s="422"/>
      <c r="Q506" s="422"/>
      <c r="R506" s="422"/>
      <c r="S506" s="422"/>
      <c r="T506" s="422"/>
      <c r="U506" s="422"/>
      <c r="V506" s="422"/>
      <c r="W506" s="422"/>
      <c r="X506" s="422"/>
    </row>
    <row r="507" spans="1:24" ht="12.75" customHeight="1">
      <c r="A507" s="422"/>
      <c r="B507" s="422"/>
      <c r="C507" s="422"/>
      <c r="D507" s="422"/>
      <c r="E507" s="422"/>
      <c r="F507" s="422"/>
      <c r="G507" s="455"/>
      <c r="H507" s="422"/>
      <c r="I507" s="422"/>
      <c r="J507" s="455"/>
      <c r="K507" s="455"/>
      <c r="L507" s="422"/>
      <c r="M507" s="422"/>
      <c r="N507" s="422"/>
      <c r="O507" s="422"/>
      <c r="P507" s="422"/>
      <c r="Q507" s="422"/>
      <c r="R507" s="422"/>
      <c r="S507" s="422"/>
      <c r="T507" s="422"/>
      <c r="U507" s="422"/>
      <c r="V507" s="422"/>
      <c r="W507" s="422"/>
      <c r="X507" s="422"/>
    </row>
    <row r="508" spans="1:24" ht="12.75" customHeight="1">
      <c r="A508" s="422"/>
      <c r="B508" s="422"/>
      <c r="C508" s="422"/>
      <c r="D508" s="422"/>
      <c r="E508" s="422"/>
      <c r="F508" s="422"/>
      <c r="G508" s="455"/>
      <c r="H508" s="422"/>
      <c r="I508" s="422"/>
      <c r="J508" s="455"/>
      <c r="K508" s="455"/>
      <c r="L508" s="422"/>
      <c r="M508" s="422"/>
      <c r="N508" s="422"/>
      <c r="O508" s="422"/>
      <c r="P508" s="422"/>
      <c r="Q508" s="422"/>
      <c r="R508" s="422"/>
      <c r="S508" s="422"/>
      <c r="T508" s="422"/>
      <c r="U508" s="422"/>
      <c r="V508" s="422"/>
      <c r="W508" s="422"/>
      <c r="X508" s="422"/>
    </row>
    <row r="509" spans="1:24" ht="12.75" customHeight="1">
      <c r="A509" s="422"/>
      <c r="B509" s="422"/>
      <c r="C509" s="422"/>
      <c r="D509" s="422"/>
      <c r="E509" s="422"/>
      <c r="F509" s="422"/>
      <c r="G509" s="455"/>
      <c r="H509" s="422"/>
      <c r="I509" s="422"/>
      <c r="J509" s="455"/>
      <c r="K509" s="455"/>
      <c r="L509" s="422"/>
      <c r="M509" s="422"/>
      <c r="N509" s="422"/>
      <c r="O509" s="422"/>
      <c r="P509" s="422"/>
      <c r="Q509" s="422"/>
      <c r="R509" s="422"/>
      <c r="S509" s="422"/>
      <c r="T509" s="422"/>
      <c r="U509" s="422"/>
      <c r="V509" s="422"/>
      <c r="W509" s="422"/>
      <c r="X509" s="422"/>
    </row>
    <row r="510" spans="1:24" ht="12.75" customHeight="1">
      <c r="A510" s="422"/>
      <c r="B510" s="422"/>
      <c r="C510" s="422"/>
      <c r="D510" s="422"/>
      <c r="E510" s="422"/>
      <c r="F510" s="422"/>
      <c r="G510" s="455"/>
      <c r="H510" s="422"/>
      <c r="I510" s="422"/>
      <c r="J510" s="455"/>
      <c r="K510" s="455"/>
      <c r="L510" s="422"/>
      <c r="M510" s="422"/>
      <c r="N510" s="422"/>
      <c r="O510" s="422"/>
      <c r="P510" s="422"/>
      <c r="Q510" s="422"/>
      <c r="R510" s="422"/>
      <c r="S510" s="422"/>
      <c r="T510" s="422"/>
      <c r="U510" s="422"/>
      <c r="V510" s="422"/>
      <c r="W510" s="422"/>
      <c r="X510" s="422"/>
    </row>
    <row r="511" spans="1:24" ht="12.75" customHeight="1">
      <c r="A511" s="422"/>
      <c r="B511" s="422"/>
      <c r="C511" s="422"/>
      <c r="D511" s="422"/>
      <c r="E511" s="422"/>
      <c r="F511" s="422"/>
      <c r="G511" s="455"/>
      <c r="H511" s="422"/>
      <c r="I511" s="422"/>
      <c r="J511" s="455"/>
      <c r="K511" s="455"/>
      <c r="L511" s="422"/>
      <c r="M511" s="422"/>
      <c r="N511" s="422"/>
      <c r="O511" s="422"/>
      <c r="P511" s="422"/>
      <c r="Q511" s="422"/>
      <c r="R511" s="422"/>
      <c r="S511" s="422"/>
      <c r="T511" s="422"/>
      <c r="U511" s="422"/>
      <c r="V511" s="422"/>
      <c r="W511" s="422"/>
      <c r="X511" s="422"/>
    </row>
    <row r="512" spans="1:24" ht="12.75" customHeight="1">
      <c r="A512" s="422"/>
      <c r="B512" s="422"/>
      <c r="C512" s="422"/>
      <c r="D512" s="422"/>
      <c r="E512" s="422"/>
      <c r="F512" s="422"/>
      <c r="G512" s="455"/>
      <c r="H512" s="422"/>
      <c r="I512" s="422"/>
      <c r="J512" s="455"/>
      <c r="K512" s="455"/>
      <c r="L512" s="422"/>
      <c r="M512" s="422"/>
      <c r="N512" s="422"/>
      <c r="O512" s="422"/>
      <c r="P512" s="422"/>
      <c r="Q512" s="422"/>
      <c r="R512" s="422"/>
      <c r="S512" s="422"/>
      <c r="T512" s="422"/>
      <c r="U512" s="422"/>
      <c r="V512" s="422"/>
      <c r="W512" s="422"/>
      <c r="X512" s="422"/>
    </row>
    <row r="513" spans="1:24" ht="12.75" customHeight="1">
      <c r="A513" s="422"/>
      <c r="B513" s="422"/>
      <c r="C513" s="422"/>
      <c r="D513" s="422"/>
      <c r="E513" s="422"/>
      <c r="F513" s="422"/>
      <c r="G513" s="455"/>
      <c r="H513" s="422"/>
      <c r="I513" s="422"/>
      <c r="J513" s="455"/>
      <c r="K513" s="455"/>
      <c r="L513" s="422"/>
      <c r="M513" s="422"/>
      <c r="N513" s="422"/>
      <c r="O513" s="422"/>
      <c r="P513" s="422"/>
      <c r="Q513" s="422"/>
      <c r="R513" s="422"/>
      <c r="S513" s="422"/>
      <c r="T513" s="422"/>
      <c r="U513" s="422"/>
      <c r="V513" s="422"/>
      <c r="W513" s="422"/>
      <c r="X513" s="422"/>
    </row>
    <row r="514" spans="1:24" ht="12.75" customHeight="1">
      <c r="A514" s="422"/>
      <c r="B514" s="422"/>
      <c r="C514" s="422"/>
      <c r="D514" s="422"/>
      <c r="E514" s="422"/>
      <c r="F514" s="422"/>
      <c r="G514" s="455"/>
      <c r="H514" s="422"/>
      <c r="I514" s="422"/>
      <c r="J514" s="455"/>
      <c r="K514" s="455"/>
      <c r="L514" s="422"/>
      <c r="M514" s="422"/>
      <c r="N514" s="422"/>
      <c r="O514" s="422"/>
      <c r="P514" s="422"/>
      <c r="Q514" s="422"/>
      <c r="R514" s="422"/>
      <c r="S514" s="422"/>
      <c r="T514" s="422"/>
      <c r="U514" s="422"/>
      <c r="V514" s="422"/>
      <c r="W514" s="422"/>
      <c r="X514" s="422"/>
    </row>
    <row r="515" spans="1:24" ht="12.75" customHeight="1">
      <c r="A515" s="422"/>
      <c r="B515" s="422"/>
      <c r="C515" s="422"/>
      <c r="D515" s="422"/>
      <c r="E515" s="422"/>
      <c r="F515" s="422"/>
      <c r="G515" s="455"/>
      <c r="H515" s="422"/>
      <c r="I515" s="422"/>
      <c r="J515" s="455"/>
      <c r="K515" s="455"/>
      <c r="L515" s="422"/>
      <c r="M515" s="422"/>
      <c r="N515" s="422"/>
      <c r="O515" s="422"/>
      <c r="P515" s="422"/>
      <c r="Q515" s="422"/>
      <c r="R515" s="422"/>
      <c r="S515" s="422"/>
      <c r="T515" s="422"/>
      <c r="U515" s="422"/>
      <c r="V515" s="422"/>
      <c r="W515" s="422"/>
      <c r="X515" s="422"/>
    </row>
    <row r="516" spans="1:24" ht="12.75" customHeight="1">
      <c r="A516" s="422"/>
      <c r="B516" s="422"/>
      <c r="C516" s="422"/>
      <c r="D516" s="422"/>
      <c r="E516" s="422"/>
      <c r="F516" s="422"/>
      <c r="G516" s="455"/>
      <c r="H516" s="422"/>
      <c r="I516" s="422"/>
      <c r="J516" s="455"/>
      <c r="K516" s="455"/>
      <c r="L516" s="422"/>
      <c r="M516" s="422"/>
      <c r="N516" s="422"/>
      <c r="O516" s="422"/>
      <c r="P516" s="422"/>
      <c r="Q516" s="422"/>
      <c r="R516" s="422"/>
      <c r="S516" s="422"/>
      <c r="T516" s="422"/>
      <c r="U516" s="422"/>
      <c r="V516" s="422"/>
      <c r="W516" s="422"/>
      <c r="X516" s="422"/>
    </row>
    <row r="517" spans="1:24" ht="12.75" customHeight="1">
      <c r="A517" s="422"/>
      <c r="B517" s="422"/>
      <c r="C517" s="422"/>
      <c r="D517" s="422"/>
      <c r="E517" s="422"/>
      <c r="F517" s="422"/>
      <c r="G517" s="455"/>
      <c r="H517" s="422"/>
      <c r="I517" s="422"/>
      <c r="J517" s="455"/>
      <c r="K517" s="455"/>
      <c r="L517" s="422"/>
      <c r="M517" s="422"/>
      <c r="N517" s="422"/>
      <c r="O517" s="422"/>
      <c r="P517" s="422"/>
      <c r="Q517" s="422"/>
      <c r="R517" s="422"/>
      <c r="S517" s="422"/>
      <c r="T517" s="422"/>
      <c r="U517" s="422"/>
      <c r="V517" s="422"/>
      <c r="W517" s="422"/>
      <c r="X517" s="422"/>
    </row>
    <row r="518" spans="1:24" ht="12.75" customHeight="1">
      <c r="A518" s="422"/>
      <c r="B518" s="422"/>
      <c r="C518" s="422"/>
      <c r="D518" s="422"/>
      <c r="E518" s="422"/>
      <c r="F518" s="422"/>
      <c r="G518" s="455"/>
      <c r="H518" s="422"/>
      <c r="I518" s="422"/>
      <c r="J518" s="455"/>
      <c r="K518" s="455"/>
      <c r="L518" s="422"/>
      <c r="M518" s="422"/>
      <c r="N518" s="422"/>
      <c r="O518" s="422"/>
      <c r="P518" s="422"/>
      <c r="Q518" s="422"/>
      <c r="R518" s="422"/>
      <c r="S518" s="422"/>
      <c r="T518" s="422"/>
      <c r="U518" s="422"/>
      <c r="V518" s="422"/>
      <c r="W518" s="422"/>
      <c r="X518" s="422"/>
    </row>
    <row r="519" spans="1:24" ht="12.75" customHeight="1">
      <c r="A519" s="422"/>
      <c r="B519" s="422"/>
      <c r="C519" s="422"/>
      <c r="D519" s="422"/>
      <c r="E519" s="422"/>
      <c r="F519" s="422"/>
      <c r="G519" s="455"/>
      <c r="H519" s="422"/>
      <c r="I519" s="422"/>
      <c r="J519" s="455"/>
      <c r="K519" s="455"/>
      <c r="L519" s="422"/>
      <c r="M519" s="422"/>
      <c r="N519" s="422"/>
      <c r="O519" s="422"/>
      <c r="P519" s="422"/>
      <c r="Q519" s="422"/>
      <c r="R519" s="422"/>
      <c r="S519" s="422"/>
      <c r="T519" s="422"/>
      <c r="U519" s="422"/>
      <c r="V519" s="422"/>
      <c r="W519" s="422"/>
      <c r="X519" s="422"/>
    </row>
    <row r="520" spans="1:24" ht="12.75" customHeight="1">
      <c r="A520" s="422"/>
      <c r="B520" s="422"/>
      <c r="C520" s="422"/>
      <c r="D520" s="422"/>
      <c r="E520" s="422"/>
      <c r="F520" s="422"/>
      <c r="G520" s="455"/>
      <c r="H520" s="422"/>
      <c r="I520" s="422"/>
      <c r="J520" s="455"/>
      <c r="K520" s="455"/>
      <c r="L520" s="422"/>
      <c r="M520" s="422"/>
      <c r="N520" s="422"/>
      <c r="O520" s="422"/>
      <c r="P520" s="422"/>
      <c r="Q520" s="422"/>
      <c r="R520" s="422"/>
      <c r="S520" s="422"/>
      <c r="T520" s="422"/>
      <c r="U520" s="422"/>
      <c r="V520" s="422"/>
      <c r="W520" s="422"/>
      <c r="X520" s="422"/>
    </row>
    <row r="521" spans="1:24" ht="12.75" customHeight="1">
      <c r="A521" s="422"/>
      <c r="B521" s="422"/>
      <c r="C521" s="422"/>
      <c r="D521" s="422"/>
      <c r="E521" s="422"/>
      <c r="F521" s="422"/>
      <c r="G521" s="455"/>
      <c r="H521" s="422"/>
      <c r="I521" s="422"/>
      <c r="J521" s="455"/>
      <c r="K521" s="455"/>
      <c r="L521" s="422"/>
      <c r="M521" s="422"/>
      <c r="N521" s="422"/>
      <c r="O521" s="422"/>
      <c r="P521" s="422"/>
      <c r="Q521" s="422"/>
      <c r="R521" s="422"/>
      <c r="S521" s="422"/>
      <c r="T521" s="422"/>
      <c r="U521" s="422"/>
      <c r="V521" s="422"/>
      <c r="W521" s="422"/>
      <c r="X521" s="422"/>
    </row>
    <row r="522" spans="1:24" ht="12.75" customHeight="1">
      <c r="A522" s="422"/>
      <c r="B522" s="422"/>
      <c r="C522" s="422"/>
      <c r="D522" s="422"/>
      <c r="E522" s="422"/>
      <c r="F522" s="422"/>
      <c r="G522" s="455"/>
      <c r="H522" s="422"/>
      <c r="I522" s="422"/>
      <c r="J522" s="455"/>
      <c r="K522" s="455"/>
      <c r="L522" s="422"/>
      <c r="M522" s="422"/>
      <c r="N522" s="422"/>
      <c r="O522" s="422"/>
      <c r="P522" s="422"/>
      <c r="Q522" s="422"/>
      <c r="R522" s="422"/>
      <c r="S522" s="422"/>
      <c r="T522" s="422"/>
      <c r="U522" s="422"/>
      <c r="V522" s="422"/>
      <c r="W522" s="422"/>
      <c r="X522" s="422"/>
    </row>
    <row r="523" spans="1:24" ht="12.75" customHeight="1">
      <c r="A523" s="422"/>
      <c r="B523" s="422"/>
      <c r="C523" s="422"/>
      <c r="D523" s="422"/>
      <c r="E523" s="422"/>
      <c r="F523" s="422"/>
      <c r="G523" s="455"/>
      <c r="H523" s="422"/>
      <c r="I523" s="422"/>
      <c r="J523" s="455"/>
      <c r="K523" s="455"/>
      <c r="L523" s="422"/>
      <c r="M523" s="422"/>
      <c r="N523" s="422"/>
      <c r="O523" s="422"/>
      <c r="P523" s="422"/>
      <c r="Q523" s="422"/>
      <c r="R523" s="422"/>
      <c r="S523" s="422"/>
      <c r="T523" s="422"/>
      <c r="U523" s="422"/>
      <c r="V523" s="422"/>
      <c r="W523" s="422"/>
      <c r="X523" s="422"/>
    </row>
    <row r="524" spans="1:24" ht="12.75" customHeight="1">
      <c r="A524" s="422"/>
      <c r="B524" s="422"/>
      <c r="C524" s="422"/>
      <c r="D524" s="422"/>
      <c r="E524" s="422"/>
      <c r="F524" s="422"/>
      <c r="G524" s="455"/>
      <c r="H524" s="422"/>
      <c r="I524" s="422"/>
      <c r="J524" s="455"/>
      <c r="K524" s="455"/>
      <c r="L524" s="422"/>
      <c r="M524" s="422"/>
      <c r="N524" s="422"/>
      <c r="O524" s="422"/>
      <c r="P524" s="422"/>
      <c r="Q524" s="422"/>
      <c r="R524" s="422"/>
      <c r="S524" s="422"/>
      <c r="T524" s="422"/>
      <c r="U524" s="422"/>
      <c r="V524" s="422"/>
      <c r="W524" s="422"/>
      <c r="X524" s="422"/>
    </row>
    <row r="525" spans="1:24" ht="12.75" customHeight="1">
      <c r="A525" s="422"/>
      <c r="B525" s="422"/>
      <c r="C525" s="422"/>
      <c r="D525" s="422"/>
      <c r="E525" s="422"/>
      <c r="F525" s="422"/>
      <c r="G525" s="455"/>
      <c r="H525" s="422"/>
      <c r="I525" s="422"/>
      <c r="J525" s="455"/>
      <c r="K525" s="455"/>
      <c r="L525" s="422"/>
      <c r="M525" s="422"/>
      <c r="N525" s="422"/>
      <c r="O525" s="422"/>
      <c r="P525" s="422"/>
      <c r="Q525" s="422"/>
      <c r="R525" s="422"/>
      <c r="S525" s="422"/>
      <c r="T525" s="422"/>
      <c r="U525" s="422"/>
      <c r="V525" s="422"/>
      <c r="W525" s="422"/>
      <c r="X525" s="422"/>
    </row>
    <row r="526" spans="1:24" ht="12.75" customHeight="1">
      <c r="A526" s="422"/>
      <c r="B526" s="422"/>
      <c r="C526" s="422"/>
      <c r="D526" s="422"/>
      <c r="E526" s="422"/>
      <c r="F526" s="422"/>
      <c r="G526" s="455"/>
      <c r="H526" s="422"/>
      <c r="I526" s="422"/>
      <c r="J526" s="455"/>
      <c r="K526" s="455"/>
      <c r="L526" s="422"/>
      <c r="M526" s="422"/>
      <c r="N526" s="422"/>
      <c r="O526" s="422"/>
      <c r="P526" s="422"/>
      <c r="Q526" s="422"/>
      <c r="R526" s="422"/>
      <c r="S526" s="422"/>
      <c r="T526" s="422"/>
      <c r="U526" s="422"/>
      <c r="V526" s="422"/>
      <c r="W526" s="422"/>
      <c r="X526" s="422"/>
    </row>
    <row r="527" spans="1:24" ht="12.75" customHeight="1">
      <c r="A527" s="422"/>
      <c r="B527" s="422"/>
      <c r="C527" s="422"/>
      <c r="D527" s="422"/>
      <c r="E527" s="422"/>
      <c r="F527" s="422"/>
      <c r="G527" s="455"/>
      <c r="H527" s="422"/>
      <c r="I527" s="422"/>
      <c r="J527" s="455"/>
      <c r="K527" s="455"/>
      <c r="L527" s="422"/>
      <c r="M527" s="422"/>
      <c r="N527" s="422"/>
      <c r="O527" s="422"/>
      <c r="P527" s="422"/>
      <c r="Q527" s="422"/>
      <c r="R527" s="422"/>
      <c r="S527" s="422"/>
      <c r="T527" s="422"/>
      <c r="U527" s="422"/>
      <c r="V527" s="422"/>
      <c r="W527" s="422"/>
      <c r="X527" s="422"/>
    </row>
    <row r="528" spans="1:24" ht="12.75" customHeight="1">
      <c r="A528" s="422"/>
      <c r="B528" s="422"/>
      <c r="C528" s="422"/>
      <c r="D528" s="422"/>
      <c r="E528" s="422"/>
      <c r="F528" s="422"/>
      <c r="G528" s="455"/>
      <c r="H528" s="422"/>
      <c r="I528" s="422"/>
      <c r="J528" s="455"/>
      <c r="K528" s="455"/>
      <c r="L528" s="422"/>
      <c r="M528" s="422"/>
      <c r="N528" s="422"/>
      <c r="O528" s="422"/>
      <c r="P528" s="422"/>
      <c r="Q528" s="422"/>
      <c r="R528" s="422"/>
      <c r="S528" s="422"/>
      <c r="T528" s="422"/>
      <c r="U528" s="422"/>
      <c r="V528" s="422"/>
      <c r="W528" s="422"/>
      <c r="X528" s="422"/>
    </row>
    <row r="529" spans="1:24" ht="12.75" customHeight="1">
      <c r="A529" s="422"/>
      <c r="B529" s="422"/>
      <c r="C529" s="422"/>
      <c r="D529" s="422"/>
      <c r="E529" s="422"/>
      <c r="F529" s="422"/>
      <c r="G529" s="455"/>
      <c r="H529" s="422"/>
      <c r="I529" s="422"/>
      <c r="J529" s="455"/>
      <c r="K529" s="455"/>
      <c r="L529" s="422"/>
      <c r="M529" s="422"/>
      <c r="N529" s="422"/>
      <c r="O529" s="422"/>
      <c r="P529" s="422"/>
      <c r="Q529" s="422"/>
      <c r="R529" s="422"/>
      <c r="S529" s="422"/>
      <c r="T529" s="422"/>
      <c r="U529" s="422"/>
      <c r="V529" s="422"/>
      <c r="W529" s="422"/>
      <c r="X529" s="422"/>
    </row>
    <row r="530" spans="1:24" ht="12.75" customHeight="1">
      <c r="A530" s="422"/>
      <c r="B530" s="422"/>
      <c r="C530" s="422"/>
      <c r="D530" s="422"/>
      <c r="E530" s="422"/>
      <c r="F530" s="422"/>
      <c r="G530" s="455"/>
      <c r="H530" s="422"/>
      <c r="I530" s="422"/>
      <c r="J530" s="455"/>
      <c r="K530" s="455"/>
      <c r="L530" s="422"/>
      <c r="M530" s="422"/>
      <c r="N530" s="422"/>
      <c r="O530" s="422"/>
      <c r="P530" s="422"/>
      <c r="Q530" s="422"/>
      <c r="R530" s="422"/>
      <c r="S530" s="422"/>
      <c r="T530" s="422"/>
      <c r="U530" s="422"/>
      <c r="V530" s="422"/>
      <c r="W530" s="422"/>
      <c r="X530" s="422"/>
    </row>
    <row r="531" spans="1:24" ht="12.75" customHeight="1">
      <c r="A531" s="422"/>
      <c r="B531" s="422"/>
      <c r="C531" s="422"/>
      <c r="D531" s="422"/>
      <c r="E531" s="422"/>
      <c r="F531" s="422"/>
      <c r="G531" s="455"/>
      <c r="H531" s="422"/>
      <c r="I531" s="422"/>
      <c r="J531" s="455"/>
      <c r="K531" s="455"/>
      <c r="L531" s="422"/>
      <c r="M531" s="422"/>
      <c r="N531" s="422"/>
      <c r="O531" s="422"/>
      <c r="P531" s="422"/>
      <c r="Q531" s="422"/>
      <c r="R531" s="422"/>
      <c r="S531" s="422"/>
      <c r="T531" s="422"/>
      <c r="U531" s="422"/>
      <c r="V531" s="422"/>
      <c r="W531" s="422"/>
      <c r="X531" s="422"/>
    </row>
    <row r="532" spans="1:24" ht="12.75" customHeight="1">
      <c r="A532" s="422"/>
      <c r="B532" s="422"/>
      <c r="C532" s="422"/>
      <c r="D532" s="422"/>
      <c r="E532" s="422"/>
      <c r="F532" s="422"/>
      <c r="G532" s="455"/>
      <c r="H532" s="422"/>
      <c r="I532" s="422"/>
      <c r="J532" s="455"/>
      <c r="K532" s="455"/>
      <c r="L532" s="422"/>
      <c r="M532" s="422"/>
      <c r="N532" s="422"/>
      <c r="O532" s="422"/>
      <c r="P532" s="422"/>
      <c r="Q532" s="422"/>
      <c r="R532" s="422"/>
      <c r="S532" s="422"/>
      <c r="T532" s="422"/>
      <c r="U532" s="422"/>
      <c r="V532" s="422"/>
      <c r="W532" s="422"/>
      <c r="X532" s="422"/>
    </row>
    <row r="533" spans="1:24" ht="12.75" customHeight="1">
      <c r="A533" s="422"/>
      <c r="B533" s="422"/>
      <c r="C533" s="422"/>
      <c r="D533" s="422"/>
      <c r="E533" s="422"/>
      <c r="F533" s="422"/>
      <c r="G533" s="455"/>
      <c r="H533" s="422"/>
      <c r="I533" s="422"/>
      <c r="J533" s="455"/>
      <c r="K533" s="455"/>
      <c r="L533" s="422"/>
      <c r="M533" s="422"/>
      <c r="N533" s="422"/>
      <c r="O533" s="422"/>
      <c r="P533" s="422"/>
      <c r="Q533" s="422"/>
      <c r="R533" s="422"/>
      <c r="S533" s="422"/>
      <c r="T533" s="422"/>
      <c r="U533" s="422"/>
      <c r="V533" s="422"/>
      <c r="W533" s="422"/>
      <c r="X533" s="422"/>
    </row>
    <row r="534" spans="1:24" ht="12.75" customHeight="1">
      <c r="A534" s="422"/>
      <c r="B534" s="422"/>
      <c r="C534" s="422"/>
      <c r="D534" s="422"/>
      <c r="E534" s="422"/>
      <c r="F534" s="422"/>
      <c r="G534" s="455"/>
      <c r="H534" s="422"/>
      <c r="I534" s="422"/>
      <c r="J534" s="455"/>
      <c r="K534" s="455"/>
      <c r="L534" s="422"/>
      <c r="M534" s="422"/>
      <c r="N534" s="422"/>
      <c r="O534" s="422"/>
      <c r="P534" s="422"/>
      <c r="Q534" s="422"/>
      <c r="R534" s="422"/>
      <c r="S534" s="422"/>
      <c r="T534" s="422"/>
      <c r="U534" s="422"/>
      <c r="V534" s="422"/>
      <c r="W534" s="422"/>
      <c r="X534" s="422"/>
    </row>
    <row r="535" spans="1:24" ht="12.75" customHeight="1">
      <c r="A535" s="422"/>
      <c r="B535" s="422"/>
      <c r="C535" s="422"/>
      <c r="D535" s="422"/>
      <c r="E535" s="422"/>
      <c r="F535" s="422"/>
      <c r="G535" s="455"/>
      <c r="H535" s="422"/>
      <c r="I535" s="422"/>
      <c r="J535" s="455"/>
      <c r="K535" s="455"/>
      <c r="L535" s="422"/>
      <c r="M535" s="422"/>
      <c r="N535" s="422"/>
      <c r="O535" s="422"/>
      <c r="P535" s="422"/>
      <c r="Q535" s="422"/>
      <c r="R535" s="422"/>
      <c r="S535" s="422"/>
      <c r="T535" s="422"/>
      <c r="U535" s="422"/>
      <c r="V535" s="422"/>
      <c r="W535" s="422"/>
      <c r="X535" s="422"/>
    </row>
    <row r="536" spans="1:24" ht="12.75" customHeight="1">
      <c r="A536" s="422"/>
      <c r="B536" s="422"/>
      <c r="C536" s="422"/>
      <c r="D536" s="422"/>
      <c r="E536" s="422"/>
      <c r="F536" s="422"/>
      <c r="G536" s="455"/>
      <c r="H536" s="422"/>
      <c r="I536" s="422"/>
      <c r="J536" s="455"/>
      <c r="K536" s="455"/>
      <c r="L536" s="422"/>
      <c r="M536" s="422"/>
      <c r="N536" s="422"/>
      <c r="O536" s="422"/>
      <c r="P536" s="422"/>
      <c r="Q536" s="422"/>
      <c r="R536" s="422"/>
      <c r="S536" s="422"/>
      <c r="T536" s="422"/>
      <c r="U536" s="422"/>
      <c r="V536" s="422"/>
      <c r="W536" s="422"/>
      <c r="X536" s="422"/>
    </row>
    <row r="537" spans="1:24" ht="12.75" customHeight="1">
      <c r="A537" s="422"/>
      <c r="B537" s="422"/>
      <c r="C537" s="422"/>
      <c r="D537" s="422"/>
      <c r="E537" s="422"/>
      <c r="F537" s="422"/>
      <c r="G537" s="455"/>
      <c r="H537" s="422"/>
      <c r="I537" s="422"/>
      <c r="J537" s="455"/>
      <c r="K537" s="455"/>
      <c r="L537" s="422"/>
      <c r="M537" s="422"/>
      <c r="N537" s="422"/>
      <c r="O537" s="422"/>
      <c r="P537" s="422"/>
      <c r="Q537" s="422"/>
      <c r="R537" s="422"/>
      <c r="S537" s="422"/>
      <c r="T537" s="422"/>
      <c r="U537" s="422"/>
      <c r="V537" s="422"/>
      <c r="W537" s="422"/>
      <c r="X537" s="422"/>
    </row>
    <row r="538" spans="1:24" ht="12.75" customHeight="1">
      <c r="A538" s="422"/>
      <c r="B538" s="422"/>
      <c r="C538" s="422"/>
      <c r="D538" s="422"/>
      <c r="E538" s="422"/>
      <c r="F538" s="422"/>
      <c r="G538" s="455"/>
      <c r="H538" s="422"/>
      <c r="I538" s="422"/>
      <c r="J538" s="455"/>
      <c r="K538" s="455"/>
      <c r="L538" s="422"/>
      <c r="M538" s="422"/>
      <c r="N538" s="422"/>
      <c r="O538" s="422"/>
      <c r="P538" s="422"/>
      <c r="Q538" s="422"/>
      <c r="R538" s="422"/>
      <c r="S538" s="422"/>
      <c r="T538" s="422"/>
      <c r="U538" s="422"/>
      <c r="V538" s="422"/>
      <c r="W538" s="422"/>
      <c r="X538" s="422"/>
    </row>
    <row r="539" spans="1:24" ht="12.75" customHeight="1">
      <c r="A539" s="422"/>
      <c r="B539" s="422"/>
      <c r="C539" s="422"/>
      <c r="D539" s="422"/>
      <c r="E539" s="422"/>
      <c r="F539" s="422"/>
      <c r="G539" s="455"/>
      <c r="H539" s="422"/>
      <c r="I539" s="422"/>
      <c r="J539" s="455"/>
      <c r="K539" s="455"/>
      <c r="L539" s="422"/>
      <c r="M539" s="422"/>
      <c r="N539" s="422"/>
      <c r="O539" s="422"/>
      <c r="P539" s="422"/>
      <c r="Q539" s="422"/>
      <c r="R539" s="422"/>
      <c r="S539" s="422"/>
      <c r="T539" s="422"/>
      <c r="U539" s="422"/>
      <c r="V539" s="422"/>
      <c r="W539" s="422"/>
      <c r="X539" s="422"/>
    </row>
    <row r="540" spans="1:24" ht="12.75" customHeight="1">
      <c r="A540" s="422"/>
      <c r="B540" s="422"/>
      <c r="C540" s="422"/>
      <c r="D540" s="422"/>
      <c r="E540" s="422"/>
      <c r="F540" s="422"/>
      <c r="G540" s="455"/>
      <c r="H540" s="422"/>
      <c r="I540" s="422"/>
      <c r="J540" s="455"/>
      <c r="K540" s="455"/>
      <c r="L540" s="422"/>
      <c r="M540" s="422"/>
      <c r="N540" s="422"/>
      <c r="O540" s="422"/>
      <c r="P540" s="422"/>
      <c r="Q540" s="422"/>
      <c r="R540" s="422"/>
      <c r="S540" s="422"/>
      <c r="T540" s="422"/>
      <c r="U540" s="422"/>
      <c r="V540" s="422"/>
      <c r="W540" s="422"/>
      <c r="X540" s="422"/>
    </row>
    <row r="541" spans="1:24" ht="12.75" customHeight="1">
      <c r="A541" s="422"/>
      <c r="B541" s="422"/>
      <c r="C541" s="422"/>
      <c r="D541" s="422"/>
      <c r="E541" s="422"/>
      <c r="F541" s="422"/>
      <c r="G541" s="455"/>
      <c r="H541" s="422"/>
      <c r="I541" s="422"/>
      <c r="J541" s="455"/>
      <c r="K541" s="455"/>
      <c r="L541" s="422"/>
      <c r="M541" s="422"/>
      <c r="N541" s="422"/>
      <c r="O541" s="422"/>
      <c r="P541" s="422"/>
      <c r="Q541" s="422"/>
      <c r="R541" s="422"/>
      <c r="S541" s="422"/>
      <c r="T541" s="422"/>
      <c r="U541" s="422"/>
      <c r="V541" s="422"/>
      <c r="W541" s="422"/>
      <c r="X541" s="422"/>
    </row>
    <row r="542" spans="1:24" ht="12.75" customHeight="1">
      <c r="A542" s="422"/>
      <c r="B542" s="422"/>
      <c r="C542" s="422"/>
      <c r="D542" s="422"/>
      <c r="E542" s="422"/>
      <c r="F542" s="422"/>
      <c r="G542" s="455"/>
      <c r="H542" s="422"/>
      <c r="I542" s="422"/>
      <c r="J542" s="455"/>
      <c r="K542" s="455"/>
      <c r="L542" s="422"/>
      <c r="M542" s="422"/>
      <c r="N542" s="422"/>
      <c r="O542" s="422"/>
      <c r="P542" s="422"/>
      <c r="Q542" s="422"/>
      <c r="R542" s="422"/>
      <c r="S542" s="422"/>
      <c r="T542" s="422"/>
      <c r="U542" s="422"/>
      <c r="V542" s="422"/>
      <c r="W542" s="422"/>
      <c r="X542" s="422"/>
    </row>
    <row r="543" spans="1:24" ht="12.75" customHeight="1">
      <c r="A543" s="422"/>
      <c r="B543" s="422"/>
      <c r="C543" s="422"/>
      <c r="D543" s="422"/>
      <c r="E543" s="422"/>
      <c r="F543" s="422"/>
      <c r="G543" s="455"/>
      <c r="H543" s="422"/>
      <c r="I543" s="422"/>
      <c r="J543" s="455"/>
      <c r="K543" s="455"/>
      <c r="L543" s="422"/>
      <c r="M543" s="422"/>
      <c r="N543" s="422"/>
      <c r="O543" s="422"/>
      <c r="P543" s="422"/>
      <c r="Q543" s="422"/>
      <c r="R543" s="422"/>
      <c r="S543" s="422"/>
      <c r="T543" s="422"/>
      <c r="U543" s="422"/>
      <c r="V543" s="422"/>
      <c r="W543" s="422"/>
      <c r="X543" s="422"/>
    </row>
    <row r="544" spans="1:24" ht="12.75" customHeight="1">
      <c r="A544" s="422"/>
      <c r="B544" s="422"/>
      <c r="C544" s="422"/>
      <c r="D544" s="422"/>
      <c r="E544" s="422"/>
      <c r="F544" s="422"/>
      <c r="G544" s="455"/>
      <c r="H544" s="422"/>
      <c r="I544" s="422"/>
      <c r="J544" s="455"/>
      <c r="K544" s="455"/>
      <c r="L544" s="422"/>
      <c r="M544" s="422"/>
      <c r="N544" s="422"/>
      <c r="O544" s="422"/>
      <c r="P544" s="422"/>
      <c r="Q544" s="422"/>
      <c r="R544" s="422"/>
      <c r="S544" s="422"/>
      <c r="T544" s="422"/>
      <c r="U544" s="422"/>
      <c r="V544" s="422"/>
      <c r="W544" s="422"/>
      <c r="X544" s="422"/>
    </row>
    <row r="545" spans="1:24" ht="12.75" customHeight="1">
      <c r="A545" s="422"/>
      <c r="B545" s="422"/>
      <c r="C545" s="422"/>
      <c r="D545" s="422"/>
      <c r="E545" s="422"/>
      <c r="F545" s="422"/>
      <c r="G545" s="455"/>
      <c r="H545" s="422"/>
      <c r="I545" s="422"/>
      <c r="J545" s="455"/>
      <c r="K545" s="455"/>
      <c r="L545" s="422"/>
      <c r="M545" s="422"/>
      <c r="N545" s="422"/>
      <c r="O545" s="422"/>
      <c r="P545" s="422"/>
      <c r="Q545" s="422"/>
      <c r="R545" s="422"/>
      <c r="S545" s="422"/>
      <c r="T545" s="422"/>
      <c r="U545" s="422"/>
      <c r="V545" s="422"/>
      <c r="W545" s="422"/>
      <c r="X545" s="422"/>
    </row>
    <row r="546" spans="1:24" ht="12.75" customHeight="1">
      <c r="A546" s="422"/>
      <c r="B546" s="422"/>
      <c r="C546" s="422"/>
      <c r="D546" s="422"/>
      <c r="E546" s="422"/>
      <c r="F546" s="422"/>
      <c r="G546" s="455"/>
      <c r="H546" s="422"/>
      <c r="I546" s="422"/>
      <c r="J546" s="455"/>
      <c r="K546" s="455"/>
      <c r="L546" s="422"/>
      <c r="M546" s="422"/>
      <c r="N546" s="422"/>
      <c r="O546" s="422"/>
      <c r="P546" s="422"/>
      <c r="Q546" s="422"/>
      <c r="R546" s="422"/>
      <c r="S546" s="422"/>
      <c r="T546" s="422"/>
      <c r="U546" s="422"/>
      <c r="V546" s="422"/>
      <c r="W546" s="422"/>
      <c r="X546" s="422"/>
    </row>
    <row r="547" spans="1:24" ht="12.75" customHeight="1">
      <c r="A547" s="422"/>
      <c r="B547" s="422"/>
      <c r="C547" s="422"/>
      <c r="D547" s="422"/>
      <c r="E547" s="422"/>
      <c r="F547" s="422"/>
      <c r="G547" s="455"/>
      <c r="H547" s="422"/>
      <c r="I547" s="422"/>
      <c r="J547" s="455"/>
      <c r="K547" s="455"/>
      <c r="L547" s="422"/>
      <c r="M547" s="422"/>
      <c r="N547" s="422"/>
      <c r="O547" s="422"/>
      <c r="P547" s="422"/>
      <c r="Q547" s="422"/>
      <c r="R547" s="422"/>
      <c r="S547" s="422"/>
      <c r="T547" s="422"/>
      <c r="U547" s="422"/>
      <c r="V547" s="422"/>
      <c r="W547" s="422"/>
      <c r="X547" s="422"/>
    </row>
    <row r="548" spans="1:24" ht="12.75" customHeight="1">
      <c r="A548" s="422"/>
      <c r="B548" s="422"/>
      <c r="C548" s="422"/>
      <c r="D548" s="422"/>
      <c r="E548" s="422"/>
      <c r="F548" s="422"/>
      <c r="G548" s="455"/>
      <c r="H548" s="422"/>
      <c r="I548" s="422"/>
      <c r="J548" s="455"/>
      <c r="K548" s="455"/>
      <c r="L548" s="422"/>
      <c r="M548" s="422"/>
      <c r="N548" s="422"/>
      <c r="O548" s="422"/>
      <c r="P548" s="422"/>
      <c r="Q548" s="422"/>
      <c r="R548" s="422"/>
      <c r="S548" s="422"/>
      <c r="T548" s="422"/>
      <c r="U548" s="422"/>
      <c r="V548" s="422"/>
      <c r="W548" s="422"/>
      <c r="X548" s="422"/>
    </row>
    <row r="549" spans="1:24" ht="12.75" customHeight="1">
      <c r="A549" s="422"/>
      <c r="B549" s="422"/>
      <c r="C549" s="422"/>
      <c r="D549" s="422"/>
      <c r="E549" s="422"/>
      <c r="F549" s="422"/>
      <c r="G549" s="455"/>
      <c r="H549" s="422"/>
      <c r="I549" s="422"/>
      <c r="J549" s="455"/>
      <c r="K549" s="455"/>
      <c r="L549" s="422"/>
      <c r="M549" s="422"/>
      <c r="N549" s="422"/>
      <c r="O549" s="422"/>
      <c r="P549" s="422"/>
      <c r="Q549" s="422"/>
      <c r="R549" s="422"/>
      <c r="S549" s="422"/>
      <c r="T549" s="422"/>
      <c r="U549" s="422"/>
      <c r="V549" s="422"/>
      <c r="W549" s="422"/>
      <c r="X549" s="422"/>
    </row>
    <row r="550" spans="1:24" ht="12.75" customHeight="1">
      <c r="A550" s="422"/>
      <c r="B550" s="422"/>
      <c r="C550" s="422"/>
      <c r="D550" s="422"/>
      <c r="E550" s="422"/>
      <c r="F550" s="422"/>
      <c r="G550" s="455"/>
      <c r="H550" s="422"/>
      <c r="I550" s="422"/>
      <c r="J550" s="455"/>
      <c r="K550" s="455"/>
      <c r="L550" s="422"/>
      <c r="M550" s="422"/>
      <c r="N550" s="422"/>
      <c r="O550" s="422"/>
      <c r="P550" s="422"/>
      <c r="Q550" s="422"/>
      <c r="R550" s="422"/>
      <c r="S550" s="422"/>
      <c r="T550" s="422"/>
      <c r="U550" s="422"/>
      <c r="V550" s="422"/>
      <c r="W550" s="422"/>
      <c r="X550" s="422"/>
    </row>
    <row r="551" spans="1:24" ht="12.75" customHeight="1">
      <c r="A551" s="422"/>
      <c r="B551" s="422"/>
      <c r="C551" s="422"/>
      <c r="D551" s="422"/>
      <c r="E551" s="422"/>
      <c r="F551" s="422"/>
      <c r="G551" s="455"/>
      <c r="H551" s="422"/>
      <c r="I551" s="422"/>
      <c r="J551" s="455"/>
      <c r="K551" s="455"/>
      <c r="L551" s="422"/>
      <c r="M551" s="422"/>
      <c r="N551" s="422"/>
      <c r="O551" s="422"/>
      <c r="P551" s="422"/>
      <c r="Q551" s="422"/>
      <c r="R551" s="422"/>
      <c r="S551" s="422"/>
      <c r="T551" s="422"/>
      <c r="U551" s="422"/>
      <c r="V551" s="422"/>
      <c r="W551" s="422"/>
      <c r="X551" s="422"/>
    </row>
    <row r="552" spans="1:24" ht="12.75" customHeight="1">
      <c r="A552" s="422"/>
      <c r="B552" s="422"/>
      <c r="C552" s="422"/>
      <c r="D552" s="422"/>
      <c r="E552" s="422"/>
      <c r="F552" s="422"/>
      <c r="G552" s="455"/>
      <c r="H552" s="422"/>
      <c r="I552" s="422"/>
      <c r="J552" s="455"/>
      <c r="K552" s="455"/>
      <c r="L552" s="422"/>
      <c r="M552" s="422"/>
      <c r="N552" s="422"/>
      <c r="O552" s="422"/>
      <c r="P552" s="422"/>
      <c r="Q552" s="422"/>
      <c r="R552" s="422"/>
      <c r="S552" s="422"/>
      <c r="T552" s="422"/>
      <c r="U552" s="422"/>
      <c r="V552" s="422"/>
      <c r="W552" s="422"/>
      <c r="X552" s="422"/>
    </row>
    <row r="553" spans="1:24" ht="12.75" customHeight="1">
      <c r="A553" s="422"/>
      <c r="B553" s="422"/>
      <c r="C553" s="422"/>
      <c r="D553" s="422"/>
      <c r="E553" s="422"/>
      <c r="F553" s="422"/>
      <c r="G553" s="455"/>
      <c r="H553" s="422"/>
      <c r="I553" s="422"/>
      <c r="J553" s="455"/>
      <c r="K553" s="455"/>
      <c r="L553" s="422"/>
      <c r="M553" s="422"/>
      <c r="N553" s="422"/>
      <c r="O553" s="422"/>
      <c r="P553" s="422"/>
      <c r="Q553" s="422"/>
      <c r="R553" s="422"/>
      <c r="S553" s="422"/>
      <c r="T553" s="422"/>
      <c r="U553" s="422"/>
      <c r="V553" s="422"/>
      <c r="W553" s="422"/>
      <c r="X553" s="422"/>
    </row>
    <row r="554" spans="1:24" ht="12.75" customHeight="1">
      <c r="A554" s="422"/>
      <c r="B554" s="422"/>
      <c r="C554" s="422"/>
      <c r="D554" s="422"/>
      <c r="E554" s="422"/>
      <c r="F554" s="422"/>
      <c r="G554" s="455"/>
      <c r="H554" s="422"/>
      <c r="I554" s="422"/>
      <c r="J554" s="455"/>
      <c r="K554" s="455"/>
      <c r="L554" s="422"/>
      <c r="M554" s="422"/>
      <c r="N554" s="422"/>
      <c r="O554" s="422"/>
      <c r="P554" s="422"/>
      <c r="Q554" s="422"/>
      <c r="R554" s="422"/>
      <c r="S554" s="422"/>
      <c r="T554" s="422"/>
      <c r="U554" s="422"/>
      <c r="V554" s="422"/>
      <c r="W554" s="422"/>
      <c r="X554" s="422"/>
    </row>
    <row r="555" spans="1:24" ht="12.75" customHeight="1">
      <c r="A555" s="422"/>
      <c r="B555" s="422"/>
      <c r="C555" s="422"/>
      <c r="D555" s="422"/>
      <c r="E555" s="422"/>
      <c r="F555" s="422"/>
      <c r="G555" s="455"/>
      <c r="H555" s="422"/>
      <c r="I555" s="422"/>
      <c r="J555" s="455"/>
      <c r="K555" s="455"/>
      <c r="L555" s="422"/>
      <c r="M555" s="422"/>
      <c r="N555" s="422"/>
      <c r="O555" s="422"/>
      <c r="P555" s="422"/>
      <c r="Q555" s="422"/>
      <c r="R555" s="422"/>
      <c r="S555" s="422"/>
      <c r="T555" s="422"/>
      <c r="U555" s="422"/>
      <c r="V555" s="422"/>
      <c r="W555" s="422"/>
      <c r="X555" s="422"/>
    </row>
    <row r="556" spans="1:24" ht="12.75" customHeight="1">
      <c r="A556" s="422"/>
      <c r="B556" s="422"/>
      <c r="C556" s="422"/>
      <c r="D556" s="422"/>
      <c r="E556" s="422"/>
      <c r="F556" s="422"/>
      <c r="G556" s="455"/>
      <c r="H556" s="422"/>
      <c r="I556" s="422"/>
      <c r="J556" s="455"/>
      <c r="K556" s="455"/>
      <c r="L556" s="422"/>
      <c r="M556" s="422"/>
      <c r="N556" s="422"/>
      <c r="O556" s="422"/>
      <c r="P556" s="422"/>
      <c r="Q556" s="422"/>
      <c r="R556" s="422"/>
      <c r="S556" s="422"/>
      <c r="T556" s="422"/>
      <c r="U556" s="422"/>
      <c r="V556" s="422"/>
      <c r="W556" s="422"/>
      <c r="X556" s="422"/>
    </row>
    <row r="557" spans="1:24" ht="12.75" customHeight="1">
      <c r="A557" s="422"/>
      <c r="B557" s="422"/>
      <c r="C557" s="422"/>
      <c r="D557" s="422"/>
      <c r="E557" s="422"/>
      <c r="F557" s="422"/>
      <c r="G557" s="455"/>
      <c r="H557" s="422"/>
      <c r="I557" s="422"/>
      <c r="J557" s="455"/>
      <c r="K557" s="455"/>
      <c r="L557" s="422"/>
      <c r="M557" s="422"/>
      <c r="N557" s="422"/>
      <c r="O557" s="422"/>
      <c r="P557" s="422"/>
      <c r="Q557" s="422"/>
      <c r="R557" s="422"/>
      <c r="S557" s="422"/>
      <c r="T557" s="422"/>
      <c r="U557" s="422"/>
      <c r="V557" s="422"/>
      <c r="W557" s="422"/>
      <c r="X557" s="422"/>
    </row>
    <row r="558" spans="1:24" ht="12.75" customHeight="1">
      <c r="A558" s="422"/>
      <c r="B558" s="422"/>
      <c r="C558" s="422"/>
      <c r="D558" s="422"/>
      <c r="E558" s="422"/>
      <c r="F558" s="422"/>
      <c r="G558" s="455"/>
      <c r="H558" s="422"/>
      <c r="I558" s="422"/>
      <c r="J558" s="455"/>
      <c r="K558" s="455"/>
      <c r="L558" s="422"/>
      <c r="M558" s="422"/>
      <c r="N558" s="422"/>
      <c r="O558" s="422"/>
      <c r="P558" s="422"/>
      <c r="Q558" s="422"/>
      <c r="R558" s="422"/>
      <c r="S558" s="422"/>
      <c r="T558" s="422"/>
      <c r="U558" s="422"/>
      <c r="V558" s="422"/>
      <c r="W558" s="422"/>
      <c r="X558" s="422"/>
    </row>
    <row r="559" spans="1:24" ht="12.75" customHeight="1">
      <c r="A559" s="422"/>
      <c r="B559" s="422"/>
      <c r="C559" s="422"/>
      <c r="D559" s="422"/>
      <c r="E559" s="422"/>
      <c r="F559" s="422"/>
      <c r="G559" s="455"/>
      <c r="H559" s="422"/>
      <c r="I559" s="422"/>
      <c r="J559" s="455"/>
      <c r="K559" s="455"/>
      <c r="L559" s="422"/>
      <c r="M559" s="422"/>
      <c r="N559" s="422"/>
      <c r="O559" s="422"/>
      <c r="P559" s="422"/>
      <c r="Q559" s="422"/>
      <c r="R559" s="422"/>
      <c r="S559" s="422"/>
      <c r="T559" s="422"/>
      <c r="U559" s="422"/>
      <c r="V559" s="422"/>
      <c r="W559" s="422"/>
      <c r="X559" s="422"/>
    </row>
    <row r="560" spans="1:24" ht="12.75" customHeight="1">
      <c r="A560" s="422"/>
      <c r="B560" s="422"/>
      <c r="C560" s="422"/>
      <c r="D560" s="422"/>
      <c r="E560" s="422"/>
      <c r="F560" s="422"/>
      <c r="G560" s="455"/>
      <c r="H560" s="422"/>
      <c r="I560" s="422"/>
      <c r="J560" s="455"/>
      <c r="K560" s="455"/>
      <c r="L560" s="422"/>
      <c r="M560" s="422"/>
      <c r="N560" s="422"/>
      <c r="O560" s="422"/>
      <c r="P560" s="422"/>
      <c r="Q560" s="422"/>
      <c r="R560" s="422"/>
      <c r="S560" s="422"/>
      <c r="T560" s="422"/>
      <c r="U560" s="422"/>
      <c r="V560" s="422"/>
      <c r="W560" s="422"/>
      <c r="X560" s="422"/>
    </row>
    <row r="561" spans="1:24" ht="12.75" customHeight="1">
      <c r="A561" s="422"/>
      <c r="B561" s="422"/>
      <c r="C561" s="422"/>
      <c r="D561" s="422"/>
      <c r="E561" s="422"/>
      <c r="F561" s="422"/>
      <c r="G561" s="455"/>
      <c r="H561" s="422"/>
      <c r="I561" s="422"/>
      <c r="J561" s="455"/>
      <c r="K561" s="455"/>
      <c r="L561" s="422"/>
      <c r="M561" s="422"/>
      <c r="N561" s="422"/>
      <c r="O561" s="422"/>
      <c r="P561" s="422"/>
      <c r="Q561" s="422"/>
      <c r="R561" s="422"/>
      <c r="S561" s="422"/>
      <c r="T561" s="422"/>
      <c r="U561" s="422"/>
      <c r="V561" s="422"/>
      <c r="W561" s="422"/>
      <c r="X561" s="422"/>
    </row>
    <row r="562" spans="1:24" ht="12.75" customHeight="1">
      <c r="A562" s="422"/>
      <c r="B562" s="422"/>
      <c r="C562" s="422"/>
      <c r="D562" s="422"/>
      <c r="E562" s="422"/>
      <c r="F562" s="422"/>
      <c r="G562" s="455"/>
      <c r="H562" s="422"/>
      <c r="I562" s="422"/>
      <c r="J562" s="455"/>
      <c r="K562" s="455"/>
      <c r="L562" s="422"/>
      <c r="M562" s="422"/>
      <c r="N562" s="422"/>
      <c r="O562" s="422"/>
      <c r="P562" s="422"/>
      <c r="Q562" s="422"/>
      <c r="R562" s="422"/>
      <c r="S562" s="422"/>
      <c r="T562" s="422"/>
      <c r="U562" s="422"/>
      <c r="V562" s="422"/>
      <c r="W562" s="422"/>
      <c r="X562" s="422"/>
    </row>
    <row r="563" spans="1:24" ht="12.75" customHeight="1">
      <c r="A563" s="422"/>
      <c r="B563" s="422"/>
      <c r="C563" s="422"/>
      <c r="D563" s="422"/>
      <c r="E563" s="422"/>
      <c r="F563" s="422"/>
      <c r="G563" s="455"/>
      <c r="H563" s="422"/>
      <c r="I563" s="422"/>
      <c r="J563" s="455"/>
      <c r="K563" s="455"/>
      <c r="L563" s="422"/>
      <c r="M563" s="422"/>
      <c r="N563" s="422"/>
      <c r="O563" s="422"/>
      <c r="P563" s="422"/>
      <c r="Q563" s="422"/>
      <c r="R563" s="422"/>
      <c r="S563" s="422"/>
      <c r="T563" s="422"/>
      <c r="U563" s="422"/>
      <c r="V563" s="422"/>
      <c r="W563" s="422"/>
      <c r="X563" s="422"/>
    </row>
    <row r="564" spans="1:24" ht="12.75" customHeight="1">
      <c r="A564" s="422"/>
      <c r="B564" s="422"/>
      <c r="C564" s="422"/>
      <c r="D564" s="422"/>
      <c r="E564" s="422"/>
      <c r="F564" s="422"/>
      <c r="G564" s="455"/>
      <c r="H564" s="422"/>
      <c r="I564" s="422"/>
      <c r="J564" s="455"/>
      <c r="K564" s="455"/>
      <c r="L564" s="422"/>
      <c r="M564" s="422"/>
      <c r="N564" s="422"/>
      <c r="O564" s="422"/>
      <c r="P564" s="422"/>
      <c r="Q564" s="422"/>
      <c r="R564" s="422"/>
      <c r="S564" s="422"/>
      <c r="T564" s="422"/>
      <c r="U564" s="422"/>
      <c r="V564" s="422"/>
      <c r="W564" s="422"/>
      <c r="X564" s="422"/>
    </row>
    <row r="565" spans="1:24" ht="12.75" customHeight="1">
      <c r="A565" s="422"/>
      <c r="B565" s="422"/>
      <c r="C565" s="422"/>
      <c r="D565" s="422"/>
      <c r="E565" s="422"/>
      <c r="F565" s="422"/>
      <c r="G565" s="455"/>
      <c r="H565" s="422"/>
      <c r="I565" s="422"/>
      <c r="J565" s="455"/>
      <c r="K565" s="455"/>
      <c r="L565" s="422"/>
      <c r="M565" s="422"/>
      <c r="N565" s="422"/>
      <c r="O565" s="422"/>
      <c r="P565" s="422"/>
      <c r="Q565" s="422"/>
      <c r="R565" s="422"/>
      <c r="S565" s="422"/>
      <c r="T565" s="422"/>
      <c r="U565" s="422"/>
      <c r="V565" s="422"/>
      <c r="W565" s="422"/>
      <c r="X565" s="422"/>
    </row>
    <row r="566" spans="1:24" ht="12.75" customHeight="1">
      <c r="A566" s="422"/>
      <c r="B566" s="422"/>
      <c r="C566" s="422"/>
      <c r="D566" s="422"/>
      <c r="E566" s="422"/>
      <c r="F566" s="422"/>
      <c r="G566" s="455"/>
      <c r="H566" s="422"/>
      <c r="I566" s="422"/>
      <c r="J566" s="455"/>
      <c r="K566" s="455"/>
      <c r="L566" s="422"/>
      <c r="M566" s="422"/>
      <c r="N566" s="422"/>
      <c r="O566" s="422"/>
      <c r="P566" s="422"/>
      <c r="Q566" s="422"/>
      <c r="R566" s="422"/>
      <c r="S566" s="422"/>
      <c r="T566" s="422"/>
      <c r="U566" s="422"/>
      <c r="V566" s="422"/>
      <c r="W566" s="422"/>
      <c r="X566" s="422"/>
    </row>
    <row r="567" spans="1:24" ht="12.75" customHeight="1">
      <c r="A567" s="422"/>
      <c r="B567" s="422"/>
      <c r="C567" s="422"/>
      <c r="D567" s="422"/>
      <c r="E567" s="422"/>
      <c r="F567" s="422"/>
      <c r="G567" s="455"/>
      <c r="H567" s="422"/>
      <c r="I567" s="422"/>
      <c r="J567" s="455"/>
      <c r="K567" s="455"/>
      <c r="L567" s="422"/>
      <c r="M567" s="422"/>
      <c r="N567" s="422"/>
      <c r="O567" s="422"/>
      <c r="P567" s="422"/>
      <c r="Q567" s="422"/>
      <c r="R567" s="422"/>
      <c r="S567" s="422"/>
      <c r="T567" s="422"/>
      <c r="U567" s="422"/>
      <c r="V567" s="422"/>
      <c r="W567" s="422"/>
      <c r="X567" s="422"/>
    </row>
    <row r="568" spans="1:24" ht="12.75" customHeight="1">
      <c r="A568" s="422"/>
      <c r="B568" s="422"/>
      <c r="C568" s="422"/>
      <c r="D568" s="422"/>
      <c r="E568" s="422"/>
      <c r="F568" s="422"/>
      <c r="G568" s="455"/>
      <c r="H568" s="422"/>
      <c r="I568" s="422"/>
      <c r="J568" s="455"/>
      <c r="K568" s="455"/>
      <c r="L568" s="422"/>
      <c r="M568" s="422"/>
      <c r="N568" s="422"/>
      <c r="O568" s="422"/>
      <c r="P568" s="422"/>
      <c r="Q568" s="422"/>
      <c r="R568" s="422"/>
      <c r="S568" s="422"/>
      <c r="T568" s="422"/>
      <c r="U568" s="422"/>
      <c r="V568" s="422"/>
      <c r="W568" s="422"/>
      <c r="X568" s="422"/>
    </row>
    <row r="569" spans="1:24" ht="12.75" customHeight="1">
      <c r="A569" s="422"/>
      <c r="B569" s="422"/>
      <c r="C569" s="422"/>
      <c r="D569" s="422"/>
      <c r="E569" s="422"/>
      <c r="F569" s="422"/>
      <c r="G569" s="455"/>
      <c r="H569" s="422"/>
      <c r="I569" s="422"/>
      <c r="J569" s="455"/>
      <c r="K569" s="455"/>
      <c r="L569" s="422"/>
      <c r="M569" s="422"/>
      <c r="N569" s="422"/>
      <c r="O569" s="422"/>
      <c r="P569" s="422"/>
      <c r="Q569" s="422"/>
      <c r="R569" s="422"/>
      <c r="S569" s="422"/>
      <c r="T569" s="422"/>
      <c r="U569" s="422"/>
      <c r="V569" s="422"/>
      <c r="W569" s="422"/>
      <c r="X569" s="422"/>
    </row>
    <row r="570" spans="1:24" ht="12.75" customHeight="1">
      <c r="A570" s="422"/>
      <c r="B570" s="422"/>
      <c r="C570" s="422"/>
      <c r="D570" s="422"/>
      <c r="E570" s="422"/>
      <c r="F570" s="422"/>
      <c r="G570" s="455"/>
      <c r="H570" s="422"/>
      <c r="I570" s="422"/>
      <c r="J570" s="455"/>
      <c r="K570" s="455"/>
      <c r="L570" s="422"/>
      <c r="M570" s="422"/>
      <c r="N570" s="422"/>
      <c r="O570" s="422"/>
      <c r="P570" s="422"/>
      <c r="Q570" s="422"/>
      <c r="R570" s="422"/>
      <c r="S570" s="422"/>
      <c r="T570" s="422"/>
      <c r="U570" s="422"/>
      <c r="V570" s="422"/>
      <c r="W570" s="422"/>
      <c r="X570" s="422"/>
    </row>
    <row r="571" spans="1:24" ht="12.75" customHeight="1">
      <c r="A571" s="422"/>
      <c r="B571" s="422"/>
      <c r="C571" s="422"/>
      <c r="D571" s="422"/>
      <c r="E571" s="422"/>
      <c r="F571" s="422"/>
      <c r="G571" s="455"/>
      <c r="H571" s="422"/>
      <c r="I571" s="422"/>
      <c r="J571" s="455"/>
      <c r="K571" s="455"/>
      <c r="L571" s="422"/>
      <c r="M571" s="422"/>
      <c r="N571" s="422"/>
      <c r="O571" s="422"/>
      <c r="P571" s="422"/>
      <c r="Q571" s="422"/>
      <c r="R571" s="422"/>
      <c r="S571" s="422"/>
      <c r="T571" s="422"/>
      <c r="U571" s="422"/>
      <c r="V571" s="422"/>
      <c r="W571" s="422"/>
      <c r="X571" s="422"/>
    </row>
    <row r="572" spans="1:24" ht="12.75" customHeight="1">
      <c r="A572" s="422"/>
      <c r="B572" s="422"/>
      <c r="C572" s="422"/>
      <c r="D572" s="422"/>
      <c r="E572" s="422"/>
      <c r="F572" s="422"/>
      <c r="G572" s="455"/>
      <c r="H572" s="422"/>
      <c r="I572" s="422"/>
      <c r="J572" s="455"/>
      <c r="K572" s="455"/>
      <c r="L572" s="422"/>
      <c r="M572" s="422"/>
      <c r="N572" s="422"/>
      <c r="O572" s="422"/>
      <c r="P572" s="422"/>
      <c r="Q572" s="422"/>
      <c r="R572" s="422"/>
      <c r="S572" s="422"/>
      <c r="T572" s="422"/>
      <c r="U572" s="422"/>
      <c r="V572" s="422"/>
      <c r="W572" s="422"/>
      <c r="X572" s="422"/>
    </row>
    <row r="573" spans="1:24" ht="12.75" customHeight="1">
      <c r="A573" s="422"/>
      <c r="B573" s="422"/>
      <c r="C573" s="422"/>
      <c r="D573" s="422"/>
      <c r="E573" s="422"/>
      <c r="F573" s="422"/>
      <c r="G573" s="455"/>
      <c r="H573" s="422"/>
      <c r="I573" s="422"/>
      <c r="J573" s="455"/>
      <c r="K573" s="455"/>
      <c r="L573" s="422"/>
      <c r="M573" s="422"/>
      <c r="N573" s="422"/>
      <c r="O573" s="422"/>
      <c r="P573" s="422"/>
      <c r="Q573" s="422"/>
      <c r="R573" s="422"/>
      <c r="S573" s="422"/>
      <c r="T573" s="422"/>
      <c r="U573" s="422"/>
      <c r="V573" s="422"/>
      <c r="W573" s="422"/>
      <c r="X573" s="422"/>
    </row>
    <row r="574" spans="1:24" ht="12.75" customHeight="1">
      <c r="A574" s="422"/>
      <c r="B574" s="422"/>
      <c r="C574" s="422"/>
      <c r="D574" s="422"/>
      <c r="E574" s="422"/>
      <c r="F574" s="422"/>
      <c r="G574" s="455"/>
      <c r="H574" s="422"/>
      <c r="I574" s="422"/>
      <c r="J574" s="455"/>
      <c r="K574" s="455"/>
      <c r="L574" s="422"/>
      <c r="M574" s="422"/>
      <c r="N574" s="422"/>
      <c r="O574" s="422"/>
      <c r="P574" s="422"/>
      <c r="Q574" s="422"/>
      <c r="R574" s="422"/>
      <c r="S574" s="422"/>
      <c r="T574" s="422"/>
      <c r="U574" s="422"/>
      <c r="V574" s="422"/>
      <c r="W574" s="422"/>
      <c r="X574" s="422"/>
    </row>
    <row r="575" spans="1:24" ht="12.75" customHeight="1">
      <c r="A575" s="422"/>
      <c r="B575" s="422"/>
      <c r="C575" s="422"/>
      <c r="D575" s="422"/>
      <c r="E575" s="422"/>
      <c r="F575" s="422"/>
      <c r="G575" s="455"/>
      <c r="H575" s="422"/>
      <c r="I575" s="422"/>
      <c r="J575" s="455"/>
      <c r="K575" s="455"/>
      <c r="L575" s="422"/>
      <c r="M575" s="422"/>
      <c r="N575" s="422"/>
      <c r="O575" s="422"/>
      <c r="P575" s="422"/>
      <c r="Q575" s="422"/>
      <c r="R575" s="422"/>
      <c r="S575" s="422"/>
      <c r="T575" s="422"/>
      <c r="U575" s="422"/>
      <c r="V575" s="422"/>
      <c r="W575" s="422"/>
      <c r="X575" s="422"/>
    </row>
    <row r="576" spans="1:24" ht="12.75" customHeight="1">
      <c r="A576" s="422"/>
      <c r="B576" s="422"/>
      <c r="C576" s="422"/>
      <c r="D576" s="422"/>
      <c r="E576" s="422"/>
      <c r="F576" s="422"/>
      <c r="G576" s="455"/>
      <c r="H576" s="422"/>
      <c r="I576" s="422"/>
      <c r="J576" s="455"/>
      <c r="K576" s="455"/>
      <c r="L576" s="422"/>
      <c r="M576" s="422"/>
      <c r="N576" s="422"/>
      <c r="O576" s="422"/>
      <c r="P576" s="422"/>
      <c r="Q576" s="422"/>
      <c r="R576" s="422"/>
      <c r="S576" s="422"/>
      <c r="T576" s="422"/>
      <c r="U576" s="422"/>
      <c r="V576" s="422"/>
      <c r="W576" s="422"/>
      <c r="X576" s="422"/>
    </row>
    <row r="577" spans="1:24" ht="12.75" customHeight="1">
      <c r="A577" s="422"/>
      <c r="B577" s="422"/>
      <c r="C577" s="422"/>
      <c r="D577" s="422"/>
      <c r="E577" s="422"/>
      <c r="F577" s="422"/>
      <c r="G577" s="455"/>
      <c r="H577" s="422"/>
      <c r="I577" s="422"/>
      <c r="J577" s="455"/>
      <c r="K577" s="455"/>
      <c r="L577" s="422"/>
      <c r="M577" s="422"/>
      <c r="N577" s="422"/>
      <c r="O577" s="422"/>
      <c r="P577" s="422"/>
      <c r="Q577" s="422"/>
      <c r="R577" s="422"/>
      <c r="S577" s="422"/>
      <c r="T577" s="422"/>
      <c r="U577" s="422"/>
      <c r="V577" s="422"/>
      <c r="W577" s="422"/>
      <c r="X577" s="422"/>
    </row>
    <row r="578" spans="1:24" ht="12.75" customHeight="1">
      <c r="A578" s="422"/>
      <c r="B578" s="422"/>
      <c r="C578" s="422"/>
      <c r="D578" s="422"/>
      <c r="E578" s="422"/>
      <c r="F578" s="422"/>
      <c r="G578" s="455"/>
      <c r="H578" s="422"/>
      <c r="I578" s="422"/>
      <c r="J578" s="455"/>
      <c r="K578" s="455"/>
      <c r="L578" s="422"/>
      <c r="M578" s="422"/>
      <c r="N578" s="422"/>
      <c r="O578" s="422"/>
      <c r="P578" s="422"/>
      <c r="Q578" s="422"/>
      <c r="R578" s="422"/>
      <c r="S578" s="422"/>
      <c r="T578" s="422"/>
      <c r="U578" s="422"/>
      <c r="V578" s="422"/>
      <c r="W578" s="422"/>
      <c r="X578" s="422"/>
    </row>
    <row r="579" spans="1:24" ht="12.75" customHeight="1">
      <c r="A579" s="422"/>
      <c r="B579" s="422"/>
      <c r="C579" s="422"/>
      <c r="D579" s="422"/>
      <c r="E579" s="422"/>
      <c r="F579" s="422"/>
      <c r="G579" s="455"/>
      <c r="H579" s="422"/>
      <c r="I579" s="422"/>
      <c r="J579" s="455"/>
      <c r="K579" s="455"/>
      <c r="L579" s="422"/>
      <c r="M579" s="422"/>
      <c r="N579" s="422"/>
      <c r="O579" s="422"/>
      <c r="P579" s="422"/>
      <c r="Q579" s="422"/>
      <c r="R579" s="422"/>
      <c r="S579" s="422"/>
      <c r="T579" s="422"/>
      <c r="U579" s="422"/>
      <c r="V579" s="422"/>
      <c r="W579" s="422"/>
      <c r="X579" s="422"/>
    </row>
    <row r="580" spans="1:24" ht="12.75" customHeight="1">
      <c r="A580" s="422"/>
      <c r="B580" s="422"/>
      <c r="C580" s="422"/>
      <c r="D580" s="422"/>
      <c r="E580" s="422"/>
      <c r="F580" s="422"/>
      <c r="G580" s="455"/>
      <c r="H580" s="422"/>
      <c r="I580" s="422"/>
      <c r="J580" s="455"/>
      <c r="K580" s="455"/>
      <c r="L580" s="422"/>
      <c r="M580" s="422"/>
      <c r="N580" s="422"/>
      <c r="O580" s="422"/>
      <c r="P580" s="422"/>
      <c r="Q580" s="422"/>
      <c r="R580" s="422"/>
      <c r="S580" s="422"/>
      <c r="T580" s="422"/>
      <c r="U580" s="422"/>
      <c r="V580" s="422"/>
      <c r="W580" s="422"/>
      <c r="X580" s="422"/>
    </row>
    <row r="581" spans="1:24" ht="12.75" customHeight="1">
      <c r="A581" s="422"/>
      <c r="B581" s="422"/>
      <c r="C581" s="422"/>
      <c r="D581" s="422"/>
      <c r="E581" s="422"/>
      <c r="F581" s="422"/>
      <c r="G581" s="455"/>
      <c r="H581" s="422"/>
      <c r="I581" s="422"/>
      <c r="J581" s="455"/>
      <c r="K581" s="455"/>
      <c r="L581" s="422"/>
      <c r="M581" s="422"/>
      <c r="N581" s="422"/>
      <c r="O581" s="422"/>
      <c r="P581" s="422"/>
      <c r="Q581" s="422"/>
      <c r="R581" s="422"/>
      <c r="S581" s="422"/>
      <c r="T581" s="422"/>
      <c r="U581" s="422"/>
      <c r="V581" s="422"/>
      <c r="W581" s="422"/>
      <c r="X581" s="422"/>
    </row>
    <row r="582" spans="1:24" ht="12.75" customHeight="1">
      <c r="A582" s="422"/>
      <c r="B582" s="422"/>
      <c r="C582" s="422"/>
      <c r="D582" s="422"/>
      <c r="E582" s="422"/>
      <c r="F582" s="422"/>
      <c r="G582" s="455"/>
      <c r="H582" s="422"/>
      <c r="I582" s="422"/>
      <c r="J582" s="455"/>
      <c r="K582" s="455"/>
      <c r="L582" s="422"/>
      <c r="M582" s="422"/>
      <c r="N582" s="422"/>
      <c r="O582" s="422"/>
      <c r="P582" s="422"/>
      <c r="Q582" s="422"/>
      <c r="R582" s="422"/>
      <c r="S582" s="422"/>
      <c r="T582" s="422"/>
      <c r="U582" s="422"/>
      <c r="V582" s="422"/>
      <c r="W582" s="422"/>
      <c r="X582" s="422"/>
    </row>
    <row r="583" spans="1:24" ht="12.75" customHeight="1">
      <c r="A583" s="422"/>
      <c r="B583" s="422"/>
      <c r="C583" s="422"/>
      <c r="D583" s="422"/>
      <c r="E583" s="422"/>
      <c r="F583" s="422"/>
      <c r="G583" s="455"/>
      <c r="H583" s="422"/>
      <c r="I583" s="422"/>
      <c r="J583" s="455"/>
      <c r="K583" s="455"/>
      <c r="L583" s="422"/>
      <c r="M583" s="422"/>
      <c r="N583" s="422"/>
      <c r="O583" s="422"/>
      <c r="P583" s="422"/>
      <c r="Q583" s="422"/>
      <c r="R583" s="422"/>
      <c r="S583" s="422"/>
      <c r="T583" s="422"/>
      <c r="U583" s="422"/>
      <c r="V583" s="422"/>
      <c r="W583" s="422"/>
      <c r="X583" s="422"/>
    </row>
    <row r="584" spans="1:24" ht="12.75" customHeight="1">
      <c r="A584" s="422"/>
      <c r="B584" s="422"/>
      <c r="C584" s="422"/>
      <c r="D584" s="422"/>
      <c r="E584" s="422"/>
      <c r="F584" s="422"/>
      <c r="G584" s="455"/>
      <c r="H584" s="422"/>
      <c r="I584" s="422"/>
      <c r="J584" s="455"/>
      <c r="K584" s="455"/>
      <c r="L584" s="422"/>
      <c r="M584" s="422"/>
      <c r="N584" s="422"/>
      <c r="O584" s="422"/>
      <c r="P584" s="422"/>
      <c r="Q584" s="422"/>
      <c r="R584" s="422"/>
      <c r="S584" s="422"/>
      <c r="T584" s="422"/>
      <c r="U584" s="422"/>
      <c r="V584" s="422"/>
      <c r="W584" s="422"/>
      <c r="X584" s="422"/>
    </row>
    <row r="585" spans="1:24" ht="12.75" customHeight="1">
      <c r="A585" s="422"/>
      <c r="B585" s="422"/>
      <c r="C585" s="422"/>
      <c r="D585" s="422"/>
      <c r="E585" s="422"/>
      <c r="F585" s="422"/>
      <c r="G585" s="455"/>
      <c r="H585" s="422"/>
      <c r="I585" s="422"/>
      <c r="J585" s="455"/>
      <c r="K585" s="455"/>
      <c r="L585" s="422"/>
      <c r="M585" s="422"/>
      <c r="N585" s="422"/>
      <c r="O585" s="422"/>
      <c r="P585" s="422"/>
      <c r="Q585" s="422"/>
      <c r="R585" s="422"/>
      <c r="S585" s="422"/>
      <c r="T585" s="422"/>
      <c r="U585" s="422"/>
      <c r="V585" s="422"/>
      <c r="W585" s="422"/>
      <c r="X585" s="422"/>
    </row>
    <row r="586" spans="1:24" ht="12.75" customHeight="1">
      <c r="A586" s="422"/>
      <c r="B586" s="422"/>
      <c r="C586" s="422"/>
      <c r="D586" s="422"/>
      <c r="E586" s="422"/>
      <c r="F586" s="422"/>
      <c r="G586" s="455"/>
      <c r="H586" s="422"/>
      <c r="I586" s="422"/>
      <c r="J586" s="455"/>
      <c r="K586" s="455"/>
      <c r="L586" s="422"/>
      <c r="M586" s="422"/>
      <c r="N586" s="422"/>
      <c r="O586" s="422"/>
      <c r="P586" s="422"/>
      <c r="Q586" s="422"/>
      <c r="R586" s="422"/>
      <c r="S586" s="422"/>
      <c r="T586" s="422"/>
      <c r="U586" s="422"/>
      <c r="V586" s="422"/>
      <c r="W586" s="422"/>
      <c r="X586" s="422"/>
    </row>
    <row r="587" spans="1:24" ht="12.75" customHeight="1">
      <c r="A587" s="422"/>
      <c r="B587" s="422"/>
      <c r="C587" s="422"/>
      <c r="D587" s="422"/>
      <c r="E587" s="422"/>
      <c r="F587" s="422"/>
      <c r="G587" s="455"/>
      <c r="H587" s="422"/>
      <c r="I587" s="422"/>
      <c r="J587" s="455"/>
      <c r="K587" s="455"/>
      <c r="L587" s="422"/>
      <c r="M587" s="422"/>
      <c r="N587" s="422"/>
      <c r="O587" s="422"/>
      <c r="P587" s="422"/>
      <c r="Q587" s="422"/>
      <c r="R587" s="422"/>
      <c r="S587" s="422"/>
      <c r="T587" s="422"/>
      <c r="U587" s="422"/>
      <c r="V587" s="422"/>
      <c r="W587" s="422"/>
      <c r="X587" s="422"/>
    </row>
    <row r="588" spans="1:24" ht="12.75" customHeight="1">
      <c r="A588" s="422"/>
      <c r="B588" s="422"/>
      <c r="C588" s="422"/>
      <c r="D588" s="422"/>
      <c r="E588" s="422"/>
      <c r="F588" s="422"/>
      <c r="G588" s="455"/>
      <c r="H588" s="422"/>
      <c r="I588" s="422"/>
      <c r="J588" s="455"/>
      <c r="K588" s="455"/>
      <c r="L588" s="422"/>
      <c r="M588" s="422"/>
      <c r="N588" s="422"/>
      <c r="O588" s="422"/>
      <c r="P588" s="422"/>
      <c r="Q588" s="422"/>
      <c r="R588" s="422"/>
      <c r="S588" s="422"/>
      <c r="T588" s="422"/>
      <c r="U588" s="422"/>
      <c r="V588" s="422"/>
      <c r="W588" s="422"/>
      <c r="X588" s="422"/>
    </row>
    <row r="589" spans="1:24" ht="12.75" customHeight="1">
      <c r="A589" s="422"/>
      <c r="B589" s="422"/>
      <c r="C589" s="422"/>
      <c r="D589" s="422"/>
      <c r="E589" s="422"/>
      <c r="F589" s="422"/>
      <c r="G589" s="455"/>
      <c r="H589" s="422"/>
      <c r="I589" s="422"/>
      <c r="J589" s="455"/>
      <c r="K589" s="455"/>
      <c r="L589" s="422"/>
      <c r="M589" s="422"/>
      <c r="N589" s="422"/>
      <c r="O589" s="422"/>
      <c r="P589" s="422"/>
      <c r="Q589" s="422"/>
      <c r="R589" s="422"/>
      <c r="S589" s="422"/>
      <c r="T589" s="422"/>
      <c r="U589" s="422"/>
      <c r="V589" s="422"/>
      <c r="W589" s="422"/>
      <c r="X589" s="422"/>
    </row>
    <row r="590" spans="1:24" ht="12.75" customHeight="1">
      <c r="A590" s="422"/>
      <c r="B590" s="422"/>
      <c r="C590" s="422"/>
      <c r="D590" s="422"/>
      <c r="E590" s="422"/>
      <c r="F590" s="422"/>
      <c r="G590" s="455"/>
      <c r="H590" s="422"/>
      <c r="I590" s="422"/>
      <c r="J590" s="455"/>
      <c r="K590" s="455"/>
      <c r="L590" s="422"/>
      <c r="M590" s="422"/>
      <c r="N590" s="422"/>
      <c r="O590" s="422"/>
      <c r="P590" s="422"/>
      <c r="Q590" s="422"/>
      <c r="R590" s="422"/>
      <c r="S590" s="422"/>
      <c r="T590" s="422"/>
      <c r="U590" s="422"/>
      <c r="V590" s="422"/>
      <c r="W590" s="422"/>
      <c r="X590" s="422"/>
    </row>
    <row r="591" spans="1:24" ht="12.75" customHeight="1">
      <c r="A591" s="422"/>
      <c r="B591" s="422"/>
      <c r="C591" s="422"/>
      <c r="D591" s="422"/>
      <c r="E591" s="422"/>
      <c r="F591" s="422"/>
      <c r="G591" s="455"/>
      <c r="H591" s="422"/>
      <c r="I591" s="422"/>
      <c r="J591" s="455"/>
      <c r="K591" s="455"/>
      <c r="L591" s="422"/>
      <c r="M591" s="422"/>
      <c r="N591" s="422"/>
      <c r="O591" s="422"/>
      <c r="P591" s="422"/>
      <c r="Q591" s="422"/>
      <c r="R591" s="422"/>
      <c r="S591" s="422"/>
      <c r="T591" s="422"/>
      <c r="U591" s="422"/>
      <c r="V591" s="422"/>
      <c r="W591" s="422"/>
      <c r="X591" s="422"/>
    </row>
    <row r="592" spans="1:24" ht="12.75" customHeight="1">
      <c r="A592" s="422"/>
      <c r="B592" s="422"/>
      <c r="C592" s="422"/>
      <c r="D592" s="422"/>
      <c r="E592" s="422"/>
      <c r="F592" s="422"/>
      <c r="G592" s="455"/>
      <c r="H592" s="422"/>
      <c r="I592" s="422"/>
      <c r="J592" s="455"/>
      <c r="K592" s="455"/>
      <c r="L592" s="422"/>
      <c r="M592" s="422"/>
      <c r="N592" s="422"/>
      <c r="O592" s="422"/>
      <c r="P592" s="422"/>
      <c r="Q592" s="422"/>
      <c r="R592" s="422"/>
      <c r="S592" s="422"/>
      <c r="T592" s="422"/>
      <c r="U592" s="422"/>
      <c r="V592" s="422"/>
      <c r="W592" s="422"/>
      <c r="X592" s="422"/>
    </row>
    <row r="593" spans="1:24" ht="12.75" customHeight="1">
      <c r="A593" s="422"/>
      <c r="B593" s="422"/>
      <c r="C593" s="422"/>
      <c r="D593" s="422"/>
      <c r="E593" s="422"/>
      <c r="F593" s="422"/>
      <c r="G593" s="455"/>
      <c r="H593" s="422"/>
      <c r="I593" s="422"/>
      <c r="J593" s="455"/>
      <c r="K593" s="455"/>
      <c r="L593" s="422"/>
      <c r="M593" s="422"/>
      <c r="N593" s="422"/>
      <c r="O593" s="422"/>
      <c r="P593" s="422"/>
      <c r="Q593" s="422"/>
      <c r="R593" s="422"/>
      <c r="S593" s="422"/>
      <c r="T593" s="422"/>
      <c r="U593" s="422"/>
      <c r="V593" s="422"/>
      <c r="W593" s="422"/>
      <c r="X593" s="422"/>
    </row>
    <row r="594" spans="1:24" ht="12.75" customHeight="1">
      <c r="A594" s="422"/>
      <c r="B594" s="422"/>
      <c r="C594" s="422"/>
      <c r="D594" s="422"/>
      <c r="E594" s="422"/>
      <c r="F594" s="422"/>
      <c r="G594" s="455"/>
      <c r="H594" s="422"/>
      <c r="I594" s="422"/>
      <c r="J594" s="455"/>
      <c r="K594" s="455"/>
      <c r="L594" s="422"/>
      <c r="M594" s="422"/>
      <c r="N594" s="422"/>
      <c r="O594" s="422"/>
      <c r="P594" s="422"/>
      <c r="Q594" s="422"/>
      <c r="R594" s="422"/>
      <c r="S594" s="422"/>
      <c r="T594" s="422"/>
      <c r="U594" s="422"/>
      <c r="V594" s="422"/>
      <c r="W594" s="422"/>
      <c r="X594" s="422"/>
    </row>
    <row r="595" spans="1:24" ht="12.75" customHeight="1">
      <c r="A595" s="422"/>
      <c r="B595" s="422"/>
      <c r="C595" s="422"/>
      <c r="D595" s="422"/>
      <c r="E595" s="422"/>
      <c r="F595" s="422"/>
      <c r="G595" s="455"/>
      <c r="H595" s="422"/>
      <c r="I595" s="422"/>
      <c r="J595" s="455"/>
      <c r="K595" s="455"/>
      <c r="L595" s="422"/>
      <c r="M595" s="422"/>
      <c r="N595" s="422"/>
      <c r="O595" s="422"/>
      <c r="P595" s="422"/>
      <c r="Q595" s="422"/>
      <c r="R595" s="422"/>
      <c r="S595" s="422"/>
      <c r="T595" s="422"/>
      <c r="U595" s="422"/>
      <c r="V595" s="422"/>
      <c r="W595" s="422"/>
      <c r="X595" s="422"/>
    </row>
    <row r="596" spans="1:24" ht="12.75" customHeight="1">
      <c r="A596" s="422"/>
      <c r="B596" s="422"/>
      <c r="C596" s="422"/>
      <c r="D596" s="422"/>
      <c r="E596" s="422"/>
      <c r="F596" s="422"/>
      <c r="G596" s="455"/>
      <c r="H596" s="422"/>
      <c r="I596" s="422"/>
      <c r="J596" s="455"/>
      <c r="K596" s="455"/>
      <c r="L596" s="422"/>
      <c r="M596" s="422"/>
      <c r="N596" s="422"/>
      <c r="O596" s="422"/>
      <c r="P596" s="422"/>
      <c r="Q596" s="422"/>
      <c r="R596" s="422"/>
      <c r="S596" s="422"/>
      <c r="T596" s="422"/>
      <c r="U596" s="422"/>
      <c r="V596" s="422"/>
      <c r="W596" s="422"/>
      <c r="X596" s="422"/>
    </row>
    <row r="597" spans="1:24" ht="12.75" customHeight="1">
      <c r="A597" s="422"/>
      <c r="B597" s="422"/>
      <c r="C597" s="422"/>
      <c r="D597" s="422"/>
      <c r="E597" s="422"/>
      <c r="F597" s="422"/>
      <c r="G597" s="455"/>
      <c r="H597" s="422"/>
      <c r="I597" s="422"/>
      <c r="J597" s="455"/>
      <c r="K597" s="455"/>
      <c r="L597" s="422"/>
      <c r="M597" s="422"/>
      <c r="N597" s="422"/>
      <c r="O597" s="422"/>
      <c r="P597" s="422"/>
      <c r="Q597" s="422"/>
      <c r="R597" s="422"/>
      <c r="S597" s="422"/>
      <c r="T597" s="422"/>
      <c r="U597" s="422"/>
      <c r="V597" s="422"/>
      <c r="W597" s="422"/>
      <c r="X597" s="422"/>
    </row>
    <row r="598" spans="1:24" ht="12.75" customHeight="1">
      <c r="A598" s="422"/>
      <c r="B598" s="422"/>
      <c r="C598" s="422"/>
      <c r="D598" s="422"/>
      <c r="E598" s="422"/>
      <c r="F598" s="422"/>
      <c r="G598" s="455"/>
      <c r="H598" s="422"/>
      <c r="I598" s="422"/>
      <c r="J598" s="455"/>
      <c r="K598" s="455"/>
      <c r="L598" s="422"/>
      <c r="M598" s="422"/>
      <c r="N598" s="422"/>
      <c r="O598" s="422"/>
      <c r="P598" s="422"/>
      <c r="Q598" s="422"/>
      <c r="R598" s="422"/>
      <c r="S598" s="422"/>
      <c r="T598" s="422"/>
      <c r="U598" s="422"/>
      <c r="V598" s="422"/>
      <c r="W598" s="422"/>
      <c r="X598" s="422"/>
    </row>
    <row r="599" spans="1:24" ht="12.75" customHeight="1">
      <c r="A599" s="422"/>
      <c r="B599" s="422"/>
      <c r="C599" s="422"/>
      <c r="D599" s="422"/>
      <c r="E599" s="422"/>
      <c r="F599" s="422"/>
      <c r="G599" s="455"/>
      <c r="H599" s="422"/>
      <c r="I599" s="422"/>
      <c r="J599" s="455"/>
      <c r="K599" s="455"/>
      <c r="L599" s="422"/>
      <c r="M599" s="422"/>
      <c r="N599" s="422"/>
      <c r="O599" s="422"/>
      <c r="P599" s="422"/>
      <c r="Q599" s="422"/>
      <c r="R599" s="422"/>
      <c r="S599" s="422"/>
      <c r="T599" s="422"/>
      <c r="U599" s="422"/>
      <c r="V599" s="422"/>
      <c r="W599" s="422"/>
      <c r="X599" s="422"/>
    </row>
    <row r="600" spans="1:24" ht="12.75" customHeight="1">
      <c r="A600" s="422"/>
      <c r="B600" s="422"/>
      <c r="C600" s="422"/>
      <c r="D600" s="422"/>
      <c r="E600" s="422"/>
      <c r="F600" s="422"/>
      <c r="G600" s="455"/>
      <c r="H600" s="422"/>
      <c r="I600" s="422"/>
      <c r="J600" s="455"/>
      <c r="K600" s="455"/>
      <c r="L600" s="422"/>
      <c r="M600" s="422"/>
      <c r="N600" s="422"/>
      <c r="O600" s="422"/>
      <c r="P600" s="422"/>
      <c r="Q600" s="422"/>
      <c r="R600" s="422"/>
      <c r="S600" s="422"/>
      <c r="T600" s="422"/>
      <c r="U600" s="422"/>
      <c r="V600" s="422"/>
      <c r="W600" s="422"/>
      <c r="X600" s="422"/>
    </row>
    <row r="601" spans="1:24" ht="12.75" customHeight="1">
      <c r="A601" s="422"/>
      <c r="B601" s="422"/>
      <c r="C601" s="422"/>
      <c r="D601" s="422"/>
      <c r="E601" s="422"/>
      <c r="F601" s="422"/>
      <c r="G601" s="455"/>
      <c r="H601" s="422"/>
      <c r="I601" s="422"/>
      <c r="J601" s="455"/>
      <c r="K601" s="455"/>
      <c r="L601" s="422"/>
      <c r="M601" s="422"/>
      <c r="N601" s="422"/>
      <c r="O601" s="422"/>
      <c r="P601" s="422"/>
      <c r="Q601" s="422"/>
      <c r="R601" s="422"/>
      <c r="S601" s="422"/>
      <c r="T601" s="422"/>
      <c r="U601" s="422"/>
      <c r="V601" s="422"/>
      <c r="W601" s="422"/>
      <c r="X601" s="422"/>
    </row>
    <row r="602" spans="1:24" ht="12.75" customHeight="1">
      <c r="A602" s="422"/>
      <c r="B602" s="422"/>
      <c r="C602" s="422"/>
      <c r="D602" s="422"/>
      <c r="E602" s="422"/>
      <c r="F602" s="422"/>
      <c r="G602" s="455"/>
      <c r="H602" s="422"/>
      <c r="I602" s="422"/>
      <c r="J602" s="455"/>
      <c r="K602" s="455"/>
      <c r="L602" s="422"/>
      <c r="M602" s="422"/>
      <c r="N602" s="422"/>
      <c r="O602" s="422"/>
      <c r="P602" s="422"/>
      <c r="Q602" s="422"/>
      <c r="R602" s="422"/>
      <c r="S602" s="422"/>
      <c r="T602" s="422"/>
      <c r="U602" s="422"/>
      <c r="V602" s="422"/>
      <c r="W602" s="422"/>
      <c r="X602" s="422"/>
    </row>
    <row r="603" spans="1:24" ht="12.75" customHeight="1">
      <c r="A603" s="422"/>
      <c r="B603" s="422"/>
      <c r="C603" s="422"/>
      <c r="D603" s="422"/>
      <c r="E603" s="422"/>
      <c r="F603" s="422"/>
      <c r="G603" s="455"/>
      <c r="H603" s="422"/>
      <c r="I603" s="422"/>
      <c r="J603" s="455"/>
      <c r="K603" s="455"/>
      <c r="L603" s="422"/>
      <c r="M603" s="422"/>
      <c r="N603" s="422"/>
      <c r="O603" s="422"/>
      <c r="P603" s="422"/>
      <c r="Q603" s="422"/>
      <c r="R603" s="422"/>
      <c r="S603" s="422"/>
      <c r="T603" s="422"/>
      <c r="U603" s="422"/>
      <c r="V603" s="422"/>
      <c r="W603" s="422"/>
      <c r="X603" s="422"/>
    </row>
    <row r="604" spans="1:24" ht="12.75" customHeight="1">
      <c r="A604" s="422"/>
      <c r="B604" s="422"/>
      <c r="C604" s="422"/>
      <c r="D604" s="422"/>
      <c r="E604" s="422"/>
      <c r="F604" s="422"/>
      <c r="G604" s="455"/>
      <c r="H604" s="422"/>
      <c r="I604" s="422"/>
      <c r="J604" s="455"/>
      <c r="K604" s="455"/>
      <c r="L604" s="422"/>
      <c r="M604" s="422"/>
      <c r="N604" s="422"/>
      <c r="O604" s="422"/>
      <c r="P604" s="422"/>
      <c r="Q604" s="422"/>
      <c r="R604" s="422"/>
      <c r="S604" s="422"/>
      <c r="T604" s="422"/>
      <c r="U604" s="422"/>
      <c r="V604" s="422"/>
      <c r="W604" s="422"/>
      <c r="X604" s="422"/>
    </row>
    <row r="605" spans="1:24" ht="12.75" customHeight="1">
      <c r="A605" s="422"/>
      <c r="B605" s="422"/>
      <c r="C605" s="422"/>
      <c r="D605" s="422"/>
      <c r="E605" s="422"/>
      <c r="F605" s="422"/>
      <c r="G605" s="455"/>
      <c r="H605" s="422"/>
      <c r="I605" s="422"/>
      <c r="J605" s="455"/>
      <c r="K605" s="455"/>
      <c r="L605" s="422"/>
      <c r="M605" s="422"/>
      <c r="N605" s="422"/>
      <c r="O605" s="422"/>
      <c r="P605" s="422"/>
      <c r="Q605" s="422"/>
      <c r="R605" s="422"/>
      <c r="S605" s="422"/>
      <c r="T605" s="422"/>
      <c r="U605" s="422"/>
      <c r="V605" s="422"/>
      <c r="W605" s="422"/>
      <c r="X605" s="422"/>
    </row>
    <row r="606" spans="1:24" ht="12.75" customHeight="1">
      <c r="A606" s="422"/>
      <c r="B606" s="422"/>
      <c r="C606" s="422"/>
      <c r="D606" s="422"/>
      <c r="E606" s="422"/>
      <c r="F606" s="422"/>
      <c r="G606" s="455"/>
      <c r="H606" s="422"/>
      <c r="I606" s="422"/>
      <c r="J606" s="455"/>
      <c r="K606" s="455"/>
      <c r="L606" s="422"/>
      <c r="M606" s="422"/>
      <c r="N606" s="422"/>
      <c r="O606" s="422"/>
      <c r="P606" s="422"/>
      <c r="Q606" s="422"/>
      <c r="R606" s="422"/>
      <c r="S606" s="422"/>
      <c r="T606" s="422"/>
      <c r="U606" s="422"/>
      <c r="V606" s="422"/>
      <c r="W606" s="422"/>
      <c r="X606" s="422"/>
    </row>
    <row r="607" spans="1:24" ht="12.75" customHeight="1">
      <c r="A607" s="422"/>
      <c r="B607" s="422"/>
      <c r="C607" s="422"/>
      <c r="D607" s="422"/>
      <c r="E607" s="422"/>
      <c r="F607" s="422"/>
      <c r="G607" s="455"/>
      <c r="H607" s="422"/>
      <c r="I607" s="422"/>
      <c r="J607" s="455"/>
      <c r="K607" s="455"/>
      <c r="L607" s="422"/>
      <c r="M607" s="422"/>
      <c r="N607" s="422"/>
      <c r="O607" s="422"/>
      <c r="P607" s="422"/>
      <c r="Q607" s="422"/>
      <c r="R607" s="422"/>
      <c r="S607" s="422"/>
      <c r="T607" s="422"/>
      <c r="U607" s="422"/>
      <c r="V607" s="422"/>
      <c r="W607" s="422"/>
      <c r="X607" s="422"/>
    </row>
    <row r="608" spans="1:24" ht="12.75" customHeight="1">
      <c r="A608" s="422"/>
      <c r="B608" s="422"/>
      <c r="C608" s="422"/>
      <c r="D608" s="422"/>
      <c r="E608" s="422"/>
      <c r="F608" s="422"/>
      <c r="G608" s="455"/>
      <c r="H608" s="422"/>
      <c r="I608" s="422"/>
      <c r="J608" s="455"/>
      <c r="K608" s="455"/>
      <c r="L608" s="422"/>
      <c r="M608" s="422"/>
      <c r="N608" s="422"/>
      <c r="O608" s="422"/>
      <c r="P608" s="422"/>
      <c r="Q608" s="422"/>
      <c r="R608" s="422"/>
      <c r="S608" s="422"/>
      <c r="T608" s="422"/>
      <c r="U608" s="422"/>
      <c r="V608" s="422"/>
      <c r="W608" s="422"/>
      <c r="X608" s="422"/>
    </row>
    <row r="609" spans="1:24" ht="12.75" customHeight="1">
      <c r="A609" s="422"/>
      <c r="B609" s="422"/>
      <c r="C609" s="422"/>
      <c r="D609" s="422"/>
      <c r="E609" s="422"/>
      <c r="F609" s="422"/>
      <c r="G609" s="455"/>
      <c r="H609" s="422"/>
      <c r="I609" s="422"/>
      <c r="J609" s="455"/>
      <c r="K609" s="455"/>
      <c r="L609" s="422"/>
      <c r="M609" s="422"/>
      <c r="N609" s="422"/>
      <c r="O609" s="422"/>
      <c r="P609" s="422"/>
      <c r="Q609" s="422"/>
      <c r="R609" s="422"/>
      <c r="S609" s="422"/>
      <c r="T609" s="422"/>
      <c r="U609" s="422"/>
      <c r="V609" s="422"/>
      <c r="W609" s="422"/>
      <c r="X609" s="422"/>
    </row>
    <row r="610" spans="1:24" ht="12.75" customHeight="1">
      <c r="A610" s="422"/>
      <c r="B610" s="422"/>
      <c r="C610" s="422"/>
      <c r="D610" s="422"/>
      <c r="E610" s="422"/>
      <c r="F610" s="422"/>
      <c r="G610" s="455"/>
      <c r="H610" s="422"/>
      <c r="I610" s="422"/>
      <c r="J610" s="455"/>
      <c r="K610" s="455"/>
      <c r="L610" s="422"/>
      <c r="M610" s="422"/>
      <c r="N610" s="422"/>
      <c r="O610" s="422"/>
      <c r="P610" s="422"/>
      <c r="Q610" s="422"/>
      <c r="R610" s="422"/>
      <c r="S610" s="422"/>
      <c r="T610" s="422"/>
      <c r="U610" s="422"/>
      <c r="V610" s="422"/>
      <c r="W610" s="422"/>
      <c r="X610" s="422"/>
    </row>
    <row r="611" spans="1:24" ht="12.75" customHeight="1">
      <c r="A611" s="422"/>
      <c r="B611" s="422"/>
      <c r="C611" s="422"/>
      <c r="D611" s="422"/>
      <c r="E611" s="422"/>
      <c r="F611" s="422"/>
      <c r="G611" s="455"/>
      <c r="H611" s="422"/>
      <c r="I611" s="422"/>
      <c r="J611" s="455"/>
      <c r="K611" s="455"/>
      <c r="L611" s="422"/>
      <c r="M611" s="422"/>
      <c r="N611" s="422"/>
      <c r="O611" s="422"/>
      <c r="P611" s="422"/>
      <c r="Q611" s="422"/>
      <c r="R611" s="422"/>
      <c r="S611" s="422"/>
      <c r="T611" s="422"/>
      <c r="U611" s="422"/>
      <c r="V611" s="422"/>
      <c r="W611" s="422"/>
      <c r="X611" s="422"/>
    </row>
    <row r="612" spans="1:24" ht="12.75" customHeight="1">
      <c r="A612" s="422"/>
      <c r="B612" s="422"/>
      <c r="C612" s="422"/>
      <c r="D612" s="422"/>
      <c r="E612" s="422"/>
      <c r="F612" s="422"/>
      <c r="G612" s="455"/>
      <c r="H612" s="422"/>
      <c r="I612" s="422"/>
      <c r="J612" s="455"/>
      <c r="K612" s="455"/>
      <c r="L612" s="422"/>
      <c r="M612" s="422"/>
      <c r="N612" s="422"/>
      <c r="O612" s="422"/>
      <c r="P612" s="422"/>
      <c r="Q612" s="422"/>
      <c r="R612" s="422"/>
      <c r="S612" s="422"/>
      <c r="T612" s="422"/>
      <c r="U612" s="422"/>
      <c r="V612" s="422"/>
      <c r="W612" s="422"/>
      <c r="X612" s="422"/>
    </row>
    <row r="613" spans="1:24" ht="12.75" customHeight="1">
      <c r="A613" s="422"/>
      <c r="B613" s="422"/>
      <c r="C613" s="422"/>
      <c r="D613" s="422"/>
      <c r="E613" s="422"/>
      <c r="F613" s="422"/>
      <c r="G613" s="455"/>
      <c r="H613" s="422"/>
      <c r="I613" s="422"/>
      <c r="J613" s="455"/>
      <c r="K613" s="455"/>
      <c r="L613" s="422"/>
      <c r="M613" s="422"/>
      <c r="N613" s="422"/>
      <c r="O613" s="422"/>
      <c r="P613" s="422"/>
      <c r="Q613" s="422"/>
      <c r="R613" s="422"/>
      <c r="S613" s="422"/>
      <c r="T613" s="422"/>
      <c r="U613" s="422"/>
      <c r="V613" s="422"/>
      <c r="W613" s="422"/>
      <c r="X613" s="422"/>
    </row>
    <row r="614" spans="1:24" ht="12.75" customHeight="1">
      <c r="A614" s="422"/>
      <c r="B614" s="422"/>
      <c r="C614" s="422"/>
      <c r="D614" s="422"/>
      <c r="E614" s="422"/>
      <c r="F614" s="422"/>
      <c r="G614" s="455"/>
      <c r="H614" s="422"/>
      <c r="I614" s="422"/>
      <c r="J614" s="455"/>
      <c r="K614" s="455"/>
      <c r="L614" s="422"/>
      <c r="M614" s="422"/>
      <c r="N614" s="422"/>
      <c r="O614" s="422"/>
      <c r="P614" s="422"/>
      <c r="Q614" s="422"/>
      <c r="R614" s="422"/>
      <c r="S614" s="422"/>
      <c r="T614" s="422"/>
      <c r="U614" s="422"/>
      <c r="V614" s="422"/>
      <c r="W614" s="422"/>
      <c r="X614" s="422"/>
    </row>
    <row r="615" spans="1:24" ht="12.75" customHeight="1">
      <c r="A615" s="422"/>
      <c r="B615" s="422"/>
      <c r="C615" s="422"/>
      <c r="D615" s="422"/>
      <c r="E615" s="422"/>
      <c r="F615" s="422"/>
      <c r="G615" s="455"/>
      <c r="H615" s="422"/>
      <c r="I615" s="422"/>
      <c r="J615" s="455"/>
      <c r="K615" s="455"/>
      <c r="L615" s="422"/>
      <c r="M615" s="422"/>
      <c r="N615" s="422"/>
      <c r="O615" s="422"/>
      <c r="P615" s="422"/>
      <c r="Q615" s="422"/>
      <c r="R615" s="422"/>
      <c r="S615" s="422"/>
      <c r="T615" s="422"/>
      <c r="U615" s="422"/>
      <c r="V615" s="422"/>
      <c r="W615" s="422"/>
      <c r="X615" s="422"/>
    </row>
    <row r="616" spans="1:24" ht="12.75" customHeight="1">
      <c r="A616" s="422"/>
      <c r="B616" s="422"/>
      <c r="C616" s="422"/>
      <c r="D616" s="422"/>
      <c r="E616" s="422"/>
      <c r="F616" s="422"/>
      <c r="G616" s="455"/>
      <c r="H616" s="422"/>
      <c r="I616" s="422"/>
      <c r="J616" s="455"/>
      <c r="K616" s="455"/>
      <c r="L616" s="422"/>
      <c r="M616" s="422"/>
      <c r="N616" s="422"/>
      <c r="O616" s="422"/>
      <c r="P616" s="422"/>
      <c r="Q616" s="422"/>
      <c r="R616" s="422"/>
      <c r="S616" s="422"/>
      <c r="T616" s="422"/>
      <c r="U616" s="422"/>
      <c r="V616" s="422"/>
      <c r="W616" s="422"/>
      <c r="X616" s="422"/>
    </row>
    <row r="617" spans="1:24" ht="12.75" customHeight="1">
      <c r="A617" s="422"/>
      <c r="B617" s="422"/>
      <c r="C617" s="422"/>
      <c r="D617" s="422"/>
      <c r="E617" s="422"/>
      <c r="F617" s="422"/>
      <c r="G617" s="455"/>
      <c r="H617" s="422"/>
      <c r="I617" s="422"/>
      <c r="J617" s="455"/>
      <c r="K617" s="455"/>
      <c r="L617" s="422"/>
      <c r="M617" s="422"/>
      <c r="N617" s="422"/>
      <c r="O617" s="422"/>
      <c r="P617" s="422"/>
      <c r="Q617" s="422"/>
      <c r="R617" s="422"/>
      <c r="S617" s="422"/>
      <c r="T617" s="422"/>
      <c r="U617" s="422"/>
      <c r="V617" s="422"/>
      <c r="W617" s="422"/>
      <c r="X617" s="422"/>
    </row>
    <row r="618" spans="1:24" ht="12.75" customHeight="1">
      <c r="A618" s="422"/>
      <c r="B618" s="422"/>
      <c r="C618" s="422"/>
      <c r="D618" s="422"/>
      <c r="E618" s="422"/>
      <c r="F618" s="422"/>
      <c r="G618" s="455"/>
      <c r="H618" s="422"/>
      <c r="I618" s="422"/>
      <c r="J618" s="455"/>
      <c r="K618" s="455"/>
      <c r="L618" s="422"/>
      <c r="M618" s="422"/>
      <c r="N618" s="422"/>
      <c r="O618" s="422"/>
      <c r="P618" s="422"/>
      <c r="Q618" s="422"/>
      <c r="R618" s="422"/>
      <c r="S618" s="422"/>
      <c r="T618" s="422"/>
      <c r="U618" s="422"/>
      <c r="V618" s="422"/>
      <c r="W618" s="422"/>
      <c r="X618" s="422"/>
    </row>
    <row r="619" spans="1:24" ht="12.75" customHeight="1">
      <c r="A619" s="422"/>
      <c r="B619" s="422"/>
      <c r="C619" s="422"/>
      <c r="D619" s="422"/>
      <c r="E619" s="422"/>
      <c r="F619" s="422"/>
      <c r="G619" s="455"/>
      <c r="H619" s="422"/>
      <c r="I619" s="422"/>
      <c r="J619" s="455"/>
      <c r="K619" s="455"/>
      <c r="L619" s="422"/>
      <c r="M619" s="422"/>
      <c r="N619" s="422"/>
      <c r="O619" s="422"/>
      <c r="P619" s="422"/>
      <c r="Q619" s="422"/>
      <c r="R619" s="422"/>
      <c r="S619" s="422"/>
      <c r="T619" s="422"/>
      <c r="U619" s="422"/>
      <c r="V619" s="422"/>
      <c r="W619" s="422"/>
      <c r="X619" s="422"/>
    </row>
    <row r="620" spans="1:24" ht="12.75" customHeight="1">
      <c r="A620" s="422"/>
      <c r="B620" s="422"/>
      <c r="C620" s="422"/>
      <c r="D620" s="422"/>
      <c r="E620" s="422"/>
      <c r="F620" s="422"/>
      <c r="G620" s="455"/>
      <c r="H620" s="422"/>
      <c r="I620" s="422"/>
      <c r="J620" s="455"/>
      <c r="K620" s="455"/>
      <c r="L620" s="422"/>
      <c r="M620" s="422"/>
      <c r="N620" s="422"/>
      <c r="O620" s="422"/>
      <c r="P620" s="422"/>
      <c r="Q620" s="422"/>
      <c r="R620" s="422"/>
      <c r="S620" s="422"/>
      <c r="T620" s="422"/>
      <c r="U620" s="422"/>
      <c r="V620" s="422"/>
      <c r="W620" s="422"/>
      <c r="X620" s="422"/>
    </row>
    <row r="621" spans="1:24" ht="12.75" customHeight="1">
      <c r="A621" s="422"/>
      <c r="B621" s="422"/>
      <c r="C621" s="422"/>
      <c r="D621" s="422"/>
      <c r="E621" s="422"/>
      <c r="F621" s="422"/>
      <c r="G621" s="455"/>
      <c r="H621" s="422"/>
      <c r="I621" s="422"/>
      <c r="J621" s="455"/>
      <c r="K621" s="455"/>
      <c r="L621" s="422"/>
      <c r="M621" s="422"/>
      <c r="N621" s="422"/>
      <c r="O621" s="422"/>
      <c r="P621" s="422"/>
      <c r="Q621" s="422"/>
      <c r="R621" s="422"/>
      <c r="S621" s="422"/>
      <c r="T621" s="422"/>
      <c r="U621" s="422"/>
      <c r="V621" s="422"/>
      <c r="W621" s="422"/>
      <c r="X621" s="422"/>
    </row>
    <row r="622" spans="1:24" ht="12.75" customHeight="1">
      <c r="A622" s="422"/>
      <c r="B622" s="422"/>
      <c r="C622" s="422"/>
      <c r="D622" s="422"/>
      <c r="E622" s="422"/>
      <c r="F622" s="422"/>
      <c r="G622" s="455"/>
      <c r="H622" s="422"/>
      <c r="I622" s="422"/>
      <c r="J622" s="455"/>
      <c r="K622" s="455"/>
      <c r="L622" s="422"/>
      <c r="M622" s="422"/>
      <c r="N622" s="422"/>
      <c r="O622" s="422"/>
      <c r="P622" s="422"/>
      <c r="Q622" s="422"/>
      <c r="R622" s="422"/>
      <c r="S622" s="422"/>
      <c r="T622" s="422"/>
      <c r="U622" s="422"/>
      <c r="V622" s="422"/>
      <c r="W622" s="422"/>
      <c r="X622" s="422"/>
    </row>
    <row r="623" spans="1:24" ht="12.75" customHeight="1">
      <c r="A623" s="422"/>
      <c r="B623" s="422"/>
      <c r="C623" s="422"/>
      <c r="D623" s="422"/>
      <c r="E623" s="422"/>
      <c r="F623" s="422"/>
      <c r="G623" s="455"/>
      <c r="H623" s="422"/>
      <c r="I623" s="422"/>
      <c r="J623" s="455"/>
      <c r="K623" s="455"/>
      <c r="L623" s="422"/>
      <c r="M623" s="422"/>
      <c r="N623" s="422"/>
      <c r="O623" s="422"/>
      <c r="P623" s="422"/>
      <c r="Q623" s="422"/>
      <c r="R623" s="422"/>
      <c r="S623" s="422"/>
      <c r="T623" s="422"/>
      <c r="U623" s="422"/>
      <c r="V623" s="422"/>
      <c r="W623" s="422"/>
      <c r="X623" s="422"/>
    </row>
    <row r="624" spans="1:24" ht="12.75" customHeight="1">
      <c r="A624" s="422"/>
      <c r="B624" s="422"/>
      <c r="C624" s="422"/>
      <c r="D624" s="422"/>
      <c r="E624" s="422"/>
      <c r="F624" s="422"/>
      <c r="G624" s="455"/>
      <c r="H624" s="422"/>
      <c r="I624" s="422"/>
      <c r="J624" s="455"/>
      <c r="K624" s="455"/>
      <c r="L624" s="422"/>
      <c r="M624" s="422"/>
      <c r="N624" s="422"/>
      <c r="O624" s="422"/>
      <c r="P624" s="422"/>
      <c r="Q624" s="422"/>
      <c r="R624" s="422"/>
      <c r="S624" s="422"/>
      <c r="T624" s="422"/>
      <c r="U624" s="422"/>
      <c r="V624" s="422"/>
      <c r="W624" s="422"/>
      <c r="X624" s="422"/>
    </row>
    <row r="625" spans="1:24" ht="12.75" customHeight="1">
      <c r="A625" s="422"/>
      <c r="B625" s="422"/>
      <c r="C625" s="422"/>
      <c r="D625" s="422"/>
      <c r="E625" s="422"/>
      <c r="F625" s="422"/>
      <c r="G625" s="455"/>
      <c r="H625" s="422"/>
      <c r="I625" s="422"/>
      <c r="J625" s="455"/>
      <c r="K625" s="455"/>
      <c r="L625" s="422"/>
      <c r="M625" s="422"/>
      <c r="N625" s="422"/>
      <c r="O625" s="422"/>
      <c r="P625" s="422"/>
      <c r="Q625" s="422"/>
      <c r="R625" s="422"/>
      <c r="S625" s="422"/>
      <c r="T625" s="422"/>
      <c r="U625" s="422"/>
      <c r="V625" s="422"/>
      <c r="W625" s="422"/>
      <c r="X625" s="422"/>
    </row>
    <row r="626" spans="1:24" ht="12.75" customHeight="1">
      <c r="A626" s="422"/>
      <c r="B626" s="422"/>
      <c r="C626" s="422"/>
      <c r="D626" s="422"/>
      <c r="E626" s="422"/>
      <c r="F626" s="422"/>
      <c r="G626" s="455"/>
      <c r="H626" s="422"/>
      <c r="I626" s="422"/>
      <c r="J626" s="455"/>
      <c r="K626" s="455"/>
      <c r="L626" s="422"/>
      <c r="M626" s="422"/>
      <c r="N626" s="422"/>
      <c r="O626" s="422"/>
      <c r="P626" s="422"/>
      <c r="Q626" s="422"/>
      <c r="R626" s="422"/>
      <c r="S626" s="422"/>
      <c r="T626" s="422"/>
      <c r="U626" s="422"/>
      <c r="V626" s="422"/>
      <c r="W626" s="422"/>
      <c r="X626" s="422"/>
    </row>
    <row r="627" spans="1:24" ht="12.75" customHeight="1">
      <c r="A627" s="422"/>
      <c r="B627" s="422"/>
      <c r="C627" s="422"/>
      <c r="D627" s="422"/>
      <c r="E627" s="422"/>
      <c r="F627" s="422"/>
      <c r="G627" s="455"/>
      <c r="H627" s="422"/>
      <c r="I627" s="422"/>
      <c r="J627" s="455"/>
      <c r="K627" s="455"/>
      <c r="L627" s="422"/>
      <c r="M627" s="422"/>
      <c r="N627" s="422"/>
      <c r="O627" s="422"/>
      <c r="P627" s="422"/>
      <c r="Q627" s="422"/>
      <c r="R627" s="422"/>
      <c r="S627" s="422"/>
      <c r="T627" s="422"/>
      <c r="U627" s="422"/>
      <c r="V627" s="422"/>
      <c r="W627" s="422"/>
      <c r="X627" s="422"/>
    </row>
    <row r="628" spans="1:24" ht="12.75" customHeight="1">
      <c r="A628" s="422"/>
      <c r="B628" s="422"/>
      <c r="C628" s="422"/>
      <c r="D628" s="422"/>
      <c r="E628" s="422"/>
      <c r="F628" s="422"/>
      <c r="G628" s="455"/>
      <c r="H628" s="422"/>
      <c r="I628" s="422"/>
      <c r="J628" s="455"/>
      <c r="K628" s="455"/>
      <c r="L628" s="422"/>
      <c r="M628" s="422"/>
      <c r="N628" s="422"/>
      <c r="O628" s="422"/>
      <c r="P628" s="422"/>
      <c r="Q628" s="422"/>
      <c r="R628" s="422"/>
      <c r="S628" s="422"/>
      <c r="T628" s="422"/>
      <c r="U628" s="422"/>
      <c r="V628" s="422"/>
      <c r="W628" s="422"/>
      <c r="X628" s="422"/>
    </row>
    <row r="629" spans="1:24" ht="12.75" customHeight="1">
      <c r="A629" s="422"/>
      <c r="B629" s="422"/>
      <c r="C629" s="422"/>
      <c r="D629" s="422"/>
      <c r="E629" s="422"/>
      <c r="F629" s="422"/>
      <c r="G629" s="455"/>
      <c r="H629" s="422"/>
      <c r="I629" s="422"/>
      <c r="J629" s="455"/>
      <c r="K629" s="455"/>
      <c r="L629" s="422"/>
      <c r="M629" s="422"/>
      <c r="N629" s="422"/>
      <c r="O629" s="422"/>
      <c r="P629" s="422"/>
      <c r="Q629" s="422"/>
      <c r="R629" s="422"/>
      <c r="S629" s="422"/>
      <c r="T629" s="422"/>
      <c r="U629" s="422"/>
      <c r="V629" s="422"/>
      <c r="W629" s="422"/>
      <c r="X629" s="422"/>
    </row>
    <row r="630" spans="1:24" ht="12.75" customHeight="1">
      <c r="A630" s="422"/>
      <c r="B630" s="422"/>
      <c r="C630" s="422"/>
      <c r="D630" s="422"/>
      <c r="E630" s="422"/>
      <c r="F630" s="422"/>
      <c r="G630" s="455"/>
      <c r="H630" s="422"/>
      <c r="I630" s="422"/>
      <c r="J630" s="455"/>
      <c r="K630" s="455"/>
      <c r="L630" s="422"/>
      <c r="M630" s="422"/>
      <c r="N630" s="422"/>
      <c r="O630" s="422"/>
      <c r="P630" s="422"/>
      <c r="Q630" s="422"/>
      <c r="R630" s="422"/>
      <c r="S630" s="422"/>
      <c r="T630" s="422"/>
      <c r="U630" s="422"/>
      <c r="V630" s="422"/>
      <c r="W630" s="422"/>
      <c r="X630" s="422"/>
    </row>
    <row r="631" spans="1:24" ht="12.75" customHeight="1">
      <c r="A631" s="422"/>
      <c r="B631" s="422"/>
      <c r="C631" s="422"/>
      <c r="D631" s="422"/>
      <c r="E631" s="422"/>
      <c r="F631" s="422"/>
      <c r="G631" s="455"/>
      <c r="H631" s="422"/>
      <c r="I631" s="422"/>
      <c r="J631" s="455"/>
      <c r="K631" s="455"/>
      <c r="L631" s="422"/>
      <c r="M631" s="422"/>
      <c r="N631" s="422"/>
      <c r="O631" s="422"/>
      <c r="P631" s="422"/>
      <c r="Q631" s="422"/>
      <c r="R631" s="422"/>
      <c r="S631" s="422"/>
      <c r="T631" s="422"/>
      <c r="U631" s="422"/>
      <c r="V631" s="422"/>
      <c r="W631" s="422"/>
      <c r="X631" s="422"/>
    </row>
    <row r="632" spans="1:24" ht="12.75" customHeight="1">
      <c r="A632" s="422"/>
      <c r="B632" s="422"/>
      <c r="C632" s="422"/>
      <c r="D632" s="422"/>
      <c r="E632" s="422"/>
      <c r="F632" s="422"/>
      <c r="G632" s="455"/>
      <c r="H632" s="422"/>
      <c r="I632" s="422"/>
      <c r="J632" s="455"/>
      <c r="K632" s="455"/>
      <c r="L632" s="422"/>
      <c r="M632" s="422"/>
      <c r="N632" s="422"/>
      <c r="O632" s="422"/>
      <c r="P632" s="422"/>
      <c r="Q632" s="422"/>
      <c r="R632" s="422"/>
      <c r="S632" s="422"/>
      <c r="T632" s="422"/>
      <c r="U632" s="422"/>
      <c r="V632" s="422"/>
      <c r="W632" s="422"/>
      <c r="X632" s="422"/>
    </row>
    <row r="633" spans="1:24" ht="12.75" customHeight="1">
      <c r="A633" s="422"/>
      <c r="B633" s="422"/>
      <c r="C633" s="422"/>
      <c r="D633" s="422"/>
      <c r="E633" s="422"/>
      <c r="F633" s="422"/>
      <c r="G633" s="455"/>
      <c r="H633" s="422"/>
      <c r="I633" s="422"/>
      <c r="J633" s="455"/>
      <c r="K633" s="455"/>
      <c r="L633" s="422"/>
      <c r="M633" s="422"/>
      <c r="N633" s="422"/>
      <c r="O633" s="422"/>
      <c r="P633" s="422"/>
      <c r="Q633" s="422"/>
      <c r="R633" s="422"/>
      <c r="S633" s="422"/>
      <c r="T633" s="422"/>
      <c r="U633" s="422"/>
      <c r="V633" s="422"/>
      <c r="W633" s="422"/>
      <c r="X633" s="422"/>
    </row>
    <row r="634" spans="1:24" ht="12.75" customHeight="1">
      <c r="A634" s="422"/>
      <c r="B634" s="422"/>
      <c r="C634" s="422"/>
      <c r="D634" s="422"/>
      <c r="E634" s="422"/>
      <c r="F634" s="422"/>
      <c r="G634" s="455"/>
      <c r="H634" s="422"/>
      <c r="I634" s="422"/>
      <c r="J634" s="455"/>
      <c r="K634" s="455"/>
      <c r="L634" s="422"/>
      <c r="M634" s="422"/>
      <c r="N634" s="422"/>
      <c r="O634" s="422"/>
      <c r="P634" s="422"/>
      <c r="Q634" s="422"/>
      <c r="R634" s="422"/>
      <c r="S634" s="422"/>
      <c r="T634" s="422"/>
      <c r="U634" s="422"/>
      <c r="V634" s="422"/>
      <c r="W634" s="422"/>
      <c r="X634" s="422"/>
    </row>
    <row r="635" spans="1:24" ht="12.75" customHeight="1">
      <c r="A635" s="422"/>
      <c r="B635" s="422"/>
      <c r="C635" s="422"/>
      <c r="D635" s="422"/>
      <c r="E635" s="422"/>
      <c r="F635" s="422"/>
      <c r="G635" s="455"/>
      <c r="H635" s="422"/>
      <c r="I635" s="422"/>
      <c r="J635" s="455"/>
      <c r="K635" s="455"/>
      <c r="L635" s="422"/>
      <c r="M635" s="422"/>
      <c r="N635" s="422"/>
      <c r="O635" s="422"/>
      <c r="P635" s="422"/>
      <c r="Q635" s="422"/>
      <c r="R635" s="422"/>
      <c r="S635" s="422"/>
      <c r="T635" s="422"/>
      <c r="U635" s="422"/>
      <c r="V635" s="422"/>
      <c r="W635" s="422"/>
      <c r="X635" s="422"/>
    </row>
    <row r="636" spans="1:24" ht="12.75" customHeight="1">
      <c r="A636" s="422"/>
      <c r="B636" s="422"/>
      <c r="C636" s="422"/>
      <c r="D636" s="422"/>
      <c r="E636" s="422"/>
      <c r="F636" s="422"/>
      <c r="G636" s="455"/>
      <c r="H636" s="422"/>
      <c r="I636" s="422"/>
      <c r="J636" s="455"/>
      <c r="K636" s="455"/>
      <c r="L636" s="422"/>
      <c r="M636" s="422"/>
      <c r="N636" s="422"/>
      <c r="O636" s="422"/>
      <c r="P636" s="422"/>
      <c r="Q636" s="422"/>
      <c r="R636" s="422"/>
      <c r="S636" s="422"/>
      <c r="T636" s="422"/>
      <c r="U636" s="422"/>
      <c r="V636" s="422"/>
      <c r="W636" s="422"/>
      <c r="X636" s="422"/>
    </row>
    <row r="637" spans="1:24" ht="12.75" customHeight="1">
      <c r="A637" s="422"/>
      <c r="B637" s="422"/>
      <c r="C637" s="422"/>
      <c r="D637" s="422"/>
      <c r="E637" s="422"/>
      <c r="F637" s="422"/>
      <c r="G637" s="455"/>
      <c r="H637" s="422"/>
      <c r="I637" s="422"/>
      <c r="J637" s="455"/>
      <c r="K637" s="455"/>
      <c r="L637" s="422"/>
      <c r="M637" s="422"/>
      <c r="N637" s="422"/>
      <c r="O637" s="422"/>
      <c r="P637" s="422"/>
      <c r="Q637" s="422"/>
      <c r="R637" s="422"/>
      <c r="S637" s="422"/>
      <c r="T637" s="422"/>
      <c r="U637" s="422"/>
      <c r="V637" s="422"/>
      <c r="W637" s="422"/>
      <c r="X637" s="422"/>
    </row>
    <row r="638" spans="1:24" ht="12.75" customHeight="1">
      <c r="A638" s="422"/>
      <c r="B638" s="422"/>
      <c r="C638" s="422"/>
      <c r="D638" s="422"/>
      <c r="E638" s="422"/>
      <c r="F638" s="422"/>
      <c r="G638" s="455"/>
      <c r="H638" s="422"/>
      <c r="I638" s="422"/>
      <c r="J638" s="455"/>
      <c r="K638" s="455"/>
      <c r="L638" s="422"/>
      <c r="M638" s="422"/>
      <c r="N638" s="422"/>
      <c r="O638" s="422"/>
      <c r="P638" s="422"/>
      <c r="Q638" s="422"/>
      <c r="R638" s="422"/>
      <c r="S638" s="422"/>
      <c r="T638" s="422"/>
      <c r="U638" s="422"/>
      <c r="V638" s="422"/>
      <c r="W638" s="422"/>
      <c r="X638" s="422"/>
    </row>
    <row r="639" spans="1:24" ht="12.75" customHeight="1">
      <c r="A639" s="422"/>
      <c r="B639" s="422"/>
      <c r="C639" s="422"/>
      <c r="D639" s="422"/>
      <c r="E639" s="422"/>
      <c r="F639" s="422"/>
      <c r="G639" s="455"/>
      <c r="H639" s="422"/>
      <c r="I639" s="422"/>
      <c r="J639" s="455"/>
      <c r="K639" s="455"/>
      <c r="L639" s="422"/>
      <c r="M639" s="422"/>
      <c r="N639" s="422"/>
      <c r="O639" s="422"/>
      <c r="P639" s="422"/>
      <c r="Q639" s="422"/>
      <c r="R639" s="422"/>
      <c r="S639" s="422"/>
      <c r="T639" s="422"/>
      <c r="U639" s="422"/>
      <c r="V639" s="422"/>
      <c r="W639" s="422"/>
      <c r="X639" s="422"/>
    </row>
    <row r="640" spans="1:24" ht="12.75" customHeight="1">
      <c r="A640" s="422"/>
      <c r="B640" s="422"/>
      <c r="C640" s="422"/>
      <c r="D640" s="422"/>
      <c r="E640" s="422"/>
      <c r="F640" s="422"/>
      <c r="G640" s="455"/>
      <c r="H640" s="422"/>
      <c r="I640" s="422"/>
      <c r="J640" s="455"/>
      <c r="K640" s="455"/>
      <c r="L640" s="422"/>
      <c r="M640" s="422"/>
      <c r="N640" s="422"/>
      <c r="O640" s="422"/>
      <c r="P640" s="422"/>
      <c r="Q640" s="422"/>
      <c r="R640" s="422"/>
      <c r="S640" s="422"/>
      <c r="T640" s="422"/>
      <c r="U640" s="422"/>
      <c r="V640" s="422"/>
      <c r="W640" s="422"/>
      <c r="X640" s="422"/>
    </row>
    <row r="641" spans="1:24" ht="12.75" customHeight="1">
      <c r="A641" s="422"/>
      <c r="B641" s="422"/>
      <c r="C641" s="422"/>
      <c r="D641" s="422"/>
      <c r="E641" s="422"/>
      <c r="F641" s="422"/>
      <c r="G641" s="455"/>
      <c r="H641" s="422"/>
      <c r="I641" s="422"/>
      <c r="J641" s="455"/>
      <c r="K641" s="455"/>
      <c r="L641" s="422"/>
      <c r="M641" s="422"/>
      <c r="N641" s="422"/>
      <c r="O641" s="422"/>
      <c r="P641" s="422"/>
      <c r="Q641" s="422"/>
      <c r="R641" s="422"/>
      <c r="S641" s="422"/>
      <c r="T641" s="422"/>
      <c r="U641" s="422"/>
      <c r="V641" s="422"/>
      <c r="W641" s="422"/>
      <c r="X641" s="422"/>
    </row>
    <row r="642" spans="1:24" ht="12.75" customHeight="1">
      <c r="A642" s="422"/>
      <c r="B642" s="422"/>
      <c r="C642" s="422"/>
      <c r="D642" s="422"/>
      <c r="E642" s="422"/>
      <c r="F642" s="422"/>
      <c r="G642" s="455"/>
      <c r="H642" s="422"/>
      <c r="I642" s="422"/>
      <c r="J642" s="455"/>
      <c r="K642" s="455"/>
      <c r="L642" s="422"/>
      <c r="M642" s="422"/>
      <c r="N642" s="422"/>
      <c r="O642" s="422"/>
      <c r="P642" s="422"/>
      <c r="Q642" s="422"/>
      <c r="R642" s="422"/>
      <c r="S642" s="422"/>
      <c r="T642" s="422"/>
      <c r="U642" s="422"/>
      <c r="V642" s="422"/>
      <c r="W642" s="422"/>
      <c r="X642" s="422"/>
    </row>
    <row r="643" spans="1:24" ht="12.75" customHeight="1">
      <c r="A643" s="422"/>
      <c r="B643" s="422"/>
      <c r="C643" s="422"/>
      <c r="D643" s="422"/>
      <c r="E643" s="422"/>
      <c r="F643" s="422"/>
      <c r="G643" s="455"/>
      <c r="H643" s="422"/>
      <c r="I643" s="422"/>
      <c r="J643" s="455"/>
      <c r="K643" s="455"/>
      <c r="L643" s="422"/>
      <c r="M643" s="422"/>
      <c r="N643" s="422"/>
      <c r="O643" s="422"/>
      <c r="P643" s="422"/>
      <c r="Q643" s="422"/>
      <c r="R643" s="422"/>
      <c r="S643" s="422"/>
      <c r="T643" s="422"/>
      <c r="U643" s="422"/>
      <c r="V643" s="422"/>
      <c r="W643" s="422"/>
      <c r="X643" s="422"/>
    </row>
    <row r="644" spans="1:24" ht="12.75" customHeight="1">
      <c r="A644" s="422"/>
      <c r="B644" s="422"/>
      <c r="C644" s="422"/>
      <c r="D644" s="422"/>
      <c r="E644" s="422"/>
      <c r="F644" s="422"/>
      <c r="G644" s="455"/>
      <c r="H644" s="422"/>
      <c r="I644" s="422"/>
      <c r="J644" s="455"/>
      <c r="K644" s="455"/>
      <c r="L644" s="422"/>
      <c r="M644" s="422"/>
      <c r="N644" s="422"/>
      <c r="O644" s="422"/>
      <c r="P644" s="422"/>
      <c r="Q644" s="422"/>
      <c r="R644" s="422"/>
      <c r="S644" s="422"/>
      <c r="T644" s="422"/>
      <c r="U644" s="422"/>
      <c r="V644" s="422"/>
      <c r="W644" s="422"/>
      <c r="X644" s="422"/>
    </row>
    <row r="645" spans="1:24" ht="12.75" customHeight="1">
      <c r="A645" s="422"/>
      <c r="B645" s="422"/>
      <c r="C645" s="422"/>
      <c r="D645" s="422"/>
      <c r="E645" s="422"/>
      <c r="F645" s="422"/>
      <c r="G645" s="455"/>
      <c r="H645" s="422"/>
      <c r="I645" s="422"/>
      <c r="J645" s="455"/>
      <c r="K645" s="455"/>
      <c r="L645" s="422"/>
      <c r="M645" s="422"/>
      <c r="N645" s="422"/>
      <c r="O645" s="422"/>
      <c r="P645" s="422"/>
      <c r="Q645" s="422"/>
      <c r="R645" s="422"/>
      <c r="S645" s="422"/>
      <c r="T645" s="422"/>
      <c r="U645" s="422"/>
      <c r="V645" s="422"/>
      <c r="W645" s="422"/>
      <c r="X645" s="422"/>
    </row>
    <row r="646" spans="1:24" ht="12.75" customHeight="1">
      <c r="A646" s="422"/>
      <c r="B646" s="422"/>
      <c r="C646" s="422"/>
      <c r="D646" s="422"/>
      <c r="E646" s="422"/>
      <c r="F646" s="422"/>
      <c r="G646" s="455"/>
      <c r="H646" s="422"/>
      <c r="I646" s="422"/>
      <c r="J646" s="455"/>
      <c r="K646" s="455"/>
      <c r="L646" s="422"/>
      <c r="M646" s="422"/>
      <c r="N646" s="422"/>
      <c r="O646" s="422"/>
      <c r="P646" s="422"/>
      <c r="Q646" s="422"/>
      <c r="R646" s="422"/>
      <c r="S646" s="422"/>
      <c r="T646" s="422"/>
      <c r="U646" s="422"/>
      <c r="V646" s="422"/>
      <c r="W646" s="422"/>
      <c r="X646" s="422"/>
    </row>
    <row r="647" spans="1:24" ht="12.75" customHeight="1">
      <c r="A647" s="422"/>
      <c r="B647" s="422"/>
      <c r="C647" s="422"/>
      <c r="D647" s="422"/>
      <c r="E647" s="422"/>
      <c r="F647" s="422"/>
      <c r="G647" s="455"/>
      <c r="H647" s="422"/>
      <c r="I647" s="422"/>
      <c r="J647" s="455"/>
      <c r="K647" s="455"/>
      <c r="L647" s="422"/>
      <c r="M647" s="422"/>
      <c r="N647" s="422"/>
      <c r="O647" s="422"/>
      <c r="P647" s="422"/>
      <c r="Q647" s="422"/>
      <c r="R647" s="422"/>
      <c r="S647" s="422"/>
      <c r="T647" s="422"/>
      <c r="U647" s="422"/>
      <c r="V647" s="422"/>
      <c r="W647" s="422"/>
      <c r="X647" s="422"/>
    </row>
    <row r="648" spans="1:24" ht="12.75" customHeight="1">
      <c r="A648" s="422"/>
      <c r="B648" s="422"/>
      <c r="C648" s="422"/>
      <c r="D648" s="422"/>
      <c r="E648" s="422"/>
      <c r="F648" s="422"/>
      <c r="G648" s="455"/>
      <c r="H648" s="422"/>
      <c r="I648" s="422"/>
      <c r="J648" s="455"/>
      <c r="K648" s="455"/>
      <c r="L648" s="422"/>
      <c r="M648" s="422"/>
      <c r="N648" s="422"/>
      <c r="O648" s="422"/>
      <c r="P648" s="422"/>
      <c r="Q648" s="422"/>
      <c r="R648" s="422"/>
      <c r="S648" s="422"/>
      <c r="T648" s="422"/>
      <c r="U648" s="422"/>
      <c r="V648" s="422"/>
      <c r="W648" s="422"/>
      <c r="X648" s="422"/>
    </row>
    <row r="649" spans="1:24" ht="12.75" customHeight="1">
      <c r="A649" s="422"/>
      <c r="B649" s="422"/>
      <c r="C649" s="422"/>
      <c r="D649" s="422"/>
      <c r="E649" s="422"/>
      <c r="F649" s="422"/>
      <c r="G649" s="455"/>
      <c r="H649" s="422"/>
      <c r="I649" s="422"/>
      <c r="J649" s="455"/>
      <c r="K649" s="455"/>
      <c r="L649" s="422"/>
      <c r="M649" s="422"/>
      <c r="N649" s="422"/>
      <c r="O649" s="422"/>
      <c r="P649" s="422"/>
      <c r="Q649" s="422"/>
      <c r="R649" s="422"/>
      <c r="S649" s="422"/>
      <c r="T649" s="422"/>
      <c r="U649" s="422"/>
      <c r="V649" s="422"/>
      <c r="W649" s="422"/>
      <c r="X649" s="422"/>
    </row>
    <row r="650" spans="1:24" ht="12.75" customHeight="1">
      <c r="A650" s="422"/>
      <c r="B650" s="422"/>
      <c r="C650" s="422"/>
      <c r="D650" s="422"/>
      <c r="E650" s="422"/>
      <c r="F650" s="422"/>
      <c r="G650" s="455"/>
      <c r="H650" s="422"/>
      <c r="I650" s="422"/>
      <c r="J650" s="455"/>
      <c r="K650" s="455"/>
      <c r="L650" s="422"/>
      <c r="M650" s="422"/>
      <c r="N650" s="422"/>
      <c r="O650" s="422"/>
      <c r="P650" s="422"/>
      <c r="Q650" s="422"/>
      <c r="R650" s="422"/>
      <c r="S650" s="422"/>
      <c r="T650" s="422"/>
      <c r="U650" s="422"/>
      <c r="V650" s="422"/>
      <c r="W650" s="422"/>
      <c r="X650" s="422"/>
    </row>
    <row r="651" spans="1:24" ht="12.75" customHeight="1">
      <c r="A651" s="422"/>
      <c r="B651" s="422"/>
      <c r="C651" s="422"/>
      <c r="D651" s="422"/>
      <c r="E651" s="422"/>
      <c r="F651" s="422"/>
      <c r="G651" s="455"/>
      <c r="H651" s="422"/>
      <c r="I651" s="422"/>
      <c r="J651" s="455"/>
      <c r="K651" s="455"/>
      <c r="L651" s="422"/>
      <c r="M651" s="422"/>
      <c r="N651" s="422"/>
      <c r="O651" s="422"/>
      <c r="P651" s="422"/>
      <c r="Q651" s="422"/>
      <c r="R651" s="422"/>
      <c r="S651" s="422"/>
      <c r="T651" s="422"/>
      <c r="U651" s="422"/>
      <c r="V651" s="422"/>
      <c r="W651" s="422"/>
      <c r="X651" s="422"/>
    </row>
    <row r="652" spans="1:24" ht="12.75" customHeight="1">
      <c r="A652" s="422"/>
      <c r="B652" s="422"/>
      <c r="C652" s="422"/>
      <c r="D652" s="422"/>
      <c r="E652" s="422"/>
      <c r="F652" s="422"/>
      <c r="G652" s="455"/>
      <c r="H652" s="422"/>
      <c r="I652" s="422"/>
      <c r="J652" s="455"/>
      <c r="K652" s="455"/>
      <c r="L652" s="422"/>
      <c r="M652" s="422"/>
      <c r="N652" s="422"/>
      <c r="O652" s="422"/>
      <c r="P652" s="422"/>
      <c r="Q652" s="422"/>
      <c r="R652" s="422"/>
      <c r="S652" s="422"/>
      <c r="T652" s="422"/>
      <c r="U652" s="422"/>
      <c r="V652" s="422"/>
      <c r="W652" s="422"/>
      <c r="X652" s="422"/>
    </row>
    <row r="653" spans="1:24" ht="12.75" customHeight="1">
      <c r="A653" s="422"/>
      <c r="B653" s="422"/>
      <c r="C653" s="422"/>
      <c r="D653" s="422"/>
      <c r="E653" s="422"/>
      <c r="F653" s="422"/>
      <c r="G653" s="455"/>
      <c r="H653" s="422"/>
      <c r="I653" s="422"/>
      <c r="J653" s="455"/>
      <c r="K653" s="455"/>
      <c r="L653" s="422"/>
      <c r="M653" s="422"/>
      <c r="N653" s="422"/>
      <c r="O653" s="422"/>
      <c r="P653" s="422"/>
      <c r="Q653" s="422"/>
      <c r="R653" s="422"/>
      <c r="S653" s="422"/>
      <c r="T653" s="422"/>
      <c r="U653" s="422"/>
      <c r="V653" s="422"/>
      <c r="W653" s="422"/>
      <c r="X653" s="422"/>
    </row>
    <row r="654" spans="1:24" ht="12.75" customHeight="1">
      <c r="A654" s="422"/>
      <c r="B654" s="422"/>
      <c r="C654" s="422"/>
      <c r="D654" s="422"/>
      <c r="E654" s="422"/>
      <c r="F654" s="422"/>
      <c r="G654" s="455"/>
      <c r="H654" s="422"/>
      <c r="I654" s="422"/>
      <c r="J654" s="455"/>
      <c r="K654" s="455"/>
      <c r="L654" s="422"/>
      <c r="M654" s="422"/>
      <c r="N654" s="422"/>
      <c r="O654" s="422"/>
      <c r="P654" s="422"/>
      <c r="Q654" s="422"/>
      <c r="R654" s="422"/>
      <c r="S654" s="422"/>
      <c r="T654" s="422"/>
      <c r="U654" s="422"/>
      <c r="V654" s="422"/>
      <c r="W654" s="422"/>
      <c r="X654" s="422"/>
    </row>
    <row r="655" spans="1:24" ht="12.75" customHeight="1">
      <c r="A655" s="422"/>
      <c r="B655" s="422"/>
      <c r="C655" s="422"/>
      <c r="D655" s="422"/>
      <c r="E655" s="422"/>
      <c r="F655" s="422"/>
      <c r="G655" s="455"/>
      <c r="H655" s="422"/>
      <c r="I655" s="422"/>
      <c r="J655" s="455"/>
      <c r="K655" s="455"/>
      <c r="L655" s="422"/>
      <c r="M655" s="422"/>
      <c r="N655" s="422"/>
      <c r="O655" s="422"/>
      <c r="P655" s="422"/>
      <c r="Q655" s="422"/>
      <c r="R655" s="422"/>
      <c r="S655" s="422"/>
      <c r="T655" s="422"/>
      <c r="U655" s="422"/>
      <c r="V655" s="422"/>
      <c r="W655" s="422"/>
      <c r="X655" s="422"/>
    </row>
    <row r="656" spans="1:24" ht="12.75" customHeight="1">
      <c r="A656" s="422"/>
      <c r="B656" s="422"/>
      <c r="C656" s="422"/>
      <c r="D656" s="422"/>
      <c r="E656" s="422"/>
      <c r="F656" s="422"/>
      <c r="G656" s="455"/>
      <c r="H656" s="422"/>
      <c r="I656" s="422"/>
      <c r="J656" s="455"/>
      <c r="K656" s="455"/>
      <c r="L656" s="422"/>
      <c r="M656" s="422"/>
      <c r="N656" s="422"/>
      <c r="O656" s="422"/>
      <c r="P656" s="422"/>
      <c r="Q656" s="422"/>
      <c r="R656" s="422"/>
      <c r="S656" s="422"/>
      <c r="T656" s="422"/>
      <c r="U656" s="422"/>
      <c r="V656" s="422"/>
      <c r="W656" s="422"/>
      <c r="X656" s="422"/>
    </row>
    <row r="657" spans="1:24" ht="12.75" customHeight="1">
      <c r="A657" s="422"/>
      <c r="B657" s="422"/>
      <c r="C657" s="422"/>
      <c r="D657" s="422"/>
      <c r="E657" s="422"/>
      <c r="F657" s="422"/>
      <c r="G657" s="455"/>
      <c r="H657" s="422"/>
      <c r="I657" s="422"/>
      <c r="J657" s="455"/>
      <c r="K657" s="455"/>
      <c r="L657" s="422"/>
      <c r="M657" s="422"/>
      <c r="N657" s="422"/>
      <c r="O657" s="422"/>
      <c r="P657" s="422"/>
      <c r="Q657" s="422"/>
      <c r="R657" s="422"/>
      <c r="S657" s="422"/>
      <c r="T657" s="422"/>
      <c r="U657" s="422"/>
      <c r="V657" s="422"/>
      <c r="W657" s="422"/>
      <c r="X657" s="422"/>
    </row>
    <row r="658" spans="1:24" ht="12.75" customHeight="1">
      <c r="A658" s="422"/>
      <c r="B658" s="422"/>
      <c r="C658" s="422"/>
      <c r="D658" s="422"/>
      <c r="E658" s="422"/>
      <c r="F658" s="422"/>
      <c r="G658" s="455"/>
      <c r="H658" s="422"/>
      <c r="I658" s="422"/>
      <c r="J658" s="455"/>
      <c r="K658" s="455"/>
      <c r="L658" s="422"/>
      <c r="M658" s="422"/>
      <c r="N658" s="422"/>
      <c r="O658" s="422"/>
      <c r="P658" s="422"/>
      <c r="Q658" s="422"/>
      <c r="R658" s="422"/>
      <c r="S658" s="422"/>
      <c r="T658" s="422"/>
      <c r="U658" s="422"/>
      <c r="V658" s="422"/>
      <c r="W658" s="422"/>
      <c r="X658" s="422"/>
    </row>
    <row r="659" spans="1:24" ht="12.75" customHeight="1">
      <c r="A659" s="422"/>
      <c r="B659" s="422"/>
      <c r="C659" s="422"/>
      <c r="D659" s="422"/>
      <c r="E659" s="422"/>
      <c r="F659" s="422"/>
      <c r="G659" s="455"/>
      <c r="H659" s="422"/>
      <c r="I659" s="422"/>
      <c r="J659" s="455"/>
      <c r="K659" s="455"/>
      <c r="L659" s="422"/>
      <c r="M659" s="422"/>
      <c r="N659" s="422"/>
      <c r="O659" s="422"/>
      <c r="P659" s="422"/>
      <c r="Q659" s="422"/>
      <c r="R659" s="422"/>
      <c r="S659" s="422"/>
      <c r="T659" s="422"/>
      <c r="U659" s="422"/>
      <c r="V659" s="422"/>
      <c r="W659" s="422"/>
      <c r="X659" s="422"/>
    </row>
    <row r="660" spans="1:24" ht="12.75" customHeight="1">
      <c r="A660" s="422"/>
      <c r="B660" s="422"/>
      <c r="C660" s="422"/>
      <c r="D660" s="422"/>
      <c r="E660" s="422"/>
      <c r="F660" s="422"/>
      <c r="G660" s="455"/>
      <c r="H660" s="422"/>
      <c r="I660" s="422"/>
      <c r="J660" s="455"/>
      <c r="K660" s="455"/>
      <c r="L660" s="422"/>
      <c r="M660" s="422"/>
      <c r="N660" s="422"/>
      <c r="O660" s="422"/>
      <c r="P660" s="422"/>
      <c r="Q660" s="422"/>
      <c r="R660" s="422"/>
      <c r="S660" s="422"/>
      <c r="T660" s="422"/>
      <c r="U660" s="422"/>
      <c r="V660" s="422"/>
      <c r="W660" s="422"/>
      <c r="X660" s="422"/>
    </row>
    <row r="661" spans="1:24" ht="12.75" customHeight="1">
      <c r="A661" s="422"/>
      <c r="B661" s="422"/>
      <c r="C661" s="422"/>
      <c r="D661" s="422"/>
      <c r="E661" s="422"/>
      <c r="F661" s="422"/>
      <c r="G661" s="455"/>
      <c r="H661" s="422"/>
      <c r="I661" s="422"/>
      <c r="J661" s="455"/>
      <c r="K661" s="455"/>
      <c r="L661" s="422"/>
      <c r="M661" s="422"/>
      <c r="N661" s="422"/>
      <c r="O661" s="422"/>
      <c r="P661" s="422"/>
      <c r="Q661" s="422"/>
      <c r="R661" s="422"/>
      <c r="S661" s="422"/>
      <c r="T661" s="422"/>
      <c r="U661" s="422"/>
      <c r="V661" s="422"/>
      <c r="W661" s="422"/>
      <c r="X661" s="422"/>
    </row>
    <row r="662" spans="1:24" ht="12.75" customHeight="1">
      <c r="A662" s="422"/>
      <c r="B662" s="422"/>
      <c r="C662" s="422"/>
      <c r="D662" s="422"/>
      <c r="E662" s="422"/>
      <c r="F662" s="422"/>
      <c r="G662" s="455"/>
      <c r="H662" s="422"/>
      <c r="I662" s="422"/>
      <c r="J662" s="455"/>
      <c r="K662" s="455"/>
      <c r="L662" s="422"/>
      <c r="M662" s="422"/>
      <c r="N662" s="422"/>
      <c r="O662" s="422"/>
      <c r="P662" s="422"/>
      <c r="Q662" s="422"/>
      <c r="R662" s="422"/>
      <c r="S662" s="422"/>
      <c r="T662" s="422"/>
      <c r="U662" s="422"/>
      <c r="V662" s="422"/>
      <c r="W662" s="422"/>
      <c r="X662" s="422"/>
    </row>
    <row r="663" spans="1:24" ht="12.75" customHeight="1">
      <c r="A663" s="422"/>
      <c r="B663" s="422"/>
      <c r="C663" s="422"/>
      <c r="D663" s="422"/>
      <c r="E663" s="422"/>
      <c r="F663" s="422"/>
      <c r="G663" s="455"/>
      <c r="H663" s="422"/>
      <c r="I663" s="422"/>
      <c r="J663" s="455"/>
      <c r="K663" s="455"/>
      <c r="L663" s="422"/>
      <c r="M663" s="422"/>
      <c r="N663" s="422"/>
      <c r="O663" s="422"/>
      <c r="P663" s="422"/>
      <c r="Q663" s="422"/>
      <c r="R663" s="422"/>
      <c r="S663" s="422"/>
      <c r="T663" s="422"/>
      <c r="U663" s="422"/>
      <c r="V663" s="422"/>
      <c r="W663" s="422"/>
      <c r="X663" s="422"/>
    </row>
    <row r="664" spans="1:24" ht="12.75" customHeight="1">
      <c r="A664" s="422"/>
      <c r="B664" s="422"/>
      <c r="C664" s="422"/>
      <c r="D664" s="422"/>
      <c r="E664" s="422"/>
      <c r="F664" s="422"/>
      <c r="G664" s="455"/>
      <c r="H664" s="422"/>
      <c r="I664" s="422"/>
      <c r="J664" s="455"/>
      <c r="K664" s="455"/>
      <c r="L664" s="422"/>
      <c r="M664" s="422"/>
      <c r="N664" s="422"/>
      <c r="O664" s="422"/>
      <c r="P664" s="422"/>
      <c r="Q664" s="422"/>
      <c r="R664" s="422"/>
      <c r="S664" s="422"/>
      <c r="T664" s="422"/>
      <c r="U664" s="422"/>
      <c r="V664" s="422"/>
      <c r="W664" s="422"/>
      <c r="X664" s="422"/>
    </row>
    <row r="665" spans="1:24" ht="12.75" customHeight="1">
      <c r="A665" s="422"/>
      <c r="B665" s="422"/>
      <c r="C665" s="422"/>
      <c r="D665" s="422"/>
      <c r="E665" s="422"/>
      <c r="F665" s="422"/>
      <c r="G665" s="455"/>
      <c r="H665" s="422"/>
      <c r="I665" s="422"/>
      <c r="J665" s="455"/>
      <c r="K665" s="455"/>
      <c r="L665" s="422"/>
      <c r="M665" s="422"/>
      <c r="N665" s="422"/>
      <c r="O665" s="422"/>
      <c r="P665" s="422"/>
      <c r="Q665" s="422"/>
      <c r="R665" s="422"/>
      <c r="S665" s="422"/>
      <c r="T665" s="422"/>
      <c r="U665" s="422"/>
      <c r="V665" s="422"/>
      <c r="W665" s="422"/>
      <c r="X665" s="422"/>
    </row>
    <row r="666" spans="1:24" ht="12.75" customHeight="1">
      <c r="A666" s="422"/>
      <c r="B666" s="422"/>
      <c r="C666" s="422"/>
      <c r="D666" s="422"/>
      <c r="E666" s="422"/>
      <c r="F666" s="422"/>
      <c r="G666" s="455"/>
      <c r="H666" s="422"/>
      <c r="I666" s="422"/>
      <c r="J666" s="455"/>
      <c r="K666" s="455"/>
      <c r="L666" s="422"/>
      <c r="M666" s="422"/>
      <c r="N666" s="422"/>
      <c r="O666" s="422"/>
      <c r="P666" s="422"/>
      <c r="Q666" s="422"/>
      <c r="R666" s="422"/>
      <c r="S666" s="422"/>
      <c r="T666" s="422"/>
      <c r="U666" s="422"/>
      <c r="V666" s="422"/>
      <c r="W666" s="422"/>
      <c r="X666" s="422"/>
    </row>
    <row r="667" spans="1:24" ht="12.75" customHeight="1">
      <c r="A667" s="422"/>
      <c r="B667" s="422"/>
      <c r="C667" s="422"/>
      <c r="D667" s="422"/>
      <c r="E667" s="422"/>
      <c r="F667" s="422"/>
      <c r="G667" s="455"/>
      <c r="H667" s="422"/>
      <c r="I667" s="422"/>
      <c r="J667" s="455"/>
      <c r="K667" s="455"/>
      <c r="L667" s="422"/>
      <c r="M667" s="422"/>
      <c r="N667" s="422"/>
      <c r="O667" s="422"/>
      <c r="P667" s="422"/>
      <c r="Q667" s="422"/>
      <c r="R667" s="422"/>
      <c r="S667" s="422"/>
      <c r="T667" s="422"/>
      <c r="U667" s="422"/>
      <c r="V667" s="422"/>
      <c r="W667" s="422"/>
      <c r="X667" s="422"/>
    </row>
    <row r="668" spans="1:24" ht="12.75" customHeight="1">
      <c r="A668" s="422"/>
      <c r="B668" s="422"/>
      <c r="C668" s="422"/>
      <c r="D668" s="422"/>
      <c r="E668" s="422"/>
      <c r="F668" s="422"/>
      <c r="G668" s="455"/>
      <c r="H668" s="422"/>
      <c r="I668" s="422"/>
      <c r="J668" s="455"/>
      <c r="K668" s="455"/>
      <c r="L668" s="422"/>
      <c r="M668" s="422"/>
      <c r="N668" s="422"/>
      <c r="O668" s="422"/>
      <c r="P668" s="422"/>
      <c r="Q668" s="422"/>
      <c r="R668" s="422"/>
      <c r="S668" s="422"/>
      <c r="T668" s="422"/>
      <c r="U668" s="422"/>
      <c r="V668" s="422"/>
      <c r="W668" s="422"/>
      <c r="X668" s="422"/>
    </row>
    <row r="669" spans="1:24" ht="12.75" customHeight="1">
      <c r="A669" s="422"/>
      <c r="B669" s="422"/>
      <c r="C669" s="422"/>
      <c r="D669" s="422"/>
      <c r="E669" s="422"/>
      <c r="F669" s="422"/>
      <c r="G669" s="455"/>
      <c r="H669" s="422"/>
      <c r="I669" s="422"/>
      <c r="J669" s="455"/>
      <c r="K669" s="455"/>
      <c r="L669" s="422"/>
      <c r="M669" s="422"/>
      <c r="N669" s="422"/>
      <c r="O669" s="422"/>
      <c r="P669" s="422"/>
      <c r="Q669" s="422"/>
      <c r="R669" s="422"/>
      <c r="S669" s="422"/>
      <c r="T669" s="422"/>
      <c r="U669" s="422"/>
      <c r="V669" s="422"/>
      <c r="W669" s="422"/>
      <c r="X669" s="422"/>
    </row>
    <row r="670" spans="1:24" ht="12.75" customHeight="1">
      <c r="A670" s="422"/>
      <c r="B670" s="422"/>
      <c r="C670" s="422"/>
      <c r="D670" s="422"/>
      <c r="E670" s="422"/>
      <c r="F670" s="422"/>
      <c r="G670" s="455"/>
      <c r="H670" s="422"/>
      <c r="I670" s="422"/>
      <c r="J670" s="455"/>
      <c r="K670" s="455"/>
      <c r="L670" s="422"/>
      <c r="M670" s="422"/>
      <c r="N670" s="422"/>
      <c r="O670" s="422"/>
      <c r="P670" s="422"/>
      <c r="Q670" s="422"/>
      <c r="R670" s="422"/>
      <c r="S670" s="422"/>
      <c r="T670" s="422"/>
      <c r="U670" s="422"/>
      <c r="V670" s="422"/>
      <c r="W670" s="422"/>
      <c r="X670" s="422"/>
    </row>
    <row r="671" spans="1:24" ht="12.75" customHeight="1">
      <c r="A671" s="422"/>
      <c r="B671" s="422"/>
      <c r="C671" s="422"/>
      <c r="D671" s="422"/>
      <c r="E671" s="422"/>
      <c r="F671" s="422"/>
      <c r="G671" s="455"/>
      <c r="H671" s="422"/>
      <c r="I671" s="422"/>
      <c r="J671" s="455"/>
      <c r="K671" s="455"/>
      <c r="L671" s="422"/>
      <c r="M671" s="422"/>
      <c r="N671" s="422"/>
      <c r="O671" s="422"/>
      <c r="P671" s="422"/>
      <c r="Q671" s="422"/>
      <c r="R671" s="422"/>
      <c r="S671" s="422"/>
      <c r="T671" s="422"/>
      <c r="U671" s="422"/>
      <c r="V671" s="422"/>
      <c r="W671" s="422"/>
      <c r="X671" s="422"/>
    </row>
    <row r="672" spans="1:24" ht="12.75" customHeight="1">
      <c r="A672" s="422"/>
      <c r="B672" s="422"/>
      <c r="C672" s="422"/>
      <c r="D672" s="422"/>
      <c r="E672" s="422"/>
      <c r="F672" s="422"/>
      <c r="G672" s="455"/>
      <c r="H672" s="422"/>
      <c r="I672" s="422"/>
      <c r="J672" s="455"/>
      <c r="K672" s="455"/>
      <c r="L672" s="422"/>
      <c r="M672" s="422"/>
      <c r="N672" s="422"/>
      <c r="O672" s="422"/>
      <c r="P672" s="422"/>
      <c r="Q672" s="422"/>
      <c r="R672" s="422"/>
      <c r="S672" s="422"/>
      <c r="T672" s="422"/>
      <c r="U672" s="422"/>
      <c r="V672" s="422"/>
      <c r="W672" s="422"/>
      <c r="X672" s="422"/>
    </row>
    <row r="673" spans="1:24" ht="12.75" customHeight="1">
      <c r="A673" s="422"/>
      <c r="B673" s="422"/>
      <c r="C673" s="422"/>
      <c r="D673" s="422"/>
      <c r="E673" s="422"/>
      <c r="F673" s="422"/>
      <c r="G673" s="455"/>
      <c r="H673" s="422"/>
      <c r="I673" s="422"/>
      <c r="J673" s="455"/>
      <c r="K673" s="455"/>
      <c r="L673" s="422"/>
      <c r="M673" s="422"/>
      <c r="N673" s="422"/>
      <c r="O673" s="422"/>
      <c r="P673" s="422"/>
      <c r="Q673" s="422"/>
      <c r="R673" s="422"/>
      <c r="S673" s="422"/>
      <c r="T673" s="422"/>
      <c r="U673" s="422"/>
      <c r="V673" s="422"/>
      <c r="W673" s="422"/>
      <c r="X673" s="422"/>
    </row>
    <row r="674" spans="1:24" ht="12.75" customHeight="1">
      <c r="A674" s="422"/>
      <c r="B674" s="422"/>
      <c r="C674" s="422"/>
      <c r="D674" s="422"/>
      <c r="E674" s="422"/>
      <c r="F674" s="422"/>
      <c r="G674" s="455"/>
      <c r="H674" s="422"/>
      <c r="I674" s="422"/>
      <c r="J674" s="455"/>
      <c r="K674" s="455"/>
      <c r="L674" s="422"/>
      <c r="M674" s="422"/>
      <c r="N674" s="422"/>
      <c r="O674" s="422"/>
      <c r="P674" s="422"/>
      <c r="Q674" s="422"/>
      <c r="R674" s="422"/>
      <c r="S674" s="422"/>
      <c r="T674" s="422"/>
      <c r="U674" s="422"/>
      <c r="V674" s="422"/>
      <c r="W674" s="422"/>
      <c r="X674" s="422"/>
    </row>
    <row r="675" spans="1:24" ht="12.75" customHeight="1">
      <c r="A675" s="422"/>
      <c r="B675" s="422"/>
      <c r="C675" s="422"/>
      <c r="D675" s="422"/>
      <c r="E675" s="422"/>
      <c r="F675" s="422"/>
      <c r="G675" s="455"/>
      <c r="H675" s="422"/>
      <c r="I675" s="422"/>
      <c r="J675" s="455"/>
      <c r="K675" s="455"/>
      <c r="L675" s="422"/>
      <c r="M675" s="422"/>
      <c r="N675" s="422"/>
      <c r="O675" s="422"/>
      <c r="P675" s="422"/>
      <c r="Q675" s="422"/>
      <c r="R675" s="422"/>
      <c r="S675" s="422"/>
      <c r="T675" s="422"/>
      <c r="U675" s="422"/>
      <c r="V675" s="422"/>
      <c r="W675" s="422"/>
      <c r="X675" s="422"/>
    </row>
    <row r="676" spans="1:24" ht="12.75" customHeight="1">
      <c r="A676" s="422"/>
      <c r="B676" s="422"/>
      <c r="C676" s="422"/>
      <c r="D676" s="422"/>
      <c r="E676" s="422"/>
      <c r="F676" s="422"/>
      <c r="G676" s="455"/>
      <c r="H676" s="422"/>
      <c r="I676" s="422"/>
      <c r="J676" s="455"/>
      <c r="K676" s="455"/>
      <c r="L676" s="422"/>
      <c r="M676" s="422"/>
      <c r="N676" s="422"/>
      <c r="O676" s="422"/>
      <c r="P676" s="422"/>
      <c r="Q676" s="422"/>
      <c r="R676" s="422"/>
      <c r="S676" s="422"/>
      <c r="T676" s="422"/>
      <c r="U676" s="422"/>
      <c r="V676" s="422"/>
      <c r="W676" s="422"/>
      <c r="X676" s="422"/>
    </row>
    <row r="677" spans="1:24" ht="12.75" customHeight="1">
      <c r="A677" s="422"/>
      <c r="B677" s="422"/>
      <c r="C677" s="422"/>
      <c r="D677" s="422"/>
      <c r="E677" s="422"/>
      <c r="F677" s="422"/>
      <c r="G677" s="455"/>
      <c r="H677" s="422"/>
      <c r="I677" s="422"/>
      <c r="J677" s="455"/>
      <c r="K677" s="455"/>
      <c r="L677" s="422"/>
      <c r="M677" s="422"/>
      <c r="N677" s="422"/>
      <c r="O677" s="422"/>
      <c r="P677" s="422"/>
      <c r="Q677" s="422"/>
      <c r="R677" s="422"/>
      <c r="S677" s="422"/>
      <c r="T677" s="422"/>
      <c r="U677" s="422"/>
      <c r="V677" s="422"/>
      <c r="W677" s="422"/>
      <c r="X677" s="422"/>
    </row>
    <row r="678" spans="1:24" ht="12.75" customHeight="1">
      <c r="A678" s="422"/>
      <c r="B678" s="422"/>
      <c r="C678" s="422"/>
      <c r="D678" s="422"/>
      <c r="E678" s="422"/>
      <c r="F678" s="422"/>
      <c r="G678" s="455"/>
      <c r="H678" s="422"/>
      <c r="I678" s="422"/>
      <c r="J678" s="455"/>
      <c r="K678" s="455"/>
      <c r="L678" s="422"/>
      <c r="M678" s="422"/>
      <c r="N678" s="422"/>
      <c r="O678" s="422"/>
      <c r="P678" s="422"/>
      <c r="Q678" s="422"/>
      <c r="R678" s="422"/>
      <c r="S678" s="422"/>
      <c r="T678" s="422"/>
      <c r="U678" s="422"/>
      <c r="V678" s="422"/>
      <c r="W678" s="422"/>
      <c r="X678" s="422"/>
    </row>
    <row r="679" spans="1:24" ht="12.75" customHeight="1">
      <c r="A679" s="422"/>
      <c r="B679" s="422"/>
      <c r="C679" s="422"/>
      <c r="D679" s="422"/>
      <c r="E679" s="422"/>
      <c r="F679" s="422"/>
      <c r="G679" s="455"/>
      <c r="H679" s="422"/>
      <c r="I679" s="422"/>
      <c r="J679" s="455"/>
      <c r="K679" s="455"/>
      <c r="L679" s="422"/>
      <c r="M679" s="422"/>
      <c r="N679" s="422"/>
      <c r="O679" s="422"/>
      <c r="P679" s="422"/>
      <c r="Q679" s="422"/>
      <c r="R679" s="422"/>
      <c r="S679" s="422"/>
      <c r="T679" s="422"/>
      <c r="U679" s="422"/>
      <c r="V679" s="422"/>
      <c r="W679" s="422"/>
      <c r="X679" s="422"/>
    </row>
    <row r="680" spans="1:24" ht="12.75" customHeight="1">
      <c r="A680" s="422"/>
      <c r="B680" s="422"/>
      <c r="C680" s="422"/>
      <c r="D680" s="422"/>
      <c r="E680" s="422"/>
      <c r="F680" s="422"/>
      <c r="G680" s="455"/>
      <c r="H680" s="422"/>
      <c r="I680" s="422"/>
      <c r="J680" s="455"/>
      <c r="K680" s="455"/>
      <c r="L680" s="422"/>
      <c r="M680" s="422"/>
      <c r="N680" s="422"/>
      <c r="O680" s="422"/>
      <c r="P680" s="422"/>
      <c r="Q680" s="422"/>
      <c r="R680" s="422"/>
      <c r="S680" s="422"/>
      <c r="T680" s="422"/>
      <c r="U680" s="422"/>
      <c r="V680" s="422"/>
      <c r="W680" s="422"/>
      <c r="X680" s="422"/>
    </row>
    <row r="681" spans="1:24" ht="12.75" customHeight="1">
      <c r="A681" s="422"/>
      <c r="B681" s="422"/>
      <c r="C681" s="422"/>
      <c r="D681" s="422"/>
      <c r="E681" s="422"/>
      <c r="F681" s="422"/>
      <c r="G681" s="455"/>
      <c r="H681" s="422"/>
      <c r="I681" s="422"/>
      <c r="J681" s="455"/>
      <c r="K681" s="455"/>
      <c r="L681" s="422"/>
      <c r="M681" s="422"/>
      <c r="N681" s="422"/>
      <c r="O681" s="422"/>
      <c r="P681" s="422"/>
      <c r="Q681" s="422"/>
      <c r="R681" s="422"/>
      <c r="S681" s="422"/>
      <c r="T681" s="422"/>
      <c r="U681" s="422"/>
      <c r="V681" s="422"/>
      <c r="W681" s="422"/>
      <c r="X681" s="422"/>
    </row>
    <row r="682" spans="1:24" ht="12.75" customHeight="1">
      <c r="A682" s="422"/>
      <c r="B682" s="422"/>
      <c r="C682" s="422"/>
      <c r="D682" s="422"/>
      <c r="E682" s="422"/>
      <c r="F682" s="422"/>
      <c r="G682" s="455"/>
      <c r="H682" s="422"/>
      <c r="I682" s="422"/>
      <c r="J682" s="455"/>
      <c r="K682" s="455"/>
      <c r="L682" s="422"/>
      <c r="M682" s="422"/>
      <c r="N682" s="422"/>
      <c r="O682" s="422"/>
      <c r="P682" s="422"/>
      <c r="Q682" s="422"/>
      <c r="R682" s="422"/>
      <c r="S682" s="422"/>
      <c r="T682" s="422"/>
      <c r="U682" s="422"/>
      <c r="V682" s="422"/>
      <c r="W682" s="422"/>
      <c r="X682" s="422"/>
    </row>
    <row r="683" spans="1:24" ht="12.75" customHeight="1">
      <c r="A683" s="422"/>
      <c r="B683" s="422"/>
      <c r="C683" s="422"/>
      <c r="D683" s="422"/>
      <c r="E683" s="422"/>
      <c r="F683" s="422"/>
      <c r="G683" s="455"/>
      <c r="H683" s="422"/>
      <c r="I683" s="422"/>
      <c r="J683" s="455"/>
      <c r="K683" s="455"/>
      <c r="L683" s="422"/>
      <c r="M683" s="422"/>
      <c r="N683" s="422"/>
      <c r="O683" s="422"/>
      <c r="P683" s="422"/>
      <c r="Q683" s="422"/>
      <c r="R683" s="422"/>
      <c r="S683" s="422"/>
      <c r="T683" s="422"/>
      <c r="U683" s="422"/>
      <c r="V683" s="422"/>
      <c r="W683" s="422"/>
      <c r="X683" s="422"/>
    </row>
    <row r="684" spans="1:24" ht="12.75" customHeight="1">
      <c r="A684" s="422"/>
      <c r="B684" s="422"/>
      <c r="C684" s="422"/>
      <c r="D684" s="422"/>
      <c r="E684" s="422"/>
      <c r="F684" s="422"/>
      <c r="G684" s="455"/>
      <c r="H684" s="422"/>
      <c r="I684" s="422"/>
      <c r="J684" s="455"/>
      <c r="K684" s="455"/>
      <c r="L684" s="422"/>
      <c r="M684" s="422"/>
      <c r="N684" s="422"/>
      <c r="O684" s="422"/>
      <c r="P684" s="422"/>
      <c r="Q684" s="422"/>
      <c r="R684" s="422"/>
      <c r="S684" s="422"/>
      <c r="T684" s="422"/>
      <c r="U684" s="422"/>
      <c r="V684" s="422"/>
      <c r="W684" s="422"/>
      <c r="X684" s="422"/>
    </row>
    <row r="685" spans="1:24" ht="12.75" customHeight="1">
      <c r="A685" s="422"/>
      <c r="B685" s="422"/>
      <c r="C685" s="422"/>
      <c r="D685" s="422"/>
      <c r="E685" s="422"/>
      <c r="F685" s="422"/>
      <c r="G685" s="455"/>
      <c r="H685" s="422"/>
      <c r="I685" s="422"/>
      <c r="J685" s="455"/>
      <c r="K685" s="455"/>
      <c r="L685" s="422"/>
      <c r="M685" s="422"/>
      <c r="N685" s="422"/>
      <c r="O685" s="422"/>
      <c r="P685" s="422"/>
      <c r="Q685" s="422"/>
      <c r="R685" s="422"/>
      <c r="S685" s="422"/>
      <c r="T685" s="422"/>
      <c r="U685" s="422"/>
      <c r="V685" s="422"/>
      <c r="W685" s="422"/>
      <c r="X685" s="422"/>
    </row>
    <row r="686" spans="1:24" ht="12.75" customHeight="1">
      <c r="A686" s="422"/>
      <c r="B686" s="422"/>
      <c r="C686" s="422"/>
      <c r="D686" s="422"/>
      <c r="E686" s="422"/>
      <c r="F686" s="422"/>
      <c r="G686" s="455"/>
      <c r="H686" s="422"/>
      <c r="I686" s="422"/>
      <c r="J686" s="455"/>
      <c r="K686" s="455"/>
      <c r="L686" s="422"/>
      <c r="M686" s="422"/>
      <c r="N686" s="422"/>
      <c r="O686" s="422"/>
      <c r="P686" s="422"/>
      <c r="Q686" s="422"/>
      <c r="R686" s="422"/>
      <c r="S686" s="422"/>
      <c r="T686" s="422"/>
      <c r="U686" s="422"/>
      <c r="V686" s="422"/>
      <c r="W686" s="422"/>
      <c r="X686" s="422"/>
    </row>
    <row r="687" spans="1:24" ht="12.75" customHeight="1">
      <c r="A687" s="422"/>
      <c r="B687" s="422"/>
      <c r="C687" s="422"/>
      <c r="D687" s="422"/>
      <c r="E687" s="422"/>
      <c r="F687" s="422"/>
      <c r="G687" s="455"/>
      <c r="H687" s="422"/>
      <c r="I687" s="422"/>
      <c r="J687" s="455"/>
      <c r="K687" s="455"/>
      <c r="L687" s="422"/>
      <c r="M687" s="422"/>
      <c r="N687" s="422"/>
      <c r="O687" s="422"/>
      <c r="P687" s="422"/>
      <c r="Q687" s="422"/>
      <c r="R687" s="422"/>
      <c r="S687" s="422"/>
      <c r="T687" s="422"/>
      <c r="U687" s="422"/>
      <c r="V687" s="422"/>
      <c r="W687" s="422"/>
      <c r="X687" s="422"/>
    </row>
    <row r="688" spans="1:24" ht="12.75" customHeight="1">
      <c r="A688" s="422"/>
      <c r="B688" s="422"/>
      <c r="C688" s="422"/>
      <c r="D688" s="422"/>
      <c r="E688" s="422"/>
      <c r="F688" s="422"/>
      <c r="G688" s="455"/>
      <c r="H688" s="422"/>
      <c r="I688" s="422"/>
      <c r="J688" s="455"/>
      <c r="K688" s="455"/>
      <c r="L688" s="422"/>
      <c r="M688" s="422"/>
      <c r="N688" s="422"/>
      <c r="O688" s="422"/>
      <c r="P688" s="422"/>
      <c r="Q688" s="422"/>
      <c r="R688" s="422"/>
      <c r="S688" s="422"/>
      <c r="T688" s="422"/>
      <c r="U688" s="422"/>
      <c r="V688" s="422"/>
      <c r="W688" s="422"/>
      <c r="X688" s="422"/>
    </row>
    <row r="689" spans="1:24" ht="12.75" customHeight="1">
      <c r="A689" s="422"/>
      <c r="B689" s="422"/>
      <c r="C689" s="422"/>
      <c r="D689" s="422"/>
      <c r="E689" s="422"/>
      <c r="F689" s="422"/>
      <c r="G689" s="455"/>
      <c r="H689" s="422"/>
      <c r="I689" s="422"/>
      <c r="J689" s="455"/>
      <c r="K689" s="455"/>
      <c r="L689" s="422"/>
      <c r="M689" s="422"/>
      <c r="N689" s="422"/>
      <c r="O689" s="422"/>
      <c r="P689" s="422"/>
      <c r="Q689" s="422"/>
      <c r="R689" s="422"/>
      <c r="S689" s="422"/>
      <c r="T689" s="422"/>
      <c r="U689" s="422"/>
      <c r="V689" s="422"/>
      <c r="W689" s="422"/>
      <c r="X689" s="422"/>
    </row>
    <row r="690" spans="1:24" ht="12.75" customHeight="1">
      <c r="A690" s="422"/>
      <c r="B690" s="422"/>
      <c r="C690" s="422"/>
      <c r="D690" s="422"/>
      <c r="E690" s="422"/>
      <c r="F690" s="422"/>
      <c r="G690" s="455"/>
      <c r="H690" s="422"/>
      <c r="I690" s="422"/>
      <c r="J690" s="455"/>
      <c r="K690" s="455"/>
      <c r="L690" s="422"/>
      <c r="M690" s="422"/>
      <c r="N690" s="422"/>
      <c r="O690" s="422"/>
      <c r="P690" s="422"/>
      <c r="Q690" s="422"/>
      <c r="R690" s="422"/>
      <c r="S690" s="422"/>
      <c r="T690" s="422"/>
      <c r="U690" s="422"/>
      <c r="V690" s="422"/>
      <c r="W690" s="422"/>
      <c r="X690" s="422"/>
    </row>
    <row r="691" spans="1:24" ht="12.75" customHeight="1">
      <c r="A691" s="422"/>
      <c r="B691" s="422"/>
      <c r="C691" s="422"/>
      <c r="D691" s="422"/>
      <c r="E691" s="422"/>
      <c r="F691" s="422"/>
      <c r="G691" s="455"/>
      <c r="H691" s="422"/>
      <c r="I691" s="422"/>
      <c r="J691" s="455"/>
      <c r="K691" s="455"/>
      <c r="L691" s="422"/>
      <c r="M691" s="422"/>
      <c r="N691" s="422"/>
      <c r="O691" s="422"/>
      <c r="P691" s="422"/>
      <c r="Q691" s="422"/>
      <c r="R691" s="422"/>
      <c r="S691" s="422"/>
      <c r="T691" s="422"/>
      <c r="U691" s="422"/>
      <c r="V691" s="422"/>
      <c r="W691" s="422"/>
      <c r="X691" s="422"/>
    </row>
    <row r="692" spans="1:24" ht="12.75" customHeight="1">
      <c r="A692" s="422"/>
      <c r="B692" s="422"/>
      <c r="C692" s="422"/>
      <c r="D692" s="422"/>
      <c r="E692" s="422"/>
      <c r="F692" s="422"/>
      <c r="G692" s="455"/>
      <c r="H692" s="422"/>
      <c r="I692" s="422"/>
      <c r="J692" s="455"/>
      <c r="K692" s="455"/>
      <c r="L692" s="422"/>
      <c r="M692" s="422"/>
      <c r="N692" s="422"/>
      <c r="O692" s="422"/>
      <c r="P692" s="422"/>
      <c r="Q692" s="422"/>
      <c r="R692" s="422"/>
      <c r="S692" s="422"/>
      <c r="T692" s="422"/>
      <c r="U692" s="422"/>
      <c r="V692" s="422"/>
      <c r="W692" s="422"/>
      <c r="X692" s="422"/>
    </row>
    <row r="693" spans="1:24" ht="12.75" customHeight="1">
      <c r="A693" s="422"/>
      <c r="B693" s="422"/>
      <c r="C693" s="422"/>
      <c r="D693" s="422"/>
      <c r="E693" s="422"/>
      <c r="F693" s="422"/>
      <c r="G693" s="455"/>
      <c r="H693" s="422"/>
      <c r="I693" s="422"/>
      <c r="J693" s="455"/>
      <c r="K693" s="455"/>
      <c r="L693" s="422"/>
      <c r="M693" s="422"/>
      <c r="N693" s="422"/>
      <c r="O693" s="422"/>
      <c r="P693" s="422"/>
      <c r="Q693" s="422"/>
      <c r="R693" s="422"/>
      <c r="S693" s="422"/>
      <c r="T693" s="422"/>
      <c r="U693" s="422"/>
      <c r="V693" s="422"/>
      <c r="W693" s="422"/>
      <c r="X693" s="422"/>
    </row>
    <row r="694" spans="1:24" ht="12.75" customHeight="1">
      <c r="A694" s="422"/>
      <c r="B694" s="422"/>
      <c r="C694" s="422"/>
      <c r="D694" s="422"/>
      <c r="E694" s="422"/>
      <c r="F694" s="422"/>
      <c r="G694" s="455"/>
      <c r="H694" s="422"/>
      <c r="I694" s="422"/>
      <c r="J694" s="455"/>
      <c r="K694" s="455"/>
      <c r="L694" s="422"/>
      <c r="M694" s="422"/>
      <c r="N694" s="422"/>
      <c r="O694" s="422"/>
      <c r="P694" s="422"/>
      <c r="Q694" s="422"/>
      <c r="R694" s="422"/>
      <c r="S694" s="422"/>
      <c r="T694" s="422"/>
      <c r="U694" s="422"/>
      <c r="V694" s="422"/>
      <c r="W694" s="422"/>
      <c r="X694" s="422"/>
    </row>
    <row r="695" spans="1:24" ht="12.75" customHeight="1">
      <c r="A695" s="422"/>
      <c r="B695" s="422"/>
      <c r="C695" s="422"/>
      <c r="D695" s="422"/>
      <c r="E695" s="422"/>
      <c r="F695" s="422"/>
      <c r="G695" s="455"/>
      <c r="H695" s="422"/>
      <c r="I695" s="422"/>
      <c r="J695" s="455"/>
      <c r="K695" s="455"/>
      <c r="L695" s="422"/>
      <c r="M695" s="422"/>
      <c r="N695" s="422"/>
      <c r="O695" s="422"/>
      <c r="P695" s="422"/>
      <c r="Q695" s="422"/>
      <c r="R695" s="422"/>
      <c r="S695" s="422"/>
      <c r="T695" s="422"/>
      <c r="U695" s="422"/>
      <c r="V695" s="422"/>
      <c r="W695" s="422"/>
      <c r="X695" s="422"/>
    </row>
    <row r="696" spans="1:24" ht="12.75" customHeight="1">
      <c r="A696" s="422"/>
      <c r="B696" s="422"/>
      <c r="C696" s="422"/>
      <c r="D696" s="422"/>
      <c r="E696" s="422"/>
      <c r="F696" s="422"/>
      <c r="G696" s="455"/>
      <c r="H696" s="422"/>
      <c r="I696" s="422"/>
      <c r="J696" s="455"/>
      <c r="K696" s="455"/>
      <c r="L696" s="422"/>
      <c r="M696" s="422"/>
      <c r="N696" s="422"/>
      <c r="O696" s="422"/>
      <c r="P696" s="422"/>
      <c r="Q696" s="422"/>
      <c r="R696" s="422"/>
      <c r="S696" s="422"/>
      <c r="T696" s="422"/>
      <c r="U696" s="422"/>
      <c r="V696" s="422"/>
      <c r="W696" s="422"/>
      <c r="X696" s="422"/>
    </row>
    <row r="697" spans="1:24" ht="12.75" customHeight="1">
      <c r="A697" s="422"/>
      <c r="B697" s="422"/>
      <c r="C697" s="422"/>
      <c r="D697" s="422"/>
      <c r="E697" s="422"/>
      <c r="F697" s="422"/>
      <c r="G697" s="455"/>
      <c r="H697" s="422"/>
      <c r="I697" s="422"/>
      <c r="J697" s="455"/>
      <c r="K697" s="455"/>
      <c r="L697" s="422"/>
      <c r="M697" s="422"/>
      <c r="N697" s="422"/>
      <c r="O697" s="422"/>
      <c r="P697" s="422"/>
      <c r="Q697" s="422"/>
      <c r="R697" s="422"/>
      <c r="S697" s="422"/>
      <c r="T697" s="422"/>
      <c r="U697" s="422"/>
      <c r="V697" s="422"/>
      <c r="W697" s="422"/>
      <c r="X697" s="422"/>
    </row>
    <row r="698" spans="1:24" ht="12.75" customHeight="1">
      <c r="A698" s="422"/>
      <c r="B698" s="422"/>
      <c r="C698" s="422"/>
      <c r="D698" s="422"/>
      <c r="E698" s="422"/>
      <c r="F698" s="422"/>
      <c r="G698" s="455"/>
      <c r="H698" s="422"/>
      <c r="I698" s="422"/>
      <c r="J698" s="455"/>
      <c r="K698" s="455"/>
      <c r="L698" s="422"/>
      <c r="M698" s="422"/>
      <c r="N698" s="422"/>
      <c r="O698" s="422"/>
      <c r="P698" s="422"/>
      <c r="Q698" s="422"/>
      <c r="R698" s="422"/>
      <c r="S698" s="422"/>
      <c r="T698" s="422"/>
      <c r="U698" s="422"/>
      <c r="V698" s="422"/>
      <c r="W698" s="422"/>
      <c r="X698" s="422"/>
    </row>
    <row r="699" spans="1:24" ht="12.75" customHeight="1">
      <c r="A699" s="422"/>
      <c r="B699" s="422"/>
      <c r="C699" s="422"/>
      <c r="D699" s="422"/>
      <c r="E699" s="422"/>
      <c r="F699" s="422"/>
      <c r="G699" s="455"/>
      <c r="H699" s="422"/>
      <c r="I699" s="422"/>
      <c r="J699" s="455"/>
      <c r="K699" s="455"/>
      <c r="L699" s="422"/>
      <c r="M699" s="422"/>
      <c r="N699" s="422"/>
      <c r="O699" s="422"/>
      <c r="P699" s="422"/>
      <c r="Q699" s="422"/>
      <c r="R699" s="422"/>
      <c r="S699" s="422"/>
      <c r="T699" s="422"/>
      <c r="U699" s="422"/>
      <c r="V699" s="422"/>
      <c r="W699" s="422"/>
      <c r="X699" s="422"/>
    </row>
    <row r="700" spans="1:24" ht="12.75" customHeight="1">
      <c r="A700" s="422"/>
      <c r="B700" s="422"/>
      <c r="C700" s="422"/>
      <c r="D700" s="422"/>
      <c r="E700" s="422"/>
      <c r="F700" s="422"/>
      <c r="G700" s="455"/>
      <c r="H700" s="422"/>
      <c r="I700" s="422"/>
      <c r="J700" s="455"/>
      <c r="K700" s="455"/>
      <c r="L700" s="422"/>
      <c r="M700" s="422"/>
      <c r="N700" s="422"/>
      <c r="O700" s="422"/>
      <c r="P700" s="422"/>
      <c r="Q700" s="422"/>
      <c r="R700" s="422"/>
      <c r="S700" s="422"/>
      <c r="T700" s="422"/>
      <c r="U700" s="422"/>
      <c r="V700" s="422"/>
      <c r="W700" s="422"/>
      <c r="X700" s="422"/>
    </row>
    <row r="701" spans="1:24" ht="12.75" customHeight="1">
      <c r="A701" s="422"/>
      <c r="B701" s="422"/>
      <c r="C701" s="422"/>
      <c r="D701" s="422"/>
      <c r="E701" s="422"/>
      <c r="F701" s="422"/>
      <c r="G701" s="455"/>
      <c r="H701" s="422"/>
      <c r="I701" s="422"/>
      <c r="J701" s="455"/>
      <c r="K701" s="455"/>
      <c r="L701" s="422"/>
      <c r="M701" s="422"/>
      <c r="N701" s="422"/>
      <c r="O701" s="422"/>
      <c r="P701" s="422"/>
      <c r="Q701" s="422"/>
      <c r="R701" s="422"/>
      <c r="S701" s="422"/>
      <c r="T701" s="422"/>
      <c r="U701" s="422"/>
      <c r="V701" s="422"/>
      <c r="W701" s="422"/>
      <c r="X701" s="422"/>
    </row>
    <row r="702" spans="1:24" ht="12.75" customHeight="1">
      <c r="A702" s="422"/>
      <c r="B702" s="422"/>
      <c r="C702" s="422"/>
      <c r="D702" s="422"/>
      <c r="E702" s="422"/>
      <c r="F702" s="422"/>
      <c r="G702" s="455"/>
      <c r="H702" s="422"/>
      <c r="I702" s="422"/>
      <c r="J702" s="455"/>
      <c r="K702" s="455"/>
      <c r="L702" s="422"/>
      <c r="M702" s="422"/>
      <c r="N702" s="422"/>
      <c r="O702" s="422"/>
      <c r="P702" s="422"/>
      <c r="Q702" s="422"/>
      <c r="R702" s="422"/>
      <c r="S702" s="422"/>
      <c r="T702" s="422"/>
      <c r="U702" s="422"/>
      <c r="V702" s="422"/>
      <c r="W702" s="422"/>
      <c r="X702" s="422"/>
    </row>
    <row r="703" spans="1:24" ht="12.75" customHeight="1">
      <c r="A703" s="422"/>
      <c r="B703" s="422"/>
      <c r="C703" s="422"/>
      <c r="D703" s="422"/>
      <c r="E703" s="422"/>
      <c r="F703" s="422"/>
      <c r="G703" s="455"/>
      <c r="H703" s="422"/>
      <c r="I703" s="422"/>
      <c r="J703" s="455"/>
      <c r="K703" s="455"/>
      <c r="L703" s="422"/>
      <c r="M703" s="422"/>
      <c r="N703" s="422"/>
      <c r="O703" s="422"/>
      <c r="P703" s="422"/>
      <c r="Q703" s="422"/>
      <c r="R703" s="422"/>
      <c r="S703" s="422"/>
      <c r="T703" s="422"/>
      <c r="U703" s="422"/>
      <c r="V703" s="422"/>
      <c r="W703" s="422"/>
      <c r="X703" s="422"/>
    </row>
    <row r="704" spans="1:24" ht="12.75" customHeight="1">
      <c r="A704" s="422"/>
      <c r="B704" s="422"/>
      <c r="C704" s="422"/>
      <c r="D704" s="422"/>
      <c r="E704" s="422"/>
      <c r="F704" s="422"/>
      <c r="G704" s="455"/>
      <c r="H704" s="422"/>
      <c r="I704" s="422"/>
      <c r="J704" s="455"/>
      <c r="K704" s="455"/>
      <c r="L704" s="422"/>
      <c r="M704" s="422"/>
      <c r="N704" s="422"/>
      <c r="O704" s="422"/>
      <c r="P704" s="422"/>
      <c r="Q704" s="422"/>
      <c r="R704" s="422"/>
      <c r="S704" s="422"/>
      <c r="T704" s="422"/>
      <c r="U704" s="422"/>
      <c r="V704" s="422"/>
      <c r="W704" s="422"/>
      <c r="X704" s="422"/>
    </row>
    <row r="705" spans="1:24" ht="12.75" customHeight="1">
      <c r="A705" s="422"/>
      <c r="B705" s="422"/>
      <c r="C705" s="422"/>
      <c r="D705" s="422"/>
      <c r="E705" s="422"/>
      <c r="F705" s="422"/>
      <c r="G705" s="455"/>
      <c r="H705" s="422"/>
      <c r="I705" s="422"/>
      <c r="J705" s="455"/>
      <c r="K705" s="455"/>
      <c r="L705" s="422"/>
      <c r="M705" s="422"/>
      <c r="N705" s="422"/>
      <c r="O705" s="422"/>
      <c r="P705" s="422"/>
      <c r="Q705" s="422"/>
      <c r="R705" s="422"/>
      <c r="S705" s="422"/>
      <c r="T705" s="422"/>
      <c r="U705" s="422"/>
      <c r="V705" s="422"/>
      <c r="W705" s="422"/>
      <c r="X705" s="422"/>
    </row>
    <row r="706" spans="1:24" ht="12.75" customHeight="1">
      <c r="A706" s="422"/>
      <c r="B706" s="422"/>
      <c r="C706" s="422"/>
      <c r="D706" s="422"/>
      <c r="E706" s="422"/>
      <c r="F706" s="422"/>
      <c r="G706" s="455"/>
      <c r="H706" s="422"/>
      <c r="I706" s="422"/>
      <c r="J706" s="455"/>
      <c r="K706" s="455"/>
      <c r="L706" s="422"/>
      <c r="M706" s="422"/>
      <c r="N706" s="422"/>
      <c r="O706" s="422"/>
      <c r="P706" s="422"/>
      <c r="Q706" s="422"/>
      <c r="R706" s="422"/>
      <c r="S706" s="422"/>
      <c r="T706" s="422"/>
      <c r="U706" s="422"/>
      <c r="V706" s="422"/>
      <c r="W706" s="422"/>
      <c r="X706" s="422"/>
    </row>
    <row r="707" spans="1:24" ht="12.75" customHeight="1">
      <c r="A707" s="422"/>
      <c r="B707" s="422"/>
      <c r="C707" s="422"/>
      <c r="D707" s="422"/>
      <c r="E707" s="422"/>
      <c r="F707" s="422"/>
      <c r="G707" s="455"/>
      <c r="H707" s="422"/>
      <c r="I707" s="422"/>
      <c r="J707" s="455"/>
      <c r="K707" s="455"/>
      <c r="L707" s="422"/>
      <c r="M707" s="422"/>
      <c r="N707" s="422"/>
      <c r="O707" s="422"/>
      <c r="P707" s="422"/>
      <c r="Q707" s="422"/>
      <c r="R707" s="422"/>
      <c r="S707" s="422"/>
      <c r="T707" s="422"/>
      <c r="U707" s="422"/>
      <c r="V707" s="422"/>
      <c r="W707" s="422"/>
      <c r="X707" s="422"/>
    </row>
    <row r="708" spans="1:24" ht="12.75" customHeight="1">
      <c r="A708" s="422"/>
      <c r="B708" s="422"/>
      <c r="C708" s="422"/>
      <c r="D708" s="422"/>
      <c r="E708" s="422"/>
      <c r="F708" s="422"/>
      <c r="G708" s="455"/>
      <c r="H708" s="422"/>
      <c r="I708" s="422"/>
      <c r="J708" s="455"/>
      <c r="K708" s="455"/>
      <c r="L708" s="422"/>
      <c r="M708" s="422"/>
      <c r="N708" s="422"/>
      <c r="O708" s="422"/>
      <c r="P708" s="422"/>
      <c r="Q708" s="422"/>
      <c r="R708" s="422"/>
      <c r="S708" s="422"/>
      <c r="T708" s="422"/>
      <c r="U708" s="422"/>
      <c r="V708" s="422"/>
      <c r="W708" s="422"/>
      <c r="X708" s="422"/>
    </row>
    <row r="709" spans="1:24" ht="12.75" customHeight="1">
      <c r="A709" s="422"/>
      <c r="B709" s="422"/>
      <c r="C709" s="422"/>
      <c r="D709" s="422"/>
      <c r="E709" s="422"/>
      <c r="F709" s="422"/>
      <c r="G709" s="455"/>
      <c r="H709" s="422"/>
      <c r="I709" s="422"/>
      <c r="J709" s="455"/>
      <c r="K709" s="455"/>
      <c r="L709" s="422"/>
      <c r="M709" s="422"/>
      <c r="N709" s="422"/>
      <c r="O709" s="422"/>
      <c r="P709" s="422"/>
      <c r="Q709" s="422"/>
      <c r="R709" s="422"/>
      <c r="S709" s="422"/>
      <c r="T709" s="422"/>
      <c r="U709" s="422"/>
      <c r="V709" s="422"/>
      <c r="W709" s="422"/>
      <c r="X709" s="422"/>
    </row>
    <row r="710" spans="1:24" ht="12.75" customHeight="1">
      <c r="A710" s="422"/>
      <c r="B710" s="422"/>
      <c r="C710" s="422"/>
      <c r="D710" s="422"/>
      <c r="E710" s="422"/>
      <c r="F710" s="422"/>
      <c r="G710" s="455"/>
      <c r="H710" s="422"/>
      <c r="I710" s="422"/>
      <c r="J710" s="455"/>
      <c r="K710" s="455"/>
      <c r="L710" s="422"/>
      <c r="M710" s="422"/>
      <c r="N710" s="422"/>
      <c r="O710" s="422"/>
      <c r="P710" s="422"/>
      <c r="Q710" s="422"/>
      <c r="R710" s="422"/>
      <c r="S710" s="422"/>
      <c r="T710" s="422"/>
      <c r="U710" s="422"/>
      <c r="V710" s="422"/>
      <c r="W710" s="422"/>
      <c r="X710" s="422"/>
    </row>
    <row r="711" spans="1:24" ht="12.75" customHeight="1">
      <c r="A711" s="422"/>
      <c r="B711" s="422"/>
      <c r="C711" s="422"/>
      <c r="D711" s="422"/>
      <c r="E711" s="422"/>
      <c r="F711" s="422"/>
      <c r="G711" s="455"/>
      <c r="H711" s="422"/>
      <c r="I711" s="422"/>
      <c r="J711" s="455"/>
      <c r="K711" s="455"/>
      <c r="L711" s="422"/>
      <c r="M711" s="422"/>
      <c r="N711" s="422"/>
      <c r="O711" s="422"/>
      <c r="P711" s="422"/>
      <c r="Q711" s="422"/>
      <c r="R711" s="422"/>
      <c r="S711" s="422"/>
      <c r="T711" s="422"/>
      <c r="U711" s="422"/>
      <c r="V711" s="422"/>
      <c r="W711" s="422"/>
      <c r="X711" s="422"/>
    </row>
    <row r="712" spans="1:24" ht="12.75" customHeight="1">
      <c r="A712" s="422"/>
      <c r="B712" s="422"/>
      <c r="C712" s="422"/>
      <c r="D712" s="422"/>
      <c r="E712" s="422"/>
      <c r="F712" s="422"/>
      <c r="G712" s="455"/>
      <c r="H712" s="422"/>
      <c r="I712" s="422"/>
      <c r="J712" s="455"/>
      <c r="K712" s="455"/>
      <c r="L712" s="422"/>
      <c r="M712" s="422"/>
      <c r="N712" s="422"/>
      <c r="O712" s="422"/>
      <c r="P712" s="422"/>
      <c r="Q712" s="422"/>
      <c r="R712" s="422"/>
      <c r="S712" s="422"/>
      <c r="T712" s="422"/>
      <c r="U712" s="422"/>
      <c r="V712" s="422"/>
      <c r="W712" s="422"/>
      <c r="X712" s="422"/>
    </row>
    <row r="713" spans="1:24" ht="12.75" customHeight="1">
      <c r="A713" s="422"/>
      <c r="B713" s="422"/>
      <c r="C713" s="422"/>
      <c r="D713" s="422"/>
      <c r="E713" s="422"/>
      <c r="F713" s="422"/>
      <c r="G713" s="455"/>
      <c r="H713" s="422"/>
      <c r="I713" s="422"/>
      <c r="J713" s="455"/>
      <c r="K713" s="455"/>
      <c r="L713" s="422"/>
      <c r="M713" s="422"/>
      <c r="N713" s="422"/>
      <c r="O713" s="422"/>
      <c r="P713" s="422"/>
      <c r="Q713" s="422"/>
      <c r="R713" s="422"/>
      <c r="S713" s="422"/>
      <c r="T713" s="422"/>
      <c r="U713" s="422"/>
      <c r="V713" s="422"/>
      <c r="W713" s="422"/>
      <c r="X713" s="422"/>
    </row>
    <row r="714" spans="1:24" ht="12.75" customHeight="1">
      <c r="A714" s="422"/>
      <c r="B714" s="422"/>
      <c r="C714" s="422"/>
      <c r="D714" s="422"/>
      <c r="E714" s="422"/>
      <c r="F714" s="422"/>
      <c r="G714" s="455"/>
      <c r="H714" s="422"/>
      <c r="I714" s="422"/>
      <c r="J714" s="455"/>
      <c r="K714" s="455"/>
      <c r="L714" s="422"/>
      <c r="M714" s="422"/>
      <c r="N714" s="422"/>
      <c r="O714" s="422"/>
      <c r="P714" s="422"/>
      <c r="Q714" s="422"/>
      <c r="R714" s="422"/>
      <c r="S714" s="422"/>
      <c r="T714" s="422"/>
      <c r="U714" s="422"/>
      <c r="V714" s="422"/>
      <c r="W714" s="422"/>
      <c r="X714" s="422"/>
    </row>
    <row r="715" spans="1:24" ht="12.75" customHeight="1">
      <c r="A715" s="422"/>
      <c r="B715" s="422"/>
      <c r="C715" s="422"/>
      <c r="D715" s="422"/>
      <c r="E715" s="422"/>
      <c r="F715" s="422"/>
      <c r="G715" s="455"/>
      <c r="H715" s="422"/>
      <c r="I715" s="422"/>
      <c r="J715" s="455"/>
      <c r="K715" s="455"/>
      <c r="L715" s="422"/>
      <c r="M715" s="422"/>
      <c r="N715" s="422"/>
      <c r="O715" s="422"/>
      <c r="P715" s="422"/>
      <c r="Q715" s="422"/>
      <c r="R715" s="422"/>
      <c r="S715" s="422"/>
      <c r="T715" s="422"/>
      <c r="U715" s="422"/>
      <c r="V715" s="422"/>
      <c r="W715" s="422"/>
      <c r="X715" s="422"/>
    </row>
    <row r="716" spans="1:24" ht="12.75" customHeight="1">
      <c r="A716" s="422"/>
      <c r="B716" s="422"/>
      <c r="C716" s="422"/>
      <c r="D716" s="422"/>
      <c r="E716" s="422"/>
      <c r="F716" s="422"/>
      <c r="G716" s="455"/>
      <c r="H716" s="422"/>
      <c r="I716" s="422"/>
      <c r="J716" s="455"/>
      <c r="K716" s="455"/>
      <c r="L716" s="422"/>
      <c r="M716" s="422"/>
      <c r="N716" s="422"/>
      <c r="O716" s="422"/>
      <c r="P716" s="422"/>
      <c r="Q716" s="422"/>
      <c r="R716" s="422"/>
      <c r="S716" s="422"/>
      <c r="T716" s="422"/>
      <c r="U716" s="422"/>
      <c r="V716" s="422"/>
      <c r="W716" s="422"/>
      <c r="X716" s="422"/>
    </row>
    <row r="717" spans="1:24" ht="12.75" customHeight="1">
      <c r="A717" s="422"/>
      <c r="B717" s="422"/>
      <c r="C717" s="422"/>
      <c r="D717" s="422"/>
      <c r="E717" s="422"/>
      <c r="F717" s="422"/>
      <c r="G717" s="455"/>
      <c r="H717" s="422"/>
      <c r="I717" s="422"/>
      <c r="J717" s="455"/>
      <c r="K717" s="455"/>
      <c r="L717" s="422"/>
      <c r="M717" s="422"/>
      <c r="N717" s="422"/>
      <c r="O717" s="422"/>
      <c r="P717" s="422"/>
      <c r="Q717" s="422"/>
      <c r="R717" s="422"/>
      <c r="S717" s="422"/>
      <c r="T717" s="422"/>
      <c r="U717" s="422"/>
      <c r="V717" s="422"/>
      <c r="W717" s="422"/>
      <c r="X717" s="422"/>
    </row>
    <row r="718" spans="1:24" ht="12.75" customHeight="1">
      <c r="A718" s="422"/>
      <c r="B718" s="422"/>
      <c r="C718" s="422"/>
      <c r="D718" s="422"/>
      <c r="E718" s="422"/>
      <c r="F718" s="422"/>
      <c r="G718" s="455"/>
      <c r="H718" s="422"/>
      <c r="I718" s="422"/>
      <c r="J718" s="455"/>
      <c r="K718" s="455"/>
      <c r="L718" s="422"/>
      <c r="M718" s="422"/>
      <c r="N718" s="422"/>
      <c r="O718" s="422"/>
      <c r="P718" s="422"/>
      <c r="Q718" s="422"/>
      <c r="R718" s="422"/>
      <c r="S718" s="422"/>
      <c r="T718" s="422"/>
      <c r="U718" s="422"/>
      <c r="V718" s="422"/>
      <c r="W718" s="422"/>
      <c r="X718" s="422"/>
    </row>
    <row r="719" spans="1:24" ht="12.75" customHeight="1">
      <c r="A719" s="422"/>
      <c r="B719" s="422"/>
      <c r="C719" s="422"/>
      <c r="D719" s="422"/>
      <c r="E719" s="422"/>
      <c r="F719" s="422"/>
      <c r="G719" s="455"/>
      <c r="H719" s="422"/>
      <c r="I719" s="422"/>
      <c r="J719" s="455"/>
      <c r="K719" s="455"/>
      <c r="L719" s="422"/>
      <c r="M719" s="422"/>
      <c r="N719" s="422"/>
      <c r="O719" s="422"/>
      <c r="P719" s="422"/>
      <c r="Q719" s="422"/>
      <c r="R719" s="422"/>
      <c r="S719" s="422"/>
      <c r="T719" s="422"/>
      <c r="U719" s="422"/>
      <c r="V719" s="422"/>
      <c r="W719" s="422"/>
      <c r="X719" s="422"/>
    </row>
    <row r="720" spans="1:24" ht="12.75" customHeight="1">
      <c r="A720" s="422"/>
      <c r="B720" s="422"/>
      <c r="C720" s="422"/>
      <c r="D720" s="422"/>
      <c r="E720" s="422"/>
      <c r="F720" s="422"/>
      <c r="G720" s="455"/>
      <c r="H720" s="422"/>
      <c r="I720" s="422"/>
      <c r="J720" s="455"/>
      <c r="K720" s="455"/>
      <c r="L720" s="422"/>
      <c r="M720" s="422"/>
      <c r="N720" s="422"/>
      <c r="O720" s="422"/>
      <c r="P720" s="422"/>
      <c r="Q720" s="422"/>
      <c r="R720" s="422"/>
      <c r="S720" s="422"/>
      <c r="T720" s="422"/>
      <c r="U720" s="422"/>
      <c r="V720" s="422"/>
      <c r="W720" s="422"/>
      <c r="X720" s="422"/>
    </row>
    <row r="721" spans="1:24" ht="12.75" customHeight="1">
      <c r="A721" s="422"/>
      <c r="B721" s="422"/>
      <c r="C721" s="422"/>
      <c r="D721" s="422"/>
      <c r="E721" s="422"/>
      <c r="F721" s="422"/>
      <c r="G721" s="455"/>
      <c r="H721" s="422"/>
      <c r="I721" s="422"/>
      <c r="J721" s="455"/>
      <c r="K721" s="455"/>
      <c r="L721" s="422"/>
      <c r="M721" s="422"/>
      <c r="N721" s="422"/>
      <c r="O721" s="422"/>
      <c r="P721" s="422"/>
      <c r="Q721" s="422"/>
      <c r="R721" s="422"/>
      <c r="S721" s="422"/>
      <c r="T721" s="422"/>
      <c r="U721" s="422"/>
      <c r="V721" s="422"/>
      <c r="W721" s="422"/>
      <c r="X721" s="422"/>
    </row>
    <row r="722" spans="1:24" ht="12.75" customHeight="1">
      <c r="A722" s="422"/>
      <c r="B722" s="422"/>
      <c r="C722" s="422"/>
      <c r="D722" s="422"/>
      <c r="E722" s="422"/>
      <c r="F722" s="422"/>
      <c r="G722" s="455"/>
      <c r="H722" s="422"/>
      <c r="I722" s="422"/>
      <c r="J722" s="455"/>
      <c r="K722" s="455"/>
      <c r="L722" s="422"/>
      <c r="M722" s="422"/>
      <c r="N722" s="422"/>
      <c r="O722" s="422"/>
      <c r="P722" s="422"/>
      <c r="Q722" s="422"/>
      <c r="R722" s="422"/>
      <c r="S722" s="422"/>
      <c r="T722" s="422"/>
      <c r="U722" s="422"/>
      <c r="V722" s="422"/>
      <c r="W722" s="422"/>
      <c r="X722" s="422"/>
    </row>
    <row r="723" spans="1:24" ht="12.75" customHeight="1">
      <c r="A723" s="422"/>
      <c r="B723" s="422"/>
      <c r="C723" s="422"/>
      <c r="D723" s="422"/>
      <c r="E723" s="422"/>
      <c r="F723" s="422"/>
      <c r="G723" s="455"/>
      <c r="H723" s="422"/>
      <c r="I723" s="422"/>
      <c r="J723" s="455"/>
      <c r="K723" s="455"/>
      <c r="L723" s="422"/>
      <c r="M723" s="422"/>
      <c r="N723" s="422"/>
      <c r="O723" s="422"/>
      <c r="P723" s="422"/>
      <c r="Q723" s="422"/>
      <c r="R723" s="422"/>
      <c r="S723" s="422"/>
      <c r="T723" s="422"/>
      <c r="U723" s="422"/>
      <c r="V723" s="422"/>
      <c r="W723" s="422"/>
      <c r="X723" s="422"/>
    </row>
    <row r="724" spans="1:24" ht="12.75" customHeight="1">
      <c r="A724" s="422"/>
      <c r="B724" s="422"/>
      <c r="C724" s="422"/>
      <c r="D724" s="422"/>
      <c r="E724" s="422"/>
      <c r="F724" s="422"/>
      <c r="G724" s="455"/>
      <c r="H724" s="422"/>
      <c r="I724" s="422"/>
      <c r="J724" s="455"/>
      <c r="K724" s="455"/>
      <c r="L724" s="422"/>
      <c r="M724" s="422"/>
      <c r="N724" s="422"/>
      <c r="O724" s="422"/>
      <c r="P724" s="422"/>
      <c r="Q724" s="422"/>
      <c r="R724" s="422"/>
      <c r="S724" s="422"/>
      <c r="T724" s="422"/>
      <c r="U724" s="422"/>
      <c r="V724" s="422"/>
      <c r="W724" s="422"/>
      <c r="X724" s="422"/>
    </row>
    <row r="725" spans="1:24" ht="12.75" customHeight="1">
      <c r="A725" s="422"/>
      <c r="B725" s="422"/>
      <c r="C725" s="422"/>
      <c r="D725" s="422"/>
      <c r="E725" s="422"/>
      <c r="F725" s="422"/>
      <c r="G725" s="455"/>
      <c r="H725" s="422"/>
      <c r="I725" s="422"/>
      <c r="J725" s="455"/>
      <c r="K725" s="455"/>
      <c r="L725" s="422"/>
      <c r="M725" s="422"/>
      <c r="N725" s="422"/>
      <c r="O725" s="422"/>
      <c r="P725" s="422"/>
      <c r="Q725" s="422"/>
      <c r="R725" s="422"/>
      <c r="S725" s="422"/>
      <c r="T725" s="422"/>
      <c r="U725" s="422"/>
      <c r="V725" s="422"/>
      <c r="W725" s="422"/>
      <c r="X725" s="422"/>
    </row>
    <row r="726" spans="1:24" ht="12.75" customHeight="1">
      <c r="A726" s="422"/>
      <c r="B726" s="422"/>
      <c r="C726" s="422"/>
      <c r="D726" s="422"/>
      <c r="E726" s="422"/>
      <c r="F726" s="422"/>
      <c r="G726" s="455"/>
      <c r="H726" s="422"/>
      <c r="I726" s="422"/>
      <c r="J726" s="455"/>
      <c r="K726" s="455"/>
      <c r="L726" s="422"/>
      <c r="M726" s="422"/>
      <c r="N726" s="422"/>
      <c r="O726" s="422"/>
      <c r="P726" s="422"/>
      <c r="Q726" s="422"/>
      <c r="R726" s="422"/>
      <c r="S726" s="422"/>
      <c r="T726" s="422"/>
      <c r="U726" s="422"/>
      <c r="V726" s="422"/>
      <c r="W726" s="422"/>
      <c r="X726" s="422"/>
    </row>
    <row r="727" spans="1:24" ht="12.75" customHeight="1">
      <c r="A727" s="422"/>
      <c r="B727" s="422"/>
      <c r="C727" s="422"/>
      <c r="D727" s="422"/>
      <c r="E727" s="422"/>
      <c r="F727" s="422"/>
      <c r="G727" s="455"/>
      <c r="H727" s="422"/>
      <c r="I727" s="422"/>
      <c r="J727" s="455"/>
      <c r="K727" s="455"/>
      <c r="L727" s="422"/>
      <c r="M727" s="422"/>
      <c r="N727" s="422"/>
      <c r="O727" s="422"/>
      <c r="P727" s="422"/>
      <c r="Q727" s="422"/>
      <c r="R727" s="422"/>
      <c r="S727" s="422"/>
      <c r="T727" s="422"/>
      <c r="U727" s="422"/>
      <c r="V727" s="422"/>
      <c r="W727" s="422"/>
      <c r="X727" s="422"/>
    </row>
    <row r="728" spans="1:24" ht="12.75" customHeight="1">
      <c r="A728" s="422"/>
      <c r="B728" s="422"/>
      <c r="C728" s="422"/>
      <c r="D728" s="422"/>
      <c r="E728" s="422"/>
      <c r="F728" s="422"/>
      <c r="G728" s="455"/>
      <c r="H728" s="422"/>
      <c r="I728" s="422"/>
      <c r="J728" s="455"/>
      <c r="K728" s="455"/>
      <c r="L728" s="422"/>
      <c r="M728" s="422"/>
      <c r="N728" s="422"/>
      <c r="O728" s="422"/>
      <c r="P728" s="422"/>
      <c r="Q728" s="422"/>
      <c r="R728" s="422"/>
      <c r="S728" s="422"/>
      <c r="T728" s="422"/>
      <c r="U728" s="422"/>
      <c r="V728" s="422"/>
      <c r="W728" s="422"/>
      <c r="X728" s="422"/>
    </row>
    <row r="729" spans="1:24" ht="12.75" customHeight="1">
      <c r="A729" s="422"/>
      <c r="B729" s="422"/>
      <c r="C729" s="422"/>
      <c r="D729" s="422"/>
      <c r="E729" s="422"/>
      <c r="F729" s="422"/>
      <c r="G729" s="455"/>
      <c r="H729" s="422"/>
      <c r="I729" s="422"/>
      <c r="J729" s="455"/>
      <c r="K729" s="455"/>
      <c r="L729" s="422"/>
      <c r="M729" s="422"/>
      <c r="N729" s="422"/>
      <c r="O729" s="422"/>
      <c r="P729" s="422"/>
      <c r="Q729" s="422"/>
      <c r="R729" s="422"/>
      <c r="S729" s="422"/>
      <c r="T729" s="422"/>
      <c r="U729" s="422"/>
      <c r="V729" s="422"/>
      <c r="W729" s="422"/>
      <c r="X729" s="422"/>
    </row>
    <row r="730" spans="1:24" ht="12.75" customHeight="1">
      <c r="A730" s="422"/>
      <c r="B730" s="422"/>
      <c r="C730" s="422"/>
      <c r="D730" s="422"/>
      <c r="E730" s="422"/>
      <c r="F730" s="422"/>
      <c r="G730" s="455"/>
      <c r="H730" s="422"/>
      <c r="I730" s="422"/>
      <c r="J730" s="455"/>
      <c r="K730" s="455"/>
      <c r="L730" s="422"/>
      <c r="M730" s="422"/>
      <c r="N730" s="422"/>
      <c r="O730" s="422"/>
      <c r="P730" s="422"/>
      <c r="Q730" s="422"/>
      <c r="R730" s="422"/>
      <c r="S730" s="422"/>
      <c r="T730" s="422"/>
      <c r="U730" s="422"/>
      <c r="V730" s="422"/>
      <c r="W730" s="422"/>
      <c r="X730" s="422"/>
    </row>
    <row r="731" spans="1:24" ht="12.75" customHeight="1">
      <c r="A731" s="422"/>
      <c r="B731" s="422"/>
      <c r="C731" s="422"/>
      <c r="D731" s="422"/>
      <c r="E731" s="422"/>
      <c r="F731" s="422"/>
      <c r="G731" s="455"/>
      <c r="H731" s="422"/>
      <c r="I731" s="422"/>
      <c r="J731" s="455"/>
      <c r="K731" s="455"/>
      <c r="L731" s="422"/>
      <c r="M731" s="422"/>
      <c r="N731" s="422"/>
      <c r="O731" s="422"/>
      <c r="P731" s="422"/>
      <c r="Q731" s="422"/>
      <c r="R731" s="422"/>
      <c r="S731" s="422"/>
      <c r="T731" s="422"/>
      <c r="U731" s="422"/>
      <c r="V731" s="422"/>
      <c r="W731" s="422"/>
      <c r="X731" s="422"/>
    </row>
    <row r="732" spans="1:24" ht="12.75" customHeight="1">
      <c r="A732" s="422"/>
      <c r="B732" s="422"/>
      <c r="C732" s="422"/>
      <c r="D732" s="422"/>
      <c r="E732" s="422"/>
      <c r="F732" s="422"/>
      <c r="G732" s="455"/>
      <c r="H732" s="422"/>
      <c r="I732" s="422"/>
      <c r="J732" s="455"/>
      <c r="K732" s="455"/>
      <c r="L732" s="422"/>
      <c r="M732" s="422"/>
      <c r="N732" s="422"/>
      <c r="O732" s="422"/>
      <c r="P732" s="422"/>
      <c r="Q732" s="422"/>
      <c r="R732" s="422"/>
      <c r="S732" s="422"/>
      <c r="T732" s="422"/>
      <c r="U732" s="422"/>
      <c r="V732" s="422"/>
      <c r="W732" s="422"/>
      <c r="X732" s="422"/>
    </row>
    <row r="733" spans="1:24" ht="12.75" customHeight="1">
      <c r="A733" s="422"/>
      <c r="B733" s="422"/>
      <c r="C733" s="422"/>
      <c r="D733" s="422"/>
      <c r="E733" s="422"/>
      <c r="F733" s="422"/>
      <c r="G733" s="455"/>
      <c r="H733" s="422"/>
      <c r="I733" s="422"/>
      <c r="J733" s="455"/>
      <c r="K733" s="455"/>
      <c r="L733" s="422"/>
      <c r="M733" s="422"/>
      <c r="N733" s="422"/>
      <c r="O733" s="422"/>
      <c r="P733" s="422"/>
      <c r="Q733" s="422"/>
      <c r="R733" s="422"/>
      <c r="S733" s="422"/>
      <c r="T733" s="422"/>
      <c r="U733" s="422"/>
      <c r="V733" s="422"/>
      <c r="W733" s="422"/>
      <c r="X733" s="422"/>
    </row>
    <row r="734" spans="1:24" ht="12.75" customHeight="1">
      <c r="A734" s="422"/>
      <c r="B734" s="422"/>
      <c r="C734" s="422"/>
      <c r="D734" s="422"/>
      <c r="E734" s="422"/>
      <c r="F734" s="422"/>
      <c r="G734" s="455"/>
      <c r="H734" s="422"/>
      <c r="I734" s="422"/>
      <c r="J734" s="455"/>
      <c r="K734" s="455"/>
      <c r="L734" s="422"/>
      <c r="M734" s="422"/>
      <c r="N734" s="422"/>
      <c r="O734" s="422"/>
      <c r="P734" s="422"/>
      <c r="Q734" s="422"/>
      <c r="R734" s="422"/>
      <c r="S734" s="422"/>
      <c r="T734" s="422"/>
      <c r="U734" s="422"/>
      <c r="V734" s="422"/>
      <c r="W734" s="422"/>
      <c r="X734" s="422"/>
    </row>
    <row r="735" spans="1:24" ht="12.75" customHeight="1">
      <c r="A735" s="422"/>
      <c r="B735" s="422"/>
      <c r="C735" s="422"/>
      <c r="D735" s="422"/>
      <c r="E735" s="422"/>
      <c r="F735" s="422"/>
      <c r="G735" s="455"/>
      <c r="H735" s="422"/>
      <c r="I735" s="422"/>
      <c r="J735" s="455"/>
      <c r="K735" s="455"/>
      <c r="L735" s="422"/>
      <c r="M735" s="422"/>
      <c r="N735" s="422"/>
      <c r="O735" s="422"/>
      <c r="P735" s="422"/>
      <c r="Q735" s="422"/>
      <c r="R735" s="422"/>
      <c r="S735" s="422"/>
      <c r="T735" s="422"/>
      <c r="U735" s="422"/>
      <c r="V735" s="422"/>
      <c r="W735" s="422"/>
      <c r="X735" s="422"/>
    </row>
    <row r="736" spans="1:24" ht="12.75" customHeight="1">
      <c r="A736" s="422"/>
      <c r="B736" s="422"/>
      <c r="C736" s="422"/>
      <c r="D736" s="422"/>
      <c r="E736" s="422"/>
      <c r="F736" s="422"/>
      <c r="G736" s="455"/>
      <c r="H736" s="422"/>
      <c r="I736" s="422"/>
      <c r="J736" s="455"/>
      <c r="K736" s="455"/>
      <c r="L736" s="422"/>
      <c r="M736" s="422"/>
      <c r="N736" s="422"/>
      <c r="O736" s="422"/>
      <c r="P736" s="422"/>
      <c r="Q736" s="422"/>
      <c r="R736" s="422"/>
      <c r="S736" s="422"/>
      <c r="T736" s="422"/>
      <c r="U736" s="422"/>
      <c r="V736" s="422"/>
      <c r="W736" s="422"/>
      <c r="X736" s="422"/>
    </row>
    <row r="737" spans="1:24" ht="12.75" customHeight="1">
      <c r="A737" s="422"/>
      <c r="B737" s="422"/>
      <c r="C737" s="422"/>
      <c r="D737" s="422"/>
      <c r="E737" s="422"/>
      <c r="F737" s="422"/>
      <c r="G737" s="455"/>
      <c r="H737" s="422"/>
      <c r="I737" s="422"/>
      <c r="J737" s="455"/>
      <c r="K737" s="455"/>
      <c r="L737" s="422"/>
      <c r="M737" s="422"/>
      <c r="N737" s="422"/>
      <c r="O737" s="422"/>
      <c r="P737" s="422"/>
      <c r="Q737" s="422"/>
      <c r="R737" s="422"/>
      <c r="S737" s="422"/>
      <c r="T737" s="422"/>
      <c r="U737" s="422"/>
      <c r="V737" s="422"/>
      <c r="W737" s="422"/>
      <c r="X737" s="422"/>
    </row>
    <row r="738" spans="1:24" ht="12.75" customHeight="1">
      <c r="A738" s="422"/>
      <c r="B738" s="422"/>
      <c r="C738" s="422"/>
      <c r="D738" s="422"/>
      <c r="E738" s="422"/>
      <c r="F738" s="422"/>
      <c r="G738" s="455"/>
      <c r="H738" s="422"/>
      <c r="I738" s="422"/>
      <c r="J738" s="455"/>
      <c r="K738" s="455"/>
      <c r="L738" s="422"/>
      <c r="M738" s="422"/>
      <c r="N738" s="422"/>
      <c r="O738" s="422"/>
      <c r="P738" s="422"/>
      <c r="Q738" s="422"/>
      <c r="R738" s="422"/>
      <c r="S738" s="422"/>
      <c r="T738" s="422"/>
      <c r="U738" s="422"/>
      <c r="V738" s="422"/>
      <c r="W738" s="422"/>
      <c r="X738" s="422"/>
    </row>
    <row r="739" spans="1:24" ht="12.75" customHeight="1">
      <c r="A739" s="422"/>
      <c r="B739" s="422"/>
      <c r="C739" s="422"/>
      <c r="D739" s="422"/>
      <c r="E739" s="422"/>
      <c r="F739" s="422"/>
      <c r="G739" s="455"/>
      <c r="H739" s="422"/>
      <c r="I739" s="422"/>
      <c r="J739" s="455"/>
      <c r="K739" s="455"/>
      <c r="L739" s="422"/>
      <c r="M739" s="422"/>
      <c r="N739" s="422"/>
      <c r="O739" s="422"/>
      <c r="P739" s="422"/>
      <c r="Q739" s="422"/>
      <c r="R739" s="422"/>
      <c r="S739" s="422"/>
      <c r="T739" s="422"/>
      <c r="U739" s="422"/>
      <c r="V739" s="422"/>
      <c r="W739" s="422"/>
      <c r="X739" s="422"/>
    </row>
    <row r="740" spans="1:24" ht="12.75" customHeight="1">
      <c r="A740" s="422"/>
      <c r="B740" s="422"/>
      <c r="C740" s="422"/>
      <c r="D740" s="422"/>
      <c r="E740" s="422"/>
      <c r="F740" s="422"/>
      <c r="G740" s="455"/>
      <c r="H740" s="422"/>
      <c r="I740" s="422"/>
      <c r="J740" s="455"/>
      <c r="K740" s="455"/>
      <c r="L740" s="422"/>
      <c r="M740" s="422"/>
      <c r="N740" s="422"/>
      <c r="O740" s="422"/>
      <c r="P740" s="422"/>
      <c r="Q740" s="422"/>
      <c r="R740" s="422"/>
      <c r="S740" s="422"/>
      <c r="T740" s="422"/>
      <c r="U740" s="422"/>
      <c r="V740" s="422"/>
      <c r="W740" s="422"/>
      <c r="X740" s="422"/>
    </row>
    <row r="741" spans="1:24" ht="12.75" customHeight="1">
      <c r="A741" s="422"/>
      <c r="B741" s="422"/>
      <c r="C741" s="422"/>
      <c r="D741" s="422"/>
      <c r="E741" s="422"/>
      <c r="F741" s="422"/>
      <c r="G741" s="455"/>
      <c r="H741" s="422"/>
      <c r="I741" s="422"/>
      <c r="J741" s="455"/>
      <c r="K741" s="455"/>
      <c r="L741" s="422"/>
      <c r="M741" s="422"/>
      <c r="N741" s="422"/>
      <c r="O741" s="422"/>
      <c r="P741" s="422"/>
      <c r="Q741" s="422"/>
      <c r="R741" s="422"/>
      <c r="S741" s="422"/>
      <c r="T741" s="422"/>
      <c r="U741" s="422"/>
      <c r="V741" s="422"/>
      <c r="W741" s="422"/>
      <c r="X741" s="422"/>
    </row>
    <row r="742" spans="1:24" ht="12.75" customHeight="1">
      <c r="A742" s="422"/>
      <c r="B742" s="422"/>
      <c r="C742" s="422"/>
      <c r="D742" s="422"/>
      <c r="E742" s="422"/>
      <c r="F742" s="422"/>
      <c r="G742" s="455"/>
      <c r="H742" s="422"/>
      <c r="I742" s="422"/>
      <c r="J742" s="455"/>
      <c r="K742" s="455"/>
      <c r="L742" s="422"/>
      <c r="M742" s="422"/>
      <c r="N742" s="422"/>
      <c r="O742" s="422"/>
      <c r="P742" s="422"/>
      <c r="Q742" s="422"/>
      <c r="R742" s="422"/>
      <c r="S742" s="422"/>
      <c r="T742" s="422"/>
      <c r="U742" s="422"/>
      <c r="V742" s="422"/>
      <c r="W742" s="422"/>
      <c r="X742" s="422"/>
    </row>
    <row r="743" spans="1:24" ht="12.75" customHeight="1">
      <c r="A743" s="422"/>
      <c r="B743" s="422"/>
      <c r="C743" s="422"/>
      <c r="D743" s="422"/>
      <c r="E743" s="422"/>
      <c r="F743" s="422"/>
      <c r="G743" s="455"/>
      <c r="H743" s="422"/>
      <c r="I743" s="422"/>
      <c r="J743" s="455"/>
      <c r="K743" s="455"/>
      <c r="L743" s="422"/>
      <c r="M743" s="422"/>
      <c r="N743" s="422"/>
      <c r="O743" s="422"/>
      <c r="P743" s="422"/>
      <c r="Q743" s="422"/>
      <c r="R743" s="422"/>
      <c r="S743" s="422"/>
      <c r="T743" s="422"/>
      <c r="U743" s="422"/>
      <c r="V743" s="422"/>
      <c r="W743" s="422"/>
      <c r="X743" s="422"/>
    </row>
    <row r="744" spans="1:24" ht="12.75" customHeight="1">
      <c r="A744" s="422"/>
      <c r="B744" s="422"/>
      <c r="C744" s="422"/>
      <c r="D744" s="422"/>
      <c r="E744" s="422"/>
      <c r="F744" s="422"/>
      <c r="G744" s="455"/>
      <c r="H744" s="422"/>
      <c r="I744" s="422"/>
      <c r="J744" s="455"/>
      <c r="K744" s="455"/>
      <c r="L744" s="422"/>
      <c r="M744" s="422"/>
      <c r="N744" s="422"/>
      <c r="O744" s="422"/>
      <c r="P744" s="422"/>
      <c r="Q744" s="422"/>
      <c r="R744" s="422"/>
      <c r="S744" s="422"/>
      <c r="T744" s="422"/>
      <c r="U744" s="422"/>
      <c r="V744" s="422"/>
      <c r="W744" s="422"/>
      <c r="X744" s="422"/>
    </row>
    <row r="745" spans="1:24" ht="12.75" customHeight="1">
      <c r="A745" s="422"/>
      <c r="B745" s="422"/>
      <c r="C745" s="422"/>
      <c r="D745" s="422"/>
      <c r="E745" s="422"/>
      <c r="F745" s="422"/>
      <c r="G745" s="455"/>
      <c r="H745" s="422"/>
      <c r="I745" s="422"/>
      <c r="J745" s="455"/>
      <c r="K745" s="455"/>
      <c r="L745" s="422"/>
      <c r="M745" s="422"/>
      <c r="N745" s="422"/>
      <c r="O745" s="422"/>
      <c r="P745" s="422"/>
      <c r="Q745" s="422"/>
      <c r="R745" s="422"/>
      <c r="S745" s="422"/>
      <c r="T745" s="422"/>
      <c r="U745" s="422"/>
      <c r="V745" s="422"/>
      <c r="W745" s="422"/>
      <c r="X745" s="422"/>
    </row>
    <row r="746" spans="1:24" ht="12.75" customHeight="1">
      <c r="A746" s="422"/>
      <c r="B746" s="422"/>
      <c r="C746" s="422"/>
      <c r="D746" s="422"/>
      <c r="E746" s="422"/>
      <c r="F746" s="422"/>
      <c r="G746" s="455"/>
      <c r="H746" s="422"/>
      <c r="I746" s="422"/>
      <c r="J746" s="455"/>
      <c r="K746" s="455"/>
      <c r="L746" s="422"/>
      <c r="M746" s="422"/>
      <c r="N746" s="422"/>
      <c r="O746" s="422"/>
      <c r="P746" s="422"/>
      <c r="Q746" s="422"/>
      <c r="R746" s="422"/>
      <c r="S746" s="422"/>
      <c r="T746" s="422"/>
      <c r="U746" s="422"/>
      <c r="V746" s="422"/>
      <c r="W746" s="422"/>
      <c r="X746" s="422"/>
    </row>
    <row r="747" spans="1:24" ht="12.75" customHeight="1">
      <c r="A747" s="422"/>
      <c r="B747" s="422"/>
      <c r="C747" s="422"/>
      <c r="D747" s="422"/>
      <c r="E747" s="422"/>
      <c r="F747" s="422"/>
      <c r="G747" s="455"/>
      <c r="H747" s="422"/>
      <c r="I747" s="422"/>
      <c r="J747" s="455"/>
      <c r="K747" s="455"/>
      <c r="L747" s="422"/>
      <c r="M747" s="422"/>
      <c r="N747" s="422"/>
      <c r="O747" s="422"/>
      <c r="P747" s="422"/>
      <c r="Q747" s="422"/>
      <c r="R747" s="422"/>
      <c r="S747" s="422"/>
      <c r="T747" s="422"/>
      <c r="U747" s="422"/>
      <c r="V747" s="422"/>
      <c r="W747" s="422"/>
      <c r="X747" s="422"/>
    </row>
    <row r="748" spans="1:24" ht="12.75" customHeight="1">
      <c r="A748" s="422"/>
      <c r="B748" s="422"/>
      <c r="C748" s="422"/>
      <c r="D748" s="422"/>
      <c r="E748" s="422"/>
      <c r="F748" s="422"/>
      <c r="G748" s="455"/>
      <c r="H748" s="422"/>
      <c r="I748" s="422"/>
      <c r="J748" s="455"/>
      <c r="K748" s="455"/>
      <c r="L748" s="422"/>
      <c r="M748" s="422"/>
      <c r="N748" s="422"/>
      <c r="O748" s="422"/>
      <c r="P748" s="422"/>
      <c r="Q748" s="422"/>
      <c r="R748" s="422"/>
      <c r="S748" s="422"/>
      <c r="T748" s="422"/>
      <c r="U748" s="422"/>
      <c r="V748" s="422"/>
      <c r="W748" s="422"/>
      <c r="X748" s="422"/>
    </row>
    <row r="749" spans="1:24" ht="12.75" customHeight="1">
      <c r="A749" s="422"/>
      <c r="B749" s="422"/>
      <c r="C749" s="422"/>
      <c r="D749" s="422"/>
      <c r="E749" s="422"/>
      <c r="F749" s="422"/>
      <c r="G749" s="455"/>
      <c r="H749" s="422"/>
      <c r="I749" s="422"/>
      <c r="J749" s="455"/>
      <c r="K749" s="455"/>
      <c r="L749" s="422"/>
      <c r="M749" s="422"/>
      <c r="N749" s="422"/>
      <c r="O749" s="422"/>
      <c r="P749" s="422"/>
      <c r="Q749" s="422"/>
      <c r="R749" s="422"/>
      <c r="S749" s="422"/>
      <c r="T749" s="422"/>
      <c r="U749" s="422"/>
      <c r="V749" s="422"/>
      <c r="W749" s="422"/>
      <c r="X749" s="422"/>
    </row>
    <row r="750" spans="1:24" ht="12.75" customHeight="1">
      <c r="A750" s="422"/>
      <c r="B750" s="422"/>
      <c r="C750" s="422"/>
      <c r="D750" s="422"/>
      <c r="E750" s="422"/>
      <c r="F750" s="422"/>
      <c r="G750" s="455"/>
      <c r="H750" s="422"/>
      <c r="I750" s="422"/>
      <c r="J750" s="455"/>
      <c r="K750" s="455"/>
      <c r="L750" s="422"/>
      <c r="M750" s="422"/>
      <c r="N750" s="422"/>
      <c r="O750" s="422"/>
      <c r="P750" s="422"/>
      <c r="Q750" s="422"/>
      <c r="R750" s="422"/>
      <c r="S750" s="422"/>
      <c r="T750" s="422"/>
      <c r="U750" s="422"/>
      <c r="V750" s="422"/>
      <c r="W750" s="422"/>
      <c r="X750" s="422"/>
    </row>
    <row r="751" spans="1:24" ht="12.75" customHeight="1">
      <c r="A751" s="422"/>
      <c r="B751" s="422"/>
      <c r="C751" s="422"/>
      <c r="D751" s="422"/>
      <c r="E751" s="422"/>
      <c r="F751" s="422"/>
      <c r="G751" s="455"/>
      <c r="H751" s="422"/>
      <c r="I751" s="422"/>
      <c r="J751" s="455"/>
      <c r="K751" s="455"/>
      <c r="L751" s="422"/>
      <c r="M751" s="422"/>
      <c r="N751" s="422"/>
      <c r="O751" s="422"/>
      <c r="P751" s="422"/>
      <c r="Q751" s="422"/>
      <c r="R751" s="422"/>
      <c r="S751" s="422"/>
      <c r="T751" s="422"/>
      <c r="U751" s="422"/>
      <c r="V751" s="422"/>
      <c r="W751" s="422"/>
      <c r="X751" s="422"/>
    </row>
    <row r="752" spans="1:24" ht="12.75" customHeight="1">
      <c r="A752" s="422"/>
      <c r="B752" s="422"/>
      <c r="C752" s="422"/>
      <c r="D752" s="422"/>
      <c r="E752" s="422"/>
      <c r="F752" s="422"/>
      <c r="G752" s="455"/>
      <c r="H752" s="422"/>
      <c r="I752" s="422"/>
      <c r="J752" s="455"/>
      <c r="K752" s="455"/>
      <c r="L752" s="422"/>
      <c r="M752" s="422"/>
      <c r="N752" s="422"/>
      <c r="O752" s="422"/>
      <c r="P752" s="422"/>
      <c r="Q752" s="422"/>
      <c r="R752" s="422"/>
      <c r="S752" s="422"/>
      <c r="T752" s="422"/>
      <c r="U752" s="422"/>
      <c r="V752" s="422"/>
      <c r="W752" s="422"/>
      <c r="X752" s="422"/>
    </row>
    <row r="753" spans="1:24" ht="12.75" customHeight="1">
      <c r="A753" s="422"/>
      <c r="B753" s="422"/>
      <c r="C753" s="422"/>
      <c r="D753" s="422"/>
      <c r="E753" s="422"/>
      <c r="F753" s="422"/>
      <c r="G753" s="455"/>
      <c r="H753" s="422"/>
      <c r="I753" s="422"/>
      <c r="J753" s="455"/>
      <c r="K753" s="455"/>
      <c r="L753" s="422"/>
      <c r="M753" s="422"/>
      <c r="N753" s="422"/>
      <c r="O753" s="422"/>
      <c r="P753" s="422"/>
      <c r="Q753" s="422"/>
      <c r="R753" s="422"/>
      <c r="S753" s="422"/>
      <c r="T753" s="422"/>
      <c r="U753" s="422"/>
      <c r="V753" s="422"/>
      <c r="W753" s="422"/>
      <c r="X753" s="422"/>
    </row>
    <row r="754" spans="1:24" ht="12.75" customHeight="1">
      <c r="A754" s="422"/>
      <c r="B754" s="422"/>
      <c r="C754" s="422"/>
      <c r="D754" s="422"/>
      <c r="E754" s="422"/>
      <c r="F754" s="422"/>
      <c r="G754" s="455"/>
      <c r="H754" s="422"/>
      <c r="I754" s="422"/>
      <c r="J754" s="455"/>
      <c r="K754" s="455"/>
      <c r="L754" s="422"/>
      <c r="M754" s="422"/>
      <c r="N754" s="422"/>
      <c r="O754" s="422"/>
      <c r="P754" s="422"/>
      <c r="Q754" s="422"/>
      <c r="R754" s="422"/>
      <c r="S754" s="422"/>
      <c r="T754" s="422"/>
      <c r="U754" s="422"/>
      <c r="V754" s="422"/>
      <c r="W754" s="422"/>
      <c r="X754" s="422"/>
    </row>
    <row r="755" spans="1:24" ht="12.75" customHeight="1">
      <c r="A755" s="422"/>
      <c r="B755" s="422"/>
      <c r="C755" s="422"/>
      <c r="D755" s="422"/>
      <c r="E755" s="422"/>
      <c r="F755" s="422"/>
      <c r="G755" s="455"/>
      <c r="H755" s="422"/>
      <c r="I755" s="422"/>
      <c r="J755" s="455"/>
      <c r="K755" s="455"/>
      <c r="L755" s="422"/>
      <c r="M755" s="422"/>
      <c r="N755" s="422"/>
      <c r="O755" s="422"/>
      <c r="P755" s="422"/>
      <c r="Q755" s="422"/>
      <c r="R755" s="422"/>
      <c r="S755" s="422"/>
      <c r="T755" s="422"/>
      <c r="U755" s="422"/>
      <c r="V755" s="422"/>
      <c r="W755" s="422"/>
      <c r="X755" s="422"/>
    </row>
    <row r="756" spans="1:24" ht="12.75" customHeight="1">
      <c r="A756" s="422"/>
      <c r="B756" s="422"/>
      <c r="C756" s="422"/>
      <c r="D756" s="422"/>
      <c r="E756" s="422"/>
      <c r="F756" s="422"/>
      <c r="G756" s="455"/>
      <c r="H756" s="422"/>
      <c r="I756" s="422"/>
      <c r="J756" s="455"/>
      <c r="K756" s="455"/>
      <c r="L756" s="422"/>
      <c r="M756" s="422"/>
      <c r="N756" s="422"/>
      <c r="O756" s="422"/>
      <c r="P756" s="422"/>
      <c r="Q756" s="422"/>
      <c r="R756" s="422"/>
      <c r="S756" s="422"/>
      <c r="T756" s="422"/>
      <c r="U756" s="422"/>
      <c r="V756" s="422"/>
      <c r="W756" s="422"/>
      <c r="X756" s="422"/>
    </row>
    <row r="757" spans="1:24" ht="12.75" customHeight="1">
      <c r="A757" s="422"/>
      <c r="B757" s="422"/>
      <c r="C757" s="422"/>
      <c r="D757" s="422"/>
      <c r="E757" s="422"/>
      <c r="F757" s="422"/>
      <c r="G757" s="455"/>
      <c r="H757" s="422"/>
      <c r="I757" s="422"/>
      <c r="J757" s="455"/>
      <c r="K757" s="455"/>
      <c r="L757" s="422"/>
      <c r="M757" s="422"/>
      <c r="N757" s="422"/>
      <c r="O757" s="422"/>
      <c r="P757" s="422"/>
      <c r="Q757" s="422"/>
      <c r="R757" s="422"/>
      <c r="S757" s="422"/>
      <c r="T757" s="422"/>
      <c r="U757" s="422"/>
      <c r="V757" s="422"/>
      <c r="W757" s="422"/>
      <c r="X757" s="422"/>
    </row>
    <row r="758" spans="1:24" ht="12.75" customHeight="1">
      <c r="A758" s="422"/>
      <c r="B758" s="422"/>
      <c r="C758" s="422"/>
      <c r="D758" s="422"/>
      <c r="E758" s="422"/>
      <c r="F758" s="422"/>
      <c r="G758" s="455"/>
      <c r="H758" s="422"/>
      <c r="I758" s="422"/>
      <c r="J758" s="455"/>
      <c r="K758" s="455"/>
      <c r="L758" s="422"/>
      <c r="M758" s="422"/>
      <c r="N758" s="422"/>
      <c r="O758" s="422"/>
      <c r="P758" s="422"/>
      <c r="Q758" s="422"/>
      <c r="R758" s="422"/>
      <c r="S758" s="422"/>
      <c r="T758" s="422"/>
      <c r="U758" s="422"/>
      <c r="V758" s="422"/>
      <c r="W758" s="422"/>
      <c r="X758" s="422"/>
    </row>
    <row r="759" spans="1:24" ht="12.75" customHeight="1">
      <c r="A759" s="422"/>
      <c r="B759" s="422"/>
      <c r="C759" s="422"/>
      <c r="D759" s="422"/>
      <c r="E759" s="422"/>
      <c r="F759" s="422"/>
      <c r="G759" s="455"/>
      <c r="H759" s="422"/>
      <c r="I759" s="422"/>
      <c r="J759" s="455"/>
      <c r="K759" s="455"/>
      <c r="L759" s="422"/>
      <c r="M759" s="422"/>
      <c r="N759" s="422"/>
      <c r="O759" s="422"/>
      <c r="P759" s="422"/>
      <c r="Q759" s="422"/>
      <c r="R759" s="422"/>
      <c r="S759" s="422"/>
      <c r="T759" s="422"/>
      <c r="U759" s="422"/>
      <c r="V759" s="422"/>
      <c r="W759" s="422"/>
      <c r="X759" s="422"/>
    </row>
    <row r="760" spans="1:24" ht="12.75" customHeight="1">
      <c r="A760" s="422"/>
      <c r="B760" s="422"/>
      <c r="C760" s="422"/>
      <c r="D760" s="422"/>
      <c r="E760" s="422"/>
      <c r="F760" s="422"/>
      <c r="G760" s="455"/>
      <c r="H760" s="422"/>
      <c r="I760" s="422"/>
      <c r="J760" s="455"/>
      <c r="K760" s="455"/>
      <c r="L760" s="422"/>
      <c r="M760" s="422"/>
      <c r="N760" s="422"/>
      <c r="O760" s="422"/>
      <c r="P760" s="422"/>
      <c r="Q760" s="422"/>
      <c r="R760" s="422"/>
      <c r="S760" s="422"/>
      <c r="T760" s="422"/>
      <c r="U760" s="422"/>
      <c r="V760" s="422"/>
      <c r="W760" s="422"/>
      <c r="X760" s="422"/>
    </row>
    <row r="761" spans="1:24" ht="12.75" customHeight="1">
      <c r="A761" s="422"/>
      <c r="B761" s="422"/>
      <c r="C761" s="422"/>
      <c r="D761" s="422"/>
      <c r="E761" s="422"/>
      <c r="F761" s="422"/>
      <c r="G761" s="455"/>
      <c r="H761" s="422"/>
      <c r="I761" s="422"/>
      <c r="J761" s="455"/>
      <c r="K761" s="455"/>
      <c r="L761" s="422"/>
      <c r="M761" s="422"/>
      <c r="N761" s="422"/>
      <c r="O761" s="422"/>
      <c r="P761" s="422"/>
      <c r="Q761" s="422"/>
      <c r="R761" s="422"/>
      <c r="S761" s="422"/>
      <c r="T761" s="422"/>
      <c r="U761" s="422"/>
      <c r="V761" s="422"/>
      <c r="W761" s="422"/>
      <c r="X761" s="422"/>
    </row>
    <row r="762" spans="1:24" ht="12.75" customHeight="1">
      <c r="A762" s="422"/>
      <c r="B762" s="422"/>
      <c r="C762" s="422"/>
      <c r="D762" s="422"/>
      <c r="E762" s="422"/>
      <c r="F762" s="422"/>
      <c r="G762" s="455"/>
      <c r="H762" s="422"/>
      <c r="I762" s="422"/>
      <c r="J762" s="455"/>
      <c r="K762" s="455"/>
      <c r="L762" s="422"/>
      <c r="M762" s="422"/>
      <c r="N762" s="422"/>
      <c r="O762" s="422"/>
      <c r="P762" s="422"/>
      <c r="Q762" s="422"/>
      <c r="R762" s="422"/>
      <c r="S762" s="422"/>
      <c r="T762" s="422"/>
      <c r="U762" s="422"/>
      <c r="V762" s="422"/>
      <c r="W762" s="422"/>
      <c r="X762" s="422"/>
    </row>
    <row r="763" spans="1:24" ht="12.75" customHeight="1">
      <c r="A763" s="422"/>
      <c r="B763" s="422"/>
      <c r="C763" s="422"/>
      <c r="D763" s="422"/>
      <c r="E763" s="422"/>
      <c r="F763" s="422"/>
      <c r="G763" s="455"/>
      <c r="H763" s="422"/>
      <c r="I763" s="422"/>
      <c r="J763" s="455"/>
      <c r="K763" s="455"/>
      <c r="L763" s="422"/>
      <c r="M763" s="422"/>
      <c r="N763" s="422"/>
      <c r="O763" s="422"/>
      <c r="P763" s="422"/>
      <c r="Q763" s="422"/>
      <c r="R763" s="422"/>
      <c r="S763" s="422"/>
      <c r="T763" s="422"/>
      <c r="U763" s="422"/>
      <c r="V763" s="422"/>
      <c r="W763" s="422"/>
      <c r="X763" s="422"/>
    </row>
    <row r="764" spans="1:24" ht="12.75" customHeight="1">
      <c r="A764" s="422"/>
      <c r="B764" s="422"/>
      <c r="C764" s="422"/>
      <c r="D764" s="422"/>
      <c r="E764" s="422"/>
      <c r="F764" s="422"/>
      <c r="G764" s="455"/>
      <c r="H764" s="422"/>
      <c r="I764" s="422"/>
      <c r="J764" s="455"/>
      <c r="K764" s="455"/>
      <c r="L764" s="422"/>
      <c r="M764" s="422"/>
      <c r="N764" s="422"/>
      <c r="O764" s="422"/>
      <c r="P764" s="422"/>
      <c r="Q764" s="422"/>
      <c r="R764" s="422"/>
      <c r="S764" s="422"/>
      <c r="T764" s="422"/>
      <c r="U764" s="422"/>
      <c r="V764" s="422"/>
      <c r="W764" s="422"/>
      <c r="X764" s="422"/>
    </row>
    <row r="765" spans="1:24" ht="12.75" customHeight="1">
      <c r="A765" s="422"/>
      <c r="B765" s="422"/>
      <c r="C765" s="422"/>
      <c r="D765" s="422"/>
      <c r="E765" s="422"/>
      <c r="F765" s="422"/>
      <c r="G765" s="455"/>
      <c r="H765" s="422"/>
      <c r="I765" s="422"/>
      <c r="J765" s="455"/>
      <c r="K765" s="455"/>
      <c r="L765" s="422"/>
      <c r="M765" s="422"/>
      <c r="N765" s="422"/>
      <c r="O765" s="422"/>
      <c r="P765" s="422"/>
      <c r="Q765" s="422"/>
      <c r="R765" s="422"/>
      <c r="S765" s="422"/>
      <c r="T765" s="422"/>
      <c r="U765" s="422"/>
      <c r="V765" s="422"/>
      <c r="W765" s="422"/>
      <c r="X765" s="422"/>
    </row>
    <row r="766" spans="1:24" ht="12.75" customHeight="1">
      <c r="A766" s="422"/>
      <c r="B766" s="422"/>
      <c r="C766" s="422"/>
      <c r="D766" s="422"/>
      <c r="E766" s="422"/>
      <c r="F766" s="422"/>
      <c r="G766" s="455"/>
      <c r="H766" s="422"/>
      <c r="I766" s="422"/>
      <c r="J766" s="455"/>
      <c r="K766" s="455"/>
      <c r="L766" s="422"/>
      <c r="M766" s="422"/>
      <c r="N766" s="422"/>
      <c r="O766" s="422"/>
      <c r="P766" s="422"/>
      <c r="Q766" s="422"/>
      <c r="R766" s="422"/>
      <c r="S766" s="422"/>
      <c r="T766" s="422"/>
      <c r="U766" s="422"/>
      <c r="V766" s="422"/>
      <c r="W766" s="422"/>
      <c r="X766" s="422"/>
    </row>
    <row r="767" spans="1:24" ht="12.75" customHeight="1">
      <c r="A767" s="422"/>
      <c r="B767" s="422"/>
      <c r="C767" s="422"/>
      <c r="D767" s="422"/>
      <c r="E767" s="422"/>
      <c r="F767" s="422"/>
      <c r="G767" s="455"/>
      <c r="H767" s="422"/>
      <c r="I767" s="422"/>
      <c r="J767" s="455"/>
      <c r="K767" s="455"/>
      <c r="L767" s="422"/>
      <c r="M767" s="422"/>
      <c r="N767" s="422"/>
      <c r="O767" s="422"/>
      <c r="P767" s="422"/>
      <c r="Q767" s="422"/>
      <c r="R767" s="422"/>
      <c r="S767" s="422"/>
      <c r="T767" s="422"/>
      <c r="U767" s="422"/>
      <c r="V767" s="422"/>
      <c r="W767" s="422"/>
      <c r="X767" s="422"/>
    </row>
    <row r="768" spans="1:24" ht="12.75" customHeight="1">
      <c r="A768" s="422"/>
      <c r="B768" s="422"/>
      <c r="C768" s="422"/>
      <c r="D768" s="422"/>
      <c r="E768" s="422"/>
      <c r="F768" s="422"/>
      <c r="G768" s="455"/>
      <c r="H768" s="422"/>
      <c r="I768" s="422"/>
      <c r="J768" s="455"/>
      <c r="K768" s="455"/>
      <c r="L768" s="422"/>
      <c r="M768" s="422"/>
      <c r="N768" s="422"/>
      <c r="O768" s="422"/>
      <c r="P768" s="422"/>
      <c r="Q768" s="422"/>
      <c r="R768" s="422"/>
      <c r="S768" s="422"/>
      <c r="T768" s="422"/>
      <c r="U768" s="422"/>
      <c r="V768" s="422"/>
      <c r="W768" s="422"/>
      <c r="X768" s="422"/>
    </row>
    <row r="769" spans="1:24" ht="12.75" customHeight="1">
      <c r="A769" s="422"/>
      <c r="B769" s="422"/>
      <c r="C769" s="422"/>
      <c r="D769" s="422"/>
      <c r="E769" s="422"/>
      <c r="F769" s="422"/>
      <c r="G769" s="455"/>
      <c r="H769" s="422"/>
      <c r="I769" s="422"/>
      <c r="J769" s="455"/>
      <c r="K769" s="455"/>
      <c r="L769" s="422"/>
      <c r="M769" s="422"/>
      <c r="N769" s="422"/>
      <c r="O769" s="422"/>
      <c r="P769" s="422"/>
      <c r="Q769" s="422"/>
      <c r="R769" s="422"/>
      <c r="S769" s="422"/>
      <c r="T769" s="422"/>
      <c r="U769" s="422"/>
      <c r="V769" s="422"/>
      <c r="W769" s="422"/>
      <c r="X769" s="422"/>
    </row>
    <row r="770" spans="1:24" ht="12.75" customHeight="1">
      <c r="A770" s="422"/>
      <c r="B770" s="422"/>
      <c r="C770" s="422"/>
      <c r="D770" s="422"/>
      <c r="E770" s="422"/>
      <c r="F770" s="422"/>
      <c r="G770" s="455"/>
      <c r="H770" s="422"/>
      <c r="I770" s="422"/>
      <c r="J770" s="455"/>
      <c r="K770" s="455"/>
      <c r="L770" s="422"/>
      <c r="M770" s="422"/>
      <c r="N770" s="422"/>
      <c r="O770" s="422"/>
      <c r="P770" s="422"/>
      <c r="Q770" s="422"/>
      <c r="R770" s="422"/>
      <c r="S770" s="422"/>
      <c r="T770" s="422"/>
      <c r="U770" s="422"/>
      <c r="V770" s="422"/>
      <c r="W770" s="422"/>
      <c r="X770" s="422"/>
    </row>
    <row r="771" spans="1:24" ht="12.75" customHeight="1">
      <c r="A771" s="422"/>
      <c r="B771" s="422"/>
      <c r="C771" s="422"/>
      <c r="D771" s="422"/>
      <c r="E771" s="422"/>
      <c r="F771" s="422"/>
      <c r="G771" s="455"/>
      <c r="H771" s="422"/>
      <c r="I771" s="422"/>
      <c r="J771" s="455"/>
      <c r="K771" s="455"/>
      <c r="L771" s="422"/>
      <c r="M771" s="422"/>
      <c r="N771" s="422"/>
      <c r="O771" s="422"/>
      <c r="P771" s="422"/>
      <c r="Q771" s="422"/>
      <c r="R771" s="422"/>
      <c r="S771" s="422"/>
      <c r="T771" s="422"/>
      <c r="U771" s="422"/>
      <c r="V771" s="422"/>
      <c r="W771" s="422"/>
      <c r="X771" s="422"/>
    </row>
    <row r="772" spans="1:24" ht="12.75" customHeight="1">
      <c r="A772" s="422"/>
      <c r="B772" s="422"/>
      <c r="C772" s="422"/>
      <c r="D772" s="422"/>
      <c r="E772" s="422"/>
      <c r="F772" s="422"/>
      <c r="G772" s="455"/>
      <c r="H772" s="422"/>
      <c r="I772" s="422"/>
      <c r="J772" s="455"/>
      <c r="K772" s="455"/>
      <c r="L772" s="422"/>
      <c r="M772" s="422"/>
      <c r="N772" s="422"/>
      <c r="O772" s="422"/>
      <c r="P772" s="422"/>
      <c r="Q772" s="422"/>
      <c r="R772" s="422"/>
      <c r="S772" s="422"/>
      <c r="T772" s="422"/>
      <c r="U772" s="422"/>
      <c r="V772" s="422"/>
      <c r="W772" s="422"/>
      <c r="X772" s="422"/>
    </row>
    <row r="773" spans="1:24" ht="12.75" customHeight="1">
      <c r="A773" s="422"/>
      <c r="B773" s="422"/>
      <c r="C773" s="422"/>
      <c r="D773" s="422"/>
      <c r="E773" s="422"/>
      <c r="F773" s="422"/>
      <c r="G773" s="455"/>
      <c r="H773" s="422"/>
      <c r="I773" s="422"/>
      <c r="J773" s="455"/>
      <c r="K773" s="455"/>
      <c r="L773" s="422"/>
      <c r="M773" s="422"/>
      <c r="N773" s="422"/>
      <c r="O773" s="422"/>
      <c r="P773" s="422"/>
      <c r="Q773" s="422"/>
      <c r="R773" s="422"/>
      <c r="S773" s="422"/>
      <c r="T773" s="422"/>
      <c r="U773" s="422"/>
      <c r="V773" s="422"/>
      <c r="W773" s="422"/>
      <c r="X773" s="422"/>
    </row>
    <row r="774" spans="1:24" ht="12.75" customHeight="1">
      <c r="A774" s="422"/>
      <c r="B774" s="422"/>
      <c r="C774" s="422"/>
      <c r="D774" s="422"/>
      <c r="E774" s="422"/>
      <c r="F774" s="422"/>
      <c r="G774" s="455"/>
      <c r="H774" s="422"/>
      <c r="I774" s="422"/>
      <c r="J774" s="455"/>
      <c r="K774" s="455"/>
      <c r="L774" s="422"/>
      <c r="M774" s="422"/>
      <c r="N774" s="422"/>
      <c r="O774" s="422"/>
      <c r="P774" s="422"/>
      <c r="Q774" s="422"/>
      <c r="R774" s="422"/>
      <c r="S774" s="422"/>
      <c r="T774" s="422"/>
      <c r="U774" s="422"/>
      <c r="V774" s="422"/>
      <c r="W774" s="422"/>
      <c r="X774" s="422"/>
    </row>
    <row r="775" spans="1:24" ht="12.75" customHeight="1">
      <c r="A775" s="422"/>
      <c r="B775" s="422"/>
      <c r="C775" s="422"/>
      <c r="D775" s="422"/>
      <c r="E775" s="422"/>
      <c r="F775" s="422"/>
      <c r="G775" s="455"/>
      <c r="H775" s="422"/>
      <c r="I775" s="422"/>
      <c r="J775" s="455"/>
      <c r="K775" s="455"/>
      <c r="L775" s="422"/>
      <c r="M775" s="422"/>
      <c r="N775" s="422"/>
      <c r="O775" s="422"/>
      <c r="P775" s="422"/>
      <c r="Q775" s="422"/>
      <c r="R775" s="422"/>
      <c r="S775" s="422"/>
      <c r="T775" s="422"/>
      <c r="U775" s="422"/>
      <c r="V775" s="422"/>
      <c r="W775" s="422"/>
      <c r="X775" s="422"/>
    </row>
    <row r="776" spans="1:24" ht="12.75" customHeight="1">
      <c r="A776" s="422"/>
      <c r="B776" s="422"/>
      <c r="C776" s="422"/>
      <c r="D776" s="422"/>
      <c r="E776" s="422"/>
      <c r="F776" s="422"/>
      <c r="G776" s="455"/>
      <c r="H776" s="422"/>
      <c r="I776" s="422"/>
      <c r="J776" s="455"/>
      <c r="K776" s="455"/>
      <c r="L776" s="422"/>
      <c r="M776" s="422"/>
      <c r="N776" s="422"/>
      <c r="O776" s="422"/>
      <c r="P776" s="422"/>
      <c r="Q776" s="422"/>
      <c r="R776" s="422"/>
      <c r="S776" s="422"/>
      <c r="T776" s="422"/>
      <c r="U776" s="422"/>
      <c r="V776" s="422"/>
      <c r="W776" s="422"/>
      <c r="X776" s="422"/>
    </row>
    <row r="777" spans="1:24" ht="12.75" customHeight="1">
      <c r="A777" s="422"/>
      <c r="B777" s="422"/>
      <c r="C777" s="422"/>
      <c r="D777" s="422"/>
      <c r="E777" s="422"/>
      <c r="F777" s="422"/>
      <c r="G777" s="455"/>
      <c r="H777" s="422"/>
      <c r="I777" s="422"/>
      <c r="J777" s="455"/>
      <c r="K777" s="455"/>
      <c r="L777" s="422"/>
      <c r="M777" s="422"/>
      <c r="N777" s="422"/>
      <c r="O777" s="422"/>
      <c r="P777" s="422"/>
      <c r="Q777" s="422"/>
      <c r="R777" s="422"/>
      <c r="S777" s="422"/>
      <c r="T777" s="422"/>
      <c r="U777" s="422"/>
      <c r="V777" s="422"/>
      <c r="W777" s="422"/>
      <c r="X777" s="422"/>
    </row>
    <row r="778" spans="1:24" ht="12.75" customHeight="1">
      <c r="A778" s="422"/>
      <c r="B778" s="422"/>
      <c r="C778" s="422"/>
      <c r="D778" s="422"/>
      <c r="E778" s="422"/>
      <c r="F778" s="422"/>
      <c r="G778" s="455"/>
      <c r="H778" s="422"/>
      <c r="I778" s="422"/>
      <c r="J778" s="455"/>
      <c r="K778" s="455"/>
      <c r="L778" s="422"/>
      <c r="M778" s="422"/>
      <c r="N778" s="422"/>
      <c r="O778" s="422"/>
      <c r="P778" s="422"/>
      <c r="Q778" s="422"/>
      <c r="R778" s="422"/>
      <c r="S778" s="422"/>
      <c r="T778" s="422"/>
      <c r="U778" s="422"/>
      <c r="V778" s="422"/>
      <c r="W778" s="422"/>
      <c r="X778" s="422"/>
    </row>
    <row r="779" spans="1:24" ht="12.75" customHeight="1">
      <c r="A779" s="422"/>
      <c r="B779" s="422"/>
      <c r="C779" s="422"/>
      <c r="D779" s="422"/>
      <c r="E779" s="422"/>
      <c r="F779" s="422"/>
      <c r="G779" s="455"/>
      <c r="H779" s="422"/>
      <c r="I779" s="422"/>
      <c r="J779" s="455"/>
      <c r="K779" s="455"/>
      <c r="L779" s="422"/>
      <c r="M779" s="422"/>
      <c r="N779" s="422"/>
      <c r="O779" s="422"/>
      <c r="P779" s="422"/>
      <c r="Q779" s="422"/>
      <c r="R779" s="422"/>
      <c r="S779" s="422"/>
      <c r="T779" s="422"/>
      <c r="U779" s="422"/>
      <c r="V779" s="422"/>
      <c r="W779" s="422"/>
      <c r="X779" s="422"/>
    </row>
    <row r="780" spans="1:24" ht="12.75" customHeight="1">
      <c r="A780" s="422"/>
      <c r="B780" s="422"/>
      <c r="C780" s="422"/>
      <c r="D780" s="422"/>
      <c r="E780" s="422"/>
      <c r="F780" s="422"/>
      <c r="G780" s="455"/>
      <c r="H780" s="422"/>
      <c r="I780" s="422"/>
      <c r="J780" s="455"/>
      <c r="K780" s="455"/>
      <c r="L780" s="422"/>
      <c r="M780" s="422"/>
      <c r="N780" s="422"/>
      <c r="O780" s="422"/>
      <c r="P780" s="422"/>
      <c r="Q780" s="422"/>
      <c r="R780" s="422"/>
      <c r="S780" s="422"/>
      <c r="T780" s="422"/>
      <c r="U780" s="422"/>
      <c r="V780" s="422"/>
      <c r="W780" s="422"/>
      <c r="X780" s="422"/>
    </row>
    <row r="781" spans="1:24" ht="12.75" customHeight="1">
      <c r="A781" s="422"/>
      <c r="B781" s="422"/>
      <c r="C781" s="422"/>
      <c r="D781" s="422"/>
      <c r="E781" s="422"/>
      <c r="F781" s="422"/>
      <c r="G781" s="455"/>
      <c r="H781" s="422"/>
      <c r="I781" s="422"/>
      <c r="J781" s="455"/>
      <c r="K781" s="455"/>
      <c r="L781" s="422"/>
      <c r="M781" s="422"/>
      <c r="N781" s="422"/>
      <c r="O781" s="422"/>
      <c r="P781" s="422"/>
      <c r="Q781" s="422"/>
      <c r="R781" s="422"/>
      <c r="S781" s="422"/>
      <c r="T781" s="422"/>
      <c r="U781" s="422"/>
      <c r="V781" s="422"/>
      <c r="W781" s="422"/>
      <c r="X781" s="422"/>
    </row>
    <row r="782" spans="1:24" ht="12.75" customHeight="1">
      <c r="A782" s="422"/>
      <c r="B782" s="422"/>
      <c r="C782" s="422"/>
      <c r="D782" s="422"/>
      <c r="E782" s="422"/>
      <c r="F782" s="422"/>
      <c r="G782" s="455"/>
      <c r="H782" s="422"/>
      <c r="I782" s="422"/>
      <c r="J782" s="455"/>
      <c r="K782" s="455"/>
      <c r="L782" s="422"/>
      <c r="M782" s="422"/>
      <c r="N782" s="422"/>
      <c r="O782" s="422"/>
      <c r="P782" s="422"/>
      <c r="Q782" s="422"/>
      <c r="R782" s="422"/>
      <c r="S782" s="422"/>
      <c r="T782" s="422"/>
      <c r="U782" s="422"/>
      <c r="V782" s="422"/>
      <c r="W782" s="422"/>
      <c r="X782" s="422"/>
    </row>
    <row r="783" spans="1:24" ht="12.75" customHeight="1">
      <c r="A783" s="422"/>
      <c r="B783" s="422"/>
      <c r="C783" s="422"/>
      <c r="D783" s="422"/>
      <c r="E783" s="422"/>
      <c r="F783" s="422"/>
      <c r="G783" s="455"/>
      <c r="H783" s="422"/>
      <c r="I783" s="422"/>
      <c r="J783" s="455"/>
      <c r="K783" s="455"/>
      <c r="L783" s="422"/>
      <c r="M783" s="422"/>
      <c r="N783" s="422"/>
      <c r="O783" s="422"/>
      <c r="P783" s="422"/>
      <c r="Q783" s="422"/>
      <c r="R783" s="422"/>
      <c r="S783" s="422"/>
      <c r="T783" s="422"/>
      <c r="U783" s="422"/>
      <c r="V783" s="422"/>
      <c r="W783" s="422"/>
      <c r="X783" s="422"/>
    </row>
    <row r="784" spans="1:24" ht="12.75" customHeight="1">
      <c r="A784" s="422"/>
      <c r="B784" s="422"/>
      <c r="C784" s="422"/>
      <c r="D784" s="422"/>
      <c r="E784" s="422"/>
      <c r="F784" s="422"/>
      <c r="G784" s="455"/>
      <c r="H784" s="422"/>
      <c r="I784" s="422"/>
      <c r="J784" s="455"/>
      <c r="K784" s="455"/>
      <c r="L784" s="422"/>
      <c r="M784" s="422"/>
      <c r="N784" s="422"/>
      <c r="O784" s="422"/>
      <c r="P784" s="422"/>
      <c r="Q784" s="422"/>
      <c r="R784" s="422"/>
      <c r="S784" s="422"/>
      <c r="T784" s="422"/>
      <c r="U784" s="422"/>
      <c r="V784" s="422"/>
      <c r="W784" s="422"/>
      <c r="X784" s="422"/>
    </row>
    <row r="785" spans="1:24" ht="12.75" customHeight="1">
      <c r="A785" s="422"/>
      <c r="B785" s="422"/>
      <c r="C785" s="422"/>
      <c r="D785" s="422"/>
      <c r="E785" s="422"/>
      <c r="F785" s="422"/>
      <c r="G785" s="455"/>
      <c r="H785" s="422"/>
      <c r="I785" s="422"/>
      <c r="J785" s="455"/>
      <c r="K785" s="455"/>
      <c r="L785" s="422"/>
      <c r="M785" s="422"/>
      <c r="N785" s="422"/>
      <c r="O785" s="422"/>
      <c r="P785" s="422"/>
      <c r="Q785" s="422"/>
      <c r="R785" s="422"/>
      <c r="S785" s="422"/>
      <c r="T785" s="422"/>
      <c r="U785" s="422"/>
      <c r="V785" s="422"/>
      <c r="W785" s="422"/>
      <c r="X785" s="422"/>
    </row>
    <row r="786" spans="1:24" ht="12.75" customHeight="1">
      <c r="A786" s="422"/>
      <c r="B786" s="422"/>
      <c r="C786" s="422"/>
      <c r="D786" s="422"/>
      <c r="E786" s="422"/>
      <c r="F786" s="422"/>
      <c r="G786" s="455"/>
      <c r="H786" s="422"/>
      <c r="I786" s="422"/>
      <c r="J786" s="455"/>
      <c r="K786" s="455"/>
      <c r="L786" s="422"/>
      <c r="M786" s="422"/>
      <c r="N786" s="422"/>
      <c r="O786" s="422"/>
      <c r="P786" s="422"/>
      <c r="Q786" s="422"/>
      <c r="R786" s="422"/>
      <c r="S786" s="422"/>
      <c r="T786" s="422"/>
      <c r="U786" s="422"/>
      <c r="V786" s="422"/>
      <c r="W786" s="422"/>
      <c r="X786" s="422"/>
    </row>
    <row r="787" spans="1:24" ht="12.75" customHeight="1">
      <c r="A787" s="422"/>
      <c r="B787" s="422"/>
      <c r="C787" s="422"/>
      <c r="D787" s="422"/>
      <c r="E787" s="422"/>
      <c r="F787" s="422"/>
      <c r="G787" s="455"/>
      <c r="H787" s="422"/>
      <c r="I787" s="422"/>
      <c r="J787" s="455"/>
      <c r="K787" s="455"/>
      <c r="L787" s="422"/>
      <c r="M787" s="422"/>
      <c r="N787" s="422"/>
      <c r="O787" s="422"/>
      <c r="P787" s="422"/>
      <c r="Q787" s="422"/>
      <c r="R787" s="422"/>
      <c r="S787" s="422"/>
      <c r="T787" s="422"/>
      <c r="U787" s="422"/>
      <c r="V787" s="422"/>
      <c r="W787" s="422"/>
      <c r="X787" s="422"/>
    </row>
    <row r="788" spans="1:24" ht="12.75" customHeight="1">
      <c r="A788" s="422"/>
      <c r="B788" s="422"/>
      <c r="C788" s="422"/>
      <c r="D788" s="422"/>
      <c r="E788" s="422"/>
      <c r="F788" s="422"/>
      <c r="G788" s="455"/>
      <c r="H788" s="422"/>
      <c r="I788" s="422"/>
      <c r="J788" s="455"/>
      <c r="K788" s="455"/>
      <c r="L788" s="422"/>
      <c r="M788" s="422"/>
      <c r="N788" s="422"/>
      <c r="O788" s="422"/>
      <c r="P788" s="422"/>
      <c r="Q788" s="422"/>
      <c r="R788" s="422"/>
      <c r="S788" s="422"/>
      <c r="T788" s="422"/>
      <c r="U788" s="422"/>
      <c r="V788" s="422"/>
      <c r="W788" s="422"/>
      <c r="X788" s="422"/>
    </row>
    <row r="789" spans="1:24" ht="12.75" customHeight="1">
      <c r="A789" s="422"/>
      <c r="B789" s="422"/>
      <c r="C789" s="422"/>
      <c r="D789" s="422"/>
      <c r="E789" s="422"/>
      <c r="F789" s="422"/>
      <c r="G789" s="455"/>
      <c r="H789" s="422"/>
      <c r="I789" s="422"/>
      <c r="J789" s="455"/>
      <c r="K789" s="455"/>
      <c r="L789" s="422"/>
      <c r="M789" s="422"/>
      <c r="N789" s="422"/>
      <c r="O789" s="422"/>
      <c r="P789" s="422"/>
      <c r="Q789" s="422"/>
      <c r="R789" s="422"/>
      <c r="S789" s="422"/>
      <c r="T789" s="422"/>
      <c r="U789" s="422"/>
      <c r="V789" s="422"/>
      <c r="W789" s="422"/>
      <c r="X789" s="422"/>
    </row>
    <row r="790" spans="1:24" ht="12.75" customHeight="1">
      <c r="A790" s="422"/>
      <c r="B790" s="422"/>
      <c r="C790" s="422"/>
      <c r="D790" s="422"/>
      <c r="E790" s="422"/>
      <c r="F790" s="422"/>
      <c r="G790" s="455"/>
      <c r="H790" s="422"/>
      <c r="I790" s="422"/>
      <c r="J790" s="455"/>
      <c r="K790" s="455"/>
      <c r="L790" s="422"/>
      <c r="M790" s="422"/>
      <c r="N790" s="422"/>
      <c r="O790" s="422"/>
      <c r="P790" s="422"/>
      <c r="Q790" s="422"/>
      <c r="R790" s="422"/>
      <c r="S790" s="422"/>
      <c r="T790" s="422"/>
      <c r="U790" s="422"/>
      <c r="V790" s="422"/>
      <c r="W790" s="422"/>
      <c r="X790" s="422"/>
    </row>
    <row r="791" spans="1:24" ht="12.75" customHeight="1">
      <c r="A791" s="422"/>
      <c r="B791" s="422"/>
      <c r="C791" s="422"/>
      <c r="D791" s="422"/>
      <c r="E791" s="422"/>
      <c r="F791" s="422"/>
      <c r="G791" s="455"/>
      <c r="H791" s="422"/>
      <c r="I791" s="422"/>
      <c r="J791" s="455"/>
      <c r="K791" s="455"/>
      <c r="L791" s="422"/>
      <c r="M791" s="422"/>
      <c r="N791" s="422"/>
      <c r="O791" s="422"/>
      <c r="P791" s="422"/>
      <c r="Q791" s="422"/>
      <c r="R791" s="422"/>
      <c r="S791" s="422"/>
      <c r="T791" s="422"/>
      <c r="U791" s="422"/>
      <c r="V791" s="422"/>
      <c r="W791" s="422"/>
      <c r="X791" s="422"/>
    </row>
    <row r="792" spans="1:24" ht="12.75" customHeight="1">
      <c r="A792" s="422"/>
      <c r="B792" s="422"/>
      <c r="C792" s="422"/>
      <c r="D792" s="422"/>
      <c r="E792" s="422"/>
      <c r="F792" s="422"/>
      <c r="G792" s="455"/>
      <c r="H792" s="422"/>
      <c r="I792" s="422"/>
      <c r="J792" s="455"/>
      <c r="K792" s="455"/>
      <c r="L792" s="422"/>
      <c r="M792" s="422"/>
      <c r="N792" s="422"/>
      <c r="O792" s="422"/>
      <c r="P792" s="422"/>
      <c r="Q792" s="422"/>
      <c r="R792" s="422"/>
      <c r="S792" s="422"/>
      <c r="T792" s="422"/>
      <c r="U792" s="422"/>
      <c r="V792" s="422"/>
      <c r="W792" s="422"/>
      <c r="X792" s="422"/>
    </row>
    <row r="793" spans="1:24" ht="12.75" customHeight="1">
      <c r="A793" s="422"/>
      <c r="B793" s="422"/>
      <c r="C793" s="422"/>
      <c r="D793" s="422"/>
      <c r="E793" s="422"/>
      <c r="F793" s="422"/>
      <c r="G793" s="455"/>
      <c r="H793" s="422"/>
      <c r="I793" s="422"/>
      <c r="J793" s="455"/>
      <c r="K793" s="455"/>
      <c r="L793" s="422"/>
      <c r="M793" s="422"/>
      <c r="N793" s="422"/>
      <c r="O793" s="422"/>
      <c r="P793" s="422"/>
      <c r="Q793" s="422"/>
      <c r="R793" s="422"/>
      <c r="S793" s="422"/>
      <c r="T793" s="422"/>
      <c r="U793" s="422"/>
      <c r="V793" s="422"/>
      <c r="W793" s="422"/>
      <c r="X793" s="422"/>
    </row>
    <row r="794" spans="1:24" ht="12.75" customHeight="1">
      <c r="A794" s="422"/>
      <c r="B794" s="422"/>
      <c r="C794" s="422"/>
      <c r="D794" s="422"/>
      <c r="E794" s="422"/>
      <c r="F794" s="422"/>
      <c r="G794" s="455"/>
      <c r="H794" s="422"/>
      <c r="I794" s="422"/>
      <c r="J794" s="455"/>
      <c r="K794" s="455"/>
      <c r="L794" s="422"/>
      <c r="M794" s="422"/>
      <c r="N794" s="422"/>
      <c r="O794" s="422"/>
      <c r="P794" s="422"/>
      <c r="Q794" s="422"/>
      <c r="R794" s="422"/>
      <c r="S794" s="422"/>
      <c r="T794" s="422"/>
      <c r="U794" s="422"/>
      <c r="V794" s="422"/>
      <c r="W794" s="422"/>
      <c r="X794" s="422"/>
    </row>
    <row r="795" spans="1:24" ht="12.75" customHeight="1">
      <c r="A795" s="422"/>
      <c r="B795" s="422"/>
      <c r="C795" s="422"/>
      <c r="D795" s="422"/>
      <c r="E795" s="422"/>
      <c r="F795" s="422"/>
      <c r="G795" s="455"/>
      <c r="H795" s="422"/>
      <c r="I795" s="422"/>
      <c r="J795" s="455"/>
      <c r="K795" s="455"/>
      <c r="L795" s="422"/>
      <c r="M795" s="422"/>
      <c r="N795" s="422"/>
      <c r="O795" s="422"/>
      <c r="P795" s="422"/>
      <c r="Q795" s="422"/>
      <c r="R795" s="422"/>
      <c r="S795" s="422"/>
      <c r="T795" s="422"/>
      <c r="U795" s="422"/>
      <c r="V795" s="422"/>
      <c r="W795" s="422"/>
      <c r="X795" s="422"/>
    </row>
    <row r="796" spans="1:24" ht="12.75" customHeight="1">
      <c r="A796" s="422"/>
      <c r="B796" s="422"/>
      <c r="C796" s="422"/>
      <c r="D796" s="422"/>
      <c r="E796" s="422"/>
      <c r="F796" s="422"/>
      <c r="G796" s="455"/>
      <c r="H796" s="422"/>
      <c r="I796" s="422"/>
      <c r="J796" s="455"/>
      <c r="K796" s="455"/>
      <c r="L796" s="422"/>
      <c r="M796" s="422"/>
      <c r="N796" s="422"/>
      <c r="O796" s="422"/>
      <c r="P796" s="422"/>
      <c r="Q796" s="422"/>
      <c r="R796" s="422"/>
      <c r="S796" s="422"/>
      <c r="T796" s="422"/>
      <c r="U796" s="422"/>
      <c r="V796" s="422"/>
      <c r="W796" s="422"/>
      <c r="X796" s="422"/>
    </row>
    <row r="797" spans="1:24" ht="12.75" customHeight="1">
      <c r="A797" s="422"/>
      <c r="B797" s="422"/>
      <c r="C797" s="422"/>
      <c r="D797" s="422"/>
      <c r="E797" s="422"/>
      <c r="F797" s="422"/>
      <c r="G797" s="455"/>
      <c r="H797" s="422"/>
      <c r="I797" s="422"/>
      <c r="J797" s="455"/>
      <c r="K797" s="455"/>
      <c r="L797" s="422"/>
      <c r="M797" s="422"/>
      <c r="N797" s="422"/>
      <c r="O797" s="422"/>
      <c r="P797" s="422"/>
      <c r="Q797" s="422"/>
      <c r="R797" s="422"/>
      <c r="S797" s="422"/>
      <c r="T797" s="422"/>
      <c r="U797" s="422"/>
      <c r="V797" s="422"/>
      <c r="W797" s="422"/>
      <c r="X797" s="422"/>
    </row>
    <row r="798" spans="1:24" ht="12.75" customHeight="1">
      <c r="A798" s="422"/>
      <c r="B798" s="422"/>
      <c r="C798" s="422"/>
      <c r="D798" s="422"/>
      <c r="E798" s="422"/>
      <c r="F798" s="422"/>
      <c r="G798" s="455"/>
      <c r="H798" s="422"/>
      <c r="I798" s="422"/>
      <c r="J798" s="455"/>
      <c r="K798" s="455"/>
      <c r="L798" s="422"/>
      <c r="M798" s="422"/>
      <c r="N798" s="422"/>
      <c r="O798" s="422"/>
      <c r="P798" s="422"/>
      <c r="Q798" s="422"/>
      <c r="R798" s="422"/>
      <c r="S798" s="422"/>
      <c r="T798" s="422"/>
      <c r="U798" s="422"/>
      <c r="V798" s="422"/>
      <c r="W798" s="422"/>
      <c r="X798" s="422"/>
    </row>
    <row r="799" spans="1:24" ht="12.75" customHeight="1">
      <c r="A799" s="422"/>
      <c r="B799" s="422"/>
      <c r="C799" s="422"/>
      <c r="D799" s="422"/>
      <c r="E799" s="422"/>
      <c r="F799" s="422"/>
      <c r="G799" s="455"/>
      <c r="H799" s="422"/>
      <c r="I799" s="422"/>
      <c r="J799" s="455"/>
      <c r="K799" s="455"/>
      <c r="L799" s="422"/>
      <c r="M799" s="422"/>
      <c r="N799" s="422"/>
      <c r="O799" s="422"/>
      <c r="P799" s="422"/>
      <c r="Q799" s="422"/>
      <c r="R799" s="422"/>
      <c r="S799" s="422"/>
      <c r="T799" s="422"/>
      <c r="U799" s="422"/>
      <c r="V799" s="422"/>
      <c r="W799" s="422"/>
      <c r="X799" s="422"/>
    </row>
    <row r="800" spans="1:24" ht="12.75" customHeight="1">
      <c r="A800" s="422"/>
      <c r="B800" s="422"/>
      <c r="C800" s="422"/>
      <c r="D800" s="422"/>
      <c r="E800" s="422"/>
      <c r="F800" s="422"/>
      <c r="G800" s="455"/>
      <c r="H800" s="422"/>
      <c r="I800" s="422"/>
      <c r="J800" s="455"/>
      <c r="K800" s="455"/>
      <c r="L800" s="422"/>
      <c r="M800" s="422"/>
      <c r="N800" s="422"/>
      <c r="O800" s="422"/>
      <c r="P800" s="422"/>
      <c r="Q800" s="422"/>
      <c r="R800" s="422"/>
      <c r="S800" s="422"/>
      <c r="T800" s="422"/>
      <c r="U800" s="422"/>
      <c r="V800" s="422"/>
      <c r="W800" s="422"/>
      <c r="X800" s="422"/>
    </row>
    <row r="801" spans="1:24" ht="12.75" customHeight="1">
      <c r="A801" s="422"/>
      <c r="B801" s="422"/>
      <c r="C801" s="422"/>
      <c r="D801" s="422"/>
      <c r="E801" s="422"/>
      <c r="F801" s="422"/>
      <c r="G801" s="455"/>
      <c r="H801" s="422"/>
      <c r="I801" s="422"/>
      <c r="J801" s="455"/>
      <c r="K801" s="455"/>
      <c r="L801" s="422"/>
      <c r="M801" s="422"/>
      <c r="N801" s="422"/>
      <c r="O801" s="422"/>
      <c r="P801" s="422"/>
      <c r="Q801" s="422"/>
      <c r="R801" s="422"/>
      <c r="S801" s="422"/>
      <c r="T801" s="422"/>
      <c r="U801" s="422"/>
      <c r="V801" s="422"/>
      <c r="W801" s="422"/>
      <c r="X801" s="422"/>
    </row>
    <row r="802" spans="1:24" ht="12.75" customHeight="1">
      <c r="A802" s="422"/>
      <c r="B802" s="422"/>
      <c r="C802" s="422"/>
      <c r="D802" s="422"/>
      <c r="E802" s="422"/>
      <c r="F802" s="422"/>
      <c r="G802" s="455"/>
      <c r="H802" s="422"/>
      <c r="I802" s="422"/>
      <c r="J802" s="455"/>
      <c r="K802" s="455"/>
      <c r="L802" s="422"/>
      <c r="M802" s="422"/>
      <c r="N802" s="422"/>
      <c r="O802" s="422"/>
      <c r="P802" s="422"/>
      <c r="Q802" s="422"/>
      <c r="R802" s="422"/>
      <c r="S802" s="422"/>
      <c r="T802" s="422"/>
      <c r="U802" s="422"/>
      <c r="V802" s="422"/>
      <c r="W802" s="422"/>
      <c r="X802" s="422"/>
    </row>
    <row r="803" spans="1:24" ht="12.75" customHeight="1">
      <c r="A803" s="422"/>
      <c r="B803" s="422"/>
      <c r="C803" s="422"/>
      <c r="D803" s="422"/>
      <c r="E803" s="422"/>
      <c r="F803" s="422"/>
      <c r="G803" s="455"/>
      <c r="H803" s="422"/>
      <c r="I803" s="422"/>
      <c r="J803" s="455"/>
      <c r="K803" s="455"/>
      <c r="L803" s="422"/>
      <c r="M803" s="422"/>
      <c r="N803" s="422"/>
      <c r="O803" s="422"/>
      <c r="P803" s="422"/>
      <c r="Q803" s="422"/>
      <c r="R803" s="422"/>
      <c r="S803" s="422"/>
      <c r="T803" s="422"/>
      <c r="U803" s="422"/>
      <c r="V803" s="422"/>
      <c r="W803" s="422"/>
      <c r="X803" s="422"/>
    </row>
    <row r="804" spans="1:24" ht="12.75" customHeight="1">
      <c r="A804" s="422"/>
      <c r="B804" s="422"/>
      <c r="C804" s="422"/>
      <c r="D804" s="422"/>
      <c r="E804" s="422"/>
      <c r="F804" s="422"/>
      <c r="G804" s="455"/>
      <c r="H804" s="422"/>
      <c r="I804" s="422"/>
      <c r="J804" s="455"/>
      <c r="K804" s="455"/>
      <c r="L804" s="422"/>
      <c r="M804" s="422"/>
      <c r="N804" s="422"/>
      <c r="O804" s="422"/>
      <c r="P804" s="422"/>
      <c r="Q804" s="422"/>
      <c r="R804" s="422"/>
      <c r="S804" s="422"/>
      <c r="T804" s="422"/>
      <c r="U804" s="422"/>
      <c r="V804" s="422"/>
      <c r="W804" s="422"/>
      <c r="X804" s="422"/>
    </row>
    <row r="805" spans="1:24" ht="12.75" customHeight="1">
      <c r="A805" s="422"/>
      <c r="B805" s="422"/>
      <c r="C805" s="422"/>
      <c r="D805" s="422"/>
      <c r="E805" s="422"/>
      <c r="F805" s="422"/>
      <c r="G805" s="455"/>
      <c r="H805" s="422"/>
      <c r="I805" s="422"/>
      <c r="J805" s="455"/>
      <c r="K805" s="455"/>
      <c r="L805" s="422"/>
      <c r="M805" s="422"/>
      <c r="N805" s="422"/>
      <c r="O805" s="422"/>
      <c r="P805" s="422"/>
      <c r="Q805" s="422"/>
      <c r="R805" s="422"/>
      <c r="S805" s="422"/>
      <c r="T805" s="422"/>
      <c r="U805" s="422"/>
      <c r="V805" s="422"/>
      <c r="W805" s="422"/>
      <c r="X805" s="422"/>
    </row>
    <row r="806" spans="1:24" ht="12.75" customHeight="1">
      <c r="A806" s="422"/>
      <c r="B806" s="422"/>
      <c r="C806" s="422"/>
      <c r="D806" s="422"/>
      <c r="E806" s="422"/>
      <c r="F806" s="422"/>
      <c r="G806" s="455"/>
      <c r="H806" s="422"/>
      <c r="I806" s="422"/>
      <c r="J806" s="455"/>
      <c r="K806" s="455"/>
      <c r="L806" s="422"/>
      <c r="M806" s="422"/>
      <c r="N806" s="422"/>
      <c r="O806" s="422"/>
      <c r="P806" s="422"/>
      <c r="Q806" s="422"/>
      <c r="R806" s="422"/>
      <c r="S806" s="422"/>
      <c r="T806" s="422"/>
      <c r="U806" s="422"/>
      <c r="V806" s="422"/>
      <c r="W806" s="422"/>
      <c r="X806" s="422"/>
    </row>
    <row r="807" spans="1:24" ht="12.75" customHeight="1">
      <c r="A807" s="422"/>
      <c r="B807" s="422"/>
      <c r="C807" s="422"/>
      <c r="D807" s="422"/>
      <c r="E807" s="422"/>
      <c r="F807" s="422"/>
      <c r="G807" s="455"/>
      <c r="H807" s="422"/>
      <c r="I807" s="422"/>
      <c r="J807" s="455"/>
      <c r="K807" s="455"/>
      <c r="L807" s="422"/>
      <c r="M807" s="422"/>
      <c r="N807" s="422"/>
      <c r="O807" s="422"/>
      <c r="P807" s="422"/>
      <c r="Q807" s="422"/>
      <c r="R807" s="422"/>
      <c r="S807" s="422"/>
      <c r="T807" s="422"/>
      <c r="U807" s="422"/>
      <c r="V807" s="422"/>
      <c r="W807" s="422"/>
      <c r="X807" s="422"/>
    </row>
    <row r="808" spans="1:24" ht="12.75" customHeight="1">
      <c r="A808" s="422"/>
      <c r="B808" s="422"/>
      <c r="C808" s="422"/>
      <c r="D808" s="422"/>
      <c r="E808" s="422"/>
      <c r="F808" s="422"/>
      <c r="G808" s="455"/>
      <c r="H808" s="422"/>
      <c r="I808" s="422"/>
      <c r="J808" s="455"/>
      <c r="K808" s="455"/>
      <c r="L808" s="422"/>
      <c r="M808" s="422"/>
      <c r="N808" s="422"/>
      <c r="O808" s="422"/>
      <c r="P808" s="422"/>
      <c r="Q808" s="422"/>
      <c r="R808" s="422"/>
      <c r="S808" s="422"/>
      <c r="T808" s="422"/>
      <c r="U808" s="422"/>
      <c r="V808" s="422"/>
      <c r="W808" s="422"/>
      <c r="X808" s="422"/>
    </row>
    <row r="809" spans="1:24" ht="12.75" customHeight="1">
      <c r="A809" s="422"/>
      <c r="B809" s="422"/>
      <c r="C809" s="422"/>
      <c r="D809" s="422"/>
      <c r="E809" s="422"/>
      <c r="F809" s="422"/>
      <c r="G809" s="455"/>
      <c r="H809" s="422"/>
      <c r="I809" s="422"/>
      <c r="J809" s="455"/>
      <c r="K809" s="455"/>
      <c r="L809" s="422"/>
      <c r="M809" s="422"/>
      <c r="N809" s="422"/>
      <c r="O809" s="422"/>
      <c r="P809" s="422"/>
      <c r="Q809" s="422"/>
      <c r="R809" s="422"/>
      <c r="S809" s="422"/>
      <c r="T809" s="422"/>
      <c r="U809" s="422"/>
      <c r="V809" s="422"/>
      <c r="W809" s="422"/>
      <c r="X809" s="422"/>
    </row>
    <row r="810" spans="1:24" ht="12.75" customHeight="1">
      <c r="A810" s="422"/>
      <c r="B810" s="422"/>
      <c r="C810" s="422"/>
      <c r="D810" s="422"/>
      <c r="E810" s="422"/>
      <c r="F810" s="422"/>
      <c r="G810" s="455"/>
      <c r="H810" s="422"/>
      <c r="I810" s="422"/>
      <c r="J810" s="455"/>
      <c r="K810" s="455"/>
      <c r="L810" s="422"/>
      <c r="M810" s="422"/>
      <c r="N810" s="422"/>
      <c r="O810" s="422"/>
      <c r="P810" s="422"/>
      <c r="Q810" s="422"/>
      <c r="R810" s="422"/>
      <c r="S810" s="422"/>
      <c r="T810" s="422"/>
      <c r="U810" s="422"/>
      <c r="V810" s="422"/>
      <c r="W810" s="422"/>
      <c r="X810" s="422"/>
    </row>
    <row r="811" spans="1:24" ht="12.75" customHeight="1">
      <c r="A811" s="422"/>
      <c r="B811" s="422"/>
      <c r="C811" s="422"/>
      <c r="D811" s="422"/>
      <c r="E811" s="422"/>
      <c r="F811" s="422"/>
      <c r="G811" s="455"/>
      <c r="H811" s="422"/>
      <c r="I811" s="422"/>
      <c r="J811" s="455"/>
      <c r="K811" s="455"/>
      <c r="L811" s="422"/>
      <c r="M811" s="422"/>
      <c r="N811" s="422"/>
      <c r="O811" s="422"/>
      <c r="P811" s="422"/>
      <c r="Q811" s="422"/>
      <c r="R811" s="422"/>
      <c r="S811" s="422"/>
      <c r="T811" s="422"/>
      <c r="U811" s="422"/>
      <c r="V811" s="422"/>
      <c r="W811" s="422"/>
      <c r="X811" s="422"/>
    </row>
    <row r="812" spans="1:24" ht="12.75" customHeight="1">
      <c r="A812" s="422"/>
      <c r="B812" s="422"/>
      <c r="C812" s="422"/>
      <c r="D812" s="422"/>
      <c r="E812" s="422"/>
      <c r="F812" s="422"/>
      <c r="G812" s="455"/>
      <c r="H812" s="422"/>
      <c r="I812" s="422"/>
      <c r="J812" s="455"/>
      <c r="K812" s="455"/>
      <c r="L812" s="422"/>
      <c r="M812" s="422"/>
      <c r="N812" s="422"/>
      <c r="O812" s="422"/>
      <c r="P812" s="422"/>
      <c r="Q812" s="422"/>
      <c r="R812" s="422"/>
      <c r="S812" s="422"/>
      <c r="T812" s="422"/>
      <c r="U812" s="422"/>
      <c r="V812" s="422"/>
      <c r="W812" s="422"/>
      <c r="X812" s="422"/>
    </row>
    <row r="813" spans="1:24" ht="12.75" customHeight="1">
      <c r="A813" s="422"/>
      <c r="B813" s="422"/>
      <c r="C813" s="422"/>
      <c r="D813" s="422"/>
      <c r="E813" s="422"/>
      <c r="F813" s="422"/>
      <c r="G813" s="455"/>
      <c r="H813" s="422"/>
      <c r="I813" s="422"/>
      <c r="J813" s="455"/>
      <c r="K813" s="455"/>
      <c r="L813" s="422"/>
      <c r="M813" s="422"/>
      <c r="N813" s="422"/>
      <c r="O813" s="422"/>
      <c r="P813" s="422"/>
      <c r="Q813" s="422"/>
      <c r="R813" s="422"/>
      <c r="S813" s="422"/>
      <c r="T813" s="422"/>
      <c r="U813" s="422"/>
      <c r="V813" s="422"/>
      <c r="W813" s="422"/>
      <c r="X813" s="422"/>
    </row>
    <row r="814" spans="1:24" ht="12.75" customHeight="1">
      <c r="A814" s="422"/>
      <c r="B814" s="422"/>
      <c r="C814" s="422"/>
      <c r="D814" s="422"/>
      <c r="E814" s="422"/>
      <c r="F814" s="422"/>
      <c r="G814" s="455"/>
      <c r="H814" s="422"/>
      <c r="I814" s="422"/>
      <c r="J814" s="455"/>
      <c r="K814" s="455"/>
      <c r="L814" s="422"/>
      <c r="M814" s="422"/>
      <c r="N814" s="422"/>
      <c r="O814" s="422"/>
      <c r="P814" s="422"/>
      <c r="Q814" s="422"/>
      <c r="R814" s="422"/>
      <c r="S814" s="422"/>
      <c r="T814" s="422"/>
      <c r="U814" s="422"/>
      <c r="V814" s="422"/>
      <c r="W814" s="422"/>
      <c r="X814" s="422"/>
    </row>
    <row r="815" spans="1:24" ht="12.75" customHeight="1">
      <c r="A815" s="422"/>
      <c r="B815" s="422"/>
      <c r="C815" s="422"/>
      <c r="D815" s="422"/>
      <c r="E815" s="422"/>
      <c r="F815" s="422"/>
      <c r="G815" s="455"/>
      <c r="H815" s="422"/>
      <c r="I815" s="422"/>
      <c r="J815" s="455"/>
      <c r="K815" s="455"/>
      <c r="L815" s="422"/>
      <c r="M815" s="422"/>
      <c r="N815" s="422"/>
      <c r="O815" s="422"/>
      <c r="P815" s="422"/>
      <c r="Q815" s="422"/>
      <c r="R815" s="422"/>
      <c r="S815" s="422"/>
      <c r="T815" s="422"/>
      <c r="U815" s="422"/>
      <c r="V815" s="422"/>
      <c r="W815" s="422"/>
      <c r="X815" s="422"/>
    </row>
    <row r="816" spans="1:24" ht="12.75" customHeight="1">
      <c r="A816" s="422"/>
      <c r="B816" s="422"/>
      <c r="C816" s="422"/>
      <c r="D816" s="422"/>
      <c r="E816" s="422"/>
      <c r="F816" s="422"/>
      <c r="G816" s="455"/>
      <c r="H816" s="422"/>
      <c r="I816" s="422"/>
      <c r="J816" s="455"/>
      <c r="K816" s="455"/>
      <c r="L816" s="422"/>
      <c r="M816" s="422"/>
      <c r="N816" s="422"/>
      <c r="O816" s="422"/>
      <c r="P816" s="422"/>
      <c r="Q816" s="422"/>
      <c r="R816" s="422"/>
      <c r="S816" s="422"/>
      <c r="T816" s="422"/>
      <c r="U816" s="422"/>
      <c r="V816" s="422"/>
      <c r="W816" s="422"/>
      <c r="X816" s="422"/>
    </row>
    <row r="817" spans="1:24" ht="12.75" customHeight="1">
      <c r="A817" s="422"/>
      <c r="B817" s="422"/>
      <c r="C817" s="422"/>
      <c r="D817" s="422"/>
      <c r="E817" s="422"/>
      <c r="F817" s="422"/>
      <c r="G817" s="455"/>
      <c r="H817" s="422"/>
      <c r="I817" s="422"/>
      <c r="J817" s="455"/>
      <c r="K817" s="455"/>
      <c r="L817" s="422"/>
      <c r="M817" s="422"/>
      <c r="N817" s="422"/>
      <c r="O817" s="422"/>
      <c r="P817" s="422"/>
      <c r="Q817" s="422"/>
      <c r="R817" s="422"/>
      <c r="S817" s="422"/>
      <c r="T817" s="422"/>
      <c r="U817" s="422"/>
      <c r="V817" s="422"/>
      <c r="W817" s="422"/>
      <c r="X817" s="422"/>
    </row>
    <row r="818" spans="1:24" ht="12.75" customHeight="1">
      <c r="A818" s="422"/>
      <c r="B818" s="422"/>
      <c r="C818" s="422"/>
      <c r="D818" s="422"/>
      <c r="E818" s="422"/>
      <c r="F818" s="422"/>
      <c r="G818" s="455"/>
      <c r="H818" s="422"/>
      <c r="I818" s="422"/>
      <c r="J818" s="455"/>
      <c r="K818" s="455"/>
      <c r="L818" s="422"/>
      <c r="M818" s="422"/>
      <c r="N818" s="422"/>
      <c r="O818" s="422"/>
      <c r="P818" s="422"/>
      <c r="Q818" s="422"/>
      <c r="R818" s="422"/>
      <c r="S818" s="422"/>
      <c r="T818" s="422"/>
      <c r="U818" s="422"/>
      <c r="V818" s="422"/>
      <c r="W818" s="422"/>
      <c r="X818" s="422"/>
    </row>
    <row r="819" spans="1:24" ht="12.75" customHeight="1">
      <c r="A819" s="422"/>
      <c r="B819" s="422"/>
      <c r="C819" s="422"/>
      <c r="D819" s="422"/>
      <c r="E819" s="422"/>
      <c r="F819" s="422"/>
      <c r="G819" s="455"/>
      <c r="H819" s="422"/>
      <c r="I819" s="422"/>
      <c r="J819" s="455"/>
      <c r="K819" s="455"/>
      <c r="L819" s="422"/>
      <c r="M819" s="422"/>
      <c r="N819" s="422"/>
      <c r="O819" s="422"/>
      <c r="P819" s="422"/>
      <c r="Q819" s="422"/>
      <c r="R819" s="422"/>
      <c r="S819" s="422"/>
      <c r="T819" s="422"/>
      <c r="U819" s="422"/>
      <c r="V819" s="422"/>
      <c r="W819" s="422"/>
      <c r="X819" s="422"/>
    </row>
    <row r="820" spans="1:24" ht="12.75" customHeight="1">
      <c r="A820" s="422"/>
      <c r="B820" s="422"/>
      <c r="C820" s="422"/>
      <c r="D820" s="422"/>
      <c r="E820" s="422"/>
      <c r="F820" s="422"/>
      <c r="G820" s="455"/>
      <c r="H820" s="422"/>
      <c r="I820" s="422"/>
      <c r="J820" s="455"/>
      <c r="K820" s="455"/>
      <c r="L820" s="422"/>
      <c r="M820" s="422"/>
      <c r="N820" s="422"/>
      <c r="O820" s="422"/>
      <c r="P820" s="422"/>
      <c r="Q820" s="422"/>
      <c r="R820" s="422"/>
      <c r="S820" s="422"/>
      <c r="T820" s="422"/>
      <c r="U820" s="422"/>
      <c r="V820" s="422"/>
      <c r="W820" s="422"/>
      <c r="X820" s="422"/>
    </row>
    <row r="821" spans="1:24" ht="12.75" customHeight="1">
      <c r="A821" s="422"/>
      <c r="B821" s="422"/>
      <c r="C821" s="422"/>
      <c r="D821" s="422"/>
      <c r="E821" s="422"/>
      <c r="F821" s="422"/>
      <c r="G821" s="455"/>
      <c r="H821" s="422"/>
      <c r="I821" s="422"/>
      <c r="J821" s="455"/>
      <c r="K821" s="455"/>
      <c r="L821" s="422"/>
      <c r="M821" s="422"/>
      <c r="N821" s="422"/>
      <c r="O821" s="422"/>
      <c r="P821" s="422"/>
      <c r="Q821" s="422"/>
      <c r="R821" s="422"/>
      <c r="S821" s="422"/>
      <c r="T821" s="422"/>
      <c r="U821" s="422"/>
      <c r="V821" s="422"/>
      <c r="W821" s="422"/>
      <c r="X821" s="422"/>
    </row>
    <row r="822" spans="1:24" ht="12.75" customHeight="1">
      <c r="A822" s="422"/>
      <c r="B822" s="422"/>
      <c r="C822" s="422"/>
      <c r="D822" s="422"/>
      <c r="E822" s="422"/>
      <c r="F822" s="422"/>
      <c r="G822" s="455"/>
      <c r="H822" s="422"/>
      <c r="I822" s="422"/>
      <c r="J822" s="455"/>
      <c r="K822" s="455"/>
      <c r="L822" s="422"/>
      <c r="M822" s="422"/>
      <c r="N822" s="422"/>
      <c r="O822" s="422"/>
      <c r="P822" s="422"/>
      <c r="Q822" s="422"/>
      <c r="R822" s="422"/>
      <c r="S822" s="422"/>
      <c r="T822" s="422"/>
      <c r="U822" s="422"/>
      <c r="V822" s="422"/>
      <c r="W822" s="422"/>
      <c r="X822" s="422"/>
    </row>
    <row r="823" spans="1:24" ht="12.75" customHeight="1">
      <c r="A823" s="422"/>
      <c r="B823" s="422"/>
      <c r="C823" s="422"/>
      <c r="D823" s="422"/>
      <c r="E823" s="422"/>
      <c r="F823" s="422"/>
      <c r="G823" s="455"/>
      <c r="H823" s="422"/>
      <c r="I823" s="422"/>
      <c r="J823" s="455"/>
      <c r="K823" s="455"/>
      <c r="L823" s="422"/>
      <c r="M823" s="422"/>
      <c r="N823" s="422"/>
      <c r="O823" s="422"/>
      <c r="P823" s="422"/>
      <c r="Q823" s="422"/>
      <c r="R823" s="422"/>
      <c r="S823" s="422"/>
      <c r="T823" s="422"/>
      <c r="U823" s="422"/>
      <c r="V823" s="422"/>
      <c r="W823" s="422"/>
      <c r="X823" s="422"/>
    </row>
    <row r="824" spans="1:24" ht="12.75" customHeight="1">
      <c r="A824" s="422"/>
      <c r="B824" s="422"/>
      <c r="C824" s="422"/>
      <c r="D824" s="422"/>
      <c r="E824" s="422"/>
      <c r="F824" s="422"/>
      <c r="G824" s="455"/>
      <c r="H824" s="422"/>
      <c r="I824" s="422"/>
      <c r="J824" s="455"/>
      <c r="K824" s="455"/>
      <c r="L824" s="422"/>
      <c r="M824" s="422"/>
      <c r="N824" s="422"/>
      <c r="O824" s="422"/>
      <c r="P824" s="422"/>
      <c r="Q824" s="422"/>
      <c r="R824" s="422"/>
      <c r="S824" s="422"/>
      <c r="T824" s="422"/>
      <c r="U824" s="422"/>
      <c r="V824" s="422"/>
      <c r="W824" s="422"/>
      <c r="X824" s="422"/>
    </row>
    <row r="825" spans="1:24" ht="12.75" customHeight="1">
      <c r="A825" s="422"/>
      <c r="B825" s="422"/>
      <c r="C825" s="422"/>
      <c r="D825" s="422"/>
      <c r="E825" s="422"/>
      <c r="F825" s="422"/>
      <c r="G825" s="455"/>
      <c r="H825" s="422"/>
      <c r="I825" s="422"/>
      <c r="J825" s="455"/>
      <c r="K825" s="455"/>
      <c r="L825" s="422"/>
      <c r="M825" s="422"/>
      <c r="N825" s="422"/>
      <c r="O825" s="422"/>
      <c r="P825" s="422"/>
      <c r="Q825" s="422"/>
      <c r="R825" s="422"/>
      <c r="S825" s="422"/>
      <c r="T825" s="422"/>
      <c r="U825" s="422"/>
      <c r="V825" s="422"/>
      <c r="W825" s="422"/>
      <c r="X825" s="422"/>
    </row>
    <row r="826" spans="1:24" ht="12.75" customHeight="1">
      <c r="A826" s="422"/>
      <c r="B826" s="422"/>
      <c r="C826" s="422"/>
      <c r="D826" s="422"/>
      <c r="E826" s="422"/>
      <c r="F826" s="422"/>
      <c r="G826" s="455"/>
      <c r="H826" s="422"/>
      <c r="I826" s="422"/>
      <c r="J826" s="455"/>
      <c r="K826" s="455"/>
      <c r="L826" s="422"/>
      <c r="M826" s="422"/>
      <c r="N826" s="422"/>
      <c r="O826" s="422"/>
      <c r="P826" s="422"/>
      <c r="Q826" s="422"/>
      <c r="R826" s="422"/>
      <c r="S826" s="422"/>
      <c r="T826" s="422"/>
      <c r="U826" s="422"/>
      <c r="V826" s="422"/>
      <c r="W826" s="422"/>
      <c r="X826" s="422"/>
    </row>
    <row r="827" spans="1:24" ht="12.75" customHeight="1">
      <c r="A827" s="422"/>
      <c r="B827" s="422"/>
      <c r="C827" s="422"/>
      <c r="D827" s="422"/>
      <c r="E827" s="422"/>
      <c r="F827" s="422"/>
      <c r="G827" s="455"/>
      <c r="H827" s="422"/>
      <c r="I827" s="422"/>
      <c r="J827" s="455"/>
      <c r="K827" s="455"/>
      <c r="L827" s="422"/>
      <c r="M827" s="422"/>
      <c r="N827" s="422"/>
      <c r="O827" s="422"/>
      <c r="P827" s="422"/>
      <c r="Q827" s="422"/>
      <c r="R827" s="422"/>
      <c r="S827" s="422"/>
      <c r="T827" s="422"/>
      <c r="U827" s="422"/>
      <c r="V827" s="422"/>
      <c r="W827" s="422"/>
      <c r="X827" s="422"/>
    </row>
    <row r="828" spans="1:24" ht="12.75" customHeight="1">
      <c r="A828" s="422"/>
      <c r="B828" s="422"/>
      <c r="C828" s="422"/>
      <c r="D828" s="422"/>
      <c r="E828" s="422"/>
      <c r="F828" s="422"/>
      <c r="G828" s="455"/>
      <c r="H828" s="422"/>
      <c r="I828" s="422"/>
      <c r="J828" s="455"/>
      <c r="K828" s="455"/>
      <c r="L828" s="422"/>
      <c r="M828" s="422"/>
      <c r="N828" s="422"/>
      <c r="O828" s="422"/>
      <c r="P828" s="422"/>
      <c r="Q828" s="422"/>
      <c r="R828" s="422"/>
      <c r="S828" s="422"/>
      <c r="T828" s="422"/>
      <c r="U828" s="422"/>
      <c r="V828" s="422"/>
      <c r="W828" s="422"/>
      <c r="X828" s="422"/>
    </row>
    <row r="829" spans="1:24" ht="12.75" customHeight="1">
      <c r="A829" s="422"/>
      <c r="B829" s="422"/>
      <c r="C829" s="422"/>
      <c r="D829" s="422"/>
      <c r="E829" s="422"/>
      <c r="F829" s="422"/>
      <c r="G829" s="455"/>
      <c r="H829" s="422"/>
      <c r="I829" s="422"/>
      <c r="J829" s="455"/>
      <c r="K829" s="455"/>
      <c r="L829" s="422"/>
      <c r="M829" s="422"/>
      <c r="N829" s="422"/>
      <c r="O829" s="422"/>
      <c r="P829" s="422"/>
      <c r="Q829" s="422"/>
      <c r="R829" s="422"/>
      <c r="S829" s="422"/>
      <c r="T829" s="422"/>
      <c r="U829" s="422"/>
      <c r="V829" s="422"/>
      <c r="W829" s="422"/>
      <c r="X829" s="422"/>
    </row>
    <row r="830" spans="1:24" ht="12.75" customHeight="1">
      <c r="A830" s="422"/>
      <c r="B830" s="422"/>
      <c r="C830" s="422"/>
      <c r="D830" s="422"/>
      <c r="E830" s="422"/>
      <c r="F830" s="422"/>
      <c r="G830" s="455"/>
      <c r="H830" s="422"/>
      <c r="I830" s="422"/>
      <c r="J830" s="455"/>
      <c r="K830" s="455"/>
      <c r="L830" s="422"/>
      <c r="M830" s="422"/>
      <c r="N830" s="422"/>
      <c r="O830" s="422"/>
      <c r="P830" s="422"/>
      <c r="Q830" s="422"/>
      <c r="R830" s="422"/>
      <c r="S830" s="422"/>
      <c r="T830" s="422"/>
      <c r="U830" s="422"/>
      <c r="V830" s="422"/>
      <c r="W830" s="422"/>
      <c r="X830" s="422"/>
    </row>
    <row r="831" spans="1:24" ht="12.75" customHeight="1">
      <c r="A831" s="422"/>
      <c r="B831" s="422"/>
      <c r="C831" s="422"/>
      <c r="D831" s="422"/>
      <c r="E831" s="422"/>
      <c r="F831" s="422"/>
      <c r="G831" s="455"/>
      <c r="H831" s="422"/>
      <c r="I831" s="422"/>
      <c r="J831" s="455"/>
      <c r="K831" s="455"/>
      <c r="L831" s="422"/>
      <c r="M831" s="422"/>
      <c r="N831" s="422"/>
      <c r="O831" s="422"/>
      <c r="P831" s="422"/>
      <c r="Q831" s="422"/>
      <c r="R831" s="422"/>
      <c r="S831" s="422"/>
      <c r="T831" s="422"/>
      <c r="U831" s="422"/>
      <c r="V831" s="422"/>
      <c r="W831" s="422"/>
      <c r="X831" s="422"/>
    </row>
    <row r="832" spans="1:24" ht="12.75" customHeight="1">
      <c r="A832" s="422"/>
      <c r="B832" s="422"/>
      <c r="C832" s="422"/>
      <c r="D832" s="422"/>
      <c r="E832" s="422"/>
      <c r="F832" s="422"/>
      <c r="G832" s="455"/>
      <c r="H832" s="422"/>
      <c r="I832" s="422"/>
      <c r="J832" s="455"/>
      <c r="K832" s="455"/>
      <c r="L832" s="422"/>
      <c r="M832" s="422"/>
      <c r="N832" s="422"/>
      <c r="O832" s="422"/>
      <c r="P832" s="422"/>
      <c r="Q832" s="422"/>
      <c r="R832" s="422"/>
      <c r="S832" s="422"/>
      <c r="T832" s="422"/>
      <c r="U832" s="422"/>
      <c r="V832" s="422"/>
      <c r="W832" s="422"/>
      <c r="X832" s="422"/>
    </row>
    <row r="833" spans="1:24" ht="12.75" customHeight="1">
      <c r="A833" s="422"/>
      <c r="B833" s="422"/>
      <c r="C833" s="422"/>
      <c r="D833" s="422"/>
      <c r="E833" s="422"/>
      <c r="F833" s="422"/>
      <c r="G833" s="455"/>
      <c r="H833" s="422"/>
      <c r="I833" s="422"/>
      <c r="J833" s="455"/>
      <c r="K833" s="455"/>
      <c r="L833" s="422"/>
      <c r="M833" s="422"/>
      <c r="N833" s="422"/>
      <c r="O833" s="422"/>
      <c r="P833" s="422"/>
      <c r="Q833" s="422"/>
      <c r="R833" s="422"/>
      <c r="S833" s="422"/>
      <c r="T833" s="422"/>
      <c r="U833" s="422"/>
      <c r="V833" s="422"/>
      <c r="W833" s="422"/>
      <c r="X833" s="422"/>
    </row>
    <row r="834" spans="1:24" ht="12.75" customHeight="1">
      <c r="A834" s="422"/>
      <c r="B834" s="422"/>
      <c r="C834" s="422"/>
      <c r="D834" s="422"/>
      <c r="E834" s="422"/>
      <c r="F834" s="422"/>
      <c r="G834" s="455"/>
      <c r="H834" s="422"/>
      <c r="I834" s="422"/>
      <c r="J834" s="455"/>
      <c r="K834" s="455"/>
      <c r="L834" s="422"/>
      <c r="M834" s="422"/>
      <c r="N834" s="422"/>
      <c r="O834" s="422"/>
      <c r="P834" s="422"/>
      <c r="Q834" s="422"/>
      <c r="R834" s="422"/>
      <c r="S834" s="422"/>
      <c r="T834" s="422"/>
      <c r="U834" s="422"/>
      <c r="V834" s="422"/>
      <c r="W834" s="422"/>
      <c r="X834" s="422"/>
    </row>
    <row r="835" spans="1:24" ht="12.75" customHeight="1">
      <c r="A835" s="422"/>
      <c r="B835" s="422"/>
      <c r="C835" s="422"/>
      <c r="D835" s="422"/>
      <c r="E835" s="422"/>
      <c r="F835" s="422"/>
      <c r="G835" s="455"/>
      <c r="H835" s="422"/>
      <c r="I835" s="422"/>
      <c r="J835" s="455"/>
      <c r="K835" s="455"/>
      <c r="L835" s="422"/>
      <c r="M835" s="422"/>
      <c r="N835" s="422"/>
      <c r="O835" s="422"/>
      <c r="P835" s="422"/>
      <c r="Q835" s="422"/>
      <c r="R835" s="422"/>
      <c r="S835" s="422"/>
      <c r="T835" s="422"/>
      <c r="U835" s="422"/>
      <c r="V835" s="422"/>
      <c r="W835" s="422"/>
      <c r="X835" s="422"/>
    </row>
    <row r="836" spans="1:24" ht="12.75" customHeight="1">
      <c r="A836" s="422"/>
      <c r="B836" s="422"/>
      <c r="C836" s="422"/>
      <c r="D836" s="422"/>
      <c r="E836" s="422"/>
      <c r="F836" s="422"/>
      <c r="G836" s="455"/>
      <c r="H836" s="422"/>
      <c r="I836" s="422"/>
      <c r="J836" s="455"/>
      <c r="K836" s="455"/>
      <c r="L836" s="422"/>
      <c r="M836" s="422"/>
      <c r="N836" s="422"/>
      <c r="O836" s="422"/>
      <c r="P836" s="422"/>
      <c r="Q836" s="422"/>
      <c r="R836" s="422"/>
      <c r="S836" s="422"/>
      <c r="T836" s="422"/>
      <c r="U836" s="422"/>
      <c r="V836" s="422"/>
      <c r="W836" s="422"/>
      <c r="X836" s="422"/>
    </row>
    <row r="837" spans="1:24" ht="12.75" customHeight="1">
      <c r="A837" s="422"/>
      <c r="B837" s="422"/>
      <c r="C837" s="422"/>
      <c r="D837" s="422"/>
      <c r="E837" s="422"/>
      <c r="F837" s="422"/>
      <c r="G837" s="455"/>
      <c r="H837" s="422"/>
      <c r="I837" s="422"/>
      <c r="J837" s="455"/>
      <c r="K837" s="455"/>
      <c r="L837" s="422"/>
      <c r="M837" s="422"/>
      <c r="N837" s="422"/>
      <c r="O837" s="422"/>
      <c r="P837" s="422"/>
      <c r="Q837" s="422"/>
      <c r="R837" s="422"/>
      <c r="S837" s="422"/>
      <c r="T837" s="422"/>
      <c r="U837" s="422"/>
      <c r="V837" s="422"/>
      <c r="W837" s="422"/>
      <c r="X837" s="422"/>
    </row>
    <row r="838" spans="1:24" ht="12.75" customHeight="1">
      <c r="A838" s="422"/>
      <c r="B838" s="422"/>
      <c r="C838" s="422"/>
      <c r="D838" s="422"/>
      <c r="E838" s="422"/>
      <c r="F838" s="422"/>
      <c r="G838" s="455"/>
      <c r="H838" s="422"/>
      <c r="I838" s="422"/>
      <c r="J838" s="455"/>
      <c r="K838" s="455"/>
      <c r="L838" s="422"/>
      <c r="M838" s="422"/>
      <c r="N838" s="422"/>
      <c r="O838" s="422"/>
      <c r="P838" s="422"/>
      <c r="Q838" s="422"/>
      <c r="R838" s="422"/>
      <c r="S838" s="422"/>
      <c r="T838" s="422"/>
      <c r="U838" s="422"/>
      <c r="V838" s="422"/>
      <c r="W838" s="422"/>
      <c r="X838" s="422"/>
    </row>
    <row r="839" spans="1:24" ht="12.75" customHeight="1">
      <c r="A839" s="422"/>
      <c r="B839" s="422"/>
      <c r="C839" s="422"/>
      <c r="D839" s="422"/>
      <c r="E839" s="422"/>
      <c r="F839" s="422"/>
      <c r="G839" s="455"/>
      <c r="H839" s="422"/>
      <c r="I839" s="422"/>
      <c r="J839" s="455"/>
      <c r="K839" s="455"/>
      <c r="L839" s="422"/>
      <c r="M839" s="422"/>
      <c r="N839" s="422"/>
      <c r="O839" s="422"/>
      <c r="P839" s="422"/>
      <c r="Q839" s="422"/>
      <c r="R839" s="422"/>
      <c r="S839" s="422"/>
      <c r="T839" s="422"/>
      <c r="U839" s="422"/>
      <c r="V839" s="422"/>
      <c r="W839" s="422"/>
      <c r="X839" s="422"/>
    </row>
    <row r="840" spans="1:24" ht="12.75" customHeight="1">
      <c r="A840" s="422"/>
      <c r="B840" s="422"/>
      <c r="C840" s="422"/>
      <c r="D840" s="422"/>
      <c r="E840" s="422"/>
      <c r="F840" s="422"/>
      <c r="G840" s="455"/>
      <c r="H840" s="422"/>
      <c r="I840" s="422"/>
      <c r="J840" s="455"/>
      <c r="K840" s="455"/>
      <c r="L840" s="422"/>
      <c r="M840" s="422"/>
      <c r="N840" s="422"/>
      <c r="O840" s="422"/>
      <c r="P840" s="422"/>
      <c r="Q840" s="422"/>
      <c r="R840" s="422"/>
      <c r="S840" s="422"/>
      <c r="T840" s="422"/>
      <c r="U840" s="422"/>
      <c r="V840" s="422"/>
      <c r="W840" s="422"/>
      <c r="X840" s="422"/>
    </row>
    <row r="841" spans="1:24" ht="12.75" customHeight="1">
      <c r="A841" s="422"/>
      <c r="B841" s="422"/>
      <c r="C841" s="422"/>
      <c r="D841" s="422"/>
      <c r="E841" s="422"/>
      <c r="F841" s="422"/>
      <c r="G841" s="455"/>
      <c r="H841" s="422"/>
      <c r="I841" s="422"/>
      <c r="J841" s="455"/>
      <c r="K841" s="455"/>
      <c r="L841" s="422"/>
      <c r="M841" s="422"/>
      <c r="N841" s="422"/>
      <c r="O841" s="422"/>
      <c r="P841" s="422"/>
      <c r="Q841" s="422"/>
      <c r="R841" s="422"/>
      <c r="S841" s="422"/>
      <c r="T841" s="422"/>
      <c r="U841" s="422"/>
      <c r="V841" s="422"/>
      <c r="W841" s="422"/>
      <c r="X841" s="422"/>
    </row>
    <row r="842" spans="1:24" ht="12.75" customHeight="1">
      <c r="A842" s="422"/>
      <c r="B842" s="422"/>
      <c r="C842" s="422"/>
      <c r="D842" s="422"/>
      <c r="E842" s="422"/>
      <c r="F842" s="422"/>
      <c r="G842" s="455"/>
      <c r="H842" s="422"/>
      <c r="I842" s="422"/>
      <c r="J842" s="455"/>
      <c r="K842" s="455"/>
      <c r="L842" s="422"/>
      <c r="M842" s="422"/>
      <c r="N842" s="422"/>
      <c r="O842" s="422"/>
      <c r="P842" s="422"/>
      <c r="Q842" s="422"/>
      <c r="R842" s="422"/>
      <c r="S842" s="422"/>
      <c r="T842" s="422"/>
      <c r="U842" s="422"/>
      <c r="V842" s="422"/>
      <c r="W842" s="422"/>
      <c r="X842" s="422"/>
    </row>
    <row r="843" spans="1:24" ht="12.75" customHeight="1">
      <c r="A843" s="422"/>
      <c r="B843" s="422"/>
      <c r="C843" s="422"/>
      <c r="D843" s="422"/>
      <c r="E843" s="422"/>
      <c r="F843" s="422"/>
      <c r="G843" s="455"/>
      <c r="H843" s="422"/>
      <c r="I843" s="422"/>
      <c r="J843" s="455"/>
      <c r="K843" s="455"/>
      <c r="L843" s="422"/>
      <c r="M843" s="422"/>
      <c r="N843" s="422"/>
      <c r="O843" s="422"/>
      <c r="P843" s="422"/>
      <c r="Q843" s="422"/>
      <c r="R843" s="422"/>
      <c r="S843" s="422"/>
      <c r="T843" s="422"/>
      <c r="U843" s="422"/>
      <c r="V843" s="422"/>
      <c r="W843" s="422"/>
      <c r="X843" s="422"/>
    </row>
    <row r="844" spans="1:24" ht="12.75" customHeight="1">
      <c r="A844" s="422"/>
      <c r="B844" s="422"/>
      <c r="C844" s="422"/>
      <c r="D844" s="422"/>
      <c r="E844" s="422"/>
      <c r="F844" s="422"/>
      <c r="G844" s="455"/>
      <c r="H844" s="422"/>
      <c r="I844" s="422"/>
      <c r="J844" s="455"/>
      <c r="K844" s="455"/>
      <c r="L844" s="422"/>
      <c r="M844" s="422"/>
      <c r="N844" s="422"/>
      <c r="O844" s="422"/>
      <c r="P844" s="422"/>
      <c r="Q844" s="422"/>
      <c r="R844" s="422"/>
      <c r="S844" s="422"/>
      <c r="T844" s="422"/>
      <c r="U844" s="422"/>
      <c r="V844" s="422"/>
      <c r="W844" s="422"/>
      <c r="X844" s="422"/>
    </row>
    <row r="845" spans="1:24" ht="12.75" customHeight="1">
      <c r="A845" s="422"/>
      <c r="B845" s="422"/>
      <c r="C845" s="422"/>
      <c r="D845" s="422"/>
      <c r="E845" s="422"/>
      <c r="F845" s="422"/>
      <c r="G845" s="455"/>
      <c r="H845" s="422"/>
      <c r="I845" s="422"/>
      <c r="J845" s="455"/>
      <c r="K845" s="455"/>
      <c r="L845" s="422"/>
      <c r="M845" s="422"/>
      <c r="N845" s="422"/>
      <c r="O845" s="422"/>
      <c r="P845" s="422"/>
      <c r="Q845" s="422"/>
      <c r="R845" s="422"/>
      <c r="S845" s="422"/>
      <c r="T845" s="422"/>
      <c r="U845" s="422"/>
      <c r="V845" s="422"/>
      <c r="W845" s="422"/>
      <c r="X845" s="422"/>
    </row>
    <row r="846" spans="1:24" ht="12.75" customHeight="1">
      <c r="A846" s="422"/>
      <c r="B846" s="422"/>
      <c r="C846" s="422"/>
      <c r="D846" s="422"/>
      <c r="E846" s="422"/>
      <c r="F846" s="422"/>
      <c r="G846" s="455"/>
      <c r="H846" s="422"/>
      <c r="I846" s="422"/>
      <c r="J846" s="455"/>
      <c r="K846" s="455"/>
      <c r="L846" s="422"/>
      <c r="M846" s="422"/>
      <c r="N846" s="422"/>
      <c r="O846" s="422"/>
      <c r="P846" s="422"/>
      <c r="Q846" s="422"/>
      <c r="R846" s="422"/>
      <c r="S846" s="422"/>
      <c r="T846" s="422"/>
      <c r="U846" s="422"/>
      <c r="V846" s="422"/>
      <c r="W846" s="422"/>
      <c r="X846" s="422"/>
    </row>
    <row r="847" spans="1:24" ht="12.75" customHeight="1">
      <c r="A847" s="422"/>
      <c r="B847" s="422"/>
      <c r="C847" s="422"/>
      <c r="D847" s="422"/>
      <c r="E847" s="422"/>
      <c r="F847" s="422"/>
      <c r="G847" s="455"/>
      <c r="H847" s="422"/>
      <c r="I847" s="422"/>
      <c r="J847" s="455"/>
      <c r="K847" s="455"/>
      <c r="L847" s="422"/>
      <c r="M847" s="422"/>
      <c r="N847" s="422"/>
      <c r="O847" s="422"/>
      <c r="P847" s="422"/>
      <c r="Q847" s="422"/>
      <c r="R847" s="422"/>
      <c r="S847" s="422"/>
      <c r="T847" s="422"/>
      <c r="U847" s="422"/>
      <c r="V847" s="422"/>
      <c r="W847" s="422"/>
      <c r="X847" s="422"/>
    </row>
    <row r="848" spans="1:24" ht="12.75" customHeight="1">
      <c r="A848" s="422"/>
      <c r="B848" s="422"/>
      <c r="C848" s="422"/>
      <c r="D848" s="422"/>
      <c r="E848" s="422"/>
      <c r="F848" s="422"/>
      <c r="G848" s="455"/>
      <c r="H848" s="422"/>
      <c r="I848" s="422"/>
      <c r="J848" s="455"/>
      <c r="K848" s="455"/>
      <c r="L848" s="422"/>
      <c r="M848" s="422"/>
      <c r="N848" s="422"/>
      <c r="O848" s="422"/>
      <c r="P848" s="422"/>
      <c r="Q848" s="422"/>
      <c r="R848" s="422"/>
      <c r="S848" s="422"/>
      <c r="T848" s="422"/>
      <c r="U848" s="422"/>
      <c r="V848" s="422"/>
      <c r="W848" s="422"/>
      <c r="X848" s="422"/>
    </row>
    <row r="849" spans="1:24" ht="12.75" customHeight="1">
      <c r="A849" s="422"/>
      <c r="B849" s="422"/>
      <c r="C849" s="422"/>
      <c r="D849" s="422"/>
      <c r="E849" s="422"/>
      <c r="F849" s="422"/>
      <c r="G849" s="455"/>
      <c r="H849" s="422"/>
      <c r="I849" s="422"/>
      <c r="J849" s="455"/>
      <c r="K849" s="455"/>
      <c r="L849" s="422"/>
      <c r="M849" s="422"/>
      <c r="N849" s="422"/>
      <c r="O849" s="422"/>
      <c r="P849" s="422"/>
      <c r="Q849" s="422"/>
      <c r="R849" s="422"/>
      <c r="S849" s="422"/>
      <c r="T849" s="422"/>
      <c r="U849" s="422"/>
      <c r="V849" s="422"/>
      <c r="W849" s="422"/>
      <c r="X849" s="422"/>
    </row>
    <row r="850" spans="1:24" ht="12.75" customHeight="1">
      <c r="A850" s="422"/>
      <c r="B850" s="422"/>
      <c r="C850" s="422"/>
      <c r="D850" s="422"/>
      <c r="E850" s="422"/>
      <c r="F850" s="422"/>
      <c r="G850" s="455"/>
      <c r="H850" s="422"/>
      <c r="I850" s="422"/>
      <c r="J850" s="455"/>
      <c r="K850" s="455"/>
      <c r="L850" s="422"/>
      <c r="M850" s="422"/>
      <c r="N850" s="422"/>
      <c r="O850" s="422"/>
      <c r="P850" s="422"/>
      <c r="Q850" s="422"/>
      <c r="R850" s="422"/>
      <c r="S850" s="422"/>
      <c r="T850" s="422"/>
      <c r="U850" s="422"/>
      <c r="V850" s="422"/>
      <c r="W850" s="422"/>
      <c r="X850" s="422"/>
    </row>
    <row r="851" spans="1:24" ht="12.75" customHeight="1">
      <c r="A851" s="422"/>
      <c r="B851" s="422"/>
      <c r="C851" s="422"/>
      <c r="D851" s="422"/>
      <c r="E851" s="422"/>
      <c r="F851" s="422"/>
      <c r="G851" s="455"/>
      <c r="H851" s="422"/>
      <c r="I851" s="422"/>
      <c r="J851" s="455"/>
      <c r="K851" s="455"/>
      <c r="L851" s="422"/>
      <c r="M851" s="422"/>
      <c r="N851" s="422"/>
      <c r="O851" s="422"/>
      <c r="P851" s="422"/>
      <c r="Q851" s="422"/>
      <c r="R851" s="422"/>
      <c r="S851" s="422"/>
      <c r="T851" s="422"/>
      <c r="U851" s="422"/>
      <c r="V851" s="422"/>
      <c r="W851" s="422"/>
      <c r="X851" s="422"/>
    </row>
    <row r="852" spans="1:24" ht="12.75" customHeight="1">
      <c r="A852" s="422"/>
      <c r="B852" s="422"/>
      <c r="C852" s="422"/>
      <c r="D852" s="422"/>
      <c r="E852" s="422"/>
      <c r="F852" s="422"/>
      <c r="G852" s="455"/>
      <c r="H852" s="422"/>
      <c r="I852" s="422"/>
      <c r="J852" s="455"/>
      <c r="K852" s="455"/>
      <c r="L852" s="422"/>
      <c r="M852" s="422"/>
      <c r="N852" s="422"/>
      <c r="O852" s="422"/>
      <c r="P852" s="422"/>
      <c r="Q852" s="422"/>
      <c r="R852" s="422"/>
      <c r="S852" s="422"/>
      <c r="T852" s="422"/>
      <c r="U852" s="422"/>
      <c r="V852" s="422"/>
      <c r="W852" s="422"/>
      <c r="X852" s="422"/>
    </row>
    <row r="853" spans="1:24" ht="12.75" customHeight="1">
      <c r="A853" s="422"/>
      <c r="B853" s="422"/>
      <c r="C853" s="422"/>
      <c r="D853" s="422"/>
      <c r="E853" s="422"/>
      <c r="F853" s="422"/>
      <c r="G853" s="455"/>
      <c r="H853" s="422"/>
      <c r="I853" s="422"/>
      <c r="J853" s="455"/>
      <c r="K853" s="455"/>
      <c r="L853" s="422"/>
      <c r="M853" s="422"/>
      <c r="N853" s="422"/>
      <c r="O853" s="422"/>
      <c r="P853" s="422"/>
      <c r="Q853" s="422"/>
      <c r="R853" s="422"/>
      <c r="S853" s="422"/>
      <c r="T853" s="422"/>
      <c r="U853" s="422"/>
      <c r="V853" s="422"/>
      <c r="W853" s="422"/>
      <c r="X853" s="422"/>
    </row>
    <row r="854" spans="1:24" ht="12.75" customHeight="1">
      <c r="A854" s="422"/>
      <c r="B854" s="422"/>
      <c r="C854" s="422"/>
      <c r="D854" s="422"/>
      <c r="E854" s="422"/>
      <c r="F854" s="422"/>
      <c r="G854" s="455"/>
      <c r="H854" s="422"/>
      <c r="I854" s="422"/>
      <c r="J854" s="455"/>
      <c r="K854" s="455"/>
      <c r="L854" s="422"/>
      <c r="M854" s="422"/>
      <c r="N854" s="422"/>
      <c r="O854" s="422"/>
      <c r="P854" s="422"/>
      <c r="Q854" s="422"/>
      <c r="R854" s="422"/>
      <c r="S854" s="422"/>
      <c r="T854" s="422"/>
      <c r="U854" s="422"/>
      <c r="V854" s="422"/>
      <c r="W854" s="422"/>
      <c r="X854" s="422"/>
    </row>
    <row r="855" spans="1:24" ht="12.75" customHeight="1">
      <c r="A855" s="422"/>
      <c r="B855" s="422"/>
      <c r="C855" s="422"/>
      <c r="D855" s="422"/>
      <c r="E855" s="422"/>
      <c r="F855" s="422"/>
      <c r="G855" s="455"/>
      <c r="H855" s="422"/>
      <c r="I855" s="422"/>
      <c r="J855" s="455"/>
      <c r="K855" s="455"/>
      <c r="L855" s="422"/>
      <c r="M855" s="422"/>
      <c r="N855" s="422"/>
      <c r="O855" s="422"/>
      <c r="P855" s="422"/>
      <c r="Q855" s="422"/>
      <c r="R855" s="422"/>
      <c r="S855" s="422"/>
      <c r="T855" s="422"/>
      <c r="U855" s="422"/>
      <c r="V855" s="422"/>
      <c r="W855" s="422"/>
      <c r="X855" s="422"/>
    </row>
    <row r="856" spans="1:24" ht="12.75" customHeight="1">
      <c r="A856" s="422"/>
      <c r="B856" s="422"/>
      <c r="C856" s="422"/>
      <c r="D856" s="422"/>
      <c r="E856" s="422"/>
      <c r="F856" s="422"/>
      <c r="G856" s="455"/>
      <c r="H856" s="422"/>
      <c r="I856" s="422"/>
      <c r="J856" s="455"/>
      <c r="K856" s="455"/>
      <c r="L856" s="422"/>
      <c r="M856" s="422"/>
      <c r="N856" s="422"/>
      <c r="O856" s="422"/>
      <c r="P856" s="422"/>
      <c r="Q856" s="422"/>
      <c r="R856" s="422"/>
      <c r="S856" s="422"/>
      <c r="T856" s="422"/>
      <c r="U856" s="422"/>
      <c r="V856" s="422"/>
      <c r="W856" s="422"/>
      <c r="X856" s="422"/>
    </row>
    <row r="857" spans="1:24" ht="12.75" customHeight="1">
      <c r="A857" s="422"/>
      <c r="B857" s="422"/>
      <c r="C857" s="422"/>
      <c r="D857" s="422"/>
      <c r="E857" s="422"/>
      <c r="F857" s="422"/>
      <c r="G857" s="455"/>
      <c r="H857" s="422"/>
      <c r="I857" s="422"/>
      <c r="J857" s="455"/>
      <c r="K857" s="455"/>
      <c r="L857" s="422"/>
      <c r="M857" s="422"/>
      <c r="N857" s="422"/>
      <c r="O857" s="422"/>
      <c r="P857" s="422"/>
      <c r="Q857" s="422"/>
      <c r="R857" s="422"/>
      <c r="S857" s="422"/>
      <c r="T857" s="422"/>
      <c r="U857" s="422"/>
      <c r="V857" s="422"/>
      <c r="W857" s="422"/>
      <c r="X857" s="422"/>
    </row>
    <row r="858" spans="1:24" ht="12.75" customHeight="1">
      <c r="A858" s="422"/>
      <c r="B858" s="422"/>
      <c r="C858" s="422"/>
      <c r="D858" s="422"/>
      <c r="E858" s="422"/>
      <c r="F858" s="422"/>
      <c r="G858" s="455"/>
      <c r="H858" s="422"/>
      <c r="I858" s="422"/>
      <c r="J858" s="455"/>
      <c r="K858" s="455"/>
      <c r="L858" s="422"/>
      <c r="M858" s="422"/>
      <c r="N858" s="422"/>
      <c r="O858" s="422"/>
      <c r="P858" s="422"/>
      <c r="Q858" s="422"/>
      <c r="R858" s="422"/>
      <c r="S858" s="422"/>
      <c r="T858" s="422"/>
      <c r="U858" s="422"/>
      <c r="V858" s="422"/>
      <c r="W858" s="422"/>
      <c r="X858" s="422"/>
    </row>
    <row r="859" spans="1:24" ht="12.75" customHeight="1">
      <c r="A859" s="422"/>
      <c r="B859" s="422"/>
      <c r="C859" s="422"/>
      <c r="D859" s="422"/>
      <c r="E859" s="422"/>
      <c r="F859" s="422"/>
      <c r="G859" s="455"/>
      <c r="H859" s="422"/>
      <c r="I859" s="422"/>
      <c r="J859" s="455"/>
      <c r="K859" s="455"/>
      <c r="L859" s="422"/>
      <c r="M859" s="422"/>
      <c r="N859" s="422"/>
      <c r="O859" s="422"/>
      <c r="P859" s="422"/>
      <c r="Q859" s="422"/>
      <c r="R859" s="422"/>
      <c r="S859" s="422"/>
      <c r="T859" s="422"/>
      <c r="U859" s="422"/>
      <c r="V859" s="422"/>
      <c r="W859" s="422"/>
      <c r="X859" s="422"/>
    </row>
    <row r="860" spans="1:24" ht="12.75" customHeight="1">
      <c r="A860" s="422"/>
      <c r="B860" s="422"/>
      <c r="C860" s="422"/>
      <c r="D860" s="422"/>
      <c r="E860" s="422"/>
      <c r="F860" s="422"/>
      <c r="G860" s="455"/>
      <c r="H860" s="422"/>
      <c r="I860" s="422"/>
      <c r="J860" s="455"/>
      <c r="K860" s="455"/>
      <c r="L860" s="422"/>
      <c r="M860" s="422"/>
      <c r="N860" s="422"/>
      <c r="O860" s="422"/>
      <c r="P860" s="422"/>
      <c r="Q860" s="422"/>
      <c r="R860" s="422"/>
      <c r="S860" s="422"/>
      <c r="T860" s="422"/>
      <c r="U860" s="422"/>
      <c r="V860" s="422"/>
      <c r="W860" s="422"/>
      <c r="X860" s="422"/>
    </row>
    <row r="861" spans="1:24" ht="12.75" customHeight="1">
      <c r="A861" s="422"/>
      <c r="B861" s="422"/>
      <c r="C861" s="422"/>
      <c r="D861" s="422"/>
      <c r="E861" s="422"/>
      <c r="F861" s="422"/>
      <c r="G861" s="455"/>
      <c r="H861" s="422"/>
      <c r="I861" s="422"/>
      <c r="J861" s="455"/>
      <c r="K861" s="455"/>
      <c r="L861" s="422"/>
      <c r="M861" s="422"/>
      <c r="N861" s="422"/>
      <c r="O861" s="422"/>
      <c r="P861" s="422"/>
      <c r="Q861" s="422"/>
      <c r="R861" s="422"/>
      <c r="S861" s="422"/>
      <c r="T861" s="422"/>
      <c r="U861" s="422"/>
      <c r="V861" s="422"/>
      <c r="W861" s="422"/>
      <c r="X861" s="422"/>
    </row>
    <row r="862" spans="1:24" ht="12.75" customHeight="1">
      <c r="A862" s="422"/>
      <c r="B862" s="422"/>
      <c r="C862" s="422"/>
      <c r="D862" s="422"/>
      <c r="E862" s="422"/>
      <c r="F862" s="422"/>
      <c r="G862" s="455"/>
      <c r="H862" s="422"/>
      <c r="I862" s="422"/>
      <c r="J862" s="455"/>
      <c r="K862" s="455"/>
      <c r="L862" s="422"/>
      <c r="M862" s="422"/>
      <c r="N862" s="422"/>
      <c r="O862" s="422"/>
      <c r="P862" s="422"/>
      <c r="Q862" s="422"/>
      <c r="R862" s="422"/>
      <c r="S862" s="422"/>
      <c r="T862" s="422"/>
      <c r="U862" s="422"/>
      <c r="V862" s="422"/>
      <c r="W862" s="422"/>
      <c r="X862" s="422"/>
    </row>
    <row r="863" spans="1:24" ht="12.75" customHeight="1">
      <c r="A863" s="422"/>
      <c r="B863" s="422"/>
      <c r="C863" s="422"/>
      <c r="D863" s="422"/>
      <c r="E863" s="422"/>
      <c r="F863" s="422"/>
      <c r="G863" s="455"/>
      <c r="H863" s="422"/>
      <c r="I863" s="422"/>
      <c r="J863" s="455"/>
      <c r="K863" s="455"/>
      <c r="L863" s="422"/>
      <c r="M863" s="422"/>
      <c r="N863" s="422"/>
      <c r="O863" s="422"/>
      <c r="P863" s="422"/>
      <c r="Q863" s="422"/>
      <c r="R863" s="422"/>
      <c r="S863" s="422"/>
      <c r="T863" s="422"/>
      <c r="U863" s="422"/>
      <c r="V863" s="422"/>
      <c r="W863" s="422"/>
      <c r="X863" s="422"/>
    </row>
    <row r="864" spans="1:24" ht="12.75" customHeight="1">
      <c r="A864" s="422"/>
      <c r="B864" s="422"/>
      <c r="C864" s="422"/>
      <c r="D864" s="422"/>
      <c r="E864" s="422"/>
      <c r="F864" s="422"/>
      <c r="G864" s="455"/>
      <c r="H864" s="422"/>
      <c r="I864" s="422"/>
      <c r="J864" s="455"/>
      <c r="K864" s="455"/>
      <c r="L864" s="422"/>
      <c r="M864" s="422"/>
      <c r="N864" s="422"/>
      <c r="O864" s="422"/>
      <c r="P864" s="422"/>
      <c r="Q864" s="422"/>
      <c r="R864" s="422"/>
      <c r="S864" s="422"/>
      <c r="T864" s="422"/>
      <c r="U864" s="422"/>
      <c r="V864" s="422"/>
      <c r="W864" s="422"/>
      <c r="X864" s="422"/>
    </row>
    <row r="865" spans="1:24" ht="12.75" customHeight="1">
      <c r="A865" s="422"/>
      <c r="B865" s="422"/>
      <c r="C865" s="422"/>
      <c r="D865" s="422"/>
      <c r="E865" s="422"/>
      <c r="F865" s="422"/>
      <c r="G865" s="455"/>
      <c r="H865" s="422"/>
      <c r="I865" s="422"/>
      <c r="J865" s="455"/>
      <c r="K865" s="455"/>
      <c r="L865" s="422"/>
      <c r="M865" s="422"/>
      <c r="N865" s="422"/>
      <c r="O865" s="422"/>
      <c r="P865" s="422"/>
      <c r="Q865" s="422"/>
      <c r="R865" s="422"/>
      <c r="S865" s="422"/>
      <c r="T865" s="422"/>
      <c r="U865" s="422"/>
      <c r="V865" s="422"/>
      <c r="W865" s="422"/>
      <c r="X865" s="422"/>
    </row>
    <row r="866" spans="1:24" ht="12.75" customHeight="1">
      <c r="A866" s="422"/>
      <c r="B866" s="422"/>
      <c r="C866" s="422"/>
      <c r="D866" s="422"/>
      <c r="E866" s="422"/>
      <c r="F866" s="422"/>
      <c r="G866" s="455"/>
      <c r="H866" s="422"/>
      <c r="I866" s="422"/>
      <c r="J866" s="455"/>
      <c r="K866" s="455"/>
      <c r="L866" s="422"/>
      <c r="M866" s="422"/>
      <c r="N866" s="422"/>
      <c r="O866" s="422"/>
      <c r="P866" s="422"/>
      <c r="Q866" s="422"/>
      <c r="R866" s="422"/>
      <c r="S866" s="422"/>
      <c r="T866" s="422"/>
      <c r="U866" s="422"/>
      <c r="V866" s="422"/>
      <c r="W866" s="422"/>
      <c r="X866" s="422"/>
    </row>
    <row r="867" spans="1:24" ht="12.75" customHeight="1">
      <c r="A867" s="422"/>
      <c r="B867" s="422"/>
      <c r="C867" s="422"/>
      <c r="D867" s="422"/>
      <c r="E867" s="422"/>
      <c r="F867" s="422"/>
      <c r="G867" s="455"/>
      <c r="H867" s="422"/>
      <c r="I867" s="422"/>
      <c r="J867" s="455"/>
      <c r="K867" s="455"/>
      <c r="L867" s="422"/>
      <c r="M867" s="422"/>
      <c r="N867" s="422"/>
      <c r="O867" s="422"/>
      <c r="P867" s="422"/>
      <c r="Q867" s="422"/>
      <c r="R867" s="422"/>
      <c r="S867" s="422"/>
      <c r="T867" s="422"/>
      <c r="U867" s="422"/>
      <c r="V867" s="422"/>
      <c r="W867" s="422"/>
      <c r="X867" s="422"/>
    </row>
    <row r="868" spans="1:24" ht="12.75" customHeight="1">
      <c r="A868" s="422"/>
      <c r="B868" s="422"/>
      <c r="C868" s="422"/>
      <c r="D868" s="422"/>
      <c r="E868" s="422"/>
      <c r="F868" s="422"/>
      <c r="G868" s="455"/>
      <c r="H868" s="422"/>
      <c r="I868" s="422"/>
      <c r="J868" s="455"/>
      <c r="K868" s="455"/>
      <c r="L868" s="422"/>
      <c r="M868" s="422"/>
      <c r="N868" s="422"/>
      <c r="O868" s="422"/>
      <c r="P868" s="422"/>
      <c r="Q868" s="422"/>
      <c r="R868" s="422"/>
      <c r="S868" s="422"/>
      <c r="T868" s="422"/>
      <c r="U868" s="422"/>
      <c r="V868" s="422"/>
      <c r="W868" s="422"/>
      <c r="X868" s="422"/>
    </row>
    <row r="869" spans="1:24" ht="12.75" customHeight="1">
      <c r="A869" s="422"/>
      <c r="B869" s="422"/>
      <c r="C869" s="422"/>
      <c r="D869" s="422"/>
      <c r="E869" s="422"/>
      <c r="F869" s="422"/>
      <c r="G869" s="455"/>
      <c r="H869" s="422"/>
      <c r="I869" s="422"/>
      <c r="J869" s="455"/>
      <c r="K869" s="455"/>
      <c r="L869" s="422"/>
      <c r="M869" s="422"/>
      <c r="N869" s="422"/>
      <c r="O869" s="422"/>
      <c r="P869" s="422"/>
      <c r="Q869" s="422"/>
      <c r="R869" s="422"/>
      <c r="S869" s="422"/>
      <c r="T869" s="422"/>
      <c r="U869" s="422"/>
      <c r="V869" s="422"/>
      <c r="W869" s="422"/>
      <c r="X869" s="422"/>
    </row>
    <row r="870" spans="1:24" ht="12.75" customHeight="1">
      <c r="A870" s="422"/>
      <c r="B870" s="422"/>
      <c r="C870" s="422"/>
      <c r="D870" s="422"/>
      <c r="E870" s="422"/>
      <c r="F870" s="422"/>
      <c r="G870" s="455"/>
      <c r="H870" s="422"/>
      <c r="I870" s="422"/>
      <c r="J870" s="455"/>
      <c r="K870" s="455"/>
      <c r="L870" s="422"/>
      <c r="M870" s="422"/>
      <c r="N870" s="422"/>
      <c r="O870" s="422"/>
      <c r="P870" s="422"/>
      <c r="Q870" s="422"/>
      <c r="R870" s="422"/>
      <c r="S870" s="422"/>
      <c r="T870" s="422"/>
      <c r="U870" s="422"/>
      <c r="V870" s="422"/>
      <c r="W870" s="422"/>
      <c r="X870" s="422"/>
    </row>
    <row r="871" spans="1:24" ht="12.75" customHeight="1">
      <c r="A871" s="422"/>
      <c r="B871" s="422"/>
      <c r="C871" s="422"/>
      <c r="D871" s="422"/>
      <c r="E871" s="422"/>
      <c r="F871" s="422"/>
      <c r="G871" s="455"/>
      <c r="H871" s="422"/>
      <c r="I871" s="422"/>
      <c r="J871" s="455"/>
      <c r="K871" s="455"/>
      <c r="L871" s="422"/>
      <c r="M871" s="422"/>
      <c r="N871" s="422"/>
      <c r="O871" s="422"/>
      <c r="P871" s="422"/>
      <c r="Q871" s="422"/>
      <c r="R871" s="422"/>
      <c r="S871" s="422"/>
      <c r="T871" s="422"/>
      <c r="U871" s="422"/>
      <c r="V871" s="422"/>
      <c r="W871" s="422"/>
      <c r="X871" s="422"/>
    </row>
    <row r="872" spans="1:24" ht="12.75" customHeight="1">
      <c r="A872" s="422"/>
      <c r="B872" s="422"/>
      <c r="C872" s="422"/>
      <c r="D872" s="422"/>
      <c r="E872" s="422"/>
      <c r="F872" s="422"/>
      <c r="G872" s="455"/>
      <c r="H872" s="422"/>
      <c r="I872" s="422"/>
      <c r="J872" s="455"/>
      <c r="K872" s="455"/>
      <c r="L872" s="422"/>
      <c r="M872" s="422"/>
      <c r="N872" s="422"/>
      <c r="O872" s="422"/>
      <c r="P872" s="422"/>
      <c r="Q872" s="422"/>
      <c r="R872" s="422"/>
      <c r="S872" s="422"/>
      <c r="T872" s="422"/>
      <c r="U872" s="422"/>
      <c r="V872" s="422"/>
      <c r="W872" s="422"/>
      <c r="X872" s="422"/>
    </row>
    <row r="873" spans="1:24" ht="12.75" customHeight="1">
      <c r="A873" s="422"/>
      <c r="B873" s="422"/>
      <c r="C873" s="422"/>
      <c r="D873" s="422"/>
      <c r="E873" s="422"/>
      <c r="F873" s="422"/>
      <c r="G873" s="455"/>
      <c r="H873" s="422"/>
      <c r="I873" s="422"/>
      <c r="J873" s="455"/>
      <c r="K873" s="455"/>
      <c r="L873" s="422"/>
      <c r="M873" s="422"/>
      <c r="N873" s="422"/>
      <c r="O873" s="422"/>
      <c r="P873" s="422"/>
      <c r="Q873" s="422"/>
      <c r="R873" s="422"/>
      <c r="S873" s="422"/>
      <c r="T873" s="422"/>
      <c r="U873" s="422"/>
      <c r="V873" s="422"/>
      <c r="W873" s="422"/>
      <c r="X873" s="422"/>
    </row>
    <row r="874" spans="1:24" ht="12.75" customHeight="1">
      <c r="A874" s="422"/>
      <c r="B874" s="422"/>
      <c r="C874" s="422"/>
      <c r="D874" s="422"/>
      <c r="E874" s="422"/>
      <c r="F874" s="422"/>
      <c r="G874" s="455"/>
      <c r="H874" s="422"/>
      <c r="I874" s="422"/>
      <c r="J874" s="455"/>
      <c r="K874" s="455"/>
      <c r="L874" s="422"/>
      <c r="M874" s="422"/>
      <c r="N874" s="422"/>
      <c r="O874" s="422"/>
      <c r="P874" s="422"/>
      <c r="Q874" s="422"/>
      <c r="R874" s="422"/>
      <c r="S874" s="422"/>
      <c r="T874" s="422"/>
      <c r="U874" s="422"/>
      <c r="V874" s="422"/>
      <c r="W874" s="422"/>
      <c r="X874" s="422"/>
    </row>
    <row r="875" spans="1:24" ht="12.75" customHeight="1">
      <c r="A875" s="422"/>
      <c r="B875" s="422"/>
      <c r="C875" s="422"/>
      <c r="D875" s="422"/>
      <c r="E875" s="422"/>
      <c r="F875" s="422"/>
      <c r="G875" s="455"/>
      <c r="H875" s="422"/>
      <c r="I875" s="422"/>
      <c r="J875" s="455"/>
      <c r="K875" s="455"/>
      <c r="L875" s="422"/>
      <c r="M875" s="422"/>
      <c r="N875" s="422"/>
      <c r="O875" s="422"/>
      <c r="P875" s="422"/>
      <c r="Q875" s="422"/>
      <c r="R875" s="422"/>
      <c r="S875" s="422"/>
      <c r="T875" s="422"/>
      <c r="U875" s="422"/>
      <c r="V875" s="422"/>
      <c r="W875" s="422"/>
      <c r="X875" s="422"/>
    </row>
    <row r="876" spans="1:24" ht="12.75" customHeight="1">
      <c r="A876" s="422"/>
      <c r="B876" s="422"/>
      <c r="C876" s="422"/>
      <c r="D876" s="422"/>
      <c r="E876" s="422"/>
      <c r="F876" s="422"/>
      <c r="G876" s="455"/>
      <c r="H876" s="422"/>
      <c r="I876" s="422"/>
      <c r="J876" s="455"/>
      <c r="K876" s="455"/>
      <c r="L876" s="422"/>
      <c r="M876" s="422"/>
      <c r="N876" s="422"/>
      <c r="O876" s="422"/>
      <c r="P876" s="422"/>
      <c r="Q876" s="422"/>
      <c r="R876" s="422"/>
      <c r="S876" s="422"/>
      <c r="T876" s="422"/>
      <c r="U876" s="422"/>
      <c r="V876" s="422"/>
      <c r="W876" s="422"/>
      <c r="X876" s="422"/>
    </row>
    <row r="877" spans="1:24" ht="12.75" customHeight="1">
      <c r="A877" s="422"/>
      <c r="B877" s="422"/>
      <c r="C877" s="422"/>
      <c r="D877" s="422"/>
      <c r="E877" s="422"/>
      <c r="F877" s="422"/>
      <c r="G877" s="455"/>
      <c r="H877" s="422"/>
      <c r="I877" s="422"/>
      <c r="J877" s="455"/>
      <c r="K877" s="455"/>
      <c r="L877" s="422"/>
      <c r="M877" s="422"/>
      <c r="N877" s="422"/>
      <c r="O877" s="422"/>
      <c r="P877" s="422"/>
      <c r="Q877" s="422"/>
      <c r="R877" s="422"/>
      <c r="S877" s="422"/>
      <c r="T877" s="422"/>
      <c r="U877" s="422"/>
      <c r="V877" s="422"/>
      <c r="W877" s="422"/>
      <c r="X877" s="422"/>
    </row>
    <row r="878" spans="1:24" ht="12.75" customHeight="1">
      <c r="A878" s="422"/>
      <c r="B878" s="422"/>
      <c r="C878" s="422"/>
      <c r="D878" s="422"/>
      <c r="E878" s="422"/>
      <c r="F878" s="422"/>
      <c r="G878" s="455"/>
      <c r="H878" s="422"/>
      <c r="I878" s="422"/>
      <c r="J878" s="455"/>
      <c r="K878" s="455"/>
      <c r="L878" s="422"/>
      <c r="M878" s="422"/>
      <c r="N878" s="422"/>
      <c r="O878" s="422"/>
      <c r="P878" s="422"/>
      <c r="Q878" s="422"/>
      <c r="R878" s="422"/>
      <c r="S878" s="422"/>
      <c r="T878" s="422"/>
      <c r="U878" s="422"/>
      <c r="V878" s="422"/>
      <c r="W878" s="422"/>
      <c r="X878" s="422"/>
    </row>
    <row r="879" spans="1:24" ht="12.75" customHeight="1">
      <c r="A879" s="422"/>
      <c r="B879" s="422"/>
      <c r="C879" s="422"/>
      <c r="D879" s="422"/>
      <c r="E879" s="422"/>
      <c r="F879" s="422"/>
      <c r="G879" s="455"/>
      <c r="H879" s="422"/>
      <c r="I879" s="422"/>
      <c r="J879" s="455"/>
      <c r="K879" s="455"/>
      <c r="L879" s="422"/>
      <c r="M879" s="422"/>
      <c r="N879" s="422"/>
      <c r="O879" s="422"/>
      <c r="P879" s="422"/>
      <c r="Q879" s="422"/>
      <c r="R879" s="422"/>
      <c r="S879" s="422"/>
      <c r="T879" s="422"/>
      <c r="U879" s="422"/>
      <c r="V879" s="422"/>
      <c r="W879" s="422"/>
      <c r="X879" s="422"/>
    </row>
    <row r="880" spans="1:24" ht="12.75" customHeight="1">
      <c r="A880" s="422"/>
      <c r="B880" s="422"/>
      <c r="C880" s="422"/>
      <c r="D880" s="422"/>
      <c r="E880" s="422"/>
      <c r="F880" s="422"/>
      <c r="G880" s="455"/>
      <c r="H880" s="422"/>
      <c r="I880" s="422"/>
      <c r="J880" s="455"/>
      <c r="K880" s="455"/>
      <c r="L880" s="422"/>
      <c r="M880" s="422"/>
      <c r="N880" s="422"/>
      <c r="O880" s="422"/>
      <c r="P880" s="422"/>
      <c r="Q880" s="422"/>
      <c r="R880" s="422"/>
      <c r="S880" s="422"/>
      <c r="T880" s="422"/>
      <c r="U880" s="422"/>
      <c r="V880" s="422"/>
      <c r="W880" s="422"/>
      <c r="X880" s="422"/>
    </row>
    <row r="881" spans="1:24" ht="12.75" customHeight="1">
      <c r="A881" s="422"/>
      <c r="B881" s="422"/>
      <c r="C881" s="422"/>
      <c r="D881" s="422"/>
      <c r="E881" s="422"/>
      <c r="F881" s="422"/>
      <c r="G881" s="455"/>
      <c r="H881" s="422"/>
      <c r="I881" s="422"/>
      <c r="J881" s="455"/>
      <c r="K881" s="455"/>
      <c r="L881" s="422"/>
      <c r="M881" s="422"/>
      <c r="N881" s="422"/>
      <c r="O881" s="422"/>
      <c r="P881" s="422"/>
      <c r="Q881" s="422"/>
      <c r="R881" s="422"/>
      <c r="S881" s="422"/>
      <c r="T881" s="422"/>
      <c r="U881" s="422"/>
      <c r="V881" s="422"/>
      <c r="W881" s="422"/>
      <c r="X881" s="422"/>
    </row>
    <row r="882" spans="1:24" ht="12.75" customHeight="1">
      <c r="A882" s="422"/>
      <c r="B882" s="422"/>
      <c r="C882" s="422"/>
      <c r="D882" s="422"/>
      <c r="E882" s="422"/>
      <c r="F882" s="422"/>
      <c r="G882" s="455"/>
      <c r="H882" s="422"/>
      <c r="I882" s="422"/>
      <c r="J882" s="455"/>
      <c r="K882" s="455"/>
      <c r="L882" s="422"/>
      <c r="M882" s="422"/>
      <c r="N882" s="422"/>
      <c r="O882" s="422"/>
      <c r="P882" s="422"/>
      <c r="Q882" s="422"/>
      <c r="R882" s="422"/>
      <c r="S882" s="422"/>
      <c r="T882" s="422"/>
      <c r="U882" s="422"/>
      <c r="V882" s="422"/>
      <c r="W882" s="422"/>
      <c r="X882" s="422"/>
    </row>
    <row r="883" spans="1:24" ht="12.75" customHeight="1">
      <c r="A883" s="422"/>
      <c r="B883" s="422"/>
      <c r="C883" s="422"/>
      <c r="D883" s="422"/>
      <c r="E883" s="422"/>
      <c r="F883" s="422"/>
      <c r="G883" s="455"/>
      <c r="H883" s="422"/>
      <c r="I883" s="422"/>
      <c r="J883" s="455"/>
      <c r="K883" s="455"/>
      <c r="L883" s="422"/>
      <c r="M883" s="422"/>
      <c r="N883" s="422"/>
      <c r="O883" s="422"/>
      <c r="P883" s="422"/>
      <c r="Q883" s="422"/>
      <c r="R883" s="422"/>
      <c r="S883" s="422"/>
      <c r="T883" s="422"/>
      <c r="U883" s="422"/>
      <c r="V883" s="422"/>
      <c r="W883" s="422"/>
      <c r="X883" s="422"/>
    </row>
    <row r="884" spans="1:24" ht="12.75" customHeight="1">
      <c r="A884" s="422"/>
      <c r="B884" s="422"/>
      <c r="C884" s="422"/>
      <c r="D884" s="422"/>
      <c r="E884" s="422"/>
      <c r="F884" s="422"/>
      <c r="G884" s="455"/>
      <c r="H884" s="422"/>
      <c r="I884" s="422"/>
      <c r="J884" s="455"/>
      <c r="K884" s="455"/>
      <c r="L884" s="422"/>
      <c r="M884" s="422"/>
      <c r="N884" s="422"/>
      <c r="O884" s="422"/>
      <c r="P884" s="422"/>
      <c r="Q884" s="422"/>
      <c r="R884" s="422"/>
      <c r="S884" s="422"/>
      <c r="T884" s="422"/>
      <c r="U884" s="422"/>
      <c r="V884" s="422"/>
      <c r="W884" s="422"/>
      <c r="X884" s="422"/>
    </row>
    <row r="885" spans="1:24" ht="12.75" customHeight="1">
      <c r="A885" s="422"/>
      <c r="B885" s="422"/>
      <c r="C885" s="422"/>
      <c r="D885" s="422"/>
      <c r="E885" s="422"/>
      <c r="F885" s="422"/>
      <c r="G885" s="455"/>
      <c r="H885" s="422"/>
      <c r="I885" s="422"/>
      <c r="J885" s="455"/>
      <c r="K885" s="455"/>
      <c r="L885" s="422"/>
      <c r="M885" s="422"/>
      <c r="N885" s="422"/>
      <c r="O885" s="422"/>
      <c r="P885" s="422"/>
      <c r="Q885" s="422"/>
      <c r="R885" s="422"/>
      <c r="S885" s="422"/>
      <c r="T885" s="422"/>
      <c r="U885" s="422"/>
      <c r="V885" s="422"/>
      <c r="W885" s="422"/>
      <c r="X885" s="422"/>
    </row>
    <row r="886" spans="1:24" ht="12.75" customHeight="1">
      <c r="A886" s="422"/>
      <c r="B886" s="422"/>
      <c r="C886" s="422"/>
      <c r="D886" s="422"/>
      <c r="E886" s="422"/>
      <c r="F886" s="422"/>
      <c r="G886" s="455"/>
      <c r="H886" s="422"/>
      <c r="I886" s="422"/>
      <c r="J886" s="455"/>
      <c r="K886" s="455"/>
      <c r="L886" s="422"/>
      <c r="M886" s="422"/>
      <c r="N886" s="422"/>
      <c r="O886" s="422"/>
      <c r="P886" s="422"/>
      <c r="Q886" s="422"/>
      <c r="R886" s="422"/>
      <c r="S886" s="422"/>
      <c r="T886" s="422"/>
      <c r="U886" s="422"/>
      <c r="V886" s="422"/>
      <c r="W886" s="422"/>
      <c r="X886" s="422"/>
    </row>
    <row r="887" spans="1:24" ht="12.75" customHeight="1">
      <c r="A887" s="422"/>
      <c r="B887" s="422"/>
      <c r="C887" s="422"/>
      <c r="D887" s="422"/>
      <c r="E887" s="422"/>
      <c r="F887" s="422"/>
      <c r="G887" s="455"/>
      <c r="H887" s="422"/>
      <c r="I887" s="422"/>
      <c r="J887" s="455"/>
      <c r="K887" s="455"/>
      <c r="L887" s="422"/>
      <c r="M887" s="422"/>
      <c r="N887" s="422"/>
      <c r="O887" s="422"/>
      <c r="P887" s="422"/>
      <c r="Q887" s="422"/>
      <c r="R887" s="422"/>
      <c r="S887" s="422"/>
      <c r="T887" s="422"/>
      <c r="U887" s="422"/>
      <c r="V887" s="422"/>
      <c r="W887" s="422"/>
      <c r="X887" s="422"/>
    </row>
    <row r="888" spans="1:24" ht="12.75" customHeight="1">
      <c r="A888" s="422"/>
      <c r="B888" s="422"/>
      <c r="C888" s="422"/>
      <c r="D888" s="422"/>
      <c r="E888" s="422"/>
      <c r="F888" s="422"/>
      <c r="G888" s="455"/>
      <c r="H888" s="422"/>
      <c r="I888" s="422"/>
      <c r="J888" s="455"/>
      <c r="K888" s="455"/>
      <c r="L888" s="422"/>
      <c r="M888" s="422"/>
      <c r="N888" s="422"/>
      <c r="O888" s="422"/>
      <c r="P888" s="422"/>
      <c r="Q888" s="422"/>
      <c r="R888" s="422"/>
      <c r="S888" s="422"/>
      <c r="T888" s="422"/>
      <c r="U888" s="422"/>
      <c r="V888" s="422"/>
      <c r="W888" s="422"/>
      <c r="X888" s="422"/>
    </row>
    <row r="889" spans="1:24" ht="12.75" customHeight="1">
      <c r="A889" s="422"/>
      <c r="B889" s="422"/>
      <c r="C889" s="422"/>
      <c r="D889" s="422"/>
      <c r="E889" s="422"/>
      <c r="F889" s="422"/>
      <c r="G889" s="455"/>
      <c r="H889" s="422"/>
      <c r="I889" s="422"/>
      <c r="J889" s="455"/>
      <c r="K889" s="455"/>
      <c r="L889" s="422"/>
      <c r="M889" s="422"/>
      <c r="N889" s="422"/>
      <c r="O889" s="422"/>
      <c r="P889" s="422"/>
      <c r="Q889" s="422"/>
      <c r="R889" s="422"/>
      <c r="S889" s="422"/>
      <c r="T889" s="422"/>
      <c r="U889" s="422"/>
      <c r="V889" s="422"/>
      <c r="W889" s="422"/>
      <c r="X889" s="422"/>
    </row>
    <row r="890" spans="1:24" ht="12.75" customHeight="1">
      <c r="A890" s="422"/>
      <c r="B890" s="422"/>
      <c r="C890" s="422"/>
      <c r="D890" s="422"/>
      <c r="E890" s="422"/>
      <c r="F890" s="422"/>
      <c r="G890" s="455"/>
      <c r="H890" s="422"/>
      <c r="I890" s="422"/>
      <c r="J890" s="455"/>
      <c r="K890" s="455"/>
      <c r="L890" s="422"/>
      <c r="M890" s="422"/>
      <c r="N890" s="422"/>
      <c r="O890" s="422"/>
      <c r="P890" s="422"/>
      <c r="Q890" s="422"/>
      <c r="R890" s="422"/>
      <c r="S890" s="422"/>
      <c r="T890" s="422"/>
      <c r="U890" s="422"/>
      <c r="V890" s="422"/>
      <c r="W890" s="422"/>
      <c r="X890" s="422"/>
    </row>
    <row r="891" spans="1:24" ht="12.75" customHeight="1">
      <c r="A891" s="422"/>
      <c r="B891" s="422"/>
      <c r="C891" s="422"/>
      <c r="D891" s="422"/>
      <c r="E891" s="422"/>
      <c r="F891" s="422"/>
      <c r="G891" s="455"/>
      <c r="H891" s="422"/>
      <c r="I891" s="422"/>
      <c r="J891" s="455"/>
      <c r="K891" s="455"/>
      <c r="L891" s="422"/>
      <c r="M891" s="422"/>
      <c r="N891" s="422"/>
      <c r="O891" s="422"/>
      <c r="P891" s="422"/>
      <c r="Q891" s="422"/>
      <c r="R891" s="422"/>
      <c r="S891" s="422"/>
      <c r="T891" s="422"/>
      <c r="U891" s="422"/>
      <c r="V891" s="422"/>
      <c r="W891" s="422"/>
      <c r="X891" s="422"/>
    </row>
    <row r="892" spans="1:24" ht="12.75" customHeight="1">
      <c r="A892" s="422"/>
      <c r="B892" s="422"/>
      <c r="C892" s="422"/>
      <c r="D892" s="422"/>
      <c r="E892" s="422"/>
      <c r="F892" s="422"/>
      <c r="G892" s="455"/>
      <c r="H892" s="422"/>
      <c r="I892" s="422"/>
      <c r="J892" s="455"/>
      <c r="K892" s="455"/>
      <c r="L892" s="422"/>
      <c r="M892" s="422"/>
      <c r="N892" s="422"/>
      <c r="O892" s="422"/>
      <c r="P892" s="422"/>
      <c r="Q892" s="422"/>
      <c r="R892" s="422"/>
      <c r="S892" s="422"/>
      <c r="T892" s="422"/>
      <c r="U892" s="422"/>
      <c r="V892" s="422"/>
      <c r="W892" s="422"/>
      <c r="X892" s="422"/>
    </row>
    <row r="893" spans="1:24" ht="12.75" customHeight="1">
      <c r="A893" s="422"/>
      <c r="B893" s="422"/>
      <c r="C893" s="422"/>
      <c r="D893" s="422"/>
      <c r="E893" s="422"/>
      <c r="F893" s="422"/>
      <c r="G893" s="455"/>
      <c r="H893" s="422"/>
      <c r="I893" s="422"/>
      <c r="J893" s="455"/>
      <c r="K893" s="455"/>
      <c r="L893" s="422"/>
      <c r="M893" s="422"/>
      <c r="N893" s="422"/>
      <c r="O893" s="422"/>
      <c r="P893" s="422"/>
      <c r="Q893" s="422"/>
      <c r="R893" s="422"/>
      <c r="S893" s="422"/>
      <c r="T893" s="422"/>
      <c r="U893" s="422"/>
      <c r="V893" s="422"/>
      <c r="W893" s="422"/>
      <c r="X893" s="422"/>
    </row>
    <row r="894" spans="1:24" ht="12.75" customHeight="1">
      <c r="A894" s="422"/>
      <c r="B894" s="422"/>
      <c r="C894" s="422"/>
      <c r="D894" s="422"/>
      <c r="E894" s="422"/>
      <c r="F894" s="422"/>
      <c r="G894" s="455"/>
      <c r="H894" s="422"/>
      <c r="I894" s="422"/>
      <c r="J894" s="455"/>
      <c r="K894" s="455"/>
      <c r="L894" s="422"/>
      <c r="M894" s="422"/>
      <c r="N894" s="422"/>
      <c r="O894" s="422"/>
      <c r="P894" s="422"/>
      <c r="Q894" s="422"/>
      <c r="R894" s="422"/>
      <c r="S894" s="422"/>
      <c r="T894" s="422"/>
      <c r="U894" s="422"/>
      <c r="V894" s="422"/>
      <c r="W894" s="422"/>
      <c r="X894" s="422"/>
    </row>
    <row r="895" spans="1:24" ht="12.75" customHeight="1">
      <c r="A895" s="422"/>
      <c r="B895" s="422"/>
      <c r="C895" s="422"/>
      <c r="D895" s="422"/>
      <c r="E895" s="422"/>
      <c r="F895" s="422"/>
      <c r="G895" s="455"/>
      <c r="H895" s="422"/>
      <c r="I895" s="422"/>
      <c r="J895" s="455"/>
      <c r="K895" s="455"/>
      <c r="L895" s="422"/>
      <c r="M895" s="422"/>
      <c r="N895" s="422"/>
      <c r="O895" s="422"/>
      <c r="P895" s="422"/>
      <c r="Q895" s="422"/>
      <c r="R895" s="422"/>
      <c r="S895" s="422"/>
      <c r="T895" s="422"/>
      <c r="U895" s="422"/>
      <c r="V895" s="422"/>
      <c r="W895" s="422"/>
      <c r="X895" s="422"/>
    </row>
    <row r="896" spans="1:24" ht="12.75" customHeight="1">
      <c r="A896" s="422"/>
      <c r="B896" s="422"/>
      <c r="C896" s="422"/>
      <c r="D896" s="422"/>
      <c r="E896" s="422"/>
      <c r="F896" s="422"/>
      <c r="G896" s="455"/>
      <c r="H896" s="422"/>
      <c r="I896" s="422"/>
      <c r="J896" s="455"/>
      <c r="K896" s="455"/>
      <c r="L896" s="422"/>
      <c r="M896" s="422"/>
      <c r="N896" s="422"/>
      <c r="O896" s="422"/>
      <c r="P896" s="422"/>
      <c r="Q896" s="422"/>
      <c r="R896" s="422"/>
      <c r="S896" s="422"/>
      <c r="T896" s="422"/>
      <c r="U896" s="422"/>
      <c r="V896" s="422"/>
      <c r="W896" s="422"/>
      <c r="X896" s="422"/>
    </row>
    <row r="897" spans="1:24" ht="12.75" customHeight="1">
      <c r="A897" s="422"/>
      <c r="B897" s="422"/>
      <c r="C897" s="422"/>
      <c r="D897" s="422"/>
      <c r="E897" s="422"/>
      <c r="F897" s="422"/>
      <c r="G897" s="455"/>
      <c r="H897" s="422"/>
      <c r="I897" s="422"/>
      <c r="J897" s="455"/>
      <c r="K897" s="455"/>
      <c r="L897" s="422"/>
      <c r="M897" s="422"/>
      <c r="N897" s="422"/>
      <c r="O897" s="422"/>
      <c r="P897" s="422"/>
      <c r="Q897" s="422"/>
      <c r="R897" s="422"/>
      <c r="S897" s="422"/>
      <c r="T897" s="422"/>
      <c r="U897" s="422"/>
      <c r="V897" s="422"/>
      <c r="W897" s="422"/>
      <c r="X897" s="422"/>
    </row>
    <row r="898" spans="1:24" ht="12.75" customHeight="1">
      <c r="A898" s="422"/>
      <c r="B898" s="422"/>
      <c r="C898" s="422"/>
      <c r="D898" s="422"/>
      <c r="E898" s="422"/>
      <c r="F898" s="422"/>
      <c r="G898" s="455"/>
      <c r="H898" s="422"/>
      <c r="I898" s="422"/>
      <c r="J898" s="455"/>
      <c r="K898" s="455"/>
      <c r="L898" s="422"/>
      <c r="M898" s="422"/>
      <c r="N898" s="422"/>
      <c r="O898" s="422"/>
      <c r="P898" s="422"/>
      <c r="Q898" s="422"/>
      <c r="R898" s="422"/>
      <c r="S898" s="422"/>
      <c r="T898" s="422"/>
      <c r="U898" s="422"/>
      <c r="V898" s="422"/>
      <c r="W898" s="422"/>
      <c r="X898" s="422"/>
    </row>
    <row r="899" spans="1:24" ht="12.75" customHeight="1">
      <c r="A899" s="422"/>
      <c r="B899" s="422"/>
      <c r="C899" s="422"/>
      <c r="D899" s="422"/>
      <c r="E899" s="422"/>
      <c r="F899" s="422"/>
      <c r="G899" s="455"/>
      <c r="H899" s="422"/>
      <c r="I899" s="422"/>
      <c r="J899" s="455"/>
      <c r="K899" s="455"/>
      <c r="L899" s="422"/>
      <c r="M899" s="422"/>
      <c r="N899" s="422"/>
      <c r="O899" s="422"/>
      <c r="P899" s="422"/>
      <c r="Q899" s="422"/>
      <c r="R899" s="422"/>
      <c r="S899" s="422"/>
      <c r="T899" s="422"/>
      <c r="U899" s="422"/>
      <c r="V899" s="422"/>
      <c r="W899" s="422"/>
      <c r="X899" s="422"/>
    </row>
    <row r="900" spans="1:24" ht="12.75" customHeight="1">
      <c r="A900" s="422"/>
      <c r="B900" s="422"/>
      <c r="C900" s="422"/>
      <c r="D900" s="422"/>
      <c r="E900" s="422"/>
      <c r="F900" s="422"/>
      <c r="G900" s="455"/>
      <c r="H900" s="422"/>
      <c r="I900" s="422"/>
      <c r="J900" s="455"/>
      <c r="K900" s="455"/>
      <c r="L900" s="422"/>
      <c r="M900" s="422"/>
      <c r="N900" s="422"/>
      <c r="O900" s="422"/>
      <c r="P900" s="422"/>
      <c r="Q900" s="422"/>
      <c r="R900" s="422"/>
      <c r="S900" s="422"/>
      <c r="T900" s="422"/>
      <c r="U900" s="422"/>
      <c r="V900" s="422"/>
      <c r="W900" s="422"/>
      <c r="X900" s="422"/>
    </row>
    <row r="901" spans="1:24" ht="12.75" customHeight="1">
      <c r="A901" s="422"/>
      <c r="B901" s="422"/>
      <c r="C901" s="422"/>
      <c r="D901" s="422"/>
      <c r="E901" s="422"/>
      <c r="F901" s="422"/>
      <c r="G901" s="455"/>
      <c r="H901" s="422"/>
      <c r="I901" s="422"/>
      <c r="J901" s="455"/>
      <c r="K901" s="455"/>
      <c r="L901" s="422"/>
      <c r="M901" s="422"/>
      <c r="N901" s="422"/>
      <c r="O901" s="422"/>
      <c r="P901" s="422"/>
      <c r="Q901" s="422"/>
      <c r="R901" s="422"/>
      <c r="S901" s="422"/>
      <c r="T901" s="422"/>
      <c r="U901" s="422"/>
      <c r="V901" s="422"/>
      <c r="W901" s="422"/>
      <c r="X901" s="422"/>
    </row>
    <row r="902" spans="1:24" ht="12.75" customHeight="1">
      <c r="A902" s="422"/>
      <c r="B902" s="422"/>
      <c r="C902" s="422"/>
      <c r="D902" s="422"/>
      <c r="E902" s="422"/>
      <c r="F902" s="422"/>
      <c r="G902" s="455"/>
      <c r="H902" s="422"/>
      <c r="I902" s="422"/>
      <c r="J902" s="455"/>
      <c r="K902" s="455"/>
      <c r="L902" s="422"/>
      <c r="M902" s="422"/>
      <c r="N902" s="422"/>
      <c r="O902" s="422"/>
      <c r="P902" s="422"/>
      <c r="Q902" s="422"/>
      <c r="R902" s="422"/>
      <c r="S902" s="422"/>
      <c r="T902" s="422"/>
      <c r="U902" s="422"/>
      <c r="V902" s="422"/>
      <c r="W902" s="422"/>
      <c r="X902" s="422"/>
    </row>
    <row r="903" spans="1:24" ht="12.75" customHeight="1">
      <c r="A903" s="422"/>
      <c r="B903" s="422"/>
      <c r="C903" s="422"/>
      <c r="D903" s="422"/>
      <c r="E903" s="422"/>
      <c r="F903" s="422"/>
      <c r="G903" s="455"/>
      <c r="H903" s="422"/>
      <c r="I903" s="422"/>
      <c r="J903" s="455"/>
      <c r="K903" s="455"/>
      <c r="L903" s="422"/>
      <c r="M903" s="422"/>
      <c r="N903" s="422"/>
      <c r="O903" s="422"/>
      <c r="P903" s="422"/>
      <c r="Q903" s="422"/>
      <c r="R903" s="422"/>
      <c r="S903" s="422"/>
      <c r="T903" s="422"/>
      <c r="U903" s="422"/>
      <c r="V903" s="422"/>
      <c r="W903" s="422"/>
      <c r="X903" s="422"/>
    </row>
    <row r="904" spans="1:24" ht="12.75" customHeight="1">
      <c r="A904" s="422"/>
      <c r="B904" s="422"/>
      <c r="C904" s="422"/>
      <c r="D904" s="422"/>
      <c r="E904" s="422"/>
      <c r="F904" s="422"/>
      <c r="G904" s="455"/>
      <c r="H904" s="422"/>
      <c r="I904" s="422"/>
      <c r="J904" s="455"/>
      <c r="K904" s="455"/>
      <c r="L904" s="422"/>
      <c r="M904" s="422"/>
      <c r="N904" s="422"/>
      <c r="O904" s="422"/>
      <c r="P904" s="422"/>
      <c r="Q904" s="422"/>
      <c r="R904" s="422"/>
      <c r="S904" s="422"/>
      <c r="T904" s="422"/>
      <c r="U904" s="422"/>
      <c r="V904" s="422"/>
      <c r="W904" s="422"/>
      <c r="X904" s="422"/>
    </row>
    <row r="905" spans="1:24" ht="12.75" customHeight="1">
      <c r="A905" s="422"/>
      <c r="B905" s="422"/>
      <c r="C905" s="422"/>
      <c r="D905" s="422"/>
      <c r="E905" s="422"/>
      <c r="F905" s="422"/>
      <c r="G905" s="455"/>
      <c r="H905" s="422"/>
      <c r="I905" s="422"/>
      <c r="J905" s="455"/>
      <c r="K905" s="455"/>
      <c r="L905" s="422"/>
      <c r="M905" s="422"/>
      <c r="N905" s="422"/>
      <c r="O905" s="422"/>
      <c r="P905" s="422"/>
      <c r="Q905" s="422"/>
      <c r="R905" s="422"/>
      <c r="S905" s="422"/>
      <c r="T905" s="422"/>
      <c r="U905" s="422"/>
      <c r="V905" s="422"/>
      <c r="W905" s="422"/>
      <c r="X905" s="422"/>
    </row>
    <row r="906" spans="1:24" ht="12.75" customHeight="1">
      <c r="A906" s="422"/>
      <c r="B906" s="422"/>
      <c r="C906" s="422"/>
      <c r="D906" s="422"/>
      <c r="E906" s="422"/>
      <c r="F906" s="422"/>
      <c r="G906" s="455"/>
      <c r="H906" s="422"/>
      <c r="I906" s="422"/>
      <c r="J906" s="455"/>
      <c r="K906" s="455"/>
      <c r="L906" s="422"/>
      <c r="M906" s="422"/>
      <c r="N906" s="422"/>
      <c r="O906" s="422"/>
      <c r="P906" s="422"/>
      <c r="Q906" s="422"/>
      <c r="R906" s="422"/>
      <c r="S906" s="422"/>
      <c r="T906" s="422"/>
      <c r="U906" s="422"/>
      <c r="V906" s="422"/>
      <c r="W906" s="422"/>
      <c r="X906" s="422"/>
    </row>
    <row r="907" spans="1:24" ht="12.75" customHeight="1">
      <c r="A907" s="422"/>
      <c r="B907" s="422"/>
      <c r="C907" s="422"/>
      <c r="D907" s="422"/>
      <c r="E907" s="422"/>
      <c r="F907" s="422"/>
      <c r="G907" s="455"/>
      <c r="H907" s="422"/>
      <c r="I907" s="422"/>
      <c r="J907" s="455"/>
      <c r="K907" s="455"/>
      <c r="L907" s="422"/>
      <c r="M907" s="422"/>
      <c r="N907" s="422"/>
      <c r="O907" s="422"/>
      <c r="P907" s="422"/>
      <c r="Q907" s="422"/>
      <c r="R907" s="422"/>
      <c r="S907" s="422"/>
      <c r="T907" s="422"/>
      <c r="U907" s="422"/>
      <c r="V907" s="422"/>
      <c r="W907" s="422"/>
      <c r="X907" s="422"/>
    </row>
    <row r="908" spans="1:24" ht="12.75" customHeight="1">
      <c r="A908" s="422"/>
      <c r="B908" s="422"/>
      <c r="C908" s="422"/>
      <c r="D908" s="422"/>
      <c r="E908" s="422"/>
      <c r="F908" s="422"/>
      <c r="G908" s="455"/>
      <c r="H908" s="422"/>
      <c r="I908" s="422"/>
      <c r="J908" s="455"/>
      <c r="K908" s="455"/>
      <c r="L908" s="422"/>
      <c r="M908" s="422"/>
      <c r="N908" s="422"/>
      <c r="O908" s="422"/>
      <c r="P908" s="422"/>
      <c r="Q908" s="422"/>
      <c r="R908" s="422"/>
      <c r="S908" s="422"/>
      <c r="T908" s="422"/>
      <c r="U908" s="422"/>
      <c r="V908" s="422"/>
      <c r="W908" s="422"/>
      <c r="X908" s="422"/>
    </row>
    <row r="909" spans="1:24" ht="12.75" customHeight="1">
      <c r="A909" s="422"/>
      <c r="B909" s="422"/>
      <c r="C909" s="422"/>
      <c r="D909" s="422"/>
      <c r="E909" s="422"/>
      <c r="F909" s="422"/>
      <c r="G909" s="455"/>
      <c r="H909" s="422"/>
      <c r="I909" s="422"/>
      <c r="J909" s="455"/>
      <c r="K909" s="455"/>
      <c r="L909" s="422"/>
      <c r="M909" s="422"/>
      <c r="N909" s="422"/>
      <c r="O909" s="422"/>
      <c r="P909" s="422"/>
      <c r="Q909" s="422"/>
      <c r="R909" s="422"/>
      <c r="S909" s="422"/>
      <c r="T909" s="422"/>
      <c r="U909" s="422"/>
      <c r="V909" s="422"/>
      <c r="W909" s="422"/>
      <c r="X909" s="422"/>
    </row>
    <row r="910" spans="1:24" ht="12.75" customHeight="1">
      <c r="A910" s="422"/>
      <c r="B910" s="422"/>
      <c r="C910" s="422"/>
      <c r="D910" s="422"/>
      <c r="E910" s="422"/>
      <c r="F910" s="422"/>
      <c r="G910" s="455"/>
      <c r="H910" s="422"/>
      <c r="I910" s="422"/>
      <c r="J910" s="455"/>
      <c r="K910" s="455"/>
      <c r="L910" s="422"/>
      <c r="M910" s="422"/>
      <c r="N910" s="422"/>
      <c r="O910" s="422"/>
      <c r="P910" s="422"/>
      <c r="Q910" s="422"/>
      <c r="R910" s="422"/>
      <c r="S910" s="422"/>
      <c r="T910" s="422"/>
      <c r="U910" s="422"/>
      <c r="V910" s="422"/>
      <c r="W910" s="422"/>
      <c r="X910" s="422"/>
    </row>
    <row r="911" spans="1:24" ht="12.75" customHeight="1">
      <c r="A911" s="422"/>
      <c r="B911" s="422"/>
      <c r="C911" s="422"/>
      <c r="D911" s="422"/>
      <c r="E911" s="422"/>
      <c r="F911" s="422"/>
      <c r="G911" s="455"/>
      <c r="H911" s="422"/>
      <c r="I911" s="422"/>
      <c r="J911" s="455"/>
      <c r="K911" s="455"/>
      <c r="L911" s="422"/>
      <c r="M911" s="422"/>
      <c r="N911" s="422"/>
      <c r="O911" s="422"/>
      <c r="P911" s="422"/>
      <c r="Q911" s="422"/>
      <c r="R911" s="422"/>
      <c r="S911" s="422"/>
      <c r="T911" s="422"/>
      <c r="U911" s="422"/>
      <c r="V911" s="422"/>
      <c r="W911" s="422"/>
      <c r="X911" s="422"/>
    </row>
    <row r="912" spans="1:24" ht="12.75" customHeight="1">
      <c r="A912" s="422"/>
      <c r="B912" s="422"/>
      <c r="C912" s="422"/>
      <c r="D912" s="422"/>
      <c r="E912" s="422"/>
      <c r="F912" s="422"/>
      <c r="G912" s="455"/>
      <c r="H912" s="422"/>
      <c r="I912" s="422"/>
      <c r="J912" s="455"/>
      <c r="K912" s="455"/>
      <c r="L912" s="422"/>
      <c r="M912" s="422"/>
      <c r="N912" s="422"/>
      <c r="O912" s="422"/>
      <c r="P912" s="422"/>
      <c r="Q912" s="422"/>
      <c r="R912" s="422"/>
      <c r="S912" s="422"/>
      <c r="T912" s="422"/>
      <c r="U912" s="422"/>
      <c r="V912" s="422"/>
      <c r="W912" s="422"/>
      <c r="X912" s="422"/>
    </row>
    <row r="913" spans="1:24" ht="12.75" customHeight="1">
      <c r="A913" s="422"/>
      <c r="B913" s="422"/>
      <c r="C913" s="422"/>
      <c r="D913" s="422"/>
      <c r="E913" s="422"/>
      <c r="F913" s="422"/>
      <c r="G913" s="455"/>
      <c r="H913" s="422"/>
      <c r="I913" s="422"/>
      <c r="J913" s="455"/>
      <c r="K913" s="455"/>
      <c r="L913" s="422"/>
      <c r="M913" s="422"/>
      <c r="N913" s="422"/>
      <c r="O913" s="422"/>
      <c r="P913" s="422"/>
      <c r="Q913" s="422"/>
      <c r="R913" s="422"/>
      <c r="S913" s="422"/>
      <c r="T913" s="422"/>
      <c r="U913" s="422"/>
      <c r="V913" s="422"/>
      <c r="W913" s="422"/>
      <c r="X913" s="422"/>
    </row>
    <row r="914" spans="1:24" ht="12.75" customHeight="1">
      <c r="A914" s="422"/>
      <c r="B914" s="422"/>
      <c r="C914" s="422"/>
      <c r="D914" s="422"/>
      <c r="E914" s="422"/>
      <c r="F914" s="422"/>
      <c r="G914" s="455"/>
      <c r="H914" s="422"/>
      <c r="I914" s="422"/>
      <c r="J914" s="455"/>
      <c r="K914" s="455"/>
      <c r="L914" s="422"/>
      <c r="M914" s="422"/>
      <c r="N914" s="422"/>
      <c r="O914" s="422"/>
      <c r="P914" s="422"/>
      <c r="Q914" s="422"/>
      <c r="R914" s="422"/>
      <c r="S914" s="422"/>
      <c r="T914" s="422"/>
      <c r="U914" s="422"/>
      <c r="V914" s="422"/>
      <c r="W914" s="422"/>
      <c r="X914" s="422"/>
    </row>
    <row r="915" spans="1:24" ht="12.75" customHeight="1">
      <c r="A915" s="422"/>
      <c r="B915" s="422"/>
      <c r="C915" s="422"/>
      <c r="D915" s="422"/>
      <c r="E915" s="422"/>
      <c r="F915" s="422"/>
      <c r="G915" s="455"/>
      <c r="H915" s="422"/>
      <c r="I915" s="422"/>
      <c r="J915" s="455"/>
      <c r="K915" s="455"/>
      <c r="L915" s="422"/>
      <c r="M915" s="422"/>
      <c r="N915" s="422"/>
      <c r="O915" s="422"/>
      <c r="P915" s="422"/>
      <c r="Q915" s="422"/>
      <c r="R915" s="422"/>
      <c r="S915" s="422"/>
      <c r="T915" s="422"/>
      <c r="U915" s="422"/>
      <c r="V915" s="422"/>
      <c r="W915" s="422"/>
      <c r="X915" s="422"/>
    </row>
    <row r="916" spans="1:24" ht="12.75" customHeight="1">
      <c r="A916" s="422"/>
      <c r="B916" s="422"/>
      <c r="C916" s="422"/>
      <c r="D916" s="422"/>
      <c r="E916" s="422"/>
      <c r="F916" s="422"/>
      <c r="G916" s="455"/>
      <c r="H916" s="422"/>
      <c r="I916" s="422"/>
      <c r="J916" s="455"/>
      <c r="K916" s="455"/>
      <c r="L916" s="422"/>
      <c r="M916" s="422"/>
      <c r="N916" s="422"/>
      <c r="O916" s="422"/>
      <c r="P916" s="422"/>
      <c r="Q916" s="422"/>
      <c r="R916" s="422"/>
      <c r="S916" s="422"/>
      <c r="T916" s="422"/>
      <c r="U916" s="422"/>
      <c r="V916" s="422"/>
      <c r="W916" s="422"/>
      <c r="X916" s="422"/>
    </row>
    <row r="917" spans="1:24" ht="12.75" customHeight="1">
      <c r="A917" s="422"/>
      <c r="B917" s="422"/>
      <c r="C917" s="422"/>
      <c r="D917" s="422"/>
      <c r="E917" s="422"/>
      <c r="F917" s="422"/>
      <c r="G917" s="455"/>
      <c r="H917" s="422"/>
      <c r="I917" s="422"/>
      <c r="J917" s="455"/>
      <c r="K917" s="455"/>
      <c r="L917" s="422"/>
      <c r="M917" s="422"/>
      <c r="N917" s="422"/>
      <c r="O917" s="422"/>
      <c r="P917" s="422"/>
      <c r="Q917" s="422"/>
      <c r="R917" s="422"/>
      <c r="S917" s="422"/>
      <c r="T917" s="422"/>
      <c r="U917" s="422"/>
      <c r="V917" s="422"/>
      <c r="W917" s="422"/>
      <c r="X917" s="422"/>
    </row>
    <row r="918" spans="1:24" ht="12.75" customHeight="1">
      <c r="A918" s="422"/>
      <c r="B918" s="422"/>
      <c r="C918" s="422"/>
      <c r="D918" s="422"/>
      <c r="E918" s="422"/>
      <c r="F918" s="422"/>
      <c r="G918" s="455"/>
      <c r="H918" s="422"/>
      <c r="I918" s="422"/>
      <c r="J918" s="455"/>
      <c r="K918" s="455"/>
      <c r="L918" s="422"/>
      <c r="M918" s="422"/>
      <c r="N918" s="422"/>
      <c r="O918" s="422"/>
      <c r="P918" s="422"/>
      <c r="Q918" s="422"/>
      <c r="R918" s="422"/>
      <c r="S918" s="422"/>
      <c r="T918" s="422"/>
      <c r="U918" s="422"/>
      <c r="V918" s="422"/>
      <c r="W918" s="422"/>
      <c r="X918" s="422"/>
    </row>
    <row r="919" spans="1:24" ht="12.75" customHeight="1">
      <c r="A919" s="422"/>
      <c r="B919" s="422"/>
      <c r="C919" s="422"/>
      <c r="D919" s="422"/>
      <c r="E919" s="422"/>
      <c r="F919" s="422"/>
      <c r="G919" s="455"/>
      <c r="H919" s="422"/>
      <c r="I919" s="422"/>
      <c r="J919" s="455"/>
      <c r="K919" s="455"/>
      <c r="L919" s="422"/>
      <c r="M919" s="422"/>
      <c r="N919" s="422"/>
      <c r="O919" s="422"/>
      <c r="P919" s="422"/>
      <c r="Q919" s="422"/>
      <c r="R919" s="422"/>
      <c r="S919" s="422"/>
      <c r="T919" s="422"/>
      <c r="U919" s="422"/>
      <c r="V919" s="422"/>
      <c r="W919" s="422"/>
      <c r="X919" s="422"/>
    </row>
    <row r="920" spans="1:24" ht="12.75" customHeight="1">
      <c r="A920" s="422"/>
      <c r="B920" s="422"/>
      <c r="C920" s="422"/>
      <c r="D920" s="422"/>
      <c r="E920" s="422"/>
      <c r="F920" s="422"/>
      <c r="G920" s="455"/>
      <c r="H920" s="422"/>
      <c r="I920" s="422"/>
      <c r="J920" s="455"/>
      <c r="K920" s="455"/>
      <c r="L920" s="422"/>
      <c r="M920" s="422"/>
      <c r="N920" s="422"/>
      <c r="O920" s="422"/>
      <c r="P920" s="422"/>
      <c r="Q920" s="422"/>
      <c r="R920" s="422"/>
      <c r="S920" s="422"/>
      <c r="T920" s="422"/>
      <c r="U920" s="422"/>
      <c r="V920" s="422"/>
      <c r="W920" s="422"/>
      <c r="X920" s="422"/>
    </row>
    <row r="921" spans="1:24" ht="12.75" customHeight="1">
      <c r="A921" s="422"/>
      <c r="B921" s="422"/>
      <c r="C921" s="422"/>
      <c r="D921" s="422"/>
      <c r="E921" s="422"/>
      <c r="F921" s="422"/>
      <c r="G921" s="455"/>
      <c r="H921" s="422"/>
      <c r="I921" s="422"/>
      <c r="J921" s="455"/>
      <c r="K921" s="455"/>
      <c r="L921" s="422"/>
      <c r="M921" s="422"/>
      <c r="N921" s="422"/>
      <c r="O921" s="422"/>
      <c r="P921" s="422"/>
      <c r="Q921" s="422"/>
      <c r="R921" s="422"/>
      <c r="S921" s="422"/>
      <c r="T921" s="422"/>
      <c r="U921" s="422"/>
      <c r="V921" s="422"/>
      <c r="W921" s="422"/>
      <c r="X921" s="422"/>
    </row>
    <row r="922" spans="1:24" ht="12.75" customHeight="1">
      <c r="A922" s="422"/>
      <c r="B922" s="422"/>
      <c r="C922" s="422"/>
      <c r="D922" s="422"/>
      <c r="E922" s="422"/>
      <c r="F922" s="422"/>
      <c r="G922" s="455"/>
      <c r="H922" s="422"/>
      <c r="I922" s="422"/>
      <c r="J922" s="455"/>
      <c r="K922" s="455"/>
      <c r="L922" s="422"/>
      <c r="M922" s="422"/>
      <c r="N922" s="422"/>
      <c r="O922" s="422"/>
      <c r="P922" s="422"/>
      <c r="Q922" s="422"/>
      <c r="R922" s="422"/>
      <c r="S922" s="422"/>
      <c r="T922" s="422"/>
      <c r="U922" s="422"/>
      <c r="V922" s="422"/>
      <c r="W922" s="422"/>
      <c r="X922" s="422"/>
    </row>
    <row r="923" spans="1:24" ht="12.75" customHeight="1">
      <c r="A923" s="422"/>
      <c r="B923" s="422"/>
      <c r="C923" s="422"/>
      <c r="D923" s="422"/>
      <c r="E923" s="422"/>
      <c r="F923" s="422"/>
      <c r="G923" s="455"/>
      <c r="H923" s="422"/>
      <c r="I923" s="422"/>
      <c r="J923" s="455"/>
      <c r="K923" s="455"/>
      <c r="L923" s="422"/>
      <c r="M923" s="422"/>
      <c r="N923" s="422"/>
      <c r="O923" s="422"/>
      <c r="P923" s="422"/>
      <c r="Q923" s="422"/>
      <c r="R923" s="422"/>
      <c r="S923" s="422"/>
      <c r="T923" s="422"/>
      <c r="U923" s="422"/>
      <c r="V923" s="422"/>
      <c r="W923" s="422"/>
      <c r="X923" s="422"/>
    </row>
    <row r="924" spans="1:24" ht="12.75" customHeight="1">
      <c r="A924" s="422"/>
      <c r="B924" s="422"/>
      <c r="C924" s="422"/>
      <c r="D924" s="422"/>
      <c r="E924" s="422"/>
      <c r="F924" s="422"/>
      <c r="G924" s="455"/>
      <c r="H924" s="422"/>
      <c r="I924" s="422"/>
      <c r="J924" s="455"/>
      <c r="K924" s="455"/>
      <c r="L924" s="422"/>
      <c r="M924" s="422"/>
      <c r="N924" s="422"/>
      <c r="O924" s="422"/>
      <c r="P924" s="422"/>
      <c r="Q924" s="422"/>
      <c r="R924" s="422"/>
      <c r="S924" s="422"/>
      <c r="T924" s="422"/>
      <c r="U924" s="422"/>
      <c r="V924" s="422"/>
      <c r="W924" s="422"/>
      <c r="X924" s="422"/>
    </row>
    <row r="925" spans="1:24" ht="12.75" customHeight="1">
      <c r="A925" s="422"/>
      <c r="B925" s="422"/>
      <c r="C925" s="422"/>
      <c r="D925" s="422"/>
      <c r="E925" s="422"/>
      <c r="F925" s="422"/>
      <c r="G925" s="455"/>
      <c r="H925" s="422"/>
      <c r="I925" s="422"/>
      <c r="J925" s="455"/>
      <c r="K925" s="455"/>
      <c r="L925" s="422"/>
      <c r="M925" s="422"/>
      <c r="N925" s="422"/>
      <c r="O925" s="422"/>
      <c r="P925" s="422"/>
      <c r="Q925" s="422"/>
      <c r="R925" s="422"/>
      <c r="S925" s="422"/>
      <c r="T925" s="422"/>
      <c r="U925" s="422"/>
      <c r="V925" s="422"/>
      <c r="W925" s="422"/>
      <c r="X925" s="422"/>
    </row>
    <row r="926" spans="1:24" ht="12.75" customHeight="1">
      <c r="A926" s="422"/>
      <c r="B926" s="422"/>
      <c r="C926" s="422"/>
      <c r="D926" s="422"/>
      <c r="E926" s="422"/>
      <c r="F926" s="422"/>
      <c r="G926" s="455"/>
      <c r="H926" s="422"/>
      <c r="I926" s="422"/>
      <c r="J926" s="455"/>
      <c r="K926" s="455"/>
      <c r="L926" s="422"/>
      <c r="M926" s="422"/>
      <c r="N926" s="422"/>
      <c r="O926" s="422"/>
      <c r="P926" s="422"/>
      <c r="Q926" s="422"/>
      <c r="R926" s="422"/>
      <c r="S926" s="422"/>
      <c r="T926" s="422"/>
      <c r="U926" s="422"/>
      <c r="V926" s="422"/>
      <c r="W926" s="422"/>
      <c r="X926" s="422"/>
    </row>
    <row r="927" spans="1:24" ht="12.75" customHeight="1">
      <c r="A927" s="422"/>
      <c r="B927" s="422"/>
      <c r="C927" s="422"/>
      <c r="D927" s="422"/>
      <c r="E927" s="422"/>
      <c r="F927" s="422"/>
      <c r="G927" s="455"/>
      <c r="H927" s="422"/>
      <c r="I927" s="422"/>
      <c r="J927" s="455"/>
      <c r="K927" s="455"/>
      <c r="L927" s="422"/>
      <c r="M927" s="422"/>
      <c r="N927" s="422"/>
      <c r="O927" s="422"/>
      <c r="P927" s="422"/>
      <c r="Q927" s="422"/>
      <c r="R927" s="422"/>
      <c r="S927" s="422"/>
      <c r="T927" s="422"/>
      <c r="U927" s="422"/>
      <c r="V927" s="422"/>
      <c r="W927" s="422"/>
      <c r="X927" s="422"/>
    </row>
    <row r="928" spans="1:24" ht="12.75" customHeight="1">
      <c r="A928" s="422"/>
      <c r="B928" s="422"/>
      <c r="C928" s="422"/>
      <c r="D928" s="422"/>
      <c r="E928" s="422"/>
      <c r="F928" s="422"/>
      <c r="G928" s="455"/>
      <c r="H928" s="422"/>
      <c r="I928" s="422"/>
      <c r="J928" s="455"/>
      <c r="K928" s="455"/>
      <c r="L928" s="422"/>
      <c r="M928" s="422"/>
      <c r="N928" s="422"/>
      <c r="O928" s="422"/>
      <c r="P928" s="422"/>
      <c r="Q928" s="422"/>
      <c r="R928" s="422"/>
      <c r="S928" s="422"/>
      <c r="T928" s="422"/>
      <c r="U928" s="422"/>
      <c r="V928" s="422"/>
      <c r="W928" s="422"/>
      <c r="X928" s="422"/>
    </row>
    <row r="929" spans="1:24" ht="12.75" customHeight="1">
      <c r="A929" s="422"/>
      <c r="B929" s="422"/>
      <c r="C929" s="422"/>
      <c r="D929" s="422"/>
      <c r="E929" s="422"/>
      <c r="F929" s="422"/>
      <c r="G929" s="455"/>
      <c r="H929" s="422"/>
      <c r="I929" s="422"/>
      <c r="J929" s="455"/>
      <c r="K929" s="455"/>
      <c r="L929" s="422"/>
      <c r="M929" s="422"/>
      <c r="N929" s="422"/>
      <c r="O929" s="422"/>
      <c r="P929" s="422"/>
      <c r="Q929" s="422"/>
      <c r="R929" s="422"/>
      <c r="S929" s="422"/>
      <c r="T929" s="422"/>
      <c r="U929" s="422"/>
      <c r="V929" s="422"/>
      <c r="W929" s="422"/>
      <c r="X929" s="422"/>
    </row>
    <row r="930" spans="1:24" ht="12.75" customHeight="1">
      <c r="A930" s="422"/>
      <c r="B930" s="422"/>
      <c r="C930" s="422"/>
      <c r="D930" s="422"/>
      <c r="E930" s="422"/>
      <c r="F930" s="422"/>
      <c r="G930" s="455"/>
      <c r="H930" s="422"/>
      <c r="I930" s="422"/>
      <c r="J930" s="455"/>
      <c r="K930" s="455"/>
      <c r="L930" s="422"/>
      <c r="M930" s="422"/>
      <c r="N930" s="422"/>
      <c r="O930" s="422"/>
      <c r="P930" s="422"/>
      <c r="Q930" s="422"/>
      <c r="R930" s="422"/>
      <c r="S930" s="422"/>
      <c r="T930" s="422"/>
      <c r="U930" s="422"/>
      <c r="V930" s="422"/>
      <c r="W930" s="422"/>
      <c r="X930" s="422"/>
    </row>
    <row r="931" spans="1:24" ht="12.75" customHeight="1">
      <c r="A931" s="422"/>
      <c r="B931" s="422"/>
      <c r="C931" s="422"/>
      <c r="D931" s="422"/>
      <c r="E931" s="422"/>
      <c r="F931" s="422"/>
      <c r="G931" s="455"/>
      <c r="H931" s="422"/>
      <c r="I931" s="422"/>
      <c r="J931" s="455"/>
      <c r="K931" s="455"/>
      <c r="L931" s="422"/>
      <c r="M931" s="422"/>
      <c r="N931" s="422"/>
      <c r="O931" s="422"/>
      <c r="P931" s="422"/>
      <c r="Q931" s="422"/>
      <c r="R931" s="422"/>
      <c r="S931" s="422"/>
      <c r="T931" s="422"/>
      <c r="U931" s="422"/>
      <c r="V931" s="422"/>
      <c r="W931" s="422"/>
      <c r="X931" s="422"/>
    </row>
    <row r="932" spans="1:24" ht="12.75" customHeight="1">
      <c r="A932" s="422"/>
      <c r="B932" s="422"/>
      <c r="C932" s="422"/>
      <c r="D932" s="422"/>
      <c r="E932" s="422"/>
      <c r="F932" s="422"/>
      <c r="G932" s="455"/>
      <c r="H932" s="422"/>
      <c r="I932" s="422"/>
      <c r="J932" s="455"/>
      <c r="K932" s="455"/>
      <c r="L932" s="422"/>
      <c r="M932" s="422"/>
      <c r="N932" s="422"/>
      <c r="O932" s="422"/>
      <c r="P932" s="422"/>
      <c r="Q932" s="422"/>
      <c r="R932" s="422"/>
      <c r="S932" s="422"/>
      <c r="T932" s="422"/>
      <c r="U932" s="422"/>
      <c r="V932" s="422"/>
      <c r="W932" s="422"/>
      <c r="X932" s="422"/>
    </row>
    <row r="933" spans="1:24" ht="12.75" customHeight="1">
      <c r="A933" s="422"/>
      <c r="B933" s="422"/>
      <c r="C933" s="422"/>
      <c r="D933" s="422"/>
      <c r="E933" s="422"/>
      <c r="F933" s="422"/>
      <c r="G933" s="455"/>
      <c r="H933" s="422"/>
      <c r="I933" s="422"/>
      <c r="J933" s="455"/>
      <c r="K933" s="455"/>
      <c r="L933" s="422"/>
      <c r="M933" s="422"/>
      <c r="N933" s="422"/>
      <c r="O933" s="422"/>
      <c r="P933" s="422"/>
      <c r="Q933" s="422"/>
      <c r="R933" s="422"/>
      <c r="S933" s="422"/>
      <c r="T933" s="422"/>
      <c r="U933" s="422"/>
      <c r="V933" s="422"/>
      <c r="W933" s="422"/>
      <c r="X933" s="422"/>
    </row>
    <row r="934" spans="1:24" ht="12.75" customHeight="1">
      <c r="A934" s="422"/>
      <c r="B934" s="422"/>
      <c r="C934" s="422"/>
      <c r="D934" s="422"/>
      <c r="E934" s="422"/>
      <c r="F934" s="422"/>
      <c r="G934" s="455"/>
      <c r="H934" s="422"/>
      <c r="I934" s="422"/>
      <c r="J934" s="455"/>
      <c r="K934" s="455"/>
      <c r="L934" s="422"/>
      <c r="M934" s="422"/>
      <c r="N934" s="422"/>
      <c r="O934" s="422"/>
      <c r="P934" s="422"/>
      <c r="Q934" s="422"/>
      <c r="R934" s="422"/>
      <c r="S934" s="422"/>
      <c r="T934" s="422"/>
      <c r="U934" s="422"/>
      <c r="V934" s="422"/>
      <c r="W934" s="422"/>
      <c r="X934" s="422"/>
    </row>
    <row r="935" spans="1:24" ht="12.75" customHeight="1">
      <c r="A935" s="422"/>
      <c r="B935" s="422"/>
      <c r="C935" s="422"/>
      <c r="D935" s="422"/>
      <c r="E935" s="422"/>
      <c r="F935" s="422"/>
      <c r="G935" s="455"/>
      <c r="H935" s="422"/>
      <c r="I935" s="422"/>
      <c r="J935" s="455"/>
      <c r="K935" s="455"/>
      <c r="L935" s="422"/>
      <c r="M935" s="422"/>
      <c r="N935" s="422"/>
      <c r="O935" s="422"/>
      <c r="P935" s="422"/>
      <c r="Q935" s="422"/>
      <c r="R935" s="422"/>
      <c r="S935" s="422"/>
      <c r="T935" s="422"/>
      <c r="U935" s="422"/>
      <c r="V935" s="422"/>
      <c r="W935" s="422"/>
      <c r="X935" s="422"/>
    </row>
    <row r="936" spans="1:24" ht="12.75" customHeight="1">
      <c r="A936" s="422"/>
      <c r="B936" s="422"/>
      <c r="C936" s="422"/>
      <c r="D936" s="422"/>
      <c r="E936" s="422"/>
      <c r="F936" s="422"/>
      <c r="G936" s="455"/>
      <c r="H936" s="422"/>
      <c r="I936" s="422"/>
      <c r="J936" s="455"/>
      <c r="K936" s="455"/>
      <c r="L936" s="422"/>
      <c r="M936" s="422"/>
      <c r="N936" s="422"/>
      <c r="O936" s="422"/>
      <c r="P936" s="422"/>
      <c r="Q936" s="422"/>
      <c r="R936" s="422"/>
      <c r="S936" s="422"/>
      <c r="T936" s="422"/>
      <c r="U936" s="422"/>
      <c r="V936" s="422"/>
      <c r="W936" s="422"/>
      <c r="X936" s="422"/>
    </row>
    <row r="937" spans="1:24" ht="12.75" customHeight="1">
      <c r="A937" s="422"/>
      <c r="B937" s="422"/>
      <c r="C937" s="422"/>
      <c r="D937" s="422"/>
      <c r="E937" s="422"/>
      <c r="F937" s="422"/>
      <c r="G937" s="455"/>
      <c r="H937" s="422"/>
      <c r="I937" s="422"/>
      <c r="J937" s="455"/>
      <c r="K937" s="455"/>
      <c r="L937" s="422"/>
      <c r="M937" s="422"/>
      <c r="N937" s="422"/>
      <c r="O937" s="422"/>
      <c r="P937" s="422"/>
      <c r="Q937" s="422"/>
      <c r="R937" s="422"/>
      <c r="S937" s="422"/>
      <c r="T937" s="422"/>
      <c r="U937" s="422"/>
      <c r="V937" s="422"/>
      <c r="W937" s="422"/>
      <c r="X937" s="422"/>
    </row>
    <row r="938" spans="1:24" ht="12.75" customHeight="1">
      <c r="A938" s="422"/>
      <c r="B938" s="422"/>
      <c r="C938" s="422"/>
      <c r="D938" s="422"/>
      <c r="E938" s="422"/>
      <c r="F938" s="422"/>
      <c r="G938" s="455"/>
      <c r="H938" s="422"/>
      <c r="I938" s="422"/>
      <c r="J938" s="455"/>
      <c r="K938" s="455"/>
      <c r="L938" s="422"/>
      <c r="M938" s="422"/>
      <c r="N938" s="422"/>
      <c r="O938" s="422"/>
      <c r="P938" s="422"/>
      <c r="Q938" s="422"/>
      <c r="R938" s="422"/>
      <c r="S938" s="422"/>
      <c r="T938" s="422"/>
      <c r="U938" s="422"/>
      <c r="V938" s="422"/>
      <c r="W938" s="422"/>
      <c r="X938" s="422"/>
    </row>
    <row r="939" spans="1:24" ht="12.75" customHeight="1">
      <c r="A939" s="422"/>
      <c r="B939" s="422"/>
      <c r="C939" s="422"/>
      <c r="D939" s="422"/>
      <c r="E939" s="422"/>
      <c r="F939" s="422"/>
      <c r="G939" s="455"/>
      <c r="H939" s="422"/>
      <c r="I939" s="422"/>
      <c r="J939" s="455"/>
      <c r="K939" s="455"/>
      <c r="L939" s="422"/>
      <c r="M939" s="422"/>
      <c r="N939" s="422"/>
      <c r="O939" s="422"/>
      <c r="P939" s="422"/>
      <c r="Q939" s="422"/>
      <c r="R939" s="422"/>
      <c r="S939" s="422"/>
      <c r="T939" s="422"/>
      <c r="U939" s="422"/>
      <c r="V939" s="422"/>
      <c r="W939" s="422"/>
      <c r="X939" s="422"/>
    </row>
    <row r="940" spans="1:24" ht="12.75" customHeight="1">
      <c r="A940" s="422"/>
      <c r="B940" s="422"/>
      <c r="C940" s="422"/>
      <c r="D940" s="422"/>
      <c r="E940" s="422"/>
      <c r="F940" s="422"/>
      <c r="G940" s="455"/>
      <c r="H940" s="422"/>
      <c r="I940" s="422"/>
      <c r="J940" s="455"/>
      <c r="K940" s="455"/>
      <c r="L940" s="422"/>
      <c r="M940" s="422"/>
      <c r="N940" s="422"/>
      <c r="O940" s="422"/>
      <c r="P940" s="422"/>
      <c r="Q940" s="422"/>
      <c r="R940" s="422"/>
      <c r="S940" s="422"/>
      <c r="T940" s="422"/>
      <c r="U940" s="422"/>
      <c r="V940" s="422"/>
      <c r="W940" s="422"/>
      <c r="X940" s="422"/>
    </row>
    <row r="941" spans="1:24" ht="12.75" customHeight="1">
      <c r="A941" s="422"/>
      <c r="B941" s="422"/>
      <c r="C941" s="422"/>
      <c r="D941" s="422"/>
      <c r="E941" s="422"/>
      <c r="F941" s="422"/>
      <c r="G941" s="455"/>
      <c r="H941" s="422"/>
      <c r="I941" s="422"/>
      <c r="J941" s="455"/>
      <c r="K941" s="455"/>
      <c r="L941" s="422"/>
      <c r="M941" s="422"/>
      <c r="N941" s="422"/>
      <c r="O941" s="422"/>
      <c r="P941" s="422"/>
      <c r="Q941" s="422"/>
      <c r="R941" s="422"/>
      <c r="S941" s="422"/>
      <c r="T941" s="422"/>
      <c r="U941" s="422"/>
      <c r="V941" s="422"/>
      <c r="W941" s="422"/>
      <c r="X941" s="422"/>
    </row>
    <row r="942" spans="1:24" ht="12.75" customHeight="1">
      <c r="A942" s="422"/>
      <c r="B942" s="422"/>
      <c r="C942" s="422"/>
      <c r="D942" s="422"/>
      <c r="E942" s="422"/>
      <c r="F942" s="422"/>
      <c r="G942" s="455"/>
      <c r="H942" s="422"/>
      <c r="I942" s="422"/>
      <c r="J942" s="455"/>
      <c r="K942" s="455"/>
      <c r="L942" s="422"/>
      <c r="M942" s="422"/>
      <c r="N942" s="422"/>
      <c r="O942" s="422"/>
      <c r="P942" s="422"/>
      <c r="Q942" s="422"/>
      <c r="R942" s="422"/>
      <c r="S942" s="422"/>
      <c r="T942" s="422"/>
      <c r="U942" s="422"/>
      <c r="V942" s="422"/>
      <c r="W942" s="422"/>
      <c r="X942" s="422"/>
    </row>
    <row r="943" spans="1:24" ht="12.75" customHeight="1">
      <c r="A943" s="422"/>
      <c r="B943" s="422"/>
      <c r="C943" s="422"/>
      <c r="D943" s="422"/>
      <c r="E943" s="422"/>
      <c r="F943" s="422"/>
      <c r="G943" s="455"/>
      <c r="H943" s="422"/>
      <c r="I943" s="422"/>
      <c r="J943" s="455"/>
      <c r="K943" s="455"/>
      <c r="L943" s="422"/>
      <c r="M943" s="422"/>
      <c r="N943" s="422"/>
      <c r="O943" s="422"/>
      <c r="P943" s="422"/>
      <c r="Q943" s="422"/>
      <c r="R943" s="422"/>
      <c r="S943" s="422"/>
      <c r="T943" s="422"/>
      <c r="U943" s="422"/>
      <c r="V943" s="422"/>
      <c r="W943" s="422"/>
      <c r="X943" s="422"/>
    </row>
    <row r="944" spans="1:24" ht="12.75" customHeight="1">
      <c r="A944" s="422"/>
      <c r="B944" s="422"/>
      <c r="C944" s="422"/>
      <c r="D944" s="422"/>
      <c r="E944" s="422"/>
      <c r="F944" s="422"/>
      <c r="G944" s="455"/>
      <c r="H944" s="422"/>
      <c r="I944" s="422"/>
      <c r="J944" s="455"/>
      <c r="K944" s="455"/>
      <c r="L944" s="422"/>
      <c r="M944" s="422"/>
      <c r="N944" s="422"/>
      <c r="O944" s="422"/>
      <c r="P944" s="422"/>
      <c r="Q944" s="422"/>
      <c r="R944" s="422"/>
      <c r="S944" s="422"/>
      <c r="T944" s="422"/>
      <c r="U944" s="422"/>
      <c r="V944" s="422"/>
      <c r="W944" s="422"/>
      <c r="X944" s="422"/>
    </row>
    <row r="945" spans="1:24" ht="12.75" customHeight="1">
      <c r="A945" s="422"/>
      <c r="B945" s="422"/>
      <c r="C945" s="422"/>
      <c r="D945" s="422"/>
      <c r="E945" s="422"/>
      <c r="F945" s="422"/>
      <c r="G945" s="455"/>
      <c r="H945" s="422"/>
      <c r="I945" s="422"/>
      <c r="J945" s="455"/>
      <c r="K945" s="455"/>
      <c r="L945" s="422"/>
      <c r="M945" s="422"/>
      <c r="N945" s="422"/>
      <c r="O945" s="422"/>
      <c r="P945" s="422"/>
      <c r="Q945" s="422"/>
      <c r="R945" s="422"/>
      <c r="S945" s="422"/>
      <c r="T945" s="422"/>
      <c r="U945" s="422"/>
      <c r="V945" s="422"/>
      <c r="W945" s="422"/>
      <c r="X945" s="422"/>
    </row>
    <row r="946" spans="1:24" ht="12.75" customHeight="1">
      <c r="A946" s="422"/>
      <c r="B946" s="422"/>
      <c r="C946" s="422"/>
      <c r="D946" s="422"/>
      <c r="E946" s="422"/>
      <c r="F946" s="422"/>
      <c r="G946" s="455"/>
      <c r="H946" s="422"/>
      <c r="I946" s="422"/>
      <c r="J946" s="455"/>
      <c r="K946" s="455"/>
      <c r="L946" s="422"/>
      <c r="M946" s="422"/>
      <c r="N946" s="422"/>
      <c r="O946" s="422"/>
      <c r="P946" s="422"/>
      <c r="Q946" s="422"/>
      <c r="R946" s="422"/>
      <c r="S946" s="422"/>
      <c r="T946" s="422"/>
      <c r="U946" s="422"/>
      <c r="V946" s="422"/>
      <c r="W946" s="422"/>
      <c r="X946" s="422"/>
    </row>
    <row r="947" spans="1:24" ht="12.75" customHeight="1">
      <c r="A947" s="422"/>
      <c r="B947" s="422"/>
      <c r="C947" s="422"/>
      <c r="D947" s="422"/>
      <c r="E947" s="422"/>
      <c r="F947" s="422"/>
      <c r="G947" s="455"/>
      <c r="H947" s="422"/>
      <c r="I947" s="422"/>
      <c r="J947" s="455"/>
      <c r="K947" s="455"/>
      <c r="L947" s="422"/>
      <c r="M947" s="422"/>
      <c r="N947" s="422"/>
      <c r="O947" s="422"/>
      <c r="P947" s="422"/>
      <c r="Q947" s="422"/>
      <c r="R947" s="422"/>
      <c r="S947" s="422"/>
      <c r="T947" s="422"/>
      <c r="U947" s="422"/>
      <c r="V947" s="422"/>
      <c r="W947" s="422"/>
      <c r="X947" s="422"/>
    </row>
    <row r="948" spans="1:24" ht="12.75" customHeight="1">
      <c r="A948" s="422"/>
      <c r="B948" s="422"/>
      <c r="C948" s="422"/>
      <c r="D948" s="422"/>
      <c r="E948" s="422"/>
      <c r="F948" s="422"/>
      <c r="G948" s="455"/>
      <c r="H948" s="422"/>
      <c r="I948" s="422"/>
      <c r="J948" s="455"/>
      <c r="K948" s="455"/>
      <c r="L948" s="422"/>
      <c r="M948" s="422"/>
      <c r="N948" s="422"/>
      <c r="O948" s="422"/>
      <c r="P948" s="422"/>
      <c r="Q948" s="422"/>
      <c r="R948" s="422"/>
      <c r="S948" s="422"/>
      <c r="T948" s="422"/>
      <c r="U948" s="422"/>
      <c r="V948" s="422"/>
      <c r="W948" s="422"/>
      <c r="X948" s="422"/>
    </row>
    <row r="949" spans="1:24" ht="12.75" customHeight="1">
      <c r="A949" s="422"/>
      <c r="B949" s="422"/>
      <c r="C949" s="422"/>
      <c r="D949" s="422"/>
      <c r="E949" s="422"/>
      <c r="F949" s="422"/>
      <c r="G949" s="455"/>
      <c r="H949" s="422"/>
      <c r="I949" s="422"/>
      <c r="J949" s="455"/>
      <c r="K949" s="455"/>
      <c r="L949" s="422"/>
      <c r="M949" s="422"/>
      <c r="N949" s="422"/>
      <c r="O949" s="422"/>
      <c r="P949" s="422"/>
      <c r="Q949" s="422"/>
      <c r="R949" s="422"/>
      <c r="S949" s="422"/>
      <c r="T949" s="422"/>
      <c r="U949" s="422"/>
      <c r="V949" s="422"/>
      <c r="W949" s="422"/>
      <c r="X949" s="422"/>
    </row>
    <row r="950" spans="1:24" ht="12.75" customHeight="1">
      <c r="A950" s="422"/>
      <c r="B950" s="422"/>
      <c r="C950" s="422"/>
      <c r="D950" s="422"/>
      <c r="E950" s="422"/>
      <c r="F950" s="422"/>
      <c r="G950" s="455"/>
      <c r="H950" s="422"/>
      <c r="I950" s="422"/>
      <c r="J950" s="455"/>
      <c r="K950" s="455"/>
      <c r="L950" s="422"/>
      <c r="M950" s="422"/>
      <c r="N950" s="422"/>
      <c r="O950" s="422"/>
      <c r="P950" s="422"/>
      <c r="Q950" s="422"/>
      <c r="R950" s="422"/>
      <c r="S950" s="422"/>
      <c r="T950" s="422"/>
      <c r="U950" s="422"/>
      <c r="V950" s="422"/>
      <c r="W950" s="422"/>
      <c r="X950" s="422"/>
    </row>
    <row r="951" spans="1:24" ht="12.75" customHeight="1">
      <c r="A951" s="422"/>
      <c r="B951" s="422"/>
      <c r="C951" s="422"/>
      <c r="D951" s="422"/>
      <c r="E951" s="422"/>
      <c r="F951" s="422"/>
      <c r="G951" s="455"/>
      <c r="H951" s="422"/>
      <c r="I951" s="422"/>
      <c r="J951" s="455"/>
      <c r="K951" s="455"/>
      <c r="L951" s="422"/>
      <c r="M951" s="422"/>
      <c r="N951" s="422"/>
      <c r="O951" s="422"/>
      <c r="P951" s="422"/>
      <c r="Q951" s="422"/>
      <c r="R951" s="422"/>
      <c r="S951" s="422"/>
      <c r="T951" s="422"/>
      <c r="U951" s="422"/>
      <c r="V951" s="422"/>
      <c r="W951" s="422"/>
      <c r="X951" s="422"/>
    </row>
    <row r="952" spans="1:24" ht="12.75" customHeight="1">
      <c r="A952" s="422"/>
      <c r="B952" s="422"/>
      <c r="C952" s="422"/>
      <c r="D952" s="422"/>
      <c r="E952" s="422"/>
      <c r="F952" s="422"/>
      <c r="G952" s="455"/>
      <c r="H952" s="422"/>
      <c r="I952" s="422"/>
      <c r="J952" s="455"/>
      <c r="K952" s="455"/>
      <c r="L952" s="422"/>
      <c r="M952" s="422"/>
      <c r="N952" s="422"/>
      <c r="O952" s="422"/>
      <c r="P952" s="422"/>
      <c r="Q952" s="422"/>
      <c r="R952" s="422"/>
      <c r="S952" s="422"/>
      <c r="T952" s="422"/>
      <c r="U952" s="422"/>
      <c r="V952" s="422"/>
      <c r="W952" s="422"/>
      <c r="X952" s="422"/>
    </row>
    <row r="953" spans="1:24" ht="12.75" customHeight="1">
      <c r="A953" s="422"/>
      <c r="B953" s="422"/>
      <c r="C953" s="422"/>
      <c r="D953" s="422"/>
      <c r="E953" s="422"/>
      <c r="F953" s="422"/>
      <c r="G953" s="455"/>
      <c r="H953" s="422"/>
      <c r="I953" s="422"/>
      <c r="J953" s="455"/>
      <c r="K953" s="455"/>
      <c r="L953" s="422"/>
      <c r="M953" s="422"/>
      <c r="N953" s="422"/>
      <c r="O953" s="422"/>
      <c r="P953" s="422"/>
      <c r="Q953" s="422"/>
      <c r="R953" s="422"/>
      <c r="S953" s="422"/>
      <c r="T953" s="422"/>
      <c r="U953" s="422"/>
      <c r="V953" s="422"/>
      <c r="W953" s="422"/>
      <c r="X953" s="422"/>
    </row>
    <row r="954" spans="1:24" ht="12.75" customHeight="1">
      <c r="A954" s="422"/>
      <c r="B954" s="422"/>
      <c r="C954" s="422"/>
      <c r="D954" s="422"/>
      <c r="E954" s="422"/>
      <c r="F954" s="422"/>
      <c r="G954" s="455"/>
      <c r="H954" s="422"/>
      <c r="I954" s="422"/>
      <c r="J954" s="455"/>
      <c r="K954" s="455"/>
      <c r="L954" s="422"/>
      <c r="M954" s="422"/>
      <c r="N954" s="422"/>
      <c r="O954" s="422"/>
      <c r="P954" s="422"/>
      <c r="Q954" s="422"/>
      <c r="R954" s="422"/>
      <c r="S954" s="422"/>
      <c r="T954" s="422"/>
      <c r="U954" s="422"/>
      <c r="V954" s="422"/>
      <c r="W954" s="422"/>
      <c r="X954" s="422"/>
    </row>
  </sheetData>
  <mergeCells count="65">
    <mergeCell ref="P82:P103"/>
    <mergeCell ref="Q82:Q103"/>
    <mergeCell ref="L107:L118"/>
    <mergeCell ref="M107:M118"/>
    <mergeCell ref="N107:N118"/>
    <mergeCell ref="O107:O118"/>
    <mergeCell ref="P107:P118"/>
    <mergeCell ref="Q107:Q118"/>
    <mergeCell ref="O37:O43"/>
    <mergeCell ref="P37:P43"/>
    <mergeCell ref="Q37:Q43"/>
    <mergeCell ref="L46:L53"/>
    <mergeCell ref="M46:M53"/>
    <mergeCell ref="N46:N53"/>
    <mergeCell ref="O46:O53"/>
    <mergeCell ref="P46:P53"/>
    <mergeCell ref="Q46:Q53"/>
    <mergeCell ref="Q129:Q135"/>
    <mergeCell ref="L70:L79"/>
    <mergeCell ref="M70:M79"/>
    <mergeCell ref="N70:N79"/>
    <mergeCell ref="O70:O79"/>
    <mergeCell ref="P70:P79"/>
    <mergeCell ref="Q70:Q79"/>
    <mergeCell ref="L82:L103"/>
    <mergeCell ref="M82:M103"/>
    <mergeCell ref="N82:N103"/>
    <mergeCell ref="L129:L135"/>
    <mergeCell ref="M129:M135"/>
    <mergeCell ref="N129:N135"/>
    <mergeCell ref="O129:O135"/>
    <mergeCell ref="P129:P135"/>
    <mergeCell ref="O82:O103"/>
    <mergeCell ref="P10:P29"/>
    <mergeCell ref="Q57:Q67"/>
    <mergeCell ref="L33:L34"/>
    <mergeCell ref="M33:M34"/>
    <mergeCell ref="N33:N34"/>
    <mergeCell ref="O33:O34"/>
    <mergeCell ref="P33:P34"/>
    <mergeCell ref="Q33:Q34"/>
    <mergeCell ref="L37:L43"/>
    <mergeCell ref="M37:M43"/>
    <mergeCell ref="N37:N43"/>
    <mergeCell ref="L57:L67"/>
    <mergeCell ref="M57:M67"/>
    <mergeCell ref="N57:N67"/>
    <mergeCell ref="O57:O67"/>
    <mergeCell ref="P57:P67"/>
    <mergeCell ref="Q10:Q29"/>
    <mergeCell ref="A1:U1"/>
    <mergeCell ref="A2:U2"/>
    <mergeCell ref="A3:U3"/>
    <mergeCell ref="A5:A6"/>
    <mergeCell ref="B5:K5"/>
    <mergeCell ref="L5:Q5"/>
    <mergeCell ref="R5:R6"/>
    <mergeCell ref="S5:S6"/>
    <mergeCell ref="T5:T6"/>
    <mergeCell ref="U5:U6"/>
    <mergeCell ref="B4:C4"/>
    <mergeCell ref="L10:L29"/>
    <mergeCell ref="M10:M29"/>
    <mergeCell ref="N10:N29"/>
    <mergeCell ref="O10:O29"/>
  </mergeCells>
  <printOptions horizontalCentered="1" verticalCentered="1"/>
  <pageMargins left="0" right="0" top="0.98425196850393704" bottom="0.98425196850393704" header="0" footer="0"/>
  <pageSetup scale="10" orientation="landscape"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'd:\Downloads\[Formatos SINA - PAI 2020-2023 seguimiento PAC ajustados (1) (1).xlsx]Hoja1'!#REF!</xm:f>
          </x14:formula1>
          <xm:sqref>T7:T137</xm:sqref>
        </x14:dataValidation>
        <x14:dataValidation type="list" allowBlank="1" showErrorMessage="1">
          <x14:formula1>
            <xm:f>'d:\Downloads\[Formatos SINA - PAI 2020-2023 seguimiento PAC ajustados (1) (1).xlsx]Hoja1'!#REF!</xm:f>
          </x14:formula1>
          <xm:sqref>S7:S137</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sqref="A1:P1"/>
    </sheetView>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8" width="9.375" customWidth="1"/>
    <col min="9" max="9" width="10.125" customWidth="1"/>
    <col min="10" max="26" width="9.375" customWidth="1"/>
  </cols>
  <sheetData>
    <row r="1" spans="1:26" ht="100.5" customHeight="1">
      <c r="A1" s="808"/>
      <c r="B1" s="732"/>
      <c r="C1" s="732"/>
      <c r="D1" s="732"/>
      <c r="E1" s="732"/>
      <c r="F1" s="732"/>
      <c r="G1" s="732"/>
      <c r="H1" s="732"/>
      <c r="I1" s="732"/>
      <c r="J1" s="732"/>
      <c r="K1" s="732"/>
      <c r="L1" s="732"/>
      <c r="M1" s="732"/>
      <c r="N1" s="732"/>
      <c r="O1" s="732"/>
      <c r="P1" s="733"/>
      <c r="Q1" s="24"/>
      <c r="R1" s="24"/>
      <c r="S1" s="4"/>
      <c r="T1" s="4"/>
      <c r="U1" s="4"/>
      <c r="V1" s="4"/>
      <c r="W1" s="4"/>
      <c r="X1" s="4"/>
      <c r="Y1" s="4"/>
      <c r="Z1" s="4"/>
    </row>
    <row r="2" spans="1:26">
      <c r="A2" s="731" t="str">
        <f>'Datos Generales'!C5</f>
        <v>Corporación Autónoma Regional del Tolima – CORTOLIMA</v>
      </c>
      <c r="B2" s="732"/>
      <c r="C2" s="732"/>
      <c r="D2" s="732"/>
      <c r="E2" s="732"/>
      <c r="F2" s="732"/>
      <c r="G2" s="732"/>
      <c r="H2" s="732"/>
      <c r="I2" s="732"/>
      <c r="J2" s="732"/>
      <c r="K2" s="732"/>
      <c r="L2" s="732"/>
      <c r="M2" s="732"/>
      <c r="N2" s="732"/>
      <c r="O2" s="732"/>
      <c r="P2" s="733"/>
      <c r="Q2" s="24"/>
      <c r="R2" s="24"/>
      <c r="S2" s="5"/>
      <c r="T2" s="5"/>
      <c r="U2" s="5"/>
      <c r="V2" s="5"/>
      <c r="W2" s="5"/>
      <c r="X2" s="5"/>
      <c r="Y2" s="5"/>
      <c r="Z2" s="5"/>
    </row>
    <row r="3" spans="1:26">
      <c r="A3" s="809" t="s">
        <v>845</v>
      </c>
      <c r="B3" s="732"/>
      <c r="C3" s="732"/>
      <c r="D3" s="732"/>
      <c r="E3" s="732"/>
      <c r="F3" s="732"/>
      <c r="G3" s="732"/>
      <c r="H3" s="732"/>
      <c r="I3" s="732"/>
      <c r="J3" s="732"/>
      <c r="K3" s="732"/>
      <c r="L3" s="732"/>
      <c r="M3" s="732"/>
      <c r="N3" s="732"/>
      <c r="O3" s="732"/>
      <c r="P3" s="733"/>
      <c r="Q3" s="24"/>
      <c r="R3" s="24"/>
      <c r="S3" s="5"/>
      <c r="T3" s="5"/>
      <c r="U3" s="5"/>
      <c r="V3" s="5"/>
      <c r="W3" s="5"/>
      <c r="X3" s="5"/>
      <c r="Y3" s="5"/>
      <c r="Z3" s="5"/>
    </row>
    <row r="4" spans="1:26" ht="15.75">
      <c r="A4" s="809" t="s">
        <v>49</v>
      </c>
      <c r="B4" s="732"/>
      <c r="C4" s="732"/>
      <c r="D4" s="810"/>
      <c r="E4" s="14" t="str">
        <f>'Datos Generales'!C6</f>
        <v>2020-I</v>
      </c>
      <c r="F4" s="14"/>
      <c r="G4" s="14"/>
      <c r="H4" s="14"/>
      <c r="I4" s="14"/>
      <c r="J4" s="14"/>
      <c r="K4" s="14"/>
      <c r="L4" s="14"/>
      <c r="M4" s="14"/>
      <c r="N4" s="14"/>
      <c r="O4" s="14"/>
      <c r="P4" s="15"/>
      <c r="Q4" s="24"/>
      <c r="R4" s="24"/>
      <c r="S4" s="5"/>
      <c r="T4" s="5"/>
      <c r="U4" s="5"/>
      <c r="V4" s="5"/>
      <c r="W4" s="5"/>
      <c r="X4" s="5"/>
      <c r="Y4" s="5"/>
      <c r="Z4" s="5"/>
    </row>
    <row r="5" spans="1:26" ht="16.5" customHeight="1">
      <c r="A5" s="809" t="s">
        <v>264</v>
      </c>
      <c r="B5" s="732"/>
      <c r="C5" s="732"/>
      <c r="D5" s="732"/>
      <c r="E5" s="732"/>
      <c r="F5" s="732"/>
      <c r="G5" s="732"/>
      <c r="H5" s="732"/>
      <c r="I5" s="732"/>
      <c r="J5" s="732"/>
      <c r="K5" s="732"/>
      <c r="L5" s="732"/>
      <c r="M5" s="732"/>
      <c r="N5" s="732"/>
      <c r="O5" s="732"/>
      <c r="P5" s="733"/>
      <c r="Q5" s="24"/>
      <c r="R5" s="24"/>
      <c r="S5" s="24"/>
      <c r="T5" s="24"/>
      <c r="U5" s="24"/>
      <c r="V5" s="24"/>
      <c r="W5" s="24"/>
      <c r="X5" s="24"/>
      <c r="Y5" s="24"/>
      <c r="Z5" s="24"/>
    </row>
    <row r="6" spans="1:26">
      <c r="B6" s="191" t="s">
        <v>882</v>
      </c>
      <c r="C6" s="192"/>
      <c r="D6" s="120"/>
      <c r="E6" s="207"/>
      <c r="F6" s="120" t="s">
        <v>883</v>
      </c>
      <c r="G6" s="120"/>
      <c r="H6" s="120"/>
      <c r="I6" s="170"/>
      <c r="J6" s="120"/>
      <c r="K6" s="120"/>
    </row>
    <row r="7" spans="1:26">
      <c r="B7" s="122"/>
      <c r="C7" s="123"/>
      <c r="D7" s="120"/>
      <c r="E7" s="124"/>
      <c r="F7" s="120" t="s">
        <v>884</v>
      </c>
      <c r="G7" s="120"/>
      <c r="H7" s="120"/>
      <c r="I7" s="170"/>
      <c r="J7" s="120"/>
      <c r="K7" s="120"/>
    </row>
    <row r="8" spans="1:26">
      <c r="B8" s="134" t="s">
        <v>885</v>
      </c>
      <c r="C8" s="126">
        <v>2020</v>
      </c>
      <c r="D8" s="127" t="e">
        <f>IF(E10="NO APLICA","NO APLICA",IF(E11="NO SE REPORTA","SIN INFORMACION",+G57))</f>
        <v>#DIV/0!</v>
      </c>
      <c r="E8" s="209"/>
      <c r="F8" s="120" t="s">
        <v>886</v>
      </c>
      <c r="G8" s="120"/>
      <c r="H8" s="120"/>
      <c r="I8" s="170"/>
      <c r="J8" s="120"/>
      <c r="K8" s="120"/>
    </row>
    <row r="9" spans="1:26">
      <c r="B9" s="129" t="s">
        <v>887</v>
      </c>
      <c r="C9" s="170"/>
      <c r="D9" s="120"/>
      <c r="E9" s="120"/>
      <c r="F9" s="120"/>
      <c r="G9" s="120"/>
      <c r="H9" s="120"/>
      <c r="I9" s="170"/>
      <c r="J9" s="120"/>
      <c r="K9" s="120"/>
    </row>
    <row r="10" spans="1:26">
      <c r="A10" s="24"/>
      <c r="B10" s="836" t="s">
        <v>888</v>
      </c>
      <c r="C10" s="787"/>
      <c r="D10" s="787"/>
      <c r="E10" s="132" t="s">
        <v>889</v>
      </c>
      <c r="F10" s="83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787"/>
      <c r="H10" s="787"/>
      <c r="I10" s="787"/>
      <c r="J10" s="787"/>
      <c r="K10" s="787"/>
      <c r="L10" s="787"/>
      <c r="M10" s="787"/>
      <c r="N10" s="787"/>
      <c r="O10" s="787"/>
      <c r="P10" s="787"/>
      <c r="Q10" s="787"/>
      <c r="R10" s="787"/>
      <c r="S10" s="787"/>
      <c r="T10" s="120"/>
      <c r="U10" s="120"/>
      <c r="V10" s="24"/>
      <c r="W10" s="24"/>
      <c r="X10" s="24"/>
      <c r="Y10" s="24"/>
      <c r="Z10" s="24"/>
    </row>
    <row r="11" spans="1:26" ht="14.25" customHeight="1">
      <c r="A11" s="24"/>
      <c r="B11" s="133"/>
      <c r="C11" s="130"/>
      <c r="D11" s="134" t="str">
        <f>IF(E10="SI APLICA","¿El indicador no se reporta por limitaciones de información disponible? ","")</f>
        <v xml:space="preserve">¿El indicador no se reporta por limitaciones de información disponible? </v>
      </c>
      <c r="E11" s="135" t="s">
        <v>1020</v>
      </c>
      <c r="F11" s="838"/>
      <c r="G11" s="787"/>
      <c r="H11" s="787"/>
      <c r="I11" s="787"/>
      <c r="J11" s="787"/>
      <c r="K11" s="787"/>
      <c r="L11" s="787"/>
      <c r="M11" s="787"/>
      <c r="N11" s="787"/>
      <c r="O11" s="787"/>
      <c r="P11" s="787"/>
      <c r="Q11" s="787"/>
      <c r="R11" s="787"/>
      <c r="S11" s="787"/>
      <c r="T11" s="24"/>
      <c r="U11" s="24"/>
      <c r="V11" s="24"/>
      <c r="W11" s="24"/>
      <c r="X11" s="24"/>
      <c r="Y11" s="24"/>
      <c r="Z11" s="24"/>
    </row>
    <row r="12" spans="1:26" ht="23.25" customHeight="1">
      <c r="A12" s="24"/>
      <c r="B12" s="133"/>
      <c r="C12" s="130"/>
      <c r="D12" s="134" t="str">
        <f>IF(E11="SI SE REPORTA","¿Qué programas o proyectos del Plan de Acción están asociados al indicador? ","")</f>
        <v xml:space="preserve">¿Qué programas o proyectos del Plan de Acción están asociados al indicador? </v>
      </c>
      <c r="E12" s="839"/>
      <c r="F12" s="787"/>
      <c r="G12" s="787"/>
      <c r="H12" s="787"/>
      <c r="I12" s="787"/>
      <c r="J12" s="787"/>
      <c r="K12" s="787"/>
      <c r="L12" s="787"/>
      <c r="M12" s="787"/>
      <c r="N12" s="787"/>
      <c r="O12" s="787"/>
      <c r="P12" s="787"/>
      <c r="Q12" s="787"/>
      <c r="R12" s="787"/>
      <c r="S12" s="24"/>
      <c r="T12" s="24"/>
      <c r="U12" s="24"/>
      <c r="V12" s="24"/>
      <c r="W12" s="24"/>
      <c r="X12" s="24"/>
      <c r="Y12" s="24"/>
      <c r="Z12" s="24"/>
    </row>
    <row r="13" spans="1:26" ht="21.75" customHeight="1">
      <c r="A13" s="24"/>
      <c r="B13" s="133"/>
      <c r="C13" s="130"/>
      <c r="D13" s="134" t="s">
        <v>891</v>
      </c>
      <c r="E13" s="832"/>
      <c r="F13" s="833"/>
      <c r="G13" s="833"/>
      <c r="H13" s="833"/>
      <c r="I13" s="833"/>
      <c r="J13" s="833"/>
      <c r="K13" s="833"/>
      <c r="L13" s="833"/>
      <c r="M13" s="833"/>
      <c r="N13" s="833"/>
      <c r="O13" s="833"/>
      <c r="P13" s="833"/>
      <c r="Q13" s="833"/>
      <c r="R13" s="834"/>
      <c r="S13" s="24"/>
      <c r="T13" s="24"/>
      <c r="U13" s="24"/>
      <c r="V13" s="24"/>
      <c r="W13" s="24"/>
      <c r="X13" s="24"/>
      <c r="Y13" s="24"/>
      <c r="Z13" s="24"/>
    </row>
    <row r="14" spans="1:26" ht="6.75" customHeight="1">
      <c r="A14" s="24"/>
      <c r="B14" s="133"/>
      <c r="C14" s="170"/>
      <c r="D14" s="120"/>
      <c r="E14" s="120"/>
      <c r="F14" s="120"/>
      <c r="G14" s="120"/>
      <c r="H14" s="120"/>
      <c r="I14" s="170"/>
      <c r="J14" s="120"/>
      <c r="K14" s="120"/>
      <c r="L14" s="24"/>
      <c r="M14" s="24"/>
      <c r="N14" s="24"/>
      <c r="O14" s="24"/>
      <c r="P14" s="24"/>
      <c r="Q14" s="24"/>
      <c r="R14" s="24"/>
      <c r="S14" s="24"/>
      <c r="T14" s="24"/>
      <c r="U14" s="24"/>
      <c r="V14" s="24"/>
      <c r="W14" s="24"/>
      <c r="X14" s="24"/>
      <c r="Y14" s="24"/>
      <c r="Z14" s="24"/>
    </row>
    <row r="15" spans="1:26">
      <c r="B15" s="813" t="s">
        <v>892</v>
      </c>
      <c r="C15" s="200"/>
      <c r="D15" s="826" t="s">
        <v>893</v>
      </c>
      <c r="E15" s="784"/>
      <c r="F15" s="784"/>
      <c r="G15" s="784"/>
      <c r="H15" s="784"/>
      <c r="I15" s="785"/>
      <c r="J15" s="120"/>
      <c r="K15" s="120"/>
    </row>
    <row r="16" spans="1:26">
      <c r="B16" s="814"/>
      <c r="C16" s="201"/>
      <c r="D16" s="882" t="s">
        <v>1782</v>
      </c>
      <c r="E16" s="787"/>
      <c r="F16" s="787"/>
      <c r="G16" s="787"/>
      <c r="H16" s="787"/>
      <c r="I16" s="788"/>
      <c r="J16" s="120"/>
      <c r="K16" s="120"/>
    </row>
    <row r="17" spans="2:11">
      <c r="B17" s="814"/>
      <c r="C17" s="201"/>
      <c r="D17" s="828"/>
      <c r="E17" s="790"/>
      <c r="F17" s="790"/>
      <c r="G17" s="790"/>
      <c r="H17" s="790"/>
      <c r="I17" s="791"/>
      <c r="J17" s="120"/>
      <c r="K17" s="120"/>
    </row>
    <row r="18" spans="2:11">
      <c r="B18" s="814"/>
      <c r="C18" s="180"/>
      <c r="D18" s="139" t="s">
        <v>1024</v>
      </c>
      <c r="E18" s="153" t="s">
        <v>916</v>
      </c>
      <c r="F18" s="153" t="s">
        <v>917</v>
      </c>
      <c r="G18" s="153" t="s">
        <v>918</v>
      </c>
      <c r="H18" s="153" t="s">
        <v>919</v>
      </c>
      <c r="I18" s="154" t="s">
        <v>1025</v>
      </c>
      <c r="J18" s="120"/>
      <c r="K18" s="120"/>
    </row>
    <row r="19" spans="2:11" ht="36">
      <c r="B19" s="814"/>
      <c r="C19" s="180"/>
      <c r="D19" s="142" t="s">
        <v>1783</v>
      </c>
      <c r="E19" s="250"/>
      <c r="F19" s="250"/>
      <c r="G19" s="250"/>
      <c r="H19" s="250"/>
      <c r="I19" s="298">
        <f t="shared" ref="I19:I20" si="0">SUM(E19:H19)</f>
        <v>0</v>
      </c>
      <c r="J19" s="120"/>
      <c r="K19" s="120"/>
    </row>
    <row r="20" spans="2:11" ht="24">
      <c r="B20" s="814"/>
      <c r="C20" s="180"/>
      <c r="D20" s="142" t="s">
        <v>1784</v>
      </c>
      <c r="E20" s="250"/>
      <c r="F20" s="250"/>
      <c r="G20" s="250"/>
      <c r="H20" s="250"/>
      <c r="I20" s="298">
        <f t="shared" si="0"/>
        <v>0</v>
      </c>
      <c r="J20" s="120"/>
      <c r="K20" s="120"/>
    </row>
    <row r="21" spans="2:11" ht="15.75" customHeight="1">
      <c r="B21" s="814"/>
      <c r="C21" s="180"/>
      <c r="D21" s="142" t="s">
        <v>1785</v>
      </c>
      <c r="E21" s="355" t="e">
        <f t="shared" ref="E21:I21" si="1">+E19/E20</f>
        <v>#DIV/0!</v>
      </c>
      <c r="F21" s="355" t="e">
        <f t="shared" si="1"/>
        <v>#DIV/0!</v>
      </c>
      <c r="G21" s="355" t="e">
        <f t="shared" si="1"/>
        <v>#DIV/0!</v>
      </c>
      <c r="H21" s="355" t="e">
        <f t="shared" si="1"/>
        <v>#DIV/0!</v>
      </c>
      <c r="I21" s="355" t="e">
        <f t="shared" si="1"/>
        <v>#DIV/0!</v>
      </c>
      <c r="J21" s="120"/>
      <c r="K21" s="120"/>
    </row>
    <row r="22" spans="2:11" ht="15.75" customHeight="1">
      <c r="B22" s="814"/>
      <c r="C22" s="201"/>
      <c r="D22" s="826"/>
      <c r="E22" s="784"/>
      <c r="F22" s="784"/>
      <c r="G22" s="784"/>
      <c r="H22" s="784"/>
      <c r="I22" s="785"/>
      <c r="J22" s="120"/>
      <c r="K22" s="120"/>
    </row>
    <row r="23" spans="2:11" ht="15.75" customHeight="1">
      <c r="B23" s="814"/>
      <c r="C23" s="201"/>
      <c r="D23" s="882" t="s">
        <v>1786</v>
      </c>
      <c r="E23" s="787"/>
      <c r="F23" s="787"/>
      <c r="G23" s="787"/>
      <c r="H23" s="787"/>
      <c r="I23" s="788"/>
      <c r="J23" s="120"/>
      <c r="K23" s="120"/>
    </row>
    <row r="24" spans="2:11" ht="15.75" customHeight="1">
      <c r="B24" s="814"/>
      <c r="C24" s="201"/>
      <c r="D24" s="825"/>
      <c r="E24" s="790"/>
      <c r="F24" s="790"/>
      <c r="G24" s="790"/>
      <c r="H24" s="790"/>
      <c r="I24" s="791"/>
      <c r="J24" s="120"/>
      <c r="K24" s="120"/>
    </row>
    <row r="25" spans="2:11" ht="15.75" customHeight="1">
      <c r="B25" s="814"/>
      <c r="C25" s="180"/>
      <c r="D25" s="139" t="s">
        <v>1024</v>
      </c>
      <c r="E25" s="153" t="s">
        <v>916</v>
      </c>
      <c r="F25" s="153" t="s">
        <v>917</v>
      </c>
      <c r="G25" s="153" t="s">
        <v>918</v>
      </c>
      <c r="H25" s="153" t="s">
        <v>919</v>
      </c>
      <c r="I25" s="154" t="s">
        <v>1025</v>
      </c>
      <c r="J25" s="120"/>
      <c r="K25" s="120"/>
    </row>
    <row r="26" spans="2:11" ht="15.75" customHeight="1">
      <c r="B26" s="814"/>
      <c r="C26" s="180"/>
      <c r="D26" s="142">
        <v>2</v>
      </c>
      <c r="E26" s="250"/>
      <c r="F26" s="250"/>
      <c r="G26" s="250"/>
      <c r="H26" s="250"/>
      <c r="I26" s="298">
        <f t="shared" ref="I26:I27" si="2">SUM(E26:H26)</f>
        <v>0</v>
      </c>
      <c r="J26" s="120"/>
      <c r="K26" s="120"/>
    </row>
    <row r="27" spans="2:11" ht="15.75" customHeight="1">
      <c r="B27" s="814"/>
      <c r="C27" s="180"/>
      <c r="D27" s="142" t="s">
        <v>1787</v>
      </c>
      <c r="E27" s="250"/>
      <c r="F27" s="250"/>
      <c r="G27" s="250"/>
      <c r="H27" s="250"/>
      <c r="I27" s="298">
        <f t="shared" si="2"/>
        <v>0</v>
      </c>
      <c r="J27" s="120"/>
      <c r="K27" s="120"/>
    </row>
    <row r="28" spans="2:11" ht="15.75" customHeight="1">
      <c r="B28" s="814"/>
      <c r="C28" s="180"/>
      <c r="D28" s="142" t="s">
        <v>1788</v>
      </c>
      <c r="E28" s="355" t="e">
        <f t="shared" ref="E28:I28" si="3">+E26/E27</f>
        <v>#DIV/0!</v>
      </c>
      <c r="F28" s="355" t="e">
        <f t="shared" si="3"/>
        <v>#DIV/0!</v>
      </c>
      <c r="G28" s="355" t="e">
        <f t="shared" si="3"/>
        <v>#DIV/0!</v>
      </c>
      <c r="H28" s="355" t="e">
        <f t="shared" si="3"/>
        <v>#DIV/0!</v>
      </c>
      <c r="I28" s="355" t="e">
        <f t="shared" si="3"/>
        <v>#DIV/0!</v>
      </c>
      <c r="J28" s="120"/>
      <c r="K28" s="120"/>
    </row>
    <row r="29" spans="2:11" ht="15.75" customHeight="1">
      <c r="B29" s="814"/>
      <c r="C29" s="201"/>
      <c r="D29" s="826"/>
      <c r="E29" s="784"/>
      <c r="F29" s="784"/>
      <c r="G29" s="784"/>
      <c r="H29" s="784"/>
      <c r="I29" s="785"/>
      <c r="J29" s="120"/>
      <c r="K29" s="120"/>
    </row>
    <row r="30" spans="2:11" ht="15.75" customHeight="1">
      <c r="B30" s="814"/>
      <c r="C30" s="201"/>
      <c r="D30" s="882" t="s">
        <v>1789</v>
      </c>
      <c r="E30" s="787"/>
      <c r="F30" s="787"/>
      <c r="G30" s="787"/>
      <c r="H30" s="787"/>
      <c r="I30" s="788"/>
      <c r="J30" s="120"/>
      <c r="K30" s="120"/>
    </row>
    <row r="31" spans="2:11" ht="15.75" customHeight="1">
      <c r="B31" s="814"/>
      <c r="C31" s="201"/>
      <c r="D31" s="828"/>
      <c r="E31" s="790"/>
      <c r="F31" s="790"/>
      <c r="G31" s="790"/>
      <c r="H31" s="790"/>
      <c r="I31" s="791"/>
      <c r="J31" s="120"/>
      <c r="K31" s="120"/>
    </row>
    <row r="32" spans="2:11" ht="15.75" customHeight="1">
      <c r="B32" s="814"/>
      <c r="C32" s="180"/>
      <c r="D32" s="139" t="s">
        <v>1024</v>
      </c>
      <c r="E32" s="153" t="s">
        <v>916</v>
      </c>
      <c r="F32" s="153" t="s">
        <v>917</v>
      </c>
      <c r="G32" s="153" t="s">
        <v>918</v>
      </c>
      <c r="H32" s="153" t="s">
        <v>919</v>
      </c>
      <c r="I32" s="154" t="s">
        <v>1025</v>
      </c>
      <c r="J32" s="120"/>
      <c r="K32" s="120"/>
    </row>
    <row r="33" spans="2:11" ht="15.75" customHeight="1">
      <c r="B33" s="814"/>
      <c r="C33" s="180"/>
      <c r="D33" s="142" t="s">
        <v>1790</v>
      </c>
      <c r="E33" s="250"/>
      <c r="F33" s="250"/>
      <c r="G33" s="250"/>
      <c r="H33" s="250"/>
      <c r="I33" s="298">
        <f t="shared" ref="I33:I34" si="4">SUM(E33:H33)</f>
        <v>0</v>
      </c>
      <c r="J33" s="120"/>
      <c r="K33" s="120"/>
    </row>
    <row r="34" spans="2:11" ht="15.75" customHeight="1">
      <c r="B34" s="814"/>
      <c r="C34" s="180"/>
      <c r="D34" s="142" t="s">
        <v>1791</v>
      </c>
      <c r="E34" s="250"/>
      <c r="F34" s="250"/>
      <c r="G34" s="250"/>
      <c r="H34" s="250"/>
      <c r="I34" s="298">
        <f t="shared" si="4"/>
        <v>0</v>
      </c>
      <c r="J34" s="120"/>
      <c r="K34" s="120"/>
    </row>
    <row r="35" spans="2:11" ht="15.75" customHeight="1">
      <c r="B35" s="814"/>
      <c r="C35" s="180"/>
      <c r="D35" s="142" t="s">
        <v>1792</v>
      </c>
      <c r="E35" s="355" t="e">
        <f t="shared" ref="E35:I35" si="5">+E33/E34</f>
        <v>#DIV/0!</v>
      </c>
      <c r="F35" s="355" t="e">
        <f t="shared" si="5"/>
        <v>#DIV/0!</v>
      </c>
      <c r="G35" s="355" t="e">
        <f t="shared" si="5"/>
        <v>#DIV/0!</v>
      </c>
      <c r="H35" s="355" t="e">
        <f t="shared" si="5"/>
        <v>#DIV/0!</v>
      </c>
      <c r="I35" s="355" t="e">
        <f t="shared" si="5"/>
        <v>#DIV/0!</v>
      </c>
      <c r="J35" s="120"/>
      <c r="K35" s="120"/>
    </row>
    <row r="36" spans="2:11" ht="15.75" customHeight="1">
      <c r="B36" s="814"/>
      <c r="C36" s="201"/>
      <c r="D36" s="826"/>
      <c r="E36" s="784"/>
      <c r="F36" s="784"/>
      <c r="G36" s="784"/>
      <c r="H36" s="784"/>
      <c r="I36" s="785"/>
      <c r="J36" s="120"/>
      <c r="K36" s="120"/>
    </row>
    <row r="37" spans="2:11" ht="15.75" customHeight="1">
      <c r="B37" s="814"/>
      <c r="C37" s="201"/>
      <c r="D37" s="882" t="s">
        <v>1793</v>
      </c>
      <c r="E37" s="787"/>
      <c r="F37" s="787"/>
      <c r="G37" s="787"/>
      <c r="H37" s="787"/>
      <c r="I37" s="788"/>
      <c r="J37" s="120"/>
      <c r="K37" s="120"/>
    </row>
    <row r="38" spans="2:11" ht="15.75" customHeight="1">
      <c r="B38" s="814"/>
      <c r="C38" s="201"/>
      <c r="D38" s="828"/>
      <c r="E38" s="790"/>
      <c r="F38" s="790"/>
      <c r="G38" s="790"/>
      <c r="H38" s="790"/>
      <c r="I38" s="791"/>
      <c r="J38" s="120"/>
      <c r="K38" s="120"/>
    </row>
    <row r="39" spans="2:11" ht="15.75" customHeight="1">
      <c r="B39" s="814"/>
      <c r="C39" s="180"/>
      <c r="D39" s="139" t="s">
        <v>1024</v>
      </c>
      <c r="E39" s="153" t="s">
        <v>916</v>
      </c>
      <c r="F39" s="153" t="s">
        <v>917</v>
      </c>
      <c r="G39" s="153" t="s">
        <v>918</v>
      </c>
      <c r="H39" s="153" t="s">
        <v>919</v>
      </c>
      <c r="I39" s="154" t="s">
        <v>1025</v>
      </c>
      <c r="J39" s="120"/>
      <c r="K39" s="120"/>
    </row>
    <row r="40" spans="2:11" ht="15.75" customHeight="1">
      <c r="B40" s="814"/>
      <c r="C40" s="180"/>
      <c r="D40" s="142" t="s">
        <v>1794</v>
      </c>
      <c r="E40" s="250"/>
      <c r="F40" s="250"/>
      <c r="G40" s="250"/>
      <c r="H40" s="250"/>
      <c r="I40" s="298">
        <f t="shared" ref="I40:I41" si="6">SUM(E40:H40)</f>
        <v>0</v>
      </c>
      <c r="J40" s="120"/>
      <c r="K40" s="120"/>
    </row>
    <row r="41" spans="2:11" ht="15.75" customHeight="1">
      <c r="B41" s="814"/>
      <c r="C41" s="180"/>
      <c r="D41" s="142" t="s">
        <v>1795</v>
      </c>
      <c r="E41" s="250"/>
      <c r="F41" s="250"/>
      <c r="G41" s="250"/>
      <c r="H41" s="250"/>
      <c r="I41" s="298">
        <f t="shared" si="6"/>
        <v>0</v>
      </c>
      <c r="J41" s="120"/>
      <c r="K41" s="120"/>
    </row>
    <row r="42" spans="2:11" ht="15.75" customHeight="1">
      <c r="B42" s="814"/>
      <c r="C42" s="180"/>
      <c r="D42" s="142" t="s">
        <v>1796</v>
      </c>
      <c r="E42" s="355" t="e">
        <f t="shared" ref="E42:I42" si="7">+E40/E41</f>
        <v>#DIV/0!</v>
      </c>
      <c r="F42" s="355" t="e">
        <f t="shared" si="7"/>
        <v>#DIV/0!</v>
      </c>
      <c r="G42" s="355" t="e">
        <f t="shared" si="7"/>
        <v>#DIV/0!</v>
      </c>
      <c r="H42" s="355" t="e">
        <f t="shared" si="7"/>
        <v>#DIV/0!</v>
      </c>
      <c r="I42" s="355" t="e">
        <f t="shared" si="7"/>
        <v>#DIV/0!</v>
      </c>
      <c r="J42" s="120"/>
      <c r="K42" s="120"/>
    </row>
    <row r="43" spans="2:11" ht="15.75" customHeight="1">
      <c r="B43" s="814"/>
      <c r="C43" s="201"/>
      <c r="D43" s="826"/>
      <c r="E43" s="784"/>
      <c r="F43" s="784"/>
      <c r="G43" s="784"/>
      <c r="H43" s="784"/>
      <c r="I43" s="785"/>
      <c r="J43" s="120"/>
      <c r="K43" s="120"/>
    </row>
    <row r="44" spans="2:11" ht="15.75" customHeight="1">
      <c r="B44" s="814"/>
      <c r="C44" s="201"/>
      <c r="D44" s="882" t="s">
        <v>1797</v>
      </c>
      <c r="E44" s="787"/>
      <c r="F44" s="787"/>
      <c r="G44" s="787"/>
      <c r="H44" s="787"/>
      <c r="I44" s="788"/>
      <c r="J44" s="120"/>
      <c r="K44" s="120"/>
    </row>
    <row r="45" spans="2:11" ht="15.75" customHeight="1">
      <c r="B45" s="814"/>
      <c r="C45" s="201"/>
      <c r="D45" s="828"/>
      <c r="E45" s="790"/>
      <c r="F45" s="790"/>
      <c r="G45" s="790"/>
      <c r="H45" s="790"/>
      <c r="I45" s="791"/>
      <c r="J45" s="120"/>
      <c r="K45" s="120"/>
    </row>
    <row r="46" spans="2:11" ht="15.75" customHeight="1">
      <c r="B46" s="814"/>
      <c r="C46" s="180"/>
      <c r="D46" s="139" t="s">
        <v>1024</v>
      </c>
      <c r="E46" s="153" t="s">
        <v>916</v>
      </c>
      <c r="F46" s="153" t="s">
        <v>917</v>
      </c>
      <c r="G46" s="153" t="s">
        <v>918</v>
      </c>
      <c r="H46" s="153" t="s">
        <v>919</v>
      </c>
      <c r="I46" s="154" t="s">
        <v>1025</v>
      </c>
      <c r="J46" s="120"/>
      <c r="K46" s="120"/>
    </row>
    <row r="47" spans="2:11" ht="15.75" customHeight="1">
      <c r="B47" s="814"/>
      <c r="C47" s="180"/>
      <c r="D47" s="142" t="s">
        <v>1798</v>
      </c>
      <c r="E47" s="250"/>
      <c r="F47" s="250"/>
      <c r="G47" s="250"/>
      <c r="H47" s="250"/>
      <c r="I47" s="298">
        <f t="shared" ref="I47:I48" si="8">SUM(E47:H47)</f>
        <v>0</v>
      </c>
      <c r="J47" s="120"/>
      <c r="K47" s="120"/>
    </row>
    <row r="48" spans="2:11" ht="15.75" customHeight="1">
      <c r="B48" s="814"/>
      <c r="C48" s="180"/>
      <c r="D48" s="142" t="s">
        <v>1799</v>
      </c>
      <c r="E48" s="250"/>
      <c r="F48" s="250"/>
      <c r="G48" s="250"/>
      <c r="H48" s="250"/>
      <c r="I48" s="298">
        <f t="shared" si="8"/>
        <v>0</v>
      </c>
      <c r="J48" s="120"/>
      <c r="K48" s="120"/>
    </row>
    <row r="49" spans="1:26" ht="15.75" customHeight="1">
      <c r="B49" s="815"/>
      <c r="C49" s="145"/>
      <c r="D49" s="142" t="s">
        <v>1800</v>
      </c>
      <c r="E49" s="355" t="e">
        <f t="shared" ref="E49:I49" si="9">+E47/E48</f>
        <v>#DIV/0!</v>
      </c>
      <c r="F49" s="355" t="e">
        <f t="shared" si="9"/>
        <v>#DIV/0!</v>
      </c>
      <c r="G49" s="355" t="e">
        <f t="shared" si="9"/>
        <v>#DIV/0!</v>
      </c>
      <c r="H49" s="355" t="e">
        <f t="shared" si="9"/>
        <v>#DIV/0!</v>
      </c>
      <c r="I49" s="355" t="e">
        <f t="shared" si="9"/>
        <v>#DIV/0!</v>
      </c>
      <c r="J49" s="120"/>
      <c r="K49" s="120"/>
    </row>
    <row r="50" spans="1:26"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row>
    <row r="51" spans="1:26" ht="15.75" customHeight="1">
      <c r="A51" s="24"/>
      <c r="B51" s="24"/>
      <c r="C51" s="24"/>
      <c r="D51" s="198" t="s">
        <v>1801</v>
      </c>
      <c r="E51" s="198" t="s">
        <v>1802</v>
      </c>
      <c r="F51" s="198" t="s">
        <v>1803</v>
      </c>
      <c r="G51" s="356" t="s">
        <v>1804</v>
      </c>
      <c r="H51" s="24"/>
      <c r="I51" s="24"/>
      <c r="J51" s="24"/>
      <c r="K51" s="24"/>
      <c r="L51" s="24"/>
      <c r="M51" s="24"/>
      <c r="N51" s="24"/>
      <c r="O51" s="24"/>
      <c r="P51" s="24"/>
      <c r="Q51" s="24"/>
      <c r="R51" s="24"/>
      <c r="S51" s="24"/>
      <c r="T51" s="24"/>
      <c r="U51" s="24"/>
      <c r="V51" s="24"/>
      <c r="W51" s="24"/>
      <c r="X51" s="24"/>
      <c r="Y51" s="24"/>
      <c r="Z51" s="24"/>
    </row>
    <row r="52" spans="1:26" ht="15.75" customHeight="1">
      <c r="A52" s="24"/>
      <c r="B52" s="24"/>
      <c r="C52" s="24"/>
      <c r="D52" s="198" t="str">
        <f>+D16</f>
        <v>Licencias ambientales</v>
      </c>
      <c r="E52" s="355" t="e">
        <f>+E21</f>
        <v>#DIV/0!</v>
      </c>
      <c r="F52" s="357"/>
      <c r="G52" s="212" t="e">
        <f t="shared" ref="G52:G56" si="10">IF(F52/E52&gt;1,1,F52/E52)</f>
        <v>#DIV/0!</v>
      </c>
      <c r="H52" s="24"/>
      <c r="I52" s="24"/>
      <c r="J52" s="24"/>
      <c r="K52" s="24"/>
      <c r="L52" s="24"/>
      <c r="M52" s="24"/>
      <c r="N52" s="24"/>
      <c r="O52" s="24"/>
      <c r="P52" s="24"/>
      <c r="Q52" s="24"/>
      <c r="R52" s="24"/>
      <c r="S52" s="24"/>
      <c r="T52" s="24"/>
      <c r="U52" s="24"/>
      <c r="V52" s="24"/>
      <c r="W52" s="24"/>
      <c r="X52" s="24"/>
      <c r="Y52" s="24"/>
      <c r="Z52" s="24"/>
    </row>
    <row r="53" spans="1:26" ht="15.75" customHeight="1">
      <c r="A53" s="24"/>
      <c r="B53" s="24"/>
      <c r="C53" s="24"/>
      <c r="D53" s="198" t="str">
        <f>+D23</f>
        <v>Concesiones de agua</v>
      </c>
      <c r="E53" s="355" t="e">
        <f>+E28</f>
        <v>#DIV/0!</v>
      </c>
      <c r="F53" s="357"/>
      <c r="G53" s="212" t="e">
        <f t="shared" si="10"/>
        <v>#DIV/0!</v>
      </c>
      <c r="H53" s="24"/>
      <c r="I53" s="24"/>
      <c r="J53" s="24"/>
      <c r="K53" s="24"/>
      <c r="L53" s="24"/>
      <c r="M53" s="24"/>
      <c r="N53" s="24"/>
      <c r="O53" s="24"/>
      <c r="P53" s="24"/>
      <c r="Q53" s="24"/>
      <c r="R53" s="24"/>
      <c r="S53" s="24"/>
      <c r="T53" s="24"/>
      <c r="U53" s="24"/>
      <c r="V53" s="24"/>
      <c r="W53" s="24"/>
      <c r="X53" s="24"/>
      <c r="Y53" s="24"/>
      <c r="Z53" s="24"/>
    </row>
    <row r="54" spans="1:26" ht="15.75" customHeight="1">
      <c r="A54" s="24"/>
      <c r="B54" s="24"/>
      <c r="C54" s="24"/>
      <c r="D54" s="198" t="str">
        <f>+D30</f>
        <v>Permisos de vertimiento de agua</v>
      </c>
      <c r="E54" s="355" t="e">
        <f>+E35</f>
        <v>#DIV/0!</v>
      </c>
      <c r="F54" s="357"/>
      <c r="G54" s="212" t="e">
        <f t="shared" si="10"/>
        <v>#DIV/0!</v>
      </c>
      <c r="H54" s="24"/>
      <c r="I54" s="24"/>
      <c r="J54" s="24"/>
      <c r="K54" s="24"/>
      <c r="L54" s="24"/>
      <c r="M54" s="24"/>
      <c r="N54" s="24"/>
      <c r="O54" s="24"/>
      <c r="P54" s="24"/>
      <c r="Q54" s="24"/>
      <c r="R54" s="24"/>
      <c r="S54" s="24"/>
      <c r="T54" s="24"/>
      <c r="U54" s="24"/>
      <c r="V54" s="24"/>
      <c r="W54" s="24"/>
      <c r="X54" s="24"/>
      <c r="Y54" s="24"/>
      <c r="Z54" s="24"/>
    </row>
    <row r="55" spans="1:26" ht="15.75" customHeight="1">
      <c r="A55" s="24"/>
      <c r="B55" s="24"/>
      <c r="C55" s="24"/>
      <c r="D55" s="198" t="str">
        <f>+D37</f>
        <v>Permisos de aprovechamiento forestal</v>
      </c>
      <c r="E55" s="355" t="e">
        <f>+E42</f>
        <v>#DIV/0!</v>
      </c>
      <c r="F55" s="357"/>
      <c r="G55" s="212" t="e">
        <f t="shared" si="10"/>
        <v>#DIV/0!</v>
      </c>
      <c r="H55" s="24"/>
      <c r="I55" s="24"/>
      <c r="J55" s="24"/>
      <c r="K55" s="24"/>
      <c r="L55" s="24"/>
      <c r="M55" s="24"/>
      <c r="N55" s="24"/>
      <c r="O55" s="24"/>
      <c r="P55" s="24"/>
      <c r="Q55" s="24"/>
      <c r="R55" s="24"/>
      <c r="S55" s="24"/>
      <c r="T55" s="24"/>
      <c r="U55" s="24"/>
      <c r="V55" s="24"/>
      <c r="W55" s="24"/>
      <c r="X55" s="24"/>
      <c r="Y55" s="24"/>
      <c r="Z55" s="24"/>
    </row>
    <row r="56" spans="1:26" ht="15.75" customHeight="1">
      <c r="A56" s="24"/>
      <c r="B56" s="24"/>
      <c r="C56" s="24"/>
      <c r="D56" s="198" t="str">
        <f>+D44</f>
        <v>Permisos de emisiones atmosféricas</v>
      </c>
      <c r="E56" s="355" t="e">
        <f>+E49</f>
        <v>#DIV/0!</v>
      </c>
      <c r="F56" s="357"/>
      <c r="G56" s="212" t="e">
        <f t="shared" si="10"/>
        <v>#DIV/0!</v>
      </c>
      <c r="H56" s="24"/>
      <c r="I56" s="24"/>
      <c r="J56" s="24"/>
      <c r="K56" s="24"/>
      <c r="L56" s="24"/>
      <c r="M56" s="24"/>
      <c r="N56" s="24"/>
      <c r="O56" s="24"/>
      <c r="P56" s="24"/>
      <c r="Q56" s="24"/>
      <c r="R56" s="24"/>
      <c r="S56" s="24"/>
      <c r="T56" s="24"/>
      <c r="U56" s="24"/>
      <c r="V56" s="24"/>
      <c r="W56" s="24"/>
      <c r="X56" s="24"/>
      <c r="Y56" s="24"/>
      <c r="Z56" s="24"/>
    </row>
    <row r="57" spans="1:26" ht="15.75" customHeight="1">
      <c r="A57" s="24"/>
      <c r="B57" s="24"/>
      <c r="C57" s="24"/>
      <c r="D57" s="198" t="s">
        <v>1805</v>
      </c>
      <c r="E57" s="355" t="e">
        <f t="shared" ref="E57:G57" si="11">AVERAGE(E52:E56)</f>
        <v>#DIV/0!</v>
      </c>
      <c r="F57" s="355" t="e">
        <f t="shared" si="11"/>
        <v>#DIV/0!</v>
      </c>
      <c r="G57" s="212" t="e">
        <f t="shared" si="11"/>
        <v>#DIV/0!</v>
      </c>
      <c r="H57" s="24"/>
      <c r="I57" s="24"/>
      <c r="J57" s="24"/>
      <c r="K57" s="24"/>
      <c r="L57" s="24"/>
      <c r="M57" s="24"/>
      <c r="N57" s="24"/>
      <c r="O57" s="24"/>
      <c r="P57" s="24"/>
      <c r="Q57" s="24"/>
      <c r="R57" s="24"/>
      <c r="S57" s="24"/>
      <c r="T57" s="24"/>
      <c r="U57" s="24"/>
      <c r="V57" s="24"/>
      <c r="W57" s="24"/>
      <c r="X57" s="24"/>
      <c r="Y57" s="24"/>
      <c r="Z57" s="24"/>
    </row>
    <row r="58" spans="1:26"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row>
    <row r="59" spans="1:26"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row>
    <row r="60" spans="1:26" ht="60" customHeight="1">
      <c r="B60" s="198" t="s">
        <v>931</v>
      </c>
      <c r="C60" s="346"/>
      <c r="D60" s="822" t="s">
        <v>1806</v>
      </c>
      <c r="E60" s="732"/>
      <c r="F60" s="732"/>
      <c r="G60" s="732"/>
      <c r="H60" s="732"/>
      <c r="I60" s="733"/>
      <c r="J60" s="120"/>
      <c r="K60" s="120"/>
    </row>
    <row r="61" spans="1:26" ht="36" customHeight="1">
      <c r="B61" s="187" t="s">
        <v>933</v>
      </c>
      <c r="C61" s="202"/>
      <c r="D61" s="822" t="s">
        <v>1033</v>
      </c>
      <c r="E61" s="732"/>
      <c r="F61" s="732"/>
      <c r="G61" s="732"/>
      <c r="H61" s="732"/>
      <c r="I61" s="733"/>
      <c r="J61" s="120"/>
      <c r="K61" s="120"/>
    </row>
    <row r="62" spans="1:26" ht="15.75" customHeight="1">
      <c r="B62" s="118"/>
      <c r="C62" s="119"/>
      <c r="D62" s="120"/>
      <c r="E62" s="120"/>
      <c r="F62" s="120"/>
      <c r="G62" s="120"/>
      <c r="H62" s="120"/>
      <c r="I62" s="170"/>
      <c r="J62" s="120"/>
      <c r="K62" s="120"/>
    </row>
    <row r="63" spans="1:26" ht="24" customHeight="1">
      <c r="B63" s="830" t="s">
        <v>935</v>
      </c>
      <c r="C63" s="732"/>
      <c r="D63" s="732"/>
      <c r="E63" s="733"/>
      <c r="F63" s="120"/>
      <c r="G63" s="120"/>
      <c r="H63" s="120"/>
      <c r="I63" s="170"/>
      <c r="J63" s="120"/>
      <c r="K63" s="120"/>
    </row>
    <row r="64" spans="1:26" ht="15.75" customHeight="1">
      <c r="B64" s="813">
        <v>1</v>
      </c>
      <c r="C64" s="180"/>
      <c r="D64" s="181" t="s">
        <v>936</v>
      </c>
      <c r="E64" s="148"/>
      <c r="F64" s="120"/>
      <c r="G64" s="120"/>
      <c r="H64" s="120"/>
      <c r="I64" s="170"/>
      <c r="J64" s="120"/>
      <c r="K64" s="120"/>
    </row>
    <row r="65" spans="2:11" ht="15.75" customHeight="1">
      <c r="B65" s="814"/>
      <c r="C65" s="180"/>
      <c r="D65" s="142" t="s">
        <v>8</v>
      </c>
      <c r="E65" s="148"/>
      <c r="F65" s="120"/>
      <c r="G65" s="120"/>
      <c r="H65" s="120"/>
      <c r="I65" s="170"/>
      <c r="J65" s="120"/>
      <c r="K65" s="120"/>
    </row>
    <row r="66" spans="2:11" ht="15.75" customHeight="1">
      <c r="B66" s="814"/>
      <c r="C66" s="180"/>
      <c r="D66" s="142" t="s">
        <v>937</v>
      </c>
      <c r="E66" s="148"/>
      <c r="F66" s="120"/>
      <c r="G66" s="120"/>
      <c r="H66" s="120"/>
      <c r="I66" s="170"/>
      <c r="J66" s="120"/>
      <c r="K66" s="120"/>
    </row>
    <row r="67" spans="2:11" ht="15.75" customHeight="1">
      <c r="B67" s="814"/>
      <c r="C67" s="180"/>
      <c r="D67" s="142" t="s">
        <v>10</v>
      </c>
      <c r="E67" s="148"/>
      <c r="F67" s="120"/>
      <c r="G67" s="120"/>
      <c r="H67" s="120"/>
      <c r="I67" s="170"/>
      <c r="J67" s="120"/>
      <c r="K67" s="120"/>
    </row>
    <row r="68" spans="2:11" ht="15.75" customHeight="1">
      <c r="B68" s="814"/>
      <c r="C68" s="180"/>
      <c r="D68" s="142" t="s">
        <v>12</v>
      </c>
      <c r="E68" s="148"/>
      <c r="F68" s="120"/>
      <c r="G68" s="120"/>
      <c r="H68" s="120"/>
      <c r="I68" s="170"/>
      <c r="J68" s="120"/>
      <c r="K68" s="120"/>
    </row>
    <row r="69" spans="2:11" ht="15.75" customHeight="1">
      <c r="B69" s="814"/>
      <c r="C69" s="180"/>
      <c r="D69" s="142" t="s">
        <v>14</v>
      </c>
      <c r="E69" s="148"/>
      <c r="F69" s="120"/>
      <c r="G69" s="120"/>
      <c r="H69" s="120"/>
      <c r="I69" s="170"/>
      <c r="J69" s="120"/>
      <c r="K69" s="120"/>
    </row>
    <row r="70" spans="2:11" ht="15.75" customHeight="1">
      <c r="B70" s="815"/>
      <c r="C70" s="145"/>
      <c r="D70" s="142" t="s">
        <v>938</v>
      </c>
      <c r="E70" s="148"/>
      <c r="F70" s="120"/>
      <c r="G70" s="120"/>
      <c r="H70" s="120"/>
      <c r="I70" s="170"/>
      <c r="J70" s="120"/>
      <c r="K70" s="120"/>
    </row>
    <row r="71" spans="2:11" ht="15.75" customHeight="1">
      <c r="B71" s="118"/>
      <c r="C71" s="119"/>
      <c r="D71" s="120"/>
      <c r="E71" s="120"/>
      <c r="F71" s="120"/>
      <c r="G71" s="120"/>
      <c r="H71" s="120"/>
      <c r="I71" s="170"/>
      <c r="J71" s="120"/>
      <c r="K71" s="120"/>
    </row>
    <row r="72" spans="2:11" ht="15.75" customHeight="1">
      <c r="B72" s="830" t="s">
        <v>939</v>
      </c>
      <c r="C72" s="732"/>
      <c r="D72" s="732"/>
      <c r="E72" s="733"/>
      <c r="F72" s="120"/>
      <c r="G72" s="120"/>
      <c r="H72" s="120"/>
      <c r="I72" s="170"/>
      <c r="J72" s="120"/>
      <c r="K72" s="120"/>
    </row>
    <row r="73" spans="2:11" ht="15.75" customHeight="1">
      <c r="B73" s="813">
        <v>1</v>
      </c>
      <c r="C73" s="180"/>
      <c r="D73" s="181" t="s">
        <v>936</v>
      </c>
      <c r="E73" s="231" t="s">
        <v>940</v>
      </c>
      <c r="F73" s="120"/>
      <c r="G73" s="120"/>
      <c r="H73" s="120"/>
      <c r="I73" s="170"/>
      <c r="J73" s="120"/>
      <c r="K73" s="120"/>
    </row>
    <row r="74" spans="2:11" ht="15.75" customHeight="1">
      <c r="B74" s="814"/>
      <c r="C74" s="180"/>
      <c r="D74" s="142" t="s">
        <v>8</v>
      </c>
      <c r="E74" s="231" t="s">
        <v>1034</v>
      </c>
      <c r="F74" s="120"/>
      <c r="G74" s="120"/>
      <c r="H74" s="120"/>
      <c r="I74" s="170"/>
      <c r="J74" s="120"/>
      <c r="K74" s="120"/>
    </row>
    <row r="75" spans="2:11" ht="15.75" customHeight="1">
      <c r="B75" s="814"/>
      <c r="C75" s="180"/>
      <c r="D75" s="142" t="s">
        <v>937</v>
      </c>
      <c r="E75" s="183"/>
      <c r="F75" s="120"/>
      <c r="G75" s="120"/>
      <c r="H75" s="120"/>
      <c r="I75" s="170"/>
      <c r="J75" s="120"/>
      <c r="K75" s="120"/>
    </row>
    <row r="76" spans="2:11" ht="15.75" customHeight="1">
      <c r="B76" s="814"/>
      <c r="C76" s="180"/>
      <c r="D76" s="142" t="s">
        <v>10</v>
      </c>
      <c r="E76" s="183"/>
      <c r="F76" s="120"/>
      <c r="G76" s="120"/>
      <c r="H76" s="120"/>
      <c r="I76" s="170"/>
      <c r="J76" s="120"/>
      <c r="K76" s="120"/>
    </row>
    <row r="77" spans="2:11" ht="15.75" customHeight="1">
      <c r="B77" s="814"/>
      <c r="C77" s="180"/>
      <c r="D77" s="142" t="s">
        <v>12</v>
      </c>
      <c r="E77" s="183"/>
      <c r="F77" s="120"/>
      <c r="G77" s="120"/>
      <c r="H77" s="120"/>
      <c r="I77" s="170"/>
      <c r="J77" s="120"/>
      <c r="K77" s="120"/>
    </row>
    <row r="78" spans="2:11" ht="15.75" customHeight="1">
      <c r="B78" s="814"/>
      <c r="C78" s="180"/>
      <c r="D78" s="142" t="s">
        <v>14</v>
      </c>
      <c r="E78" s="183"/>
      <c r="F78" s="120"/>
      <c r="G78" s="120"/>
      <c r="H78" s="120"/>
      <c r="I78" s="170"/>
      <c r="J78" s="120"/>
      <c r="K78" s="120"/>
    </row>
    <row r="79" spans="2:11" ht="15.75" customHeight="1">
      <c r="B79" s="815"/>
      <c r="C79" s="145"/>
      <c r="D79" s="142" t="s">
        <v>938</v>
      </c>
      <c r="E79" s="183"/>
      <c r="F79" s="120"/>
      <c r="G79" s="120"/>
      <c r="H79" s="120"/>
      <c r="I79" s="170"/>
      <c r="J79" s="120"/>
      <c r="K79" s="120"/>
    </row>
    <row r="80" spans="2:11" ht="15.75" customHeight="1">
      <c r="B80" s="118"/>
      <c r="C80" s="119"/>
      <c r="D80" s="120"/>
      <c r="E80" s="120"/>
      <c r="F80" s="120"/>
      <c r="G80" s="120"/>
      <c r="H80" s="120"/>
      <c r="I80" s="170"/>
      <c r="J80" s="120"/>
      <c r="K80" s="120"/>
    </row>
    <row r="81" spans="2:11" ht="15" customHeight="1">
      <c r="B81" s="184" t="s">
        <v>942</v>
      </c>
      <c r="C81" s="185"/>
      <c r="D81" s="185"/>
      <c r="E81" s="215"/>
      <c r="G81" s="120"/>
      <c r="H81" s="120"/>
      <c r="I81" s="170"/>
      <c r="J81" s="120"/>
      <c r="K81" s="120"/>
    </row>
    <row r="82" spans="2:11" ht="15.75" customHeight="1">
      <c r="B82" s="187" t="s">
        <v>943</v>
      </c>
      <c r="C82" s="142" t="s">
        <v>944</v>
      </c>
      <c r="D82" s="142" t="s">
        <v>945</v>
      </c>
      <c r="E82" s="142" t="s">
        <v>946</v>
      </c>
      <c r="F82" s="120"/>
      <c r="G82" s="120"/>
      <c r="H82" s="120"/>
      <c r="I82" s="170"/>
      <c r="J82" s="120"/>
    </row>
    <row r="83" spans="2:11" ht="15.75" customHeight="1">
      <c r="B83" s="189">
        <v>42401</v>
      </c>
      <c r="C83" s="142">
        <v>0.01</v>
      </c>
      <c r="D83" s="216" t="s">
        <v>1807</v>
      </c>
      <c r="E83" s="142"/>
      <c r="F83" s="120"/>
      <c r="G83" s="120"/>
      <c r="H83" s="120"/>
      <c r="I83" s="170"/>
      <c r="J83" s="120"/>
    </row>
    <row r="84" spans="2:11" ht="15.75" customHeight="1">
      <c r="B84" s="118"/>
      <c r="C84" s="119"/>
      <c r="D84" s="120"/>
      <c r="E84" s="120"/>
      <c r="F84" s="120"/>
      <c r="G84" s="120"/>
      <c r="H84" s="120"/>
      <c r="I84" s="170"/>
      <c r="J84" s="120"/>
      <c r="K84" s="120"/>
    </row>
    <row r="85" spans="2:11" ht="15.75" customHeight="1">
      <c r="B85" s="193" t="s">
        <v>850</v>
      </c>
      <c r="C85" s="194"/>
      <c r="D85" s="120"/>
      <c r="E85" s="120"/>
      <c r="F85" s="120"/>
      <c r="G85" s="120"/>
      <c r="H85" s="120"/>
      <c r="I85" s="170"/>
      <c r="J85" s="120"/>
      <c r="K85" s="120"/>
    </row>
    <row r="86" spans="2:11" ht="15.75" customHeight="1">
      <c r="B86" s="889"/>
      <c r="C86" s="784"/>
      <c r="D86" s="785"/>
      <c r="E86" s="120"/>
      <c r="F86" s="120"/>
      <c r="G86" s="120"/>
      <c r="H86" s="120"/>
      <c r="I86" s="170"/>
      <c r="J86" s="120"/>
      <c r="K86" s="120"/>
    </row>
    <row r="87" spans="2:11" ht="15.75" customHeight="1">
      <c r="B87" s="881"/>
      <c r="C87" s="790"/>
      <c r="D87" s="791"/>
      <c r="E87" s="120"/>
      <c r="F87" s="120"/>
      <c r="G87" s="120"/>
      <c r="H87" s="120"/>
      <c r="I87" s="170"/>
      <c r="J87" s="120"/>
      <c r="K87" s="120"/>
    </row>
    <row r="88" spans="2:11" ht="15.75" customHeight="1">
      <c r="B88" s="120"/>
      <c r="C88" s="170"/>
      <c r="D88" s="120"/>
      <c r="E88" s="120"/>
      <c r="F88" s="120"/>
      <c r="G88" s="120"/>
      <c r="H88" s="120"/>
      <c r="I88" s="170"/>
      <c r="J88" s="120"/>
      <c r="K88" s="120"/>
    </row>
    <row r="89" spans="2:11" ht="15.75" customHeight="1">
      <c r="B89" s="220" t="s">
        <v>948</v>
      </c>
      <c r="C89" s="197"/>
      <c r="D89" s="120"/>
      <c r="E89" s="120"/>
      <c r="F89" s="120"/>
      <c r="G89" s="120"/>
      <c r="H89" s="120"/>
      <c r="I89" s="170"/>
      <c r="J89" s="120"/>
      <c r="K89" s="120"/>
    </row>
    <row r="90" spans="2:11" ht="15.75" customHeight="1">
      <c r="B90" s="118"/>
      <c r="C90" s="119"/>
      <c r="D90" s="120"/>
      <c r="E90" s="120"/>
      <c r="F90" s="120"/>
      <c r="G90" s="120"/>
      <c r="H90" s="120"/>
      <c r="I90" s="170"/>
      <c r="J90" s="120"/>
      <c r="K90" s="120"/>
    </row>
    <row r="91" spans="2:11" ht="15.75" customHeight="1">
      <c r="B91" s="813" t="s">
        <v>949</v>
      </c>
      <c r="C91" s="248"/>
      <c r="D91" s="260" t="s">
        <v>1808</v>
      </c>
      <c r="E91" s="120"/>
      <c r="F91" s="120"/>
      <c r="G91" s="120"/>
      <c r="H91" s="120"/>
      <c r="I91" s="170"/>
      <c r="J91" s="120"/>
      <c r="K91" s="120"/>
    </row>
    <row r="92" spans="2:11" ht="15.75" customHeight="1">
      <c r="B92" s="815"/>
      <c r="C92" s="145"/>
      <c r="D92" s="142" t="s">
        <v>1809</v>
      </c>
      <c r="E92" s="120"/>
      <c r="F92" s="120"/>
      <c r="G92" s="120"/>
      <c r="H92" s="120"/>
      <c r="I92" s="170"/>
      <c r="J92" s="120"/>
      <c r="K92" s="120"/>
    </row>
    <row r="93" spans="2:11" ht="15.75" customHeight="1">
      <c r="B93" s="813" t="s">
        <v>951</v>
      </c>
      <c r="C93" s="180"/>
      <c r="D93" s="221" t="s">
        <v>952</v>
      </c>
      <c r="E93" s="120"/>
      <c r="F93" s="120"/>
      <c r="G93" s="120"/>
      <c r="H93" s="120"/>
      <c r="I93" s="170"/>
      <c r="J93" s="120"/>
      <c r="K93" s="120"/>
    </row>
    <row r="94" spans="2:11" ht="15.75" customHeight="1">
      <c r="B94" s="814"/>
      <c r="C94" s="180"/>
      <c r="D94" s="206" t="s">
        <v>1810</v>
      </c>
      <c r="E94" s="120"/>
      <c r="F94" s="120"/>
      <c r="G94" s="120"/>
      <c r="H94" s="120"/>
      <c r="I94" s="170"/>
      <c r="J94" s="120"/>
      <c r="K94" s="120"/>
    </row>
    <row r="95" spans="2:11" ht="15.75" customHeight="1">
      <c r="B95" s="814"/>
      <c r="C95" s="180"/>
      <c r="D95" s="221" t="s">
        <v>1038</v>
      </c>
      <c r="E95" s="120"/>
      <c r="F95" s="120"/>
      <c r="G95" s="120"/>
      <c r="H95" s="120"/>
      <c r="I95" s="170"/>
      <c r="J95" s="120"/>
      <c r="K95" s="120"/>
    </row>
    <row r="96" spans="2:11" ht="15.75" customHeight="1">
      <c r="B96" s="814"/>
      <c r="C96" s="180"/>
      <c r="D96" s="206" t="s">
        <v>956</v>
      </c>
      <c r="E96" s="120"/>
      <c r="F96" s="120"/>
      <c r="G96" s="120"/>
      <c r="H96" s="120"/>
      <c r="I96" s="170"/>
      <c r="J96" s="120"/>
      <c r="K96" s="120"/>
    </row>
    <row r="97" spans="2:11" ht="15.75" customHeight="1">
      <c r="B97" s="814"/>
      <c r="C97" s="180"/>
      <c r="D97" s="206" t="s">
        <v>957</v>
      </c>
      <c r="E97" s="120"/>
      <c r="F97" s="120"/>
      <c r="G97" s="120"/>
      <c r="H97" s="120"/>
      <c r="I97" s="170"/>
      <c r="J97" s="120"/>
      <c r="K97" s="120"/>
    </row>
    <row r="98" spans="2:11" ht="15.75" customHeight="1">
      <c r="B98" s="814"/>
      <c r="C98" s="180"/>
      <c r="D98" s="206" t="s">
        <v>1811</v>
      </c>
      <c r="E98" s="120"/>
      <c r="F98" s="120"/>
      <c r="G98" s="120"/>
      <c r="H98" s="120"/>
      <c r="I98" s="170"/>
      <c r="J98" s="120"/>
      <c r="K98" s="120"/>
    </row>
    <row r="99" spans="2:11" ht="15.75" customHeight="1">
      <c r="B99" s="814"/>
      <c r="C99" s="180"/>
      <c r="D99" s="206" t="s">
        <v>1812</v>
      </c>
      <c r="E99" s="120"/>
      <c r="F99" s="120"/>
      <c r="G99" s="120"/>
      <c r="H99" s="120"/>
      <c r="I99" s="170"/>
      <c r="J99" s="120"/>
      <c r="K99" s="120"/>
    </row>
    <row r="100" spans="2:11" ht="15.75" customHeight="1">
      <c r="B100" s="814"/>
      <c r="C100" s="180"/>
      <c r="D100" s="206" t="s">
        <v>1813</v>
      </c>
      <c r="E100" s="120"/>
      <c r="F100" s="120"/>
      <c r="G100" s="120"/>
      <c r="H100" s="120"/>
      <c r="I100" s="170"/>
      <c r="J100" s="120"/>
      <c r="K100" s="120"/>
    </row>
    <row r="101" spans="2:11" ht="15.75" customHeight="1">
      <c r="B101" s="814"/>
      <c r="C101" s="180"/>
      <c r="D101" s="206" t="s">
        <v>1814</v>
      </c>
      <c r="E101" s="120"/>
      <c r="F101" s="120"/>
      <c r="G101" s="120"/>
      <c r="H101" s="120"/>
      <c r="I101" s="170"/>
      <c r="J101" s="120"/>
      <c r="K101" s="120"/>
    </row>
    <row r="102" spans="2:11" ht="15.75" customHeight="1">
      <c r="B102" s="814"/>
      <c r="C102" s="180"/>
      <c r="D102" s="206" t="s">
        <v>1815</v>
      </c>
      <c r="E102" s="120"/>
      <c r="F102" s="120"/>
      <c r="G102" s="120"/>
      <c r="H102" s="120"/>
      <c r="I102" s="170"/>
      <c r="J102" s="120"/>
      <c r="K102" s="120"/>
    </row>
    <row r="103" spans="2:11" ht="15.75" customHeight="1">
      <c r="B103" s="815"/>
      <c r="C103" s="145"/>
      <c r="D103" s="142" t="s">
        <v>1816</v>
      </c>
      <c r="E103" s="120"/>
      <c r="F103" s="120"/>
      <c r="G103" s="120"/>
      <c r="H103" s="120"/>
      <c r="I103" s="170"/>
      <c r="J103" s="120"/>
      <c r="K103" s="120"/>
    </row>
    <row r="104" spans="2:11" ht="15.75" customHeight="1">
      <c r="B104" s="187" t="s">
        <v>964</v>
      </c>
      <c r="C104" s="145"/>
      <c r="D104" s="142"/>
      <c r="E104" s="120"/>
      <c r="F104" s="120"/>
      <c r="G104" s="120"/>
      <c r="H104" s="120"/>
      <c r="I104" s="170"/>
      <c r="J104" s="120"/>
      <c r="K104" s="120"/>
    </row>
    <row r="105" spans="2:11" ht="15.75" customHeight="1">
      <c r="B105" s="813" t="s">
        <v>965</v>
      </c>
      <c r="C105" s="180"/>
      <c r="D105" s="206" t="s">
        <v>1817</v>
      </c>
      <c r="E105" s="120"/>
      <c r="F105" s="120"/>
      <c r="G105" s="120"/>
      <c r="H105" s="120"/>
      <c r="I105" s="170"/>
      <c r="J105" s="120"/>
      <c r="K105" s="120"/>
    </row>
    <row r="106" spans="2:11" ht="15.75" customHeight="1">
      <c r="B106" s="814"/>
      <c r="C106" s="180"/>
      <c r="D106" s="206" t="s">
        <v>1818</v>
      </c>
      <c r="E106" s="120"/>
      <c r="F106" s="120"/>
      <c r="G106" s="120"/>
      <c r="H106" s="120"/>
      <c r="I106" s="170"/>
      <c r="J106" s="120"/>
      <c r="K106" s="120"/>
    </row>
    <row r="107" spans="2:11" ht="15.75" customHeight="1">
      <c r="B107" s="814"/>
      <c r="C107" s="180"/>
      <c r="D107" s="206" t="s">
        <v>1819</v>
      </c>
      <c r="E107" s="120"/>
      <c r="F107" s="120"/>
      <c r="G107" s="120"/>
      <c r="H107" s="120"/>
      <c r="I107" s="170"/>
      <c r="J107" s="120"/>
      <c r="K107" s="120"/>
    </row>
    <row r="108" spans="2:11" ht="15.75" customHeight="1">
      <c r="B108" s="814"/>
      <c r="C108" s="180"/>
      <c r="D108" s="206" t="s">
        <v>1820</v>
      </c>
      <c r="E108" s="120"/>
      <c r="F108" s="120"/>
      <c r="G108" s="120"/>
      <c r="H108" s="120"/>
      <c r="I108" s="170"/>
      <c r="J108" s="120"/>
      <c r="K108" s="120"/>
    </row>
    <row r="109" spans="2:11" ht="15.75" customHeight="1">
      <c r="B109" s="814"/>
      <c r="C109" s="180"/>
      <c r="D109" s="206" t="s">
        <v>1821</v>
      </c>
      <c r="E109" s="120"/>
      <c r="F109" s="120"/>
      <c r="G109" s="120"/>
      <c r="H109" s="120"/>
      <c r="I109" s="170"/>
      <c r="J109" s="120"/>
      <c r="K109" s="120"/>
    </row>
    <row r="110" spans="2:11" ht="15.75" customHeight="1">
      <c r="B110" s="814"/>
      <c r="C110" s="180"/>
      <c r="D110" s="206" t="s">
        <v>1822</v>
      </c>
      <c r="E110" s="120"/>
      <c r="F110" s="120"/>
      <c r="G110" s="120"/>
      <c r="H110" s="120"/>
      <c r="I110" s="170"/>
      <c r="J110" s="120"/>
      <c r="K110" s="120"/>
    </row>
    <row r="111" spans="2:11" ht="15.75" customHeight="1">
      <c r="B111" s="815"/>
      <c r="C111" s="145"/>
      <c r="D111" s="142" t="s">
        <v>1823</v>
      </c>
      <c r="E111" s="120"/>
      <c r="F111" s="120"/>
      <c r="G111" s="120"/>
      <c r="H111" s="120"/>
      <c r="I111" s="170"/>
      <c r="J111" s="120"/>
      <c r="K111" s="120"/>
    </row>
    <row r="112" spans="2:11" ht="15.75" customHeight="1">
      <c r="B112" s="813" t="s">
        <v>982</v>
      </c>
      <c r="C112" s="180"/>
      <c r="D112" s="221" t="s">
        <v>264</v>
      </c>
      <c r="E112" s="120"/>
      <c r="F112" s="120"/>
      <c r="G112" s="120"/>
      <c r="H112" s="120"/>
      <c r="I112" s="170"/>
      <c r="J112" s="120"/>
      <c r="K112" s="120"/>
    </row>
    <row r="113" spans="2:11" ht="15.75" customHeight="1">
      <c r="B113" s="814"/>
      <c r="C113" s="180"/>
      <c r="D113" s="222"/>
      <c r="E113" s="120"/>
      <c r="F113" s="120"/>
      <c r="G113" s="120"/>
      <c r="H113" s="120"/>
      <c r="I113" s="170"/>
      <c r="J113" s="120"/>
      <c r="K113" s="120"/>
    </row>
    <row r="114" spans="2:11" ht="15.75" customHeight="1">
      <c r="B114" s="814"/>
      <c r="C114" s="180"/>
      <c r="D114" s="206" t="s">
        <v>983</v>
      </c>
      <c r="E114" s="120"/>
      <c r="F114" s="120"/>
      <c r="G114" s="120"/>
      <c r="H114" s="120"/>
      <c r="I114" s="170"/>
      <c r="J114" s="120"/>
      <c r="K114" s="120"/>
    </row>
    <row r="115" spans="2:11" ht="15.75" customHeight="1">
      <c r="B115" s="814"/>
      <c r="C115" s="180"/>
      <c r="D115" s="206" t="s">
        <v>1824</v>
      </c>
      <c r="E115" s="120"/>
      <c r="F115" s="120"/>
      <c r="G115" s="120"/>
      <c r="H115" s="120"/>
      <c r="I115" s="170"/>
      <c r="J115" s="120"/>
      <c r="K115" s="120"/>
    </row>
    <row r="116" spans="2:11" ht="15.75" customHeight="1">
      <c r="B116" s="814"/>
      <c r="C116" s="180"/>
      <c r="D116" s="206" t="s">
        <v>1825</v>
      </c>
      <c r="E116" s="120"/>
      <c r="F116" s="120"/>
      <c r="G116" s="120"/>
      <c r="H116" s="120"/>
      <c r="I116" s="170"/>
      <c r="J116" s="120"/>
      <c r="K116" s="120"/>
    </row>
    <row r="117" spans="2:11" ht="15.75" customHeight="1">
      <c r="B117" s="814"/>
      <c r="C117" s="180"/>
      <c r="D117" s="206" t="s">
        <v>1826</v>
      </c>
      <c r="E117" s="120"/>
      <c r="F117" s="120"/>
      <c r="G117" s="120"/>
      <c r="H117" s="120"/>
      <c r="I117" s="170"/>
      <c r="J117" s="120"/>
      <c r="K117" s="120"/>
    </row>
    <row r="118" spans="2:11" ht="15.75" customHeight="1">
      <c r="B118" s="814"/>
      <c r="C118" s="180"/>
      <c r="D118" s="206" t="s">
        <v>1827</v>
      </c>
      <c r="E118" s="120"/>
      <c r="F118" s="120"/>
      <c r="G118" s="120"/>
      <c r="H118" s="120"/>
      <c r="I118" s="170"/>
      <c r="J118" s="120"/>
      <c r="K118" s="120"/>
    </row>
    <row r="119" spans="2:11" ht="15.75" customHeight="1">
      <c r="B119" s="814"/>
      <c r="C119" s="180"/>
      <c r="D119" s="358" t="s">
        <v>1828</v>
      </c>
      <c r="E119" s="120"/>
      <c r="F119" s="120"/>
      <c r="G119" s="120"/>
      <c r="H119" s="120"/>
      <c r="I119" s="170"/>
      <c r="J119" s="120"/>
      <c r="K119" s="120"/>
    </row>
    <row r="120" spans="2:11" ht="15.75" customHeight="1">
      <c r="B120" s="814"/>
      <c r="C120" s="180"/>
      <c r="D120" s="206" t="s">
        <v>1829</v>
      </c>
      <c r="E120" s="120"/>
      <c r="F120" s="120"/>
      <c r="G120" s="120"/>
      <c r="H120" s="120"/>
      <c r="I120" s="170"/>
      <c r="J120" s="120"/>
      <c r="K120" s="120"/>
    </row>
    <row r="121" spans="2:11" ht="15.75" customHeight="1">
      <c r="B121" s="814"/>
      <c r="C121" s="180"/>
      <c r="D121" s="206" t="s">
        <v>1830</v>
      </c>
      <c r="E121" s="120"/>
      <c r="F121" s="120"/>
      <c r="G121" s="120"/>
      <c r="H121" s="120"/>
      <c r="I121" s="170"/>
      <c r="J121" s="120"/>
      <c r="K121" s="120"/>
    </row>
    <row r="122" spans="2:11" ht="15.75" customHeight="1">
      <c r="B122" s="814"/>
      <c r="C122" s="180"/>
      <c r="D122" s="206" t="s">
        <v>1831</v>
      </c>
      <c r="E122" s="120"/>
      <c r="F122" s="120"/>
      <c r="G122" s="120"/>
      <c r="H122" s="120"/>
      <c r="I122" s="170"/>
      <c r="J122" s="120"/>
      <c r="K122" s="120"/>
    </row>
    <row r="123" spans="2:11" ht="15.75" customHeight="1">
      <c r="B123" s="814"/>
      <c r="C123" s="180"/>
      <c r="D123" s="206" t="s">
        <v>1832</v>
      </c>
      <c r="E123" s="120"/>
      <c r="F123" s="120"/>
      <c r="G123" s="120"/>
      <c r="H123" s="120"/>
      <c r="I123" s="170"/>
      <c r="J123" s="120"/>
      <c r="K123" s="120"/>
    </row>
    <row r="124" spans="2:11" ht="15.75" customHeight="1">
      <c r="B124" s="815"/>
      <c r="C124" s="145"/>
      <c r="D124" s="142" t="s">
        <v>1833</v>
      </c>
      <c r="E124" s="120"/>
      <c r="F124" s="120"/>
      <c r="G124" s="120"/>
      <c r="H124" s="120"/>
      <c r="I124" s="170"/>
      <c r="J124" s="120"/>
      <c r="K124" s="120"/>
    </row>
    <row r="125" spans="2:11" ht="15.75" customHeight="1">
      <c r="B125" s="120"/>
      <c r="C125" s="170"/>
      <c r="D125" s="120"/>
      <c r="E125" s="120"/>
      <c r="F125" s="120"/>
      <c r="G125" s="120"/>
      <c r="H125" s="120"/>
      <c r="I125" s="170"/>
      <c r="J125" s="120"/>
      <c r="K125" s="120"/>
    </row>
    <row r="126" spans="2:11" ht="15.75" customHeight="1">
      <c r="B126" s="120"/>
      <c r="C126" s="170"/>
      <c r="D126" s="120"/>
      <c r="E126" s="120"/>
      <c r="F126" s="120"/>
      <c r="G126" s="120"/>
      <c r="H126" s="120"/>
      <c r="I126" s="170"/>
      <c r="J126" s="120"/>
      <c r="K126" s="120"/>
    </row>
    <row r="127" spans="2:11" ht="15.75" customHeight="1">
      <c r="B127" s="120"/>
      <c r="C127" s="170"/>
      <c r="D127" s="120"/>
      <c r="E127" s="120"/>
      <c r="F127" s="120"/>
      <c r="G127" s="120"/>
      <c r="H127" s="120"/>
      <c r="I127" s="170"/>
      <c r="J127" s="120"/>
      <c r="K127" s="120"/>
    </row>
    <row r="128" spans="2:11" ht="15.75" customHeight="1">
      <c r="B128" s="120"/>
      <c r="C128" s="170"/>
      <c r="D128" s="120"/>
      <c r="E128" s="120"/>
      <c r="F128" s="120"/>
      <c r="G128" s="120"/>
      <c r="H128" s="120"/>
      <c r="I128" s="170"/>
      <c r="J128" s="120"/>
      <c r="K128" s="120"/>
    </row>
    <row r="129" spans="2:11" ht="15.75" customHeight="1">
      <c r="B129" s="120"/>
      <c r="C129" s="170"/>
      <c r="D129" s="120"/>
      <c r="E129" s="120"/>
      <c r="F129" s="120"/>
      <c r="G129" s="120"/>
      <c r="H129" s="120"/>
      <c r="I129" s="170"/>
      <c r="J129" s="120"/>
      <c r="K129" s="120"/>
    </row>
    <row r="130" spans="2:11" ht="15.75" customHeight="1">
      <c r="B130" s="120"/>
      <c r="C130" s="170"/>
      <c r="D130" s="120"/>
      <c r="E130" s="120"/>
      <c r="F130" s="120"/>
      <c r="G130" s="120"/>
      <c r="H130" s="120"/>
      <c r="I130" s="170"/>
      <c r="J130" s="120"/>
      <c r="K130" s="120"/>
    </row>
    <row r="131" spans="2:11" ht="15.75" customHeight="1">
      <c r="B131" s="120"/>
      <c r="C131" s="170"/>
      <c r="D131" s="120"/>
      <c r="E131" s="120"/>
      <c r="F131" s="120"/>
      <c r="G131" s="120"/>
      <c r="H131" s="120"/>
      <c r="I131" s="170"/>
      <c r="J131" s="120"/>
      <c r="K131" s="120"/>
    </row>
    <row r="132" spans="2:11" ht="15.75" customHeight="1">
      <c r="B132" s="120"/>
      <c r="C132" s="170"/>
      <c r="D132" s="120"/>
      <c r="E132" s="120"/>
      <c r="F132" s="120"/>
      <c r="G132" s="120"/>
      <c r="H132" s="120"/>
      <c r="I132" s="170"/>
      <c r="J132" s="120"/>
      <c r="K132" s="120"/>
    </row>
    <row r="133" spans="2:11" ht="15.75" customHeight="1">
      <c r="B133" s="120"/>
      <c r="C133" s="170"/>
      <c r="D133" s="120"/>
      <c r="E133" s="120"/>
      <c r="F133" s="120"/>
      <c r="G133" s="120"/>
      <c r="H133" s="120"/>
      <c r="I133" s="170"/>
      <c r="J133" s="120"/>
      <c r="K133" s="120"/>
    </row>
    <row r="134" spans="2:11" ht="15.75" customHeight="1">
      <c r="B134" s="120"/>
      <c r="C134" s="170"/>
      <c r="D134" s="120"/>
      <c r="E134" s="120"/>
      <c r="F134" s="120"/>
      <c r="G134" s="120"/>
      <c r="H134" s="120"/>
      <c r="I134" s="170"/>
      <c r="J134" s="120"/>
      <c r="K134" s="120"/>
    </row>
    <row r="135" spans="2:11" ht="15.75" customHeight="1">
      <c r="B135" s="120"/>
      <c r="C135" s="170"/>
      <c r="D135" s="120"/>
      <c r="E135" s="120"/>
      <c r="F135" s="120"/>
      <c r="G135" s="120"/>
      <c r="H135" s="120"/>
      <c r="I135" s="170"/>
      <c r="J135" s="120"/>
      <c r="K135" s="120"/>
    </row>
    <row r="136" spans="2:11" ht="15.75" customHeight="1">
      <c r="B136" s="120"/>
      <c r="C136" s="170"/>
      <c r="D136" s="120"/>
      <c r="E136" s="120"/>
      <c r="F136" s="120"/>
      <c r="G136" s="120"/>
      <c r="H136" s="120"/>
      <c r="I136" s="170"/>
      <c r="J136" s="120"/>
      <c r="K136" s="120"/>
    </row>
    <row r="137" spans="2:11" ht="15.75" customHeight="1">
      <c r="B137" s="120"/>
      <c r="C137" s="170"/>
      <c r="D137" s="120"/>
      <c r="E137" s="120"/>
      <c r="F137" s="120"/>
      <c r="G137" s="120"/>
      <c r="H137" s="120"/>
      <c r="I137" s="170"/>
      <c r="J137" s="120"/>
      <c r="K137" s="120"/>
    </row>
    <row r="138" spans="2:11" ht="15.75" customHeight="1">
      <c r="B138" s="120"/>
      <c r="C138" s="170"/>
      <c r="D138" s="120"/>
      <c r="E138" s="120"/>
      <c r="F138" s="120"/>
      <c r="G138" s="120"/>
      <c r="H138" s="120"/>
      <c r="I138" s="170"/>
      <c r="J138" s="120"/>
      <c r="K138" s="120"/>
    </row>
    <row r="139" spans="2:11" ht="15.75" customHeight="1">
      <c r="B139" s="120"/>
      <c r="C139" s="170"/>
      <c r="D139" s="120"/>
      <c r="E139" s="120"/>
      <c r="F139" s="120"/>
      <c r="G139" s="120"/>
      <c r="H139" s="120"/>
      <c r="I139" s="170"/>
      <c r="J139" s="120"/>
      <c r="K139" s="120"/>
    </row>
    <row r="140" spans="2:11" ht="15.75" customHeight="1">
      <c r="B140" s="120"/>
      <c r="C140" s="170"/>
      <c r="D140" s="120"/>
      <c r="E140" s="120"/>
      <c r="F140" s="120"/>
      <c r="G140" s="120"/>
      <c r="H140" s="120"/>
      <c r="I140" s="170"/>
      <c r="J140" s="120"/>
      <c r="K140" s="120"/>
    </row>
    <row r="141" spans="2:11" ht="15.75" customHeight="1">
      <c r="B141" s="120"/>
      <c r="C141" s="170"/>
      <c r="D141" s="120"/>
      <c r="E141" s="120"/>
      <c r="F141" s="120"/>
      <c r="G141" s="120"/>
      <c r="H141" s="120"/>
      <c r="I141" s="170"/>
      <c r="J141" s="120"/>
      <c r="K141" s="120"/>
    </row>
    <row r="142" spans="2:11" ht="15.75" customHeight="1">
      <c r="B142" s="120"/>
      <c r="C142" s="170"/>
      <c r="D142" s="120"/>
      <c r="E142" s="120"/>
      <c r="F142" s="120"/>
      <c r="G142" s="120"/>
      <c r="H142" s="120"/>
      <c r="I142" s="170"/>
      <c r="J142" s="120"/>
      <c r="K142" s="120"/>
    </row>
    <row r="143" spans="2:11" ht="15.75" customHeight="1">
      <c r="B143" s="120"/>
      <c r="C143" s="170"/>
      <c r="D143" s="120"/>
      <c r="E143" s="120"/>
      <c r="F143" s="120"/>
      <c r="G143" s="120"/>
      <c r="H143" s="120"/>
      <c r="I143" s="170"/>
      <c r="J143" s="120"/>
      <c r="K143" s="120"/>
    </row>
    <row r="144" spans="2:11" ht="15.75" customHeight="1">
      <c r="B144" s="120"/>
      <c r="C144" s="170"/>
      <c r="D144" s="120"/>
      <c r="E144" s="120"/>
      <c r="F144" s="120"/>
      <c r="G144" s="120"/>
      <c r="H144" s="120"/>
      <c r="I144" s="170"/>
      <c r="J144" s="120"/>
      <c r="K144" s="120"/>
    </row>
    <row r="145" spans="2:11" ht="15.75" customHeight="1">
      <c r="B145" s="120"/>
      <c r="C145" s="170"/>
      <c r="D145" s="120"/>
      <c r="E145" s="120"/>
      <c r="F145" s="120"/>
      <c r="G145" s="120"/>
      <c r="H145" s="120"/>
      <c r="I145" s="170"/>
      <c r="J145" s="120"/>
      <c r="K145" s="120"/>
    </row>
    <row r="146" spans="2:11" ht="15.75" customHeight="1">
      <c r="B146" s="120"/>
      <c r="C146" s="170"/>
      <c r="D146" s="120"/>
      <c r="E146" s="120"/>
      <c r="F146" s="120"/>
      <c r="G146" s="120"/>
      <c r="H146" s="120"/>
      <c r="I146" s="170"/>
      <c r="J146" s="120"/>
      <c r="K146" s="120"/>
    </row>
    <row r="147" spans="2:11" ht="15.75" customHeight="1">
      <c r="B147" s="120"/>
      <c r="C147" s="170"/>
      <c r="D147" s="120"/>
      <c r="E147" s="120"/>
      <c r="F147" s="120"/>
      <c r="G147" s="120"/>
      <c r="H147" s="120"/>
      <c r="I147" s="170"/>
      <c r="J147" s="120"/>
      <c r="K147" s="120"/>
    </row>
    <row r="148" spans="2:11" ht="15.75" customHeight="1">
      <c r="B148" s="120"/>
      <c r="C148" s="170"/>
      <c r="D148" s="120"/>
      <c r="E148" s="120"/>
      <c r="F148" s="120"/>
      <c r="G148" s="120"/>
      <c r="H148" s="120"/>
      <c r="I148" s="170"/>
      <c r="J148" s="120"/>
      <c r="K148" s="120"/>
    </row>
    <row r="149" spans="2:11" ht="15.75" customHeight="1">
      <c r="B149" s="120"/>
      <c r="C149" s="170"/>
      <c r="D149" s="120"/>
      <c r="E149" s="120"/>
      <c r="F149" s="120"/>
      <c r="G149" s="120"/>
      <c r="H149" s="120"/>
      <c r="I149" s="170"/>
      <c r="J149" s="120"/>
      <c r="K149" s="120"/>
    </row>
    <row r="150" spans="2:11" ht="15.75" customHeight="1">
      <c r="B150" s="120"/>
      <c r="C150" s="170"/>
      <c r="D150" s="120"/>
      <c r="E150" s="120"/>
      <c r="F150" s="120"/>
      <c r="G150" s="120"/>
      <c r="H150" s="120"/>
      <c r="I150" s="170"/>
      <c r="J150" s="120"/>
      <c r="K150" s="120"/>
    </row>
    <row r="151" spans="2:11" ht="15.75" customHeight="1">
      <c r="B151" s="120"/>
      <c r="C151" s="170"/>
      <c r="D151" s="120"/>
      <c r="E151" s="120"/>
      <c r="F151" s="120"/>
      <c r="G151" s="120"/>
      <c r="H151" s="120"/>
      <c r="I151" s="170"/>
      <c r="J151" s="120"/>
      <c r="K151" s="120"/>
    </row>
    <row r="152" spans="2:11" ht="15.75" customHeight="1">
      <c r="B152" s="120"/>
      <c r="C152" s="170"/>
      <c r="D152" s="120"/>
      <c r="E152" s="120"/>
      <c r="F152" s="120"/>
      <c r="G152" s="120"/>
      <c r="H152" s="120"/>
      <c r="I152" s="170"/>
      <c r="J152" s="120"/>
      <c r="K152" s="120"/>
    </row>
    <row r="153" spans="2:11" ht="15.75" customHeight="1">
      <c r="B153" s="120"/>
      <c r="C153" s="170"/>
      <c r="D153" s="120"/>
      <c r="E153" s="120"/>
      <c r="F153" s="120"/>
      <c r="G153" s="120"/>
      <c r="H153" s="120"/>
      <c r="I153" s="170"/>
      <c r="J153" s="120"/>
      <c r="K153" s="120"/>
    </row>
    <row r="154" spans="2:11" ht="15.75" customHeight="1">
      <c r="B154" s="120"/>
      <c r="C154" s="170"/>
      <c r="D154" s="120"/>
      <c r="E154" s="120"/>
      <c r="F154" s="120"/>
      <c r="G154" s="120"/>
      <c r="H154" s="120"/>
      <c r="I154" s="170"/>
      <c r="J154" s="120"/>
      <c r="K154" s="120"/>
    </row>
    <row r="155" spans="2:11" ht="15.75" customHeight="1">
      <c r="B155" s="120"/>
      <c r="C155" s="170"/>
      <c r="D155" s="120"/>
      <c r="E155" s="120"/>
      <c r="F155" s="120"/>
      <c r="G155" s="120"/>
      <c r="H155" s="120"/>
      <c r="I155" s="170"/>
      <c r="J155" s="120"/>
      <c r="K155" s="120"/>
    </row>
    <row r="156" spans="2:11" ht="15.75" customHeight="1">
      <c r="B156" s="120"/>
      <c r="C156" s="170"/>
      <c r="D156" s="120"/>
      <c r="E156" s="120"/>
      <c r="F156" s="120"/>
      <c r="G156" s="120"/>
      <c r="H156" s="120"/>
      <c r="I156" s="170"/>
      <c r="J156" s="120"/>
      <c r="K156" s="120"/>
    </row>
    <row r="157" spans="2:11" ht="15.75" customHeight="1">
      <c r="B157" s="120"/>
      <c r="C157" s="170"/>
      <c r="D157" s="120"/>
      <c r="E157" s="120"/>
      <c r="F157" s="120"/>
      <c r="G157" s="120"/>
      <c r="H157" s="120"/>
      <c r="I157" s="170"/>
      <c r="J157" s="120"/>
      <c r="K157" s="120"/>
    </row>
    <row r="158" spans="2:11" ht="15.75" customHeight="1">
      <c r="B158" s="120"/>
      <c r="C158" s="170"/>
      <c r="D158" s="120"/>
      <c r="E158" s="120"/>
      <c r="F158" s="120"/>
      <c r="G158" s="120"/>
      <c r="H158" s="120"/>
      <c r="I158" s="170"/>
      <c r="J158" s="120"/>
      <c r="K158" s="120"/>
    </row>
    <row r="159" spans="2:11" ht="15.75" customHeight="1">
      <c r="B159" s="120"/>
      <c r="C159" s="170"/>
      <c r="D159" s="120"/>
      <c r="E159" s="120"/>
      <c r="F159" s="120"/>
      <c r="G159" s="120"/>
      <c r="H159" s="120"/>
      <c r="I159" s="170"/>
      <c r="J159" s="120"/>
      <c r="K159" s="120"/>
    </row>
    <row r="160" spans="2:11" ht="15.75" customHeight="1">
      <c r="B160" s="120"/>
      <c r="C160" s="170"/>
      <c r="D160" s="120"/>
      <c r="E160" s="120"/>
      <c r="F160" s="120"/>
      <c r="G160" s="120"/>
      <c r="H160" s="120"/>
      <c r="I160" s="170"/>
      <c r="J160" s="120"/>
      <c r="K160" s="120"/>
    </row>
    <row r="161" spans="2:11" ht="15.75" customHeight="1">
      <c r="B161" s="120"/>
      <c r="C161" s="170"/>
      <c r="D161" s="120"/>
      <c r="E161" s="120"/>
      <c r="F161" s="120"/>
      <c r="G161" s="120"/>
      <c r="H161" s="120"/>
      <c r="I161" s="170"/>
      <c r="J161" s="120"/>
      <c r="K161" s="120"/>
    </row>
    <row r="162" spans="2:11" ht="15.75" customHeight="1">
      <c r="B162" s="120"/>
      <c r="C162" s="170"/>
      <c r="D162" s="120"/>
      <c r="E162" s="120"/>
      <c r="F162" s="120"/>
      <c r="G162" s="120"/>
      <c r="H162" s="120"/>
      <c r="I162" s="170"/>
      <c r="J162" s="120"/>
      <c r="K162" s="120"/>
    </row>
    <row r="163" spans="2:11" ht="15.75" customHeight="1">
      <c r="B163" s="120"/>
      <c r="C163" s="170"/>
      <c r="D163" s="120"/>
      <c r="E163" s="120"/>
      <c r="F163" s="120"/>
      <c r="G163" s="120"/>
      <c r="H163" s="120"/>
      <c r="I163" s="170"/>
      <c r="J163" s="120"/>
      <c r="K163" s="120"/>
    </row>
    <row r="164" spans="2:11" ht="15.75" customHeight="1">
      <c r="B164" s="120"/>
      <c r="C164" s="170"/>
      <c r="D164" s="120"/>
      <c r="E164" s="120"/>
      <c r="F164" s="120"/>
      <c r="G164" s="120"/>
      <c r="H164" s="120"/>
      <c r="I164" s="170"/>
      <c r="J164" s="120"/>
      <c r="K164" s="120"/>
    </row>
    <row r="165" spans="2:11" ht="15.75" customHeight="1">
      <c r="B165" s="120"/>
      <c r="C165" s="170"/>
      <c r="D165" s="120"/>
      <c r="E165" s="120"/>
      <c r="F165" s="120"/>
      <c r="G165" s="120"/>
      <c r="H165" s="120"/>
      <c r="I165" s="170"/>
      <c r="J165" s="120"/>
      <c r="K165" s="120"/>
    </row>
    <row r="166" spans="2:11" ht="15.75" customHeight="1">
      <c r="B166" s="120"/>
      <c r="C166" s="170"/>
      <c r="D166" s="120"/>
      <c r="E166" s="120"/>
      <c r="F166" s="120"/>
      <c r="G166" s="120"/>
      <c r="H166" s="120"/>
      <c r="I166" s="170"/>
      <c r="J166" s="120"/>
      <c r="K166" s="120"/>
    </row>
    <row r="167" spans="2:11" ht="15.75" customHeight="1">
      <c r="B167" s="120"/>
      <c r="C167" s="170"/>
      <c r="D167" s="120"/>
      <c r="E167" s="120"/>
      <c r="F167" s="120"/>
      <c r="G167" s="120"/>
      <c r="H167" s="120"/>
      <c r="I167" s="170"/>
      <c r="J167" s="120"/>
      <c r="K167" s="120"/>
    </row>
    <row r="168" spans="2:11" ht="15.75" customHeight="1">
      <c r="B168" s="120"/>
      <c r="C168" s="170"/>
      <c r="D168" s="120"/>
      <c r="E168" s="120"/>
      <c r="F168" s="120"/>
      <c r="G168" s="120"/>
      <c r="H168" s="120"/>
      <c r="I168" s="170"/>
      <c r="J168" s="120"/>
      <c r="K168" s="120"/>
    </row>
    <row r="169" spans="2:11" ht="15.75" customHeight="1">
      <c r="B169" s="120"/>
      <c r="C169" s="170"/>
      <c r="D169" s="120"/>
      <c r="E169" s="120"/>
      <c r="F169" s="120"/>
      <c r="G169" s="120"/>
      <c r="H169" s="120"/>
      <c r="I169" s="170"/>
      <c r="J169" s="120"/>
      <c r="K169" s="120"/>
    </row>
    <row r="170" spans="2:11" ht="15.75" customHeight="1">
      <c r="B170" s="120"/>
      <c r="C170" s="170"/>
      <c r="D170" s="120"/>
      <c r="E170" s="120"/>
      <c r="F170" s="120"/>
      <c r="G170" s="120"/>
      <c r="H170" s="120"/>
      <c r="I170" s="170"/>
      <c r="J170" s="120"/>
      <c r="K170" s="120"/>
    </row>
    <row r="171" spans="2:11" ht="15.75" customHeight="1">
      <c r="B171" s="120"/>
      <c r="C171" s="170"/>
      <c r="D171" s="120"/>
      <c r="E171" s="120"/>
      <c r="F171" s="120"/>
      <c r="G171" s="120"/>
      <c r="H171" s="120"/>
      <c r="I171" s="170"/>
      <c r="J171" s="120"/>
      <c r="K171" s="120"/>
    </row>
    <row r="172" spans="2:11" ht="15.75" customHeight="1">
      <c r="B172" s="120"/>
      <c r="C172" s="170"/>
      <c r="D172" s="120"/>
      <c r="E172" s="120"/>
      <c r="F172" s="120"/>
      <c r="G172" s="120"/>
      <c r="H172" s="120"/>
      <c r="I172" s="170"/>
      <c r="J172" s="120"/>
      <c r="K172" s="120"/>
    </row>
    <row r="173" spans="2:11" ht="15.75" customHeight="1">
      <c r="B173" s="120"/>
      <c r="C173" s="170"/>
      <c r="D173" s="120"/>
      <c r="E173" s="120"/>
      <c r="F173" s="120"/>
      <c r="G173" s="120"/>
      <c r="H173" s="120"/>
      <c r="I173" s="170"/>
      <c r="J173" s="120"/>
      <c r="K173" s="120"/>
    </row>
    <row r="174" spans="2:11" ht="15.75" customHeight="1">
      <c r="B174" s="120"/>
      <c r="C174" s="170"/>
      <c r="D174" s="120"/>
      <c r="E174" s="120"/>
      <c r="F174" s="120"/>
      <c r="G174" s="120"/>
      <c r="H174" s="120"/>
      <c r="I174" s="170"/>
      <c r="J174" s="120"/>
      <c r="K174" s="120"/>
    </row>
    <row r="175" spans="2:11" ht="15.75" customHeight="1">
      <c r="B175" s="120"/>
      <c r="C175" s="170"/>
      <c r="D175" s="120"/>
      <c r="E175" s="120"/>
      <c r="F175" s="120"/>
      <c r="G175" s="120"/>
      <c r="H175" s="120"/>
      <c r="I175" s="170"/>
      <c r="J175" s="120"/>
      <c r="K175" s="120"/>
    </row>
    <row r="176" spans="2:11" ht="15.75" customHeight="1">
      <c r="B176" s="120"/>
      <c r="C176" s="170"/>
      <c r="D176" s="120"/>
      <c r="E176" s="120"/>
      <c r="F176" s="120"/>
      <c r="G176" s="120"/>
      <c r="H176" s="120"/>
      <c r="I176" s="170"/>
      <c r="J176" s="120"/>
      <c r="K176" s="120"/>
    </row>
    <row r="177" spans="2:11" ht="15.75" customHeight="1">
      <c r="B177" s="120"/>
      <c r="C177" s="170"/>
      <c r="D177" s="120"/>
      <c r="E177" s="120"/>
      <c r="F177" s="120"/>
      <c r="G177" s="120"/>
      <c r="H177" s="120"/>
      <c r="I177" s="170"/>
      <c r="J177" s="120"/>
      <c r="K177" s="120"/>
    </row>
    <row r="178" spans="2:11" ht="15.75" customHeight="1">
      <c r="B178" s="120"/>
      <c r="C178" s="170"/>
      <c r="D178" s="120"/>
      <c r="E178" s="120"/>
      <c r="F178" s="120"/>
      <c r="G178" s="120"/>
      <c r="H178" s="120"/>
      <c r="I178" s="170"/>
      <c r="J178" s="120"/>
      <c r="K178" s="120"/>
    </row>
    <row r="179" spans="2:11" ht="15.75" customHeight="1">
      <c r="B179" s="120"/>
      <c r="C179" s="170"/>
      <c r="D179" s="120"/>
      <c r="E179" s="120"/>
      <c r="F179" s="120"/>
      <c r="G179" s="120"/>
      <c r="H179" s="120"/>
      <c r="I179" s="170"/>
      <c r="J179" s="120"/>
      <c r="K179" s="120"/>
    </row>
    <row r="180" spans="2:11" ht="15.75" customHeight="1">
      <c r="B180" s="120"/>
      <c r="C180" s="170"/>
      <c r="D180" s="120"/>
      <c r="E180" s="120"/>
      <c r="F180" s="120"/>
      <c r="G180" s="120"/>
      <c r="H180" s="120"/>
      <c r="I180" s="170"/>
      <c r="J180" s="120"/>
      <c r="K180" s="120"/>
    </row>
    <row r="181" spans="2:11" ht="15.75" customHeight="1">
      <c r="B181" s="120"/>
      <c r="C181" s="170"/>
      <c r="D181" s="120"/>
      <c r="E181" s="120"/>
      <c r="F181" s="120"/>
      <c r="G181" s="120"/>
      <c r="H181" s="120"/>
      <c r="I181" s="170"/>
      <c r="J181" s="120"/>
      <c r="K181" s="120"/>
    </row>
    <row r="182" spans="2:11" ht="15.75" customHeight="1">
      <c r="B182" s="120"/>
      <c r="C182" s="170"/>
      <c r="D182" s="120"/>
      <c r="E182" s="120"/>
      <c r="F182" s="120"/>
      <c r="G182" s="120"/>
      <c r="H182" s="120"/>
      <c r="I182" s="170"/>
      <c r="J182" s="120"/>
      <c r="K182" s="120"/>
    </row>
    <row r="183" spans="2:11" ht="15.75" customHeight="1">
      <c r="B183" s="120"/>
      <c r="C183" s="170"/>
      <c r="D183" s="120"/>
      <c r="E183" s="120"/>
      <c r="F183" s="120"/>
      <c r="G183" s="120"/>
      <c r="H183" s="120"/>
      <c r="I183" s="170"/>
      <c r="J183" s="120"/>
      <c r="K183" s="120"/>
    </row>
    <row r="184" spans="2:11" ht="15.75" customHeight="1">
      <c r="B184" s="120"/>
      <c r="C184" s="170"/>
      <c r="D184" s="120"/>
      <c r="E184" s="120"/>
      <c r="F184" s="120"/>
      <c r="G184" s="120"/>
      <c r="H184" s="120"/>
      <c r="I184" s="170"/>
      <c r="J184" s="120"/>
      <c r="K184" s="120"/>
    </row>
    <row r="185" spans="2:11" ht="15.75" customHeight="1">
      <c r="B185" s="120"/>
      <c r="C185" s="170"/>
      <c r="D185" s="120"/>
      <c r="E185" s="120"/>
      <c r="F185" s="120"/>
      <c r="G185" s="120"/>
      <c r="H185" s="120"/>
      <c r="I185" s="170"/>
      <c r="J185" s="120"/>
      <c r="K185" s="120"/>
    </row>
    <row r="186" spans="2:11" ht="15.75" customHeight="1">
      <c r="B186" s="120"/>
      <c r="C186" s="170"/>
      <c r="D186" s="120"/>
      <c r="E186" s="120"/>
      <c r="F186" s="120"/>
      <c r="G186" s="120"/>
      <c r="H186" s="120"/>
      <c r="I186" s="170"/>
      <c r="J186" s="120"/>
      <c r="K186" s="120"/>
    </row>
    <row r="187" spans="2:11" ht="15.75" customHeight="1">
      <c r="B187" s="120"/>
      <c r="C187" s="170"/>
      <c r="D187" s="120"/>
      <c r="E187" s="120"/>
      <c r="F187" s="120"/>
      <c r="G187" s="120"/>
      <c r="H187" s="120"/>
      <c r="I187" s="170"/>
      <c r="J187" s="120"/>
      <c r="K187" s="120"/>
    </row>
    <row r="188" spans="2:11" ht="15.75" customHeight="1">
      <c r="B188" s="120"/>
      <c r="C188" s="170"/>
      <c r="D188" s="120"/>
      <c r="E188" s="120"/>
      <c r="F188" s="120"/>
      <c r="G188" s="120"/>
      <c r="H188" s="120"/>
      <c r="I188" s="170"/>
      <c r="J188" s="120"/>
      <c r="K188" s="120"/>
    </row>
    <row r="189" spans="2:11" ht="15.75" customHeight="1">
      <c r="B189" s="120"/>
      <c r="C189" s="170"/>
      <c r="D189" s="120"/>
      <c r="E189" s="120"/>
      <c r="F189" s="120"/>
      <c r="G189" s="120"/>
      <c r="H189" s="120"/>
      <c r="I189" s="170"/>
      <c r="J189" s="120"/>
      <c r="K189" s="120"/>
    </row>
    <row r="190" spans="2:11" ht="15.75" customHeight="1">
      <c r="C190" s="170"/>
      <c r="I190" s="359"/>
    </row>
    <row r="191" spans="2:11" ht="15.75" customHeight="1">
      <c r="C191" s="170"/>
      <c r="I191" s="359"/>
    </row>
    <row r="192" spans="2:11" ht="15.75" customHeight="1">
      <c r="C192" s="170"/>
      <c r="I192" s="359"/>
    </row>
    <row r="193" spans="3:9" ht="15.75" customHeight="1">
      <c r="C193" s="170"/>
      <c r="I193" s="359"/>
    </row>
    <row r="194" spans="3:9" ht="15.75" customHeight="1">
      <c r="C194" s="170"/>
      <c r="I194" s="359"/>
    </row>
    <row r="195" spans="3:9" ht="15.75" customHeight="1">
      <c r="C195" s="170"/>
      <c r="I195" s="359"/>
    </row>
    <row r="196" spans="3:9" ht="15.75" customHeight="1">
      <c r="C196" s="170"/>
      <c r="I196" s="359"/>
    </row>
    <row r="197" spans="3:9" ht="15.75" customHeight="1">
      <c r="C197" s="170"/>
      <c r="I197" s="359"/>
    </row>
    <row r="198" spans="3:9" ht="15.75" customHeight="1">
      <c r="C198" s="170"/>
      <c r="I198" s="359"/>
    </row>
    <row r="199" spans="3:9" ht="15.75" customHeight="1">
      <c r="C199" s="170"/>
      <c r="I199" s="359"/>
    </row>
    <row r="200" spans="3:9" ht="15.75" customHeight="1">
      <c r="C200" s="170"/>
      <c r="I200" s="359"/>
    </row>
    <row r="201" spans="3:9" ht="15.75" customHeight="1">
      <c r="C201" s="170"/>
      <c r="I201" s="359"/>
    </row>
    <row r="202" spans="3:9" ht="15.75" customHeight="1">
      <c r="C202" s="170"/>
      <c r="I202" s="359"/>
    </row>
    <row r="203" spans="3:9" ht="15.75" customHeight="1">
      <c r="C203" s="170"/>
      <c r="I203" s="359"/>
    </row>
    <row r="204" spans="3:9" ht="15.75" customHeight="1">
      <c r="C204" s="170"/>
      <c r="I204" s="359"/>
    </row>
    <row r="205" spans="3:9" ht="15.75" customHeight="1">
      <c r="C205" s="170"/>
      <c r="I205" s="359"/>
    </row>
    <row r="206" spans="3:9" ht="15.75" customHeight="1">
      <c r="C206" s="170"/>
      <c r="I206" s="359"/>
    </row>
    <row r="207" spans="3:9" ht="15.75" customHeight="1">
      <c r="C207" s="170"/>
      <c r="I207" s="359"/>
    </row>
    <row r="208" spans="3:9" ht="15.75" customHeight="1">
      <c r="C208" s="170"/>
      <c r="I208" s="359"/>
    </row>
    <row r="209" spans="3:9" ht="15.75" customHeight="1">
      <c r="C209" s="170"/>
      <c r="I209" s="359"/>
    </row>
    <row r="210" spans="3:9" ht="15.75" customHeight="1">
      <c r="C210" s="170"/>
      <c r="I210" s="359"/>
    </row>
    <row r="211" spans="3:9" ht="15.75" customHeight="1">
      <c r="C211" s="170"/>
      <c r="I211" s="359"/>
    </row>
    <row r="212" spans="3:9" ht="15.75" customHeight="1">
      <c r="C212" s="170"/>
      <c r="I212" s="359"/>
    </row>
    <row r="213" spans="3:9" ht="15.75" customHeight="1">
      <c r="C213" s="170"/>
      <c r="I213" s="359"/>
    </row>
    <row r="214" spans="3:9" ht="15.75" customHeight="1">
      <c r="C214" s="170"/>
      <c r="I214" s="359"/>
    </row>
    <row r="215" spans="3:9" ht="15.75" customHeight="1">
      <c r="C215" s="170"/>
      <c r="I215" s="359"/>
    </row>
    <row r="216" spans="3:9" ht="15.75" customHeight="1">
      <c r="C216" s="170"/>
      <c r="I216" s="359"/>
    </row>
    <row r="217" spans="3:9" ht="15.75" customHeight="1">
      <c r="C217" s="170"/>
      <c r="I217" s="359"/>
    </row>
    <row r="218" spans="3:9" ht="15.75" customHeight="1">
      <c r="C218" s="170"/>
      <c r="I218" s="359"/>
    </row>
    <row r="219" spans="3:9" ht="15.75" customHeight="1">
      <c r="C219" s="170"/>
      <c r="I219" s="359"/>
    </row>
    <row r="220" spans="3:9" ht="15.75" customHeight="1">
      <c r="C220" s="170"/>
      <c r="I220" s="359"/>
    </row>
    <row r="221" spans="3:9" ht="15.75" customHeight="1">
      <c r="C221" s="170"/>
      <c r="I221" s="359"/>
    </row>
    <row r="222" spans="3:9" ht="15.75" customHeight="1">
      <c r="C222" s="170"/>
      <c r="I222" s="359"/>
    </row>
    <row r="223" spans="3:9" ht="15.75" customHeight="1">
      <c r="C223" s="170"/>
      <c r="I223" s="359"/>
    </row>
    <row r="224" spans="3:9" ht="15.75" customHeight="1">
      <c r="C224" s="170"/>
      <c r="I224" s="359"/>
    </row>
    <row r="225" spans="3:9" ht="15.75" customHeight="1">
      <c r="C225" s="170"/>
      <c r="I225" s="359"/>
    </row>
    <row r="226" spans="3:9" ht="15.75" customHeight="1">
      <c r="C226" s="170"/>
      <c r="I226" s="359"/>
    </row>
    <row r="227" spans="3:9" ht="15.75" customHeight="1">
      <c r="C227" s="170"/>
      <c r="I227" s="359"/>
    </row>
    <row r="228" spans="3:9" ht="15.75" customHeight="1">
      <c r="C228" s="170"/>
      <c r="I228" s="359"/>
    </row>
    <row r="229" spans="3:9" ht="15.75" customHeight="1">
      <c r="C229" s="170"/>
      <c r="I229" s="359"/>
    </row>
    <row r="230" spans="3:9" ht="15.75" customHeight="1">
      <c r="C230" s="170"/>
      <c r="I230" s="359"/>
    </row>
    <row r="231" spans="3:9" ht="15.75" customHeight="1">
      <c r="C231" s="170"/>
      <c r="I231" s="359"/>
    </row>
    <row r="232" spans="3:9" ht="15.75" customHeight="1">
      <c r="C232" s="170"/>
      <c r="I232" s="359"/>
    </row>
    <row r="233" spans="3:9" ht="15.75" customHeight="1">
      <c r="C233" s="170"/>
      <c r="I233" s="359"/>
    </row>
    <row r="234" spans="3:9" ht="15.75" customHeight="1">
      <c r="C234" s="170"/>
      <c r="I234" s="359"/>
    </row>
    <row r="235" spans="3:9" ht="15.75" customHeight="1">
      <c r="C235" s="170"/>
      <c r="I235" s="359"/>
    </row>
    <row r="236" spans="3:9" ht="15.75" customHeight="1">
      <c r="C236" s="170"/>
      <c r="I236" s="359"/>
    </row>
    <row r="237" spans="3:9" ht="15.75" customHeight="1">
      <c r="C237" s="170"/>
      <c r="I237" s="359"/>
    </row>
    <row r="238" spans="3:9" ht="15.75" customHeight="1">
      <c r="C238" s="170"/>
      <c r="I238" s="359"/>
    </row>
    <row r="239" spans="3:9" ht="15.75" customHeight="1">
      <c r="C239" s="170"/>
      <c r="I239" s="359"/>
    </row>
    <row r="240" spans="3:9" ht="15.75" customHeight="1">
      <c r="C240" s="170"/>
      <c r="I240" s="359"/>
    </row>
    <row r="241" spans="3:9" ht="15.75" customHeight="1">
      <c r="C241" s="170"/>
      <c r="I241" s="359"/>
    </row>
    <row r="242" spans="3:9" ht="15.75" customHeight="1">
      <c r="C242" s="170"/>
      <c r="I242" s="359"/>
    </row>
    <row r="243" spans="3:9" ht="15.75" customHeight="1">
      <c r="C243" s="170"/>
      <c r="I243" s="359"/>
    </row>
    <row r="244" spans="3:9" ht="15.75" customHeight="1">
      <c r="C244" s="170"/>
      <c r="I244" s="359"/>
    </row>
    <row r="245" spans="3:9" ht="15.75" customHeight="1">
      <c r="C245" s="170"/>
      <c r="I245" s="359"/>
    </row>
    <row r="246" spans="3:9" ht="15.75" customHeight="1">
      <c r="C246" s="170"/>
      <c r="I246" s="359"/>
    </row>
    <row r="247" spans="3:9" ht="15.75" customHeight="1">
      <c r="C247" s="170"/>
      <c r="I247" s="359"/>
    </row>
    <row r="248" spans="3:9" ht="15.75" customHeight="1">
      <c r="C248" s="170"/>
      <c r="I248" s="359"/>
    </row>
    <row r="249" spans="3:9" ht="15.75" customHeight="1">
      <c r="C249" s="170"/>
      <c r="I249" s="359"/>
    </row>
    <row r="250" spans="3:9" ht="15.75" customHeight="1">
      <c r="C250" s="170"/>
      <c r="I250" s="359"/>
    </row>
    <row r="251" spans="3:9" ht="15.75" customHeight="1">
      <c r="C251" s="170"/>
      <c r="I251" s="359"/>
    </row>
    <row r="252" spans="3:9" ht="15.75" customHeight="1">
      <c r="C252" s="170"/>
      <c r="I252" s="359"/>
    </row>
    <row r="253" spans="3:9" ht="15.75" customHeight="1">
      <c r="C253" s="170"/>
      <c r="I253" s="359"/>
    </row>
    <row r="254" spans="3:9" ht="15.75" customHeight="1">
      <c r="C254" s="170"/>
      <c r="I254" s="359"/>
    </row>
    <row r="255" spans="3:9" ht="15.75" customHeight="1">
      <c r="C255" s="170"/>
      <c r="I255" s="359"/>
    </row>
    <row r="256" spans="3:9" ht="15.75" customHeight="1">
      <c r="C256" s="170"/>
      <c r="I256" s="359"/>
    </row>
    <row r="257" spans="3:9" ht="15.75" customHeight="1">
      <c r="C257" s="170"/>
      <c r="I257" s="359"/>
    </row>
    <row r="258" spans="3:9" ht="15.75" customHeight="1">
      <c r="C258" s="170"/>
      <c r="I258" s="359"/>
    </row>
    <row r="259" spans="3:9" ht="15.75" customHeight="1">
      <c r="C259" s="170"/>
      <c r="I259" s="359"/>
    </row>
    <row r="260" spans="3:9" ht="15.75" customHeight="1">
      <c r="C260" s="170"/>
      <c r="I260" s="359"/>
    </row>
    <row r="261" spans="3:9" ht="15.75" customHeight="1">
      <c r="C261" s="170"/>
      <c r="I261" s="359"/>
    </row>
    <row r="262" spans="3:9" ht="15.75" customHeight="1">
      <c r="C262" s="170"/>
      <c r="I262" s="359"/>
    </row>
    <row r="263" spans="3:9" ht="15.75" customHeight="1">
      <c r="C263" s="170"/>
      <c r="I263" s="359"/>
    </row>
    <row r="264" spans="3:9" ht="15.75" customHeight="1">
      <c r="C264" s="170"/>
      <c r="I264" s="359"/>
    </row>
    <row r="265" spans="3:9" ht="15.75" customHeight="1">
      <c r="C265" s="170"/>
      <c r="I265" s="359"/>
    </row>
    <row r="266" spans="3:9" ht="15.75" customHeight="1">
      <c r="C266" s="170"/>
      <c r="I266" s="359"/>
    </row>
    <row r="267" spans="3:9" ht="15.75" customHeight="1">
      <c r="C267" s="170"/>
      <c r="I267" s="359"/>
    </row>
    <row r="268" spans="3:9" ht="15.75" customHeight="1">
      <c r="C268" s="170"/>
      <c r="I268" s="359"/>
    </row>
    <row r="269" spans="3:9" ht="15.75" customHeight="1">
      <c r="C269" s="170"/>
      <c r="I269" s="359"/>
    </row>
    <row r="270" spans="3:9" ht="15.75" customHeight="1">
      <c r="C270" s="170"/>
      <c r="I270" s="359"/>
    </row>
    <row r="271" spans="3:9" ht="15.75" customHeight="1">
      <c r="C271" s="170"/>
      <c r="I271" s="359"/>
    </row>
    <row r="272" spans="3:9" ht="15.75" customHeight="1">
      <c r="C272" s="170"/>
      <c r="I272" s="359"/>
    </row>
    <row r="273" spans="3:9" ht="15.75" customHeight="1">
      <c r="C273" s="170"/>
      <c r="I273" s="359"/>
    </row>
    <row r="274" spans="3:9" ht="15.75" customHeight="1">
      <c r="C274" s="170"/>
      <c r="I274" s="359"/>
    </row>
    <row r="275" spans="3:9" ht="15.75" customHeight="1">
      <c r="C275" s="170"/>
      <c r="I275" s="359"/>
    </row>
    <row r="276" spans="3:9" ht="15.75" customHeight="1">
      <c r="C276" s="170"/>
      <c r="I276" s="359"/>
    </row>
    <row r="277" spans="3:9" ht="15.75" customHeight="1">
      <c r="C277" s="170"/>
      <c r="I277" s="359"/>
    </row>
    <row r="278" spans="3:9" ht="15.75" customHeight="1">
      <c r="C278" s="170"/>
      <c r="I278" s="359"/>
    </row>
    <row r="279" spans="3:9" ht="15.75" customHeight="1">
      <c r="C279" s="170"/>
      <c r="I279" s="359"/>
    </row>
    <row r="280" spans="3:9" ht="15.75" customHeight="1">
      <c r="C280" s="170"/>
      <c r="I280" s="359"/>
    </row>
    <row r="281" spans="3:9" ht="15.75" customHeight="1">
      <c r="C281" s="170"/>
      <c r="I281" s="359"/>
    </row>
    <row r="282" spans="3:9" ht="15.75" customHeight="1">
      <c r="C282" s="170"/>
      <c r="I282" s="359"/>
    </row>
    <row r="283" spans="3:9" ht="15.75" customHeight="1">
      <c r="C283" s="170"/>
      <c r="I283" s="359"/>
    </row>
    <row r="284" spans="3:9" ht="15.75" customHeight="1">
      <c r="C284" s="170"/>
      <c r="I284" s="359"/>
    </row>
    <row r="285" spans="3:9" ht="15.75" customHeight="1">
      <c r="C285" s="170"/>
      <c r="I285" s="359"/>
    </row>
    <row r="286" spans="3:9" ht="15.75" customHeight="1">
      <c r="C286" s="170"/>
      <c r="I286" s="359"/>
    </row>
    <row r="287" spans="3:9" ht="15.75" customHeight="1">
      <c r="C287" s="170"/>
      <c r="I287" s="359"/>
    </row>
    <row r="288" spans="3:9" ht="15.75" customHeight="1">
      <c r="C288" s="170"/>
      <c r="I288" s="359"/>
    </row>
    <row r="289" spans="3:9" ht="15.75" customHeight="1">
      <c r="C289" s="170"/>
      <c r="I289" s="359"/>
    </row>
    <row r="290" spans="3:9" ht="15.75" customHeight="1">
      <c r="C290" s="170"/>
      <c r="I290" s="359"/>
    </row>
    <row r="291" spans="3:9" ht="15.75" customHeight="1">
      <c r="C291" s="170"/>
      <c r="I291" s="359"/>
    </row>
    <row r="292" spans="3:9" ht="15.75" customHeight="1">
      <c r="C292" s="170"/>
      <c r="I292" s="359"/>
    </row>
    <row r="293" spans="3:9" ht="15.75" customHeight="1">
      <c r="C293" s="170"/>
      <c r="I293" s="359"/>
    </row>
    <row r="294" spans="3:9" ht="15.75" customHeight="1">
      <c r="C294" s="170"/>
      <c r="I294" s="359"/>
    </row>
    <row r="295" spans="3:9" ht="15.75" customHeight="1">
      <c r="C295" s="170"/>
      <c r="I295" s="359"/>
    </row>
    <row r="296" spans="3:9" ht="15.75" customHeight="1">
      <c r="C296" s="170"/>
      <c r="I296" s="359"/>
    </row>
    <row r="297" spans="3:9" ht="15.75" customHeight="1">
      <c r="C297" s="170"/>
      <c r="I297" s="359"/>
    </row>
    <row r="298" spans="3:9" ht="15.75" customHeight="1">
      <c r="C298" s="170"/>
      <c r="I298" s="359"/>
    </row>
    <row r="299" spans="3:9" ht="15.75" customHeight="1">
      <c r="C299" s="170"/>
      <c r="I299" s="359"/>
    </row>
    <row r="300" spans="3:9" ht="15.75" customHeight="1">
      <c r="C300" s="170"/>
      <c r="I300" s="359"/>
    </row>
    <row r="301" spans="3:9" ht="15.75" customHeight="1">
      <c r="C301" s="170"/>
      <c r="I301" s="359"/>
    </row>
    <row r="302" spans="3:9" ht="15.75" customHeight="1">
      <c r="C302" s="170"/>
      <c r="I302" s="359"/>
    </row>
    <row r="303" spans="3:9" ht="15.75" customHeight="1">
      <c r="C303" s="170"/>
      <c r="I303" s="359"/>
    </row>
    <row r="304" spans="3:9" ht="15.75" customHeight="1">
      <c r="C304" s="170"/>
      <c r="I304" s="359"/>
    </row>
    <row r="305" spans="3:9" ht="15.75" customHeight="1">
      <c r="C305" s="170"/>
      <c r="I305" s="359"/>
    </row>
    <row r="306" spans="3:9" ht="15.75" customHeight="1">
      <c r="C306" s="170"/>
      <c r="I306" s="359"/>
    </row>
    <row r="307" spans="3:9" ht="15.75" customHeight="1">
      <c r="C307" s="170"/>
      <c r="I307" s="359"/>
    </row>
    <row r="308" spans="3:9" ht="15.75" customHeight="1">
      <c r="C308" s="170"/>
      <c r="I308" s="359"/>
    </row>
    <row r="309" spans="3:9" ht="15.75" customHeight="1">
      <c r="C309" s="170"/>
      <c r="I309" s="359"/>
    </row>
    <row r="310" spans="3:9" ht="15.75" customHeight="1">
      <c r="C310" s="170"/>
      <c r="I310" s="359"/>
    </row>
    <row r="311" spans="3:9" ht="15.75" customHeight="1">
      <c r="C311" s="170"/>
      <c r="I311" s="359"/>
    </row>
    <row r="312" spans="3:9" ht="15.75" customHeight="1">
      <c r="C312" s="170"/>
      <c r="I312" s="359"/>
    </row>
    <row r="313" spans="3:9" ht="15.75" customHeight="1">
      <c r="C313" s="170"/>
      <c r="I313" s="359"/>
    </row>
    <row r="314" spans="3:9" ht="15.75" customHeight="1">
      <c r="C314" s="170"/>
      <c r="I314" s="359"/>
    </row>
    <row r="315" spans="3:9" ht="15.75" customHeight="1">
      <c r="C315" s="170"/>
      <c r="I315" s="359"/>
    </row>
    <row r="316" spans="3:9" ht="15.75" customHeight="1">
      <c r="C316" s="170"/>
      <c r="I316" s="359"/>
    </row>
    <row r="317" spans="3:9" ht="15.75" customHeight="1">
      <c r="C317" s="170"/>
      <c r="I317" s="359"/>
    </row>
    <row r="318" spans="3:9" ht="15.75" customHeight="1">
      <c r="C318" s="170"/>
      <c r="I318" s="359"/>
    </row>
    <row r="319" spans="3:9" ht="15.75" customHeight="1">
      <c r="C319" s="170"/>
      <c r="I319" s="359"/>
    </row>
    <row r="320" spans="3:9" ht="15.75" customHeight="1">
      <c r="C320" s="170"/>
      <c r="I320" s="359"/>
    </row>
    <row r="321" spans="3:9" ht="15.75" customHeight="1">
      <c r="C321" s="170"/>
      <c r="I321" s="359"/>
    </row>
    <row r="322" spans="3:9" ht="15.75" customHeight="1">
      <c r="C322" s="170"/>
      <c r="I322" s="359"/>
    </row>
    <row r="323" spans="3:9" ht="15.75" customHeight="1">
      <c r="C323" s="170"/>
      <c r="I323" s="359"/>
    </row>
    <row r="324" spans="3:9" ht="15.75" customHeight="1">
      <c r="C324" s="170"/>
      <c r="I324" s="359"/>
    </row>
    <row r="325" spans="3:9" ht="15.75" customHeight="1">
      <c r="C325" s="170"/>
      <c r="I325" s="359"/>
    </row>
    <row r="326" spans="3:9" ht="15.75" customHeight="1">
      <c r="C326" s="170"/>
      <c r="I326" s="359"/>
    </row>
    <row r="327" spans="3:9" ht="15.75" customHeight="1">
      <c r="C327" s="170"/>
      <c r="I327" s="359"/>
    </row>
    <row r="328" spans="3:9" ht="15.75" customHeight="1">
      <c r="C328" s="170"/>
      <c r="I328" s="359"/>
    </row>
    <row r="329" spans="3:9" ht="15.75" customHeight="1">
      <c r="C329" s="170"/>
      <c r="I329" s="359"/>
    </row>
    <row r="330" spans="3:9" ht="15.75" customHeight="1">
      <c r="C330" s="170"/>
      <c r="I330" s="359"/>
    </row>
    <row r="331" spans="3:9" ht="15.75" customHeight="1">
      <c r="C331" s="170"/>
      <c r="I331" s="359"/>
    </row>
    <row r="332" spans="3:9" ht="15.75" customHeight="1">
      <c r="C332" s="170"/>
      <c r="I332" s="359"/>
    </row>
    <row r="333" spans="3:9" ht="15.75" customHeight="1">
      <c r="C333" s="170"/>
      <c r="I333" s="359"/>
    </row>
    <row r="334" spans="3:9" ht="15.75" customHeight="1">
      <c r="C334" s="170"/>
      <c r="I334" s="359"/>
    </row>
    <row r="335" spans="3:9" ht="15.75" customHeight="1">
      <c r="C335" s="170"/>
      <c r="I335" s="359"/>
    </row>
    <row r="336" spans="3:9" ht="15.75" customHeight="1">
      <c r="C336" s="170"/>
      <c r="I336" s="359"/>
    </row>
    <row r="337" spans="3:9" ht="15.75" customHeight="1">
      <c r="C337" s="170"/>
      <c r="I337" s="359"/>
    </row>
    <row r="338" spans="3:9" ht="15.75" customHeight="1">
      <c r="C338" s="170"/>
      <c r="I338" s="359"/>
    </row>
    <row r="339" spans="3:9" ht="15.75" customHeight="1">
      <c r="C339" s="170"/>
      <c r="I339" s="359"/>
    </row>
    <row r="340" spans="3:9" ht="15.75" customHeight="1">
      <c r="C340" s="170"/>
      <c r="I340" s="359"/>
    </row>
    <row r="341" spans="3:9" ht="15.75" customHeight="1">
      <c r="C341" s="170"/>
      <c r="I341" s="359"/>
    </row>
    <row r="342" spans="3:9" ht="15.75" customHeight="1">
      <c r="C342" s="170"/>
      <c r="I342" s="359"/>
    </row>
    <row r="343" spans="3:9" ht="15.75" customHeight="1">
      <c r="C343" s="170"/>
      <c r="I343" s="359"/>
    </row>
    <row r="344" spans="3:9" ht="15.75" customHeight="1">
      <c r="C344" s="170"/>
      <c r="I344" s="359"/>
    </row>
    <row r="345" spans="3:9" ht="15.75" customHeight="1">
      <c r="C345" s="170"/>
      <c r="I345" s="359"/>
    </row>
    <row r="346" spans="3:9" ht="15.75" customHeight="1">
      <c r="C346" s="170"/>
      <c r="I346" s="359"/>
    </row>
    <row r="347" spans="3:9" ht="15.75" customHeight="1">
      <c r="C347" s="170"/>
      <c r="I347" s="359"/>
    </row>
    <row r="348" spans="3:9" ht="15.75" customHeight="1">
      <c r="C348" s="170"/>
      <c r="I348" s="359"/>
    </row>
    <row r="349" spans="3:9" ht="15.75" customHeight="1">
      <c r="C349" s="170"/>
      <c r="I349" s="359"/>
    </row>
    <row r="350" spans="3:9" ht="15.75" customHeight="1">
      <c r="C350" s="170"/>
      <c r="I350" s="359"/>
    </row>
    <row r="351" spans="3:9" ht="15.75" customHeight="1">
      <c r="C351" s="170"/>
      <c r="I351" s="359"/>
    </row>
    <row r="352" spans="3:9" ht="15.75" customHeight="1">
      <c r="C352" s="170"/>
      <c r="I352" s="359"/>
    </row>
    <row r="353" spans="3:9" ht="15.75" customHeight="1">
      <c r="C353" s="170"/>
      <c r="I353" s="359"/>
    </row>
    <row r="354" spans="3:9" ht="15.75" customHeight="1">
      <c r="C354" s="170"/>
      <c r="I354" s="359"/>
    </row>
    <row r="355" spans="3:9" ht="15.75" customHeight="1">
      <c r="C355" s="170"/>
      <c r="I355" s="359"/>
    </row>
    <row r="356" spans="3:9" ht="15.75" customHeight="1">
      <c r="C356" s="170"/>
      <c r="I356" s="359"/>
    </row>
    <row r="357" spans="3:9" ht="15.75" customHeight="1">
      <c r="C357" s="170"/>
      <c r="I357" s="359"/>
    </row>
    <row r="358" spans="3:9" ht="15.75" customHeight="1">
      <c r="C358" s="170"/>
      <c r="I358" s="359"/>
    </row>
    <row r="359" spans="3:9" ht="15.75" customHeight="1">
      <c r="C359" s="170"/>
      <c r="I359" s="359"/>
    </row>
    <row r="360" spans="3:9" ht="15.75" customHeight="1">
      <c r="C360" s="170"/>
      <c r="I360" s="359"/>
    </row>
    <row r="361" spans="3:9" ht="15.75" customHeight="1">
      <c r="C361" s="170"/>
      <c r="I361" s="359"/>
    </row>
    <row r="362" spans="3:9" ht="15.75" customHeight="1">
      <c r="C362" s="170"/>
      <c r="I362" s="359"/>
    </row>
    <row r="363" spans="3:9" ht="15.75" customHeight="1">
      <c r="C363" s="170"/>
      <c r="I363" s="359"/>
    </row>
    <row r="364" spans="3:9" ht="15.75" customHeight="1">
      <c r="C364" s="170"/>
      <c r="I364" s="359"/>
    </row>
    <row r="365" spans="3:9" ht="15.75" customHeight="1">
      <c r="C365" s="170"/>
      <c r="I365" s="359"/>
    </row>
    <row r="366" spans="3:9" ht="15.75" customHeight="1">
      <c r="C366" s="170"/>
      <c r="I366" s="359"/>
    </row>
    <row r="367" spans="3:9" ht="15.75" customHeight="1">
      <c r="C367" s="170"/>
      <c r="I367" s="359"/>
    </row>
    <row r="368" spans="3:9" ht="15.75" customHeight="1">
      <c r="C368" s="170"/>
      <c r="I368" s="359"/>
    </row>
    <row r="369" spans="3:9" ht="15.75" customHeight="1">
      <c r="C369" s="170"/>
      <c r="I369" s="359"/>
    </row>
    <row r="370" spans="3:9" ht="15.75" customHeight="1">
      <c r="C370" s="170"/>
      <c r="I370" s="359"/>
    </row>
    <row r="371" spans="3:9" ht="15.75" customHeight="1">
      <c r="C371" s="170"/>
      <c r="I371" s="359"/>
    </row>
    <row r="372" spans="3:9" ht="15.75" customHeight="1">
      <c r="C372" s="170"/>
      <c r="I372" s="359"/>
    </row>
    <row r="373" spans="3:9" ht="15.75" customHeight="1">
      <c r="C373" s="170"/>
      <c r="I373" s="359"/>
    </row>
    <row r="374" spans="3:9" ht="15.75" customHeight="1">
      <c r="C374" s="170"/>
      <c r="I374" s="359"/>
    </row>
    <row r="375" spans="3:9" ht="15.75" customHeight="1">
      <c r="C375" s="170"/>
      <c r="I375" s="359"/>
    </row>
    <row r="376" spans="3:9" ht="15.75" customHeight="1">
      <c r="C376" s="170"/>
      <c r="I376" s="359"/>
    </row>
    <row r="377" spans="3:9" ht="15.75" customHeight="1">
      <c r="C377" s="170"/>
      <c r="I377" s="359"/>
    </row>
    <row r="378" spans="3:9" ht="15.75" customHeight="1">
      <c r="C378" s="170"/>
      <c r="I378" s="359"/>
    </row>
    <row r="379" spans="3:9" ht="15.75" customHeight="1">
      <c r="C379" s="170"/>
      <c r="I379" s="359"/>
    </row>
    <row r="380" spans="3:9" ht="15.75" customHeight="1">
      <c r="C380" s="170"/>
      <c r="I380" s="359"/>
    </row>
    <row r="381" spans="3:9" ht="15.75" customHeight="1">
      <c r="C381" s="170"/>
      <c r="I381" s="359"/>
    </row>
    <row r="382" spans="3:9" ht="15.75" customHeight="1">
      <c r="C382" s="170"/>
      <c r="I382" s="359"/>
    </row>
    <row r="383" spans="3:9" ht="15.75" customHeight="1">
      <c r="C383" s="170"/>
      <c r="I383" s="359"/>
    </row>
    <row r="384" spans="3:9" ht="15.75" customHeight="1">
      <c r="C384" s="170"/>
      <c r="I384" s="359"/>
    </row>
    <row r="385" spans="3:9" ht="15.75" customHeight="1">
      <c r="C385" s="170"/>
      <c r="I385" s="359"/>
    </row>
    <row r="386" spans="3:9" ht="15.75" customHeight="1">
      <c r="C386" s="170"/>
      <c r="I386" s="359"/>
    </row>
    <row r="387" spans="3:9" ht="15.75" customHeight="1">
      <c r="C387" s="170"/>
      <c r="I387" s="359"/>
    </row>
    <row r="388" spans="3:9" ht="15.75" customHeight="1">
      <c r="C388" s="170"/>
      <c r="I388" s="359"/>
    </row>
    <row r="389" spans="3:9" ht="15.75" customHeight="1">
      <c r="C389" s="170"/>
      <c r="I389" s="359"/>
    </row>
    <row r="390" spans="3:9" ht="15.75" customHeight="1">
      <c r="C390" s="170"/>
      <c r="I390" s="359"/>
    </row>
    <row r="391" spans="3:9" ht="15.75" customHeight="1">
      <c r="C391" s="170"/>
      <c r="I391" s="359"/>
    </row>
    <row r="392" spans="3:9" ht="15.75" customHeight="1">
      <c r="C392" s="170"/>
      <c r="I392" s="359"/>
    </row>
    <row r="393" spans="3:9" ht="15.75" customHeight="1">
      <c r="C393" s="170"/>
      <c r="I393" s="359"/>
    </row>
    <row r="394" spans="3:9" ht="15.75" customHeight="1">
      <c r="C394" s="170"/>
      <c r="I394" s="359"/>
    </row>
    <row r="395" spans="3:9" ht="15.75" customHeight="1">
      <c r="C395" s="170"/>
      <c r="I395" s="359"/>
    </row>
    <row r="396" spans="3:9" ht="15.75" customHeight="1">
      <c r="C396" s="170"/>
      <c r="I396" s="359"/>
    </row>
    <row r="397" spans="3:9" ht="15.75" customHeight="1">
      <c r="C397" s="170"/>
      <c r="I397" s="359"/>
    </row>
    <row r="398" spans="3:9" ht="15.75" customHeight="1">
      <c r="C398" s="170"/>
      <c r="I398" s="359"/>
    </row>
    <row r="399" spans="3:9" ht="15.75" customHeight="1">
      <c r="C399" s="170"/>
      <c r="I399" s="359"/>
    </row>
    <row r="400" spans="3:9" ht="15.75" customHeight="1">
      <c r="C400" s="170"/>
      <c r="I400" s="359"/>
    </row>
    <row r="401" spans="3:9" ht="15.75" customHeight="1">
      <c r="C401" s="170"/>
      <c r="I401" s="359"/>
    </row>
    <row r="402" spans="3:9" ht="15.75" customHeight="1">
      <c r="C402" s="170"/>
      <c r="I402" s="359"/>
    </row>
    <row r="403" spans="3:9" ht="15.75" customHeight="1">
      <c r="C403" s="170"/>
      <c r="I403" s="359"/>
    </row>
    <row r="404" spans="3:9" ht="15.75" customHeight="1">
      <c r="C404" s="170"/>
      <c r="I404" s="359"/>
    </row>
    <row r="405" spans="3:9" ht="15.75" customHeight="1">
      <c r="C405" s="170"/>
      <c r="I405" s="359"/>
    </row>
    <row r="406" spans="3:9" ht="15.75" customHeight="1">
      <c r="C406" s="170"/>
      <c r="I406" s="359"/>
    </row>
    <row r="407" spans="3:9" ht="15.75" customHeight="1">
      <c r="C407" s="170"/>
      <c r="I407" s="359"/>
    </row>
    <row r="408" spans="3:9" ht="15.75" customHeight="1">
      <c r="C408" s="170"/>
      <c r="I408" s="359"/>
    </row>
    <row r="409" spans="3:9" ht="15.75" customHeight="1">
      <c r="C409" s="170"/>
      <c r="I409" s="359"/>
    </row>
    <row r="410" spans="3:9" ht="15.75" customHeight="1">
      <c r="C410" s="170"/>
      <c r="I410" s="359"/>
    </row>
    <row r="411" spans="3:9" ht="15.75" customHeight="1">
      <c r="C411" s="170"/>
      <c r="I411" s="359"/>
    </row>
    <row r="412" spans="3:9" ht="15.75" customHeight="1">
      <c r="C412" s="170"/>
      <c r="I412" s="359"/>
    </row>
    <row r="413" spans="3:9" ht="15.75" customHeight="1">
      <c r="C413" s="170"/>
      <c r="I413" s="359"/>
    </row>
    <row r="414" spans="3:9" ht="15.75" customHeight="1">
      <c r="C414" s="170"/>
      <c r="I414" s="359"/>
    </row>
    <row r="415" spans="3:9" ht="15.75" customHeight="1">
      <c r="C415" s="170"/>
      <c r="I415" s="359"/>
    </row>
    <row r="416" spans="3:9" ht="15.75" customHeight="1">
      <c r="C416" s="170"/>
      <c r="I416" s="359"/>
    </row>
    <row r="417" spans="3:9" ht="15.75" customHeight="1">
      <c r="C417" s="170"/>
      <c r="I417" s="359"/>
    </row>
    <row r="418" spans="3:9" ht="15.75" customHeight="1">
      <c r="C418" s="170"/>
      <c r="I418" s="359"/>
    </row>
    <row r="419" spans="3:9" ht="15.75" customHeight="1">
      <c r="C419" s="170"/>
      <c r="I419" s="359"/>
    </row>
    <row r="420" spans="3:9" ht="15.75" customHeight="1">
      <c r="C420" s="170"/>
      <c r="I420" s="359"/>
    </row>
    <row r="421" spans="3:9" ht="15.75" customHeight="1">
      <c r="C421" s="170"/>
      <c r="I421" s="359"/>
    </row>
    <row r="422" spans="3:9" ht="15.75" customHeight="1">
      <c r="C422" s="170"/>
      <c r="I422" s="359"/>
    </row>
    <row r="423" spans="3:9" ht="15.75" customHeight="1">
      <c r="C423" s="170"/>
      <c r="I423" s="359"/>
    </row>
    <row r="424" spans="3:9" ht="15.75" customHeight="1">
      <c r="C424" s="170"/>
      <c r="I424" s="359"/>
    </row>
    <row r="425" spans="3:9" ht="15.75" customHeight="1">
      <c r="C425" s="170"/>
      <c r="I425" s="359"/>
    </row>
    <row r="426" spans="3:9" ht="15.75" customHeight="1">
      <c r="C426" s="170"/>
      <c r="I426" s="359"/>
    </row>
    <row r="427" spans="3:9" ht="15.75" customHeight="1">
      <c r="C427" s="170"/>
      <c r="I427" s="359"/>
    </row>
    <row r="428" spans="3:9" ht="15.75" customHeight="1">
      <c r="C428" s="170"/>
      <c r="I428" s="359"/>
    </row>
    <row r="429" spans="3:9" ht="15.75" customHeight="1">
      <c r="C429" s="170"/>
      <c r="I429" s="359"/>
    </row>
    <row r="430" spans="3:9" ht="15.75" customHeight="1">
      <c r="C430" s="170"/>
      <c r="I430" s="359"/>
    </row>
    <row r="431" spans="3:9" ht="15.75" customHeight="1">
      <c r="C431" s="170"/>
      <c r="I431" s="359"/>
    </row>
    <row r="432" spans="3:9" ht="15.75" customHeight="1">
      <c r="C432" s="170"/>
      <c r="I432" s="359"/>
    </row>
    <row r="433" spans="3:9" ht="15.75" customHeight="1">
      <c r="C433" s="170"/>
      <c r="I433" s="359"/>
    </row>
    <row r="434" spans="3:9" ht="15.75" customHeight="1">
      <c r="C434" s="170"/>
      <c r="I434" s="359"/>
    </row>
    <row r="435" spans="3:9" ht="15.75" customHeight="1">
      <c r="C435" s="170"/>
      <c r="I435" s="359"/>
    </row>
    <row r="436" spans="3:9" ht="15.75" customHeight="1">
      <c r="C436" s="170"/>
      <c r="I436" s="359"/>
    </row>
    <row r="437" spans="3:9" ht="15.75" customHeight="1">
      <c r="C437" s="170"/>
      <c r="I437" s="359"/>
    </row>
    <row r="438" spans="3:9" ht="15.75" customHeight="1">
      <c r="C438" s="170"/>
      <c r="I438" s="359"/>
    </row>
    <row r="439" spans="3:9" ht="15.75" customHeight="1">
      <c r="C439" s="170"/>
      <c r="I439" s="359"/>
    </row>
    <row r="440" spans="3:9" ht="15.75" customHeight="1">
      <c r="C440" s="170"/>
      <c r="I440" s="359"/>
    </row>
    <row r="441" spans="3:9" ht="15.75" customHeight="1">
      <c r="C441" s="170"/>
      <c r="I441" s="359"/>
    </row>
    <row r="442" spans="3:9" ht="15.75" customHeight="1">
      <c r="C442" s="170"/>
      <c r="I442" s="359"/>
    </row>
    <row r="443" spans="3:9" ht="15.75" customHeight="1">
      <c r="C443" s="170"/>
      <c r="I443" s="359"/>
    </row>
    <row r="444" spans="3:9" ht="15.75" customHeight="1">
      <c r="C444" s="170"/>
      <c r="I444" s="359"/>
    </row>
    <row r="445" spans="3:9" ht="15.75" customHeight="1">
      <c r="C445" s="170"/>
      <c r="I445" s="359"/>
    </row>
    <row r="446" spans="3:9" ht="15.75" customHeight="1">
      <c r="C446" s="170"/>
      <c r="I446" s="359"/>
    </row>
    <row r="447" spans="3:9" ht="15.75" customHeight="1">
      <c r="C447" s="170"/>
      <c r="I447" s="359"/>
    </row>
    <row r="448" spans="3:9" ht="15.75" customHeight="1">
      <c r="C448" s="170"/>
      <c r="I448" s="359"/>
    </row>
    <row r="449" spans="3:9" ht="15.75" customHeight="1">
      <c r="C449" s="170"/>
      <c r="I449" s="359"/>
    </row>
    <row r="450" spans="3:9" ht="15.75" customHeight="1">
      <c r="C450" s="170"/>
      <c r="I450" s="359"/>
    </row>
    <row r="451" spans="3:9" ht="15.75" customHeight="1">
      <c r="C451" s="170"/>
      <c r="I451" s="359"/>
    </row>
    <row r="452" spans="3:9" ht="15.75" customHeight="1">
      <c r="C452" s="170"/>
      <c r="I452" s="359"/>
    </row>
    <row r="453" spans="3:9" ht="15.75" customHeight="1">
      <c r="C453" s="170"/>
      <c r="I453" s="359"/>
    </row>
    <row r="454" spans="3:9" ht="15.75" customHeight="1">
      <c r="C454" s="170"/>
      <c r="I454" s="359"/>
    </row>
    <row r="455" spans="3:9" ht="15.75" customHeight="1">
      <c r="C455" s="170"/>
      <c r="I455" s="359"/>
    </row>
    <row r="456" spans="3:9" ht="15.75" customHeight="1">
      <c r="C456" s="170"/>
      <c r="I456" s="359"/>
    </row>
    <row r="457" spans="3:9" ht="15.75" customHeight="1">
      <c r="C457" s="170"/>
      <c r="I457" s="359"/>
    </row>
    <row r="458" spans="3:9" ht="15.75" customHeight="1">
      <c r="C458" s="170"/>
      <c r="I458" s="359"/>
    </row>
    <row r="459" spans="3:9" ht="15.75" customHeight="1">
      <c r="C459" s="170"/>
      <c r="I459" s="359"/>
    </row>
    <row r="460" spans="3:9" ht="15.75" customHeight="1">
      <c r="C460" s="170"/>
      <c r="I460" s="359"/>
    </row>
    <row r="461" spans="3:9" ht="15.75" customHeight="1">
      <c r="C461" s="170"/>
      <c r="I461" s="359"/>
    </row>
    <row r="462" spans="3:9" ht="15.75" customHeight="1">
      <c r="C462" s="170"/>
      <c r="I462" s="359"/>
    </row>
    <row r="463" spans="3:9" ht="15.75" customHeight="1">
      <c r="C463" s="170"/>
      <c r="I463" s="359"/>
    </row>
    <row r="464" spans="3:9" ht="15.75" customHeight="1">
      <c r="C464" s="170"/>
      <c r="I464" s="359"/>
    </row>
    <row r="465" spans="3:9" ht="15.75" customHeight="1">
      <c r="C465" s="170"/>
      <c r="I465" s="359"/>
    </row>
    <row r="466" spans="3:9" ht="15.75" customHeight="1">
      <c r="C466" s="170"/>
      <c r="I466" s="359"/>
    </row>
    <row r="467" spans="3:9" ht="15.75" customHeight="1">
      <c r="C467" s="170"/>
      <c r="I467" s="359"/>
    </row>
    <row r="468" spans="3:9" ht="15.75" customHeight="1">
      <c r="C468" s="170"/>
      <c r="I468" s="359"/>
    </row>
    <row r="469" spans="3:9" ht="15.75" customHeight="1">
      <c r="C469" s="170"/>
      <c r="I469" s="359"/>
    </row>
    <row r="470" spans="3:9" ht="15.75" customHeight="1">
      <c r="C470" s="170"/>
      <c r="I470" s="359"/>
    </row>
    <row r="471" spans="3:9" ht="15.75" customHeight="1">
      <c r="C471" s="170"/>
      <c r="I471" s="359"/>
    </row>
    <row r="472" spans="3:9" ht="15.75" customHeight="1">
      <c r="C472" s="170"/>
      <c r="I472" s="359"/>
    </row>
    <row r="473" spans="3:9" ht="15.75" customHeight="1">
      <c r="C473" s="170"/>
      <c r="I473" s="359"/>
    </row>
    <row r="474" spans="3:9" ht="15.75" customHeight="1">
      <c r="C474" s="170"/>
      <c r="I474" s="359"/>
    </row>
    <row r="475" spans="3:9" ht="15.75" customHeight="1">
      <c r="C475" s="170"/>
      <c r="I475" s="359"/>
    </row>
    <row r="476" spans="3:9" ht="15.75" customHeight="1">
      <c r="C476" s="170"/>
      <c r="I476" s="359"/>
    </row>
    <row r="477" spans="3:9" ht="15.75" customHeight="1">
      <c r="C477" s="170"/>
      <c r="I477" s="359"/>
    </row>
    <row r="478" spans="3:9" ht="15.75" customHeight="1">
      <c r="C478" s="170"/>
      <c r="I478" s="359"/>
    </row>
    <row r="479" spans="3:9" ht="15.75" customHeight="1">
      <c r="C479" s="170"/>
      <c r="I479" s="359"/>
    </row>
    <row r="480" spans="3:9" ht="15.75" customHeight="1">
      <c r="C480" s="170"/>
      <c r="I480" s="359"/>
    </row>
    <row r="481" spans="3:9" ht="15.75" customHeight="1">
      <c r="C481" s="170"/>
      <c r="I481" s="359"/>
    </row>
    <row r="482" spans="3:9" ht="15.75" customHeight="1">
      <c r="C482" s="170"/>
      <c r="I482" s="359"/>
    </row>
    <row r="483" spans="3:9" ht="15.75" customHeight="1">
      <c r="C483" s="170"/>
      <c r="I483" s="359"/>
    </row>
    <row r="484" spans="3:9" ht="15.75" customHeight="1">
      <c r="C484" s="170"/>
      <c r="I484" s="359"/>
    </row>
    <row r="485" spans="3:9" ht="15.75" customHeight="1">
      <c r="C485" s="170"/>
      <c r="I485" s="359"/>
    </row>
    <row r="486" spans="3:9" ht="15.75" customHeight="1">
      <c r="C486" s="170"/>
      <c r="I486" s="359"/>
    </row>
    <row r="487" spans="3:9" ht="15.75" customHeight="1">
      <c r="C487" s="170"/>
      <c r="I487" s="359"/>
    </row>
    <row r="488" spans="3:9" ht="15.75" customHeight="1">
      <c r="C488" s="170"/>
      <c r="I488" s="359"/>
    </row>
    <row r="489" spans="3:9" ht="15.75" customHeight="1">
      <c r="C489" s="170"/>
      <c r="I489" s="359"/>
    </row>
    <row r="490" spans="3:9" ht="15.75" customHeight="1">
      <c r="C490" s="170"/>
      <c r="I490" s="359"/>
    </row>
    <row r="491" spans="3:9" ht="15.75" customHeight="1">
      <c r="C491" s="170"/>
      <c r="I491" s="359"/>
    </row>
    <row r="492" spans="3:9" ht="15.75" customHeight="1">
      <c r="C492" s="170"/>
      <c r="I492" s="359"/>
    </row>
    <row r="493" spans="3:9" ht="15.75" customHeight="1">
      <c r="C493" s="170"/>
      <c r="I493" s="359"/>
    </row>
    <row r="494" spans="3:9" ht="15.75" customHeight="1">
      <c r="C494" s="170"/>
      <c r="I494" s="359"/>
    </row>
    <row r="495" spans="3:9" ht="15.75" customHeight="1">
      <c r="C495" s="170"/>
      <c r="I495" s="359"/>
    </row>
    <row r="496" spans="3:9" ht="15.75" customHeight="1">
      <c r="C496" s="170"/>
      <c r="I496" s="359"/>
    </row>
    <row r="497" spans="3:9" ht="15.75" customHeight="1">
      <c r="C497" s="170"/>
      <c r="I497" s="359"/>
    </row>
    <row r="498" spans="3:9" ht="15.75" customHeight="1">
      <c r="C498" s="170"/>
      <c r="I498" s="359"/>
    </row>
    <row r="499" spans="3:9" ht="15.75" customHeight="1">
      <c r="C499" s="170"/>
      <c r="I499" s="359"/>
    </row>
    <row r="500" spans="3:9" ht="15.75" customHeight="1">
      <c r="C500" s="170"/>
      <c r="I500" s="359"/>
    </row>
    <row r="501" spans="3:9" ht="15.75" customHeight="1">
      <c r="C501" s="170"/>
      <c r="I501" s="359"/>
    </row>
    <row r="502" spans="3:9" ht="15.75" customHeight="1">
      <c r="C502" s="170"/>
      <c r="I502" s="359"/>
    </row>
    <row r="503" spans="3:9" ht="15.75" customHeight="1">
      <c r="C503" s="170"/>
      <c r="I503" s="359"/>
    </row>
    <row r="504" spans="3:9" ht="15.75" customHeight="1">
      <c r="C504" s="170"/>
      <c r="I504" s="359"/>
    </row>
    <row r="505" spans="3:9" ht="15.75" customHeight="1">
      <c r="C505" s="170"/>
      <c r="I505" s="359"/>
    </row>
    <row r="506" spans="3:9" ht="15.75" customHeight="1">
      <c r="C506" s="170"/>
      <c r="I506" s="359"/>
    </row>
    <row r="507" spans="3:9" ht="15.75" customHeight="1">
      <c r="C507" s="170"/>
      <c r="I507" s="359"/>
    </row>
    <row r="508" spans="3:9" ht="15.75" customHeight="1">
      <c r="C508" s="170"/>
      <c r="I508" s="359"/>
    </row>
    <row r="509" spans="3:9" ht="15.75" customHeight="1">
      <c r="C509" s="170"/>
      <c r="I509" s="359"/>
    </row>
    <row r="510" spans="3:9" ht="15.75" customHeight="1">
      <c r="C510" s="170"/>
      <c r="I510" s="359"/>
    </row>
    <row r="511" spans="3:9" ht="15.75" customHeight="1">
      <c r="C511" s="170"/>
      <c r="I511" s="359"/>
    </row>
    <row r="512" spans="3:9" ht="15.75" customHeight="1">
      <c r="C512" s="170"/>
      <c r="I512" s="359"/>
    </row>
    <row r="513" spans="3:9" ht="15.75" customHeight="1">
      <c r="C513" s="170"/>
      <c r="I513" s="359"/>
    </row>
    <row r="514" spans="3:9" ht="15.75" customHeight="1">
      <c r="C514" s="170"/>
      <c r="I514" s="359"/>
    </row>
    <row r="515" spans="3:9" ht="15.75" customHeight="1">
      <c r="C515" s="170"/>
      <c r="I515" s="359"/>
    </row>
    <row r="516" spans="3:9" ht="15.75" customHeight="1">
      <c r="C516" s="170"/>
      <c r="I516" s="359"/>
    </row>
    <row r="517" spans="3:9" ht="15.75" customHeight="1">
      <c r="C517" s="170"/>
      <c r="I517" s="359"/>
    </row>
    <row r="518" spans="3:9" ht="15.75" customHeight="1">
      <c r="C518" s="170"/>
      <c r="I518" s="359"/>
    </row>
    <row r="519" spans="3:9" ht="15.75" customHeight="1">
      <c r="C519" s="170"/>
      <c r="I519" s="359"/>
    </row>
    <row r="520" spans="3:9" ht="15.75" customHeight="1">
      <c r="C520" s="170"/>
      <c r="I520" s="359"/>
    </row>
    <row r="521" spans="3:9" ht="15.75" customHeight="1">
      <c r="C521" s="170"/>
      <c r="I521" s="359"/>
    </row>
    <row r="522" spans="3:9" ht="15.75" customHeight="1">
      <c r="C522" s="170"/>
      <c r="I522" s="359"/>
    </row>
    <row r="523" spans="3:9" ht="15.75" customHeight="1">
      <c r="C523" s="170"/>
      <c r="I523" s="359"/>
    </row>
    <row r="524" spans="3:9" ht="15.75" customHeight="1">
      <c r="C524" s="170"/>
      <c r="I524" s="359"/>
    </row>
    <row r="525" spans="3:9" ht="15.75" customHeight="1">
      <c r="C525" s="170"/>
      <c r="I525" s="359"/>
    </row>
    <row r="526" spans="3:9" ht="15.75" customHeight="1">
      <c r="C526" s="170"/>
      <c r="I526" s="359"/>
    </row>
    <row r="527" spans="3:9" ht="15.75" customHeight="1">
      <c r="C527" s="170"/>
      <c r="I527" s="359"/>
    </row>
    <row r="528" spans="3:9" ht="15.75" customHeight="1">
      <c r="C528" s="170"/>
      <c r="I528" s="359"/>
    </row>
    <row r="529" spans="3:9" ht="15.75" customHeight="1">
      <c r="C529" s="170"/>
      <c r="I529" s="359"/>
    </row>
    <row r="530" spans="3:9" ht="15.75" customHeight="1">
      <c r="C530" s="170"/>
      <c r="I530" s="359"/>
    </row>
    <row r="531" spans="3:9" ht="15.75" customHeight="1">
      <c r="C531" s="170"/>
      <c r="I531" s="359"/>
    </row>
    <row r="532" spans="3:9" ht="15.75" customHeight="1">
      <c r="C532" s="170"/>
      <c r="I532" s="359"/>
    </row>
    <row r="533" spans="3:9" ht="15.75" customHeight="1">
      <c r="C533" s="170"/>
      <c r="I533" s="359"/>
    </row>
    <row r="534" spans="3:9" ht="15.75" customHeight="1">
      <c r="C534" s="170"/>
      <c r="I534" s="359"/>
    </row>
    <row r="535" spans="3:9" ht="15.75" customHeight="1">
      <c r="C535" s="170"/>
      <c r="I535" s="359"/>
    </row>
    <row r="536" spans="3:9" ht="15.75" customHeight="1">
      <c r="C536" s="170"/>
      <c r="I536" s="359"/>
    </row>
    <row r="537" spans="3:9" ht="15.75" customHeight="1">
      <c r="C537" s="170"/>
      <c r="I537" s="359"/>
    </row>
    <row r="538" spans="3:9" ht="15.75" customHeight="1">
      <c r="C538" s="170"/>
      <c r="I538" s="359"/>
    </row>
    <row r="539" spans="3:9" ht="15.75" customHeight="1">
      <c r="C539" s="170"/>
      <c r="I539" s="359"/>
    </row>
    <row r="540" spans="3:9" ht="15.75" customHeight="1">
      <c r="C540" s="170"/>
      <c r="I540" s="359"/>
    </row>
    <row r="541" spans="3:9" ht="15.75" customHeight="1">
      <c r="C541" s="170"/>
      <c r="I541" s="359"/>
    </row>
    <row r="542" spans="3:9" ht="15.75" customHeight="1">
      <c r="C542" s="170"/>
      <c r="I542" s="359"/>
    </row>
    <row r="543" spans="3:9" ht="15.75" customHeight="1">
      <c r="C543" s="170"/>
      <c r="I543" s="359"/>
    </row>
    <row r="544" spans="3:9" ht="15.75" customHeight="1">
      <c r="C544" s="170"/>
      <c r="I544" s="359"/>
    </row>
    <row r="545" spans="3:9" ht="15.75" customHeight="1">
      <c r="C545" s="170"/>
      <c r="I545" s="359"/>
    </row>
    <row r="546" spans="3:9" ht="15.75" customHeight="1">
      <c r="C546" s="170"/>
      <c r="I546" s="359"/>
    </row>
    <row r="547" spans="3:9" ht="15.75" customHeight="1">
      <c r="C547" s="170"/>
      <c r="I547" s="359"/>
    </row>
    <row r="548" spans="3:9" ht="15.75" customHeight="1">
      <c r="C548" s="170"/>
      <c r="I548" s="359"/>
    </row>
    <row r="549" spans="3:9" ht="15.75" customHeight="1">
      <c r="C549" s="170"/>
      <c r="I549" s="359"/>
    </row>
    <row r="550" spans="3:9" ht="15.75" customHeight="1">
      <c r="C550" s="170"/>
      <c r="I550" s="359"/>
    </row>
    <row r="551" spans="3:9" ht="15.75" customHeight="1">
      <c r="C551" s="170"/>
      <c r="I551" s="359"/>
    </row>
    <row r="552" spans="3:9" ht="15.75" customHeight="1">
      <c r="C552" s="170"/>
      <c r="I552" s="359"/>
    </row>
    <row r="553" spans="3:9" ht="15.75" customHeight="1">
      <c r="C553" s="170"/>
      <c r="I553" s="359"/>
    </row>
    <row r="554" spans="3:9" ht="15.75" customHeight="1">
      <c r="C554" s="170"/>
      <c r="I554" s="359"/>
    </row>
    <row r="555" spans="3:9" ht="15.75" customHeight="1">
      <c r="C555" s="170"/>
      <c r="I555" s="359"/>
    </row>
    <row r="556" spans="3:9" ht="15.75" customHeight="1">
      <c r="C556" s="170"/>
      <c r="I556" s="359"/>
    </row>
    <row r="557" spans="3:9" ht="15.75" customHeight="1">
      <c r="C557" s="170"/>
      <c r="I557" s="359"/>
    </row>
    <row r="558" spans="3:9" ht="15.75" customHeight="1">
      <c r="C558" s="170"/>
      <c r="I558" s="359"/>
    </row>
    <row r="559" spans="3:9" ht="15.75" customHeight="1">
      <c r="C559" s="170"/>
      <c r="I559" s="359"/>
    </row>
    <row r="560" spans="3:9" ht="15.75" customHeight="1">
      <c r="C560" s="170"/>
      <c r="I560" s="359"/>
    </row>
    <row r="561" spans="3:9" ht="15.75" customHeight="1">
      <c r="C561" s="170"/>
      <c r="I561" s="359"/>
    </row>
    <row r="562" spans="3:9" ht="15.75" customHeight="1">
      <c r="C562" s="170"/>
      <c r="I562" s="359"/>
    </row>
    <row r="563" spans="3:9" ht="15.75" customHeight="1">
      <c r="C563" s="170"/>
      <c r="I563" s="359"/>
    </row>
    <row r="564" spans="3:9" ht="15.75" customHeight="1">
      <c r="C564" s="170"/>
      <c r="I564" s="359"/>
    </row>
    <row r="565" spans="3:9" ht="15.75" customHeight="1">
      <c r="C565" s="170"/>
      <c r="I565" s="359"/>
    </row>
    <row r="566" spans="3:9" ht="15.75" customHeight="1">
      <c r="C566" s="170"/>
      <c r="I566" s="359"/>
    </row>
    <row r="567" spans="3:9" ht="15.75" customHeight="1">
      <c r="C567" s="170"/>
      <c r="I567" s="359"/>
    </row>
    <row r="568" spans="3:9" ht="15.75" customHeight="1">
      <c r="C568" s="170"/>
      <c r="I568" s="359"/>
    </row>
    <row r="569" spans="3:9" ht="15.75" customHeight="1">
      <c r="C569" s="170"/>
      <c r="I569" s="359"/>
    </row>
    <row r="570" spans="3:9" ht="15.75" customHeight="1">
      <c r="C570" s="170"/>
      <c r="I570" s="359"/>
    </row>
    <row r="571" spans="3:9" ht="15.75" customHeight="1">
      <c r="C571" s="170"/>
      <c r="I571" s="359"/>
    </row>
    <row r="572" spans="3:9" ht="15.75" customHeight="1">
      <c r="C572" s="170"/>
      <c r="I572" s="359"/>
    </row>
    <row r="573" spans="3:9" ht="15.75" customHeight="1">
      <c r="C573" s="170"/>
      <c r="I573" s="359"/>
    </row>
    <row r="574" spans="3:9" ht="15.75" customHeight="1">
      <c r="C574" s="170"/>
      <c r="I574" s="359"/>
    </row>
    <row r="575" spans="3:9" ht="15.75" customHeight="1">
      <c r="C575" s="170"/>
      <c r="I575" s="359"/>
    </row>
    <row r="576" spans="3:9" ht="15.75" customHeight="1">
      <c r="C576" s="170"/>
      <c r="I576" s="359"/>
    </row>
    <row r="577" spans="3:9" ht="15.75" customHeight="1">
      <c r="C577" s="170"/>
      <c r="I577" s="359"/>
    </row>
    <row r="578" spans="3:9" ht="15.75" customHeight="1">
      <c r="C578" s="170"/>
      <c r="I578" s="359"/>
    </row>
    <row r="579" spans="3:9" ht="15.75" customHeight="1">
      <c r="C579" s="170"/>
      <c r="I579" s="359"/>
    </row>
    <row r="580" spans="3:9" ht="15.75" customHeight="1">
      <c r="C580" s="170"/>
      <c r="I580" s="359"/>
    </row>
    <row r="581" spans="3:9" ht="15.75" customHeight="1">
      <c r="C581" s="170"/>
      <c r="I581" s="359"/>
    </row>
    <row r="582" spans="3:9" ht="15.75" customHeight="1">
      <c r="C582" s="170"/>
      <c r="I582" s="359"/>
    </row>
    <row r="583" spans="3:9" ht="15.75" customHeight="1">
      <c r="C583" s="170"/>
      <c r="I583" s="359"/>
    </row>
    <row r="584" spans="3:9" ht="15.75" customHeight="1">
      <c r="C584" s="170"/>
      <c r="I584" s="359"/>
    </row>
    <row r="585" spans="3:9" ht="15.75" customHeight="1">
      <c r="C585" s="170"/>
      <c r="I585" s="359"/>
    </row>
    <row r="586" spans="3:9" ht="15.75" customHeight="1">
      <c r="C586" s="170"/>
      <c r="I586" s="359"/>
    </row>
    <row r="587" spans="3:9" ht="15.75" customHeight="1">
      <c r="C587" s="170"/>
      <c r="I587" s="359"/>
    </row>
    <row r="588" spans="3:9" ht="15.75" customHeight="1">
      <c r="C588" s="170"/>
      <c r="I588" s="359"/>
    </row>
    <row r="589" spans="3:9" ht="15.75" customHeight="1">
      <c r="C589" s="170"/>
      <c r="I589" s="359"/>
    </row>
    <row r="590" spans="3:9" ht="15.75" customHeight="1">
      <c r="C590" s="170"/>
      <c r="I590" s="359"/>
    </row>
    <row r="591" spans="3:9" ht="15.75" customHeight="1">
      <c r="C591" s="170"/>
      <c r="I591" s="359"/>
    </row>
    <row r="592" spans="3:9" ht="15.75" customHeight="1">
      <c r="C592" s="170"/>
      <c r="I592" s="359"/>
    </row>
    <row r="593" spans="3:9" ht="15.75" customHeight="1">
      <c r="C593" s="170"/>
      <c r="I593" s="359"/>
    </row>
    <row r="594" spans="3:9" ht="15.75" customHeight="1">
      <c r="C594" s="170"/>
      <c r="I594" s="359"/>
    </row>
    <row r="595" spans="3:9" ht="15.75" customHeight="1">
      <c r="C595" s="170"/>
      <c r="I595" s="359"/>
    </row>
    <row r="596" spans="3:9" ht="15.75" customHeight="1">
      <c r="C596" s="170"/>
      <c r="I596" s="359"/>
    </row>
    <row r="597" spans="3:9" ht="15.75" customHeight="1">
      <c r="C597" s="170"/>
      <c r="I597" s="359"/>
    </row>
    <row r="598" spans="3:9" ht="15.75" customHeight="1">
      <c r="C598" s="170"/>
      <c r="I598" s="359"/>
    </row>
    <row r="599" spans="3:9" ht="15.75" customHeight="1">
      <c r="C599" s="170"/>
      <c r="I599" s="359"/>
    </row>
    <row r="600" spans="3:9" ht="15.75" customHeight="1">
      <c r="C600" s="170"/>
      <c r="I600" s="359"/>
    </row>
    <row r="601" spans="3:9" ht="15.75" customHeight="1">
      <c r="C601" s="170"/>
      <c r="I601" s="359"/>
    </row>
    <row r="602" spans="3:9" ht="15.75" customHeight="1">
      <c r="C602" s="170"/>
      <c r="I602" s="359"/>
    </row>
    <row r="603" spans="3:9" ht="15.75" customHeight="1">
      <c r="C603" s="170"/>
      <c r="I603" s="359"/>
    </row>
    <row r="604" spans="3:9" ht="15.75" customHeight="1">
      <c r="C604" s="170"/>
      <c r="I604" s="359"/>
    </row>
    <row r="605" spans="3:9" ht="15.75" customHeight="1">
      <c r="C605" s="170"/>
      <c r="I605" s="359"/>
    </row>
    <row r="606" spans="3:9" ht="15.75" customHeight="1">
      <c r="C606" s="170"/>
      <c r="I606" s="359"/>
    </row>
    <row r="607" spans="3:9" ht="15.75" customHeight="1">
      <c r="C607" s="170"/>
      <c r="I607" s="359"/>
    </row>
    <row r="608" spans="3:9" ht="15.75" customHeight="1">
      <c r="C608" s="170"/>
      <c r="I608" s="359"/>
    </row>
    <row r="609" spans="3:9" ht="15.75" customHeight="1">
      <c r="C609" s="170"/>
      <c r="I609" s="359"/>
    </row>
    <row r="610" spans="3:9" ht="15.75" customHeight="1">
      <c r="C610" s="170"/>
      <c r="I610" s="359"/>
    </row>
    <row r="611" spans="3:9" ht="15.75" customHeight="1">
      <c r="C611" s="170"/>
      <c r="I611" s="359"/>
    </row>
    <row r="612" spans="3:9" ht="15.75" customHeight="1">
      <c r="C612" s="170"/>
      <c r="I612" s="359"/>
    </row>
    <row r="613" spans="3:9" ht="15.75" customHeight="1">
      <c r="C613" s="170"/>
      <c r="I613" s="359"/>
    </row>
    <row r="614" spans="3:9" ht="15.75" customHeight="1">
      <c r="C614" s="170"/>
      <c r="I614" s="359"/>
    </row>
    <row r="615" spans="3:9" ht="15.75" customHeight="1">
      <c r="C615" s="170"/>
      <c r="I615" s="359"/>
    </row>
    <row r="616" spans="3:9" ht="15.75" customHeight="1">
      <c r="C616" s="170"/>
      <c r="I616" s="359"/>
    </row>
    <row r="617" spans="3:9" ht="15.75" customHeight="1">
      <c r="C617" s="170"/>
      <c r="I617" s="359"/>
    </row>
    <row r="618" spans="3:9" ht="15.75" customHeight="1">
      <c r="C618" s="170"/>
      <c r="I618" s="359"/>
    </row>
    <row r="619" spans="3:9" ht="15.75" customHeight="1">
      <c r="C619" s="170"/>
      <c r="I619" s="359"/>
    </row>
    <row r="620" spans="3:9" ht="15.75" customHeight="1">
      <c r="C620" s="170"/>
      <c r="I620" s="359"/>
    </row>
    <row r="621" spans="3:9" ht="15.75" customHeight="1">
      <c r="C621" s="170"/>
      <c r="I621" s="359"/>
    </row>
    <row r="622" spans="3:9" ht="15.75" customHeight="1">
      <c r="C622" s="170"/>
      <c r="I622" s="359"/>
    </row>
    <row r="623" spans="3:9" ht="15.75" customHeight="1">
      <c r="C623" s="170"/>
      <c r="I623" s="359"/>
    </row>
    <row r="624" spans="3:9" ht="15.75" customHeight="1">
      <c r="C624" s="170"/>
      <c r="I624" s="359"/>
    </row>
    <row r="625" spans="3:9" ht="15.75" customHeight="1">
      <c r="C625" s="170"/>
      <c r="I625" s="359"/>
    </row>
    <row r="626" spans="3:9" ht="15.75" customHeight="1">
      <c r="C626" s="170"/>
      <c r="I626" s="359"/>
    </row>
    <row r="627" spans="3:9" ht="15.75" customHeight="1">
      <c r="C627" s="170"/>
      <c r="I627" s="359"/>
    </row>
    <row r="628" spans="3:9" ht="15.75" customHeight="1">
      <c r="C628" s="170"/>
      <c r="I628" s="359"/>
    </row>
    <row r="629" spans="3:9" ht="15.75" customHeight="1">
      <c r="C629" s="170"/>
      <c r="I629" s="359"/>
    </row>
    <row r="630" spans="3:9" ht="15.75" customHeight="1">
      <c r="C630" s="170"/>
      <c r="I630" s="359"/>
    </row>
    <row r="631" spans="3:9" ht="15.75" customHeight="1">
      <c r="C631" s="170"/>
      <c r="I631" s="359"/>
    </row>
    <row r="632" spans="3:9" ht="15.75" customHeight="1">
      <c r="C632" s="170"/>
      <c r="I632" s="359"/>
    </row>
    <row r="633" spans="3:9" ht="15.75" customHeight="1">
      <c r="C633" s="170"/>
      <c r="I633" s="359"/>
    </row>
    <row r="634" spans="3:9" ht="15.75" customHeight="1">
      <c r="C634" s="170"/>
      <c r="I634" s="359"/>
    </row>
    <row r="635" spans="3:9" ht="15.75" customHeight="1">
      <c r="C635" s="170"/>
      <c r="I635" s="359"/>
    </row>
    <row r="636" spans="3:9" ht="15.75" customHeight="1">
      <c r="C636" s="170"/>
      <c r="I636" s="359"/>
    </row>
    <row r="637" spans="3:9" ht="15.75" customHeight="1">
      <c r="C637" s="170"/>
      <c r="I637" s="359"/>
    </row>
    <row r="638" spans="3:9" ht="15.75" customHeight="1">
      <c r="C638" s="170"/>
      <c r="I638" s="359"/>
    </row>
    <row r="639" spans="3:9" ht="15.75" customHeight="1">
      <c r="C639" s="170"/>
      <c r="I639" s="359"/>
    </row>
    <row r="640" spans="3:9" ht="15.75" customHeight="1">
      <c r="C640" s="170"/>
      <c r="I640" s="359"/>
    </row>
    <row r="641" spans="3:9" ht="15.75" customHeight="1">
      <c r="C641" s="170"/>
      <c r="I641" s="359"/>
    </row>
    <row r="642" spans="3:9" ht="15.75" customHeight="1">
      <c r="C642" s="170"/>
      <c r="I642" s="359"/>
    </row>
    <row r="643" spans="3:9" ht="15.75" customHeight="1">
      <c r="C643" s="170"/>
      <c r="I643" s="359"/>
    </row>
    <row r="644" spans="3:9" ht="15.75" customHeight="1">
      <c r="C644" s="170"/>
      <c r="I644" s="359"/>
    </row>
    <row r="645" spans="3:9" ht="15.75" customHeight="1">
      <c r="C645" s="170"/>
      <c r="I645" s="359"/>
    </row>
    <row r="646" spans="3:9" ht="15.75" customHeight="1">
      <c r="C646" s="170"/>
      <c r="I646" s="359"/>
    </row>
    <row r="647" spans="3:9" ht="15.75" customHeight="1">
      <c r="C647" s="170"/>
      <c r="I647" s="359"/>
    </row>
    <row r="648" spans="3:9" ht="15.75" customHeight="1">
      <c r="C648" s="170"/>
      <c r="I648" s="359"/>
    </row>
    <row r="649" spans="3:9" ht="15.75" customHeight="1">
      <c r="C649" s="170"/>
      <c r="I649" s="359"/>
    </row>
    <row r="650" spans="3:9" ht="15.75" customHeight="1">
      <c r="C650" s="170"/>
      <c r="I650" s="359"/>
    </row>
    <row r="651" spans="3:9" ht="15.75" customHeight="1">
      <c r="C651" s="170"/>
      <c r="I651" s="359"/>
    </row>
    <row r="652" spans="3:9" ht="15.75" customHeight="1">
      <c r="C652" s="170"/>
      <c r="I652" s="359"/>
    </row>
    <row r="653" spans="3:9" ht="15.75" customHeight="1">
      <c r="C653" s="170"/>
      <c r="I653" s="359"/>
    </row>
    <row r="654" spans="3:9" ht="15.75" customHeight="1">
      <c r="C654" s="170"/>
      <c r="I654" s="359"/>
    </row>
    <row r="655" spans="3:9" ht="15.75" customHeight="1">
      <c r="C655" s="170"/>
      <c r="I655" s="359"/>
    </row>
    <row r="656" spans="3:9" ht="15.75" customHeight="1">
      <c r="C656" s="170"/>
      <c r="I656" s="359"/>
    </row>
    <row r="657" spans="3:9" ht="15.75" customHeight="1">
      <c r="C657" s="170"/>
      <c r="I657" s="359"/>
    </row>
    <row r="658" spans="3:9" ht="15.75" customHeight="1">
      <c r="C658" s="170"/>
      <c r="I658" s="359"/>
    </row>
    <row r="659" spans="3:9" ht="15.75" customHeight="1">
      <c r="C659" s="170"/>
      <c r="I659" s="359"/>
    </row>
    <row r="660" spans="3:9" ht="15.75" customHeight="1">
      <c r="C660" s="170"/>
      <c r="I660" s="359"/>
    </row>
    <row r="661" spans="3:9" ht="15.75" customHeight="1">
      <c r="C661" s="170"/>
      <c r="I661" s="359"/>
    </row>
    <row r="662" spans="3:9" ht="15.75" customHeight="1">
      <c r="C662" s="170"/>
      <c r="I662" s="359"/>
    </row>
    <row r="663" spans="3:9" ht="15.75" customHeight="1">
      <c r="C663" s="170"/>
      <c r="I663" s="359"/>
    </row>
    <row r="664" spans="3:9" ht="15.75" customHeight="1">
      <c r="C664" s="170"/>
      <c r="I664" s="359"/>
    </row>
    <row r="665" spans="3:9" ht="15.75" customHeight="1">
      <c r="C665" s="170"/>
      <c r="I665" s="359"/>
    </row>
    <row r="666" spans="3:9" ht="15.75" customHeight="1">
      <c r="C666" s="170"/>
      <c r="I666" s="359"/>
    </row>
    <row r="667" spans="3:9" ht="15.75" customHeight="1">
      <c r="C667" s="170"/>
      <c r="I667" s="359"/>
    </row>
    <row r="668" spans="3:9" ht="15.75" customHeight="1">
      <c r="C668" s="170"/>
      <c r="I668" s="359"/>
    </row>
    <row r="669" spans="3:9" ht="15.75" customHeight="1">
      <c r="C669" s="170"/>
      <c r="I669" s="359"/>
    </row>
    <row r="670" spans="3:9" ht="15.75" customHeight="1">
      <c r="C670" s="170"/>
      <c r="I670" s="359"/>
    </row>
    <row r="671" spans="3:9" ht="15.75" customHeight="1">
      <c r="C671" s="170"/>
      <c r="I671" s="359"/>
    </row>
    <row r="672" spans="3:9" ht="15.75" customHeight="1">
      <c r="C672" s="170"/>
      <c r="I672" s="359"/>
    </row>
    <row r="673" spans="3:9" ht="15.75" customHeight="1">
      <c r="C673" s="170"/>
      <c r="I673" s="359"/>
    </row>
    <row r="674" spans="3:9" ht="15.75" customHeight="1">
      <c r="C674" s="170"/>
      <c r="I674" s="359"/>
    </row>
    <row r="675" spans="3:9" ht="15.75" customHeight="1">
      <c r="C675" s="170"/>
      <c r="I675" s="359"/>
    </row>
    <row r="676" spans="3:9" ht="15.75" customHeight="1">
      <c r="C676" s="170"/>
      <c r="I676" s="359"/>
    </row>
    <row r="677" spans="3:9" ht="15.75" customHeight="1">
      <c r="C677" s="170"/>
      <c r="I677" s="359"/>
    </row>
    <row r="678" spans="3:9" ht="15.75" customHeight="1">
      <c r="C678" s="170"/>
      <c r="I678" s="359"/>
    </row>
    <row r="679" spans="3:9" ht="15.75" customHeight="1">
      <c r="C679" s="170"/>
      <c r="I679" s="359"/>
    </row>
    <row r="680" spans="3:9" ht="15.75" customHeight="1">
      <c r="C680" s="170"/>
      <c r="I680" s="359"/>
    </row>
    <row r="681" spans="3:9" ht="15.75" customHeight="1">
      <c r="C681" s="170"/>
      <c r="I681" s="359"/>
    </row>
    <row r="682" spans="3:9" ht="15.75" customHeight="1">
      <c r="C682" s="170"/>
      <c r="I682" s="359"/>
    </row>
    <row r="683" spans="3:9" ht="15.75" customHeight="1">
      <c r="C683" s="170"/>
      <c r="I683" s="359"/>
    </row>
    <row r="684" spans="3:9" ht="15.75" customHeight="1">
      <c r="C684" s="170"/>
      <c r="I684" s="359"/>
    </row>
    <row r="685" spans="3:9" ht="15.75" customHeight="1">
      <c r="C685" s="170"/>
      <c r="I685" s="359"/>
    </row>
    <row r="686" spans="3:9" ht="15.75" customHeight="1">
      <c r="C686" s="170"/>
      <c r="I686" s="359"/>
    </row>
    <row r="687" spans="3:9" ht="15.75" customHeight="1">
      <c r="C687" s="170"/>
      <c r="I687" s="359"/>
    </row>
    <row r="688" spans="3:9" ht="15.75" customHeight="1">
      <c r="C688" s="170"/>
      <c r="I688" s="359"/>
    </row>
    <row r="689" spans="3:9" ht="15.75" customHeight="1">
      <c r="C689" s="170"/>
      <c r="I689" s="359"/>
    </row>
    <row r="690" spans="3:9" ht="15.75" customHeight="1">
      <c r="C690" s="170"/>
      <c r="I690" s="359"/>
    </row>
    <row r="691" spans="3:9" ht="15.75" customHeight="1">
      <c r="C691" s="170"/>
      <c r="I691" s="359"/>
    </row>
    <row r="692" spans="3:9" ht="15.75" customHeight="1">
      <c r="C692" s="170"/>
      <c r="I692" s="359"/>
    </row>
    <row r="693" spans="3:9" ht="15.75" customHeight="1">
      <c r="C693" s="170"/>
      <c r="I693" s="359"/>
    </row>
    <row r="694" spans="3:9" ht="15.75" customHeight="1">
      <c r="C694" s="170"/>
      <c r="I694" s="359"/>
    </row>
    <row r="695" spans="3:9" ht="15.75" customHeight="1">
      <c r="C695" s="170"/>
      <c r="I695" s="359"/>
    </row>
    <row r="696" spans="3:9" ht="15.75" customHeight="1">
      <c r="C696" s="170"/>
      <c r="I696" s="359"/>
    </row>
    <row r="697" spans="3:9" ht="15.75" customHeight="1">
      <c r="C697" s="170"/>
      <c r="I697" s="359"/>
    </row>
    <row r="698" spans="3:9" ht="15.75" customHeight="1">
      <c r="C698" s="170"/>
      <c r="I698" s="359"/>
    </row>
    <row r="699" spans="3:9" ht="15.75" customHeight="1">
      <c r="C699" s="170"/>
      <c r="I699" s="359"/>
    </row>
    <row r="700" spans="3:9" ht="15.75" customHeight="1">
      <c r="C700" s="170"/>
      <c r="I700" s="359"/>
    </row>
    <row r="701" spans="3:9" ht="15.75" customHeight="1">
      <c r="C701" s="170"/>
      <c r="I701" s="359"/>
    </row>
    <row r="702" spans="3:9" ht="15.75" customHeight="1">
      <c r="C702" s="170"/>
      <c r="I702" s="359"/>
    </row>
    <row r="703" spans="3:9" ht="15.75" customHeight="1">
      <c r="C703" s="170"/>
      <c r="I703" s="359"/>
    </row>
    <row r="704" spans="3:9" ht="15.75" customHeight="1">
      <c r="C704" s="170"/>
      <c r="I704" s="359"/>
    </row>
    <row r="705" spans="3:9" ht="15.75" customHeight="1">
      <c r="C705" s="170"/>
      <c r="I705" s="359"/>
    </row>
    <row r="706" spans="3:9" ht="15.75" customHeight="1">
      <c r="C706" s="170"/>
      <c r="I706" s="359"/>
    </row>
    <row r="707" spans="3:9" ht="15.75" customHeight="1">
      <c r="C707" s="170"/>
      <c r="I707" s="359"/>
    </row>
    <row r="708" spans="3:9" ht="15.75" customHeight="1">
      <c r="C708" s="170"/>
      <c r="I708" s="359"/>
    </row>
    <row r="709" spans="3:9" ht="15.75" customHeight="1">
      <c r="C709" s="170"/>
      <c r="I709" s="359"/>
    </row>
    <row r="710" spans="3:9" ht="15.75" customHeight="1">
      <c r="C710" s="170"/>
      <c r="I710" s="359"/>
    </row>
    <row r="711" spans="3:9" ht="15.75" customHeight="1">
      <c r="C711" s="170"/>
      <c r="I711" s="359"/>
    </row>
    <row r="712" spans="3:9" ht="15.75" customHeight="1">
      <c r="C712" s="170"/>
      <c r="I712" s="359"/>
    </row>
    <row r="713" spans="3:9" ht="15.75" customHeight="1">
      <c r="C713" s="170"/>
      <c r="I713" s="359"/>
    </row>
    <row r="714" spans="3:9" ht="15.75" customHeight="1">
      <c r="C714" s="170"/>
      <c r="I714" s="359"/>
    </row>
    <row r="715" spans="3:9" ht="15.75" customHeight="1">
      <c r="C715" s="170"/>
      <c r="I715" s="359"/>
    </row>
    <row r="716" spans="3:9" ht="15.75" customHeight="1">
      <c r="C716" s="170"/>
      <c r="I716" s="359"/>
    </row>
    <row r="717" spans="3:9" ht="15.75" customHeight="1">
      <c r="C717" s="170"/>
      <c r="I717" s="359"/>
    </row>
    <row r="718" spans="3:9" ht="15.75" customHeight="1">
      <c r="C718" s="170"/>
      <c r="I718" s="359"/>
    </row>
    <row r="719" spans="3:9" ht="15.75" customHeight="1">
      <c r="C719" s="170"/>
      <c r="I719" s="359"/>
    </row>
    <row r="720" spans="3:9" ht="15.75" customHeight="1">
      <c r="C720" s="170"/>
      <c r="I720" s="359"/>
    </row>
    <row r="721" spans="3:9" ht="15.75" customHeight="1">
      <c r="C721" s="170"/>
      <c r="I721" s="359"/>
    </row>
    <row r="722" spans="3:9" ht="15.75" customHeight="1">
      <c r="C722" s="170"/>
      <c r="I722" s="359"/>
    </row>
    <row r="723" spans="3:9" ht="15.75" customHeight="1">
      <c r="C723" s="170"/>
      <c r="I723" s="359"/>
    </row>
    <row r="724" spans="3:9" ht="15.75" customHeight="1">
      <c r="C724" s="170"/>
      <c r="I724" s="359"/>
    </row>
    <row r="725" spans="3:9" ht="15.75" customHeight="1">
      <c r="C725" s="170"/>
      <c r="I725" s="359"/>
    </row>
    <row r="726" spans="3:9" ht="15.75" customHeight="1">
      <c r="C726" s="170"/>
      <c r="I726" s="359"/>
    </row>
    <row r="727" spans="3:9" ht="15.75" customHeight="1">
      <c r="C727" s="170"/>
      <c r="I727" s="359"/>
    </row>
    <row r="728" spans="3:9" ht="15.75" customHeight="1">
      <c r="C728" s="170"/>
      <c r="I728" s="359"/>
    </row>
    <row r="729" spans="3:9" ht="15.75" customHeight="1">
      <c r="C729" s="170"/>
      <c r="I729" s="359"/>
    </row>
    <row r="730" spans="3:9" ht="15.75" customHeight="1">
      <c r="C730" s="170"/>
      <c r="I730" s="359"/>
    </row>
    <row r="731" spans="3:9" ht="15.75" customHeight="1">
      <c r="C731" s="170"/>
      <c r="I731" s="359"/>
    </row>
    <row r="732" spans="3:9" ht="15.75" customHeight="1">
      <c r="C732" s="170"/>
      <c r="I732" s="359"/>
    </row>
    <row r="733" spans="3:9" ht="15.75" customHeight="1">
      <c r="C733" s="170"/>
      <c r="I733" s="359"/>
    </row>
    <row r="734" spans="3:9" ht="15.75" customHeight="1">
      <c r="C734" s="170"/>
      <c r="I734" s="359"/>
    </row>
    <row r="735" spans="3:9" ht="15.75" customHeight="1">
      <c r="C735" s="170"/>
      <c r="I735" s="359"/>
    </row>
    <row r="736" spans="3:9" ht="15.75" customHeight="1">
      <c r="C736" s="170"/>
      <c r="I736" s="359"/>
    </row>
    <row r="737" spans="3:9" ht="15.75" customHeight="1">
      <c r="C737" s="170"/>
      <c r="I737" s="359"/>
    </row>
    <row r="738" spans="3:9" ht="15.75" customHeight="1">
      <c r="C738" s="170"/>
      <c r="I738" s="359"/>
    </row>
    <row r="739" spans="3:9" ht="15.75" customHeight="1">
      <c r="C739" s="170"/>
      <c r="I739" s="359"/>
    </row>
    <row r="740" spans="3:9" ht="15.75" customHeight="1">
      <c r="C740" s="170"/>
      <c r="I740" s="359"/>
    </row>
    <row r="741" spans="3:9" ht="15.75" customHeight="1">
      <c r="C741" s="170"/>
      <c r="I741" s="359"/>
    </row>
    <row r="742" spans="3:9" ht="15.75" customHeight="1">
      <c r="C742" s="170"/>
      <c r="I742" s="359"/>
    </row>
    <row r="743" spans="3:9" ht="15.75" customHeight="1">
      <c r="C743" s="170"/>
      <c r="I743" s="359"/>
    </row>
    <row r="744" spans="3:9" ht="15.75" customHeight="1">
      <c r="C744" s="170"/>
      <c r="I744" s="359"/>
    </row>
    <row r="745" spans="3:9" ht="15.75" customHeight="1">
      <c r="C745" s="170"/>
      <c r="I745" s="359"/>
    </row>
    <row r="746" spans="3:9" ht="15.75" customHeight="1">
      <c r="C746" s="170"/>
      <c r="I746" s="359"/>
    </row>
    <row r="747" spans="3:9" ht="15.75" customHeight="1">
      <c r="C747" s="170"/>
      <c r="I747" s="359"/>
    </row>
    <row r="748" spans="3:9" ht="15.75" customHeight="1">
      <c r="C748" s="170"/>
      <c r="I748" s="359"/>
    </row>
    <row r="749" spans="3:9" ht="15.75" customHeight="1">
      <c r="C749" s="170"/>
      <c r="I749" s="359"/>
    </row>
    <row r="750" spans="3:9" ht="15.75" customHeight="1">
      <c r="C750" s="170"/>
      <c r="I750" s="359"/>
    </row>
    <row r="751" spans="3:9" ht="15.75" customHeight="1">
      <c r="C751" s="170"/>
      <c r="I751" s="359"/>
    </row>
    <row r="752" spans="3:9" ht="15.75" customHeight="1">
      <c r="C752" s="170"/>
      <c r="I752" s="359"/>
    </row>
    <row r="753" spans="3:9" ht="15.75" customHeight="1">
      <c r="C753" s="170"/>
      <c r="I753" s="359"/>
    </row>
    <row r="754" spans="3:9" ht="15.75" customHeight="1">
      <c r="C754" s="170"/>
      <c r="I754" s="359"/>
    </row>
    <row r="755" spans="3:9" ht="15.75" customHeight="1">
      <c r="C755" s="170"/>
      <c r="I755" s="359"/>
    </row>
    <row r="756" spans="3:9" ht="15.75" customHeight="1">
      <c r="C756" s="170"/>
      <c r="I756" s="359"/>
    </row>
    <row r="757" spans="3:9" ht="15.75" customHeight="1">
      <c r="C757" s="170"/>
      <c r="I757" s="359"/>
    </row>
    <row r="758" spans="3:9" ht="15.75" customHeight="1">
      <c r="C758" s="170"/>
      <c r="I758" s="359"/>
    </row>
    <row r="759" spans="3:9" ht="15.75" customHeight="1">
      <c r="C759" s="170"/>
      <c r="I759" s="359"/>
    </row>
    <row r="760" spans="3:9" ht="15.75" customHeight="1">
      <c r="C760" s="170"/>
      <c r="I760" s="359"/>
    </row>
    <row r="761" spans="3:9" ht="15.75" customHeight="1">
      <c r="C761" s="170"/>
      <c r="I761" s="359"/>
    </row>
    <row r="762" spans="3:9" ht="15.75" customHeight="1">
      <c r="C762" s="170"/>
      <c r="I762" s="359"/>
    </row>
    <row r="763" spans="3:9" ht="15.75" customHeight="1">
      <c r="C763" s="170"/>
      <c r="I763" s="359"/>
    </row>
    <row r="764" spans="3:9" ht="15.75" customHeight="1">
      <c r="C764" s="170"/>
      <c r="I764" s="359"/>
    </row>
    <row r="765" spans="3:9" ht="15.75" customHeight="1">
      <c r="C765" s="170"/>
      <c r="I765" s="359"/>
    </row>
    <row r="766" spans="3:9" ht="15.75" customHeight="1">
      <c r="C766" s="170"/>
      <c r="I766" s="359"/>
    </row>
    <row r="767" spans="3:9" ht="15.75" customHeight="1">
      <c r="C767" s="170"/>
      <c r="I767" s="359"/>
    </row>
    <row r="768" spans="3:9" ht="15.75" customHeight="1">
      <c r="C768" s="170"/>
      <c r="I768" s="359"/>
    </row>
    <row r="769" spans="3:9" ht="15.75" customHeight="1">
      <c r="C769" s="170"/>
      <c r="I769" s="359"/>
    </row>
    <row r="770" spans="3:9" ht="15.75" customHeight="1">
      <c r="C770" s="170"/>
      <c r="I770" s="359"/>
    </row>
    <row r="771" spans="3:9" ht="15.75" customHeight="1">
      <c r="C771" s="170"/>
      <c r="I771" s="359"/>
    </row>
    <row r="772" spans="3:9" ht="15.75" customHeight="1">
      <c r="C772" s="170"/>
      <c r="I772" s="359"/>
    </row>
    <row r="773" spans="3:9" ht="15.75" customHeight="1">
      <c r="C773" s="170"/>
      <c r="I773" s="359"/>
    </row>
    <row r="774" spans="3:9" ht="15.75" customHeight="1">
      <c r="C774" s="170"/>
      <c r="I774" s="359"/>
    </row>
    <row r="775" spans="3:9" ht="15.75" customHeight="1">
      <c r="C775" s="170"/>
      <c r="I775" s="359"/>
    </row>
    <row r="776" spans="3:9" ht="15.75" customHeight="1">
      <c r="C776" s="170"/>
      <c r="I776" s="359"/>
    </row>
    <row r="777" spans="3:9" ht="15.75" customHeight="1">
      <c r="C777" s="170"/>
      <c r="I777" s="359"/>
    </row>
    <row r="778" spans="3:9" ht="15.75" customHeight="1">
      <c r="C778" s="170"/>
      <c r="I778" s="359"/>
    </row>
    <row r="779" spans="3:9" ht="15.75" customHeight="1">
      <c r="C779" s="170"/>
      <c r="I779" s="359"/>
    </row>
    <row r="780" spans="3:9" ht="15.75" customHeight="1">
      <c r="C780" s="170"/>
      <c r="I780" s="359"/>
    </row>
    <row r="781" spans="3:9" ht="15.75" customHeight="1">
      <c r="C781" s="170"/>
      <c r="I781" s="359"/>
    </row>
    <row r="782" spans="3:9" ht="15.75" customHeight="1">
      <c r="C782" s="170"/>
      <c r="I782" s="359"/>
    </row>
    <row r="783" spans="3:9" ht="15.75" customHeight="1">
      <c r="C783" s="170"/>
      <c r="I783" s="359"/>
    </row>
    <row r="784" spans="3:9" ht="15.75" customHeight="1">
      <c r="C784" s="170"/>
      <c r="I784" s="359"/>
    </row>
    <row r="785" spans="3:9" ht="15.75" customHeight="1">
      <c r="C785" s="170"/>
      <c r="I785" s="359"/>
    </row>
    <row r="786" spans="3:9" ht="15.75" customHeight="1">
      <c r="C786" s="170"/>
      <c r="I786" s="359"/>
    </row>
    <row r="787" spans="3:9" ht="15.75" customHeight="1">
      <c r="C787" s="170"/>
      <c r="I787" s="359"/>
    </row>
    <row r="788" spans="3:9" ht="15.75" customHeight="1">
      <c r="C788" s="170"/>
      <c r="I788" s="359"/>
    </row>
    <row r="789" spans="3:9" ht="15.75" customHeight="1">
      <c r="C789" s="170"/>
      <c r="I789" s="359"/>
    </row>
    <row r="790" spans="3:9" ht="15.75" customHeight="1">
      <c r="C790" s="170"/>
      <c r="I790" s="359"/>
    </row>
    <row r="791" spans="3:9" ht="15.75" customHeight="1">
      <c r="C791" s="170"/>
      <c r="I791" s="359"/>
    </row>
    <row r="792" spans="3:9" ht="15.75" customHeight="1">
      <c r="C792" s="170"/>
      <c r="I792" s="359"/>
    </row>
    <row r="793" spans="3:9" ht="15.75" customHeight="1">
      <c r="C793" s="170"/>
      <c r="I793" s="359"/>
    </row>
    <row r="794" spans="3:9" ht="15.75" customHeight="1">
      <c r="C794" s="170"/>
      <c r="I794" s="359"/>
    </row>
    <row r="795" spans="3:9" ht="15.75" customHeight="1">
      <c r="C795" s="170"/>
      <c r="I795" s="359"/>
    </row>
    <row r="796" spans="3:9" ht="15.75" customHeight="1">
      <c r="C796" s="170"/>
      <c r="I796" s="359"/>
    </row>
    <row r="797" spans="3:9" ht="15.75" customHeight="1">
      <c r="C797" s="170"/>
      <c r="I797" s="359"/>
    </row>
    <row r="798" spans="3:9" ht="15.75" customHeight="1">
      <c r="C798" s="170"/>
      <c r="I798" s="359"/>
    </row>
    <row r="799" spans="3:9" ht="15.75" customHeight="1">
      <c r="C799" s="170"/>
      <c r="I799" s="359"/>
    </row>
    <row r="800" spans="3:9" ht="15.75" customHeight="1">
      <c r="C800" s="170"/>
      <c r="I800" s="359"/>
    </row>
    <row r="801" spans="3:9" ht="15.75" customHeight="1">
      <c r="C801" s="170"/>
      <c r="I801" s="359"/>
    </row>
    <row r="802" spans="3:9" ht="15.75" customHeight="1">
      <c r="C802" s="170"/>
      <c r="I802" s="359"/>
    </row>
    <row r="803" spans="3:9" ht="15.75" customHeight="1">
      <c r="C803" s="170"/>
      <c r="I803" s="359"/>
    </row>
    <row r="804" spans="3:9" ht="15.75" customHeight="1">
      <c r="C804" s="170"/>
      <c r="I804" s="359"/>
    </row>
    <row r="805" spans="3:9" ht="15.75" customHeight="1">
      <c r="C805" s="170"/>
      <c r="I805" s="359"/>
    </row>
    <row r="806" spans="3:9" ht="15.75" customHeight="1">
      <c r="C806" s="170"/>
      <c r="I806" s="359"/>
    </row>
    <row r="807" spans="3:9" ht="15.75" customHeight="1">
      <c r="C807" s="170"/>
      <c r="I807" s="359"/>
    </row>
    <row r="808" spans="3:9" ht="15.75" customHeight="1">
      <c r="C808" s="170"/>
      <c r="I808" s="359"/>
    </row>
    <row r="809" spans="3:9" ht="15.75" customHeight="1">
      <c r="C809" s="170"/>
      <c r="I809" s="359"/>
    </row>
    <row r="810" spans="3:9" ht="15.75" customHeight="1">
      <c r="C810" s="170"/>
      <c r="I810" s="359"/>
    </row>
    <row r="811" spans="3:9" ht="15.75" customHeight="1">
      <c r="C811" s="170"/>
      <c r="I811" s="359"/>
    </row>
    <row r="812" spans="3:9" ht="15.75" customHeight="1">
      <c r="C812" s="170"/>
      <c r="I812" s="359"/>
    </row>
    <row r="813" spans="3:9" ht="15.75" customHeight="1">
      <c r="C813" s="170"/>
      <c r="I813" s="359"/>
    </row>
    <row r="814" spans="3:9" ht="15.75" customHeight="1">
      <c r="C814" s="170"/>
      <c r="I814" s="359"/>
    </row>
    <row r="815" spans="3:9" ht="15.75" customHeight="1">
      <c r="C815" s="170"/>
      <c r="I815" s="359"/>
    </row>
    <row r="816" spans="3:9" ht="15.75" customHeight="1">
      <c r="C816" s="170"/>
      <c r="I816" s="359"/>
    </row>
    <row r="817" spans="3:9" ht="15.75" customHeight="1">
      <c r="C817" s="170"/>
      <c r="I817" s="359"/>
    </row>
    <row r="818" spans="3:9" ht="15.75" customHeight="1">
      <c r="C818" s="170"/>
      <c r="I818" s="359"/>
    </row>
    <row r="819" spans="3:9" ht="15.75" customHeight="1">
      <c r="C819" s="170"/>
      <c r="I819" s="359"/>
    </row>
    <row r="820" spans="3:9" ht="15.75" customHeight="1">
      <c r="C820" s="170"/>
      <c r="I820" s="359"/>
    </row>
    <row r="821" spans="3:9" ht="15.75" customHeight="1">
      <c r="C821" s="170"/>
      <c r="I821" s="359"/>
    </row>
    <row r="822" spans="3:9" ht="15.75" customHeight="1">
      <c r="C822" s="170"/>
      <c r="I822" s="359"/>
    </row>
    <row r="823" spans="3:9" ht="15.75" customHeight="1">
      <c r="C823" s="170"/>
      <c r="I823" s="359"/>
    </row>
    <row r="824" spans="3:9" ht="15.75" customHeight="1">
      <c r="C824" s="170"/>
      <c r="I824" s="359"/>
    </row>
    <row r="825" spans="3:9" ht="15.75" customHeight="1">
      <c r="C825" s="170"/>
      <c r="I825" s="359"/>
    </row>
    <row r="826" spans="3:9" ht="15.75" customHeight="1">
      <c r="C826" s="170"/>
      <c r="I826" s="359"/>
    </row>
    <row r="827" spans="3:9" ht="15.75" customHeight="1">
      <c r="C827" s="170"/>
      <c r="I827" s="359"/>
    </row>
    <row r="828" spans="3:9" ht="15.75" customHeight="1">
      <c r="C828" s="170"/>
      <c r="I828" s="359"/>
    </row>
    <row r="829" spans="3:9" ht="15.75" customHeight="1">
      <c r="C829" s="170"/>
      <c r="I829" s="359"/>
    </row>
    <row r="830" spans="3:9" ht="15.75" customHeight="1">
      <c r="C830" s="170"/>
      <c r="I830" s="359"/>
    </row>
    <row r="831" spans="3:9" ht="15.75" customHeight="1">
      <c r="C831" s="170"/>
      <c r="I831" s="359"/>
    </row>
    <row r="832" spans="3:9" ht="15.75" customHeight="1">
      <c r="C832" s="170"/>
      <c r="I832" s="359"/>
    </row>
    <row r="833" spans="3:9" ht="15.75" customHeight="1">
      <c r="C833" s="170"/>
      <c r="I833" s="359"/>
    </row>
    <row r="834" spans="3:9" ht="15.75" customHeight="1">
      <c r="C834" s="170"/>
      <c r="I834" s="359"/>
    </row>
    <row r="835" spans="3:9" ht="15.75" customHeight="1">
      <c r="C835" s="170"/>
      <c r="I835" s="359"/>
    </row>
    <row r="836" spans="3:9" ht="15.75" customHeight="1">
      <c r="C836" s="170"/>
      <c r="I836" s="359"/>
    </row>
    <row r="837" spans="3:9" ht="15.75" customHeight="1">
      <c r="C837" s="170"/>
      <c r="I837" s="359"/>
    </row>
    <row r="838" spans="3:9" ht="15.75" customHeight="1">
      <c r="C838" s="170"/>
      <c r="I838" s="359"/>
    </row>
    <row r="839" spans="3:9" ht="15.75" customHeight="1">
      <c r="C839" s="170"/>
      <c r="I839" s="359"/>
    </row>
    <row r="840" spans="3:9" ht="15.75" customHeight="1">
      <c r="C840" s="170"/>
      <c r="I840" s="359"/>
    </row>
    <row r="841" spans="3:9" ht="15.75" customHeight="1">
      <c r="C841" s="170"/>
      <c r="I841" s="359"/>
    </row>
    <row r="842" spans="3:9" ht="15.75" customHeight="1">
      <c r="C842" s="170"/>
      <c r="I842" s="359"/>
    </row>
    <row r="843" spans="3:9" ht="15.75" customHeight="1">
      <c r="C843" s="170"/>
      <c r="I843" s="359"/>
    </row>
    <row r="844" spans="3:9" ht="15.75" customHeight="1">
      <c r="C844" s="170"/>
      <c r="I844" s="359"/>
    </row>
    <row r="845" spans="3:9" ht="15.75" customHeight="1">
      <c r="C845" s="170"/>
      <c r="I845" s="359"/>
    </row>
    <row r="846" spans="3:9" ht="15.75" customHeight="1">
      <c r="C846" s="170"/>
      <c r="I846" s="359"/>
    </row>
    <row r="847" spans="3:9" ht="15.75" customHeight="1">
      <c r="C847" s="170"/>
      <c r="I847" s="359"/>
    </row>
    <row r="848" spans="3:9" ht="15.75" customHeight="1">
      <c r="C848" s="170"/>
      <c r="I848" s="359"/>
    </row>
    <row r="849" spans="3:9" ht="15.75" customHeight="1">
      <c r="C849" s="170"/>
      <c r="I849" s="359"/>
    </row>
    <row r="850" spans="3:9" ht="15.75" customHeight="1">
      <c r="C850" s="170"/>
      <c r="I850" s="359"/>
    </row>
    <row r="851" spans="3:9" ht="15.75" customHeight="1">
      <c r="C851" s="170"/>
      <c r="I851" s="359"/>
    </row>
    <row r="852" spans="3:9" ht="15.75" customHeight="1">
      <c r="C852" s="170"/>
      <c r="I852" s="359"/>
    </row>
    <row r="853" spans="3:9" ht="15.75" customHeight="1">
      <c r="C853" s="170"/>
      <c r="I853" s="359"/>
    </row>
    <row r="854" spans="3:9" ht="15.75" customHeight="1">
      <c r="C854" s="170"/>
      <c r="I854" s="359"/>
    </row>
    <row r="855" spans="3:9" ht="15.75" customHeight="1">
      <c r="C855" s="170"/>
      <c r="I855" s="359"/>
    </row>
    <row r="856" spans="3:9" ht="15.75" customHeight="1">
      <c r="C856" s="170"/>
      <c r="I856" s="359"/>
    </row>
    <row r="857" spans="3:9" ht="15.75" customHeight="1">
      <c r="C857" s="170"/>
      <c r="I857" s="359"/>
    </row>
    <row r="858" spans="3:9" ht="15.75" customHeight="1">
      <c r="C858" s="170"/>
      <c r="I858" s="359"/>
    </row>
    <row r="859" spans="3:9" ht="15.75" customHeight="1">
      <c r="C859" s="170"/>
      <c r="I859" s="359"/>
    </row>
    <row r="860" spans="3:9" ht="15.75" customHeight="1">
      <c r="C860" s="170"/>
      <c r="I860" s="359"/>
    </row>
    <row r="861" spans="3:9" ht="15.75" customHeight="1">
      <c r="C861" s="170"/>
      <c r="I861" s="359"/>
    </row>
    <row r="862" spans="3:9" ht="15.75" customHeight="1">
      <c r="C862" s="170"/>
      <c r="I862" s="359"/>
    </row>
    <row r="863" spans="3:9" ht="15.75" customHeight="1">
      <c r="C863" s="170"/>
      <c r="I863" s="359"/>
    </row>
    <row r="864" spans="3:9" ht="15.75" customHeight="1">
      <c r="C864" s="170"/>
      <c r="I864" s="359"/>
    </row>
    <row r="865" spans="3:9" ht="15.75" customHeight="1">
      <c r="C865" s="170"/>
      <c r="I865" s="359"/>
    </row>
    <row r="866" spans="3:9" ht="15.75" customHeight="1">
      <c r="C866" s="170"/>
      <c r="I866" s="359"/>
    </row>
    <row r="867" spans="3:9" ht="15.75" customHeight="1">
      <c r="C867" s="170"/>
      <c r="I867" s="359"/>
    </row>
    <row r="868" spans="3:9" ht="15.75" customHeight="1">
      <c r="C868" s="170"/>
      <c r="I868" s="359"/>
    </row>
    <row r="869" spans="3:9" ht="15.75" customHeight="1">
      <c r="C869" s="170"/>
      <c r="I869" s="359"/>
    </row>
    <row r="870" spans="3:9" ht="15.75" customHeight="1">
      <c r="C870" s="170"/>
      <c r="I870" s="359"/>
    </row>
    <row r="871" spans="3:9" ht="15.75" customHeight="1">
      <c r="C871" s="170"/>
      <c r="I871" s="359"/>
    </row>
    <row r="872" spans="3:9" ht="15.75" customHeight="1">
      <c r="C872" s="170"/>
      <c r="I872" s="359"/>
    </row>
    <row r="873" spans="3:9" ht="15.75" customHeight="1">
      <c r="C873" s="170"/>
      <c r="I873" s="359"/>
    </row>
    <row r="874" spans="3:9" ht="15.75" customHeight="1">
      <c r="C874" s="170"/>
      <c r="I874" s="359"/>
    </row>
    <row r="875" spans="3:9" ht="15.75" customHeight="1">
      <c r="C875" s="170"/>
      <c r="I875" s="359"/>
    </row>
    <row r="876" spans="3:9" ht="15.75" customHeight="1">
      <c r="C876" s="170"/>
      <c r="I876" s="359"/>
    </row>
    <row r="877" spans="3:9" ht="15.75" customHeight="1">
      <c r="C877" s="170"/>
      <c r="I877" s="359"/>
    </row>
    <row r="878" spans="3:9" ht="15.75" customHeight="1">
      <c r="C878" s="170"/>
      <c r="I878" s="359"/>
    </row>
    <row r="879" spans="3:9" ht="15.75" customHeight="1">
      <c r="C879" s="170"/>
      <c r="I879" s="359"/>
    </row>
    <row r="880" spans="3:9" ht="15.75" customHeight="1">
      <c r="C880" s="170"/>
      <c r="I880" s="359"/>
    </row>
    <row r="881" spans="3:9" ht="15.75" customHeight="1">
      <c r="C881" s="170"/>
      <c r="I881" s="359"/>
    </row>
    <row r="882" spans="3:9" ht="15.75" customHeight="1">
      <c r="C882" s="170"/>
      <c r="I882" s="359"/>
    </row>
    <row r="883" spans="3:9" ht="15.75" customHeight="1">
      <c r="C883" s="170"/>
      <c r="I883" s="359"/>
    </row>
    <row r="884" spans="3:9" ht="15.75" customHeight="1">
      <c r="C884" s="170"/>
      <c r="I884" s="359"/>
    </row>
    <row r="885" spans="3:9" ht="15.75" customHeight="1">
      <c r="C885" s="170"/>
      <c r="I885" s="359"/>
    </row>
    <row r="886" spans="3:9" ht="15.75" customHeight="1">
      <c r="C886" s="170"/>
      <c r="I886" s="359"/>
    </row>
    <row r="887" spans="3:9" ht="15.75" customHeight="1">
      <c r="C887" s="170"/>
      <c r="I887" s="359"/>
    </row>
    <row r="888" spans="3:9" ht="15.75" customHeight="1">
      <c r="C888" s="170"/>
      <c r="I888" s="359"/>
    </row>
    <row r="889" spans="3:9" ht="15.75" customHeight="1">
      <c r="C889" s="170"/>
      <c r="I889" s="359"/>
    </row>
    <row r="890" spans="3:9" ht="15.75" customHeight="1">
      <c r="C890" s="170"/>
      <c r="I890" s="359"/>
    </row>
    <row r="891" spans="3:9" ht="15.75" customHeight="1">
      <c r="C891" s="170"/>
      <c r="I891" s="359"/>
    </row>
    <row r="892" spans="3:9" ht="15.75" customHeight="1">
      <c r="C892" s="170"/>
      <c r="I892" s="359"/>
    </row>
    <row r="893" spans="3:9" ht="15.75" customHeight="1">
      <c r="C893" s="170"/>
      <c r="I893" s="359"/>
    </row>
    <row r="894" spans="3:9" ht="15.75" customHeight="1">
      <c r="C894" s="170"/>
      <c r="I894" s="359"/>
    </row>
    <row r="895" spans="3:9" ht="15.75" customHeight="1">
      <c r="C895" s="170"/>
      <c r="I895" s="359"/>
    </row>
    <row r="896" spans="3:9" ht="15.75" customHeight="1">
      <c r="C896" s="170"/>
      <c r="I896" s="359"/>
    </row>
    <row r="897" spans="3:9" ht="15.75" customHeight="1">
      <c r="C897" s="170"/>
      <c r="I897" s="359"/>
    </row>
    <row r="898" spans="3:9" ht="15.75" customHeight="1">
      <c r="C898" s="170"/>
      <c r="I898" s="359"/>
    </row>
    <row r="899" spans="3:9" ht="15.75" customHeight="1">
      <c r="C899" s="170"/>
      <c r="I899" s="359"/>
    </row>
    <row r="900" spans="3:9" ht="15.75" customHeight="1">
      <c r="C900" s="170"/>
      <c r="I900" s="359"/>
    </row>
    <row r="901" spans="3:9" ht="15.75" customHeight="1">
      <c r="C901" s="170"/>
      <c r="I901" s="359"/>
    </row>
    <row r="902" spans="3:9" ht="15.75" customHeight="1">
      <c r="C902" s="170"/>
      <c r="I902" s="359"/>
    </row>
    <row r="903" spans="3:9" ht="15.75" customHeight="1">
      <c r="C903" s="170"/>
      <c r="I903" s="359"/>
    </row>
    <row r="904" spans="3:9" ht="15.75" customHeight="1">
      <c r="C904" s="170"/>
      <c r="I904" s="359"/>
    </row>
    <row r="905" spans="3:9" ht="15.75" customHeight="1">
      <c r="C905" s="170"/>
      <c r="I905" s="359"/>
    </row>
    <row r="906" spans="3:9" ht="15.75" customHeight="1">
      <c r="C906" s="170"/>
      <c r="I906" s="359"/>
    </row>
    <row r="907" spans="3:9" ht="15.75" customHeight="1">
      <c r="C907" s="170"/>
      <c r="I907" s="359"/>
    </row>
    <row r="908" spans="3:9" ht="15.75" customHeight="1">
      <c r="C908" s="170"/>
      <c r="I908" s="359"/>
    </row>
    <row r="909" spans="3:9" ht="15.75" customHeight="1">
      <c r="C909" s="170"/>
      <c r="I909" s="359"/>
    </row>
    <row r="910" spans="3:9" ht="15.75" customHeight="1">
      <c r="C910" s="170"/>
      <c r="I910" s="359"/>
    </row>
    <row r="911" spans="3:9" ht="15.75" customHeight="1">
      <c r="C911" s="170"/>
      <c r="I911" s="359"/>
    </row>
    <row r="912" spans="3:9" ht="15.75" customHeight="1">
      <c r="C912" s="170"/>
      <c r="I912" s="359"/>
    </row>
    <row r="913" spans="3:9" ht="15.75" customHeight="1">
      <c r="C913" s="170"/>
      <c r="I913" s="359"/>
    </row>
    <row r="914" spans="3:9" ht="15.75" customHeight="1">
      <c r="C914" s="170"/>
      <c r="I914" s="359"/>
    </row>
    <row r="915" spans="3:9" ht="15.75" customHeight="1">
      <c r="C915" s="170"/>
      <c r="I915" s="359"/>
    </row>
    <row r="916" spans="3:9" ht="15.75" customHeight="1">
      <c r="C916" s="170"/>
      <c r="I916" s="359"/>
    </row>
    <row r="917" spans="3:9" ht="15.75" customHeight="1">
      <c r="C917" s="170"/>
      <c r="I917" s="359"/>
    </row>
    <row r="918" spans="3:9" ht="15.75" customHeight="1">
      <c r="C918" s="170"/>
      <c r="I918" s="359"/>
    </row>
    <row r="919" spans="3:9" ht="15.75" customHeight="1">
      <c r="C919" s="170"/>
      <c r="I919" s="359"/>
    </row>
    <row r="920" spans="3:9" ht="15.75" customHeight="1">
      <c r="C920" s="170"/>
      <c r="I920" s="359"/>
    </row>
    <row r="921" spans="3:9" ht="15.75" customHeight="1">
      <c r="C921" s="170"/>
      <c r="I921" s="359"/>
    </row>
    <row r="922" spans="3:9" ht="15.75" customHeight="1">
      <c r="C922" s="170"/>
      <c r="I922" s="359"/>
    </row>
    <row r="923" spans="3:9" ht="15.75" customHeight="1">
      <c r="C923" s="170"/>
      <c r="I923" s="359"/>
    </row>
    <row r="924" spans="3:9" ht="15.75" customHeight="1">
      <c r="C924" s="170"/>
      <c r="I924" s="359"/>
    </row>
    <row r="925" spans="3:9" ht="15.75" customHeight="1">
      <c r="C925" s="170"/>
      <c r="I925" s="359"/>
    </row>
    <row r="926" spans="3:9" ht="15.75" customHeight="1">
      <c r="C926" s="170"/>
      <c r="I926" s="359"/>
    </row>
    <row r="927" spans="3:9" ht="15.75" customHeight="1">
      <c r="C927" s="170"/>
      <c r="I927" s="359"/>
    </row>
    <row r="928" spans="3:9" ht="15.75" customHeight="1">
      <c r="C928" s="170"/>
      <c r="I928" s="359"/>
    </row>
    <row r="929" spans="3:9" ht="15.75" customHeight="1">
      <c r="C929" s="170"/>
      <c r="I929" s="359"/>
    </row>
    <row r="930" spans="3:9" ht="15.75" customHeight="1">
      <c r="C930" s="170"/>
      <c r="I930" s="359"/>
    </row>
    <row r="931" spans="3:9" ht="15.75" customHeight="1">
      <c r="C931" s="170"/>
      <c r="I931" s="359"/>
    </row>
    <row r="932" spans="3:9" ht="15.75" customHeight="1">
      <c r="C932" s="170"/>
      <c r="I932" s="359"/>
    </row>
    <row r="933" spans="3:9" ht="15.75" customHeight="1">
      <c r="C933" s="170"/>
      <c r="I933" s="359"/>
    </row>
    <row r="934" spans="3:9" ht="15.75" customHeight="1">
      <c r="C934" s="170"/>
      <c r="I934" s="359"/>
    </row>
    <row r="935" spans="3:9" ht="15.75" customHeight="1">
      <c r="C935" s="170"/>
      <c r="I935" s="359"/>
    </row>
    <row r="936" spans="3:9" ht="15.75" customHeight="1">
      <c r="C936" s="170"/>
      <c r="I936" s="359"/>
    </row>
    <row r="937" spans="3:9" ht="15.75" customHeight="1">
      <c r="C937" s="170"/>
      <c r="I937" s="359"/>
    </row>
    <row r="938" spans="3:9" ht="15.75" customHeight="1">
      <c r="C938" s="170"/>
      <c r="I938" s="359"/>
    </row>
    <row r="939" spans="3:9" ht="15.75" customHeight="1">
      <c r="C939" s="170"/>
      <c r="I939" s="359"/>
    </row>
    <row r="940" spans="3:9" ht="15.75" customHeight="1">
      <c r="C940" s="170"/>
      <c r="I940" s="359"/>
    </row>
    <row r="941" spans="3:9" ht="15.75" customHeight="1">
      <c r="C941" s="170"/>
      <c r="I941" s="359"/>
    </row>
    <row r="942" spans="3:9" ht="15.75" customHeight="1">
      <c r="C942" s="170"/>
      <c r="I942" s="359"/>
    </row>
    <row r="943" spans="3:9" ht="15.75" customHeight="1">
      <c r="C943" s="170"/>
      <c r="I943" s="359"/>
    </row>
    <row r="944" spans="3:9" ht="15.75" customHeight="1">
      <c r="C944" s="170"/>
      <c r="I944" s="359"/>
    </row>
    <row r="945" spans="3:9" ht="15.75" customHeight="1">
      <c r="C945" s="170"/>
      <c r="I945" s="359"/>
    </row>
    <row r="946" spans="3:9" ht="15.75" customHeight="1">
      <c r="C946" s="170"/>
      <c r="I946" s="359"/>
    </row>
    <row r="947" spans="3:9" ht="15.75" customHeight="1">
      <c r="C947" s="170"/>
      <c r="I947" s="359"/>
    </row>
    <row r="948" spans="3:9" ht="15.75" customHeight="1">
      <c r="C948" s="170"/>
      <c r="I948" s="359"/>
    </row>
    <row r="949" spans="3:9" ht="15.75" customHeight="1">
      <c r="C949" s="170"/>
      <c r="I949" s="359"/>
    </row>
    <row r="950" spans="3:9" ht="15.75" customHeight="1">
      <c r="C950" s="170"/>
      <c r="I950" s="359"/>
    </row>
    <row r="951" spans="3:9" ht="15.75" customHeight="1">
      <c r="C951" s="170"/>
      <c r="I951" s="359"/>
    </row>
    <row r="952" spans="3:9" ht="15.75" customHeight="1">
      <c r="C952" s="170"/>
      <c r="I952" s="359"/>
    </row>
    <row r="953" spans="3:9" ht="15.75" customHeight="1">
      <c r="C953" s="170"/>
      <c r="I953" s="359"/>
    </row>
    <row r="954" spans="3:9" ht="15.75" customHeight="1">
      <c r="C954" s="170"/>
      <c r="I954" s="359"/>
    </row>
    <row r="955" spans="3:9" ht="15.75" customHeight="1">
      <c r="C955" s="170"/>
      <c r="I955" s="359"/>
    </row>
    <row r="956" spans="3:9" ht="15.75" customHeight="1">
      <c r="C956" s="170"/>
      <c r="I956" s="359"/>
    </row>
    <row r="957" spans="3:9" ht="15.75" customHeight="1">
      <c r="C957" s="170"/>
      <c r="I957" s="359"/>
    </row>
    <row r="958" spans="3:9" ht="15.75" customHeight="1">
      <c r="C958" s="170"/>
      <c r="I958" s="359"/>
    </row>
    <row r="959" spans="3:9" ht="15.75" customHeight="1">
      <c r="C959" s="170"/>
      <c r="I959" s="359"/>
    </row>
    <row r="960" spans="3:9" ht="15.75" customHeight="1">
      <c r="C960" s="170"/>
      <c r="I960" s="359"/>
    </row>
    <row r="961" spans="3:9" ht="15.75" customHeight="1">
      <c r="C961" s="170"/>
      <c r="I961" s="359"/>
    </row>
    <row r="962" spans="3:9" ht="15.75" customHeight="1">
      <c r="C962" s="170"/>
      <c r="I962" s="359"/>
    </row>
    <row r="963" spans="3:9" ht="15.75" customHeight="1">
      <c r="C963" s="170"/>
      <c r="I963" s="359"/>
    </row>
    <row r="964" spans="3:9" ht="15.75" customHeight="1">
      <c r="C964" s="170"/>
      <c r="I964" s="359"/>
    </row>
    <row r="965" spans="3:9" ht="15.75" customHeight="1">
      <c r="C965" s="170"/>
      <c r="I965" s="359"/>
    </row>
    <row r="966" spans="3:9" ht="15.75" customHeight="1">
      <c r="C966" s="170"/>
      <c r="I966" s="359"/>
    </row>
    <row r="967" spans="3:9" ht="15.75" customHeight="1">
      <c r="C967" s="170"/>
      <c r="I967" s="359"/>
    </row>
    <row r="968" spans="3:9" ht="15.75" customHeight="1">
      <c r="C968" s="170"/>
      <c r="I968" s="359"/>
    </row>
    <row r="969" spans="3:9" ht="15.75" customHeight="1">
      <c r="C969" s="170"/>
      <c r="I969" s="359"/>
    </row>
    <row r="970" spans="3:9" ht="15.75" customHeight="1">
      <c r="C970" s="170"/>
      <c r="I970" s="359"/>
    </row>
    <row r="971" spans="3:9" ht="15.75" customHeight="1">
      <c r="C971" s="170"/>
      <c r="I971" s="359"/>
    </row>
    <row r="972" spans="3:9" ht="15.75" customHeight="1">
      <c r="C972" s="170"/>
      <c r="I972" s="359"/>
    </row>
    <row r="973" spans="3:9" ht="15.75" customHeight="1">
      <c r="C973" s="170"/>
      <c r="I973" s="359"/>
    </row>
    <row r="974" spans="3:9" ht="15.75" customHeight="1">
      <c r="C974" s="170"/>
      <c r="I974" s="359"/>
    </row>
    <row r="975" spans="3:9" ht="15.75" customHeight="1">
      <c r="C975" s="170"/>
      <c r="I975" s="359"/>
    </row>
    <row r="976" spans="3:9" ht="15.75" customHeight="1">
      <c r="C976" s="170"/>
      <c r="I976" s="359"/>
    </row>
    <row r="977" spans="3:9" ht="15.75" customHeight="1">
      <c r="C977" s="170"/>
      <c r="I977" s="359"/>
    </row>
    <row r="978" spans="3:9" ht="15.75" customHeight="1">
      <c r="C978" s="170"/>
      <c r="I978" s="359"/>
    </row>
    <row r="979" spans="3:9" ht="15.75" customHeight="1">
      <c r="C979" s="170"/>
      <c r="I979" s="359"/>
    </row>
    <row r="980" spans="3:9" ht="15.75" customHeight="1">
      <c r="C980" s="170"/>
      <c r="I980" s="359"/>
    </row>
    <row r="981" spans="3:9" ht="15.75" customHeight="1">
      <c r="C981" s="170"/>
      <c r="I981" s="359"/>
    </row>
    <row r="982" spans="3:9" ht="15.75" customHeight="1">
      <c r="C982" s="170"/>
      <c r="I982" s="359"/>
    </row>
    <row r="983" spans="3:9" ht="15.75" customHeight="1">
      <c r="C983" s="170"/>
      <c r="I983" s="359"/>
    </row>
    <row r="984" spans="3:9" ht="15.75" customHeight="1">
      <c r="C984" s="170"/>
      <c r="I984" s="359"/>
    </row>
    <row r="985" spans="3:9" ht="15.75" customHeight="1">
      <c r="C985" s="170"/>
      <c r="I985" s="359"/>
    </row>
    <row r="986" spans="3:9" ht="15.75" customHeight="1">
      <c r="C986" s="170"/>
      <c r="I986" s="359"/>
    </row>
    <row r="987" spans="3:9" ht="15.75" customHeight="1">
      <c r="C987" s="170"/>
      <c r="I987" s="359"/>
    </row>
    <row r="988" spans="3:9" ht="15.75" customHeight="1">
      <c r="C988" s="170"/>
      <c r="I988" s="359"/>
    </row>
    <row r="989" spans="3:9" ht="15.75" customHeight="1">
      <c r="C989" s="170"/>
      <c r="I989" s="359"/>
    </row>
    <row r="990" spans="3:9" ht="15.75" customHeight="1">
      <c r="C990" s="170"/>
      <c r="I990" s="359"/>
    </row>
    <row r="991" spans="3:9" ht="15.75" customHeight="1">
      <c r="C991" s="170"/>
      <c r="I991" s="359"/>
    </row>
    <row r="992" spans="3:9" ht="15.75" customHeight="1">
      <c r="C992" s="170"/>
      <c r="I992" s="359"/>
    </row>
    <row r="993" spans="3:9" ht="15.75" customHeight="1">
      <c r="C993" s="170"/>
      <c r="I993" s="359"/>
    </row>
    <row r="994" spans="3:9" ht="15.75" customHeight="1">
      <c r="C994" s="170"/>
      <c r="I994" s="359"/>
    </row>
    <row r="995" spans="3:9" ht="15.75" customHeight="1">
      <c r="C995" s="170"/>
      <c r="I995" s="359"/>
    </row>
    <row r="996" spans="3:9" ht="15.75" customHeight="1">
      <c r="C996" s="170"/>
      <c r="I996" s="359"/>
    </row>
    <row r="997" spans="3:9" ht="15.75" customHeight="1">
      <c r="C997" s="170"/>
      <c r="I997" s="359"/>
    </row>
    <row r="998" spans="3:9" ht="15.75" customHeight="1">
      <c r="C998" s="170"/>
      <c r="I998" s="359"/>
    </row>
    <row r="999" spans="3:9" ht="15.75" customHeight="1">
      <c r="C999" s="170"/>
      <c r="I999" s="359"/>
    </row>
    <row r="1000" spans="3:9" ht="15.75" customHeight="1">
      <c r="C1000" s="170"/>
      <c r="I1000" s="359"/>
    </row>
  </sheetData>
  <mergeCells count="37">
    <mergeCell ref="D38:I38"/>
    <mergeCell ref="D43:I43"/>
    <mergeCell ref="D44:I44"/>
    <mergeCell ref="A1:P1"/>
    <mergeCell ref="A2:P2"/>
    <mergeCell ref="A3:P3"/>
    <mergeCell ref="A4:D4"/>
    <mergeCell ref="A5:P5"/>
    <mergeCell ref="B10:D10"/>
    <mergeCell ref="F10:S10"/>
    <mergeCell ref="D22:I22"/>
    <mergeCell ref="D23:I23"/>
    <mergeCell ref="D24:I24"/>
    <mergeCell ref="F11:S11"/>
    <mergeCell ref="E12:R12"/>
    <mergeCell ref="E13:R13"/>
    <mergeCell ref="B73:B79"/>
    <mergeCell ref="D31:I31"/>
    <mergeCell ref="D36:I36"/>
    <mergeCell ref="D37:I37"/>
    <mergeCell ref="B64:B70"/>
    <mergeCell ref="B72:E72"/>
    <mergeCell ref="D61:I61"/>
    <mergeCell ref="B63:E63"/>
    <mergeCell ref="D45:I45"/>
    <mergeCell ref="D60:I60"/>
    <mergeCell ref="B15:B49"/>
    <mergeCell ref="D15:I15"/>
    <mergeCell ref="D16:I16"/>
    <mergeCell ref="D17:I17"/>
    <mergeCell ref="D29:I29"/>
    <mergeCell ref="D30:I30"/>
    <mergeCell ref="B86:D87"/>
    <mergeCell ref="B91:B92"/>
    <mergeCell ref="B93:B103"/>
    <mergeCell ref="B105:B111"/>
    <mergeCell ref="B112:B124"/>
  </mergeCells>
  <conditionalFormatting sqref="F10">
    <cfRule type="notContainsBlanks" dxfId="42" priority="1">
      <formula>LEN(TRIM(F10))&gt;0</formula>
    </cfRule>
  </conditionalFormatting>
  <conditionalFormatting sqref="F11:S11">
    <cfRule type="expression" dxfId="41" priority="2">
      <formula>E11="NO SE REPORTA"</formula>
    </cfRule>
  </conditionalFormatting>
  <conditionalFormatting sqref="F11:S11">
    <cfRule type="expression" dxfId="40" priority="3">
      <formula>E10="NO APLICA"</formula>
    </cfRule>
  </conditionalFormatting>
  <conditionalFormatting sqref="E12:R12">
    <cfRule type="expression" dxfId="39" priority="4">
      <formula>E11="SI SE REPORTA"</formula>
    </cfRule>
  </conditionalFormatting>
  <dataValidations count="3">
    <dataValidation type="list" allowBlank="1" showErrorMessage="1" sqref="E11">
      <formula1>REPORTE</formula1>
    </dataValidation>
    <dataValidation type="decimal" operator="greaterThanOrEqual" allowBlank="1" showInputMessage="1" showErrorMessage="1" prompt="ERROR - Escriba un número igual o mayor que 0" sqref="E19:H20 E26:H27 E33:H34 E40:H41 E47:H48">
      <formula1>0</formula1>
    </dataValidation>
    <dataValidation type="list" allowBlank="1" showErrorMessage="1" sqref="E10">
      <formula1>SI</formula1>
    </dataValidation>
  </dataValidations>
  <hyperlinks>
    <hyperlink ref="B9" location="null!A1" display="VOLVER AL INDICE"/>
  </hyperlinks>
  <pageMargins left="0.25" right="0.25" top="0.75" bottom="0.75" header="0" footer="0"/>
  <pageSetup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sqref="A1:P1"/>
    </sheetView>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8" width="9.375" customWidth="1"/>
    <col min="9" max="9" width="10.125" customWidth="1"/>
    <col min="10" max="26" width="9.375" customWidth="1"/>
  </cols>
  <sheetData>
    <row r="1" spans="1:26" ht="100.5" customHeight="1">
      <c r="A1" s="808"/>
      <c r="B1" s="732"/>
      <c r="C1" s="732"/>
      <c r="D1" s="732"/>
      <c r="E1" s="732"/>
      <c r="F1" s="732"/>
      <c r="G1" s="732"/>
      <c r="H1" s="732"/>
      <c r="I1" s="732"/>
      <c r="J1" s="732"/>
      <c r="K1" s="732"/>
      <c r="L1" s="732"/>
      <c r="M1" s="732"/>
      <c r="N1" s="732"/>
      <c r="O1" s="732"/>
      <c r="P1" s="733"/>
      <c r="Q1" s="24"/>
      <c r="R1" s="24"/>
      <c r="S1" s="4"/>
      <c r="T1" s="4"/>
      <c r="U1" s="4"/>
      <c r="V1" s="4"/>
      <c r="W1" s="4"/>
      <c r="X1" s="4"/>
      <c r="Y1" s="4"/>
      <c r="Z1" s="4"/>
    </row>
    <row r="2" spans="1:26">
      <c r="A2" s="731" t="str">
        <f>'Datos Generales'!C5</f>
        <v>Corporación Autónoma Regional del Tolima – CORTOLIMA</v>
      </c>
      <c r="B2" s="732"/>
      <c r="C2" s="732"/>
      <c r="D2" s="732"/>
      <c r="E2" s="732"/>
      <c r="F2" s="732"/>
      <c r="G2" s="732"/>
      <c r="H2" s="732"/>
      <c r="I2" s="732"/>
      <c r="J2" s="732"/>
      <c r="K2" s="732"/>
      <c r="L2" s="732"/>
      <c r="M2" s="732"/>
      <c r="N2" s="732"/>
      <c r="O2" s="732"/>
      <c r="P2" s="733"/>
      <c r="Q2" s="24"/>
      <c r="R2" s="24"/>
      <c r="S2" s="5"/>
      <c r="T2" s="5"/>
      <c r="U2" s="5"/>
      <c r="V2" s="5"/>
      <c r="W2" s="5"/>
      <c r="X2" s="5"/>
      <c r="Y2" s="5"/>
      <c r="Z2" s="5"/>
    </row>
    <row r="3" spans="1:26">
      <c r="A3" s="809" t="s">
        <v>845</v>
      </c>
      <c r="B3" s="732"/>
      <c r="C3" s="732"/>
      <c r="D3" s="732"/>
      <c r="E3" s="732"/>
      <c r="F3" s="732"/>
      <c r="G3" s="732"/>
      <c r="H3" s="732"/>
      <c r="I3" s="732"/>
      <c r="J3" s="732"/>
      <c r="K3" s="732"/>
      <c r="L3" s="732"/>
      <c r="M3" s="732"/>
      <c r="N3" s="732"/>
      <c r="O3" s="732"/>
      <c r="P3" s="733"/>
      <c r="Q3" s="24"/>
      <c r="R3" s="24"/>
      <c r="S3" s="5"/>
      <c r="T3" s="5"/>
      <c r="U3" s="5"/>
      <c r="V3" s="5"/>
      <c r="W3" s="5"/>
      <c r="X3" s="5"/>
      <c r="Y3" s="5"/>
      <c r="Z3" s="5"/>
    </row>
    <row r="4" spans="1:26" ht="15.75">
      <c r="A4" s="809" t="s">
        <v>49</v>
      </c>
      <c r="B4" s="732"/>
      <c r="C4" s="732"/>
      <c r="D4" s="810"/>
      <c r="E4" s="14" t="str">
        <f>'Datos Generales'!C6</f>
        <v>2020-I</v>
      </c>
      <c r="F4" s="14"/>
      <c r="G4" s="14"/>
      <c r="H4" s="14"/>
      <c r="I4" s="14"/>
      <c r="J4" s="14"/>
      <c r="K4" s="14"/>
      <c r="L4" s="14"/>
      <c r="M4" s="14"/>
      <c r="N4" s="14"/>
      <c r="O4" s="14"/>
      <c r="P4" s="15"/>
      <c r="Q4" s="24"/>
      <c r="R4" s="24"/>
      <c r="S4" s="5"/>
      <c r="T4" s="5"/>
      <c r="U4" s="5"/>
      <c r="V4" s="5"/>
      <c r="W4" s="5"/>
      <c r="X4" s="5"/>
      <c r="Y4" s="5"/>
      <c r="Z4" s="5"/>
    </row>
    <row r="5" spans="1:26" ht="16.5" customHeight="1">
      <c r="A5" s="809" t="s">
        <v>265</v>
      </c>
      <c r="B5" s="732"/>
      <c r="C5" s="732"/>
      <c r="D5" s="732"/>
      <c r="E5" s="732"/>
      <c r="F5" s="732"/>
      <c r="G5" s="732"/>
      <c r="H5" s="732"/>
      <c r="I5" s="732"/>
      <c r="J5" s="732"/>
      <c r="K5" s="732"/>
      <c r="L5" s="732"/>
      <c r="M5" s="732"/>
      <c r="N5" s="732"/>
      <c r="O5" s="732"/>
      <c r="P5" s="733"/>
      <c r="Q5" s="24"/>
      <c r="R5" s="24"/>
      <c r="S5" s="24"/>
      <c r="T5" s="24"/>
      <c r="U5" s="24"/>
      <c r="V5" s="24"/>
      <c r="W5" s="24"/>
      <c r="X5" s="24"/>
      <c r="Y5" s="24"/>
      <c r="Z5" s="24"/>
    </row>
    <row r="6" spans="1:26">
      <c r="B6" s="118" t="s">
        <v>882</v>
      </c>
      <c r="C6" s="119"/>
      <c r="D6" s="120"/>
      <c r="E6" s="207"/>
      <c r="F6" s="120" t="s">
        <v>883</v>
      </c>
      <c r="G6" s="120"/>
      <c r="H6" s="120"/>
      <c r="I6" s="170"/>
      <c r="J6" s="120"/>
      <c r="K6" s="120"/>
    </row>
    <row r="7" spans="1:26">
      <c r="B7" s="122"/>
      <c r="C7" s="123"/>
      <c r="D7" s="120"/>
      <c r="E7" s="124"/>
      <c r="F7" s="120" t="s">
        <v>884</v>
      </c>
      <c r="G7" s="120"/>
      <c r="H7" s="120"/>
      <c r="I7" s="170"/>
      <c r="J7" s="120"/>
      <c r="K7" s="120"/>
    </row>
    <row r="8" spans="1:26">
      <c r="B8" s="134" t="s">
        <v>885</v>
      </c>
      <c r="C8" s="126">
        <v>2020</v>
      </c>
      <c r="D8" s="127" t="e">
        <f>IF(E10="NO APLICA","NO APLICA",IF(E11="NO SE REPORTA","SIN INFORMACION",+G122))</f>
        <v>#DIV/0!</v>
      </c>
      <c r="E8" s="209"/>
      <c r="F8" s="120" t="s">
        <v>886</v>
      </c>
      <c r="G8" s="120"/>
      <c r="H8" s="120"/>
      <c r="I8" s="170"/>
      <c r="J8" s="120"/>
      <c r="K8" s="120"/>
    </row>
    <row r="9" spans="1:26">
      <c r="A9" s="24"/>
      <c r="B9" s="129" t="s">
        <v>887</v>
      </c>
      <c r="C9" s="130"/>
      <c r="D9" s="120"/>
      <c r="E9" s="120"/>
      <c r="F9" s="120"/>
      <c r="G9" s="120"/>
      <c r="H9" s="120"/>
      <c r="I9" s="170"/>
      <c r="J9" s="120"/>
      <c r="K9" s="120"/>
    </row>
    <row r="10" spans="1:26">
      <c r="A10" s="24"/>
      <c r="B10" s="836" t="s">
        <v>888</v>
      </c>
      <c r="C10" s="787"/>
      <c r="D10" s="787"/>
      <c r="E10" s="132" t="s">
        <v>889</v>
      </c>
      <c r="F10" s="83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787"/>
      <c r="H10" s="787"/>
      <c r="I10" s="787"/>
      <c r="J10" s="787"/>
      <c r="K10" s="787"/>
      <c r="L10" s="787"/>
      <c r="M10" s="787"/>
      <c r="N10" s="787"/>
      <c r="O10" s="787"/>
      <c r="P10" s="787"/>
      <c r="Q10" s="787"/>
      <c r="R10" s="787"/>
      <c r="S10" s="787"/>
      <c r="T10" s="120"/>
      <c r="U10" s="120"/>
      <c r="V10" s="24"/>
      <c r="W10" s="24"/>
      <c r="X10" s="24"/>
      <c r="Y10" s="24"/>
      <c r="Z10" s="24"/>
    </row>
    <row r="11" spans="1:26" ht="14.25" customHeight="1">
      <c r="A11" s="24"/>
      <c r="B11" s="133"/>
      <c r="C11" s="130"/>
      <c r="D11" s="134" t="str">
        <f>IF(E10="SI APLICA","¿El indicador no se reporta por limitaciones de información disponible? ","")</f>
        <v xml:space="preserve">¿El indicador no se reporta por limitaciones de información disponible? </v>
      </c>
      <c r="E11" s="135" t="s">
        <v>1020</v>
      </c>
      <c r="F11" s="838"/>
      <c r="G11" s="787"/>
      <c r="H11" s="787"/>
      <c r="I11" s="787"/>
      <c r="J11" s="787"/>
      <c r="K11" s="787"/>
      <c r="L11" s="787"/>
      <c r="M11" s="787"/>
      <c r="N11" s="787"/>
      <c r="O11" s="787"/>
      <c r="P11" s="787"/>
      <c r="Q11" s="787"/>
      <c r="R11" s="787"/>
      <c r="S11" s="787"/>
      <c r="T11" s="24"/>
      <c r="U11" s="24"/>
      <c r="V11" s="24"/>
      <c r="W11" s="24"/>
      <c r="X11" s="24"/>
      <c r="Y11" s="24"/>
      <c r="Z11" s="24"/>
    </row>
    <row r="12" spans="1:26" ht="23.25" customHeight="1">
      <c r="A12" s="24"/>
      <c r="B12" s="133"/>
      <c r="C12" s="130"/>
      <c r="D12" s="134" t="str">
        <f>IF(E11="SI SE REPORTA","¿Qué programas o proyectos del Plan de Acción están asociados al indicador? ","")</f>
        <v xml:space="preserve">¿Qué programas o proyectos del Plan de Acción están asociados al indicador? </v>
      </c>
      <c r="E12" s="839"/>
      <c r="F12" s="787"/>
      <c r="G12" s="787"/>
      <c r="H12" s="787"/>
      <c r="I12" s="787"/>
      <c r="J12" s="787"/>
      <c r="K12" s="787"/>
      <c r="L12" s="787"/>
      <c r="M12" s="787"/>
      <c r="N12" s="787"/>
      <c r="O12" s="787"/>
      <c r="P12" s="787"/>
      <c r="Q12" s="787"/>
      <c r="R12" s="787"/>
      <c r="S12" s="24"/>
      <c r="T12" s="24"/>
      <c r="U12" s="24"/>
      <c r="V12" s="24"/>
      <c r="W12" s="24"/>
      <c r="X12" s="24"/>
      <c r="Y12" s="24"/>
      <c r="Z12" s="24"/>
    </row>
    <row r="13" spans="1:26" ht="21.75" customHeight="1">
      <c r="A13" s="24"/>
      <c r="B13" s="133"/>
      <c r="C13" s="130"/>
      <c r="D13" s="134" t="s">
        <v>891</v>
      </c>
      <c r="E13" s="832"/>
      <c r="F13" s="833"/>
      <c r="G13" s="833"/>
      <c r="H13" s="833"/>
      <c r="I13" s="833"/>
      <c r="J13" s="833"/>
      <c r="K13" s="833"/>
      <c r="L13" s="833"/>
      <c r="M13" s="833"/>
      <c r="N13" s="833"/>
      <c r="O13" s="833"/>
      <c r="P13" s="833"/>
      <c r="Q13" s="833"/>
      <c r="R13" s="834"/>
      <c r="S13" s="24"/>
      <c r="T13" s="24"/>
      <c r="U13" s="24"/>
      <c r="V13" s="24"/>
      <c r="W13" s="24"/>
      <c r="X13" s="24"/>
      <c r="Y13" s="24"/>
      <c r="Z13" s="24"/>
    </row>
    <row r="14" spans="1:26" ht="6.75" customHeight="1">
      <c r="A14" s="24"/>
      <c r="B14" s="133"/>
      <c r="C14" s="130"/>
      <c r="D14" s="120"/>
      <c r="E14" s="120"/>
      <c r="F14" s="120"/>
      <c r="G14" s="120"/>
      <c r="H14" s="120"/>
      <c r="I14" s="170"/>
      <c r="J14" s="120"/>
      <c r="K14" s="120"/>
      <c r="L14" s="24"/>
      <c r="M14" s="24"/>
      <c r="N14" s="24"/>
      <c r="O14" s="24"/>
      <c r="P14" s="24"/>
      <c r="Q14" s="24"/>
      <c r="R14" s="24"/>
      <c r="S14" s="24"/>
      <c r="T14" s="24"/>
      <c r="U14" s="24"/>
      <c r="V14" s="24"/>
      <c r="W14" s="24"/>
      <c r="X14" s="24"/>
      <c r="Y14" s="24"/>
      <c r="Z14" s="24"/>
    </row>
    <row r="15" spans="1:26">
      <c r="A15" s="24"/>
      <c r="B15" s="813" t="s">
        <v>892</v>
      </c>
      <c r="C15" s="200"/>
      <c r="D15" s="826" t="s">
        <v>893</v>
      </c>
      <c r="E15" s="784"/>
      <c r="F15" s="784"/>
      <c r="G15" s="784"/>
      <c r="H15" s="784"/>
      <c r="I15" s="785"/>
      <c r="J15" s="120"/>
      <c r="K15" s="120"/>
    </row>
    <row r="16" spans="1:26">
      <c r="A16" s="24"/>
      <c r="B16" s="814"/>
      <c r="C16" s="201"/>
      <c r="D16" s="882" t="s">
        <v>1834</v>
      </c>
      <c r="E16" s="787"/>
      <c r="F16" s="787"/>
      <c r="G16" s="787"/>
      <c r="H16" s="787"/>
      <c r="I16" s="788"/>
      <c r="J16" s="120"/>
      <c r="K16" s="120"/>
    </row>
    <row r="17" spans="1:26">
      <c r="A17" s="24"/>
      <c r="B17" s="814"/>
      <c r="C17" s="201"/>
      <c r="D17" s="811"/>
      <c r="E17" s="787"/>
      <c r="F17" s="787"/>
      <c r="G17" s="787"/>
      <c r="H17" s="787"/>
      <c r="I17" s="788"/>
      <c r="J17" s="120"/>
      <c r="K17" s="120"/>
    </row>
    <row r="18" spans="1:26" ht="36">
      <c r="A18" s="24"/>
      <c r="B18" s="814"/>
      <c r="C18" s="180"/>
      <c r="D18" s="139" t="s">
        <v>1835</v>
      </c>
      <c r="E18" s="360"/>
      <c r="F18" s="120"/>
      <c r="G18" s="120"/>
      <c r="H18" s="120"/>
      <c r="I18" s="361"/>
      <c r="J18" s="120"/>
      <c r="K18" s="120"/>
    </row>
    <row r="19" spans="1:26" ht="36">
      <c r="A19" s="24"/>
      <c r="B19" s="814"/>
      <c r="C19" s="180"/>
      <c r="D19" s="142" t="s">
        <v>1836</v>
      </c>
      <c r="E19" s="360"/>
      <c r="F19" s="120"/>
      <c r="G19" s="120"/>
      <c r="H19" s="120"/>
      <c r="I19" s="361"/>
      <c r="J19" s="120"/>
      <c r="K19" s="120"/>
    </row>
    <row r="20" spans="1:26">
      <c r="A20" s="24"/>
      <c r="B20" s="814"/>
      <c r="C20" s="201"/>
      <c r="D20" s="828"/>
      <c r="E20" s="790"/>
      <c r="F20" s="790"/>
      <c r="G20" s="790"/>
      <c r="H20" s="790"/>
      <c r="I20" s="791"/>
      <c r="J20" s="120"/>
      <c r="K20" s="120"/>
    </row>
    <row r="21" spans="1:26" ht="15.75" customHeight="1">
      <c r="A21" s="24"/>
      <c r="B21" s="814"/>
      <c r="C21" s="180"/>
      <c r="D21" s="139" t="s">
        <v>1024</v>
      </c>
      <c r="E21" s="153" t="s">
        <v>916</v>
      </c>
      <c r="F21" s="153" t="s">
        <v>917</v>
      </c>
      <c r="G21" s="153" t="s">
        <v>918</v>
      </c>
      <c r="H21" s="153" t="s">
        <v>919</v>
      </c>
      <c r="I21" s="154" t="s">
        <v>1025</v>
      </c>
      <c r="J21" s="120"/>
      <c r="K21" s="120"/>
    </row>
    <row r="22" spans="1:26" ht="15.75" customHeight="1">
      <c r="A22" s="24"/>
      <c r="B22" s="814"/>
      <c r="C22" s="180"/>
      <c r="D22" s="142" t="s">
        <v>1837</v>
      </c>
      <c r="E22" s="360"/>
      <c r="F22" s="360"/>
      <c r="G22" s="360"/>
      <c r="H22" s="360"/>
      <c r="I22" s="362">
        <f t="shared" ref="I22:I23" si="0">SUM(E22:H22)</f>
        <v>0</v>
      </c>
      <c r="J22" s="120"/>
      <c r="K22" s="120"/>
    </row>
    <row r="23" spans="1:26" ht="15.75" customHeight="1">
      <c r="A23" s="24"/>
      <c r="B23" s="814"/>
      <c r="C23" s="180"/>
      <c r="D23" s="142" t="s">
        <v>1838</v>
      </c>
      <c r="E23" s="360"/>
      <c r="F23" s="360"/>
      <c r="G23" s="360"/>
      <c r="H23" s="360"/>
      <c r="I23" s="362">
        <f t="shared" si="0"/>
        <v>0</v>
      </c>
      <c r="J23" s="120"/>
      <c r="K23" s="120"/>
    </row>
    <row r="24" spans="1:26" ht="15.75" customHeight="1">
      <c r="A24" s="24"/>
      <c r="B24" s="814"/>
      <c r="C24" s="180"/>
      <c r="D24" s="142" t="s">
        <v>1839</v>
      </c>
      <c r="E24" s="212" t="e">
        <f t="shared" ref="E24:I24" si="1">+E23/E22</f>
        <v>#DIV/0!</v>
      </c>
      <c r="F24" s="212" t="e">
        <f t="shared" si="1"/>
        <v>#DIV/0!</v>
      </c>
      <c r="G24" s="212" t="e">
        <f t="shared" si="1"/>
        <v>#DIV/0!</v>
      </c>
      <c r="H24" s="212" t="e">
        <f t="shared" si="1"/>
        <v>#DIV/0!</v>
      </c>
      <c r="I24" s="212" t="e">
        <f t="shared" si="1"/>
        <v>#DIV/0!</v>
      </c>
      <c r="J24" s="120"/>
      <c r="K24" s="120"/>
    </row>
    <row r="25" spans="1:26" ht="15.75" customHeight="1">
      <c r="A25" s="24"/>
      <c r="B25" s="814"/>
      <c r="C25" s="201"/>
      <c r="D25" s="826" t="s">
        <v>1840</v>
      </c>
      <c r="E25" s="784"/>
      <c r="F25" s="784"/>
      <c r="G25" s="784"/>
      <c r="H25" s="784"/>
      <c r="I25" s="785"/>
      <c r="J25" s="120"/>
      <c r="K25" s="120"/>
    </row>
    <row r="26" spans="1:26" ht="15.75" customHeight="1">
      <c r="A26" s="24"/>
      <c r="B26" s="814"/>
      <c r="C26" s="201"/>
      <c r="D26" s="811"/>
      <c r="E26" s="787"/>
      <c r="F26" s="787"/>
      <c r="G26" s="787"/>
      <c r="H26" s="787"/>
      <c r="I26" s="788"/>
      <c r="J26" s="120"/>
      <c r="K26" s="120"/>
    </row>
    <row r="27" spans="1:26" ht="15.75" customHeight="1">
      <c r="A27" s="24"/>
      <c r="B27" s="814"/>
      <c r="C27" s="180"/>
      <c r="D27" s="864" t="s">
        <v>1841</v>
      </c>
      <c r="E27" s="813" t="s">
        <v>1842</v>
      </c>
      <c r="F27" s="813" t="s">
        <v>1843</v>
      </c>
      <c r="G27" s="813" t="s">
        <v>1844</v>
      </c>
      <c r="H27" s="260" t="s">
        <v>1845</v>
      </c>
      <c r="I27" s="361"/>
      <c r="J27" s="120"/>
      <c r="K27" s="120"/>
    </row>
    <row r="28" spans="1:26" ht="15.75" customHeight="1">
      <c r="A28" s="24"/>
      <c r="B28" s="814"/>
      <c r="C28" s="180"/>
      <c r="D28" s="791"/>
      <c r="E28" s="815"/>
      <c r="F28" s="815"/>
      <c r="G28" s="815"/>
      <c r="H28" s="142" t="s">
        <v>1846</v>
      </c>
      <c r="I28" s="361"/>
      <c r="J28" s="120"/>
      <c r="K28" s="120"/>
    </row>
    <row r="29" spans="1:26" ht="15.75" customHeight="1">
      <c r="A29" s="24"/>
      <c r="B29" s="814"/>
      <c r="C29" s="180"/>
      <c r="D29" s="167" t="s">
        <v>1847</v>
      </c>
      <c r="E29" s="360"/>
      <c r="F29" s="360"/>
      <c r="G29" s="360"/>
      <c r="H29" s="360"/>
      <c r="I29" s="361"/>
      <c r="J29" s="120"/>
      <c r="K29" s="120"/>
    </row>
    <row r="30" spans="1:26" ht="15.75" customHeight="1">
      <c r="A30" s="24"/>
      <c r="B30" s="814"/>
      <c r="C30" s="180"/>
      <c r="D30" s="167" t="s">
        <v>1848</v>
      </c>
      <c r="E30" s="360"/>
      <c r="F30" s="360"/>
      <c r="G30" s="360"/>
      <c r="H30" s="360"/>
      <c r="I30" s="361"/>
      <c r="J30" s="120"/>
      <c r="K30" s="120"/>
    </row>
    <row r="31" spans="1:26" ht="15.75" customHeight="1">
      <c r="A31" s="24"/>
      <c r="B31" s="814"/>
      <c r="C31" s="180"/>
      <c r="D31" s="167" t="s">
        <v>1849</v>
      </c>
      <c r="E31" s="360"/>
      <c r="F31" s="360"/>
      <c r="G31" s="360"/>
      <c r="H31" s="360"/>
      <c r="I31" s="361"/>
      <c r="J31" s="120"/>
      <c r="K31" s="120"/>
    </row>
    <row r="32" spans="1:26" ht="15.75" customHeight="1">
      <c r="A32" s="24"/>
      <c r="B32" s="814"/>
      <c r="C32" s="180"/>
      <c r="D32" s="167"/>
      <c r="E32" s="360"/>
      <c r="F32" s="360"/>
      <c r="G32" s="360"/>
      <c r="H32" s="360"/>
      <c r="I32" s="361"/>
      <c r="J32" s="120"/>
      <c r="K32" s="120"/>
      <c r="L32" s="24"/>
      <c r="M32" s="24"/>
      <c r="N32" s="24"/>
      <c r="O32" s="24"/>
      <c r="P32" s="24"/>
      <c r="Q32" s="24"/>
      <c r="R32" s="24"/>
      <c r="S32" s="24"/>
      <c r="T32" s="24"/>
      <c r="U32" s="24"/>
      <c r="V32" s="24"/>
      <c r="W32" s="24"/>
      <c r="X32" s="24"/>
      <c r="Y32" s="24"/>
      <c r="Z32" s="24"/>
    </row>
    <row r="33" spans="1:26" ht="15.75" customHeight="1">
      <c r="A33" s="24"/>
      <c r="B33" s="814"/>
      <c r="C33" s="180"/>
      <c r="D33" s="167" t="s">
        <v>1850</v>
      </c>
      <c r="E33" s="360"/>
      <c r="F33" s="360"/>
      <c r="G33" s="360"/>
      <c r="H33" s="360"/>
      <c r="I33" s="361"/>
      <c r="J33" s="120"/>
      <c r="K33" s="120"/>
      <c r="L33" s="24"/>
      <c r="M33" s="24"/>
      <c r="N33" s="24"/>
      <c r="O33" s="24"/>
      <c r="P33" s="24"/>
      <c r="Q33" s="24"/>
      <c r="R33" s="24"/>
      <c r="S33" s="24"/>
      <c r="T33" s="24"/>
      <c r="U33" s="24"/>
      <c r="V33" s="24"/>
      <c r="W33" s="24"/>
      <c r="X33" s="24"/>
      <c r="Y33" s="24"/>
      <c r="Z33" s="24"/>
    </row>
    <row r="34" spans="1:26" ht="15.75" customHeight="1">
      <c r="A34" s="24"/>
      <c r="B34" s="814"/>
      <c r="C34" s="180"/>
      <c r="D34" s="167"/>
      <c r="E34" s="360"/>
      <c r="F34" s="360"/>
      <c r="G34" s="360"/>
      <c r="H34" s="360"/>
      <c r="I34" s="361"/>
      <c r="J34" s="120"/>
      <c r="K34" s="120"/>
      <c r="L34" s="24"/>
      <c r="M34" s="24"/>
      <c r="N34" s="24"/>
      <c r="O34" s="24"/>
      <c r="P34" s="24"/>
      <c r="Q34" s="24"/>
      <c r="R34" s="24"/>
      <c r="S34" s="24"/>
      <c r="T34" s="24"/>
      <c r="U34" s="24"/>
      <c r="V34" s="24"/>
      <c r="W34" s="24"/>
      <c r="X34" s="24"/>
      <c r="Y34" s="24"/>
      <c r="Z34" s="24"/>
    </row>
    <row r="35" spans="1:26" ht="15.75" customHeight="1">
      <c r="A35" s="24"/>
      <c r="B35" s="814"/>
      <c r="C35" s="180"/>
      <c r="D35" s="167"/>
      <c r="E35" s="360"/>
      <c r="F35" s="360"/>
      <c r="G35" s="360"/>
      <c r="H35" s="360"/>
      <c r="I35" s="361"/>
      <c r="J35" s="120"/>
      <c r="K35" s="120"/>
      <c r="L35" s="24"/>
      <c r="M35" s="24"/>
      <c r="N35" s="24"/>
      <c r="O35" s="24"/>
      <c r="P35" s="24"/>
      <c r="Q35" s="24"/>
      <c r="R35" s="24"/>
      <c r="S35" s="24"/>
      <c r="T35" s="24"/>
      <c r="U35" s="24"/>
      <c r="V35" s="24"/>
      <c r="W35" s="24"/>
      <c r="X35" s="24"/>
      <c r="Y35" s="24"/>
      <c r="Z35" s="24"/>
    </row>
    <row r="36" spans="1:26" ht="15.75" customHeight="1">
      <c r="A36" s="24"/>
      <c r="B36" s="814"/>
      <c r="C36" s="180"/>
      <c r="D36" s="167"/>
      <c r="E36" s="360"/>
      <c r="F36" s="360"/>
      <c r="G36" s="360"/>
      <c r="H36" s="360"/>
      <c r="I36" s="361"/>
      <c r="J36" s="120"/>
      <c r="K36" s="120"/>
      <c r="L36" s="24"/>
      <c r="M36" s="24"/>
      <c r="N36" s="24"/>
      <c r="O36" s="24"/>
      <c r="P36" s="24"/>
      <c r="Q36" s="24"/>
      <c r="R36" s="24"/>
      <c r="S36" s="24"/>
      <c r="T36" s="24"/>
      <c r="U36" s="24"/>
      <c r="V36" s="24"/>
      <c r="W36" s="24"/>
      <c r="X36" s="24"/>
      <c r="Y36" s="24"/>
      <c r="Z36" s="24"/>
    </row>
    <row r="37" spans="1:26" ht="15.75" customHeight="1">
      <c r="A37" s="24"/>
      <c r="B37" s="814"/>
      <c r="C37" s="180"/>
      <c r="D37" s="167"/>
      <c r="E37" s="360"/>
      <c r="F37" s="360"/>
      <c r="G37" s="360"/>
      <c r="H37" s="360"/>
      <c r="I37" s="361"/>
      <c r="J37" s="120"/>
      <c r="K37" s="120"/>
      <c r="L37" s="24"/>
      <c r="M37" s="24"/>
      <c r="N37" s="24"/>
      <c r="O37" s="24"/>
      <c r="P37" s="24"/>
      <c r="Q37" s="24"/>
      <c r="R37" s="24"/>
      <c r="S37" s="24"/>
      <c r="T37" s="24"/>
      <c r="U37" s="24"/>
      <c r="V37" s="24"/>
      <c r="W37" s="24"/>
      <c r="X37" s="24"/>
      <c r="Y37" s="24"/>
      <c r="Z37" s="24"/>
    </row>
    <row r="38" spans="1:26" ht="15.75" customHeight="1">
      <c r="A38" s="24"/>
      <c r="B38" s="814"/>
      <c r="C38" s="180"/>
      <c r="D38" s="167"/>
      <c r="E38" s="360"/>
      <c r="F38" s="360"/>
      <c r="G38" s="360"/>
      <c r="H38" s="360"/>
      <c r="I38" s="361"/>
      <c r="J38" s="120"/>
      <c r="K38" s="120"/>
      <c r="L38" s="24"/>
      <c r="M38" s="24"/>
      <c r="N38" s="24"/>
      <c r="O38" s="24"/>
      <c r="P38" s="24"/>
      <c r="Q38" s="24"/>
      <c r="R38" s="24"/>
      <c r="S38" s="24"/>
      <c r="T38" s="24"/>
      <c r="U38" s="24"/>
      <c r="V38" s="24"/>
      <c r="W38" s="24"/>
      <c r="X38" s="24"/>
      <c r="Y38" s="24"/>
      <c r="Z38" s="24"/>
    </row>
    <row r="39" spans="1:26" ht="15.75" customHeight="1">
      <c r="A39" s="24"/>
      <c r="B39" s="814"/>
      <c r="C39" s="180"/>
      <c r="D39" s="167"/>
      <c r="E39" s="360"/>
      <c r="F39" s="360"/>
      <c r="G39" s="360"/>
      <c r="H39" s="360"/>
      <c r="I39" s="361"/>
      <c r="J39" s="120"/>
      <c r="K39" s="120"/>
      <c r="L39" s="24"/>
      <c r="M39" s="24"/>
      <c r="N39" s="24"/>
      <c r="O39" s="24"/>
      <c r="P39" s="24"/>
      <c r="Q39" s="24"/>
      <c r="R39" s="24"/>
      <c r="S39" s="24"/>
      <c r="T39" s="24"/>
      <c r="U39" s="24"/>
      <c r="V39" s="24"/>
      <c r="W39" s="24"/>
      <c r="X39" s="24"/>
      <c r="Y39" s="24"/>
      <c r="Z39" s="24"/>
    </row>
    <row r="40" spans="1:26" ht="15.75" customHeight="1">
      <c r="A40" s="24"/>
      <c r="B40" s="814"/>
      <c r="C40" s="180"/>
      <c r="D40" s="167"/>
      <c r="E40" s="360"/>
      <c r="F40" s="360"/>
      <c r="G40" s="360"/>
      <c r="H40" s="360"/>
      <c r="I40" s="361"/>
      <c r="J40" s="120"/>
      <c r="K40" s="120"/>
    </row>
    <row r="41" spans="1:26" ht="15.75" customHeight="1">
      <c r="A41" s="24"/>
      <c r="B41" s="814"/>
      <c r="C41" s="180"/>
      <c r="D41" s="142" t="s">
        <v>1025</v>
      </c>
      <c r="E41" s="363">
        <f t="shared" ref="E41:H41" si="2">SUM(E29:E40)</f>
        <v>0</v>
      </c>
      <c r="F41" s="363">
        <f t="shared" si="2"/>
        <v>0</v>
      </c>
      <c r="G41" s="363">
        <f t="shared" si="2"/>
        <v>0</v>
      </c>
      <c r="H41" s="363">
        <f t="shared" si="2"/>
        <v>0</v>
      </c>
      <c r="I41" s="361"/>
      <c r="J41" s="120"/>
      <c r="K41" s="120"/>
    </row>
    <row r="42" spans="1:26" ht="15.75" customHeight="1">
      <c r="A42" s="24"/>
      <c r="B42" s="814"/>
      <c r="C42" s="201"/>
      <c r="D42" s="811"/>
      <c r="E42" s="787"/>
      <c r="F42" s="787"/>
      <c r="G42" s="787"/>
      <c r="H42" s="787"/>
      <c r="I42" s="788"/>
      <c r="J42" s="120"/>
      <c r="K42" s="120"/>
    </row>
    <row r="43" spans="1:26" ht="15.75" customHeight="1">
      <c r="A43" s="24"/>
      <c r="B43" s="814"/>
      <c r="C43" s="201"/>
      <c r="D43" s="882" t="s">
        <v>1851</v>
      </c>
      <c r="E43" s="787"/>
      <c r="F43" s="787"/>
      <c r="G43" s="787"/>
      <c r="H43" s="787"/>
      <c r="I43" s="788"/>
      <c r="J43" s="120"/>
      <c r="K43" s="120"/>
    </row>
    <row r="44" spans="1:26" ht="15.75" customHeight="1">
      <c r="A44" s="24"/>
      <c r="B44" s="814"/>
      <c r="C44" s="201"/>
      <c r="D44" s="811"/>
      <c r="E44" s="787"/>
      <c r="F44" s="787"/>
      <c r="G44" s="787"/>
      <c r="H44" s="787"/>
      <c r="I44" s="788"/>
      <c r="J44" s="120"/>
      <c r="K44" s="120"/>
    </row>
    <row r="45" spans="1:26" ht="15.75" customHeight="1">
      <c r="A45" s="24"/>
      <c r="B45" s="814"/>
      <c r="C45" s="180"/>
      <c r="D45" s="139" t="s">
        <v>1024</v>
      </c>
      <c r="E45" s="153" t="s">
        <v>1852</v>
      </c>
      <c r="F45" s="120"/>
      <c r="G45" s="120"/>
      <c r="H45" s="120"/>
      <c r="I45" s="361"/>
      <c r="J45" s="120"/>
      <c r="K45" s="120"/>
    </row>
    <row r="46" spans="1:26" ht="15.75" customHeight="1">
      <c r="A46" s="24"/>
      <c r="B46" s="814"/>
      <c r="C46" s="180"/>
      <c r="D46" s="142" t="s">
        <v>1853</v>
      </c>
      <c r="E46" s="360"/>
      <c r="F46" s="120"/>
      <c r="G46" s="120"/>
      <c r="H46" s="120"/>
      <c r="I46" s="361"/>
      <c r="J46" s="120"/>
      <c r="K46" s="120"/>
    </row>
    <row r="47" spans="1:26" ht="15.75" customHeight="1">
      <c r="A47" s="24"/>
      <c r="B47" s="814"/>
      <c r="C47" s="180"/>
      <c r="D47" s="142" t="s">
        <v>1854</v>
      </c>
      <c r="E47" s="360"/>
      <c r="F47" s="120"/>
      <c r="G47" s="120"/>
      <c r="H47" s="120"/>
      <c r="I47" s="361"/>
      <c r="J47" s="120"/>
      <c r="K47" s="120"/>
    </row>
    <row r="48" spans="1:26" ht="15.75" customHeight="1">
      <c r="A48" s="24"/>
      <c r="B48" s="814"/>
      <c r="C48" s="180"/>
      <c r="D48" s="142" t="s">
        <v>1855</v>
      </c>
      <c r="E48" s="360"/>
      <c r="F48" s="120"/>
      <c r="G48" s="120"/>
      <c r="H48" s="120"/>
      <c r="I48" s="361"/>
      <c r="J48" s="120"/>
      <c r="K48" s="120"/>
    </row>
    <row r="49" spans="1:11" ht="15.75" customHeight="1">
      <c r="A49" s="24"/>
      <c r="B49" s="814"/>
      <c r="C49" s="201"/>
      <c r="D49" s="811"/>
      <c r="E49" s="787"/>
      <c r="F49" s="787"/>
      <c r="G49" s="787"/>
      <c r="H49" s="787"/>
      <c r="I49" s="788"/>
      <c r="J49" s="120"/>
      <c r="K49" s="120"/>
    </row>
    <row r="50" spans="1:11" ht="15.75" customHeight="1">
      <c r="A50" s="24"/>
      <c r="B50" s="814"/>
      <c r="C50" s="201"/>
      <c r="D50" s="811" t="s">
        <v>1856</v>
      </c>
      <c r="E50" s="787"/>
      <c r="F50" s="787"/>
      <c r="G50" s="787"/>
      <c r="H50" s="787"/>
      <c r="I50" s="788"/>
      <c r="J50" s="120"/>
      <c r="K50" s="120"/>
    </row>
    <row r="51" spans="1:11" ht="15.75" customHeight="1">
      <c r="A51" s="24"/>
      <c r="B51" s="814"/>
      <c r="C51" s="201"/>
      <c r="D51" s="828"/>
      <c r="E51" s="790"/>
      <c r="F51" s="790"/>
      <c r="G51" s="790"/>
      <c r="H51" s="790"/>
      <c r="I51" s="791"/>
      <c r="J51" s="120"/>
      <c r="K51" s="120"/>
    </row>
    <row r="52" spans="1:11" ht="15.75" customHeight="1">
      <c r="A52" s="24"/>
      <c r="B52" s="814"/>
      <c r="C52" s="180"/>
      <c r="D52" s="139" t="s">
        <v>1024</v>
      </c>
      <c r="E52" s="153" t="s">
        <v>916</v>
      </c>
      <c r="F52" s="153" t="s">
        <v>917</v>
      </c>
      <c r="G52" s="153" t="s">
        <v>918</v>
      </c>
      <c r="H52" s="153" t="s">
        <v>919</v>
      </c>
      <c r="I52" s="154" t="s">
        <v>1025</v>
      </c>
      <c r="J52" s="120"/>
      <c r="K52" s="120"/>
    </row>
    <row r="53" spans="1:11" ht="15.75" customHeight="1">
      <c r="A53" s="24"/>
      <c r="B53" s="814"/>
      <c r="C53" s="180"/>
      <c r="D53" s="142" t="s">
        <v>1857</v>
      </c>
      <c r="E53" s="360"/>
      <c r="F53" s="360"/>
      <c r="G53" s="360"/>
      <c r="H53" s="360"/>
      <c r="I53" s="363">
        <f t="shared" ref="I53:I54" si="3">SUM(E53:H53)</f>
        <v>0</v>
      </c>
      <c r="J53" s="120"/>
      <c r="K53" s="120"/>
    </row>
    <row r="54" spans="1:11" ht="15.75" customHeight="1">
      <c r="A54" s="24"/>
      <c r="B54" s="814"/>
      <c r="C54" s="180"/>
      <c r="D54" s="142" t="s">
        <v>1858</v>
      </c>
      <c r="E54" s="360"/>
      <c r="F54" s="360"/>
      <c r="G54" s="360"/>
      <c r="H54" s="360"/>
      <c r="I54" s="363">
        <f t="shared" si="3"/>
        <v>0</v>
      </c>
      <c r="J54" s="120"/>
      <c r="K54" s="120"/>
    </row>
    <row r="55" spans="1:11" ht="15.75" customHeight="1">
      <c r="A55" s="24"/>
      <c r="B55" s="814"/>
      <c r="C55" s="180"/>
      <c r="D55" s="142" t="s">
        <v>1859</v>
      </c>
      <c r="E55" s="212" t="e">
        <f t="shared" ref="E55:I55" si="4">+E54/E53</f>
        <v>#DIV/0!</v>
      </c>
      <c r="F55" s="212" t="e">
        <f t="shared" si="4"/>
        <v>#DIV/0!</v>
      </c>
      <c r="G55" s="212" t="e">
        <f t="shared" si="4"/>
        <v>#DIV/0!</v>
      </c>
      <c r="H55" s="212" t="e">
        <f t="shared" si="4"/>
        <v>#DIV/0!</v>
      </c>
      <c r="I55" s="212" t="e">
        <f t="shared" si="4"/>
        <v>#DIV/0!</v>
      </c>
      <c r="J55" s="120"/>
      <c r="K55" s="120"/>
    </row>
    <row r="56" spans="1:11" ht="15.75" customHeight="1">
      <c r="A56" s="24"/>
      <c r="B56" s="814"/>
      <c r="C56" s="201"/>
      <c r="D56" s="826"/>
      <c r="E56" s="784"/>
      <c r="F56" s="784"/>
      <c r="G56" s="784"/>
      <c r="H56" s="784"/>
      <c r="I56" s="785"/>
      <c r="J56" s="120"/>
      <c r="K56" s="120"/>
    </row>
    <row r="57" spans="1:11" ht="15.75" customHeight="1">
      <c r="A57" s="24"/>
      <c r="B57" s="814"/>
      <c r="C57" s="201"/>
      <c r="D57" s="811" t="s">
        <v>1860</v>
      </c>
      <c r="E57" s="787"/>
      <c r="F57" s="787"/>
      <c r="G57" s="787"/>
      <c r="H57" s="787"/>
      <c r="I57" s="788"/>
      <c r="J57" s="120"/>
      <c r="K57" s="120"/>
    </row>
    <row r="58" spans="1:11" ht="15.75" customHeight="1">
      <c r="A58" s="24"/>
      <c r="B58" s="814"/>
      <c r="C58" s="201"/>
      <c r="D58" s="828"/>
      <c r="E58" s="790"/>
      <c r="F58" s="790"/>
      <c r="G58" s="790"/>
      <c r="H58" s="790"/>
      <c r="I58" s="791"/>
      <c r="J58" s="120"/>
      <c r="K58" s="120"/>
    </row>
    <row r="59" spans="1:11" ht="15.75" customHeight="1">
      <c r="A59" s="24"/>
      <c r="B59" s="814"/>
      <c r="C59" s="180"/>
      <c r="D59" s="139" t="s">
        <v>1024</v>
      </c>
      <c r="E59" s="153" t="s">
        <v>916</v>
      </c>
      <c r="F59" s="153" t="s">
        <v>917</v>
      </c>
      <c r="G59" s="153" t="s">
        <v>918</v>
      </c>
      <c r="H59" s="153" t="s">
        <v>919</v>
      </c>
      <c r="I59" s="154" t="s">
        <v>1025</v>
      </c>
      <c r="J59" s="120"/>
      <c r="K59" s="120"/>
    </row>
    <row r="60" spans="1:11" ht="15.75" customHeight="1">
      <c r="A60" s="24"/>
      <c r="B60" s="814"/>
      <c r="C60" s="180"/>
      <c r="D60" s="142" t="s">
        <v>1861</v>
      </c>
      <c r="E60" s="360"/>
      <c r="F60" s="360"/>
      <c r="G60" s="360"/>
      <c r="H60" s="360"/>
      <c r="I60" s="363">
        <f t="shared" ref="I60:I61" si="5">SUM(E60:H60)</f>
        <v>0</v>
      </c>
      <c r="J60" s="120"/>
      <c r="K60" s="120"/>
    </row>
    <row r="61" spans="1:11" ht="15.75" customHeight="1">
      <c r="A61" s="24"/>
      <c r="B61" s="814"/>
      <c r="C61" s="180"/>
      <c r="D61" s="142" t="s">
        <v>1862</v>
      </c>
      <c r="E61" s="360"/>
      <c r="F61" s="360"/>
      <c r="G61" s="360"/>
      <c r="H61" s="360"/>
      <c r="I61" s="363">
        <f t="shared" si="5"/>
        <v>0</v>
      </c>
      <c r="J61" s="120"/>
      <c r="K61" s="120"/>
    </row>
    <row r="62" spans="1:11" ht="15.75" customHeight="1">
      <c r="A62" s="24"/>
      <c r="B62" s="814"/>
      <c r="C62" s="180"/>
      <c r="D62" s="142" t="s">
        <v>1863</v>
      </c>
      <c r="E62" s="212" t="e">
        <f t="shared" ref="E62:I62" si="6">+E61/E60</f>
        <v>#DIV/0!</v>
      </c>
      <c r="F62" s="212" t="e">
        <f t="shared" si="6"/>
        <v>#DIV/0!</v>
      </c>
      <c r="G62" s="212" t="e">
        <f t="shared" si="6"/>
        <v>#DIV/0!</v>
      </c>
      <c r="H62" s="212" t="e">
        <f t="shared" si="6"/>
        <v>#DIV/0!</v>
      </c>
      <c r="I62" s="212" t="e">
        <f t="shared" si="6"/>
        <v>#DIV/0!</v>
      </c>
      <c r="J62" s="120"/>
      <c r="K62" s="120"/>
    </row>
    <row r="63" spans="1:11" ht="15.75" customHeight="1">
      <c r="A63" s="24"/>
      <c r="B63" s="814"/>
      <c r="C63" s="201"/>
      <c r="D63" s="826"/>
      <c r="E63" s="784"/>
      <c r="F63" s="784"/>
      <c r="G63" s="784"/>
      <c r="H63" s="784"/>
      <c r="I63" s="785"/>
      <c r="J63" s="120"/>
      <c r="K63" s="120"/>
    </row>
    <row r="64" spans="1:11" ht="15.75" customHeight="1">
      <c r="A64" s="24"/>
      <c r="B64" s="814"/>
      <c r="C64" s="201"/>
      <c r="D64" s="882" t="s">
        <v>1864</v>
      </c>
      <c r="E64" s="787"/>
      <c r="F64" s="787"/>
      <c r="G64" s="787"/>
      <c r="H64" s="787"/>
      <c r="I64" s="788"/>
      <c r="J64" s="120"/>
      <c r="K64" s="120"/>
    </row>
    <row r="65" spans="1:11" ht="15.75" customHeight="1">
      <c r="A65" s="24"/>
      <c r="B65" s="814"/>
      <c r="C65" s="201"/>
      <c r="D65" s="811"/>
      <c r="E65" s="787"/>
      <c r="F65" s="787"/>
      <c r="G65" s="787"/>
      <c r="H65" s="787"/>
      <c r="I65" s="788"/>
      <c r="J65" s="120"/>
      <c r="K65" s="120"/>
    </row>
    <row r="66" spans="1:11" ht="15.75" customHeight="1">
      <c r="A66" s="24"/>
      <c r="B66" s="814"/>
      <c r="C66" s="180"/>
      <c r="D66" s="139" t="s">
        <v>1024</v>
      </c>
      <c r="E66" s="153" t="s">
        <v>1852</v>
      </c>
      <c r="F66" s="120"/>
      <c r="G66" s="120"/>
      <c r="H66" s="120"/>
      <c r="I66" s="361"/>
      <c r="J66" s="120"/>
      <c r="K66" s="120"/>
    </row>
    <row r="67" spans="1:11" ht="15.75" customHeight="1">
      <c r="A67" s="24"/>
      <c r="B67" s="814"/>
      <c r="C67" s="180"/>
      <c r="D67" s="142" t="s">
        <v>1865</v>
      </c>
      <c r="E67" s="360"/>
      <c r="F67" s="120"/>
      <c r="G67" s="120"/>
      <c r="H67" s="120"/>
      <c r="I67" s="361"/>
      <c r="J67" s="120"/>
      <c r="K67" s="120"/>
    </row>
    <row r="68" spans="1:11" ht="15.75" customHeight="1">
      <c r="A68" s="24"/>
      <c r="B68" s="814"/>
      <c r="C68" s="180"/>
      <c r="D68" s="142" t="s">
        <v>1866</v>
      </c>
      <c r="E68" s="360"/>
      <c r="F68" s="120"/>
      <c r="G68" s="120"/>
      <c r="H68" s="120"/>
      <c r="I68" s="361"/>
      <c r="J68" s="120"/>
      <c r="K68" s="120"/>
    </row>
    <row r="69" spans="1:11" ht="15.75" customHeight="1">
      <c r="A69" s="24"/>
      <c r="B69" s="814"/>
      <c r="C69" s="180"/>
      <c r="D69" s="142" t="s">
        <v>1867</v>
      </c>
      <c r="E69" s="360"/>
      <c r="F69" s="120"/>
      <c r="G69" s="120"/>
      <c r="H69" s="120"/>
      <c r="I69" s="361"/>
      <c r="J69" s="120"/>
      <c r="K69" s="120"/>
    </row>
    <row r="70" spans="1:11" ht="15.75" customHeight="1">
      <c r="A70" s="24"/>
      <c r="B70" s="814"/>
      <c r="C70" s="201"/>
      <c r="D70" s="811"/>
      <c r="E70" s="787"/>
      <c r="F70" s="787"/>
      <c r="G70" s="787"/>
      <c r="H70" s="787"/>
      <c r="I70" s="788"/>
      <c r="J70" s="120"/>
      <c r="K70" s="120"/>
    </row>
    <row r="71" spans="1:11" ht="15.75" customHeight="1">
      <c r="A71" s="24"/>
      <c r="B71" s="814"/>
      <c r="C71" s="201"/>
      <c r="D71" s="811" t="s">
        <v>1868</v>
      </c>
      <c r="E71" s="787"/>
      <c r="F71" s="787"/>
      <c r="G71" s="787"/>
      <c r="H71" s="787"/>
      <c r="I71" s="788"/>
      <c r="J71" s="120"/>
      <c r="K71" s="120"/>
    </row>
    <row r="72" spans="1:11" ht="15.75" customHeight="1">
      <c r="A72" s="24"/>
      <c r="B72" s="814"/>
      <c r="C72" s="201"/>
      <c r="D72" s="828"/>
      <c r="E72" s="790"/>
      <c r="F72" s="790"/>
      <c r="G72" s="790"/>
      <c r="H72" s="790"/>
      <c r="I72" s="791"/>
      <c r="J72" s="120"/>
      <c r="K72" s="120"/>
    </row>
    <row r="73" spans="1:11" ht="15.75" customHeight="1">
      <c r="A73" s="24"/>
      <c r="B73" s="814"/>
      <c r="C73" s="180"/>
      <c r="D73" s="139" t="s">
        <v>1024</v>
      </c>
      <c r="E73" s="153" t="s">
        <v>916</v>
      </c>
      <c r="F73" s="153" t="s">
        <v>917</v>
      </c>
      <c r="G73" s="153" t="s">
        <v>918</v>
      </c>
      <c r="H73" s="153" t="s">
        <v>919</v>
      </c>
      <c r="I73" s="154" t="s">
        <v>1025</v>
      </c>
      <c r="J73" s="120"/>
      <c r="K73" s="120"/>
    </row>
    <row r="74" spans="1:11" ht="15.75" customHeight="1">
      <c r="A74" s="24"/>
      <c r="B74" s="814"/>
      <c r="C74" s="180"/>
      <c r="D74" s="142" t="s">
        <v>1869</v>
      </c>
      <c r="E74" s="360"/>
      <c r="F74" s="360"/>
      <c r="G74" s="360"/>
      <c r="H74" s="360"/>
      <c r="I74" s="363">
        <f t="shared" ref="I74:I75" si="7">SUM(E74:H74)</f>
        <v>0</v>
      </c>
      <c r="J74" s="120"/>
      <c r="K74" s="120"/>
    </row>
    <row r="75" spans="1:11" ht="15.75" customHeight="1">
      <c r="A75" s="24"/>
      <c r="B75" s="814"/>
      <c r="C75" s="180"/>
      <c r="D75" s="142" t="s">
        <v>1870</v>
      </c>
      <c r="E75" s="360"/>
      <c r="F75" s="360"/>
      <c r="G75" s="360"/>
      <c r="H75" s="360"/>
      <c r="I75" s="363">
        <f t="shared" si="7"/>
        <v>0</v>
      </c>
      <c r="J75" s="120"/>
      <c r="K75" s="120"/>
    </row>
    <row r="76" spans="1:11" ht="15.75" customHeight="1">
      <c r="A76" s="24"/>
      <c r="B76" s="814"/>
      <c r="C76" s="180"/>
      <c r="D76" s="142" t="s">
        <v>1871</v>
      </c>
      <c r="E76" s="212" t="e">
        <f t="shared" ref="E76:I76" si="8">+E75/E74</f>
        <v>#DIV/0!</v>
      </c>
      <c r="F76" s="212" t="e">
        <f t="shared" si="8"/>
        <v>#DIV/0!</v>
      </c>
      <c r="G76" s="212" t="e">
        <f t="shared" si="8"/>
        <v>#DIV/0!</v>
      </c>
      <c r="H76" s="212" t="e">
        <f t="shared" si="8"/>
        <v>#DIV/0!</v>
      </c>
      <c r="I76" s="212" t="e">
        <f t="shared" si="8"/>
        <v>#DIV/0!</v>
      </c>
      <c r="J76" s="120"/>
      <c r="K76" s="120"/>
    </row>
    <row r="77" spans="1:11" ht="15.75" customHeight="1">
      <c r="A77" s="24"/>
      <c r="B77" s="814"/>
      <c r="C77" s="240"/>
      <c r="D77" s="205"/>
      <c r="E77" s="364"/>
      <c r="F77" s="364"/>
      <c r="G77" s="364"/>
      <c r="H77" s="364"/>
      <c r="I77" s="365"/>
      <c r="J77" s="120"/>
      <c r="K77" s="120"/>
    </row>
    <row r="78" spans="1:11" ht="15.75" customHeight="1">
      <c r="A78" s="24"/>
      <c r="B78" s="814"/>
      <c r="C78" s="201"/>
      <c r="D78" s="826" t="s">
        <v>1872</v>
      </c>
      <c r="E78" s="784"/>
      <c r="F78" s="784"/>
      <c r="G78" s="784"/>
      <c r="H78" s="784"/>
      <c r="I78" s="785"/>
      <c r="J78" s="120"/>
      <c r="K78" s="120"/>
    </row>
    <row r="79" spans="1:11" ht="15.75" customHeight="1">
      <c r="A79" s="24"/>
      <c r="B79" s="814"/>
      <c r="C79" s="201"/>
      <c r="D79" s="828"/>
      <c r="E79" s="790"/>
      <c r="F79" s="790"/>
      <c r="G79" s="790"/>
      <c r="H79" s="790"/>
      <c r="I79" s="791"/>
      <c r="J79" s="120"/>
      <c r="K79" s="120"/>
    </row>
    <row r="80" spans="1:11" ht="15.75" customHeight="1">
      <c r="A80" s="24"/>
      <c r="B80" s="814"/>
      <c r="C80" s="180"/>
      <c r="D80" s="139" t="s">
        <v>1024</v>
      </c>
      <c r="E80" s="153" t="s">
        <v>916</v>
      </c>
      <c r="F80" s="153" t="s">
        <v>917</v>
      </c>
      <c r="G80" s="153" t="s">
        <v>918</v>
      </c>
      <c r="H80" s="153" t="s">
        <v>919</v>
      </c>
      <c r="I80" s="154" t="s">
        <v>1025</v>
      </c>
      <c r="J80" s="120"/>
      <c r="K80" s="120"/>
    </row>
    <row r="81" spans="1:11" ht="15.75" customHeight="1">
      <c r="A81" s="24"/>
      <c r="B81" s="814"/>
      <c r="C81" s="180"/>
      <c r="D81" s="142" t="s">
        <v>1873</v>
      </c>
      <c r="E81" s="360"/>
      <c r="F81" s="360"/>
      <c r="G81" s="360"/>
      <c r="H81" s="360"/>
      <c r="I81" s="363">
        <f t="shared" ref="I81:I82" si="9">SUM(E81:H81)</f>
        <v>0</v>
      </c>
      <c r="J81" s="120"/>
      <c r="K81" s="120"/>
    </row>
    <row r="82" spans="1:11" ht="15.75" customHeight="1">
      <c r="A82" s="24"/>
      <c r="B82" s="814"/>
      <c r="C82" s="180"/>
      <c r="D82" s="142" t="s">
        <v>1874</v>
      </c>
      <c r="E82" s="360"/>
      <c r="F82" s="360"/>
      <c r="G82" s="360"/>
      <c r="H82" s="360"/>
      <c r="I82" s="363">
        <f t="shared" si="9"/>
        <v>0</v>
      </c>
      <c r="J82" s="120"/>
      <c r="K82" s="120"/>
    </row>
    <row r="83" spans="1:11" ht="15.75" customHeight="1">
      <c r="A83" s="24"/>
      <c r="B83" s="814"/>
      <c r="C83" s="180"/>
      <c r="D83" s="142" t="s">
        <v>1875</v>
      </c>
      <c r="E83" s="212" t="e">
        <f t="shared" ref="E83:I83" si="10">+E82/E81</f>
        <v>#DIV/0!</v>
      </c>
      <c r="F83" s="212" t="e">
        <f t="shared" si="10"/>
        <v>#DIV/0!</v>
      </c>
      <c r="G83" s="212" t="e">
        <f t="shared" si="10"/>
        <v>#DIV/0!</v>
      </c>
      <c r="H83" s="212" t="e">
        <f t="shared" si="10"/>
        <v>#DIV/0!</v>
      </c>
      <c r="I83" s="212" t="e">
        <f t="shared" si="10"/>
        <v>#DIV/0!</v>
      </c>
      <c r="J83" s="120"/>
      <c r="K83" s="120"/>
    </row>
    <row r="84" spans="1:11" ht="15.75" customHeight="1">
      <c r="A84" s="24"/>
      <c r="B84" s="814"/>
      <c r="C84" s="201"/>
      <c r="D84" s="826"/>
      <c r="E84" s="784"/>
      <c r="F84" s="784"/>
      <c r="G84" s="784"/>
      <c r="H84" s="784"/>
      <c r="I84" s="785"/>
      <c r="J84" s="120"/>
      <c r="K84" s="120"/>
    </row>
    <row r="85" spans="1:11" ht="15.75" customHeight="1">
      <c r="A85" s="24"/>
      <c r="B85" s="814"/>
      <c r="C85" s="201"/>
      <c r="D85" s="882" t="s">
        <v>1876</v>
      </c>
      <c r="E85" s="787"/>
      <c r="F85" s="787"/>
      <c r="G85" s="787"/>
      <c r="H85" s="787"/>
      <c r="I85" s="788"/>
      <c r="J85" s="120"/>
      <c r="K85" s="120"/>
    </row>
    <row r="86" spans="1:11" ht="15.75" customHeight="1">
      <c r="A86" s="24"/>
      <c r="B86" s="814"/>
      <c r="C86" s="180"/>
      <c r="D86" s="139" t="s">
        <v>1024</v>
      </c>
      <c r="E86" s="153" t="s">
        <v>1852</v>
      </c>
      <c r="F86" s="120"/>
      <c r="G86" s="120"/>
      <c r="H86" s="120"/>
      <c r="I86" s="361"/>
      <c r="J86" s="120"/>
      <c r="K86" s="120"/>
    </row>
    <row r="87" spans="1:11" ht="15.75" customHeight="1">
      <c r="A87" s="24"/>
      <c r="B87" s="814"/>
      <c r="C87" s="180"/>
      <c r="D87" s="142" t="s">
        <v>1877</v>
      </c>
      <c r="E87" s="360"/>
      <c r="F87" s="120"/>
      <c r="G87" s="120"/>
      <c r="H87" s="120"/>
      <c r="I87" s="361"/>
      <c r="J87" s="120"/>
      <c r="K87" s="120"/>
    </row>
    <row r="88" spans="1:11" ht="15.75" customHeight="1">
      <c r="A88" s="24"/>
      <c r="B88" s="814"/>
      <c r="C88" s="180"/>
      <c r="D88" s="142" t="s">
        <v>1878</v>
      </c>
      <c r="E88" s="360"/>
      <c r="F88" s="120"/>
      <c r="G88" s="120"/>
      <c r="H88" s="120"/>
      <c r="I88" s="361"/>
      <c r="J88" s="120"/>
      <c r="K88" s="120"/>
    </row>
    <row r="89" spans="1:11" ht="15.75" customHeight="1">
      <c r="A89" s="24"/>
      <c r="B89" s="814"/>
      <c r="C89" s="201"/>
      <c r="D89" s="811"/>
      <c r="E89" s="787"/>
      <c r="F89" s="787"/>
      <c r="G89" s="787"/>
      <c r="H89" s="787"/>
      <c r="I89" s="788"/>
      <c r="J89" s="120"/>
      <c r="K89" s="120"/>
    </row>
    <row r="90" spans="1:11" ht="15.75" customHeight="1">
      <c r="A90" s="24"/>
      <c r="B90" s="814"/>
      <c r="C90" s="201"/>
      <c r="D90" s="828" t="s">
        <v>1879</v>
      </c>
      <c r="E90" s="790"/>
      <c r="F90" s="790"/>
      <c r="G90" s="790"/>
      <c r="H90" s="790"/>
      <c r="I90" s="791"/>
      <c r="J90" s="120"/>
      <c r="K90" s="120"/>
    </row>
    <row r="91" spans="1:11" ht="15.75" customHeight="1">
      <c r="A91" s="24"/>
      <c r="B91" s="814"/>
      <c r="C91" s="180"/>
      <c r="D91" s="139" t="s">
        <v>1024</v>
      </c>
      <c r="E91" s="153" t="s">
        <v>916</v>
      </c>
      <c r="F91" s="153" t="s">
        <v>917</v>
      </c>
      <c r="G91" s="153" t="s">
        <v>918</v>
      </c>
      <c r="H91" s="153" t="s">
        <v>919</v>
      </c>
      <c r="I91" s="154" t="s">
        <v>1025</v>
      </c>
      <c r="J91" s="120"/>
      <c r="K91" s="120"/>
    </row>
    <row r="92" spans="1:11" ht="15.75" customHeight="1">
      <c r="A92" s="24"/>
      <c r="B92" s="814"/>
      <c r="C92" s="180"/>
      <c r="D92" s="142" t="s">
        <v>1880</v>
      </c>
      <c r="E92" s="360"/>
      <c r="F92" s="360"/>
      <c r="G92" s="360"/>
      <c r="H92" s="360"/>
      <c r="I92" s="363">
        <f t="shared" ref="I92:I93" si="11">SUM(E92:H92)</f>
        <v>0</v>
      </c>
      <c r="J92" s="120"/>
      <c r="K92" s="120"/>
    </row>
    <row r="93" spans="1:11" ht="15.75" customHeight="1">
      <c r="A93" s="24"/>
      <c r="B93" s="814"/>
      <c r="C93" s="180"/>
      <c r="D93" s="142" t="s">
        <v>1881</v>
      </c>
      <c r="E93" s="360"/>
      <c r="F93" s="360"/>
      <c r="G93" s="360"/>
      <c r="H93" s="360"/>
      <c r="I93" s="363">
        <f t="shared" si="11"/>
        <v>0</v>
      </c>
      <c r="J93" s="120"/>
      <c r="K93" s="120"/>
    </row>
    <row r="94" spans="1:11" ht="15.75" customHeight="1">
      <c r="A94" s="24"/>
      <c r="B94" s="814"/>
      <c r="C94" s="180"/>
      <c r="D94" s="142" t="s">
        <v>1882</v>
      </c>
      <c r="E94" s="212" t="e">
        <f t="shared" ref="E94:I94" si="12">+E93/E92</f>
        <v>#DIV/0!</v>
      </c>
      <c r="F94" s="212" t="e">
        <f t="shared" si="12"/>
        <v>#DIV/0!</v>
      </c>
      <c r="G94" s="212" t="e">
        <f t="shared" si="12"/>
        <v>#DIV/0!</v>
      </c>
      <c r="H94" s="212" t="e">
        <f t="shared" si="12"/>
        <v>#DIV/0!</v>
      </c>
      <c r="I94" s="212" t="e">
        <f t="shared" si="12"/>
        <v>#DIV/0!</v>
      </c>
      <c r="J94" s="120"/>
      <c r="K94" s="120"/>
    </row>
    <row r="95" spans="1:11" ht="15.75" customHeight="1">
      <c r="A95" s="24"/>
      <c r="B95" s="814"/>
      <c r="C95" s="201"/>
      <c r="D95" s="826"/>
      <c r="E95" s="784"/>
      <c r="F95" s="784"/>
      <c r="G95" s="784"/>
      <c r="H95" s="784"/>
      <c r="I95" s="785"/>
      <c r="J95" s="120"/>
      <c r="K95" s="120"/>
    </row>
    <row r="96" spans="1:11" ht="15.75" customHeight="1">
      <c r="A96" s="24"/>
      <c r="B96" s="814"/>
      <c r="C96" s="201"/>
      <c r="D96" s="811" t="s">
        <v>1883</v>
      </c>
      <c r="E96" s="787"/>
      <c r="F96" s="787"/>
      <c r="G96" s="787"/>
      <c r="H96" s="787"/>
      <c r="I96" s="788"/>
      <c r="J96" s="120"/>
      <c r="K96" s="120"/>
    </row>
    <row r="97" spans="1:11" ht="15.75" customHeight="1">
      <c r="A97" s="24"/>
      <c r="B97" s="814"/>
      <c r="C97" s="201"/>
      <c r="D97" s="828"/>
      <c r="E97" s="790"/>
      <c r="F97" s="790"/>
      <c r="G97" s="790"/>
      <c r="H97" s="790"/>
      <c r="I97" s="791"/>
      <c r="J97" s="120"/>
      <c r="K97" s="120"/>
    </row>
    <row r="98" spans="1:11" ht="15.75" customHeight="1">
      <c r="A98" s="24"/>
      <c r="B98" s="814"/>
      <c r="C98" s="180"/>
      <c r="D98" s="139" t="s">
        <v>1024</v>
      </c>
      <c r="E98" s="153" t="s">
        <v>916</v>
      </c>
      <c r="F98" s="153" t="s">
        <v>917</v>
      </c>
      <c r="G98" s="153" t="s">
        <v>918</v>
      </c>
      <c r="H98" s="153" t="s">
        <v>919</v>
      </c>
      <c r="I98" s="154" t="s">
        <v>1025</v>
      </c>
      <c r="J98" s="120"/>
      <c r="K98" s="120"/>
    </row>
    <row r="99" spans="1:11" ht="15.75" customHeight="1">
      <c r="A99" s="24"/>
      <c r="B99" s="814"/>
      <c r="C99" s="180"/>
      <c r="D99" s="142" t="s">
        <v>1884</v>
      </c>
      <c r="E99" s="360"/>
      <c r="F99" s="360"/>
      <c r="G99" s="360"/>
      <c r="H99" s="360"/>
      <c r="I99" s="363">
        <f t="shared" ref="I99:I100" si="13">SUM(E99:H99)</f>
        <v>0</v>
      </c>
      <c r="J99" s="120"/>
      <c r="K99" s="120"/>
    </row>
    <row r="100" spans="1:11" ht="15.75" customHeight="1">
      <c r="A100" s="24"/>
      <c r="B100" s="814"/>
      <c r="C100" s="180"/>
      <c r="D100" s="142" t="s">
        <v>1885</v>
      </c>
      <c r="E100" s="360"/>
      <c r="F100" s="360"/>
      <c r="G100" s="360"/>
      <c r="H100" s="360"/>
      <c r="I100" s="363">
        <f t="shared" si="13"/>
        <v>0</v>
      </c>
      <c r="J100" s="120"/>
      <c r="K100" s="120"/>
    </row>
    <row r="101" spans="1:11" ht="15.75" customHeight="1">
      <c r="A101" s="24"/>
      <c r="B101" s="814"/>
      <c r="C101" s="180"/>
      <c r="D101" s="142" t="s">
        <v>1886</v>
      </c>
      <c r="E101" s="212" t="e">
        <f t="shared" ref="E101:I101" si="14">+E100/E99</f>
        <v>#DIV/0!</v>
      </c>
      <c r="F101" s="212" t="e">
        <f t="shared" si="14"/>
        <v>#DIV/0!</v>
      </c>
      <c r="G101" s="212" t="e">
        <f t="shared" si="14"/>
        <v>#DIV/0!</v>
      </c>
      <c r="H101" s="212" t="e">
        <f t="shared" si="14"/>
        <v>#DIV/0!</v>
      </c>
      <c r="I101" s="212" t="e">
        <f t="shared" si="14"/>
        <v>#DIV/0!</v>
      </c>
      <c r="J101" s="120"/>
      <c r="K101" s="120"/>
    </row>
    <row r="102" spans="1:11" ht="15.75" customHeight="1">
      <c r="A102" s="24"/>
      <c r="B102" s="814"/>
      <c r="C102" s="201"/>
      <c r="D102" s="826"/>
      <c r="E102" s="784"/>
      <c r="F102" s="784"/>
      <c r="G102" s="784"/>
      <c r="H102" s="784"/>
      <c r="I102" s="785"/>
      <c r="J102" s="120"/>
      <c r="K102" s="120"/>
    </row>
    <row r="103" spans="1:11" ht="15.75" customHeight="1">
      <c r="A103" s="24"/>
      <c r="B103" s="814"/>
      <c r="C103" s="201"/>
      <c r="D103" s="882" t="s">
        <v>1887</v>
      </c>
      <c r="E103" s="787"/>
      <c r="F103" s="787"/>
      <c r="G103" s="787"/>
      <c r="H103" s="787"/>
      <c r="I103" s="788"/>
      <c r="J103" s="120"/>
      <c r="K103" s="120"/>
    </row>
    <row r="104" spans="1:11" ht="15.75" customHeight="1">
      <c r="A104" s="24"/>
      <c r="B104" s="814"/>
      <c r="C104" s="201"/>
      <c r="D104" s="811"/>
      <c r="E104" s="787"/>
      <c r="F104" s="787"/>
      <c r="G104" s="787"/>
      <c r="H104" s="787"/>
      <c r="I104" s="788"/>
      <c r="J104" s="120"/>
      <c r="K104" s="120"/>
    </row>
    <row r="105" spans="1:11" ht="15.75" customHeight="1">
      <c r="A105" s="24"/>
      <c r="B105" s="814"/>
      <c r="C105" s="180"/>
      <c r="D105" s="139" t="s">
        <v>1024</v>
      </c>
      <c r="E105" s="153" t="s">
        <v>1852</v>
      </c>
      <c r="F105" s="120"/>
      <c r="G105" s="120"/>
      <c r="H105" s="120"/>
      <c r="I105" s="361"/>
      <c r="J105" s="120"/>
      <c r="K105" s="120"/>
    </row>
    <row r="106" spans="1:11" ht="15.75" customHeight="1">
      <c r="A106" s="24"/>
      <c r="B106" s="814"/>
      <c r="C106" s="180"/>
      <c r="D106" s="142" t="s">
        <v>1888</v>
      </c>
      <c r="E106" s="360"/>
      <c r="F106" s="120"/>
      <c r="G106" s="120"/>
      <c r="H106" s="120"/>
      <c r="I106" s="361"/>
      <c r="J106" s="120"/>
      <c r="K106" s="120"/>
    </row>
    <row r="107" spans="1:11" ht="15.75" customHeight="1">
      <c r="A107" s="24"/>
      <c r="B107" s="814"/>
      <c r="C107" s="180"/>
      <c r="D107" s="142" t="s">
        <v>1889</v>
      </c>
      <c r="E107" s="360"/>
      <c r="F107" s="120"/>
      <c r="G107" s="120"/>
      <c r="H107" s="120"/>
      <c r="I107" s="361"/>
      <c r="J107" s="120"/>
      <c r="K107" s="120"/>
    </row>
    <row r="108" spans="1:11" ht="15.75" customHeight="1">
      <c r="A108" s="24"/>
      <c r="B108" s="814"/>
      <c r="C108" s="201"/>
      <c r="D108" s="811"/>
      <c r="E108" s="787"/>
      <c r="F108" s="787"/>
      <c r="G108" s="787"/>
      <c r="H108" s="787"/>
      <c r="I108" s="788"/>
      <c r="J108" s="120"/>
      <c r="K108" s="120"/>
    </row>
    <row r="109" spans="1:11" ht="15.75" customHeight="1">
      <c r="A109" s="24"/>
      <c r="B109" s="814"/>
      <c r="C109" s="201"/>
      <c r="D109" s="811" t="s">
        <v>1890</v>
      </c>
      <c r="E109" s="787"/>
      <c r="F109" s="787"/>
      <c r="G109" s="787"/>
      <c r="H109" s="787"/>
      <c r="I109" s="788"/>
      <c r="J109" s="120"/>
      <c r="K109" s="120"/>
    </row>
    <row r="110" spans="1:11" ht="15.75" customHeight="1">
      <c r="A110" s="24"/>
      <c r="B110" s="814"/>
      <c r="C110" s="201"/>
      <c r="D110" s="828"/>
      <c r="E110" s="790"/>
      <c r="F110" s="790"/>
      <c r="G110" s="790"/>
      <c r="H110" s="790"/>
      <c r="I110" s="791"/>
      <c r="J110" s="120"/>
      <c r="K110" s="120"/>
    </row>
    <row r="111" spans="1:11" ht="15.75" customHeight="1">
      <c r="A111" s="24"/>
      <c r="B111" s="814"/>
      <c r="C111" s="180"/>
      <c r="D111" s="139" t="s">
        <v>1024</v>
      </c>
      <c r="E111" s="153" t="s">
        <v>916</v>
      </c>
      <c r="F111" s="153" t="s">
        <v>917</v>
      </c>
      <c r="G111" s="153" t="s">
        <v>918</v>
      </c>
      <c r="H111" s="153" t="s">
        <v>919</v>
      </c>
      <c r="I111" s="154" t="s">
        <v>1025</v>
      </c>
      <c r="J111" s="120"/>
      <c r="K111" s="120"/>
    </row>
    <row r="112" spans="1:11" ht="15.75" customHeight="1">
      <c r="A112" s="24"/>
      <c r="B112" s="814"/>
      <c r="C112" s="180"/>
      <c r="D112" s="142" t="s">
        <v>1891</v>
      </c>
      <c r="E112" s="360"/>
      <c r="F112" s="360"/>
      <c r="G112" s="360"/>
      <c r="H112" s="360"/>
      <c r="I112" s="363">
        <f t="shared" ref="I112:I113" si="15">SUM(E112:H112)</f>
        <v>0</v>
      </c>
      <c r="J112" s="120"/>
      <c r="K112" s="120"/>
    </row>
    <row r="113" spans="1:26" ht="15.75" customHeight="1">
      <c r="A113" s="24"/>
      <c r="B113" s="814"/>
      <c r="C113" s="180"/>
      <c r="D113" s="142" t="s">
        <v>1892</v>
      </c>
      <c r="E113" s="360"/>
      <c r="F113" s="360"/>
      <c r="G113" s="360"/>
      <c r="H113" s="360"/>
      <c r="I113" s="363">
        <f t="shared" si="15"/>
        <v>0</v>
      </c>
      <c r="J113" s="120"/>
      <c r="K113" s="120"/>
    </row>
    <row r="114" spans="1:26" ht="15.75" customHeight="1">
      <c r="A114" s="24"/>
      <c r="B114" s="815"/>
      <c r="C114" s="145"/>
      <c r="D114" s="142" t="s">
        <v>1893</v>
      </c>
      <c r="E114" s="212" t="e">
        <f t="shared" ref="E114:I114" si="16">+E113/E112</f>
        <v>#DIV/0!</v>
      </c>
      <c r="F114" s="212" t="e">
        <f t="shared" si="16"/>
        <v>#DIV/0!</v>
      </c>
      <c r="G114" s="212" t="e">
        <f t="shared" si="16"/>
        <v>#DIV/0!</v>
      </c>
      <c r="H114" s="212" t="e">
        <f t="shared" si="16"/>
        <v>#DIV/0!</v>
      </c>
      <c r="I114" s="212" t="e">
        <f t="shared" si="16"/>
        <v>#DIV/0!</v>
      </c>
      <c r="J114" s="120"/>
      <c r="K114" s="120"/>
    </row>
    <row r="115" spans="1:26" ht="15.75" customHeight="1">
      <c r="A115" s="24"/>
      <c r="B115" s="195"/>
      <c r="C115" s="130"/>
      <c r="D115" s="120"/>
      <c r="E115" s="120"/>
      <c r="F115" s="120"/>
      <c r="G115" s="120"/>
      <c r="H115" s="120"/>
      <c r="I115" s="170"/>
      <c r="J115" s="120"/>
      <c r="K115" s="120"/>
    </row>
    <row r="116" spans="1:26" ht="15.75" customHeight="1">
      <c r="A116" s="24"/>
      <c r="B116" s="195"/>
      <c r="C116" s="130"/>
      <c r="D116" s="198" t="s">
        <v>1801</v>
      </c>
      <c r="E116" s="198" t="s">
        <v>1894</v>
      </c>
      <c r="F116" s="198" t="s">
        <v>1593</v>
      </c>
      <c r="G116" s="198" t="s">
        <v>1895</v>
      </c>
      <c r="H116" s="120"/>
      <c r="I116" s="170"/>
      <c r="J116" s="120"/>
      <c r="K116" s="120"/>
      <c r="L116" s="24"/>
      <c r="M116" s="24"/>
      <c r="N116" s="24"/>
      <c r="O116" s="24"/>
      <c r="P116" s="24"/>
      <c r="Q116" s="24"/>
      <c r="R116" s="24"/>
      <c r="S116" s="24"/>
      <c r="T116" s="24"/>
      <c r="U116" s="24"/>
      <c r="V116" s="24"/>
      <c r="W116" s="24"/>
      <c r="X116" s="24"/>
      <c r="Y116" s="24"/>
      <c r="Z116" s="24"/>
    </row>
    <row r="117" spans="1:26" ht="15.75" customHeight="1">
      <c r="A117" s="24"/>
      <c r="B117" s="195"/>
      <c r="C117" s="130"/>
      <c r="D117" s="198" t="str">
        <f t="shared" ref="D117:E117" si="17">+D24</f>
        <v>Porcentaje de licencias ambientales con seguimiento (PLACS)</v>
      </c>
      <c r="E117" s="212" t="e">
        <f t="shared" si="17"/>
        <v>#DIV/0!</v>
      </c>
      <c r="F117" s="366"/>
      <c r="G117" s="212" t="e">
        <f t="shared" ref="G117:G121" si="18">+E117*F117</f>
        <v>#DIV/0!</v>
      </c>
      <c r="H117" s="120"/>
      <c r="I117" s="170"/>
      <c r="J117" s="120"/>
      <c r="K117" s="120"/>
      <c r="L117" s="24"/>
      <c r="M117" s="24"/>
      <c r="N117" s="24"/>
      <c r="O117" s="24"/>
      <c r="P117" s="24"/>
      <c r="Q117" s="24"/>
      <c r="R117" s="24"/>
      <c r="S117" s="24"/>
      <c r="T117" s="24"/>
      <c r="U117" s="24"/>
      <c r="V117" s="24"/>
      <c r="W117" s="24"/>
      <c r="X117" s="24"/>
      <c r="Y117" s="24"/>
      <c r="Z117" s="24"/>
    </row>
    <row r="118" spans="1:26" ht="15.75" customHeight="1">
      <c r="A118" s="24"/>
      <c r="B118" s="195"/>
      <c r="C118" s="130"/>
      <c r="D118" s="198" t="str">
        <f t="shared" ref="D118:E118" si="19">+D55</f>
        <v>Porcentaje de concesiones de agua con seguimiento (PCACS)</v>
      </c>
      <c r="E118" s="212" t="e">
        <f t="shared" si="19"/>
        <v>#DIV/0!</v>
      </c>
      <c r="F118" s="366"/>
      <c r="G118" s="212" t="e">
        <f t="shared" si="18"/>
        <v>#DIV/0!</v>
      </c>
      <c r="H118" s="120"/>
      <c r="I118" s="170"/>
      <c r="J118" s="120"/>
      <c r="K118" s="120"/>
      <c r="L118" s="24"/>
      <c r="M118" s="24"/>
      <c r="N118" s="24"/>
      <c r="O118" s="24"/>
      <c r="P118" s="24"/>
      <c r="Q118" s="24"/>
      <c r="R118" s="24"/>
      <c r="S118" s="24"/>
      <c r="T118" s="24"/>
      <c r="U118" s="24"/>
      <c r="V118" s="24"/>
      <c r="W118" s="24"/>
      <c r="X118" s="24"/>
      <c r="Y118" s="24"/>
      <c r="Z118" s="24"/>
    </row>
    <row r="119" spans="1:26" ht="15.75" customHeight="1">
      <c r="A119" s="24"/>
      <c r="B119" s="195"/>
      <c r="C119" s="130"/>
      <c r="D119" s="198" t="str">
        <f t="shared" ref="D119:E119" si="20">+D76</f>
        <v>Porcentaje de permisos de vertimiento de agua con seguimiento (PVACS)</v>
      </c>
      <c r="E119" s="212" t="e">
        <f t="shared" si="20"/>
        <v>#DIV/0!</v>
      </c>
      <c r="F119" s="366"/>
      <c r="G119" s="212" t="e">
        <f t="shared" si="18"/>
        <v>#DIV/0!</v>
      </c>
      <c r="H119" s="120"/>
      <c r="I119" s="170"/>
      <c r="J119" s="120"/>
      <c r="K119" s="120"/>
      <c r="L119" s="24"/>
      <c r="M119" s="24"/>
      <c r="N119" s="24"/>
      <c r="O119" s="24"/>
      <c r="P119" s="24"/>
      <c r="Q119" s="24"/>
      <c r="R119" s="24"/>
      <c r="S119" s="24"/>
      <c r="T119" s="24"/>
      <c r="U119" s="24"/>
      <c r="V119" s="24"/>
      <c r="W119" s="24"/>
      <c r="X119" s="24"/>
      <c r="Y119" s="24"/>
      <c r="Z119" s="24"/>
    </row>
    <row r="120" spans="1:26" ht="15.75" customHeight="1">
      <c r="A120" s="24"/>
      <c r="B120" s="195"/>
      <c r="C120" s="130"/>
      <c r="D120" s="198" t="str">
        <f t="shared" ref="D120:E120" si="21">+D94</f>
        <v>Porcentaje de permisos de aprovechamiento forestal con seguimiento (PPAFCS)</v>
      </c>
      <c r="E120" s="212" t="e">
        <f t="shared" si="21"/>
        <v>#DIV/0!</v>
      </c>
      <c r="F120" s="366"/>
      <c r="G120" s="212" t="e">
        <f t="shared" si="18"/>
        <v>#DIV/0!</v>
      </c>
      <c r="H120" s="120"/>
      <c r="I120" s="170"/>
      <c r="J120" s="120"/>
      <c r="K120" s="120"/>
      <c r="L120" s="24"/>
      <c r="M120" s="24"/>
      <c r="N120" s="24"/>
      <c r="O120" s="24"/>
      <c r="P120" s="24"/>
      <c r="Q120" s="24"/>
      <c r="R120" s="24"/>
      <c r="S120" s="24"/>
      <c r="T120" s="24"/>
      <c r="U120" s="24"/>
      <c r="V120" s="24"/>
      <c r="W120" s="24"/>
      <c r="X120" s="24"/>
      <c r="Y120" s="24"/>
      <c r="Z120" s="24"/>
    </row>
    <row r="121" spans="1:26" ht="15.75" customHeight="1">
      <c r="A121" s="24"/>
      <c r="B121" s="195"/>
      <c r="C121" s="130"/>
      <c r="D121" s="198" t="str">
        <f t="shared" ref="D121:E121" si="22">+D114</f>
        <v>Porcentaje de permisos de emisiones atmosféricas con seguimiento (PEACS)</v>
      </c>
      <c r="E121" s="212" t="e">
        <f t="shared" si="22"/>
        <v>#DIV/0!</v>
      </c>
      <c r="F121" s="366"/>
      <c r="G121" s="212" t="e">
        <f t="shared" si="18"/>
        <v>#DIV/0!</v>
      </c>
      <c r="H121" s="120"/>
      <c r="I121" s="170"/>
      <c r="J121" s="120"/>
      <c r="K121" s="120"/>
      <c r="L121" s="24"/>
      <c r="M121" s="24"/>
      <c r="N121" s="24"/>
      <c r="O121" s="24"/>
      <c r="P121" s="24"/>
      <c r="Q121" s="24"/>
      <c r="R121" s="24"/>
      <c r="S121" s="24"/>
      <c r="T121" s="24"/>
      <c r="U121" s="24"/>
      <c r="V121" s="24"/>
      <c r="W121" s="24"/>
      <c r="X121" s="24"/>
      <c r="Y121" s="24"/>
      <c r="Z121" s="24"/>
    </row>
    <row r="122" spans="1:26" ht="15.75" customHeight="1">
      <c r="A122" s="24"/>
      <c r="B122" s="195"/>
      <c r="C122" s="130"/>
      <c r="D122" s="198" t="s">
        <v>1805</v>
      </c>
      <c r="E122" s="198"/>
      <c r="F122" s="367" t="str">
        <f>+Formulas!D26</f>
        <v>ERROR: LA SUMA DE LA COLUMNA DEBE SER 100%</v>
      </c>
      <c r="G122" s="212" t="e">
        <f>SUM(G117:G121)</f>
        <v>#DIV/0!</v>
      </c>
      <c r="H122" s="120"/>
      <c r="I122" s="170"/>
      <c r="J122" s="120"/>
      <c r="K122" s="120"/>
      <c r="L122" s="24"/>
      <c r="M122" s="24"/>
      <c r="N122" s="24"/>
      <c r="O122" s="24"/>
      <c r="P122" s="24"/>
      <c r="Q122" s="24"/>
      <c r="R122" s="24"/>
      <c r="S122" s="24"/>
      <c r="T122" s="24"/>
      <c r="U122" s="24"/>
      <c r="V122" s="24"/>
      <c r="W122" s="24"/>
      <c r="X122" s="24"/>
      <c r="Y122" s="24"/>
      <c r="Z122" s="24"/>
    </row>
    <row r="123" spans="1:26" ht="15.75" customHeight="1">
      <c r="A123" s="24"/>
      <c r="B123" s="195"/>
      <c r="C123" s="130"/>
      <c r="D123" s="120"/>
      <c r="E123" s="120"/>
      <c r="F123" s="120"/>
      <c r="G123" s="120"/>
      <c r="H123" s="120"/>
      <c r="I123" s="170"/>
      <c r="J123" s="120"/>
      <c r="K123" s="120"/>
      <c r="L123" s="24"/>
      <c r="M123" s="24"/>
      <c r="N123" s="24"/>
      <c r="O123" s="24"/>
      <c r="P123" s="24"/>
      <c r="Q123" s="24"/>
      <c r="R123" s="24"/>
      <c r="S123" s="24"/>
      <c r="T123" s="24"/>
      <c r="U123" s="24"/>
      <c r="V123" s="24"/>
      <c r="W123" s="24"/>
      <c r="X123" s="24"/>
      <c r="Y123" s="24"/>
      <c r="Z123" s="24"/>
    </row>
    <row r="124" spans="1:26" ht="15.75" customHeight="1">
      <c r="B124" s="198" t="s">
        <v>931</v>
      </c>
      <c r="C124" s="146"/>
      <c r="D124" s="139" t="s">
        <v>1896</v>
      </c>
      <c r="E124" s="120"/>
      <c r="F124" s="120"/>
      <c r="G124" s="120"/>
      <c r="H124" s="120"/>
      <c r="I124" s="170"/>
      <c r="J124" s="120"/>
      <c r="K124" s="120"/>
    </row>
    <row r="125" spans="1:26" ht="15.75" customHeight="1">
      <c r="B125" s="187" t="s">
        <v>933</v>
      </c>
      <c r="C125" s="145"/>
      <c r="D125" s="142" t="s">
        <v>1033</v>
      </c>
      <c r="E125" s="120"/>
      <c r="F125" s="120"/>
      <c r="G125" s="120"/>
      <c r="H125" s="120"/>
      <c r="I125" s="170"/>
      <c r="J125" s="120"/>
      <c r="K125" s="120"/>
    </row>
    <row r="126" spans="1:26" ht="15.75" customHeight="1">
      <c r="B126" s="118"/>
      <c r="C126" s="119"/>
      <c r="D126" s="120"/>
      <c r="E126" s="120"/>
      <c r="F126" s="120"/>
      <c r="G126" s="120"/>
      <c r="H126" s="120"/>
      <c r="I126" s="170"/>
      <c r="J126" s="120"/>
      <c r="K126" s="120"/>
    </row>
    <row r="127" spans="1:26" ht="24" customHeight="1">
      <c r="B127" s="830" t="s">
        <v>935</v>
      </c>
      <c r="C127" s="732"/>
      <c r="D127" s="732"/>
      <c r="E127" s="733"/>
      <c r="F127" s="120"/>
      <c r="G127" s="120"/>
      <c r="H127" s="120"/>
      <c r="I127" s="170"/>
      <c r="J127" s="120"/>
      <c r="K127" s="120"/>
    </row>
    <row r="128" spans="1:26" ht="15.75" customHeight="1">
      <c r="B128" s="813">
        <v>1</v>
      </c>
      <c r="C128" s="180"/>
      <c r="D128" s="181" t="s">
        <v>936</v>
      </c>
      <c r="E128" s="148"/>
      <c r="F128" s="120"/>
      <c r="G128" s="120"/>
      <c r="H128" s="120"/>
      <c r="I128" s="170"/>
      <c r="J128" s="120"/>
      <c r="K128" s="120"/>
    </row>
    <row r="129" spans="2:11" ht="15.75" customHeight="1">
      <c r="B129" s="814"/>
      <c r="C129" s="180"/>
      <c r="D129" s="142" t="s">
        <v>8</v>
      </c>
      <c r="E129" s="148"/>
      <c r="F129" s="120"/>
      <c r="G129" s="120"/>
      <c r="H129" s="120"/>
      <c r="I129" s="170"/>
      <c r="J129" s="120"/>
      <c r="K129" s="120"/>
    </row>
    <row r="130" spans="2:11" ht="15.75" customHeight="1">
      <c r="B130" s="814"/>
      <c r="C130" s="180"/>
      <c r="D130" s="142" t="s">
        <v>937</v>
      </c>
      <c r="E130" s="148"/>
      <c r="F130" s="120"/>
      <c r="G130" s="120"/>
      <c r="H130" s="120"/>
      <c r="I130" s="170"/>
      <c r="J130" s="120"/>
      <c r="K130" s="120"/>
    </row>
    <row r="131" spans="2:11" ht="15.75" customHeight="1">
      <c r="B131" s="814"/>
      <c r="C131" s="180"/>
      <c r="D131" s="142" t="s">
        <v>10</v>
      </c>
      <c r="E131" s="148"/>
      <c r="F131" s="120"/>
      <c r="G131" s="120"/>
      <c r="H131" s="120"/>
      <c r="I131" s="170"/>
      <c r="J131" s="120"/>
      <c r="K131" s="120"/>
    </row>
    <row r="132" spans="2:11" ht="15.75" customHeight="1">
      <c r="B132" s="814"/>
      <c r="C132" s="180"/>
      <c r="D132" s="142" t="s">
        <v>12</v>
      </c>
      <c r="E132" s="148"/>
      <c r="F132" s="120"/>
      <c r="G132" s="120"/>
      <c r="H132" s="120"/>
      <c r="I132" s="170"/>
      <c r="J132" s="120"/>
      <c r="K132" s="120"/>
    </row>
    <row r="133" spans="2:11" ht="15.75" customHeight="1">
      <c r="B133" s="814"/>
      <c r="C133" s="180"/>
      <c r="D133" s="142" t="s">
        <v>14</v>
      </c>
      <c r="E133" s="148"/>
      <c r="F133" s="120"/>
      <c r="G133" s="120"/>
      <c r="H133" s="120"/>
      <c r="I133" s="170"/>
      <c r="J133" s="120"/>
      <c r="K133" s="120"/>
    </row>
    <row r="134" spans="2:11" ht="15.75" customHeight="1">
      <c r="B134" s="815"/>
      <c r="C134" s="145"/>
      <c r="D134" s="142" t="s">
        <v>938</v>
      </c>
      <c r="E134" s="148"/>
      <c r="F134" s="120"/>
      <c r="G134" s="120"/>
      <c r="H134" s="120"/>
      <c r="I134" s="170"/>
      <c r="J134" s="120"/>
      <c r="K134" s="120"/>
    </row>
    <row r="135" spans="2:11" ht="15.75" customHeight="1">
      <c r="B135" s="118"/>
      <c r="C135" s="119"/>
      <c r="D135" s="120"/>
      <c r="E135" s="120"/>
      <c r="F135" s="120"/>
      <c r="G135" s="120"/>
      <c r="H135" s="120"/>
      <c r="I135" s="170"/>
      <c r="J135" s="120"/>
      <c r="K135" s="120"/>
    </row>
    <row r="136" spans="2:11" ht="15.75" customHeight="1">
      <c r="B136" s="830" t="s">
        <v>939</v>
      </c>
      <c r="C136" s="732"/>
      <c r="D136" s="732"/>
      <c r="E136" s="733"/>
      <c r="F136" s="120"/>
      <c r="G136" s="120"/>
      <c r="H136" s="120"/>
      <c r="I136" s="170"/>
      <c r="J136" s="120"/>
      <c r="K136" s="120"/>
    </row>
    <row r="137" spans="2:11" ht="15.75" customHeight="1">
      <c r="B137" s="813">
        <v>1</v>
      </c>
      <c r="C137" s="180"/>
      <c r="D137" s="181" t="s">
        <v>936</v>
      </c>
      <c r="E137" s="231" t="s">
        <v>940</v>
      </c>
      <c r="F137" s="120"/>
      <c r="G137" s="120"/>
      <c r="H137" s="120"/>
      <c r="I137" s="170"/>
      <c r="J137" s="120"/>
      <c r="K137" s="120"/>
    </row>
    <row r="138" spans="2:11" ht="15.75" customHeight="1">
      <c r="B138" s="814"/>
      <c r="C138" s="180"/>
      <c r="D138" s="142" t="s">
        <v>8</v>
      </c>
      <c r="E138" s="231" t="s">
        <v>1034</v>
      </c>
      <c r="F138" s="120"/>
      <c r="G138" s="120"/>
      <c r="H138" s="120"/>
      <c r="I138" s="170"/>
      <c r="J138" s="120"/>
      <c r="K138" s="120"/>
    </row>
    <row r="139" spans="2:11" ht="15.75" customHeight="1">
      <c r="B139" s="814"/>
      <c r="C139" s="180"/>
      <c r="D139" s="142" t="s">
        <v>937</v>
      </c>
      <c r="E139" s="183"/>
      <c r="F139" s="120"/>
      <c r="G139" s="120"/>
      <c r="H139" s="120"/>
      <c r="I139" s="170"/>
      <c r="J139" s="120"/>
      <c r="K139" s="120"/>
    </row>
    <row r="140" spans="2:11" ht="15.75" customHeight="1">
      <c r="B140" s="814"/>
      <c r="C140" s="180"/>
      <c r="D140" s="142" t="s">
        <v>10</v>
      </c>
      <c r="E140" s="183"/>
      <c r="F140" s="120"/>
      <c r="G140" s="120"/>
      <c r="H140" s="120"/>
      <c r="I140" s="170"/>
      <c r="J140" s="120"/>
      <c r="K140" s="120"/>
    </row>
    <row r="141" spans="2:11" ht="15.75" customHeight="1">
      <c r="B141" s="814"/>
      <c r="C141" s="180"/>
      <c r="D141" s="142" t="s">
        <v>12</v>
      </c>
      <c r="E141" s="183"/>
      <c r="F141" s="120"/>
      <c r="G141" s="120"/>
      <c r="H141" s="120"/>
      <c r="I141" s="170"/>
      <c r="J141" s="120"/>
      <c r="K141" s="120"/>
    </row>
    <row r="142" spans="2:11" ht="15.75" customHeight="1">
      <c r="B142" s="814"/>
      <c r="C142" s="180"/>
      <c r="D142" s="142" t="s">
        <v>14</v>
      </c>
      <c r="E142" s="183"/>
      <c r="F142" s="120"/>
      <c r="G142" s="120"/>
      <c r="H142" s="120"/>
      <c r="I142" s="170"/>
      <c r="J142" s="120"/>
      <c r="K142" s="120"/>
    </row>
    <row r="143" spans="2:11" ht="15.75" customHeight="1">
      <c r="B143" s="815"/>
      <c r="C143" s="145"/>
      <c r="D143" s="142" t="s">
        <v>938</v>
      </c>
      <c r="E143" s="183"/>
      <c r="F143" s="120"/>
      <c r="G143" s="120"/>
      <c r="H143" s="120"/>
      <c r="I143" s="170"/>
      <c r="J143" s="120"/>
      <c r="K143" s="120"/>
    </row>
    <row r="144" spans="2:11" ht="15.75" customHeight="1">
      <c r="B144" s="118"/>
      <c r="C144" s="119"/>
      <c r="D144" s="120"/>
      <c r="E144" s="120"/>
      <c r="F144" s="120"/>
      <c r="G144" s="120"/>
      <c r="H144" s="120"/>
      <c r="I144" s="170"/>
      <c r="J144" s="120"/>
      <c r="K144" s="120"/>
    </row>
    <row r="145" spans="2:11" ht="15" customHeight="1">
      <c r="B145" s="368" t="s">
        <v>942</v>
      </c>
      <c r="C145" s="224"/>
      <c r="D145" s="224"/>
      <c r="E145" s="225"/>
      <c r="G145" s="120"/>
      <c r="H145" s="120"/>
      <c r="I145" s="170"/>
      <c r="J145" s="120"/>
      <c r="K145" s="120"/>
    </row>
    <row r="146" spans="2:11" ht="15.75" customHeight="1">
      <c r="B146" s="187" t="s">
        <v>943</v>
      </c>
      <c r="C146" s="142" t="s">
        <v>944</v>
      </c>
      <c r="D146" s="142" t="s">
        <v>945</v>
      </c>
      <c r="E146" s="142" t="s">
        <v>946</v>
      </c>
      <c r="F146" s="120"/>
      <c r="G146" s="120"/>
      <c r="H146" s="120"/>
      <c r="I146" s="170"/>
      <c r="J146" s="120"/>
    </row>
    <row r="147" spans="2:11" ht="15.75" customHeight="1">
      <c r="B147" s="189">
        <v>42401</v>
      </c>
      <c r="C147" s="142">
        <v>0.01</v>
      </c>
      <c r="D147" s="216" t="s">
        <v>1897</v>
      </c>
      <c r="E147" s="142"/>
      <c r="F147" s="120"/>
      <c r="G147" s="120"/>
      <c r="H147" s="120"/>
      <c r="I147" s="170"/>
      <c r="J147" s="120"/>
    </row>
    <row r="148" spans="2:11" ht="15.75" customHeight="1">
      <c r="B148" s="191"/>
      <c r="C148" s="192"/>
      <c r="D148" s="120"/>
      <c r="E148" s="120"/>
      <c r="F148" s="120"/>
      <c r="G148" s="120"/>
      <c r="H148" s="120"/>
      <c r="I148" s="170"/>
      <c r="J148" s="120"/>
      <c r="K148" s="120"/>
    </row>
    <row r="149" spans="2:11" ht="15.75" customHeight="1">
      <c r="B149" s="193" t="s">
        <v>850</v>
      </c>
      <c r="C149" s="194"/>
      <c r="D149" s="120"/>
      <c r="E149" s="120"/>
      <c r="F149" s="120"/>
      <c r="G149" s="120"/>
      <c r="H149" s="120"/>
      <c r="I149" s="170"/>
      <c r="J149" s="120"/>
      <c r="K149" s="120"/>
    </row>
    <row r="150" spans="2:11" ht="63" customHeight="1">
      <c r="B150" s="892"/>
      <c r="C150" s="732"/>
      <c r="D150" s="732"/>
      <c r="E150" s="733"/>
      <c r="F150" s="120"/>
      <c r="G150" s="120"/>
      <c r="H150" s="120"/>
      <c r="I150" s="170"/>
      <c r="J150" s="120"/>
      <c r="K150" s="120"/>
    </row>
    <row r="151" spans="2:11" ht="15.75" customHeight="1">
      <c r="B151" s="120"/>
      <c r="C151" s="170"/>
      <c r="D151" s="120"/>
      <c r="E151" s="120"/>
      <c r="F151" s="120"/>
      <c r="G151" s="120"/>
      <c r="H151" s="120"/>
      <c r="I151" s="170"/>
      <c r="J151" s="120"/>
      <c r="K151" s="120"/>
    </row>
    <row r="152" spans="2:11" ht="15.75" customHeight="1">
      <c r="B152" s="220" t="s">
        <v>948</v>
      </c>
      <c r="C152" s="197"/>
      <c r="D152" s="120"/>
      <c r="E152" s="120"/>
      <c r="F152" s="120"/>
      <c r="G152" s="120"/>
      <c r="H152" s="120"/>
      <c r="I152" s="170"/>
      <c r="J152" s="120"/>
      <c r="K152" s="120"/>
    </row>
    <row r="153" spans="2:11" ht="15.75" customHeight="1">
      <c r="B153" s="118" t="s">
        <v>853</v>
      </c>
      <c r="C153" s="119"/>
      <c r="D153" s="120"/>
      <c r="E153" s="120"/>
      <c r="F153" s="120"/>
      <c r="G153" s="120"/>
      <c r="H153" s="120"/>
      <c r="I153" s="170"/>
      <c r="J153" s="120"/>
      <c r="K153" s="120"/>
    </row>
    <row r="154" spans="2:11" ht="15.75" customHeight="1">
      <c r="B154" s="198" t="s">
        <v>949</v>
      </c>
      <c r="C154" s="146"/>
      <c r="D154" s="139" t="s">
        <v>1898</v>
      </c>
      <c r="E154" s="120"/>
      <c r="F154" s="120"/>
      <c r="G154" s="120"/>
      <c r="H154" s="120"/>
      <c r="I154" s="170"/>
      <c r="J154" s="120"/>
      <c r="K154" s="120"/>
    </row>
    <row r="155" spans="2:11" ht="15.75" customHeight="1">
      <c r="B155" s="813" t="s">
        <v>951</v>
      </c>
      <c r="C155" s="180"/>
      <c r="D155" s="221" t="s">
        <v>952</v>
      </c>
      <c r="E155" s="120"/>
      <c r="F155" s="120"/>
      <c r="G155" s="120"/>
      <c r="H155" s="120"/>
      <c r="I155" s="170"/>
      <c r="J155" s="120"/>
      <c r="K155" s="120"/>
    </row>
    <row r="156" spans="2:11" ht="15.75" customHeight="1">
      <c r="B156" s="814"/>
      <c r="C156" s="180"/>
      <c r="D156" s="206" t="s">
        <v>1899</v>
      </c>
      <c r="E156" s="120"/>
      <c r="F156" s="120"/>
      <c r="G156" s="120"/>
      <c r="H156" s="120"/>
      <c r="I156" s="170"/>
      <c r="J156" s="120"/>
      <c r="K156" s="120"/>
    </row>
    <row r="157" spans="2:11" ht="15.75" customHeight="1">
      <c r="B157" s="814"/>
      <c r="C157" s="180"/>
      <c r="D157" s="221" t="s">
        <v>1038</v>
      </c>
      <c r="E157" s="120"/>
      <c r="F157" s="120"/>
      <c r="G157" s="120"/>
      <c r="H157" s="120"/>
      <c r="I157" s="170"/>
      <c r="J157" s="120"/>
      <c r="K157" s="120"/>
    </row>
    <row r="158" spans="2:11" ht="15.75" customHeight="1">
      <c r="B158" s="814"/>
      <c r="C158" s="180"/>
      <c r="D158" s="206" t="s">
        <v>956</v>
      </c>
      <c r="E158" s="120"/>
      <c r="F158" s="120"/>
      <c r="G158" s="120"/>
      <c r="H158" s="120"/>
      <c r="I158" s="170"/>
      <c r="J158" s="120"/>
      <c r="K158" s="120"/>
    </row>
    <row r="159" spans="2:11" ht="15.75" customHeight="1">
      <c r="B159" s="814"/>
      <c r="C159" s="180"/>
      <c r="D159" s="206" t="s">
        <v>957</v>
      </c>
      <c r="E159" s="120"/>
      <c r="F159" s="120"/>
      <c r="G159" s="120"/>
      <c r="H159" s="120"/>
      <c r="I159" s="170"/>
      <c r="J159" s="120"/>
      <c r="K159" s="120"/>
    </row>
    <row r="160" spans="2:11" ht="15.75" customHeight="1">
      <c r="B160" s="814"/>
      <c r="C160" s="180"/>
      <c r="D160" s="206" t="s">
        <v>1811</v>
      </c>
      <c r="E160" s="120"/>
      <c r="F160" s="120"/>
      <c r="G160" s="120"/>
      <c r="H160" s="120"/>
      <c r="I160" s="170"/>
      <c r="J160" s="120"/>
      <c r="K160" s="120"/>
    </row>
    <row r="161" spans="2:11" ht="15.75" customHeight="1">
      <c r="B161" s="815"/>
      <c r="C161" s="145"/>
      <c r="D161" s="142" t="s">
        <v>1900</v>
      </c>
      <c r="E161" s="120"/>
      <c r="F161" s="120"/>
      <c r="G161" s="120"/>
      <c r="H161" s="120"/>
      <c r="I161" s="170"/>
      <c r="J161" s="120"/>
      <c r="K161" s="120"/>
    </row>
    <row r="162" spans="2:11" ht="15.75" customHeight="1">
      <c r="B162" s="187" t="s">
        <v>964</v>
      </c>
      <c r="C162" s="145"/>
      <c r="D162" s="142"/>
      <c r="E162" s="120"/>
      <c r="F162" s="120"/>
      <c r="G162" s="120"/>
      <c r="H162" s="120"/>
      <c r="I162" s="170"/>
      <c r="J162" s="120"/>
      <c r="K162" s="120"/>
    </row>
    <row r="163" spans="2:11" ht="15.75" customHeight="1">
      <c r="B163" s="813" t="s">
        <v>965</v>
      </c>
      <c r="C163" s="180"/>
      <c r="D163" s="206" t="s">
        <v>1901</v>
      </c>
      <c r="E163" s="120"/>
      <c r="F163" s="120"/>
      <c r="G163" s="120"/>
      <c r="H163" s="120"/>
      <c r="I163" s="170"/>
      <c r="J163" s="120"/>
      <c r="K163" s="120"/>
    </row>
    <row r="164" spans="2:11" ht="15.75" customHeight="1">
      <c r="B164" s="814"/>
      <c r="C164" s="180"/>
      <c r="D164" s="206" t="s">
        <v>1902</v>
      </c>
      <c r="E164" s="120"/>
      <c r="F164" s="120"/>
      <c r="G164" s="120"/>
      <c r="H164" s="120"/>
      <c r="I164" s="170"/>
      <c r="J164" s="120"/>
      <c r="K164" s="120"/>
    </row>
    <row r="165" spans="2:11" ht="15.75" customHeight="1">
      <c r="B165" s="814"/>
      <c r="C165" s="180"/>
      <c r="D165" s="206" t="s">
        <v>1903</v>
      </c>
      <c r="E165" s="120"/>
      <c r="F165" s="120"/>
      <c r="G165" s="120"/>
      <c r="H165" s="120"/>
      <c r="I165" s="170"/>
      <c r="J165" s="120"/>
      <c r="K165" s="120"/>
    </row>
    <row r="166" spans="2:11" ht="15.75" customHeight="1">
      <c r="B166" s="815"/>
      <c r="C166" s="145"/>
      <c r="D166" s="142" t="s">
        <v>1904</v>
      </c>
      <c r="E166" s="120"/>
      <c r="F166" s="120"/>
      <c r="G166" s="120"/>
      <c r="H166" s="120"/>
      <c r="I166" s="170"/>
      <c r="J166" s="120"/>
      <c r="K166" s="120"/>
    </row>
    <row r="167" spans="2:11" ht="15.75" customHeight="1">
      <c r="B167" s="813" t="s">
        <v>982</v>
      </c>
      <c r="C167" s="180"/>
      <c r="D167" s="221" t="s">
        <v>265</v>
      </c>
      <c r="E167" s="120"/>
      <c r="F167" s="120"/>
      <c r="G167" s="120"/>
      <c r="H167" s="120"/>
      <c r="I167" s="170"/>
      <c r="J167" s="120"/>
      <c r="K167" s="120"/>
    </row>
    <row r="168" spans="2:11" ht="15.75" customHeight="1">
      <c r="B168" s="814"/>
      <c r="C168" s="180"/>
      <c r="D168" s="222"/>
      <c r="E168" s="120"/>
      <c r="F168" s="120"/>
      <c r="G168" s="120"/>
      <c r="H168" s="120"/>
      <c r="I168" s="170"/>
      <c r="J168" s="120"/>
      <c r="K168" s="120"/>
    </row>
    <row r="169" spans="2:11" ht="15.75" customHeight="1">
      <c r="B169" s="814"/>
      <c r="C169" s="180"/>
      <c r="D169" s="206" t="s">
        <v>983</v>
      </c>
      <c r="E169" s="120"/>
      <c r="F169" s="120"/>
      <c r="G169" s="120"/>
      <c r="H169" s="120"/>
      <c r="I169" s="170"/>
      <c r="J169" s="120"/>
      <c r="K169" s="120"/>
    </row>
    <row r="170" spans="2:11" ht="15.75" customHeight="1">
      <c r="B170" s="814"/>
      <c r="C170" s="180"/>
      <c r="D170" s="206" t="s">
        <v>1905</v>
      </c>
      <c r="E170" s="120"/>
      <c r="F170" s="120"/>
      <c r="G170" s="120"/>
      <c r="H170" s="120"/>
      <c r="I170" s="170"/>
      <c r="J170" s="120"/>
      <c r="K170" s="120"/>
    </row>
    <row r="171" spans="2:11" ht="15.75" customHeight="1">
      <c r="B171" s="814"/>
      <c r="C171" s="180"/>
      <c r="D171" s="206" t="s">
        <v>1906</v>
      </c>
      <c r="E171" s="120"/>
      <c r="F171" s="120"/>
      <c r="G171" s="120"/>
      <c r="H171" s="120"/>
      <c r="I171" s="170"/>
      <c r="J171" s="120"/>
      <c r="K171" s="120"/>
    </row>
    <row r="172" spans="2:11" ht="15.75" customHeight="1">
      <c r="B172" s="814"/>
      <c r="C172" s="180"/>
      <c r="D172" s="206" t="s">
        <v>1907</v>
      </c>
      <c r="E172" s="120"/>
      <c r="F172" s="120"/>
      <c r="G172" s="120"/>
      <c r="H172" s="120"/>
      <c r="I172" s="170"/>
      <c r="J172" s="120"/>
      <c r="K172" s="120"/>
    </row>
    <row r="173" spans="2:11" ht="15.75" customHeight="1">
      <c r="B173" s="814"/>
      <c r="C173" s="180"/>
      <c r="D173" s="206" t="s">
        <v>1908</v>
      </c>
      <c r="E173" s="120"/>
      <c r="F173" s="120"/>
      <c r="G173" s="120"/>
      <c r="H173" s="120"/>
      <c r="I173" s="170"/>
      <c r="J173" s="120"/>
      <c r="K173" s="120"/>
    </row>
    <row r="174" spans="2:11" ht="15.75" customHeight="1">
      <c r="B174" s="814"/>
      <c r="C174" s="180"/>
      <c r="D174" s="221" t="s">
        <v>1909</v>
      </c>
      <c r="E174" s="120"/>
      <c r="F174" s="120"/>
      <c r="G174" s="120"/>
      <c r="H174" s="120"/>
      <c r="I174" s="170"/>
      <c r="J174" s="120"/>
      <c r="K174" s="120"/>
    </row>
    <row r="175" spans="2:11" ht="15.75" customHeight="1">
      <c r="B175" s="814"/>
      <c r="C175" s="180"/>
      <c r="D175" s="222"/>
      <c r="E175" s="120"/>
      <c r="F175" s="120"/>
      <c r="G175" s="120"/>
      <c r="H175" s="120"/>
      <c r="I175" s="170"/>
      <c r="J175" s="120"/>
      <c r="K175" s="120"/>
    </row>
    <row r="176" spans="2:11" ht="15.75" customHeight="1">
      <c r="B176" s="814"/>
      <c r="C176" s="180"/>
      <c r="D176" s="206" t="s">
        <v>983</v>
      </c>
      <c r="E176" s="120"/>
      <c r="F176" s="120"/>
      <c r="G176" s="120"/>
      <c r="H176" s="120"/>
      <c r="I176" s="170"/>
      <c r="J176" s="120"/>
      <c r="K176" s="120"/>
    </row>
    <row r="177" spans="2:11" ht="15.75" customHeight="1">
      <c r="B177" s="814"/>
      <c r="C177" s="180"/>
      <c r="D177" s="206" t="s">
        <v>1910</v>
      </c>
      <c r="E177" s="120"/>
      <c r="F177" s="120"/>
      <c r="G177" s="120"/>
      <c r="H177" s="120"/>
      <c r="I177" s="170"/>
      <c r="J177" s="120"/>
      <c r="K177" s="120"/>
    </row>
    <row r="178" spans="2:11" ht="15.75" customHeight="1">
      <c r="B178" s="814"/>
      <c r="C178" s="180"/>
      <c r="D178" s="206" t="s">
        <v>1911</v>
      </c>
      <c r="E178" s="120"/>
      <c r="F178" s="120"/>
      <c r="G178" s="120"/>
      <c r="H178" s="120"/>
      <c r="I178" s="170"/>
      <c r="J178" s="120"/>
      <c r="K178" s="120"/>
    </row>
    <row r="179" spans="2:11" ht="15.75" customHeight="1">
      <c r="B179" s="814"/>
      <c r="C179" s="180"/>
      <c r="D179" s="206" t="s">
        <v>1912</v>
      </c>
      <c r="E179" s="120"/>
      <c r="F179" s="120"/>
      <c r="G179" s="120"/>
      <c r="H179" s="120"/>
      <c r="I179" s="170"/>
      <c r="J179" s="120"/>
      <c r="K179" s="120"/>
    </row>
    <row r="180" spans="2:11" ht="15.75" customHeight="1">
      <c r="B180" s="814"/>
      <c r="C180" s="180"/>
      <c r="D180" s="206" t="s">
        <v>1907</v>
      </c>
      <c r="E180" s="120"/>
      <c r="F180" s="120"/>
      <c r="G180" s="120"/>
      <c r="H180" s="120"/>
      <c r="I180" s="170"/>
      <c r="J180" s="120"/>
      <c r="K180" s="120"/>
    </row>
    <row r="181" spans="2:11" ht="15.75" customHeight="1">
      <c r="B181" s="815"/>
      <c r="C181" s="145"/>
      <c r="D181" s="142" t="s">
        <v>1913</v>
      </c>
      <c r="E181" s="120"/>
      <c r="F181" s="120"/>
      <c r="G181" s="120"/>
      <c r="H181" s="120"/>
      <c r="I181" s="170"/>
      <c r="J181" s="120"/>
      <c r="K181" s="120"/>
    </row>
    <row r="182" spans="2:11" ht="15.75" customHeight="1">
      <c r="B182" s="120"/>
      <c r="C182" s="170"/>
      <c r="D182" s="120"/>
      <c r="E182" s="120"/>
      <c r="F182" s="120"/>
      <c r="G182" s="120"/>
      <c r="H182" s="120"/>
      <c r="I182" s="170"/>
      <c r="J182" s="120"/>
      <c r="K182" s="120"/>
    </row>
    <row r="183" spans="2:11" ht="15.75" customHeight="1">
      <c r="B183" s="120"/>
      <c r="C183" s="170"/>
      <c r="D183" s="120"/>
      <c r="E183" s="120"/>
      <c r="F183" s="120"/>
      <c r="G183" s="120"/>
      <c r="H183" s="120"/>
      <c r="I183" s="170"/>
      <c r="J183" s="120"/>
      <c r="K183" s="120"/>
    </row>
    <row r="184" spans="2:11" ht="15.75" customHeight="1">
      <c r="B184" s="120"/>
      <c r="C184" s="170"/>
      <c r="D184" s="120"/>
      <c r="E184" s="120"/>
      <c r="F184" s="120"/>
      <c r="G184" s="120"/>
      <c r="H184" s="120"/>
      <c r="I184" s="170"/>
      <c r="J184" s="120"/>
      <c r="K184" s="120"/>
    </row>
    <row r="185" spans="2:11" ht="15.75" customHeight="1">
      <c r="B185" s="120"/>
      <c r="C185" s="170"/>
      <c r="D185" s="120"/>
      <c r="E185" s="120"/>
      <c r="F185" s="120"/>
      <c r="G185" s="120"/>
      <c r="H185" s="120"/>
      <c r="I185" s="170"/>
      <c r="J185" s="120"/>
      <c r="K185" s="120"/>
    </row>
    <row r="186" spans="2:11" ht="15.75" customHeight="1">
      <c r="B186" s="120"/>
      <c r="C186" s="170"/>
      <c r="D186" s="120"/>
      <c r="E186" s="120"/>
      <c r="F186" s="120"/>
      <c r="G186" s="120"/>
      <c r="H186" s="120"/>
      <c r="I186" s="170"/>
      <c r="J186" s="120"/>
      <c r="K186" s="120"/>
    </row>
    <row r="187" spans="2:11" ht="15.75" customHeight="1">
      <c r="B187" s="120"/>
      <c r="C187" s="170"/>
      <c r="D187" s="120"/>
      <c r="E187" s="120"/>
      <c r="F187" s="120"/>
      <c r="G187" s="120"/>
      <c r="H187" s="120"/>
      <c r="I187" s="170"/>
      <c r="J187" s="120"/>
      <c r="K187" s="120"/>
    </row>
    <row r="188" spans="2:11" ht="15.75" customHeight="1">
      <c r="B188" s="120"/>
      <c r="C188" s="170"/>
      <c r="D188" s="120"/>
      <c r="E188" s="120"/>
      <c r="F188" s="120"/>
      <c r="G188" s="120"/>
      <c r="H188" s="120"/>
      <c r="I188" s="170"/>
      <c r="J188" s="120"/>
      <c r="K188" s="120"/>
    </row>
    <row r="189" spans="2:11" ht="15.75" customHeight="1">
      <c r="B189" s="120"/>
      <c r="C189" s="170"/>
      <c r="D189" s="120"/>
      <c r="E189" s="120"/>
      <c r="F189" s="120"/>
      <c r="G189" s="120"/>
      <c r="H189" s="120"/>
      <c r="I189" s="170"/>
      <c r="J189" s="120"/>
      <c r="K189" s="120"/>
    </row>
    <row r="190" spans="2:11" ht="15.75" customHeight="1">
      <c r="B190" s="120"/>
      <c r="C190" s="170"/>
      <c r="D190" s="120"/>
      <c r="E190" s="120"/>
      <c r="F190" s="120"/>
      <c r="G190" s="120"/>
      <c r="H190" s="120"/>
      <c r="I190" s="170"/>
      <c r="J190" s="120"/>
      <c r="K190" s="120"/>
    </row>
    <row r="191" spans="2:11" ht="15.75" customHeight="1">
      <c r="B191" s="120"/>
      <c r="C191" s="170"/>
      <c r="D191" s="120"/>
      <c r="E191" s="120"/>
      <c r="F191" s="120"/>
      <c r="G191" s="120"/>
      <c r="H191" s="120"/>
      <c r="I191" s="170"/>
      <c r="J191" s="120"/>
      <c r="K191" s="120"/>
    </row>
    <row r="192" spans="2:11" ht="15.75" customHeight="1">
      <c r="B192" s="120"/>
      <c r="C192" s="170"/>
      <c r="D192" s="120"/>
      <c r="E192" s="120"/>
      <c r="F192" s="120"/>
      <c r="G192" s="120"/>
      <c r="H192" s="120"/>
      <c r="I192" s="170"/>
      <c r="J192" s="120"/>
      <c r="K192" s="120"/>
    </row>
    <row r="193" spans="2:11" ht="15.75" customHeight="1">
      <c r="B193" s="120"/>
      <c r="C193" s="170"/>
      <c r="D193" s="120"/>
      <c r="E193" s="120"/>
      <c r="F193" s="120"/>
      <c r="G193" s="120"/>
      <c r="H193" s="120"/>
      <c r="I193" s="170"/>
      <c r="J193" s="120"/>
      <c r="K193" s="120"/>
    </row>
    <row r="194" spans="2:11" ht="15.75" customHeight="1">
      <c r="B194" s="120"/>
      <c r="C194" s="170"/>
      <c r="D194" s="120"/>
      <c r="E194" s="120"/>
      <c r="F194" s="120"/>
      <c r="G194" s="120"/>
      <c r="H194" s="120"/>
      <c r="I194" s="170"/>
      <c r="J194" s="120"/>
      <c r="K194" s="120"/>
    </row>
    <row r="195" spans="2:11" ht="15.75" customHeight="1">
      <c r="B195" s="120"/>
      <c r="C195" s="170"/>
      <c r="D195" s="120"/>
      <c r="E195" s="120"/>
      <c r="F195" s="120"/>
      <c r="G195" s="120"/>
      <c r="H195" s="120"/>
      <c r="I195" s="170"/>
      <c r="J195" s="120"/>
      <c r="K195" s="120"/>
    </row>
    <row r="196" spans="2:11" ht="15.75" customHeight="1">
      <c r="B196" s="120"/>
      <c r="C196" s="170"/>
      <c r="D196" s="120"/>
      <c r="E196" s="120"/>
      <c r="F196" s="120"/>
      <c r="G196" s="120"/>
      <c r="H196" s="120"/>
      <c r="I196" s="170"/>
      <c r="J196" s="120"/>
      <c r="K196" s="120"/>
    </row>
    <row r="197" spans="2:11" ht="15.75" customHeight="1">
      <c r="B197" s="120"/>
      <c r="C197" s="170"/>
      <c r="D197" s="120"/>
      <c r="E197" s="120"/>
      <c r="F197" s="120"/>
      <c r="G197" s="120"/>
      <c r="H197" s="120"/>
      <c r="I197" s="170"/>
      <c r="J197" s="120"/>
      <c r="K197" s="120"/>
    </row>
    <row r="198" spans="2:11" ht="15.75" customHeight="1">
      <c r="C198" s="170"/>
      <c r="I198" s="359"/>
    </row>
    <row r="199" spans="2:11" ht="15.75" customHeight="1">
      <c r="C199" s="170"/>
      <c r="I199" s="359"/>
    </row>
    <row r="200" spans="2:11" ht="15.75" customHeight="1">
      <c r="C200" s="170"/>
      <c r="I200" s="359"/>
    </row>
    <row r="201" spans="2:11" ht="15.75" customHeight="1">
      <c r="C201" s="170"/>
      <c r="I201" s="359"/>
    </row>
    <row r="202" spans="2:11" ht="15.75" customHeight="1">
      <c r="C202" s="170"/>
      <c r="I202" s="359"/>
    </row>
    <row r="203" spans="2:11" ht="15.75" customHeight="1">
      <c r="C203" s="170"/>
      <c r="I203" s="359"/>
    </row>
    <row r="204" spans="2:11" ht="15.75" customHeight="1">
      <c r="C204" s="170"/>
      <c r="I204" s="359"/>
    </row>
    <row r="205" spans="2:11" ht="15.75" customHeight="1">
      <c r="C205" s="170"/>
      <c r="I205" s="359"/>
    </row>
    <row r="206" spans="2:11" ht="15.75" customHeight="1">
      <c r="C206" s="170"/>
      <c r="I206" s="359"/>
    </row>
    <row r="207" spans="2:11" ht="15.75" customHeight="1">
      <c r="C207" s="170"/>
      <c r="I207" s="359"/>
    </row>
    <row r="208" spans="2:11" ht="15.75" customHeight="1">
      <c r="C208" s="170"/>
      <c r="I208" s="359"/>
    </row>
    <row r="209" spans="3:9" ht="15.75" customHeight="1">
      <c r="C209" s="170"/>
      <c r="I209" s="359"/>
    </row>
    <row r="210" spans="3:9" ht="15.75" customHeight="1">
      <c r="C210" s="170"/>
      <c r="I210" s="359"/>
    </row>
    <row r="211" spans="3:9" ht="15.75" customHeight="1">
      <c r="C211" s="170"/>
      <c r="I211" s="359"/>
    </row>
    <row r="212" spans="3:9" ht="15.75" customHeight="1">
      <c r="C212" s="170"/>
      <c r="I212" s="359"/>
    </row>
    <row r="213" spans="3:9" ht="15.75" customHeight="1">
      <c r="C213" s="170"/>
      <c r="I213" s="359"/>
    </row>
    <row r="214" spans="3:9" ht="15.75" customHeight="1">
      <c r="C214" s="170"/>
      <c r="I214" s="359"/>
    </row>
    <row r="215" spans="3:9" ht="15.75" customHeight="1">
      <c r="C215" s="170"/>
      <c r="I215" s="359"/>
    </row>
    <row r="216" spans="3:9" ht="15.75" customHeight="1">
      <c r="C216" s="170"/>
      <c r="I216" s="359"/>
    </row>
    <row r="217" spans="3:9" ht="15.75" customHeight="1">
      <c r="C217" s="170"/>
      <c r="I217" s="359"/>
    </row>
    <row r="218" spans="3:9" ht="15.75" customHeight="1">
      <c r="C218" s="170"/>
      <c r="I218" s="359"/>
    </row>
    <row r="219" spans="3:9" ht="15.75" customHeight="1">
      <c r="C219" s="170"/>
      <c r="I219" s="359"/>
    </row>
    <row r="220" spans="3:9" ht="15.75" customHeight="1">
      <c r="C220" s="170"/>
      <c r="I220" s="359"/>
    </row>
    <row r="221" spans="3:9" ht="15.75" customHeight="1">
      <c r="C221" s="170"/>
      <c r="I221" s="359"/>
    </row>
    <row r="222" spans="3:9" ht="15.75" customHeight="1">
      <c r="C222" s="170"/>
      <c r="I222" s="359"/>
    </row>
    <row r="223" spans="3:9" ht="15.75" customHeight="1">
      <c r="C223" s="170"/>
      <c r="I223" s="359"/>
    </row>
    <row r="224" spans="3:9" ht="15.75" customHeight="1">
      <c r="C224" s="170"/>
      <c r="I224" s="359"/>
    </row>
    <row r="225" spans="3:9" ht="15.75" customHeight="1">
      <c r="C225" s="170"/>
      <c r="I225" s="359"/>
    </row>
    <row r="226" spans="3:9" ht="15.75" customHeight="1">
      <c r="C226" s="170"/>
      <c r="I226" s="359"/>
    </row>
    <row r="227" spans="3:9" ht="15.75" customHeight="1">
      <c r="C227" s="170"/>
      <c r="I227" s="359"/>
    </row>
    <row r="228" spans="3:9" ht="15.75" customHeight="1">
      <c r="C228" s="170"/>
      <c r="I228" s="359"/>
    </row>
    <row r="229" spans="3:9" ht="15.75" customHeight="1">
      <c r="C229" s="170"/>
      <c r="I229" s="359"/>
    </row>
    <row r="230" spans="3:9" ht="15.75" customHeight="1">
      <c r="C230" s="170"/>
      <c r="I230" s="359"/>
    </row>
    <row r="231" spans="3:9" ht="15.75" customHeight="1">
      <c r="C231" s="170"/>
      <c r="I231" s="359"/>
    </row>
    <row r="232" spans="3:9" ht="15.75" customHeight="1">
      <c r="C232" s="170"/>
      <c r="I232" s="359"/>
    </row>
    <row r="233" spans="3:9" ht="15.75" customHeight="1">
      <c r="C233" s="170"/>
      <c r="I233" s="359"/>
    </row>
    <row r="234" spans="3:9" ht="15.75" customHeight="1">
      <c r="C234" s="170"/>
      <c r="I234" s="359"/>
    </row>
    <row r="235" spans="3:9" ht="15.75" customHeight="1">
      <c r="C235" s="170"/>
      <c r="I235" s="359"/>
    </row>
    <row r="236" spans="3:9" ht="15.75" customHeight="1">
      <c r="C236" s="170"/>
      <c r="I236" s="359"/>
    </row>
    <row r="237" spans="3:9" ht="15.75" customHeight="1">
      <c r="C237" s="170"/>
      <c r="I237" s="359"/>
    </row>
    <row r="238" spans="3:9" ht="15.75" customHeight="1">
      <c r="C238" s="170"/>
      <c r="I238" s="359"/>
    </row>
    <row r="239" spans="3:9" ht="15.75" customHeight="1">
      <c r="C239" s="170"/>
      <c r="I239" s="359"/>
    </row>
    <row r="240" spans="3:9" ht="15.75" customHeight="1">
      <c r="C240" s="170"/>
      <c r="I240" s="359"/>
    </row>
    <row r="241" spans="3:9" ht="15.75" customHeight="1">
      <c r="C241" s="170"/>
      <c r="I241" s="359"/>
    </row>
    <row r="242" spans="3:9" ht="15.75" customHeight="1">
      <c r="C242" s="170"/>
      <c r="I242" s="359"/>
    </row>
    <row r="243" spans="3:9" ht="15.75" customHeight="1">
      <c r="C243" s="170"/>
      <c r="I243" s="359"/>
    </row>
    <row r="244" spans="3:9" ht="15.75" customHeight="1">
      <c r="C244" s="170"/>
      <c r="I244" s="359"/>
    </row>
    <row r="245" spans="3:9" ht="15.75" customHeight="1">
      <c r="C245" s="170"/>
      <c r="I245" s="359"/>
    </row>
    <row r="246" spans="3:9" ht="15.75" customHeight="1">
      <c r="C246" s="170"/>
      <c r="I246" s="359"/>
    </row>
    <row r="247" spans="3:9" ht="15.75" customHeight="1">
      <c r="C247" s="170"/>
      <c r="I247" s="359"/>
    </row>
    <row r="248" spans="3:9" ht="15.75" customHeight="1">
      <c r="C248" s="170"/>
      <c r="I248" s="359"/>
    </row>
    <row r="249" spans="3:9" ht="15.75" customHeight="1">
      <c r="C249" s="170"/>
      <c r="I249" s="359"/>
    </row>
    <row r="250" spans="3:9" ht="15.75" customHeight="1">
      <c r="C250" s="170"/>
      <c r="I250" s="359"/>
    </row>
    <row r="251" spans="3:9" ht="15.75" customHeight="1">
      <c r="C251" s="170"/>
      <c r="I251" s="359"/>
    </row>
    <row r="252" spans="3:9" ht="15.75" customHeight="1">
      <c r="C252" s="170"/>
      <c r="I252" s="359"/>
    </row>
    <row r="253" spans="3:9" ht="15.75" customHeight="1">
      <c r="C253" s="170"/>
      <c r="I253" s="359"/>
    </row>
    <row r="254" spans="3:9" ht="15.75" customHeight="1">
      <c r="C254" s="170"/>
      <c r="I254" s="359"/>
    </row>
    <row r="255" spans="3:9" ht="15.75" customHeight="1">
      <c r="C255" s="170"/>
      <c r="I255" s="359"/>
    </row>
    <row r="256" spans="3:9" ht="15.75" customHeight="1">
      <c r="C256" s="170"/>
      <c r="I256" s="359"/>
    </row>
    <row r="257" spans="3:9" ht="15.75" customHeight="1">
      <c r="C257" s="170"/>
      <c r="I257" s="359"/>
    </row>
    <row r="258" spans="3:9" ht="15.75" customHeight="1">
      <c r="C258" s="170"/>
      <c r="I258" s="359"/>
    </row>
    <row r="259" spans="3:9" ht="15.75" customHeight="1">
      <c r="C259" s="170"/>
      <c r="I259" s="359"/>
    </row>
    <row r="260" spans="3:9" ht="15.75" customHeight="1">
      <c r="C260" s="170"/>
      <c r="I260" s="359"/>
    </row>
    <row r="261" spans="3:9" ht="15.75" customHeight="1">
      <c r="C261" s="170"/>
      <c r="I261" s="359"/>
    </row>
    <row r="262" spans="3:9" ht="15.75" customHeight="1">
      <c r="C262" s="170"/>
      <c r="I262" s="359"/>
    </row>
    <row r="263" spans="3:9" ht="15.75" customHeight="1">
      <c r="C263" s="170"/>
      <c r="I263" s="359"/>
    </row>
    <row r="264" spans="3:9" ht="15.75" customHeight="1">
      <c r="C264" s="170"/>
      <c r="I264" s="359"/>
    </row>
    <row r="265" spans="3:9" ht="15.75" customHeight="1">
      <c r="C265" s="170"/>
      <c r="I265" s="359"/>
    </row>
    <row r="266" spans="3:9" ht="15.75" customHeight="1">
      <c r="C266" s="170"/>
      <c r="I266" s="359"/>
    </row>
    <row r="267" spans="3:9" ht="15.75" customHeight="1">
      <c r="C267" s="170"/>
      <c r="I267" s="359"/>
    </row>
    <row r="268" spans="3:9" ht="15.75" customHeight="1">
      <c r="C268" s="170"/>
      <c r="I268" s="359"/>
    </row>
    <row r="269" spans="3:9" ht="15.75" customHeight="1">
      <c r="C269" s="170"/>
      <c r="I269" s="359"/>
    </row>
    <row r="270" spans="3:9" ht="15.75" customHeight="1">
      <c r="C270" s="170"/>
      <c r="I270" s="359"/>
    </row>
    <row r="271" spans="3:9" ht="15.75" customHeight="1">
      <c r="C271" s="170"/>
      <c r="I271" s="359"/>
    </row>
    <row r="272" spans="3:9" ht="15.75" customHeight="1">
      <c r="C272" s="170"/>
      <c r="I272" s="359"/>
    </row>
    <row r="273" spans="3:9" ht="15.75" customHeight="1">
      <c r="C273" s="170"/>
      <c r="I273" s="359"/>
    </row>
    <row r="274" spans="3:9" ht="15.75" customHeight="1">
      <c r="C274" s="170"/>
      <c r="I274" s="359"/>
    </row>
    <row r="275" spans="3:9" ht="15.75" customHeight="1">
      <c r="C275" s="170"/>
      <c r="I275" s="359"/>
    </row>
    <row r="276" spans="3:9" ht="15.75" customHeight="1">
      <c r="C276" s="170"/>
      <c r="I276" s="359"/>
    </row>
    <row r="277" spans="3:9" ht="15.75" customHeight="1">
      <c r="C277" s="170"/>
      <c r="I277" s="359"/>
    </row>
    <row r="278" spans="3:9" ht="15.75" customHeight="1">
      <c r="C278" s="170"/>
      <c r="I278" s="359"/>
    </row>
    <row r="279" spans="3:9" ht="15.75" customHeight="1">
      <c r="C279" s="170"/>
      <c r="I279" s="359"/>
    </row>
    <row r="280" spans="3:9" ht="15.75" customHeight="1">
      <c r="C280" s="170"/>
      <c r="I280" s="359"/>
    </row>
    <row r="281" spans="3:9" ht="15.75" customHeight="1">
      <c r="C281" s="170"/>
      <c r="I281" s="359"/>
    </row>
    <row r="282" spans="3:9" ht="15.75" customHeight="1">
      <c r="C282" s="170"/>
      <c r="I282" s="359"/>
    </row>
    <row r="283" spans="3:9" ht="15.75" customHeight="1">
      <c r="C283" s="170"/>
      <c r="I283" s="359"/>
    </row>
    <row r="284" spans="3:9" ht="15.75" customHeight="1">
      <c r="C284" s="170"/>
      <c r="I284" s="359"/>
    </row>
    <row r="285" spans="3:9" ht="15.75" customHeight="1">
      <c r="C285" s="170"/>
      <c r="I285" s="359"/>
    </row>
    <row r="286" spans="3:9" ht="15.75" customHeight="1">
      <c r="C286" s="170"/>
      <c r="I286" s="359"/>
    </row>
    <row r="287" spans="3:9" ht="15.75" customHeight="1">
      <c r="C287" s="170"/>
      <c r="I287" s="359"/>
    </row>
    <row r="288" spans="3:9" ht="15.75" customHeight="1">
      <c r="C288" s="170"/>
      <c r="I288" s="359"/>
    </row>
    <row r="289" spans="3:9" ht="15.75" customHeight="1">
      <c r="C289" s="170"/>
      <c r="I289" s="359"/>
    </row>
    <row r="290" spans="3:9" ht="15.75" customHeight="1">
      <c r="C290" s="170"/>
      <c r="I290" s="359"/>
    </row>
    <row r="291" spans="3:9" ht="15.75" customHeight="1">
      <c r="C291" s="170"/>
      <c r="I291" s="359"/>
    </row>
    <row r="292" spans="3:9" ht="15.75" customHeight="1">
      <c r="C292" s="170"/>
      <c r="I292" s="359"/>
    </row>
    <row r="293" spans="3:9" ht="15.75" customHeight="1">
      <c r="C293" s="170"/>
      <c r="I293" s="359"/>
    </row>
    <row r="294" spans="3:9" ht="15.75" customHeight="1">
      <c r="C294" s="170"/>
      <c r="I294" s="359"/>
    </row>
    <row r="295" spans="3:9" ht="15.75" customHeight="1">
      <c r="C295" s="170"/>
      <c r="I295" s="359"/>
    </row>
    <row r="296" spans="3:9" ht="15.75" customHeight="1">
      <c r="C296" s="170"/>
      <c r="I296" s="359"/>
    </row>
    <row r="297" spans="3:9" ht="15.75" customHeight="1">
      <c r="C297" s="170"/>
      <c r="I297" s="359"/>
    </row>
    <row r="298" spans="3:9" ht="15.75" customHeight="1">
      <c r="C298" s="170"/>
      <c r="I298" s="359"/>
    </row>
    <row r="299" spans="3:9" ht="15.75" customHeight="1">
      <c r="C299" s="170"/>
      <c r="I299" s="359"/>
    </row>
    <row r="300" spans="3:9" ht="15.75" customHeight="1">
      <c r="C300" s="170"/>
      <c r="I300" s="359"/>
    </row>
    <row r="301" spans="3:9" ht="15.75" customHeight="1">
      <c r="C301" s="170"/>
      <c r="I301" s="359"/>
    </row>
    <row r="302" spans="3:9" ht="15.75" customHeight="1">
      <c r="C302" s="170"/>
      <c r="I302" s="359"/>
    </row>
    <row r="303" spans="3:9" ht="15.75" customHeight="1">
      <c r="C303" s="170"/>
      <c r="I303" s="359"/>
    </row>
    <row r="304" spans="3:9" ht="15.75" customHeight="1">
      <c r="C304" s="170"/>
      <c r="I304" s="359"/>
    </row>
    <row r="305" spans="3:9" ht="15.75" customHeight="1">
      <c r="C305" s="170"/>
      <c r="I305" s="359"/>
    </row>
    <row r="306" spans="3:9" ht="15.75" customHeight="1">
      <c r="C306" s="170"/>
      <c r="I306" s="359"/>
    </row>
    <row r="307" spans="3:9" ht="15.75" customHeight="1">
      <c r="C307" s="170"/>
      <c r="I307" s="359"/>
    </row>
    <row r="308" spans="3:9" ht="15.75" customHeight="1">
      <c r="C308" s="170"/>
      <c r="I308" s="359"/>
    </row>
    <row r="309" spans="3:9" ht="15.75" customHeight="1">
      <c r="C309" s="170"/>
      <c r="I309" s="359"/>
    </row>
    <row r="310" spans="3:9" ht="15.75" customHeight="1">
      <c r="C310" s="170"/>
      <c r="I310" s="359"/>
    </row>
    <row r="311" spans="3:9" ht="15.75" customHeight="1">
      <c r="C311" s="170"/>
      <c r="I311" s="359"/>
    </row>
    <row r="312" spans="3:9" ht="15.75" customHeight="1">
      <c r="C312" s="170"/>
      <c r="I312" s="359"/>
    </row>
    <row r="313" spans="3:9" ht="15.75" customHeight="1">
      <c r="C313" s="170"/>
      <c r="I313" s="359"/>
    </row>
    <row r="314" spans="3:9" ht="15.75" customHeight="1">
      <c r="C314" s="170"/>
      <c r="I314" s="359"/>
    </row>
    <row r="315" spans="3:9" ht="15.75" customHeight="1">
      <c r="C315" s="170"/>
      <c r="I315" s="359"/>
    </row>
    <row r="316" spans="3:9" ht="15.75" customHeight="1">
      <c r="C316" s="170"/>
      <c r="I316" s="359"/>
    </row>
    <row r="317" spans="3:9" ht="15.75" customHeight="1">
      <c r="C317" s="170"/>
      <c r="I317" s="359"/>
    </row>
    <row r="318" spans="3:9" ht="15.75" customHeight="1">
      <c r="C318" s="170"/>
      <c r="I318" s="359"/>
    </row>
    <row r="319" spans="3:9" ht="15.75" customHeight="1">
      <c r="C319" s="170"/>
      <c r="I319" s="359"/>
    </row>
    <row r="320" spans="3:9" ht="15.75" customHeight="1">
      <c r="C320" s="170"/>
      <c r="I320" s="359"/>
    </row>
    <row r="321" spans="3:9" ht="15.75" customHeight="1">
      <c r="C321" s="170"/>
      <c r="I321" s="359"/>
    </row>
    <row r="322" spans="3:9" ht="15.75" customHeight="1">
      <c r="C322" s="170"/>
      <c r="I322" s="359"/>
    </row>
    <row r="323" spans="3:9" ht="15.75" customHeight="1">
      <c r="C323" s="170"/>
      <c r="I323" s="359"/>
    </row>
    <row r="324" spans="3:9" ht="15.75" customHeight="1">
      <c r="C324" s="170"/>
      <c r="I324" s="359"/>
    </row>
    <row r="325" spans="3:9" ht="15.75" customHeight="1">
      <c r="C325" s="170"/>
      <c r="I325" s="359"/>
    </row>
    <row r="326" spans="3:9" ht="15.75" customHeight="1">
      <c r="C326" s="170"/>
      <c r="I326" s="359"/>
    </row>
    <row r="327" spans="3:9" ht="15.75" customHeight="1">
      <c r="C327" s="170"/>
      <c r="I327" s="359"/>
    </row>
    <row r="328" spans="3:9" ht="15.75" customHeight="1">
      <c r="C328" s="170"/>
      <c r="I328" s="359"/>
    </row>
    <row r="329" spans="3:9" ht="15.75" customHeight="1">
      <c r="C329" s="170"/>
      <c r="I329" s="359"/>
    </row>
    <row r="330" spans="3:9" ht="15.75" customHeight="1">
      <c r="C330" s="170"/>
      <c r="I330" s="359"/>
    </row>
    <row r="331" spans="3:9" ht="15.75" customHeight="1">
      <c r="C331" s="170"/>
      <c r="I331" s="359"/>
    </row>
    <row r="332" spans="3:9" ht="15.75" customHeight="1">
      <c r="C332" s="170"/>
      <c r="I332" s="359"/>
    </row>
    <row r="333" spans="3:9" ht="15.75" customHeight="1">
      <c r="C333" s="170"/>
      <c r="I333" s="359"/>
    </row>
    <row r="334" spans="3:9" ht="15.75" customHeight="1">
      <c r="C334" s="170"/>
      <c r="I334" s="359"/>
    </row>
    <row r="335" spans="3:9" ht="15.75" customHeight="1">
      <c r="C335" s="170"/>
      <c r="I335" s="359"/>
    </row>
    <row r="336" spans="3:9" ht="15.75" customHeight="1">
      <c r="C336" s="170"/>
      <c r="I336" s="359"/>
    </row>
    <row r="337" spans="3:9" ht="15.75" customHeight="1">
      <c r="C337" s="170"/>
      <c r="I337" s="359"/>
    </row>
    <row r="338" spans="3:9" ht="15.75" customHeight="1">
      <c r="C338" s="170"/>
      <c r="I338" s="359"/>
    </row>
    <row r="339" spans="3:9" ht="15.75" customHeight="1">
      <c r="C339" s="170"/>
      <c r="I339" s="359"/>
    </row>
    <row r="340" spans="3:9" ht="15.75" customHeight="1">
      <c r="C340" s="170"/>
      <c r="I340" s="359"/>
    </row>
    <row r="341" spans="3:9" ht="15.75" customHeight="1">
      <c r="C341" s="170"/>
      <c r="I341" s="359"/>
    </row>
    <row r="342" spans="3:9" ht="15.75" customHeight="1">
      <c r="C342" s="170"/>
      <c r="I342" s="359"/>
    </row>
    <row r="343" spans="3:9" ht="15.75" customHeight="1">
      <c r="C343" s="170"/>
      <c r="I343" s="359"/>
    </row>
    <row r="344" spans="3:9" ht="15.75" customHeight="1">
      <c r="C344" s="170"/>
      <c r="I344" s="359"/>
    </row>
    <row r="345" spans="3:9" ht="15.75" customHeight="1">
      <c r="C345" s="170"/>
      <c r="I345" s="359"/>
    </row>
    <row r="346" spans="3:9" ht="15.75" customHeight="1">
      <c r="C346" s="170"/>
      <c r="I346" s="359"/>
    </row>
    <row r="347" spans="3:9" ht="15.75" customHeight="1">
      <c r="C347" s="170"/>
      <c r="I347" s="359"/>
    </row>
    <row r="348" spans="3:9" ht="15.75" customHeight="1">
      <c r="C348" s="170"/>
      <c r="I348" s="359"/>
    </row>
    <row r="349" spans="3:9" ht="15.75" customHeight="1">
      <c r="C349" s="170"/>
      <c r="I349" s="359"/>
    </row>
    <row r="350" spans="3:9" ht="15.75" customHeight="1">
      <c r="C350" s="170"/>
      <c r="I350" s="359"/>
    </row>
    <row r="351" spans="3:9" ht="15.75" customHeight="1">
      <c r="C351" s="170"/>
      <c r="I351" s="359"/>
    </row>
    <row r="352" spans="3:9" ht="15.75" customHeight="1">
      <c r="C352" s="170"/>
      <c r="I352" s="359"/>
    </row>
    <row r="353" spans="3:9" ht="15.75" customHeight="1">
      <c r="C353" s="170"/>
      <c r="I353" s="359"/>
    </row>
    <row r="354" spans="3:9" ht="15.75" customHeight="1">
      <c r="C354" s="170"/>
      <c r="I354" s="359"/>
    </row>
    <row r="355" spans="3:9" ht="15.75" customHeight="1">
      <c r="C355" s="170"/>
      <c r="I355" s="359"/>
    </row>
    <row r="356" spans="3:9" ht="15.75" customHeight="1">
      <c r="C356" s="170"/>
      <c r="I356" s="359"/>
    </row>
    <row r="357" spans="3:9" ht="15.75" customHeight="1">
      <c r="C357" s="170"/>
      <c r="I357" s="359"/>
    </row>
    <row r="358" spans="3:9" ht="15.75" customHeight="1">
      <c r="C358" s="170"/>
      <c r="I358" s="359"/>
    </row>
    <row r="359" spans="3:9" ht="15.75" customHeight="1">
      <c r="C359" s="170"/>
      <c r="I359" s="359"/>
    </row>
    <row r="360" spans="3:9" ht="15.75" customHeight="1">
      <c r="C360" s="170"/>
      <c r="I360" s="359"/>
    </row>
    <row r="361" spans="3:9" ht="15.75" customHeight="1">
      <c r="C361" s="170"/>
      <c r="I361" s="359"/>
    </row>
    <row r="362" spans="3:9" ht="15.75" customHeight="1">
      <c r="C362" s="170"/>
      <c r="I362" s="359"/>
    </row>
    <row r="363" spans="3:9" ht="15.75" customHeight="1">
      <c r="C363" s="170"/>
      <c r="I363" s="359"/>
    </row>
    <row r="364" spans="3:9" ht="15.75" customHeight="1">
      <c r="C364" s="170"/>
      <c r="I364" s="359"/>
    </row>
    <row r="365" spans="3:9" ht="15.75" customHeight="1">
      <c r="C365" s="170"/>
      <c r="I365" s="359"/>
    </row>
    <row r="366" spans="3:9" ht="15.75" customHeight="1">
      <c r="C366" s="170"/>
      <c r="I366" s="359"/>
    </row>
    <row r="367" spans="3:9" ht="15.75" customHeight="1">
      <c r="C367" s="170"/>
      <c r="I367" s="359"/>
    </row>
    <row r="368" spans="3:9" ht="15.75" customHeight="1">
      <c r="C368" s="170"/>
      <c r="I368" s="359"/>
    </row>
    <row r="369" spans="3:9" ht="15.75" customHeight="1">
      <c r="C369" s="170"/>
      <c r="I369" s="359"/>
    </row>
    <row r="370" spans="3:9" ht="15.75" customHeight="1">
      <c r="C370" s="170"/>
      <c r="I370" s="359"/>
    </row>
    <row r="371" spans="3:9" ht="15.75" customHeight="1">
      <c r="C371" s="170"/>
      <c r="I371" s="359"/>
    </row>
    <row r="372" spans="3:9" ht="15.75" customHeight="1">
      <c r="C372" s="170"/>
      <c r="I372" s="359"/>
    </row>
    <row r="373" spans="3:9" ht="15.75" customHeight="1">
      <c r="C373" s="170"/>
      <c r="I373" s="359"/>
    </row>
    <row r="374" spans="3:9" ht="15.75" customHeight="1">
      <c r="C374" s="170"/>
      <c r="I374" s="359"/>
    </row>
    <row r="375" spans="3:9" ht="15.75" customHeight="1">
      <c r="C375" s="170"/>
      <c r="I375" s="359"/>
    </row>
    <row r="376" spans="3:9" ht="15.75" customHeight="1">
      <c r="C376" s="170"/>
      <c r="I376" s="359"/>
    </row>
    <row r="377" spans="3:9" ht="15.75" customHeight="1">
      <c r="C377" s="170"/>
      <c r="I377" s="359"/>
    </row>
    <row r="378" spans="3:9" ht="15.75" customHeight="1">
      <c r="C378" s="170"/>
      <c r="I378" s="359"/>
    </row>
    <row r="379" spans="3:9" ht="15.75" customHeight="1">
      <c r="C379" s="170"/>
      <c r="I379" s="359"/>
    </row>
    <row r="380" spans="3:9" ht="15.75" customHeight="1">
      <c r="C380" s="170"/>
      <c r="I380" s="359"/>
    </row>
    <row r="381" spans="3:9" ht="15.75" customHeight="1">
      <c r="C381" s="170"/>
      <c r="I381" s="359"/>
    </row>
    <row r="382" spans="3:9" ht="15.75" customHeight="1">
      <c r="C382" s="170"/>
      <c r="I382" s="359"/>
    </row>
    <row r="383" spans="3:9" ht="15.75" customHeight="1">
      <c r="C383" s="170"/>
      <c r="I383" s="359"/>
    </row>
    <row r="384" spans="3:9" ht="15.75" customHeight="1">
      <c r="C384" s="170"/>
      <c r="I384" s="359"/>
    </row>
    <row r="385" spans="3:9" ht="15.75" customHeight="1">
      <c r="C385" s="170"/>
      <c r="I385" s="359"/>
    </row>
    <row r="386" spans="3:9" ht="15.75" customHeight="1">
      <c r="C386" s="170"/>
      <c r="I386" s="359"/>
    </row>
    <row r="387" spans="3:9" ht="15.75" customHeight="1">
      <c r="C387" s="170"/>
      <c r="I387" s="359"/>
    </row>
    <row r="388" spans="3:9" ht="15.75" customHeight="1">
      <c r="C388" s="170"/>
      <c r="I388" s="359"/>
    </row>
    <row r="389" spans="3:9" ht="15.75" customHeight="1">
      <c r="C389" s="170"/>
      <c r="I389" s="359"/>
    </row>
    <row r="390" spans="3:9" ht="15.75" customHeight="1">
      <c r="C390" s="170"/>
      <c r="I390" s="359"/>
    </row>
    <row r="391" spans="3:9" ht="15.75" customHeight="1">
      <c r="C391" s="170"/>
      <c r="I391" s="359"/>
    </row>
    <row r="392" spans="3:9" ht="15.75" customHeight="1">
      <c r="C392" s="170"/>
      <c r="I392" s="359"/>
    </row>
    <row r="393" spans="3:9" ht="15.75" customHeight="1">
      <c r="C393" s="170"/>
      <c r="I393" s="359"/>
    </row>
    <row r="394" spans="3:9" ht="15.75" customHeight="1">
      <c r="C394" s="170"/>
      <c r="I394" s="359"/>
    </row>
    <row r="395" spans="3:9" ht="15.75" customHeight="1">
      <c r="C395" s="170"/>
      <c r="I395" s="359"/>
    </row>
    <row r="396" spans="3:9" ht="15.75" customHeight="1">
      <c r="C396" s="170"/>
      <c r="I396" s="359"/>
    </row>
    <row r="397" spans="3:9" ht="15.75" customHeight="1">
      <c r="C397" s="170"/>
      <c r="I397" s="359"/>
    </row>
    <row r="398" spans="3:9" ht="15.75" customHeight="1">
      <c r="C398" s="170"/>
      <c r="I398" s="359"/>
    </row>
    <row r="399" spans="3:9" ht="15.75" customHeight="1">
      <c r="C399" s="170"/>
      <c r="I399" s="359"/>
    </row>
    <row r="400" spans="3:9" ht="15.75" customHeight="1">
      <c r="C400" s="170"/>
      <c r="I400" s="359"/>
    </row>
    <row r="401" spans="3:9" ht="15.75" customHeight="1">
      <c r="C401" s="170"/>
      <c r="I401" s="359"/>
    </row>
    <row r="402" spans="3:9" ht="15.75" customHeight="1">
      <c r="C402" s="170"/>
      <c r="I402" s="359"/>
    </row>
    <row r="403" spans="3:9" ht="15.75" customHeight="1">
      <c r="C403" s="170"/>
      <c r="I403" s="359"/>
    </row>
    <row r="404" spans="3:9" ht="15.75" customHeight="1">
      <c r="C404" s="170"/>
      <c r="I404" s="359"/>
    </row>
    <row r="405" spans="3:9" ht="15.75" customHeight="1">
      <c r="C405" s="170"/>
      <c r="I405" s="359"/>
    </row>
    <row r="406" spans="3:9" ht="15.75" customHeight="1">
      <c r="C406" s="170"/>
      <c r="I406" s="359"/>
    </row>
    <row r="407" spans="3:9" ht="15.75" customHeight="1">
      <c r="C407" s="170"/>
      <c r="I407" s="359"/>
    </row>
    <row r="408" spans="3:9" ht="15.75" customHeight="1">
      <c r="C408" s="170"/>
      <c r="I408" s="359"/>
    </row>
    <row r="409" spans="3:9" ht="15.75" customHeight="1">
      <c r="C409" s="170"/>
      <c r="I409" s="359"/>
    </row>
    <row r="410" spans="3:9" ht="15.75" customHeight="1">
      <c r="C410" s="170"/>
      <c r="I410" s="359"/>
    </row>
    <row r="411" spans="3:9" ht="15.75" customHeight="1">
      <c r="C411" s="170"/>
      <c r="I411" s="359"/>
    </row>
    <row r="412" spans="3:9" ht="15.75" customHeight="1">
      <c r="C412" s="170"/>
      <c r="I412" s="359"/>
    </row>
    <row r="413" spans="3:9" ht="15.75" customHeight="1">
      <c r="C413" s="170"/>
      <c r="I413" s="359"/>
    </row>
    <row r="414" spans="3:9" ht="15.75" customHeight="1">
      <c r="C414" s="170"/>
      <c r="I414" s="359"/>
    </row>
    <row r="415" spans="3:9" ht="15.75" customHeight="1">
      <c r="C415" s="170"/>
      <c r="I415" s="359"/>
    </row>
    <row r="416" spans="3:9" ht="15.75" customHeight="1">
      <c r="C416" s="170"/>
      <c r="I416" s="359"/>
    </row>
    <row r="417" spans="3:9" ht="15.75" customHeight="1">
      <c r="C417" s="170"/>
      <c r="I417" s="359"/>
    </row>
    <row r="418" spans="3:9" ht="15.75" customHeight="1">
      <c r="C418" s="170"/>
      <c r="I418" s="359"/>
    </row>
    <row r="419" spans="3:9" ht="15.75" customHeight="1">
      <c r="C419" s="170"/>
      <c r="I419" s="359"/>
    </row>
    <row r="420" spans="3:9" ht="15.75" customHeight="1">
      <c r="C420" s="170"/>
      <c r="I420" s="359"/>
    </row>
    <row r="421" spans="3:9" ht="15.75" customHeight="1">
      <c r="C421" s="170"/>
      <c r="I421" s="359"/>
    </row>
    <row r="422" spans="3:9" ht="15.75" customHeight="1">
      <c r="C422" s="170"/>
      <c r="I422" s="359"/>
    </row>
    <row r="423" spans="3:9" ht="15.75" customHeight="1">
      <c r="C423" s="170"/>
      <c r="I423" s="359"/>
    </row>
    <row r="424" spans="3:9" ht="15.75" customHeight="1">
      <c r="C424" s="170"/>
      <c r="I424" s="359"/>
    </row>
    <row r="425" spans="3:9" ht="15.75" customHeight="1">
      <c r="C425" s="170"/>
      <c r="I425" s="359"/>
    </row>
    <row r="426" spans="3:9" ht="15.75" customHeight="1">
      <c r="C426" s="170"/>
      <c r="I426" s="359"/>
    </row>
    <row r="427" spans="3:9" ht="15.75" customHeight="1">
      <c r="C427" s="170"/>
      <c r="I427" s="359"/>
    </row>
    <row r="428" spans="3:9" ht="15.75" customHeight="1">
      <c r="C428" s="170"/>
      <c r="I428" s="359"/>
    </row>
    <row r="429" spans="3:9" ht="15.75" customHeight="1">
      <c r="C429" s="170"/>
      <c r="I429" s="359"/>
    </row>
    <row r="430" spans="3:9" ht="15.75" customHeight="1">
      <c r="C430" s="170"/>
      <c r="I430" s="359"/>
    </row>
    <row r="431" spans="3:9" ht="15.75" customHeight="1">
      <c r="C431" s="170"/>
      <c r="I431" s="359"/>
    </row>
    <row r="432" spans="3:9" ht="15.75" customHeight="1">
      <c r="C432" s="170"/>
      <c r="I432" s="359"/>
    </row>
    <row r="433" spans="3:9" ht="15.75" customHeight="1">
      <c r="C433" s="170"/>
      <c r="I433" s="359"/>
    </row>
    <row r="434" spans="3:9" ht="15.75" customHeight="1">
      <c r="C434" s="170"/>
      <c r="I434" s="359"/>
    </row>
    <row r="435" spans="3:9" ht="15.75" customHeight="1">
      <c r="C435" s="170"/>
      <c r="I435" s="359"/>
    </row>
    <row r="436" spans="3:9" ht="15.75" customHeight="1">
      <c r="C436" s="170"/>
      <c r="I436" s="359"/>
    </row>
    <row r="437" spans="3:9" ht="15.75" customHeight="1">
      <c r="C437" s="170"/>
      <c r="I437" s="359"/>
    </row>
    <row r="438" spans="3:9" ht="15.75" customHeight="1">
      <c r="C438" s="170"/>
      <c r="I438" s="359"/>
    </row>
    <row r="439" spans="3:9" ht="15.75" customHeight="1">
      <c r="C439" s="170"/>
      <c r="I439" s="359"/>
    </row>
    <row r="440" spans="3:9" ht="15.75" customHeight="1">
      <c r="C440" s="170"/>
      <c r="I440" s="359"/>
    </row>
    <row r="441" spans="3:9" ht="15.75" customHeight="1">
      <c r="C441" s="170"/>
      <c r="I441" s="359"/>
    </row>
    <row r="442" spans="3:9" ht="15.75" customHeight="1">
      <c r="C442" s="170"/>
      <c r="I442" s="359"/>
    </row>
    <row r="443" spans="3:9" ht="15.75" customHeight="1">
      <c r="C443" s="170"/>
      <c r="I443" s="359"/>
    </row>
    <row r="444" spans="3:9" ht="15.75" customHeight="1">
      <c r="C444" s="170"/>
      <c r="I444" s="359"/>
    </row>
    <row r="445" spans="3:9" ht="15.75" customHeight="1">
      <c r="C445" s="170"/>
      <c r="I445" s="359"/>
    </row>
    <row r="446" spans="3:9" ht="15.75" customHeight="1">
      <c r="C446" s="170"/>
      <c r="I446" s="359"/>
    </row>
    <row r="447" spans="3:9" ht="15.75" customHeight="1">
      <c r="C447" s="170"/>
      <c r="I447" s="359"/>
    </row>
    <row r="448" spans="3:9" ht="15.75" customHeight="1">
      <c r="C448" s="170"/>
      <c r="I448" s="359"/>
    </row>
    <row r="449" spans="3:9" ht="15.75" customHeight="1">
      <c r="C449" s="170"/>
      <c r="I449" s="359"/>
    </row>
    <row r="450" spans="3:9" ht="15.75" customHeight="1">
      <c r="C450" s="170"/>
      <c r="I450" s="359"/>
    </row>
    <row r="451" spans="3:9" ht="15.75" customHeight="1">
      <c r="C451" s="170"/>
      <c r="I451" s="359"/>
    </row>
    <row r="452" spans="3:9" ht="15.75" customHeight="1">
      <c r="C452" s="170"/>
      <c r="I452" s="359"/>
    </row>
    <row r="453" spans="3:9" ht="15.75" customHeight="1">
      <c r="C453" s="170"/>
      <c r="I453" s="359"/>
    </row>
    <row r="454" spans="3:9" ht="15.75" customHeight="1">
      <c r="C454" s="170"/>
      <c r="I454" s="359"/>
    </row>
    <row r="455" spans="3:9" ht="15.75" customHeight="1">
      <c r="C455" s="170"/>
      <c r="I455" s="359"/>
    </row>
    <row r="456" spans="3:9" ht="15.75" customHeight="1">
      <c r="C456" s="170"/>
      <c r="I456" s="359"/>
    </row>
    <row r="457" spans="3:9" ht="15.75" customHeight="1">
      <c r="C457" s="170"/>
      <c r="I457" s="359"/>
    </row>
    <row r="458" spans="3:9" ht="15.75" customHeight="1">
      <c r="C458" s="170"/>
      <c r="I458" s="359"/>
    </row>
    <row r="459" spans="3:9" ht="15.75" customHeight="1">
      <c r="C459" s="170"/>
      <c r="I459" s="359"/>
    </row>
    <row r="460" spans="3:9" ht="15.75" customHeight="1">
      <c r="C460" s="170"/>
      <c r="I460" s="359"/>
    </row>
    <row r="461" spans="3:9" ht="15.75" customHeight="1">
      <c r="C461" s="170"/>
      <c r="I461" s="359"/>
    </row>
    <row r="462" spans="3:9" ht="15.75" customHeight="1">
      <c r="C462" s="170"/>
      <c r="I462" s="359"/>
    </row>
    <row r="463" spans="3:9" ht="15.75" customHeight="1">
      <c r="C463" s="170"/>
      <c r="I463" s="359"/>
    </row>
    <row r="464" spans="3:9" ht="15.75" customHeight="1">
      <c r="C464" s="170"/>
      <c r="I464" s="359"/>
    </row>
    <row r="465" spans="3:9" ht="15.75" customHeight="1">
      <c r="C465" s="170"/>
      <c r="I465" s="359"/>
    </row>
    <row r="466" spans="3:9" ht="15.75" customHeight="1">
      <c r="C466" s="170"/>
      <c r="I466" s="359"/>
    </row>
    <row r="467" spans="3:9" ht="15.75" customHeight="1">
      <c r="C467" s="170"/>
      <c r="I467" s="359"/>
    </row>
    <row r="468" spans="3:9" ht="15.75" customHeight="1">
      <c r="C468" s="170"/>
      <c r="I468" s="359"/>
    </row>
    <row r="469" spans="3:9" ht="15.75" customHeight="1">
      <c r="C469" s="170"/>
      <c r="I469" s="359"/>
    </row>
    <row r="470" spans="3:9" ht="15.75" customHeight="1">
      <c r="C470" s="170"/>
      <c r="I470" s="359"/>
    </row>
    <row r="471" spans="3:9" ht="15.75" customHeight="1">
      <c r="C471" s="170"/>
      <c r="I471" s="359"/>
    </row>
    <row r="472" spans="3:9" ht="15.75" customHeight="1">
      <c r="C472" s="170"/>
      <c r="I472" s="359"/>
    </row>
    <row r="473" spans="3:9" ht="15.75" customHeight="1">
      <c r="C473" s="170"/>
      <c r="I473" s="359"/>
    </row>
    <row r="474" spans="3:9" ht="15.75" customHeight="1">
      <c r="C474" s="170"/>
      <c r="I474" s="359"/>
    </row>
    <row r="475" spans="3:9" ht="15.75" customHeight="1">
      <c r="C475" s="170"/>
      <c r="I475" s="359"/>
    </row>
    <row r="476" spans="3:9" ht="15.75" customHeight="1">
      <c r="C476" s="170"/>
      <c r="I476" s="359"/>
    </row>
    <row r="477" spans="3:9" ht="15.75" customHeight="1">
      <c r="C477" s="170"/>
      <c r="I477" s="359"/>
    </row>
    <row r="478" spans="3:9" ht="15.75" customHeight="1">
      <c r="C478" s="170"/>
      <c r="I478" s="359"/>
    </row>
    <row r="479" spans="3:9" ht="15.75" customHeight="1">
      <c r="C479" s="170"/>
      <c r="I479" s="359"/>
    </row>
    <row r="480" spans="3:9" ht="15.75" customHeight="1">
      <c r="C480" s="170"/>
      <c r="I480" s="359"/>
    </row>
    <row r="481" spans="3:9" ht="15.75" customHeight="1">
      <c r="C481" s="170"/>
      <c r="I481" s="359"/>
    </row>
    <row r="482" spans="3:9" ht="15.75" customHeight="1">
      <c r="C482" s="170"/>
      <c r="I482" s="359"/>
    </row>
    <row r="483" spans="3:9" ht="15.75" customHeight="1">
      <c r="C483" s="170"/>
      <c r="I483" s="359"/>
    </row>
    <row r="484" spans="3:9" ht="15.75" customHeight="1">
      <c r="C484" s="170"/>
      <c r="I484" s="359"/>
    </row>
    <row r="485" spans="3:9" ht="15.75" customHeight="1">
      <c r="C485" s="170"/>
      <c r="I485" s="359"/>
    </row>
    <row r="486" spans="3:9" ht="15.75" customHeight="1">
      <c r="C486" s="170"/>
      <c r="I486" s="359"/>
    </row>
    <row r="487" spans="3:9" ht="15.75" customHeight="1">
      <c r="C487" s="170"/>
      <c r="I487" s="359"/>
    </row>
    <row r="488" spans="3:9" ht="15.75" customHeight="1">
      <c r="C488" s="170"/>
      <c r="I488" s="359"/>
    </row>
    <row r="489" spans="3:9" ht="15.75" customHeight="1">
      <c r="C489" s="170"/>
      <c r="I489" s="359"/>
    </row>
    <row r="490" spans="3:9" ht="15.75" customHeight="1">
      <c r="C490" s="170"/>
      <c r="I490" s="359"/>
    </row>
    <row r="491" spans="3:9" ht="15.75" customHeight="1">
      <c r="C491" s="170"/>
      <c r="I491" s="359"/>
    </row>
    <row r="492" spans="3:9" ht="15.75" customHeight="1">
      <c r="C492" s="170"/>
      <c r="I492" s="359"/>
    </row>
    <row r="493" spans="3:9" ht="15.75" customHeight="1">
      <c r="C493" s="170"/>
      <c r="I493" s="359"/>
    </row>
    <row r="494" spans="3:9" ht="15.75" customHeight="1">
      <c r="C494" s="170"/>
      <c r="I494" s="359"/>
    </row>
    <row r="495" spans="3:9" ht="15.75" customHeight="1">
      <c r="C495" s="170"/>
      <c r="I495" s="359"/>
    </row>
    <row r="496" spans="3:9" ht="15.75" customHeight="1">
      <c r="C496" s="170"/>
      <c r="I496" s="359"/>
    </row>
    <row r="497" spans="3:9" ht="15.75" customHeight="1">
      <c r="C497" s="170"/>
      <c r="I497" s="359"/>
    </row>
    <row r="498" spans="3:9" ht="15.75" customHeight="1">
      <c r="C498" s="170"/>
      <c r="I498" s="359"/>
    </row>
    <row r="499" spans="3:9" ht="15.75" customHeight="1">
      <c r="C499" s="170"/>
      <c r="I499" s="359"/>
    </row>
    <row r="500" spans="3:9" ht="15.75" customHeight="1">
      <c r="C500" s="170"/>
      <c r="I500" s="359"/>
    </row>
    <row r="501" spans="3:9" ht="15.75" customHeight="1">
      <c r="C501" s="170"/>
      <c r="I501" s="359"/>
    </row>
    <row r="502" spans="3:9" ht="15.75" customHeight="1">
      <c r="C502" s="170"/>
      <c r="I502" s="359"/>
    </row>
    <row r="503" spans="3:9" ht="15.75" customHeight="1">
      <c r="C503" s="170"/>
      <c r="I503" s="359"/>
    </row>
    <row r="504" spans="3:9" ht="15.75" customHeight="1">
      <c r="C504" s="170"/>
      <c r="I504" s="359"/>
    </row>
    <row r="505" spans="3:9" ht="15.75" customHeight="1">
      <c r="C505" s="170"/>
      <c r="I505" s="359"/>
    </row>
    <row r="506" spans="3:9" ht="15.75" customHeight="1">
      <c r="C506" s="170"/>
      <c r="I506" s="359"/>
    </row>
    <row r="507" spans="3:9" ht="15.75" customHeight="1">
      <c r="C507" s="170"/>
      <c r="I507" s="359"/>
    </row>
    <row r="508" spans="3:9" ht="15.75" customHeight="1">
      <c r="C508" s="170"/>
      <c r="I508" s="359"/>
    </row>
    <row r="509" spans="3:9" ht="15.75" customHeight="1">
      <c r="C509" s="170"/>
      <c r="I509" s="359"/>
    </row>
    <row r="510" spans="3:9" ht="15.75" customHeight="1">
      <c r="C510" s="170"/>
      <c r="I510" s="359"/>
    </row>
    <row r="511" spans="3:9" ht="15.75" customHeight="1">
      <c r="C511" s="170"/>
      <c r="I511" s="359"/>
    </row>
    <row r="512" spans="3:9" ht="15.75" customHeight="1">
      <c r="C512" s="170"/>
      <c r="I512" s="359"/>
    </row>
    <row r="513" spans="3:9" ht="15.75" customHeight="1">
      <c r="C513" s="170"/>
      <c r="I513" s="359"/>
    </row>
    <row r="514" spans="3:9" ht="15.75" customHeight="1">
      <c r="C514" s="170"/>
      <c r="I514" s="359"/>
    </row>
    <row r="515" spans="3:9" ht="15.75" customHeight="1">
      <c r="C515" s="170"/>
      <c r="I515" s="359"/>
    </row>
    <row r="516" spans="3:9" ht="15.75" customHeight="1">
      <c r="C516" s="170"/>
      <c r="I516" s="359"/>
    </row>
    <row r="517" spans="3:9" ht="15.75" customHeight="1">
      <c r="C517" s="170"/>
      <c r="I517" s="359"/>
    </row>
    <row r="518" spans="3:9" ht="15.75" customHeight="1">
      <c r="C518" s="170"/>
      <c r="I518" s="359"/>
    </row>
    <row r="519" spans="3:9" ht="15.75" customHeight="1">
      <c r="C519" s="170"/>
      <c r="I519" s="359"/>
    </row>
    <row r="520" spans="3:9" ht="15.75" customHeight="1">
      <c r="C520" s="170"/>
      <c r="I520" s="359"/>
    </row>
    <row r="521" spans="3:9" ht="15.75" customHeight="1">
      <c r="C521" s="170"/>
      <c r="I521" s="359"/>
    </row>
    <row r="522" spans="3:9" ht="15.75" customHeight="1">
      <c r="C522" s="170"/>
      <c r="I522" s="359"/>
    </row>
    <row r="523" spans="3:9" ht="15.75" customHeight="1">
      <c r="C523" s="170"/>
      <c r="I523" s="359"/>
    </row>
    <row r="524" spans="3:9" ht="15.75" customHeight="1">
      <c r="C524" s="170"/>
      <c r="I524" s="359"/>
    </row>
    <row r="525" spans="3:9" ht="15.75" customHeight="1">
      <c r="C525" s="170"/>
      <c r="I525" s="359"/>
    </row>
    <row r="526" spans="3:9" ht="15.75" customHeight="1">
      <c r="C526" s="170"/>
      <c r="I526" s="359"/>
    </row>
    <row r="527" spans="3:9" ht="15.75" customHeight="1">
      <c r="C527" s="170"/>
      <c r="I527" s="359"/>
    </row>
    <row r="528" spans="3:9" ht="15.75" customHeight="1">
      <c r="C528" s="170"/>
      <c r="I528" s="359"/>
    </row>
    <row r="529" spans="3:9" ht="15.75" customHeight="1">
      <c r="C529" s="170"/>
      <c r="I529" s="359"/>
    </row>
    <row r="530" spans="3:9" ht="15.75" customHeight="1">
      <c r="C530" s="170"/>
      <c r="I530" s="359"/>
    </row>
    <row r="531" spans="3:9" ht="15.75" customHeight="1">
      <c r="C531" s="170"/>
      <c r="I531" s="359"/>
    </row>
    <row r="532" spans="3:9" ht="15.75" customHeight="1">
      <c r="C532" s="170"/>
      <c r="I532" s="359"/>
    </row>
    <row r="533" spans="3:9" ht="15.75" customHeight="1">
      <c r="C533" s="170"/>
      <c r="I533" s="359"/>
    </row>
    <row r="534" spans="3:9" ht="15.75" customHeight="1">
      <c r="C534" s="170"/>
      <c r="I534" s="359"/>
    </row>
    <row r="535" spans="3:9" ht="15.75" customHeight="1">
      <c r="C535" s="170"/>
      <c r="I535" s="359"/>
    </row>
    <row r="536" spans="3:9" ht="15.75" customHeight="1">
      <c r="C536" s="170"/>
      <c r="I536" s="359"/>
    </row>
    <row r="537" spans="3:9" ht="15.75" customHeight="1">
      <c r="C537" s="170"/>
      <c r="I537" s="359"/>
    </row>
    <row r="538" spans="3:9" ht="15.75" customHeight="1">
      <c r="C538" s="170"/>
      <c r="I538" s="359"/>
    </row>
    <row r="539" spans="3:9" ht="15.75" customHeight="1">
      <c r="C539" s="170"/>
      <c r="I539" s="359"/>
    </row>
    <row r="540" spans="3:9" ht="15.75" customHeight="1">
      <c r="C540" s="170"/>
      <c r="I540" s="359"/>
    </row>
    <row r="541" spans="3:9" ht="15.75" customHeight="1">
      <c r="C541" s="170"/>
      <c r="I541" s="359"/>
    </row>
    <row r="542" spans="3:9" ht="15.75" customHeight="1">
      <c r="C542" s="170"/>
      <c r="I542" s="359"/>
    </row>
    <row r="543" spans="3:9" ht="15.75" customHeight="1">
      <c r="C543" s="170"/>
      <c r="I543" s="359"/>
    </row>
    <row r="544" spans="3:9" ht="15.75" customHeight="1">
      <c r="C544" s="170"/>
      <c r="I544" s="359"/>
    </row>
    <row r="545" spans="3:9" ht="15.75" customHeight="1">
      <c r="C545" s="170"/>
      <c r="I545" s="359"/>
    </row>
    <row r="546" spans="3:9" ht="15.75" customHeight="1">
      <c r="C546" s="170"/>
      <c r="I546" s="359"/>
    </row>
    <row r="547" spans="3:9" ht="15.75" customHeight="1">
      <c r="C547" s="170"/>
      <c r="I547" s="359"/>
    </row>
    <row r="548" spans="3:9" ht="15.75" customHeight="1">
      <c r="C548" s="170"/>
      <c r="I548" s="359"/>
    </row>
    <row r="549" spans="3:9" ht="15.75" customHeight="1">
      <c r="C549" s="170"/>
      <c r="I549" s="359"/>
    </row>
    <row r="550" spans="3:9" ht="15.75" customHeight="1">
      <c r="C550" s="170"/>
      <c r="I550" s="359"/>
    </row>
    <row r="551" spans="3:9" ht="15.75" customHeight="1">
      <c r="C551" s="170"/>
      <c r="I551" s="359"/>
    </row>
    <row r="552" spans="3:9" ht="15.75" customHeight="1">
      <c r="C552" s="170"/>
      <c r="I552" s="359"/>
    </row>
    <row r="553" spans="3:9" ht="15.75" customHeight="1">
      <c r="C553" s="170"/>
      <c r="I553" s="359"/>
    </row>
    <row r="554" spans="3:9" ht="15.75" customHeight="1">
      <c r="C554" s="170"/>
      <c r="I554" s="359"/>
    </row>
    <row r="555" spans="3:9" ht="15.75" customHeight="1">
      <c r="C555" s="170"/>
      <c r="I555" s="359"/>
    </row>
    <row r="556" spans="3:9" ht="15.75" customHeight="1">
      <c r="C556" s="170"/>
      <c r="I556" s="359"/>
    </row>
    <row r="557" spans="3:9" ht="15.75" customHeight="1">
      <c r="C557" s="170"/>
      <c r="I557" s="359"/>
    </row>
    <row r="558" spans="3:9" ht="15.75" customHeight="1">
      <c r="C558" s="170"/>
      <c r="I558" s="359"/>
    </row>
    <row r="559" spans="3:9" ht="15.75" customHeight="1">
      <c r="C559" s="170"/>
      <c r="I559" s="359"/>
    </row>
    <row r="560" spans="3:9" ht="15.75" customHeight="1">
      <c r="C560" s="170"/>
      <c r="I560" s="359"/>
    </row>
    <row r="561" spans="3:9" ht="15.75" customHeight="1">
      <c r="C561" s="170"/>
      <c r="I561" s="359"/>
    </row>
    <row r="562" spans="3:9" ht="15.75" customHeight="1">
      <c r="C562" s="170"/>
      <c r="I562" s="359"/>
    </row>
    <row r="563" spans="3:9" ht="15.75" customHeight="1">
      <c r="C563" s="170"/>
      <c r="I563" s="359"/>
    </row>
    <row r="564" spans="3:9" ht="15.75" customHeight="1">
      <c r="C564" s="170"/>
      <c r="I564" s="359"/>
    </row>
    <row r="565" spans="3:9" ht="15.75" customHeight="1">
      <c r="C565" s="170"/>
      <c r="I565" s="359"/>
    </row>
    <row r="566" spans="3:9" ht="15.75" customHeight="1">
      <c r="C566" s="170"/>
      <c r="I566" s="359"/>
    </row>
    <row r="567" spans="3:9" ht="15.75" customHeight="1">
      <c r="C567" s="170"/>
      <c r="I567" s="359"/>
    </row>
    <row r="568" spans="3:9" ht="15.75" customHeight="1">
      <c r="C568" s="170"/>
      <c r="I568" s="359"/>
    </row>
    <row r="569" spans="3:9" ht="15.75" customHeight="1">
      <c r="C569" s="170"/>
      <c r="I569" s="359"/>
    </row>
    <row r="570" spans="3:9" ht="15.75" customHeight="1">
      <c r="C570" s="170"/>
      <c r="I570" s="359"/>
    </row>
    <row r="571" spans="3:9" ht="15.75" customHeight="1">
      <c r="C571" s="170"/>
      <c r="I571" s="359"/>
    </row>
    <row r="572" spans="3:9" ht="15.75" customHeight="1">
      <c r="C572" s="170"/>
      <c r="I572" s="359"/>
    </row>
    <row r="573" spans="3:9" ht="15.75" customHeight="1">
      <c r="C573" s="170"/>
      <c r="I573" s="359"/>
    </row>
    <row r="574" spans="3:9" ht="15.75" customHeight="1">
      <c r="C574" s="170"/>
      <c r="I574" s="359"/>
    </row>
    <row r="575" spans="3:9" ht="15.75" customHeight="1">
      <c r="C575" s="170"/>
      <c r="I575" s="359"/>
    </row>
    <row r="576" spans="3:9" ht="15.75" customHeight="1">
      <c r="C576" s="170"/>
      <c r="I576" s="359"/>
    </row>
    <row r="577" spans="3:9" ht="15.75" customHeight="1">
      <c r="C577" s="170"/>
      <c r="I577" s="359"/>
    </row>
    <row r="578" spans="3:9" ht="15.75" customHeight="1">
      <c r="C578" s="170"/>
      <c r="I578" s="359"/>
    </row>
    <row r="579" spans="3:9" ht="15.75" customHeight="1">
      <c r="C579" s="170"/>
      <c r="I579" s="359"/>
    </row>
    <row r="580" spans="3:9" ht="15.75" customHeight="1">
      <c r="C580" s="170"/>
      <c r="I580" s="359"/>
    </row>
    <row r="581" spans="3:9" ht="15.75" customHeight="1">
      <c r="C581" s="170"/>
      <c r="I581" s="359"/>
    </row>
    <row r="582" spans="3:9" ht="15.75" customHeight="1">
      <c r="C582" s="170"/>
      <c r="I582" s="359"/>
    </row>
    <row r="583" spans="3:9" ht="15.75" customHeight="1">
      <c r="C583" s="170"/>
      <c r="I583" s="359"/>
    </row>
    <row r="584" spans="3:9" ht="15.75" customHeight="1">
      <c r="C584" s="170"/>
      <c r="I584" s="359"/>
    </row>
    <row r="585" spans="3:9" ht="15.75" customHeight="1">
      <c r="C585" s="170"/>
      <c r="I585" s="359"/>
    </row>
    <row r="586" spans="3:9" ht="15.75" customHeight="1">
      <c r="C586" s="170"/>
      <c r="I586" s="359"/>
    </row>
    <row r="587" spans="3:9" ht="15.75" customHeight="1">
      <c r="C587" s="170"/>
      <c r="I587" s="359"/>
    </row>
    <row r="588" spans="3:9" ht="15.75" customHeight="1">
      <c r="C588" s="170"/>
      <c r="I588" s="359"/>
    </row>
    <row r="589" spans="3:9" ht="15.75" customHeight="1">
      <c r="C589" s="170"/>
      <c r="I589" s="359"/>
    </row>
    <row r="590" spans="3:9" ht="15.75" customHeight="1">
      <c r="C590" s="170"/>
      <c r="I590" s="359"/>
    </row>
    <row r="591" spans="3:9" ht="15.75" customHeight="1">
      <c r="C591" s="170"/>
      <c r="I591" s="359"/>
    </row>
    <row r="592" spans="3:9" ht="15.75" customHeight="1">
      <c r="C592" s="170"/>
      <c r="I592" s="359"/>
    </row>
    <row r="593" spans="3:9" ht="15.75" customHeight="1">
      <c r="C593" s="170"/>
      <c r="I593" s="359"/>
    </row>
    <row r="594" spans="3:9" ht="15.75" customHeight="1">
      <c r="C594" s="170"/>
      <c r="I594" s="359"/>
    </row>
    <row r="595" spans="3:9" ht="15.75" customHeight="1">
      <c r="C595" s="170"/>
      <c r="I595" s="359"/>
    </row>
    <row r="596" spans="3:9" ht="15.75" customHeight="1">
      <c r="C596" s="170"/>
      <c r="I596" s="359"/>
    </row>
    <row r="597" spans="3:9" ht="15.75" customHeight="1">
      <c r="C597" s="170"/>
      <c r="I597" s="359"/>
    </row>
    <row r="598" spans="3:9" ht="15.75" customHeight="1">
      <c r="C598" s="170"/>
      <c r="I598" s="359"/>
    </row>
    <row r="599" spans="3:9" ht="15.75" customHeight="1">
      <c r="C599" s="170"/>
      <c r="I599" s="359"/>
    </row>
    <row r="600" spans="3:9" ht="15.75" customHeight="1">
      <c r="C600" s="170"/>
      <c r="I600" s="359"/>
    </row>
    <row r="601" spans="3:9" ht="15.75" customHeight="1">
      <c r="C601" s="170"/>
      <c r="I601" s="359"/>
    </row>
    <row r="602" spans="3:9" ht="15.75" customHeight="1">
      <c r="C602" s="170"/>
      <c r="I602" s="359"/>
    </row>
    <row r="603" spans="3:9" ht="15.75" customHeight="1">
      <c r="C603" s="170"/>
      <c r="I603" s="359"/>
    </row>
    <row r="604" spans="3:9" ht="15.75" customHeight="1">
      <c r="C604" s="170"/>
      <c r="I604" s="359"/>
    </row>
    <row r="605" spans="3:9" ht="15.75" customHeight="1">
      <c r="C605" s="170"/>
      <c r="I605" s="359"/>
    </row>
    <row r="606" spans="3:9" ht="15.75" customHeight="1">
      <c r="C606" s="170"/>
      <c r="I606" s="359"/>
    </row>
    <row r="607" spans="3:9" ht="15.75" customHeight="1">
      <c r="C607" s="170"/>
      <c r="I607" s="359"/>
    </row>
    <row r="608" spans="3:9" ht="15.75" customHeight="1">
      <c r="C608" s="170"/>
      <c r="I608" s="359"/>
    </row>
    <row r="609" spans="3:9" ht="15.75" customHeight="1">
      <c r="C609" s="170"/>
      <c r="I609" s="359"/>
    </row>
    <row r="610" spans="3:9" ht="15.75" customHeight="1">
      <c r="C610" s="170"/>
      <c r="I610" s="359"/>
    </row>
    <row r="611" spans="3:9" ht="15.75" customHeight="1">
      <c r="C611" s="170"/>
      <c r="I611" s="359"/>
    </row>
    <row r="612" spans="3:9" ht="15.75" customHeight="1">
      <c r="C612" s="170"/>
      <c r="I612" s="359"/>
    </row>
    <row r="613" spans="3:9" ht="15.75" customHeight="1">
      <c r="C613" s="170"/>
      <c r="I613" s="359"/>
    </row>
    <row r="614" spans="3:9" ht="15.75" customHeight="1">
      <c r="C614" s="170"/>
      <c r="I614" s="359"/>
    </row>
    <row r="615" spans="3:9" ht="15.75" customHeight="1">
      <c r="C615" s="170"/>
      <c r="I615" s="359"/>
    </row>
    <row r="616" spans="3:9" ht="15.75" customHeight="1">
      <c r="C616" s="170"/>
      <c r="I616" s="359"/>
    </row>
    <row r="617" spans="3:9" ht="15.75" customHeight="1">
      <c r="C617" s="170"/>
      <c r="I617" s="359"/>
    </row>
    <row r="618" spans="3:9" ht="15.75" customHeight="1">
      <c r="C618" s="170"/>
      <c r="I618" s="359"/>
    </row>
    <row r="619" spans="3:9" ht="15.75" customHeight="1">
      <c r="C619" s="170"/>
      <c r="I619" s="359"/>
    </row>
    <row r="620" spans="3:9" ht="15.75" customHeight="1">
      <c r="C620" s="170"/>
      <c r="I620" s="359"/>
    </row>
    <row r="621" spans="3:9" ht="15.75" customHeight="1">
      <c r="C621" s="170"/>
      <c r="I621" s="359"/>
    </row>
    <row r="622" spans="3:9" ht="15.75" customHeight="1">
      <c r="C622" s="170"/>
      <c r="I622" s="359"/>
    </row>
    <row r="623" spans="3:9" ht="15.75" customHeight="1">
      <c r="C623" s="170"/>
      <c r="I623" s="359"/>
    </row>
    <row r="624" spans="3:9" ht="15.75" customHeight="1">
      <c r="C624" s="170"/>
      <c r="I624" s="359"/>
    </row>
    <row r="625" spans="3:9" ht="15.75" customHeight="1">
      <c r="C625" s="170"/>
      <c r="I625" s="359"/>
    </row>
    <row r="626" spans="3:9" ht="15.75" customHeight="1">
      <c r="C626" s="170"/>
      <c r="I626" s="359"/>
    </row>
    <row r="627" spans="3:9" ht="15.75" customHeight="1">
      <c r="C627" s="170"/>
      <c r="I627" s="359"/>
    </row>
    <row r="628" spans="3:9" ht="15.75" customHeight="1">
      <c r="C628" s="170"/>
      <c r="I628" s="359"/>
    </row>
    <row r="629" spans="3:9" ht="15.75" customHeight="1">
      <c r="C629" s="170"/>
      <c r="I629" s="359"/>
    </row>
    <row r="630" spans="3:9" ht="15.75" customHeight="1">
      <c r="C630" s="170"/>
      <c r="I630" s="359"/>
    </row>
    <row r="631" spans="3:9" ht="15.75" customHeight="1">
      <c r="C631" s="170"/>
      <c r="I631" s="359"/>
    </row>
    <row r="632" spans="3:9" ht="15.75" customHeight="1">
      <c r="C632" s="170"/>
      <c r="I632" s="359"/>
    </row>
    <row r="633" spans="3:9" ht="15.75" customHeight="1">
      <c r="C633" s="170"/>
      <c r="I633" s="359"/>
    </row>
    <row r="634" spans="3:9" ht="15.75" customHeight="1">
      <c r="C634" s="170"/>
      <c r="I634" s="359"/>
    </row>
    <row r="635" spans="3:9" ht="15.75" customHeight="1">
      <c r="C635" s="170"/>
      <c r="I635" s="359"/>
    </row>
    <row r="636" spans="3:9" ht="15.75" customHeight="1">
      <c r="C636" s="170"/>
      <c r="I636" s="359"/>
    </row>
    <row r="637" spans="3:9" ht="15.75" customHeight="1">
      <c r="C637" s="170"/>
      <c r="I637" s="359"/>
    </row>
    <row r="638" spans="3:9" ht="15.75" customHeight="1">
      <c r="C638" s="170"/>
      <c r="I638" s="359"/>
    </row>
    <row r="639" spans="3:9" ht="15.75" customHeight="1">
      <c r="C639" s="170"/>
      <c r="I639" s="359"/>
    </row>
    <row r="640" spans="3:9" ht="15.75" customHeight="1">
      <c r="C640" s="170"/>
      <c r="I640" s="359"/>
    </row>
    <row r="641" spans="3:9" ht="15.75" customHeight="1">
      <c r="C641" s="170"/>
      <c r="I641" s="359"/>
    </row>
    <row r="642" spans="3:9" ht="15.75" customHeight="1">
      <c r="C642" s="170"/>
      <c r="I642" s="359"/>
    </row>
    <row r="643" spans="3:9" ht="15.75" customHeight="1">
      <c r="C643" s="170"/>
      <c r="I643" s="359"/>
    </row>
    <row r="644" spans="3:9" ht="15.75" customHeight="1">
      <c r="C644" s="170"/>
      <c r="I644" s="359"/>
    </row>
    <row r="645" spans="3:9" ht="15.75" customHeight="1">
      <c r="C645" s="170"/>
      <c r="I645" s="359"/>
    </row>
    <row r="646" spans="3:9" ht="15.75" customHeight="1">
      <c r="C646" s="170"/>
      <c r="I646" s="359"/>
    </row>
    <row r="647" spans="3:9" ht="15.75" customHeight="1">
      <c r="C647" s="170"/>
      <c r="I647" s="359"/>
    </row>
    <row r="648" spans="3:9" ht="15.75" customHeight="1">
      <c r="C648" s="170"/>
      <c r="I648" s="359"/>
    </row>
    <row r="649" spans="3:9" ht="15.75" customHeight="1">
      <c r="C649" s="170"/>
      <c r="I649" s="359"/>
    </row>
    <row r="650" spans="3:9" ht="15.75" customHeight="1">
      <c r="C650" s="170"/>
      <c r="I650" s="359"/>
    </row>
    <row r="651" spans="3:9" ht="15.75" customHeight="1">
      <c r="C651" s="170"/>
      <c r="I651" s="359"/>
    </row>
    <row r="652" spans="3:9" ht="15.75" customHeight="1">
      <c r="C652" s="170"/>
      <c r="I652" s="359"/>
    </row>
    <row r="653" spans="3:9" ht="15.75" customHeight="1">
      <c r="C653" s="170"/>
      <c r="I653" s="359"/>
    </row>
    <row r="654" spans="3:9" ht="15.75" customHeight="1">
      <c r="C654" s="170"/>
      <c r="I654" s="359"/>
    </row>
    <row r="655" spans="3:9" ht="15.75" customHeight="1">
      <c r="C655" s="170"/>
      <c r="I655" s="359"/>
    </row>
    <row r="656" spans="3:9" ht="15.75" customHeight="1">
      <c r="C656" s="170"/>
      <c r="I656" s="359"/>
    </row>
    <row r="657" spans="3:9" ht="15.75" customHeight="1">
      <c r="C657" s="170"/>
      <c r="I657" s="359"/>
    </row>
    <row r="658" spans="3:9" ht="15.75" customHeight="1">
      <c r="C658" s="170"/>
      <c r="I658" s="359"/>
    </row>
    <row r="659" spans="3:9" ht="15.75" customHeight="1">
      <c r="C659" s="170"/>
      <c r="I659" s="359"/>
    </row>
    <row r="660" spans="3:9" ht="15.75" customHeight="1">
      <c r="C660" s="170"/>
      <c r="I660" s="359"/>
    </row>
    <row r="661" spans="3:9" ht="15.75" customHeight="1">
      <c r="C661" s="170"/>
      <c r="I661" s="359"/>
    </row>
    <row r="662" spans="3:9" ht="15.75" customHeight="1">
      <c r="C662" s="170"/>
      <c r="I662" s="359"/>
    </row>
    <row r="663" spans="3:9" ht="15.75" customHeight="1">
      <c r="C663" s="170"/>
      <c r="I663" s="359"/>
    </row>
    <row r="664" spans="3:9" ht="15.75" customHeight="1">
      <c r="C664" s="170"/>
      <c r="I664" s="359"/>
    </row>
    <row r="665" spans="3:9" ht="15.75" customHeight="1">
      <c r="C665" s="170"/>
      <c r="I665" s="359"/>
    </row>
    <row r="666" spans="3:9" ht="15.75" customHeight="1">
      <c r="C666" s="170"/>
      <c r="I666" s="359"/>
    </row>
    <row r="667" spans="3:9" ht="15.75" customHeight="1">
      <c r="C667" s="170"/>
      <c r="I667" s="359"/>
    </row>
    <row r="668" spans="3:9" ht="15.75" customHeight="1">
      <c r="C668" s="170"/>
      <c r="I668" s="359"/>
    </row>
    <row r="669" spans="3:9" ht="15.75" customHeight="1">
      <c r="C669" s="170"/>
      <c r="I669" s="359"/>
    </row>
    <row r="670" spans="3:9" ht="15.75" customHeight="1">
      <c r="C670" s="170"/>
      <c r="I670" s="359"/>
    </row>
    <row r="671" spans="3:9" ht="15.75" customHeight="1">
      <c r="C671" s="170"/>
      <c r="I671" s="359"/>
    </row>
    <row r="672" spans="3:9" ht="15.75" customHeight="1">
      <c r="C672" s="170"/>
      <c r="I672" s="359"/>
    </row>
    <row r="673" spans="3:9" ht="15.75" customHeight="1">
      <c r="C673" s="170"/>
      <c r="I673" s="359"/>
    </row>
    <row r="674" spans="3:9" ht="15.75" customHeight="1">
      <c r="C674" s="170"/>
      <c r="I674" s="359"/>
    </row>
    <row r="675" spans="3:9" ht="15.75" customHeight="1">
      <c r="C675" s="170"/>
      <c r="I675" s="359"/>
    </row>
    <row r="676" spans="3:9" ht="15.75" customHeight="1">
      <c r="C676" s="170"/>
      <c r="I676" s="359"/>
    </row>
    <row r="677" spans="3:9" ht="15.75" customHeight="1">
      <c r="C677" s="170"/>
      <c r="I677" s="359"/>
    </row>
    <row r="678" spans="3:9" ht="15.75" customHeight="1">
      <c r="C678" s="170"/>
      <c r="I678" s="359"/>
    </row>
    <row r="679" spans="3:9" ht="15.75" customHeight="1">
      <c r="C679" s="170"/>
      <c r="I679" s="359"/>
    </row>
    <row r="680" spans="3:9" ht="15.75" customHeight="1">
      <c r="C680" s="170"/>
      <c r="I680" s="359"/>
    </row>
    <row r="681" spans="3:9" ht="15.75" customHeight="1">
      <c r="C681" s="170"/>
      <c r="I681" s="359"/>
    </row>
    <row r="682" spans="3:9" ht="15.75" customHeight="1">
      <c r="C682" s="170"/>
      <c r="I682" s="359"/>
    </row>
    <row r="683" spans="3:9" ht="15.75" customHeight="1">
      <c r="C683" s="170"/>
      <c r="I683" s="359"/>
    </row>
    <row r="684" spans="3:9" ht="15.75" customHeight="1">
      <c r="C684" s="170"/>
      <c r="I684" s="359"/>
    </row>
    <row r="685" spans="3:9" ht="15.75" customHeight="1">
      <c r="C685" s="170"/>
      <c r="I685" s="359"/>
    </row>
    <row r="686" spans="3:9" ht="15.75" customHeight="1">
      <c r="C686" s="170"/>
      <c r="I686" s="359"/>
    </row>
    <row r="687" spans="3:9" ht="15.75" customHeight="1">
      <c r="C687" s="170"/>
      <c r="I687" s="359"/>
    </row>
    <row r="688" spans="3:9" ht="15.75" customHeight="1">
      <c r="C688" s="170"/>
      <c r="I688" s="359"/>
    </row>
    <row r="689" spans="3:9" ht="15.75" customHeight="1">
      <c r="C689" s="170"/>
      <c r="I689" s="359"/>
    </row>
    <row r="690" spans="3:9" ht="15.75" customHeight="1">
      <c r="C690" s="170"/>
      <c r="I690" s="359"/>
    </row>
    <row r="691" spans="3:9" ht="15.75" customHeight="1">
      <c r="C691" s="170"/>
      <c r="I691" s="359"/>
    </row>
    <row r="692" spans="3:9" ht="15.75" customHeight="1">
      <c r="C692" s="170"/>
      <c r="I692" s="359"/>
    </row>
    <row r="693" spans="3:9" ht="15.75" customHeight="1">
      <c r="C693" s="170"/>
      <c r="I693" s="359"/>
    </row>
    <row r="694" spans="3:9" ht="15.75" customHeight="1">
      <c r="C694" s="170"/>
      <c r="I694" s="359"/>
    </row>
    <row r="695" spans="3:9" ht="15.75" customHeight="1">
      <c r="C695" s="170"/>
      <c r="I695" s="359"/>
    </row>
    <row r="696" spans="3:9" ht="15.75" customHeight="1">
      <c r="C696" s="170"/>
      <c r="I696" s="359"/>
    </row>
    <row r="697" spans="3:9" ht="15.75" customHeight="1">
      <c r="C697" s="170"/>
      <c r="I697" s="359"/>
    </row>
    <row r="698" spans="3:9" ht="15.75" customHeight="1">
      <c r="C698" s="170"/>
      <c r="I698" s="359"/>
    </row>
    <row r="699" spans="3:9" ht="15.75" customHeight="1">
      <c r="C699" s="170"/>
      <c r="I699" s="359"/>
    </row>
    <row r="700" spans="3:9" ht="15.75" customHeight="1">
      <c r="C700" s="170"/>
      <c r="I700" s="359"/>
    </row>
    <row r="701" spans="3:9" ht="15.75" customHeight="1">
      <c r="C701" s="170"/>
      <c r="I701" s="359"/>
    </row>
    <row r="702" spans="3:9" ht="15.75" customHeight="1">
      <c r="C702" s="170"/>
      <c r="I702" s="359"/>
    </row>
    <row r="703" spans="3:9" ht="15.75" customHeight="1">
      <c r="C703" s="170"/>
      <c r="I703" s="359"/>
    </row>
    <row r="704" spans="3:9" ht="15.75" customHeight="1">
      <c r="C704" s="170"/>
      <c r="I704" s="359"/>
    </row>
    <row r="705" spans="3:9" ht="15.75" customHeight="1">
      <c r="C705" s="170"/>
      <c r="I705" s="359"/>
    </row>
    <row r="706" spans="3:9" ht="15.75" customHeight="1">
      <c r="C706" s="170"/>
      <c r="I706" s="359"/>
    </row>
    <row r="707" spans="3:9" ht="15.75" customHeight="1">
      <c r="C707" s="170"/>
      <c r="I707" s="359"/>
    </row>
    <row r="708" spans="3:9" ht="15.75" customHeight="1">
      <c r="C708" s="170"/>
      <c r="I708" s="359"/>
    </row>
    <row r="709" spans="3:9" ht="15.75" customHeight="1">
      <c r="C709" s="170"/>
      <c r="I709" s="359"/>
    </row>
    <row r="710" spans="3:9" ht="15.75" customHeight="1">
      <c r="C710" s="170"/>
      <c r="I710" s="359"/>
    </row>
    <row r="711" spans="3:9" ht="15.75" customHeight="1">
      <c r="C711" s="170"/>
      <c r="I711" s="359"/>
    </row>
    <row r="712" spans="3:9" ht="15.75" customHeight="1">
      <c r="C712" s="170"/>
      <c r="I712" s="359"/>
    </row>
    <row r="713" spans="3:9" ht="15.75" customHeight="1">
      <c r="C713" s="170"/>
      <c r="I713" s="359"/>
    </row>
    <row r="714" spans="3:9" ht="15.75" customHeight="1">
      <c r="C714" s="170"/>
      <c r="I714" s="359"/>
    </row>
    <row r="715" spans="3:9" ht="15.75" customHeight="1">
      <c r="C715" s="170"/>
      <c r="I715" s="359"/>
    </row>
    <row r="716" spans="3:9" ht="15.75" customHeight="1">
      <c r="C716" s="170"/>
      <c r="I716" s="359"/>
    </row>
    <row r="717" spans="3:9" ht="15.75" customHeight="1">
      <c r="C717" s="170"/>
      <c r="I717" s="359"/>
    </row>
    <row r="718" spans="3:9" ht="15.75" customHeight="1">
      <c r="C718" s="170"/>
      <c r="I718" s="359"/>
    </row>
    <row r="719" spans="3:9" ht="15.75" customHeight="1">
      <c r="C719" s="170"/>
      <c r="I719" s="359"/>
    </row>
    <row r="720" spans="3:9" ht="15.75" customHeight="1">
      <c r="C720" s="170"/>
      <c r="I720" s="359"/>
    </row>
    <row r="721" spans="3:9" ht="15.75" customHeight="1">
      <c r="C721" s="170"/>
      <c r="I721" s="359"/>
    </row>
    <row r="722" spans="3:9" ht="15.75" customHeight="1">
      <c r="C722" s="170"/>
      <c r="I722" s="359"/>
    </row>
    <row r="723" spans="3:9" ht="15.75" customHeight="1">
      <c r="C723" s="170"/>
      <c r="I723" s="359"/>
    </row>
    <row r="724" spans="3:9" ht="15.75" customHeight="1">
      <c r="C724" s="170"/>
      <c r="I724" s="359"/>
    </row>
    <row r="725" spans="3:9" ht="15.75" customHeight="1">
      <c r="C725" s="170"/>
      <c r="I725" s="359"/>
    </row>
    <row r="726" spans="3:9" ht="15.75" customHeight="1">
      <c r="C726" s="170"/>
      <c r="I726" s="359"/>
    </row>
    <row r="727" spans="3:9" ht="15.75" customHeight="1">
      <c r="C727" s="170"/>
      <c r="I727" s="359"/>
    </row>
    <row r="728" spans="3:9" ht="15.75" customHeight="1">
      <c r="C728" s="170"/>
      <c r="I728" s="359"/>
    </row>
    <row r="729" spans="3:9" ht="15.75" customHeight="1">
      <c r="C729" s="170"/>
      <c r="I729" s="359"/>
    </row>
    <row r="730" spans="3:9" ht="15.75" customHeight="1">
      <c r="C730" s="170"/>
      <c r="I730" s="359"/>
    </row>
    <row r="731" spans="3:9" ht="15.75" customHeight="1">
      <c r="C731" s="170"/>
      <c r="I731" s="359"/>
    </row>
    <row r="732" spans="3:9" ht="15.75" customHeight="1">
      <c r="C732" s="170"/>
      <c r="I732" s="359"/>
    </row>
    <row r="733" spans="3:9" ht="15.75" customHeight="1">
      <c r="C733" s="170"/>
      <c r="I733" s="359"/>
    </row>
    <row r="734" spans="3:9" ht="15.75" customHeight="1">
      <c r="C734" s="170"/>
      <c r="I734" s="359"/>
    </row>
    <row r="735" spans="3:9" ht="15.75" customHeight="1">
      <c r="C735" s="170"/>
      <c r="I735" s="359"/>
    </row>
    <row r="736" spans="3:9" ht="15.75" customHeight="1">
      <c r="C736" s="170"/>
      <c r="I736" s="359"/>
    </row>
    <row r="737" spans="3:9" ht="15.75" customHeight="1">
      <c r="C737" s="170"/>
      <c r="I737" s="359"/>
    </row>
    <row r="738" spans="3:9" ht="15.75" customHeight="1">
      <c r="C738" s="170"/>
      <c r="I738" s="359"/>
    </row>
    <row r="739" spans="3:9" ht="15.75" customHeight="1">
      <c r="C739" s="170"/>
      <c r="I739" s="359"/>
    </row>
    <row r="740" spans="3:9" ht="15.75" customHeight="1">
      <c r="C740" s="170"/>
      <c r="I740" s="359"/>
    </row>
    <row r="741" spans="3:9" ht="15.75" customHeight="1">
      <c r="C741" s="170"/>
      <c r="I741" s="359"/>
    </row>
    <row r="742" spans="3:9" ht="15.75" customHeight="1">
      <c r="C742" s="170"/>
      <c r="I742" s="359"/>
    </row>
    <row r="743" spans="3:9" ht="15.75" customHeight="1">
      <c r="C743" s="170"/>
      <c r="I743" s="359"/>
    </row>
    <row r="744" spans="3:9" ht="15.75" customHeight="1">
      <c r="C744" s="170"/>
      <c r="I744" s="359"/>
    </row>
    <row r="745" spans="3:9" ht="15.75" customHeight="1">
      <c r="C745" s="170"/>
      <c r="I745" s="359"/>
    </row>
    <row r="746" spans="3:9" ht="15.75" customHeight="1">
      <c r="C746" s="170"/>
      <c r="I746" s="359"/>
    </row>
    <row r="747" spans="3:9" ht="15.75" customHeight="1">
      <c r="C747" s="170"/>
      <c r="I747" s="359"/>
    </row>
    <row r="748" spans="3:9" ht="15.75" customHeight="1">
      <c r="C748" s="170"/>
      <c r="I748" s="359"/>
    </row>
    <row r="749" spans="3:9" ht="15.75" customHeight="1">
      <c r="C749" s="170"/>
      <c r="I749" s="359"/>
    </row>
    <row r="750" spans="3:9" ht="15.75" customHeight="1">
      <c r="C750" s="170"/>
      <c r="I750" s="359"/>
    </row>
    <row r="751" spans="3:9" ht="15.75" customHeight="1">
      <c r="C751" s="170"/>
      <c r="I751" s="359"/>
    </row>
    <row r="752" spans="3:9" ht="15.75" customHeight="1">
      <c r="C752" s="170"/>
      <c r="I752" s="359"/>
    </row>
    <row r="753" spans="3:9" ht="15.75" customHeight="1">
      <c r="C753" s="170"/>
      <c r="I753" s="359"/>
    </row>
    <row r="754" spans="3:9" ht="15.75" customHeight="1">
      <c r="C754" s="170"/>
      <c r="I754" s="359"/>
    </row>
    <row r="755" spans="3:9" ht="15.75" customHeight="1">
      <c r="C755" s="170"/>
      <c r="I755" s="359"/>
    </row>
    <row r="756" spans="3:9" ht="15.75" customHeight="1">
      <c r="C756" s="170"/>
      <c r="I756" s="359"/>
    </row>
    <row r="757" spans="3:9" ht="15.75" customHeight="1">
      <c r="C757" s="170"/>
      <c r="I757" s="359"/>
    </row>
    <row r="758" spans="3:9" ht="15.75" customHeight="1">
      <c r="C758" s="170"/>
      <c r="I758" s="359"/>
    </row>
    <row r="759" spans="3:9" ht="15.75" customHeight="1">
      <c r="C759" s="170"/>
      <c r="I759" s="359"/>
    </row>
    <row r="760" spans="3:9" ht="15.75" customHeight="1">
      <c r="C760" s="170"/>
      <c r="I760" s="359"/>
    </row>
    <row r="761" spans="3:9" ht="15.75" customHeight="1">
      <c r="C761" s="170"/>
      <c r="I761" s="359"/>
    </row>
    <row r="762" spans="3:9" ht="15.75" customHeight="1">
      <c r="C762" s="170"/>
      <c r="I762" s="359"/>
    </row>
    <row r="763" spans="3:9" ht="15.75" customHeight="1">
      <c r="C763" s="170"/>
      <c r="I763" s="359"/>
    </row>
    <row r="764" spans="3:9" ht="15.75" customHeight="1">
      <c r="C764" s="170"/>
      <c r="I764" s="359"/>
    </row>
    <row r="765" spans="3:9" ht="15.75" customHeight="1">
      <c r="C765" s="170"/>
      <c r="I765" s="359"/>
    </row>
    <row r="766" spans="3:9" ht="15.75" customHeight="1">
      <c r="C766" s="170"/>
      <c r="I766" s="359"/>
    </row>
    <row r="767" spans="3:9" ht="15.75" customHeight="1">
      <c r="C767" s="170"/>
      <c r="I767" s="359"/>
    </row>
    <row r="768" spans="3:9" ht="15.75" customHeight="1">
      <c r="C768" s="170"/>
      <c r="I768" s="359"/>
    </row>
    <row r="769" spans="3:9" ht="15.75" customHeight="1">
      <c r="C769" s="170"/>
      <c r="I769" s="359"/>
    </row>
    <row r="770" spans="3:9" ht="15.75" customHeight="1">
      <c r="C770" s="170"/>
      <c r="I770" s="359"/>
    </row>
    <row r="771" spans="3:9" ht="15.75" customHeight="1">
      <c r="C771" s="170"/>
      <c r="I771" s="359"/>
    </row>
    <row r="772" spans="3:9" ht="15.75" customHeight="1">
      <c r="C772" s="170"/>
      <c r="I772" s="359"/>
    </row>
    <row r="773" spans="3:9" ht="15.75" customHeight="1">
      <c r="C773" s="170"/>
      <c r="I773" s="359"/>
    </row>
    <row r="774" spans="3:9" ht="15.75" customHeight="1">
      <c r="C774" s="170"/>
      <c r="I774" s="359"/>
    </row>
    <row r="775" spans="3:9" ht="15.75" customHeight="1">
      <c r="C775" s="170"/>
      <c r="I775" s="359"/>
    </row>
    <row r="776" spans="3:9" ht="15.75" customHeight="1">
      <c r="C776" s="170"/>
      <c r="I776" s="359"/>
    </row>
    <row r="777" spans="3:9" ht="15.75" customHeight="1">
      <c r="C777" s="170"/>
      <c r="I777" s="359"/>
    </row>
    <row r="778" spans="3:9" ht="15.75" customHeight="1">
      <c r="C778" s="170"/>
      <c r="I778" s="359"/>
    </row>
    <row r="779" spans="3:9" ht="15.75" customHeight="1">
      <c r="C779" s="170"/>
      <c r="I779" s="359"/>
    </row>
    <row r="780" spans="3:9" ht="15.75" customHeight="1">
      <c r="C780" s="170"/>
      <c r="I780" s="359"/>
    </row>
    <row r="781" spans="3:9" ht="15.75" customHeight="1">
      <c r="C781" s="170"/>
      <c r="I781" s="359"/>
    </row>
    <row r="782" spans="3:9" ht="15.75" customHeight="1">
      <c r="C782" s="170"/>
      <c r="I782" s="359"/>
    </row>
    <row r="783" spans="3:9" ht="15.75" customHeight="1">
      <c r="C783" s="170"/>
      <c r="I783" s="359"/>
    </row>
    <row r="784" spans="3:9" ht="15.75" customHeight="1">
      <c r="C784" s="170"/>
      <c r="I784" s="359"/>
    </row>
    <row r="785" spans="3:9" ht="15.75" customHeight="1">
      <c r="C785" s="170"/>
      <c r="I785" s="359"/>
    </row>
    <row r="786" spans="3:9" ht="15.75" customHeight="1">
      <c r="C786" s="170"/>
      <c r="I786" s="359"/>
    </row>
    <row r="787" spans="3:9" ht="15.75" customHeight="1">
      <c r="C787" s="170"/>
      <c r="I787" s="359"/>
    </row>
    <row r="788" spans="3:9" ht="15.75" customHeight="1">
      <c r="C788" s="170"/>
      <c r="I788" s="359"/>
    </row>
    <row r="789" spans="3:9" ht="15.75" customHeight="1">
      <c r="C789" s="170"/>
      <c r="I789" s="359"/>
    </row>
    <row r="790" spans="3:9" ht="15.75" customHeight="1">
      <c r="C790" s="170"/>
      <c r="I790" s="359"/>
    </row>
    <row r="791" spans="3:9" ht="15.75" customHeight="1">
      <c r="C791" s="170"/>
      <c r="I791" s="359"/>
    </row>
    <row r="792" spans="3:9" ht="15.75" customHeight="1">
      <c r="C792" s="170"/>
      <c r="I792" s="359"/>
    </row>
    <row r="793" spans="3:9" ht="15.75" customHeight="1">
      <c r="C793" s="170"/>
      <c r="I793" s="359"/>
    </row>
    <row r="794" spans="3:9" ht="15.75" customHeight="1">
      <c r="C794" s="170"/>
      <c r="I794" s="359"/>
    </row>
    <row r="795" spans="3:9" ht="15.75" customHeight="1">
      <c r="C795" s="170"/>
      <c r="I795" s="359"/>
    </row>
    <row r="796" spans="3:9" ht="15.75" customHeight="1">
      <c r="C796" s="170"/>
      <c r="I796" s="359"/>
    </row>
    <row r="797" spans="3:9" ht="15.75" customHeight="1">
      <c r="C797" s="170"/>
      <c r="I797" s="359"/>
    </row>
    <row r="798" spans="3:9" ht="15.75" customHeight="1">
      <c r="C798" s="170"/>
      <c r="I798" s="359"/>
    </row>
    <row r="799" spans="3:9" ht="15.75" customHeight="1">
      <c r="C799" s="170"/>
      <c r="I799" s="359"/>
    </row>
    <row r="800" spans="3:9" ht="15.75" customHeight="1">
      <c r="C800" s="170"/>
      <c r="I800" s="359"/>
    </row>
    <row r="801" spans="3:9" ht="15.75" customHeight="1">
      <c r="C801" s="170"/>
      <c r="I801" s="359"/>
    </row>
    <row r="802" spans="3:9" ht="15.75" customHeight="1">
      <c r="C802" s="170"/>
      <c r="I802" s="359"/>
    </row>
    <row r="803" spans="3:9" ht="15.75" customHeight="1">
      <c r="C803" s="170"/>
      <c r="I803" s="359"/>
    </row>
    <row r="804" spans="3:9" ht="15.75" customHeight="1">
      <c r="C804" s="170"/>
      <c r="I804" s="359"/>
    </row>
    <row r="805" spans="3:9" ht="15.75" customHeight="1">
      <c r="C805" s="170"/>
      <c r="I805" s="359"/>
    </row>
    <row r="806" spans="3:9" ht="15.75" customHeight="1">
      <c r="C806" s="170"/>
      <c r="I806" s="359"/>
    </row>
    <row r="807" spans="3:9" ht="15.75" customHeight="1">
      <c r="C807" s="170"/>
      <c r="I807" s="359"/>
    </row>
    <row r="808" spans="3:9" ht="15.75" customHeight="1">
      <c r="C808" s="170"/>
      <c r="I808" s="359"/>
    </row>
    <row r="809" spans="3:9" ht="15.75" customHeight="1">
      <c r="C809" s="170"/>
      <c r="I809" s="359"/>
    </row>
    <row r="810" spans="3:9" ht="15.75" customHeight="1">
      <c r="C810" s="170"/>
      <c r="I810" s="359"/>
    </row>
    <row r="811" spans="3:9" ht="15.75" customHeight="1">
      <c r="C811" s="170"/>
      <c r="I811" s="359"/>
    </row>
    <row r="812" spans="3:9" ht="15.75" customHeight="1">
      <c r="C812" s="170"/>
      <c r="I812" s="359"/>
    </row>
    <row r="813" spans="3:9" ht="15.75" customHeight="1">
      <c r="C813" s="170"/>
      <c r="I813" s="359"/>
    </row>
    <row r="814" spans="3:9" ht="15.75" customHeight="1">
      <c r="C814" s="170"/>
      <c r="I814" s="359"/>
    </row>
    <row r="815" spans="3:9" ht="15.75" customHeight="1">
      <c r="C815" s="170"/>
      <c r="I815" s="359"/>
    </row>
    <row r="816" spans="3:9" ht="15.75" customHeight="1">
      <c r="C816" s="170"/>
      <c r="I816" s="359"/>
    </row>
    <row r="817" spans="3:9" ht="15.75" customHeight="1">
      <c r="C817" s="170"/>
      <c r="I817" s="359"/>
    </row>
    <row r="818" spans="3:9" ht="15.75" customHeight="1">
      <c r="C818" s="170"/>
      <c r="I818" s="359"/>
    </row>
    <row r="819" spans="3:9" ht="15.75" customHeight="1">
      <c r="C819" s="170"/>
      <c r="I819" s="359"/>
    </row>
    <row r="820" spans="3:9" ht="15.75" customHeight="1">
      <c r="C820" s="170"/>
      <c r="I820" s="359"/>
    </row>
    <row r="821" spans="3:9" ht="15.75" customHeight="1">
      <c r="C821" s="170"/>
      <c r="I821" s="359"/>
    </row>
    <row r="822" spans="3:9" ht="15.75" customHeight="1">
      <c r="C822" s="170"/>
      <c r="I822" s="359"/>
    </row>
    <row r="823" spans="3:9" ht="15.75" customHeight="1">
      <c r="C823" s="170"/>
      <c r="I823" s="359"/>
    </row>
    <row r="824" spans="3:9" ht="15.75" customHeight="1">
      <c r="C824" s="170"/>
      <c r="I824" s="359"/>
    </row>
    <row r="825" spans="3:9" ht="15.75" customHeight="1">
      <c r="C825" s="170"/>
      <c r="I825" s="359"/>
    </row>
    <row r="826" spans="3:9" ht="15.75" customHeight="1">
      <c r="C826" s="170"/>
      <c r="I826" s="359"/>
    </row>
    <row r="827" spans="3:9" ht="15.75" customHeight="1">
      <c r="C827" s="170"/>
      <c r="I827" s="359"/>
    </row>
    <row r="828" spans="3:9" ht="15.75" customHeight="1">
      <c r="C828" s="170"/>
      <c r="I828" s="359"/>
    </row>
    <row r="829" spans="3:9" ht="15.75" customHeight="1">
      <c r="C829" s="170"/>
      <c r="I829" s="359"/>
    </row>
    <row r="830" spans="3:9" ht="15.75" customHeight="1">
      <c r="C830" s="170"/>
      <c r="I830" s="359"/>
    </row>
    <row r="831" spans="3:9" ht="15.75" customHeight="1">
      <c r="C831" s="170"/>
      <c r="I831" s="359"/>
    </row>
    <row r="832" spans="3:9" ht="15.75" customHeight="1">
      <c r="C832" s="170"/>
      <c r="I832" s="359"/>
    </row>
    <row r="833" spans="3:9" ht="15.75" customHeight="1">
      <c r="C833" s="170"/>
      <c r="I833" s="359"/>
    </row>
    <row r="834" spans="3:9" ht="15.75" customHeight="1">
      <c r="C834" s="170"/>
      <c r="I834" s="359"/>
    </row>
    <row r="835" spans="3:9" ht="15.75" customHeight="1">
      <c r="C835" s="170"/>
      <c r="I835" s="359"/>
    </row>
    <row r="836" spans="3:9" ht="15.75" customHeight="1">
      <c r="C836" s="170"/>
      <c r="I836" s="359"/>
    </row>
    <row r="837" spans="3:9" ht="15.75" customHeight="1">
      <c r="C837" s="170"/>
      <c r="I837" s="359"/>
    </row>
    <row r="838" spans="3:9" ht="15.75" customHeight="1">
      <c r="C838" s="170"/>
      <c r="I838" s="359"/>
    </row>
    <row r="839" spans="3:9" ht="15.75" customHeight="1">
      <c r="C839" s="170"/>
      <c r="I839" s="359"/>
    </row>
    <row r="840" spans="3:9" ht="15.75" customHeight="1">
      <c r="C840" s="170"/>
      <c r="I840" s="359"/>
    </row>
    <row r="841" spans="3:9" ht="15.75" customHeight="1">
      <c r="C841" s="170"/>
      <c r="I841" s="359"/>
    </row>
    <row r="842" spans="3:9" ht="15.75" customHeight="1">
      <c r="C842" s="170"/>
      <c r="I842" s="359"/>
    </row>
    <row r="843" spans="3:9" ht="15.75" customHeight="1">
      <c r="C843" s="170"/>
      <c r="I843" s="359"/>
    </row>
    <row r="844" spans="3:9" ht="15.75" customHeight="1">
      <c r="C844" s="170"/>
      <c r="I844" s="359"/>
    </row>
    <row r="845" spans="3:9" ht="15.75" customHeight="1">
      <c r="C845" s="170"/>
      <c r="I845" s="359"/>
    </row>
    <row r="846" spans="3:9" ht="15.75" customHeight="1">
      <c r="C846" s="170"/>
      <c r="I846" s="359"/>
    </row>
    <row r="847" spans="3:9" ht="15.75" customHeight="1">
      <c r="C847" s="170"/>
      <c r="I847" s="359"/>
    </row>
    <row r="848" spans="3:9" ht="15.75" customHeight="1">
      <c r="C848" s="170"/>
      <c r="I848" s="359"/>
    </row>
    <row r="849" spans="3:9" ht="15.75" customHeight="1">
      <c r="C849" s="170"/>
      <c r="I849" s="359"/>
    </row>
    <row r="850" spans="3:9" ht="15.75" customHeight="1">
      <c r="C850" s="170"/>
      <c r="I850" s="359"/>
    </row>
    <row r="851" spans="3:9" ht="15.75" customHeight="1">
      <c r="C851" s="170"/>
      <c r="I851" s="359"/>
    </row>
    <row r="852" spans="3:9" ht="15.75" customHeight="1">
      <c r="C852" s="170"/>
      <c r="I852" s="359"/>
    </row>
    <row r="853" spans="3:9" ht="15.75" customHeight="1">
      <c r="C853" s="170"/>
      <c r="I853" s="359"/>
    </row>
    <row r="854" spans="3:9" ht="15.75" customHeight="1">
      <c r="C854" s="170"/>
      <c r="I854" s="359"/>
    </row>
    <row r="855" spans="3:9" ht="15.75" customHeight="1">
      <c r="C855" s="170"/>
      <c r="I855" s="359"/>
    </row>
    <row r="856" spans="3:9" ht="15.75" customHeight="1">
      <c r="C856" s="170"/>
      <c r="I856" s="359"/>
    </row>
    <row r="857" spans="3:9" ht="15.75" customHeight="1">
      <c r="C857" s="170"/>
      <c r="I857" s="359"/>
    </row>
    <row r="858" spans="3:9" ht="15.75" customHeight="1">
      <c r="C858" s="170"/>
      <c r="I858" s="359"/>
    </row>
    <row r="859" spans="3:9" ht="15.75" customHeight="1">
      <c r="C859" s="170"/>
      <c r="I859" s="359"/>
    </row>
    <row r="860" spans="3:9" ht="15.75" customHeight="1">
      <c r="C860" s="170"/>
      <c r="I860" s="359"/>
    </row>
    <row r="861" spans="3:9" ht="15.75" customHeight="1">
      <c r="C861" s="170"/>
      <c r="I861" s="359"/>
    </row>
    <row r="862" spans="3:9" ht="15.75" customHeight="1">
      <c r="C862" s="170"/>
      <c r="I862" s="359"/>
    </row>
    <row r="863" spans="3:9" ht="15.75" customHeight="1">
      <c r="C863" s="170"/>
      <c r="I863" s="359"/>
    </row>
    <row r="864" spans="3:9" ht="15.75" customHeight="1">
      <c r="C864" s="170"/>
      <c r="I864" s="359"/>
    </row>
    <row r="865" spans="3:9" ht="15.75" customHeight="1">
      <c r="C865" s="170"/>
      <c r="I865" s="359"/>
    </row>
    <row r="866" spans="3:9" ht="15.75" customHeight="1">
      <c r="C866" s="170"/>
      <c r="I866" s="359"/>
    </row>
    <row r="867" spans="3:9" ht="15.75" customHeight="1">
      <c r="C867" s="170"/>
      <c r="I867" s="359"/>
    </row>
    <row r="868" spans="3:9" ht="15.75" customHeight="1">
      <c r="C868" s="170"/>
      <c r="I868" s="359"/>
    </row>
    <row r="869" spans="3:9" ht="15.75" customHeight="1">
      <c r="C869" s="170"/>
      <c r="I869" s="359"/>
    </row>
    <row r="870" spans="3:9" ht="15.75" customHeight="1">
      <c r="C870" s="170"/>
      <c r="I870" s="359"/>
    </row>
    <row r="871" spans="3:9" ht="15.75" customHeight="1">
      <c r="C871" s="170"/>
      <c r="I871" s="359"/>
    </row>
    <row r="872" spans="3:9" ht="15.75" customHeight="1">
      <c r="C872" s="170"/>
      <c r="I872" s="359"/>
    </row>
    <row r="873" spans="3:9" ht="15.75" customHeight="1">
      <c r="C873" s="170"/>
      <c r="I873" s="359"/>
    </row>
    <row r="874" spans="3:9" ht="15.75" customHeight="1">
      <c r="C874" s="170"/>
      <c r="I874" s="359"/>
    </row>
    <row r="875" spans="3:9" ht="15.75" customHeight="1">
      <c r="C875" s="170"/>
      <c r="I875" s="359"/>
    </row>
    <row r="876" spans="3:9" ht="15.75" customHeight="1">
      <c r="C876" s="170"/>
      <c r="I876" s="359"/>
    </row>
    <row r="877" spans="3:9" ht="15.75" customHeight="1">
      <c r="C877" s="170"/>
      <c r="I877" s="359"/>
    </row>
    <row r="878" spans="3:9" ht="15.75" customHeight="1">
      <c r="C878" s="170"/>
      <c r="I878" s="359"/>
    </row>
    <row r="879" spans="3:9" ht="15.75" customHeight="1">
      <c r="C879" s="170"/>
      <c r="I879" s="359"/>
    </row>
    <row r="880" spans="3:9" ht="15.75" customHeight="1">
      <c r="C880" s="170"/>
      <c r="I880" s="359"/>
    </row>
    <row r="881" spans="3:9" ht="15.75" customHeight="1">
      <c r="C881" s="170"/>
      <c r="I881" s="359"/>
    </row>
    <row r="882" spans="3:9" ht="15.75" customHeight="1">
      <c r="C882" s="170"/>
      <c r="I882" s="359"/>
    </row>
    <row r="883" spans="3:9" ht="15.75" customHeight="1">
      <c r="C883" s="170"/>
      <c r="I883" s="359"/>
    </row>
    <row r="884" spans="3:9" ht="15.75" customHeight="1">
      <c r="C884" s="170"/>
      <c r="I884" s="359"/>
    </row>
    <row r="885" spans="3:9" ht="15.75" customHeight="1">
      <c r="C885" s="170"/>
      <c r="I885" s="359"/>
    </row>
    <row r="886" spans="3:9" ht="15.75" customHeight="1">
      <c r="C886" s="170"/>
      <c r="I886" s="359"/>
    </row>
    <row r="887" spans="3:9" ht="15.75" customHeight="1">
      <c r="C887" s="170"/>
      <c r="I887" s="359"/>
    </row>
    <row r="888" spans="3:9" ht="15.75" customHeight="1">
      <c r="C888" s="170"/>
      <c r="I888" s="359"/>
    </row>
    <row r="889" spans="3:9" ht="15.75" customHeight="1">
      <c r="C889" s="170"/>
      <c r="I889" s="359"/>
    </row>
    <row r="890" spans="3:9" ht="15.75" customHeight="1">
      <c r="C890" s="170"/>
      <c r="I890" s="359"/>
    </row>
    <row r="891" spans="3:9" ht="15.75" customHeight="1">
      <c r="C891" s="170"/>
      <c r="I891" s="359"/>
    </row>
    <row r="892" spans="3:9" ht="15.75" customHeight="1">
      <c r="C892" s="170"/>
      <c r="I892" s="359"/>
    </row>
    <row r="893" spans="3:9" ht="15.75" customHeight="1">
      <c r="C893" s="170"/>
      <c r="I893" s="359"/>
    </row>
    <row r="894" spans="3:9" ht="15.75" customHeight="1">
      <c r="C894" s="170"/>
      <c r="I894" s="359"/>
    </row>
    <row r="895" spans="3:9" ht="15.75" customHeight="1">
      <c r="C895" s="170"/>
      <c r="I895" s="359"/>
    </row>
    <row r="896" spans="3:9" ht="15.75" customHeight="1">
      <c r="C896" s="170"/>
      <c r="I896" s="359"/>
    </row>
    <row r="897" spans="3:9" ht="15.75" customHeight="1">
      <c r="C897" s="170"/>
      <c r="I897" s="359"/>
    </row>
    <row r="898" spans="3:9" ht="15.75" customHeight="1">
      <c r="C898" s="170"/>
      <c r="I898" s="359"/>
    </row>
    <row r="899" spans="3:9" ht="15.75" customHeight="1">
      <c r="C899" s="170"/>
      <c r="I899" s="359"/>
    </row>
    <row r="900" spans="3:9" ht="15.75" customHeight="1">
      <c r="C900" s="170"/>
      <c r="I900" s="359"/>
    </row>
    <row r="901" spans="3:9" ht="15.75" customHeight="1">
      <c r="C901" s="170"/>
      <c r="I901" s="359"/>
    </row>
    <row r="902" spans="3:9" ht="15.75" customHeight="1">
      <c r="C902" s="170"/>
      <c r="I902" s="359"/>
    </row>
    <row r="903" spans="3:9" ht="15.75" customHeight="1">
      <c r="C903" s="170"/>
      <c r="I903" s="359"/>
    </row>
    <row r="904" spans="3:9" ht="15.75" customHeight="1">
      <c r="C904" s="170"/>
      <c r="I904" s="359"/>
    </row>
    <row r="905" spans="3:9" ht="15.75" customHeight="1">
      <c r="C905" s="170"/>
      <c r="I905" s="359"/>
    </row>
    <row r="906" spans="3:9" ht="15.75" customHeight="1">
      <c r="C906" s="170"/>
      <c r="I906" s="359"/>
    </row>
    <row r="907" spans="3:9" ht="15.75" customHeight="1">
      <c r="C907" s="170"/>
      <c r="I907" s="359"/>
    </row>
    <row r="908" spans="3:9" ht="15.75" customHeight="1">
      <c r="C908" s="170"/>
      <c r="I908" s="359"/>
    </row>
    <row r="909" spans="3:9" ht="15.75" customHeight="1">
      <c r="C909" s="170"/>
      <c r="I909" s="359"/>
    </row>
    <row r="910" spans="3:9" ht="15.75" customHeight="1">
      <c r="C910" s="170"/>
      <c r="I910" s="359"/>
    </row>
    <row r="911" spans="3:9" ht="15.75" customHeight="1">
      <c r="C911" s="170"/>
      <c r="I911" s="359"/>
    </row>
    <row r="912" spans="3:9" ht="15.75" customHeight="1">
      <c r="C912" s="170"/>
      <c r="I912" s="359"/>
    </row>
    <row r="913" spans="3:9" ht="15.75" customHeight="1">
      <c r="C913" s="170"/>
      <c r="I913" s="359"/>
    </row>
    <row r="914" spans="3:9" ht="15.75" customHeight="1">
      <c r="C914" s="170"/>
      <c r="I914" s="359"/>
    </row>
    <row r="915" spans="3:9" ht="15.75" customHeight="1">
      <c r="C915" s="170"/>
      <c r="I915" s="359"/>
    </row>
    <row r="916" spans="3:9" ht="15.75" customHeight="1">
      <c r="C916" s="170"/>
      <c r="I916" s="359"/>
    </row>
    <row r="917" spans="3:9" ht="15.75" customHeight="1">
      <c r="C917" s="170"/>
      <c r="I917" s="359"/>
    </row>
    <row r="918" spans="3:9" ht="15.75" customHeight="1">
      <c r="C918" s="170"/>
      <c r="I918" s="359"/>
    </row>
    <row r="919" spans="3:9" ht="15.75" customHeight="1">
      <c r="C919" s="170"/>
      <c r="I919" s="359"/>
    </row>
    <row r="920" spans="3:9" ht="15.75" customHeight="1">
      <c r="C920" s="170"/>
      <c r="I920" s="359"/>
    </row>
    <row r="921" spans="3:9" ht="15.75" customHeight="1">
      <c r="C921" s="170"/>
      <c r="I921" s="359"/>
    </row>
    <row r="922" spans="3:9" ht="15.75" customHeight="1">
      <c r="C922" s="170"/>
      <c r="I922" s="359"/>
    </row>
    <row r="923" spans="3:9" ht="15.75" customHeight="1">
      <c r="C923" s="170"/>
      <c r="I923" s="359"/>
    </row>
    <row r="924" spans="3:9" ht="15.75" customHeight="1">
      <c r="C924" s="170"/>
      <c r="I924" s="359"/>
    </row>
    <row r="925" spans="3:9" ht="15.75" customHeight="1">
      <c r="C925" s="170"/>
      <c r="I925" s="359"/>
    </row>
    <row r="926" spans="3:9" ht="15.75" customHeight="1">
      <c r="C926" s="170"/>
      <c r="I926" s="359"/>
    </row>
    <row r="927" spans="3:9" ht="15.75" customHeight="1">
      <c r="C927" s="170"/>
      <c r="I927" s="359"/>
    </row>
    <row r="928" spans="3:9" ht="15.75" customHeight="1">
      <c r="C928" s="170"/>
      <c r="I928" s="359"/>
    </row>
    <row r="929" spans="3:9" ht="15.75" customHeight="1">
      <c r="C929" s="170"/>
      <c r="I929" s="359"/>
    </row>
    <row r="930" spans="3:9" ht="15.75" customHeight="1">
      <c r="C930" s="170"/>
      <c r="I930" s="359"/>
    </row>
    <row r="931" spans="3:9" ht="15.75" customHeight="1">
      <c r="C931" s="170"/>
      <c r="I931" s="359"/>
    </row>
    <row r="932" spans="3:9" ht="15.75" customHeight="1">
      <c r="C932" s="170"/>
      <c r="I932" s="359"/>
    </row>
    <row r="933" spans="3:9" ht="15.75" customHeight="1">
      <c r="C933" s="170"/>
      <c r="I933" s="359"/>
    </row>
    <row r="934" spans="3:9" ht="15.75" customHeight="1">
      <c r="C934" s="170"/>
      <c r="I934" s="359"/>
    </row>
    <row r="935" spans="3:9" ht="15.75" customHeight="1">
      <c r="C935" s="170"/>
      <c r="I935" s="359"/>
    </row>
    <row r="936" spans="3:9" ht="15.75" customHeight="1">
      <c r="C936" s="170"/>
      <c r="I936" s="359"/>
    </row>
    <row r="937" spans="3:9" ht="15.75" customHeight="1">
      <c r="C937" s="170"/>
      <c r="I937" s="359"/>
    </row>
    <row r="938" spans="3:9" ht="15.75" customHeight="1">
      <c r="C938" s="170"/>
      <c r="I938" s="359"/>
    </row>
    <row r="939" spans="3:9" ht="15.75" customHeight="1">
      <c r="C939" s="170"/>
      <c r="I939" s="359"/>
    </row>
    <row r="940" spans="3:9" ht="15.75" customHeight="1">
      <c r="C940" s="170"/>
      <c r="I940" s="359"/>
    </row>
    <row r="941" spans="3:9" ht="15.75" customHeight="1">
      <c r="C941" s="170"/>
      <c r="I941" s="359"/>
    </row>
    <row r="942" spans="3:9" ht="15.75" customHeight="1">
      <c r="C942" s="170"/>
      <c r="I942" s="359"/>
    </row>
    <row r="943" spans="3:9" ht="15.75" customHeight="1">
      <c r="C943" s="170"/>
      <c r="I943" s="359"/>
    </row>
    <row r="944" spans="3:9" ht="15.75" customHeight="1">
      <c r="C944" s="170"/>
      <c r="I944" s="359"/>
    </row>
    <row r="945" spans="3:9" ht="15.75" customHeight="1">
      <c r="C945" s="170"/>
      <c r="I945" s="359"/>
    </row>
    <row r="946" spans="3:9" ht="15.75" customHeight="1">
      <c r="C946" s="170"/>
      <c r="I946" s="359"/>
    </row>
    <row r="947" spans="3:9" ht="15.75" customHeight="1">
      <c r="C947" s="170"/>
      <c r="I947" s="359"/>
    </row>
    <row r="948" spans="3:9" ht="15.75" customHeight="1">
      <c r="C948" s="170"/>
      <c r="I948" s="359"/>
    </row>
    <row r="949" spans="3:9" ht="15.75" customHeight="1">
      <c r="C949" s="170"/>
      <c r="I949" s="359"/>
    </row>
    <row r="950" spans="3:9" ht="15.75" customHeight="1">
      <c r="C950" s="170"/>
      <c r="I950" s="359"/>
    </row>
    <row r="951" spans="3:9" ht="15.75" customHeight="1">
      <c r="C951" s="170"/>
      <c r="I951" s="359"/>
    </row>
    <row r="952" spans="3:9" ht="15.75" customHeight="1">
      <c r="C952" s="170"/>
      <c r="I952" s="359"/>
    </row>
    <row r="953" spans="3:9" ht="15.75" customHeight="1">
      <c r="C953" s="170"/>
      <c r="I953" s="359"/>
    </row>
    <row r="954" spans="3:9" ht="15.75" customHeight="1">
      <c r="C954" s="170"/>
      <c r="I954" s="359"/>
    </row>
    <row r="955" spans="3:9" ht="15.75" customHeight="1">
      <c r="C955" s="170"/>
      <c r="I955" s="359"/>
    </row>
    <row r="956" spans="3:9" ht="15.75" customHeight="1">
      <c r="C956" s="170"/>
      <c r="I956" s="359"/>
    </row>
    <row r="957" spans="3:9" ht="15.75" customHeight="1">
      <c r="C957" s="170"/>
      <c r="I957" s="359"/>
    </row>
    <row r="958" spans="3:9" ht="15.75" customHeight="1">
      <c r="C958" s="170"/>
      <c r="I958" s="359"/>
    </row>
    <row r="959" spans="3:9" ht="15.75" customHeight="1">
      <c r="C959" s="170"/>
      <c r="I959" s="359"/>
    </row>
    <row r="960" spans="3:9" ht="15.75" customHeight="1">
      <c r="C960" s="170"/>
      <c r="I960" s="359"/>
    </row>
    <row r="961" spans="3:9" ht="15.75" customHeight="1">
      <c r="C961" s="170"/>
      <c r="I961" s="359"/>
    </row>
    <row r="962" spans="3:9" ht="15.75" customHeight="1">
      <c r="C962" s="170"/>
      <c r="I962" s="359"/>
    </row>
    <row r="963" spans="3:9" ht="15.75" customHeight="1">
      <c r="C963" s="170"/>
      <c r="I963" s="359"/>
    </row>
    <row r="964" spans="3:9" ht="15.75" customHeight="1">
      <c r="C964" s="170"/>
      <c r="I964" s="359"/>
    </row>
    <row r="965" spans="3:9" ht="15.75" customHeight="1">
      <c r="C965" s="170"/>
      <c r="I965" s="359"/>
    </row>
    <row r="966" spans="3:9" ht="15.75" customHeight="1">
      <c r="C966" s="170"/>
      <c r="I966" s="359"/>
    </row>
    <row r="967" spans="3:9" ht="15.75" customHeight="1">
      <c r="C967" s="170"/>
      <c r="I967" s="359"/>
    </row>
    <row r="968" spans="3:9" ht="15.75" customHeight="1">
      <c r="C968" s="170"/>
      <c r="I968" s="359"/>
    </row>
    <row r="969" spans="3:9" ht="15.75" customHeight="1">
      <c r="C969" s="170"/>
      <c r="I969" s="359"/>
    </row>
    <row r="970" spans="3:9" ht="15.75" customHeight="1">
      <c r="C970" s="170"/>
      <c r="I970" s="359"/>
    </row>
    <row r="971" spans="3:9" ht="15.75" customHeight="1">
      <c r="C971" s="170"/>
      <c r="I971" s="359"/>
    </row>
    <row r="972" spans="3:9" ht="15.75" customHeight="1">
      <c r="C972" s="170"/>
      <c r="I972" s="359"/>
    </row>
    <row r="973" spans="3:9" ht="15.75" customHeight="1">
      <c r="C973" s="170"/>
      <c r="I973" s="359"/>
    </row>
    <row r="974" spans="3:9" ht="15.75" customHeight="1">
      <c r="C974" s="170"/>
      <c r="I974" s="359"/>
    </row>
    <row r="975" spans="3:9" ht="15.75" customHeight="1">
      <c r="C975" s="170"/>
      <c r="I975" s="359"/>
    </row>
    <row r="976" spans="3:9" ht="15.75" customHeight="1">
      <c r="C976" s="170"/>
      <c r="I976" s="359"/>
    </row>
    <row r="977" spans="3:9" ht="15.75" customHeight="1">
      <c r="C977" s="170"/>
      <c r="I977" s="359"/>
    </row>
    <row r="978" spans="3:9" ht="15.75" customHeight="1">
      <c r="C978" s="170"/>
      <c r="I978" s="359"/>
    </row>
    <row r="979" spans="3:9" ht="15.75" customHeight="1">
      <c r="C979" s="170"/>
      <c r="I979" s="359"/>
    </row>
    <row r="980" spans="3:9" ht="15.75" customHeight="1">
      <c r="C980" s="170"/>
      <c r="I980" s="359"/>
    </row>
    <row r="981" spans="3:9" ht="15.75" customHeight="1">
      <c r="C981" s="170"/>
      <c r="I981" s="359"/>
    </row>
    <row r="982" spans="3:9" ht="15.75" customHeight="1">
      <c r="C982" s="170"/>
      <c r="I982" s="359"/>
    </row>
    <row r="983" spans="3:9" ht="15.75" customHeight="1">
      <c r="C983" s="170"/>
      <c r="I983" s="359"/>
    </row>
    <row r="984" spans="3:9" ht="15.75" customHeight="1">
      <c r="C984" s="170"/>
      <c r="I984" s="359"/>
    </row>
    <row r="985" spans="3:9" ht="15.75" customHeight="1">
      <c r="C985" s="170"/>
      <c r="I985" s="359"/>
    </row>
    <row r="986" spans="3:9" ht="15.75" customHeight="1">
      <c r="C986" s="170"/>
      <c r="I986" s="359"/>
    </row>
    <row r="987" spans="3:9" ht="15.75" customHeight="1">
      <c r="C987" s="170"/>
      <c r="I987" s="359"/>
    </row>
    <row r="988" spans="3:9" ht="15.75" customHeight="1">
      <c r="C988" s="170"/>
      <c r="I988" s="359"/>
    </row>
    <row r="989" spans="3:9" ht="15.75" customHeight="1">
      <c r="C989" s="170"/>
      <c r="I989" s="359"/>
    </row>
    <row r="990" spans="3:9" ht="15.75" customHeight="1">
      <c r="C990" s="170"/>
      <c r="I990" s="359"/>
    </row>
    <row r="991" spans="3:9" ht="15.75" customHeight="1">
      <c r="C991" s="170"/>
      <c r="I991" s="359"/>
    </row>
    <row r="992" spans="3:9" ht="15.75" customHeight="1">
      <c r="C992" s="170"/>
      <c r="I992" s="359"/>
    </row>
    <row r="993" spans="3:9" ht="15.75" customHeight="1">
      <c r="C993" s="170"/>
      <c r="I993" s="359"/>
    </row>
    <row r="994" spans="3:9" ht="15.75" customHeight="1">
      <c r="C994" s="170"/>
      <c r="I994" s="359"/>
    </row>
    <row r="995" spans="3:9" ht="15.75" customHeight="1">
      <c r="C995" s="170"/>
      <c r="I995" s="359"/>
    </row>
    <row r="996" spans="3:9" ht="15.75" customHeight="1">
      <c r="C996" s="170"/>
      <c r="I996" s="359"/>
    </row>
    <row r="997" spans="3:9" ht="15.75" customHeight="1">
      <c r="C997" s="170"/>
      <c r="I997" s="359"/>
    </row>
    <row r="998" spans="3:9" ht="15.75" customHeight="1">
      <c r="C998" s="170"/>
      <c r="I998" s="359"/>
    </row>
    <row r="999" spans="3:9" ht="15.75" customHeight="1">
      <c r="C999" s="170"/>
      <c r="I999" s="359"/>
    </row>
    <row r="1000" spans="3:9" ht="15.75" customHeight="1">
      <c r="C1000" s="170"/>
      <c r="I1000" s="359"/>
    </row>
  </sheetData>
  <mergeCells count="59">
    <mergeCell ref="A1:P1"/>
    <mergeCell ref="A2:P2"/>
    <mergeCell ref="A3:P3"/>
    <mergeCell ref="A4:D4"/>
    <mergeCell ref="A5:P5"/>
    <mergeCell ref="B10:D10"/>
    <mergeCell ref="F10:S10"/>
    <mergeCell ref="D20:I20"/>
    <mergeCell ref="D25:I25"/>
    <mergeCell ref="D26:I26"/>
    <mergeCell ref="B15:B114"/>
    <mergeCell ref="D27:D28"/>
    <mergeCell ref="E27:E28"/>
    <mergeCell ref="F27:F28"/>
    <mergeCell ref="G27:G28"/>
    <mergeCell ref="D42:I42"/>
    <mergeCell ref="D43:I43"/>
    <mergeCell ref="D44:I44"/>
    <mergeCell ref="D49:I49"/>
    <mergeCell ref="D50:I50"/>
    <mergeCell ref="D51:I51"/>
    <mergeCell ref="D56:I56"/>
    <mergeCell ref="D57:I57"/>
    <mergeCell ref="D72:I72"/>
    <mergeCell ref="D78:I78"/>
    <mergeCell ref="D102:I102"/>
    <mergeCell ref="D84:I84"/>
    <mergeCell ref="D85:I85"/>
    <mergeCell ref="D89:I89"/>
    <mergeCell ref="D90:I90"/>
    <mergeCell ref="D95:I95"/>
    <mergeCell ref="D96:I96"/>
    <mergeCell ref="D97:I97"/>
    <mergeCell ref="D103:I103"/>
    <mergeCell ref="D104:I104"/>
    <mergeCell ref="D108:I108"/>
    <mergeCell ref="F11:S11"/>
    <mergeCell ref="E12:R12"/>
    <mergeCell ref="E13:R13"/>
    <mergeCell ref="D15:I15"/>
    <mergeCell ref="D16:I16"/>
    <mergeCell ref="D17:I17"/>
    <mergeCell ref="D58:I58"/>
    <mergeCell ref="D63:I63"/>
    <mergeCell ref="D64:I64"/>
    <mergeCell ref="D65:I65"/>
    <mergeCell ref="D70:I70"/>
    <mergeCell ref="D71:I71"/>
    <mergeCell ref="D79:I79"/>
    <mergeCell ref="B155:B161"/>
    <mergeCell ref="B163:B166"/>
    <mergeCell ref="B167:B181"/>
    <mergeCell ref="D109:I109"/>
    <mergeCell ref="D110:I110"/>
    <mergeCell ref="B127:E127"/>
    <mergeCell ref="B128:B134"/>
    <mergeCell ref="B136:E136"/>
    <mergeCell ref="B137:B143"/>
    <mergeCell ref="B150:E150"/>
  </mergeCells>
  <conditionalFormatting sqref="F122">
    <cfRule type="containsText" dxfId="38" priority="1" operator="containsText" text="ERROR">
      <formula>NOT(ISERROR(SEARCH(("ERROR"),(F122))))</formula>
    </cfRule>
  </conditionalFormatting>
  <conditionalFormatting sqref="F10">
    <cfRule type="notContainsBlanks" dxfId="37" priority="2">
      <formula>LEN(TRIM(F10))&gt;0</formula>
    </cfRule>
  </conditionalFormatting>
  <conditionalFormatting sqref="F11:S11">
    <cfRule type="expression" dxfId="36" priority="3">
      <formula>E11="NO SE REPORTA"</formula>
    </cfRule>
  </conditionalFormatting>
  <conditionalFormatting sqref="F11:S11">
    <cfRule type="expression" dxfId="35" priority="4">
      <formula>E10="NO APLICA"</formula>
    </cfRule>
  </conditionalFormatting>
  <conditionalFormatting sqref="E12:R12">
    <cfRule type="expression" dxfId="34" priority="5">
      <formula>E11="SI SE REPORTA"</formula>
    </cfRule>
  </conditionalFormatting>
  <dataValidations count="4">
    <dataValidation type="list" allowBlank="1" showErrorMessage="1" sqref="E11">
      <formula1>REPORTE</formula1>
    </dataValidation>
    <dataValidation type="decimal" allowBlank="1" showInputMessage="1" showErrorMessage="1" prompt="ERROR - Escriba un valor entre 0% y 100%" sqref="F117:F121">
      <formula1>0</formula1>
      <formula2>1</formula2>
    </dataValidation>
    <dataValidation type="decimal" operator="greaterThanOrEqual" allowBlank="1" showInputMessage="1" showErrorMessage="1" prompt="ERROR - Escriba un número igual o mayor que 0" sqref="E18:E19 E22:H23 E29:H40 E46:E48 E53:H54 E60:H61 E67:E69 E74:H75 E81:H82 E87:E88 E92:H93 E99:H100 E106:E107 E112:H113">
      <formula1>0</formula1>
    </dataValidation>
    <dataValidation type="list" allowBlank="1" showErrorMessage="1" sqref="E10">
      <formula1>SI</formula1>
    </dataValidation>
  </dataValidations>
  <hyperlinks>
    <hyperlink ref="B9" location="null!A1" display="VOLVER AL INDICE"/>
  </hyperlinks>
  <pageMargins left="0.25" right="0.25" top="0.75" bottom="0.75" header="0" footer="0"/>
  <pageSetup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sqref="A1:P1"/>
    </sheetView>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26" width="9.375" customWidth="1"/>
  </cols>
  <sheetData>
    <row r="1" spans="1:26" ht="100.5" customHeight="1">
      <c r="A1" s="808"/>
      <c r="B1" s="732"/>
      <c r="C1" s="732"/>
      <c r="D1" s="732"/>
      <c r="E1" s="732"/>
      <c r="F1" s="732"/>
      <c r="G1" s="732"/>
      <c r="H1" s="732"/>
      <c r="I1" s="732"/>
      <c r="J1" s="732"/>
      <c r="K1" s="732"/>
      <c r="L1" s="732"/>
      <c r="M1" s="732"/>
      <c r="N1" s="732"/>
      <c r="O1" s="732"/>
      <c r="P1" s="733"/>
      <c r="Q1" s="24"/>
      <c r="R1" s="24"/>
      <c r="S1" s="4"/>
      <c r="T1" s="4"/>
      <c r="U1" s="4"/>
      <c r="V1" s="4"/>
      <c r="W1" s="4"/>
      <c r="X1" s="4"/>
      <c r="Y1" s="4"/>
      <c r="Z1" s="4"/>
    </row>
    <row r="2" spans="1:26">
      <c r="A2" s="731" t="str">
        <f>'Datos Generales'!C5</f>
        <v>Corporación Autónoma Regional del Tolima – CORTOLIMA</v>
      </c>
      <c r="B2" s="732"/>
      <c r="C2" s="732"/>
      <c r="D2" s="732"/>
      <c r="E2" s="732"/>
      <c r="F2" s="732"/>
      <c r="G2" s="732"/>
      <c r="H2" s="732"/>
      <c r="I2" s="732"/>
      <c r="J2" s="732"/>
      <c r="K2" s="732"/>
      <c r="L2" s="732"/>
      <c r="M2" s="732"/>
      <c r="N2" s="732"/>
      <c r="O2" s="732"/>
      <c r="P2" s="733"/>
      <c r="Q2" s="24"/>
      <c r="R2" s="24"/>
      <c r="S2" s="5"/>
      <c r="T2" s="5"/>
      <c r="U2" s="5"/>
      <c r="V2" s="5"/>
      <c r="W2" s="5"/>
      <c r="X2" s="5"/>
      <c r="Y2" s="5"/>
      <c r="Z2" s="5"/>
    </row>
    <row r="3" spans="1:26">
      <c r="A3" s="809" t="s">
        <v>845</v>
      </c>
      <c r="B3" s="732"/>
      <c r="C3" s="732"/>
      <c r="D3" s="732"/>
      <c r="E3" s="732"/>
      <c r="F3" s="732"/>
      <c r="G3" s="732"/>
      <c r="H3" s="732"/>
      <c r="I3" s="732"/>
      <c r="J3" s="732"/>
      <c r="K3" s="732"/>
      <c r="L3" s="732"/>
      <c r="M3" s="732"/>
      <c r="N3" s="732"/>
      <c r="O3" s="732"/>
      <c r="P3" s="733"/>
      <c r="Q3" s="24"/>
      <c r="R3" s="24"/>
      <c r="S3" s="5"/>
      <c r="T3" s="5"/>
      <c r="U3" s="5"/>
      <c r="V3" s="5"/>
      <c r="W3" s="5"/>
      <c r="X3" s="5"/>
      <c r="Y3" s="5"/>
      <c r="Z3" s="5"/>
    </row>
    <row r="4" spans="1:26" ht="15.75">
      <c r="A4" s="809" t="s">
        <v>49</v>
      </c>
      <c r="B4" s="732"/>
      <c r="C4" s="732"/>
      <c r="D4" s="810"/>
      <c r="E4" s="14" t="str">
        <f>'Datos Generales'!C6</f>
        <v>2020-I</v>
      </c>
      <c r="F4" s="14"/>
      <c r="G4" s="14"/>
      <c r="H4" s="14"/>
      <c r="I4" s="14"/>
      <c r="J4" s="14"/>
      <c r="K4" s="14"/>
      <c r="L4" s="14"/>
      <c r="M4" s="14"/>
      <c r="N4" s="14"/>
      <c r="O4" s="14"/>
      <c r="P4" s="15"/>
      <c r="Q4" s="24"/>
      <c r="R4" s="24"/>
      <c r="S4" s="5"/>
      <c r="T4" s="5"/>
      <c r="U4" s="5"/>
      <c r="V4" s="5"/>
      <c r="W4" s="5"/>
      <c r="X4" s="5"/>
      <c r="Y4" s="5"/>
      <c r="Z4" s="5"/>
    </row>
    <row r="5" spans="1:26" ht="16.5" customHeight="1">
      <c r="A5" s="809" t="s">
        <v>266</v>
      </c>
      <c r="B5" s="732"/>
      <c r="C5" s="732"/>
      <c r="D5" s="732"/>
      <c r="E5" s="732"/>
      <c r="F5" s="732"/>
      <c r="G5" s="732"/>
      <c r="H5" s="732"/>
      <c r="I5" s="732"/>
      <c r="J5" s="732"/>
      <c r="K5" s="732"/>
      <c r="L5" s="732"/>
      <c r="M5" s="732"/>
      <c r="N5" s="732"/>
      <c r="O5" s="732"/>
      <c r="P5" s="733"/>
      <c r="Q5" s="24"/>
      <c r="R5" s="24"/>
      <c r="S5" s="24"/>
      <c r="T5" s="24"/>
      <c r="U5" s="24"/>
      <c r="V5" s="24"/>
      <c r="W5" s="24"/>
      <c r="X5" s="24"/>
      <c r="Y5" s="24"/>
      <c r="Z5" s="24"/>
    </row>
    <row r="6" spans="1:26">
      <c r="A6" s="24"/>
      <c r="B6" s="118" t="s">
        <v>882</v>
      </c>
      <c r="C6" s="119"/>
      <c r="D6" s="120"/>
      <c r="E6" s="207"/>
      <c r="F6" s="120" t="s">
        <v>883</v>
      </c>
      <c r="G6" s="120"/>
      <c r="H6" s="120"/>
      <c r="I6" s="120"/>
      <c r="J6" s="120"/>
      <c r="K6" s="120"/>
    </row>
    <row r="7" spans="1:26">
      <c r="A7" s="24"/>
      <c r="B7" s="122"/>
      <c r="C7" s="123"/>
      <c r="D7" s="120"/>
      <c r="E7" s="124"/>
      <c r="F7" s="120" t="s">
        <v>884</v>
      </c>
      <c r="G7" s="120"/>
      <c r="H7" s="120"/>
      <c r="I7" s="120"/>
      <c r="J7" s="120"/>
      <c r="K7" s="120"/>
    </row>
    <row r="8" spans="1:26">
      <c r="A8" s="24"/>
      <c r="B8" s="134" t="s">
        <v>885</v>
      </c>
      <c r="C8" s="126">
        <v>2020</v>
      </c>
      <c r="D8" s="127" t="e">
        <f>IF(E10="NO APLICA","NO APLICA",IF(E11="NO SE REPORTA","SIN INFORMACION",+E21))</f>
        <v>#DIV/0!</v>
      </c>
      <c r="E8" s="209"/>
      <c r="F8" s="120" t="s">
        <v>886</v>
      </c>
      <c r="G8" s="120"/>
      <c r="H8" s="120"/>
      <c r="I8" s="120"/>
      <c r="J8" s="120"/>
      <c r="K8" s="120"/>
    </row>
    <row r="9" spans="1:26">
      <c r="A9" s="24"/>
      <c r="B9" s="129" t="s">
        <v>887</v>
      </c>
      <c r="C9" s="170"/>
      <c r="D9" s="120"/>
      <c r="E9" s="120"/>
      <c r="F9" s="120"/>
      <c r="G9" s="120"/>
      <c r="H9" s="120"/>
      <c r="I9" s="120"/>
      <c r="J9" s="120"/>
      <c r="K9" s="120"/>
    </row>
    <row r="10" spans="1:26">
      <c r="A10" s="24"/>
      <c r="B10" s="836" t="s">
        <v>888</v>
      </c>
      <c r="C10" s="787"/>
      <c r="D10" s="787"/>
      <c r="E10" s="132" t="s">
        <v>889</v>
      </c>
      <c r="F10" s="83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787"/>
      <c r="H10" s="787"/>
      <c r="I10" s="787"/>
      <c r="J10" s="787"/>
      <c r="K10" s="787"/>
      <c r="L10" s="787"/>
      <c r="M10" s="787"/>
      <c r="N10" s="787"/>
      <c r="O10" s="787"/>
      <c r="P10" s="787"/>
      <c r="Q10" s="787"/>
      <c r="R10" s="787"/>
      <c r="S10" s="787"/>
      <c r="T10" s="120"/>
      <c r="U10" s="120"/>
      <c r="V10" s="24"/>
      <c r="W10" s="24"/>
      <c r="X10" s="24"/>
      <c r="Y10" s="24"/>
      <c r="Z10" s="24"/>
    </row>
    <row r="11" spans="1:26" ht="14.25" customHeight="1">
      <c r="A11" s="24"/>
      <c r="B11" s="133"/>
      <c r="C11" s="130"/>
      <c r="D11" s="134" t="str">
        <f>IF(E10="SI APLICA","¿El indicador no se reporta por limitaciones de información disponible? ","")</f>
        <v xml:space="preserve">¿El indicador no se reporta por limitaciones de información disponible? </v>
      </c>
      <c r="E11" s="135" t="s">
        <v>1020</v>
      </c>
      <c r="F11" s="838"/>
      <c r="G11" s="787"/>
      <c r="H11" s="787"/>
      <c r="I11" s="787"/>
      <c r="J11" s="787"/>
      <c r="K11" s="787"/>
      <c r="L11" s="787"/>
      <c r="M11" s="787"/>
      <c r="N11" s="787"/>
      <c r="O11" s="787"/>
      <c r="P11" s="787"/>
      <c r="Q11" s="787"/>
      <c r="R11" s="787"/>
      <c r="S11" s="787"/>
      <c r="T11" s="24"/>
      <c r="U11" s="24"/>
      <c r="V11" s="24"/>
      <c r="W11" s="24"/>
      <c r="X11" s="24"/>
      <c r="Y11" s="24"/>
      <c r="Z11" s="24"/>
    </row>
    <row r="12" spans="1:26" ht="23.25" customHeight="1">
      <c r="A12" s="24"/>
      <c r="B12" s="133"/>
      <c r="C12" s="130"/>
      <c r="D12" s="134" t="str">
        <f>IF(E11="SI SE REPORTA","¿Qué programas o proyectos del Plan de Acción están asociados al indicador? ","")</f>
        <v xml:space="preserve">¿Qué programas o proyectos del Plan de Acción están asociados al indicador? </v>
      </c>
      <c r="E12" s="839"/>
      <c r="F12" s="787"/>
      <c r="G12" s="787"/>
      <c r="H12" s="787"/>
      <c r="I12" s="787"/>
      <c r="J12" s="787"/>
      <c r="K12" s="787"/>
      <c r="L12" s="787"/>
      <c r="M12" s="787"/>
      <c r="N12" s="787"/>
      <c r="O12" s="787"/>
      <c r="P12" s="787"/>
      <c r="Q12" s="787"/>
      <c r="R12" s="787"/>
      <c r="S12" s="24"/>
      <c r="T12" s="24"/>
      <c r="U12" s="24"/>
      <c r="V12" s="24"/>
      <c r="W12" s="24"/>
      <c r="X12" s="24"/>
      <c r="Y12" s="24"/>
      <c r="Z12" s="24"/>
    </row>
    <row r="13" spans="1:26" ht="21.75" customHeight="1">
      <c r="A13" s="24"/>
      <c r="B13" s="133"/>
      <c r="C13" s="130"/>
      <c r="D13" s="134" t="s">
        <v>891</v>
      </c>
      <c r="E13" s="832"/>
      <c r="F13" s="833"/>
      <c r="G13" s="833"/>
      <c r="H13" s="833"/>
      <c r="I13" s="833"/>
      <c r="J13" s="833"/>
      <c r="K13" s="833"/>
      <c r="L13" s="833"/>
      <c r="M13" s="833"/>
      <c r="N13" s="833"/>
      <c r="O13" s="833"/>
      <c r="P13" s="833"/>
      <c r="Q13" s="833"/>
      <c r="R13" s="834"/>
      <c r="S13" s="24"/>
      <c r="T13" s="24"/>
      <c r="U13" s="24"/>
      <c r="V13" s="24"/>
      <c r="W13" s="24"/>
      <c r="X13" s="24"/>
      <c r="Y13" s="24"/>
      <c r="Z13" s="24"/>
    </row>
    <row r="14" spans="1:26" ht="6.75" customHeight="1">
      <c r="A14" s="24"/>
      <c r="B14" s="133"/>
      <c r="C14" s="170"/>
      <c r="D14" s="120"/>
      <c r="E14" s="120"/>
      <c r="F14" s="120"/>
      <c r="G14" s="120"/>
      <c r="H14" s="120"/>
      <c r="I14" s="120"/>
      <c r="J14" s="120"/>
      <c r="K14" s="120"/>
      <c r="L14" s="24"/>
      <c r="M14" s="24"/>
      <c r="N14" s="24"/>
      <c r="O14" s="24"/>
      <c r="P14" s="24"/>
      <c r="Q14" s="24"/>
      <c r="R14" s="24"/>
      <c r="S14" s="24"/>
      <c r="T14" s="24"/>
      <c r="U14" s="24"/>
      <c r="V14" s="24"/>
      <c r="W14" s="24"/>
      <c r="X14" s="24"/>
      <c r="Y14" s="24"/>
      <c r="Z14" s="24"/>
    </row>
    <row r="15" spans="1:26">
      <c r="A15" s="24"/>
      <c r="B15" s="813" t="s">
        <v>892</v>
      </c>
      <c r="C15" s="200"/>
      <c r="D15" s="826"/>
      <c r="E15" s="784"/>
      <c r="F15" s="784"/>
      <c r="G15" s="784"/>
      <c r="H15" s="784"/>
      <c r="I15" s="785"/>
      <c r="J15" s="120"/>
      <c r="K15" s="120"/>
    </row>
    <row r="16" spans="1:26">
      <c r="A16" s="24"/>
      <c r="B16" s="814"/>
      <c r="C16" s="201"/>
      <c r="D16" s="828" t="s">
        <v>893</v>
      </c>
      <c r="E16" s="790"/>
      <c r="F16" s="790"/>
      <c r="G16" s="790"/>
      <c r="H16" s="790"/>
      <c r="I16" s="791"/>
      <c r="J16" s="120"/>
      <c r="K16" s="120"/>
    </row>
    <row r="17" spans="1:11">
      <c r="A17" s="24"/>
      <c r="B17" s="814"/>
      <c r="C17" s="180"/>
      <c r="D17" s="139" t="s">
        <v>1024</v>
      </c>
      <c r="E17" s="153" t="s">
        <v>916</v>
      </c>
      <c r="F17" s="153" t="s">
        <v>917</v>
      </c>
      <c r="G17" s="153" t="s">
        <v>918</v>
      </c>
      <c r="H17" s="153" t="s">
        <v>919</v>
      </c>
      <c r="I17" s="153" t="s">
        <v>1025</v>
      </c>
      <c r="J17" s="120"/>
      <c r="K17" s="120"/>
    </row>
    <row r="18" spans="1:11" ht="36">
      <c r="A18" s="24"/>
      <c r="B18" s="814"/>
      <c r="C18" s="180"/>
      <c r="D18" s="142" t="s">
        <v>1914</v>
      </c>
      <c r="E18" s="360"/>
      <c r="F18" s="360"/>
      <c r="G18" s="360"/>
      <c r="H18" s="360"/>
      <c r="I18" s="362">
        <f t="shared" ref="I18:I20" si="0">SUM(E18:H18)</f>
        <v>0</v>
      </c>
      <c r="J18" s="120"/>
      <c r="K18" s="120"/>
    </row>
    <row r="19" spans="1:11" ht="36">
      <c r="A19" s="24"/>
      <c r="B19" s="814"/>
      <c r="C19" s="180"/>
      <c r="D19" s="142" t="s">
        <v>1915</v>
      </c>
      <c r="E19" s="360"/>
      <c r="F19" s="360"/>
      <c r="G19" s="360"/>
      <c r="H19" s="360"/>
      <c r="I19" s="362">
        <f t="shared" si="0"/>
        <v>0</v>
      </c>
      <c r="J19" s="120"/>
      <c r="K19" s="120"/>
    </row>
    <row r="20" spans="1:11" ht="36">
      <c r="A20" s="24"/>
      <c r="B20" s="814"/>
      <c r="C20" s="180"/>
      <c r="D20" s="142" t="s">
        <v>1916</v>
      </c>
      <c r="E20" s="360"/>
      <c r="F20" s="360"/>
      <c r="G20" s="360"/>
      <c r="H20" s="360"/>
      <c r="I20" s="362">
        <f t="shared" si="0"/>
        <v>0</v>
      </c>
      <c r="J20" s="120"/>
      <c r="K20" s="120"/>
    </row>
    <row r="21" spans="1:11" ht="15.75" customHeight="1">
      <c r="A21" s="24"/>
      <c r="B21" s="815"/>
      <c r="C21" s="145"/>
      <c r="D21" s="142" t="s">
        <v>1917</v>
      </c>
      <c r="E21" s="369" t="e">
        <f t="shared" ref="E21:I21" si="1">+(E19+E20)/E18</f>
        <v>#DIV/0!</v>
      </c>
      <c r="F21" s="369" t="e">
        <f t="shared" si="1"/>
        <v>#DIV/0!</v>
      </c>
      <c r="G21" s="369" t="e">
        <f t="shared" si="1"/>
        <v>#DIV/0!</v>
      </c>
      <c r="H21" s="369" t="e">
        <f t="shared" si="1"/>
        <v>#DIV/0!</v>
      </c>
      <c r="I21" s="369" t="e">
        <f t="shared" si="1"/>
        <v>#DIV/0!</v>
      </c>
      <c r="J21" s="120"/>
      <c r="K21" s="120"/>
    </row>
    <row r="22" spans="1:11" ht="36" customHeight="1">
      <c r="A22" s="24"/>
      <c r="B22" s="187" t="s">
        <v>931</v>
      </c>
      <c r="C22" s="202"/>
      <c r="D22" s="822" t="s">
        <v>1918</v>
      </c>
      <c r="E22" s="732"/>
      <c r="F22" s="732"/>
      <c r="G22" s="732"/>
      <c r="H22" s="732"/>
      <c r="I22" s="733"/>
      <c r="J22" s="120"/>
      <c r="K22" s="120"/>
    </row>
    <row r="23" spans="1:11" ht="36" customHeight="1">
      <c r="A23" s="24"/>
      <c r="B23" s="187" t="s">
        <v>933</v>
      </c>
      <c r="C23" s="202"/>
      <c r="D23" s="822" t="s">
        <v>1033</v>
      </c>
      <c r="E23" s="732"/>
      <c r="F23" s="732"/>
      <c r="G23" s="732"/>
      <c r="H23" s="732"/>
      <c r="I23" s="733"/>
      <c r="J23" s="120"/>
      <c r="K23" s="120"/>
    </row>
    <row r="24" spans="1:11" ht="15.75" customHeight="1">
      <c r="A24" s="24"/>
      <c r="B24" s="118"/>
      <c r="C24" s="119"/>
      <c r="D24" s="120"/>
      <c r="E24" s="120"/>
      <c r="F24" s="120"/>
      <c r="G24" s="120"/>
      <c r="H24" s="120"/>
      <c r="I24" s="120"/>
      <c r="J24" s="120"/>
      <c r="K24" s="120"/>
    </row>
    <row r="25" spans="1:11" ht="24" customHeight="1">
      <c r="A25" s="24"/>
      <c r="B25" s="830" t="s">
        <v>935</v>
      </c>
      <c r="C25" s="732"/>
      <c r="D25" s="732"/>
      <c r="E25" s="733"/>
      <c r="F25" s="120"/>
      <c r="G25" s="120"/>
      <c r="H25" s="120"/>
      <c r="I25" s="120"/>
      <c r="J25" s="120"/>
      <c r="K25" s="120"/>
    </row>
    <row r="26" spans="1:11" ht="15.75" customHeight="1">
      <c r="A26" s="24"/>
      <c r="B26" s="813">
        <v>1</v>
      </c>
      <c r="C26" s="180"/>
      <c r="D26" s="181" t="s">
        <v>936</v>
      </c>
      <c r="E26" s="148"/>
      <c r="F26" s="120"/>
      <c r="G26" s="120"/>
      <c r="H26" s="120"/>
      <c r="I26" s="120"/>
      <c r="J26" s="120"/>
      <c r="K26" s="120"/>
    </row>
    <row r="27" spans="1:11" ht="15.75" customHeight="1">
      <c r="A27" s="24"/>
      <c r="B27" s="814"/>
      <c r="C27" s="180"/>
      <c r="D27" s="142" t="s">
        <v>8</v>
      </c>
      <c r="E27" s="148"/>
      <c r="F27" s="120"/>
      <c r="G27" s="120"/>
      <c r="H27" s="120"/>
      <c r="I27" s="120"/>
      <c r="J27" s="120"/>
      <c r="K27" s="120"/>
    </row>
    <row r="28" spans="1:11" ht="15.75" customHeight="1">
      <c r="A28" s="24"/>
      <c r="B28" s="814"/>
      <c r="C28" s="180"/>
      <c r="D28" s="142" t="s">
        <v>937</v>
      </c>
      <c r="E28" s="148"/>
      <c r="F28" s="120"/>
      <c r="G28" s="120"/>
      <c r="H28" s="120"/>
      <c r="I28" s="120"/>
      <c r="J28" s="120"/>
      <c r="K28" s="120"/>
    </row>
    <row r="29" spans="1:11" ht="15.75" customHeight="1">
      <c r="A29" s="24"/>
      <c r="B29" s="814"/>
      <c r="C29" s="180"/>
      <c r="D29" s="142" t="s">
        <v>10</v>
      </c>
      <c r="E29" s="148"/>
      <c r="F29" s="120"/>
      <c r="G29" s="120"/>
      <c r="H29" s="120"/>
      <c r="I29" s="120"/>
      <c r="J29" s="120"/>
      <c r="K29" s="120"/>
    </row>
    <row r="30" spans="1:11" ht="15.75" customHeight="1">
      <c r="A30" s="24"/>
      <c r="B30" s="814"/>
      <c r="C30" s="180"/>
      <c r="D30" s="142" t="s">
        <v>12</v>
      </c>
      <c r="E30" s="148"/>
      <c r="F30" s="120"/>
      <c r="G30" s="120"/>
      <c r="H30" s="120"/>
      <c r="I30" s="120"/>
      <c r="J30" s="120"/>
      <c r="K30" s="120"/>
    </row>
    <row r="31" spans="1:11" ht="15.75" customHeight="1">
      <c r="A31" s="24"/>
      <c r="B31" s="814"/>
      <c r="C31" s="180"/>
      <c r="D31" s="142" t="s">
        <v>14</v>
      </c>
      <c r="E31" s="148"/>
      <c r="F31" s="120"/>
      <c r="G31" s="120"/>
      <c r="H31" s="120"/>
      <c r="I31" s="120"/>
      <c r="J31" s="120"/>
      <c r="K31" s="120"/>
    </row>
    <row r="32" spans="1:11" ht="15.75" customHeight="1">
      <c r="A32" s="24"/>
      <c r="B32" s="815"/>
      <c r="C32" s="145"/>
      <c r="D32" s="142" t="s">
        <v>938</v>
      </c>
      <c r="E32" s="148"/>
      <c r="F32" s="120"/>
      <c r="G32" s="120"/>
      <c r="H32" s="120"/>
      <c r="I32" s="120"/>
      <c r="J32" s="120"/>
      <c r="K32" s="120"/>
    </row>
    <row r="33" spans="1:11" ht="15.75" customHeight="1">
      <c r="A33" s="24"/>
      <c r="B33" s="118"/>
      <c r="C33" s="119"/>
      <c r="D33" s="120"/>
      <c r="E33" s="120"/>
      <c r="F33" s="120"/>
      <c r="G33" s="120"/>
      <c r="H33" s="120"/>
      <c r="I33" s="120"/>
      <c r="J33" s="120"/>
      <c r="K33" s="120"/>
    </row>
    <row r="34" spans="1:11" ht="15.75" customHeight="1">
      <c r="A34" s="24"/>
      <c r="B34" s="830" t="s">
        <v>939</v>
      </c>
      <c r="C34" s="732"/>
      <c r="D34" s="732"/>
      <c r="E34" s="733"/>
      <c r="F34" s="120"/>
      <c r="G34" s="120"/>
      <c r="H34" s="120"/>
      <c r="I34" s="120"/>
      <c r="J34" s="120"/>
      <c r="K34" s="120"/>
    </row>
    <row r="35" spans="1:11" ht="15.75" customHeight="1">
      <c r="A35" s="24"/>
      <c r="B35" s="813">
        <v>1</v>
      </c>
      <c r="C35" s="180"/>
      <c r="D35" s="181" t="s">
        <v>936</v>
      </c>
      <c r="E35" s="231" t="s">
        <v>940</v>
      </c>
      <c r="F35" s="120"/>
      <c r="G35" s="120"/>
      <c r="H35" s="120"/>
      <c r="I35" s="120"/>
      <c r="J35" s="120"/>
      <c r="K35" s="120"/>
    </row>
    <row r="36" spans="1:11" ht="15.75" customHeight="1">
      <c r="A36" s="24"/>
      <c r="B36" s="814"/>
      <c r="C36" s="180"/>
      <c r="D36" s="142" t="s">
        <v>8</v>
      </c>
      <c r="E36" s="347" t="s">
        <v>941</v>
      </c>
      <c r="F36" s="120"/>
      <c r="G36" s="120"/>
      <c r="H36" s="120"/>
      <c r="I36" s="120"/>
      <c r="J36" s="120"/>
      <c r="K36" s="120"/>
    </row>
    <row r="37" spans="1:11" ht="15.75" customHeight="1">
      <c r="A37" s="24"/>
      <c r="B37" s="814"/>
      <c r="C37" s="180"/>
      <c r="D37" s="142" t="s">
        <v>937</v>
      </c>
      <c r="E37" s="183"/>
      <c r="F37" s="120"/>
      <c r="G37" s="120"/>
      <c r="H37" s="120"/>
      <c r="I37" s="120"/>
      <c r="J37" s="120"/>
      <c r="K37" s="120"/>
    </row>
    <row r="38" spans="1:11" ht="15.75" customHeight="1">
      <c r="A38" s="24"/>
      <c r="B38" s="814"/>
      <c r="C38" s="180"/>
      <c r="D38" s="142" t="s">
        <v>10</v>
      </c>
      <c r="E38" s="183"/>
      <c r="F38" s="120"/>
      <c r="G38" s="120"/>
      <c r="H38" s="120"/>
      <c r="I38" s="120"/>
      <c r="J38" s="120"/>
      <c r="K38" s="120"/>
    </row>
    <row r="39" spans="1:11" ht="15.75" customHeight="1">
      <c r="A39" s="24"/>
      <c r="B39" s="814"/>
      <c r="C39" s="180"/>
      <c r="D39" s="142" t="s">
        <v>12</v>
      </c>
      <c r="E39" s="183"/>
      <c r="F39" s="120"/>
      <c r="G39" s="120"/>
      <c r="H39" s="120"/>
      <c r="I39" s="120"/>
      <c r="J39" s="120"/>
      <c r="K39" s="120"/>
    </row>
    <row r="40" spans="1:11" ht="15.75" customHeight="1">
      <c r="A40" s="24"/>
      <c r="B40" s="814"/>
      <c r="C40" s="180"/>
      <c r="D40" s="142" t="s">
        <v>14</v>
      </c>
      <c r="E40" s="183"/>
      <c r="F40" s="120"/>
      <c r="G40" s="120"/>
      <c r="H40" s="120"/>
      <c r="I40" s="120"/>
      <c r="J40" s="120"/>
      <c r="K40" s="120"/>
    </row>
    <row r="41" spans="1:11" ht="15.75" customHeight="1">
      <c r="A41" s="24"/>
      <c r="B41" s="815"/>
      <c r="C41" s="145"/>
      <c r="D41" s="142" t="s">
        <v>938</v>
      </c>
      <c r="E41" s="183"/>
      <c r="F41" s="120"/>
      <c r="G41" s="120"/>
      <c r="H41" s="120"/>
      <c r="I41" s="120"/>
      <c r="J41" s="120"/>
      <c r="K41" s="120"/>
    </row>
    <row r="42" spans="1:11" ht="15.75" customHeight="1">
      <c r="A42" s="24"/>
      <c r="B42" s="118"/>
      <c r="C42" s="119"/>
      <c r="D42" s="120"/>
      <c r="E42" s="120"/>
      <c r="F42" s="120"/>
      <c r="G42" s="120"/>
      <c r="H42" s="120"/>
      <c r="I42" s="120"/>
      <c r="J42" s="120"/>
      <c r="K42" s="120"/>
    </row>
    <row r="43" spans="1:11" ht="15" customHeight="1">
      <c r="A43" s="24"/>
      <c r="B43" s="178" t="s">
        <v>942</v>
      </c>
      <c r="C43" s="224"/>
      <c r="D43" s="224"/>
      <c r="E43" s="225"/>
      <c r="F43" s="24"/>
      <c r="G43" s="120"/>
      <c r="H43" s="120"/>
      <c r="I43" s="120"/>
      <c r="J43" s="120"/>
      <c r="K43" s="120"/>
    </row>
    <row r="44" spans="1:11" ht="15.75" customHeight="1">
      <c r="A44" s="24"/>
      <c r="B44" s="187" t="s">
        <v>943</v>
      </c>
      <c r="C44" s="142" t="s">
        <v>944</v>
      </c>
      <c r="D44" s="142" t="s">
        <v>945</v>
      </c>
      <c r="E44" s="142" t="s">
        <v>946</v>
      </c>
      <c r="F44" s="120"/>
      <c r="G44" s="120"/>
      <c r="H44" s="120"/>
      <c r="I44" s="120"/>
      <c r="J44" s="120"/>
    </row>
    <row r="45" spans="1:11" ht="15.75" customHeight="1">
      <c r="A45" s="24"/>
      <c r="B45" s="189">
        <v>42401</v>
      </c>
      <c r="C45" s="142">
        <v>0.01</v>
      </c>
      <c r="D45" s="216" t="s">
        <v>1919</v>
      </c>
      <c r="E45" s="142"/>
      <c r="F45" s="120"/>
      <c r="G45" s="120"/>
      <c r="H45" s="120"/>
      <c r="I45" s="120"/>
      <c r="J45" s="120"/>
    </row>
    <row r="46" spans="1:11" ht="15.75" customHeight="1">
      <c r="A46" s="24"/>
      <c r="B46" s="118"/>
      <c r="C46" s="119"/>
      <c r="D46" s="120"/>
      <c r="E46" s="120"/>
      <c r="F46" s="120"/>
      <c r="G46" s="120"/>
      <c r="H46" s="120"/>
      <c r="I46" s="120"/>
      <c r="J46" s="120"/>
      <c r="K46" s="120"/>
    </row>
    <row r="47" spans="1:11" ht="15.75" customHeight="1">
      <c r="A47" s="24"/>
      <c r="B47" s="193" t="s">
        <v>850</v>
      </c>
      <c r="C47" s="194"/>
      <c r="D47" s="120"/>
      <c r="E47" s="120"/>
      <c r="F47" s="120"/>
      <c r="G47" s="120"/>
      <c r="H47" s="120"/>
      <c r="I47" s="120"/>
      <c r="J47" s="120"/>
      <c r="K47" s="120"/>
    </row>
    <row r="48" spans="1:11" ht="15.75" customHeight="1">
      <c r="A48" s="24"/>
      <c r="B48" s="869"/>
      <c r="C48" s="817"/>
      <c r="D48" s="817"/>
      <c r="E48" s="818"/>
      <c r="F48" s="120"/>
      <c r="G48" s="120"/>
      <c r="H48" s="120"/>
      <c r="I48" s="120"/>
      <c r="J48" s="120"/>
      <c r="K48" s="120"/>
    </row>
    <row r="49" spans="1:11" ht="15.75" customHeight="1">
      <c r="A49" s="24"/>
      <c r="B49" s="819"/>
      <c r="C49" s="820"/>
      <c r="D49" s="820"/>
      <c r="E49" s="821"/>
      <c r="F49" s="120"/>
      <c r="G49" s="120"/>
      <c r="H49" s="120"/>
      <c r="I49" s="120"/>
      <c r="J49" s="120"/>
      <c r="K49" s="120"/>
    </row>
    <row r="50" spans="1:11" ht="15.75" customHeight="1">
      <c r="A50" s="24"/>
      <c r="B50" s="120"/>
      <c r="C50" s="170"/>
      <c r="D50" s="120"/>
      <c r="E50" s="120"/>
      <c r="F50" s="120"/>
      <c r="G50" s="120"/>
      <c r="H50" s="120"/>
      <c r="I50" s="120"/>
      <c r="J50" s="120"/>
      <c r="K50" s="120"/>
    </row>
    <row r="51" spans="1:11" ht="15.75" customHeight="1">
      <c r="B51" s="220" t="s">
        <v>948</v>
      </c>
      <c r="C51" s="197"/>
      <c r="D51" s="120"/>
      <c r="E51" s="120"/>
      <c r="F51" s="120"/>
      <c r="G51" s="120"/>
      <c r="H51" s="120"/>
      <c r="I51" s="120"/>
      <c r="J51" s="120"/>
      <c r="K51" s="120"/>
    </row>
    <row r="52" spans="1:11" ht="15.75" customHeight="1">
      <c r="B52" s="118"/>
      <c r="C52" s="119"/>
      <c r="D52" s="120"/>
      <c r="E52" s="120"/>
      <c r="F52" s="120"/>
      <c r="G52" s="120"/>
      <c r="H52" s="120"/>
      <c r="I52" s="120"/>
      <c r="J52" s="120"/>
      <c r="K52" s="120"/>
    </row>
    <row r="53" spans="1:11" ht="15.75" customHeight="1">
      <c r="B53" s="198" t="s">
        <v>949</v>
      </c>
      <c r="C53" s="146"/>
      <c r="D53" s="139" t="s">
        <v>1920</v>
      </c>
      <c r="E53" s="120"/>
      <c r="F53" s="120"/>
      <c r="G53" s="120"/>
      <c r="H53" s="120"/>
      <c r="I53" s="120"/>
      <c r="J53" s="120"/>
      <c r="K53" s="120"/>
    </row>
    <row r="54" spans="1:11" ht="15.75" customHeight="1">
      <c r="B54" s="813" t="s">
        <v>951</v>
      </c>
      <c r="C54" s="180"/>
      <c r="D54" s="221" t="s">
        <v>952</v>
      </c>
      <c r="E54" s="120"/>
      <c r="F54" s="120"/>
      <c r="G54" s="120"/>
      <c r="H54" s="120"/>
      <c r="I54" s="120"/>
      <c r="J54" s="120"/>
      <c r="K54" s="120"/>
    </row>
    <row r="55" spans="1:11" ht="15.75" customHeight="1">
      <c r="B55" s="814"/>
      <c r="C55" s="180"/>
      <c r="D55" s="221" t="s">
        <v>1921</v>
      </c>
      <c r="E55" s="120"/>
      <c r="F55" s="120"/>
      <c r="G55" s="120"/>
      <c r="H55" s="120"/>
      <c r="I55" s="120"/>
      <c r="J55" s="120"/>
      <c r="K55" s="120"/>
    </row>
    <row r="56" spans="1:11" ht="15.75" customHeight="1">
      <c r="B56" s="814"/>
      <c r="C56" s="180"/>
      <c r="D56" s="221" t="s">
        <v>1038</v>
      </c>
      <c r="E56" s="120"/>
      <c r="F56" s="120"/>
      <c r="G56" s="120"/>
      <c r="H56" s="120"/>
      <c r="I56" s="120"/>
      <c r="J56" s="120"/>
      <c r="K56" s="120"/>
    </row>
    <row r="57" spans="1:11" ht="15.75" customHeight="1">
      <c r="B57" s="814"/>
      <c r="C57" s="180"/>
      <c r="D57" s="206" t="s">
        <v>1922</v>
      </c>
      <c r="E57" s="120"/>
      <c r="F57" s="120"/>
      <c r="G57" s="120"/>
      <c r="H57" s="120"/>
      <c r="I57" s="120"/>
      <c r="J57" s="120"/>
      <c r="K57" s="120"/>
    </row>
    <row r="58" spans="1:11" ht="15.75" customHeight="1">
      <c r="B58" s="814"/>
      <c r="C58" s="180"/>
      <c r="D58" s="206" t="s">
        <v>1923</v>
      </c>
      <c r="E58" s="120"/>
      <c r="F58" s="120"/>
      <c r="G58" s="120"/>
      <c r="H58" s="120"/>
      <c r="I58" s="120"/>
      <c r="J58" s="120"/>
      <c r="K58" s="120"/>
    </row>
    <row r="59" spans="1:11" ht="15.75" customHeight="1">
      <c r="B59" s="815"/>
      <c r="C59" s="145"/>
      <c r="D59" s="142" t="s">
        <v>957</v>
      </c>
      <c r="E59" s="120"/>
      <c r="F59" s="120"/>
      <c r="G59" s="120"/>
      <c r="H59" s="120"/>
      <c r="I59" s="120"/>
      <c r="J59" s="120"/>
      <c r="K59" s="120"/>
    </row>
    <row r="60" spans="1:11" ht="15.75" customHeight="1">
      <c r="B60" s="187" t="s">
        <v>964</v>
      </c>
      <c r="C60" s="145"/>
      <c r="D60" s="142"/>
      <c r="E60" s="120"/>
      <c r="F60" s="120"/>
      <c r="G60" s="120"/>
      <c r="H60" s="120"/>
      <c r="I60" s="120"/>
      <c r="J60" s="120"/>
      <c r="K60" s="120"/>
    </row>
    <row r="61" spans="1:11" ht="15.75" customHeight="1">
      <c r="B61" s="813" t="s">
        <v>965</v>
      </c>
      <c r="C61" s="180"/>
      <c r="D61" s="206" t="s">
        <v>1924</v>
      </c>
      <c r="E61" s="120"/>
      <c r="F61" s="120"/>
      <c r="G61" s="120"/>
      <c r="H61" s="120"/>
      <c r="I61" s="120"/>
      <c r="J61" s="120"/>
      <c r="K61" s="120"/>
    </row>
    <row r="62" spans="1:11" ht="15.75" customHeight="1">
      <c r="B62" s="814"/>
      <c r="C62" s="180"/>
      <c r="D62" s="206" t="s">
        <v>1925</v>
      </c>
      <c r="E62" s="120"/>
      <c r="F62" s="120"/>
      <c r="G62" s="120"/>
      <c r="H62" s="120"/>
      <c r="I62" s="120"/>
      <c r="J62" s="120"/>
      <c r="K62" s="120"/>
    </row>
    <row r="63" spans="1:11" ht="15.75" customHeight="1">
      <c r="B63" s="814"/>
      <c r="C63" s="180"/>
      <c r="D63" s="206" t="s">
        <v>1926</v>
      </c>
      <c r="E63" s="120"/>
      <c r="F63" s="120"/>
      <c r="G63" s="120"/>
      <c r="H63" s="120"/>
      <c r="I63" s="120"/>
      <c r="J63" s="120"/>
      <c r="K63" s="120"/>
    </row>
    <row r="64" spans="1:11" ht="15.75" customHeight="1">
      <c r="B64" s="814"/>
      <c r="C64" s="180"/>
      <c r="D64" s="206" t="s">
        <v>1927</v>
      </c>
      <c r="E64" s="120"/>
      <c r="F64" s="120"/>
      <c r="G64" s="120"/>
      <c r="H64" s="120"/>
      <c r="I64" s="120"/>
      <c r="J64" s="120"/>
      <c r="K64" s="120"/>
    </row>
    <row r="65" spans="2:11" ht="15.75" customHeight="1">
      <c r="B65" s="815"/>
      <c r="C65" s="145"/>
      <c r="D65" s="142" t="s">
        <v>1928</v>
      </c>
      <c r="E65" s="120"/>
      <c r="F65" s="120"/>
      <c r="G65" s="120"/>
      <c r="H65" s="120"/>
      <c r="I65" s="120"/>
      <c r="J65" s="120"/>
      <c r="K65" s="120"/>
    </row>
    <row r="66" spans="2:11" ht="15.75" customHeight="1">
      <c r="B66" s="813" t="s">
        <v>982</v>
      </c>
      <c r="C66" s="180"/>
      <c r="D66" s="206"/>
      <c r="E66" s="120"/>
      <c r="F66" s="120"/>
      <c r="G66" s="120"/>
      <c r="H66" s="120"/>
      <c r="I66" s="120"/>
      <c r="J66" s="120"/>
      <c r="K66" s="120"/>
    </row>
    <row r="67" spans="2:11" ht="15.75" customHeight="1">
      <c r="B67" s="814"/>
      <c r="C67" s="180"/>
      <c r="D67" s="222"/>
      <c r="E67" s="120"/>
      <c r="F67" s="120"/>
      <c r="G67" s="120"/>
      <c r="H67" s="120"/>
      <c r="I67" s="120"/>
      <c r="J67" s="120"/>
      <c r="K67" s="120"/>
    </row>
    <row r="68" spans="2:11" ht="15.75" customHeight="1">
      <c r="B68" s="814"/>
      <c r="C68" s="180"/>
      <c r="D68" s="206" t="s">
        <v>983</v>
      </c>
      <c r="E68" s="120"/>
      <c r="F68" s="120"/>
      <c r="G68" s="120"/>
      <c r="H68" s="120"/>
      <c r="I68" s="120"/>
      <c r="J68" s="120"/>
      <c r="K68" s="120"/>
    </row>
    <row r="69" spans="2:11" ht="15.75" customHeight="1">
      <c r="B69" s="814"/>
      <c r="C69" s="180"/>
      <c r="D69" s="206" t="s">
        <v>1929</v>
      </c>
      <c r="E69" s="120"/>
      <c r="F69" s="120"/>
      <c r="G69" s="120"/>
      <c r="H69" s="120"/>
      <c r="I69" s="120"/>
      <c r="J69" s="120"/>
      <c r="K69" s="120"/>
    </row>
    <row r="70" spans="2:11" ht="15.75" customHeight="1">
      <c r="B70" s="814"/>
      <c r="C70" s="180"/>
      <c r="D70" s="206" t="s">
        <v>1930</v>
      </c>
      <c r="E70" s="120"/>
      <c r="F70" s="120"/>
      <c r="G70" s="120"/>
      <c r="H70" s="120"/>
      <c r="I70" s="120"/>
      <c r="J70" s="120"/>
      <c r="K70" s="120"/>
    </row>
    <row r="71" spans="2:11" ht="15.75" customHeight="1">
      <c r="B71" s="814"/>
      <c r="C71" s="180"/>
      <c r="D71" s="206" t="s">
        <v>1931</v>
      </c>
      <c r="E71" s="120"/>
      <c r="F71" s="120"/>
      <c r="G71" s="120"/>
      <c r="H71" s="120"/>
      <c r="I71" s="120"/>
      <c r="J71" s="120"/>
      <c r="K71" s="120"/>
    </row>
    <row r="72" spans="2:11" ht="15.75" customHeight="1">
      <c r="B72" s="814"/>
      <c r="C72" s="180"/>
      <c r="D72" s="206" t="s">
        <v>1932</v>
      </c>
      <c r="E72" s="120"/>
      <c r="F72" s="120"/>
      <c r="G72" s="120"/>
      <c r="H72" s="120"/>
      <c r="I72" s="120"/>
      <c r="J72" s="120"/>
      <c r="K72" s="120"/>
    </row>
    <row r="73" spans="2:11" ht="15.75" customHeight="1">
      <c r="B73" s="815"/>
      <c r="C73" s="145"/>
      <c r="D73" s="142" t="s">
        <v>1933</v>
      </c>
      <c r="E73" s="120"/>
      <c r="F73" s="120"/>
      <c r="G73" s="120"/>
      <c r="H73" s="120"/>
      <c r="I73" s="120"/>
      <c r="J73" s="120"/>
      <c r="K73" s="120"/>
    </row>
    <row r="74" spans="2:11" ht="15.75" customHeight="1">
      <c r="B74" s="120"/>
      <c r="C74" s="170"/>
      <c r="D74" s="120"/>
      <c r="E74" s="120"/>
      <c r="F74" s="120"/>
      <c r="G74" s="120"/>
      <c r="H74" s="120"/>
      <c r="I74" s="120"/>
      <c r="J74" s="120"/>
      <c r="K74" s="120"/>
    </row>
    <row r="75" spans="2:11" ht="15.75" customHeight="1">
      <c r="B75" s="120"/>
      <c r="C75" s="170"/>
      <c r="D75" s="120"/>
      <c r="E75" s="120"/>
      <c r="F75" s="120"/>
      <c r="G75" s="120"/>
      <c r="H75" s="120"/>
      <c r="I75" s="120"/>
      <c r="J75" s="120"/>
      <c r="K75" s="120"/>
    </row>
    <row r="76" spans="2:11" ht="15.75" customHeight="1">
      <c r="B76" s="120"/>
      <c r="C76" s="170"/>
      <c r="D76" s="120"/>
      <c r="E76" s="120"/>
      <c r="F76" s="120"/>
      <c r="G76" s="120"/>
      <c r="H76" s="120"/>
      <c r="I76" s="120"/>
      <c r="J76" s="120"/>
      <c r="K76" s="120"/>
    </row>
    <row r="77" spans="2:11" ht="15.75" customHeight="1">
      <c r="B77" s="120"/>
      <c r="C77" s="170"/>
      <c r="D77" s="120"/>
      <c r="E77" s="120"/>
      <c r="F77" s="120"/>
      <c r="G77" s="120"/>
      <c r="H77" s="120"/>
      <c r="I77" s="120"/>
      <c r="J77" s="120"/>
      <c r="K77" s="120"/>
    </row>
    <row r="78" spans="2:11" ht="15.75" customHeight="1">
      <c r="B78" s="120"/>
      <c r="C78" s="170"/>
      <c r="D78" s="120"/>
      <c r="E78" s="120"/>
      <c r="F78" s="120"/>
      <c r="G78" s="120"/>
      <c r="H78" s="120"/>
      <c r="I78" s="120"/>
      <c r="J78" s="120"/>
      <c r="K78" s="120"/>
    </row>
    <row r="79" spans="2:11" ht="15.75" customHeight="1">
      <c r="B79" s="120"/>
      <c r="C79" s="170"/>
      <c r="D79" s="120"/>
      <c r="E79" s="120"/>
      <c r="F79" s="120"/>
      <c r="G79" s="120"/>
      <c r="H79" s="120"/>
      <c r="I79" s="120"/>
      <c r="J79" s="120"/>
      <c r="K79" s="120"/>
    </row>
    <row r="80" spans="2:11" ht="15.75" customHeight="1">
      <c r="B80" s="120"/>
      <c r="C80" s="170"/>
      <c r="D80" s="120"/>
      <c r="E80" s="120"/>
      <c r="F80" s="120"/>
      <c r="G80" s="120"/>
      <c r="H80" s="120"/>
      <c r="I80" s="120"/>
      <c r="J80" s="120"/>
      <c r="K80" s="120"/>
    </row>
    <row r="81" spans="2:11" ht="15.75" customHeight="1">
      <c r="B81" s="120"/>
      <c r="C81" s="170"/>
      <c r="D81" s="120"/>
      <c r="E81" s="120"/>
      <c r="F81" s="120"/>
      <c r="G81" s="120"/>
      <c r="H81" s="120"/>
      <c r="I81" s="120"/>
      <c r="J81" s="120"/>
      <c r="K81" s="120"/>
    </row>
    <row r="82" spans="2:11" ht="15.75" customHeight="1">
      <c r="B82" s="120"/>
      <c r="C82" s="170"/>
      <c r="D82" s="120"/>
      <c r="E82" s="120"/>
      <c r="F82" s="120"/>
      <c r="G82" s="120"/>
      <c r="H82" s="120"/>
      <c r="I82" s="120"/>
      <c r="J82" s="120"/>
      <c r="K82" s="120"/>
    </row>
    <row r="83" spans="2:11" ht="15.75" customHeight="1">
      <c r="B83" s="120"/>
      <c r="C83" s="170"/>
      <c r="D83" s="120"/>
      <c r="E83" s="120"/>
      <c r="F83" s="120"/>
      <c r="G83" s="120"/>
      <c r="H83" s="120"/>
      <c r="I83" s="120"/>
      <c r="J83" s="120"/>
      <c r="K83" s="120"/>
    </row>
    <row r="84" spans="2:11" ht="15.75" customHeight="1">
      <c r="B84" s="120"/>
      <c r="C84" s="170"/>
      <c r="D84" s="120"/>
      <c r="E84" s="120"/>
      <c r="F84" s="120"/>
      <c r="G84" s="120"/>
      <c r="H84" s="120"/>
      <c r="I84" s="120"/>
      <c r="J84" s="120"/>
      <c r="K84" s="120"/>
    </row>
    <row r="85" spans="2:11" ht="15.75" customHeight="1">
      <c r="B85" s="120"/>
      <c r="C85" s="170"/>
      <c r="D85" s="120"/>
      <c r="E85" s="120"/>
      <c r="F85" s="120"/>
      <c r="G85" s="120"/>
      <c r="H85" s="120"/>
      <c r="I85" s="120"/>
      <c r="J85" s="120"/>
      <c r="K85" s="120"/>
    </row>
    <row r="86" spans="2:11" ht="15.75" customHeight="1">
      <c r="B86" s="120"/>
      <c r="C86" s="170"/>
      <c r="D86" s="120"/>
      <c r="E86" s="120"/>
      <c r="F86" s="120"/>
      <c r="G86" s="120"/>
      <c r="H86" s="120"/>
      <c r="I86" s="120"/>
      <c r="J86" s="120"/>
      <c r="K86" s="120"/>
    </row>
    <row r="87" spans="2:11" ht="15.75" customHeight="1">
      <c r="B87" s="120"/>
      <c r="C87" s="170"/>
      <c r="D87" s="120"/>
      <c r="E87" s="120"/>
      <c r="F87" s="120"/>
      <c r="G87" s="120"/>
      <c r="H87" s="120"/>
      <c r="I87" s="120"/>
      <c r="J87" s="120"/>
      <c r="K87" s="120"/>
    </row>
    <row r="88" spans="2:11" ht="15.75" customHeight="1">
      <c r="B88" s="120"/>
      <c r="C88" s="170"/>
      <c r="D88" s="120"/>
      <c r="E88" s="120"/>
      <c r="F88" s="120"/>
      <c r="G88" s="120"/>
      <c r="H88" s="120"/>
      <c r="I88" s="120"/>
      <c r="J88" s="120"/>
      <c r="K88" s="120"/>
    </row>
    <row r="89" spans="2:11" ht="15.75" customHeight="1">
      <c r="B89" s="120"/>
      <c r="C89" s="170"/>
      <c r="D89" s="120"/>
      <c r="E89" s="120"/>
      <c r="F89" s="120"/>
      <c r="G89" s="120"/>
      <c r="H89" s="120"/>
      <c r="I89" s="120"/>
      <c r="J89" s="120"/>
      <c r="K89" s="120"/>
    </row>
    <row r="90" spans="2:11" ht="15.75" customHeight="1">
      <c r="B90" s="120"/>
      <c r="C90" s="170"/>
      <c r="D90" s="120"/>
      <c r="E90" s="120"/>
      <c r="F90" s="120"/>
      <c r="G90" s="120"/>
      <c r="H90" s="120"/>
      <c r="I90" s="120"/>
      <c r="J90" s="120"/>
      <c r="K90" s="120"/>
    </row>
    <row r="91" spans="2:11" ht="15.75" customHeight="1">
      <c r="B91" s="120"/>
      <c r="C91" s="170"/>
      <c r="D91" s="120"/>
      <c r="E91" s="120"/>
      <c r="F91" s="120"/>
      <c r="G91" s="120"/>
      <c r="H91" s="120"/>
      <c r="I91" s="120"/>
      <c r="J91" s="120"/>
      <c r="K91" s="120"/>
    </row>
    <row r="92" spans="2:11" ht="15.75" customHeight="1">
      <c r="B92" s="120"/>
      <c r="C92" s="170"/>
      <c r="D92" s="120"/>
      <c r="E92" s="120"/>
      <c r="F92" s="120"/>
      <c r="G92" s="120"/>
      <c r="H92" s="120"/>
      <c r="I92" s="120"/>
      <c r="J92" s="120"/>
      <c r="K92" s="120"/>
    </row>
    <row r="93" spans="2:11" ht="15.75" customHeight="1">
      <c r="B93" s="120"/>
      <c r="C93" s="170"/>
      <c r="D93" s="120"/>
      <c r="E93" s="120"/>
      <c r="F93" s="120"/>
      <c r="G93" s="120"/>
      <c r="H93" s="120"/>
      <c r="I93" s="120"/>
      <c r="J93" s="120"/>
      <c r="K93" s="120"/>
    </row>
    <row r="94" spans="2:11" ht="15.75" customHeight="1">
      <c r="B94" s="120"/>
      <c r="C94" s="170"/>
      <c r="D94" s="120"/>
      <c r="E94" s="120"/>
      <c r="F94" s="120"/>
      <c r="G94" s="120"/>
      <c r="H94" s="120"/>
      <c r="I94" s="120"/>
      <c r="J94" s="120"/>
      <c r="K94" s="120"/>
    </row>
    <row r="95" spans="2:11" ht="15.75" customHeight="1">
      <c r="B95" s="120"/>
      <c r="C95" s="170"/>
      <c r="D95" s="120"/>
      <c r="E95" s="120"/>
      <c r="F95" s="120"/>
      <c r="G95" s="120"/>
      <c r="H95" s="120"/>
      <c r="I95" s="120"/>
      <c r="J95" s="120"/>
      <c r="K95" s="120"/>
    </row>
    <row r="96" spans="2:11" ht="15.75" customHeight="1">
      <c r="B96" s="120"/>
      <c r="C96" s="170"/>
      <c r="D96" s="120"/>
      <c r="E96" s="120"/>
      <c r="F96" s="120"/>
      <c r="G96" s="120"/>
      <c r="H96" s="120"/>
      <c r="I96" s="120"/>
      <c r="J96" s="120"/>
      <c r="K96" s="120"/>
    </row>
    <row r="97" spans="2:11" ht="15.75" customHeight="1">
      <c r="B97" s="120"/>
      <c r="C97" s="170"/>
      <c r="D97" s="120"/>
      <c r="E97" s="120"/>
      <c r="F97" s="120"/>
      <c r="G97" s="120"/>
      <c r="H97" s="120"/>
      <c r="I97" s="120"/>
      <c r="J97" s="120"/>
      <c r="K97" s="120"/>
    </row>
    <row r="98" spans="2:11" ht="15.75" customHeight="1">
      <c r="B98" s="120"/>
      <c r="C98" s="170"/>
      <c r="D98" s="120"/>
      <c r="E98" s="120"/>
      <c r="F98" s="120"/>
      <c r="G98" s="120"/>
      <c r="H98" s="120"/>
      <c r="I98" s="120"/>
      <c r="J98" s="120"/>
      <c r="K98" s="120"/>
    </row>
    <row r="99" spans="2:11" ht="15.75" customHeight="1">
      <c r="B99" s="120"/>
      <c r="C99" s="170"/>
      <c r="D99" s="120"/>
      <c r="E99" s="120"/>
      <c r="F99" s="120"/>
      <c r="G99" s="120"/>
      <c r="H99" s="120"/>
      <c r="I99" s="120"/>
      <c r="J99" s="120"/>
      <c r="K99" s="120"/>
    </row>
    <row r="100" spans="2:11" ht="15.75" customHeight="1">
      <c r="B100" s="120"/>
      <c r="C100" s="170"/>
      <c r="D100" s="120"/>
      <c r="E100" s="120"/>
      <c r="F100" s="120"/>
      <c r="G100" s="120"/>
      <c r="H100" s="120"/>
      <c r="I100" s="120"/>
      <c r="J100" s="120"/>
      <c r="K100" s="120"/>
    </row>
    <row r="101" spans="2:11" ht="15.75" customHeight="1">
      <c r="B101" s="120"/>
      <c r="C101" s="170"/>
      <c r="D101" s="120"/>
      <c r="E101" s="120"/>
      <c r="F101" s="120"/>
      <c r="G101" s="120"/>
      <c r="H101" s="120"/>
      <c r="I101" s="120"/>
      <c r="J101" s="120"/>
      <c r="K101" s="120"/>
    </row>
    <row r="102" spans="2:11" ht="15.75" customHeight="1">
      <c r="B102" s="120"/>
      <c r="C102" s="170"/>
      <c r="D102" s="120"/>
      <c r="E102" s="120"/>
      <c r="F102" s="120"/>
      <c r="G102" s="120"/>
      <c r="H102" s="120"/>
      <c r="I102" s="120"/>
      <c r="J102" s="120"/>
      <c r="K102" s="120"/>
    </row>
    <row r="103" spans="2:11" ht="15.75" customHeight="1">
      <c r="B103" s="120"/>
      <c r="C103" s="170"/>
      <c r="D103" s="120"/>
      <c r="E103" s="120"/>
      <c r="F103" s="120"/>
      <c r="G103" s="120"/>
      <c r="H103" s="120"/>
      <c r="I103" s="120"/>
      <c r="J103" s="120"/>
      <c r="K103" s="120"/>
    </row>
    <row r="104" spans="2:11" ht="15.75" customHeight="1">
      <c r="B104" s="120"/>
      <c r="C104" s="170"/>
      <c r="D104" s="120"/>
      <c r="E104" s="120"/>
      <c r="F104" s="120"/>
      <c r="G104" s="120"/>
      <c r="H104" s="120"/>
      <c r="I104" s="120"/>
      <c r="J104" s="120"/>
      <c r="K104" s="120"/>
    </row>
    <row r="105" spans="2:11" ht="15.75" customHeight="1">
      <c r="B105" s="120"/>
      <c r="C105" s="170"/>
      <c r="D105" s="120"/>
      <c r="E105" s="120"/>
      <c r="F105" s="120"/>
      <c r="G105" s="120"/>
      <c r="H105" s="120"/>
      <c r="I105" s="120"/>
      <c r="J105" s="120"/>
      <c r="K105" s="120"/>
    </row>
    <row r="106" spans="2:11" ht="15.75" customHeight="1">
      <c r="B106" s="120"/>
      <c r="C106" s="170"/>
      <c r="D106" s="120"/>
      <c r="E106" s="120"/>
      <c r="F106" s="120"/>
      <c r="G106" s="120"/>
      <c r="H106" s="120"/>
      <c r="I106" s="120"/>
      <c r="J106" s="120"/>
      <c r="K106" s="120"/>
    </row>
    <row r="107" spans="2:11" ht="15.75" customHeight="1">
      <c r="B107" s="120"/>
      <c r="C107" s="170"/>
      <c r="D107" s="120"/>
      <c r="E107" s="120"/>
      <c r="F107" s="120"/>
      <c r="G107" s="120"/>
      <c r="H107" s="120"/>
      <c r="I107" s="120"/>
      <c r="J107" s="120"/>
      <c r="K107" s="120"/>
    </row>
    <row r="108" spans="2:11" ht="15.75" customHeight="1">
      <c r="B108" s="120"/>
      <c r="C108" s="170"/>
      <c r="D108" s="120"/>
      <c r="E108" s="120"/>
      <c r="F108" s="120"/>
      <c r="G108" s="120"/>
      <c r="H108" s="120"/>
      <c r="I108" s="120"/>
      <c r="J108" s="120"/>
      <c r="K108" s="120"/>
    </row>
    <row r="109" spans="2:11" ht="15.75" customHeight="1">
      <c r="B109" s="120"/>
      <c r="C109" s="170"/>
      <c r="D109" s="120"/>
      <c r="E109" s="120"/>
      <c r="F109" s="120"/>
      <c r="G109" s="120"/>
      <c r="H109" s="120"/>
      <c r="I109" s="120"/>
      <c r="J109" s="120"/>
      <c r="K109" s="120"/>
    </row>
    <row r="110" spans="2:11" ht="15.75" customHeight="1">
      <c r="B110" s="120"/>
      <c r="C110" s="170"/>
      <c r="D110" s="120"/>
      <c r="E110" s="120"/>
      <c r="F110" s="120"/>
      <c r="G110" s="120"/>
      <c r="H110" s="120"/>
      <c r="I110" s="120"/>
      <c r="J110" s="120"/>
      <c r="K110" s="120"/>
    </row>
    <row r="111" spans="2:11" ht="15.75" customHeight="1">
      <c r="B111" s="120"/>
      <c r="C111" s="170"/>
      <c r="D111" s="120"/>
      <c r="E111" s="120"/>
      <c r="F111" s="120"/>
      <c r="G111" s="120"/>
      <c r="H111" s="120"/>
      <c r="I111" s="120"/>
      <c r="J111" s="120"/>
      <c r="K111" s="120"/>
    </row>
    <row r="112" spans="2:11" ht="15.75" customHeight="1">
      <c r="B112" s="120"/>
      <c r="C112" s="170"/>
      <c r="D112" s="120"/>
      <c r="E112" s="120"/>
      <c r="F112" s="120"/>
      <c r="G112" s="120"/>
      <c r="H112" s="120"/>
      <c r="I112" s="120"/>
      <c r="J112" s="120"/>
      <c r="K112" s="120"/>
    </row>
    <row r="113" spans="2:11" ht="15.75" customHeight="1">
      <c r="B113" s="120"/>
      <c r="C113" s="170"/>
      <c r="D113" s="120"/>
      <c r="E113" s="120"/>
      <c r="F113" s="120"/>
      <c r="G113" s="120"/>
      <c r="H113" s="120"/>
      <c r="I113" s="120"/>
      <c r="J113" s="120"/>
      <c r="K113" s="120"/>
    </row>
    <row r="114" spans="2:11" ht="15.75" customHeight="1">
      <c r="B114" s="120"/>
      <c r="C114" s="170"/>
      <c r="D114" s="120"/>
      <c r="E114" s="120"/>
      <c r="F114" s="120"/>
      <c r="G114" s="120"/>
      <c r="H114" s="120"/>
      <c r="I114" s="120"/>
      <c r="J114" s="120"/>
      <c r="K114" s="120"/>
    </row>
    <row r="115" spans="2:11" ht="15.75" customHeight="1">
      <c r="B115" s="120"/>
      <c r="C115" s="170"/>
      <c r="D115" s="120"/>
      <c r="E115" s="120"/>
      <c r="F115" s="120"/>
      <c r="G115" s="120"/>
      <c r="H115" s="120"/>
      <c r="I115" s="120"/>
      <c r="J115" s="120"/>
      <c r="K115" s="120"/>
    </row>
    <row r="116" spans="2:11" ht="15.75" customHeight="1">
      <c r="B116" s="120"/>
      <c r="C116" s="170"/>
      <c r="D116" s="120"/>
      <c r="E116" s="120"/>
      <c r="F116" s="120"/>
      <c r="G116" s="120"/>
      <c r="H116" s="120"/>
      <c r="I116" s="120"/>
      <c r="J116" s="120"/>
      <c r="K116" s="120"/>
    </row>
    <row r="117" spans="2:11" ht="15.75" customHeight="1">
      <c r="B117" s="120"/>
      <c r="C117" s="170"/>
      <c r="D117" s="120"/>
      <c r="E117" s="120"/>
      <c r="F117" s="120"/>
      <c r="G117" s="120"/>
      <c r="H117" s="120"/>
      <c r="I117" s="120"/>
      <c r="J117" s="120"/>
      <c r="K117" s="120"/>
    </row>
    <row r="118" spans="2:11" ht="15.75" customHeight="1">
      <c r="B118" s="120"/>
      <c r="C118" s="170"/>
      <c r="D118" s="120"/>
      <c r="E118" s="120"/>
      <c r="F118" s="120"/>
      <c r="G118" s="120"/>
      <c r="H118" s="120"/>
      <c r="I118" s="120"/>
      <c r="J118" s="120"/>
      <c r="K118" s="120"/>
    </row>
    <row r="119" spans="2:11" ht="15.75" customHeight="1">
      <c r="B119" s="120"/>
      <c r="C119" s="170"/>
      <c r="D119" s="120"/>
      <c r="E119" s="120"/>
      <c r="F119" s="120"/>
      <c r="G119" s="120"/>
      <c r="H119" s="120"/>
      <c r="I119" s="120"/>
      <c r="J119" s="120"/>
      <c r="K119" s="120"/>
    </row>
    <row r="120" spans="2:11" ht="15.75" customHeight="1">
      <c r="B120" s="120"/>
      <c r="C120" s="170"/>
      <c r="D120" s="120"/>
      <c r="E120" s="120"/>
      <c r="F120" s="120"/>
      <c r="G120" s="120"/>
      <c r="H120" s="120"/>
      <c r="I120" s="120"/>
      <c r="J120" s="120"/>
      <c r="K120" s="120"/>
    </row>
    <row r="121" spans="2:11" ht="15.75" customHeight="1">
      <c r="B121" s="120"/>
      <c r="C121" s="170"/>
      <c r="D121" s="120"/>
      <c r="E121" s="120"/>
      <c r="F121" s="120"/>
      <c r="G121" s="120"/>
      <c r="H121" s="120"/>
      <c r="I121" s="120"/>
      <c r="J121" s="120"/>
      <c r="K121" s="120"/>
    </row>
    <row r="122" spans="2:11" ht="15.75" customHeight="1">
      <c r="B122" s="120"/>
      <c r="C122" s="170"/>
      <c r="D122" s="120"/>
      <c r="E122" s="120"/>
      <c r="F122" s="120"/>
      <c r="G122" s="120"/>
      <c r="H122" s="120"/>
      <c r="I122" s="120"/>
      <c r="J122" s="120"/>
      <c r="K122" s="120"/>
    </row>
    <row r="123" spans="2:11" ht="15.75" customHeight="1">
      <c r="B123" s="120"/>
      <c r="C123" s="170"/>
      <c r="D123" s="120"/>
      <c r="E123" s="120"/>
      <c r="F123" s="120"/>
      <c r="G123" s="120"/>
      <c r="H123" s="120"/>
      <c r="I123" s="120"/>
      <c r="J123" s="120"/>
      <c r="K123" s="120"/>
    </row>
    <row r="124" spans="2:11" ht="15.75" customHeight="1">
      <c r="B124" s="120"/>
      <c r="C124" s="170"/>
      <c r="D124" s="120"/>
      <c r="E124" s="120"/>
      <c r="F124" s="120"/>
      <c r="G124" s="120"/>
      <c r="H124" s="120"/>
      <c r="I124" s="120"/>
      <c r="J124" s="120"/>
      <c r="K124" s="120"/>
    </row>
    <row r="125" spans="2:11" ht="15.75" customHeight="1">
      <c r="B125" s="120"/>
      <c r="C125" s="170"/>
      <c r="D125" s="120"/>
      <c r="E125" s="120"/>
      <c r="F125" s="120"/>
      <c r="G125" s="120"/>
      <c r="H125" s="120"/>
      <c r="I125" s="120"/>
      <c r="J125" s="120"/>
      <c r="K125" s="120"/>
    </row>
    <row r="126" spans="2:11" ht="15.75" customHeight="1">
      <c r="B126" s="120"/>
      <c r="C126" s="170"/>
      <c r="D126" s="120"/>
      <c r="E126" s="120"/>
      <c r="F126" s="120"/>
      <c r="G126" s="120"/>
      <c r="H126" s="120"/>
      <c r="I126" s="120"/>
      <c r="J126" s="120"/>
      <c r="K126" s="120"/>
    </row>
    <row r="127" spans="2:11" ht="15.75" customHeight="1">
      <c r="B127" s="120"/>
      <c r="C127" s="170"/>
      <c r="D127" s="120"/>
      <c r="E127" s="120"/>
      <c r="F127" s="120"/>
      <c r="G127" s="120"/>
      <c r="H127" s="120"/>
      <c r="I127" s="120"/>
      <c r="J127" s="120"/>
      <c r="K127" s="120"/>
    </row>
    <row r="128" spans="2:11" ht="15.75" customHeight="1">
      <c r="B128" s="120"/>
      <c r="C128" s="170"/>
      <c r="D128" s="120"/>
      <c r="E128" s="120"/>
      <c r="F128" s="120"/>
      <c r="G128" s="120"/>
      <c r="H128" s="120"/>
      <c r="I128" s="120"/>
      <c r="J128" s="120"/>
      <c r="K128" s="120"/>
    </row>
    <row r="129" spans="2:11" ht="15.75" customHeight="1">
      <c r="B129" s="120"/>
      <c r="C129" s="170"/>
      <c r="D129" s="120"/>
      <c r="E129" s="120"/>
      <c r="F129" s="120"/>
      <c r="G129" s="120"/>
      <c r="H129" s="120"/>
      <c r="I129" s="120"/>
      <c r="J129" s="120"/>
      <c r="K129" s="120"/>
    </row>
    <row r="130" spans="2:11" ht="15.75" customHeight="1">
      <c r="B130" s="120"/>
      <c r="C130" s="170"/>
      <c r="D130" s="120"/>
      <c r="E130" s="120"/>
      <c r="F130" s="120"/>
      <c r="G130" s="120"/>
      <c r="H130" s="120"/>
      <c r="I130" s="120"/>
      <c r="J130" s="120"/>
      <c r="K130" s="120"/>
    </row>
    <row r="131" spans="2:11" ht="15.75" customHeight="1">
      <c r="B131" s="120"/>
      <c r="C131" s="170"/>
      <c r="D131" s="120"/>
      <c r="E131" s="120"/>
      <c r="F131" s="120"/>
      <c r="G131" s="120"/>
      <c r="H131" s="120"/>
      <c r="I131" s="120"/>
      <c r="J131" s="120"/>
      <c r="K131" s="120"/>
    </row>
    <row r="132" spans="2:11" ht="15.75" customHeight="1">
      <c r="B132" s="120"/>
      <c r="C132" s="170"/>
      <c r="D132" s="120"/>
      <c r="E132" s="120"/>
      <c r="F132" s="120"/>
      <c r="G132" s="120"/>
      <c r="H132" s="120"/>
      <c r="I132" s="120"/>
      <c r="J132" s="120"/>
      <c r="K132" s="120"/>
    </row>
    <row r="133" spans="2:11" ht="15.75" customHeight="1">
      <c r="B133" s="120"/>
      <c r="C133" s="170"/>
      <c r="D133" s="120"/>
      <c r="E133" s="120"/>
      <c r="F133" s="120"/>
      <c r="G133" s="120"/>
      <c r="H133" s="120"/>
      <c r="I133" s="120"/>
      <c r="J133" s="120"/>
      <c r="K133" s="120"/>
    </row>
    <row r="134" spans="2:11" ht="15.75" customHeight="1">
      <c r="B134" s="120"/>
      <c r="C134" s="170"/>
      <c r="D134" s="120"/>
      <c r="E134" s="120"/>
      <c r="F134" s="120"/>
      <c r="G134" s="120"/>
      <c r="H134" s="120"/>
      <c r="I134" s="120"/>
      <c r="J134" s="120"/>
      <c r="K134" s="120"/>
    </row>
    <row r="135" spans="2:11" ht="15.75" customHeight="1">
      <c r="B135" s="120"/>
      <c r="C135" s="170"/>
      <c r="D135" s="120"/>
      <c r="E135" s="120"/>
      <c r="F135" s="120"/>
      <c r="G135" s="120"/>
      <c r="H135" s="120"/>
      <c r="I135" s="120"/>
      <c r="J135" s="120"/>
      <c r="K135" s="120"/>
    </row>
    <row r="136" spans="2:11" ht="15.75" customHeight="1">
      <c r="B136" s="120"/>
      <c r="C136" s="170"/>
      <c r="D136" s="120"/>
      <c r="E136" s="120"/>
      <c r="F136" s="120"/>
      <c r="G136" s="120"/>
      <c r="H136" s="120"/>
      <c r="I136" s="120"/>
      <c r="J136" s="120"/>
      <c r="K136" s="120"/>
    </row>
    <row r="137" spans="2:11" ht="15.75" customHeight="1">
      <c r="B137" s="120"/>
      <c r="C137" s="170"/>
      <c r="D137" s="120"/>
      <c r="E137" s="120"/>
      <c r="F137" s="120"/>
      <c r="G137" s="120"/>
      <c r="H137" s="120"/>
      <c r="I137" s="120"/>
      <c r="J137" s="120"/>
      <c r="K137" s="120"/>
    </row>
    <row r="138" spans="2:11" ht="15.75" customHeight="1">
      <c r="B138" s="120"/>
      <c r="C138" s="170"/>
      <c r="D138" s="120"/>
      <c r="E138" s="120"/>
      <c r="F138" s="120"/>
      <c r="G138" s="120"/>
      <c r="H138" s="120"/>
      <c r="I138" s="120"/>
      <c r="J138" s="120"/>
      <c r="K138" s="120"/>
    </row>
    <row r="139" spans="2:11" ht="15.75" customHeight="1">
      <c r="B139" s="120"/>
      <c r="C139" s="170"/>
      <c r="D139" s="120"/>
      <c r="E139" s="120"/>
      <c r="F139" s="120"/>
      <c r="G139" s="120"/>
      <c r="H139" s="120"/>
      <c r="I139" s="120"/>
      <c r="J139" s="120"/>
      <c r="K139" s="120"/>
    </row>
    <row r="140" spans="2:11" ht="15.75" customHeight="1">
      <c r="B140" s="120"/>
      <c r="C140" s="170"/>
      <c r="D140" s="120"/>
      <c r="E140" s="120"/>
      <c r="F140" s="120"/>
      <c r="G140" s="120"/>
      <c r="H140" s="120"/>
      <c r="I140" s="120"/>
      <c r="J140" s="120"/>
      <c r="K140" s="120"/>
    </row>
    <row r="141" spans="2:11" ht="15.75" customHeight="1">
      <c r="B141" s="120"/>
      <c r="C141" s="170"/>
      <c r="D141" s="120"/>
      <c r="E141" s="120"/>
      <c r="F141" s="120"/>
      <c r="G141" s="120"/>
      <c r="H141" s="120"/>
      <c r="I141" s="120"/>
      <c r="J141" s="120"/>
      <c r="K141" s="120"/>
    </row>
    <row r="142" spans="2:11" ht="15.75" customHeight="1">
      <c r="B142" s="120"/>
      <c r="C142" s="170"/>
      <c r="D142" s="120"/>
      <c r="E142" s="120"/>
      <c r="F142" s="120"/>
      <c r="G142" s="120"/>
      <c r="H142" s="120"/>
      <c r="I142" s="120"/>
      <c r="J142" s="120"/>
      <c r="K142" s="120"/>
    </row>
    <row r="143" spans="2:11" ht="15.75" customHeight="1">
      <c r="B143" s="120"/>
      <c r="C143" s="170"/>
      <c r="D143" s="120"/>
      <c r="E143" s="120"/>
      <c r="F143" s="120"/>
      <c r="G143" s="120"/>
      <c r="H143" s="120"/>
      <c r="I143" s="120"/>
      <c r="J143" s="120"/>
      <c r="K143" s="120"/>
    </row>
    <row r="144" spans="2:11" ht="15.75" customHeight="1">
      <c r="B144" s="120"/>
      <c r="C144" s="170"/>
      <c r="D144" s="120"/>
      <c r="E144" s="120"/>
      <c r="F144" s="120"/>
      <c r="G144" s="120"/>
      <c r="H144" s="120"/>
      <c r="I144" s="120"/>
      <c r="J144" s="120"/>
      <c r="K144" s="120"/>
    </row>
    <row r="145" spans="2:11" ht="15.75" customHeight="1">
      <c r="B145" s="120"/>
      <c r="C145" s="170"/>
      <c r="D145" s="120"/>
      <c r="E145" s="120"/>
      <c r="F145" s="120"/>
      <c r="G145" s="120"/>
      <c r="H145" s="120"/>
      <c r="I145" s="120"/>
      <c r="J145" s="120"/>
      <c r="K145" s="120"/>
    </row>
    <row r="146" spans="2:11" ht="15.75" customHeight="1">
      <c r="B146" s="120"/>
      <c r="C146" s="170"/>
      <c r="D146" s="120"/>
      <c r="E146" s="120"/>
      <c r="F146" s="120"/>
      <c r="G146" s="120"/>
      <c r="H146" s="120"/>
      <c r="I146" s="120"/>
      <c r="J146" s="120"/>
      <c r="K146" s="120"/>
    </row>
    <row r="147" spans="2:11" ht="15.75" customHeight="1">
      <c r="B147" s="120"/>
      <c r="C147" s="170"/>
      <c r="D147" s="120"/>
      <c r="E147" s="120"/>
      <c r="F147" s="120"/>
      <c r="G147" s="120"/>
      <c r="H147" s="120"/>
      <c r="I147" s="120"/>
      <c r="J147" s="120"/>
      <c r="K147" s="120"/>
    </row>
    <row r="148" spans="2:11" ht="15.75" customHeight="1">
      <c r="B148" s="120"/>
      <c r="C148" s="170"/>
      <c r="D148" s="120"/>
      <c r="E148" s="120"/>
      <c r="F148" s="120"/>
      <c r="G148" s="120"/>
      <c r="H148" s="120"/>
      <c r="I148" s="120"/>
      <c r="J148" s="120"/>
      <c r="K148" s="120"/>
    </row>
    <row r="149" spans="2:11" ht="15.75" customHeight="1">
      <c r="B149" s="120"/>
      <c r="C149" s="170"/>
      <c r="D149" s="120"/>
      <c r="E149" s="120"/>
      <c r="F149" s="120"/>
      <c r="G149" s="120"/>
      <c r="H149" s="120"/>
      <c r="I149" s="120"/>
      <c r="J149" s="120"/>
      <c r="K149" s="120"/>
    </row>
    <row r="150" spans="2:11" ht="15.75" customHeight="1">
      <c r="B150" s="120"/>
      <c r="C150" s="170"/>
      <c r="D150" s="120"/>
      <c r="E150" s="120"/>
      <c r="F150" s="120"/>
      <c r="G150" s="120"/>
      <c r="H150" s="120"/>
      <c r="I150" s="120"/>
      <c r="J150" s="120"/>
      <c r="K150" s="120"/>
    </row>
    <row r="151" spans="2:11" ht="15.75" customHeight="1">
      <c r="B151" s="120"/>
      <c r="C151" s="170"/>
      <c r="D151" s="120"/>
      <c r="E151" s="120"/>
      <c r="F151" s="120"/>
      <c r="G151" s="120"/>
      <c r="H151" s="120"/>
      <c r="I151" s="120"/>
      <c r="J151" s="120"/>
      <c r="K151" s="120"/>
    </row>
    <row r="152" spans="2:11" ht="15.75" customHeight="1">
      <c r="B152" s="120"/>
      <c r="C152" s="170"/>
      <c r="D152" s="120"/>
      <c r="E152" s="120"/>
      <c r="F152" s="120"/>
      <c r="G152" s="120"/>
      <c r="H152" s="120"/>
      <c r="I152" s="120"/>
      <c r="J152" s="120"/>
      <c r="K152" s="120"/>
    </row>
    <row r="153" spans="2:11" ht="15.75" customHeight="1">
      <c r="B153" s="120"/>
      <c r="C153" s="170"/>
      <c r="D153" s="120"/>
      <c r="E153" s="120"/>
      <c r="F153" s="120"/>
      <c r="G153" s="120"/>
      <c r="H153" s="120"/>
      <c r="I153" s="120"/>
      <c r="J153" s="120"/>
      <c r="K153" s="120"/>
    </row>
    <row r="154" spans="2:11" ht="15.75" customHeight="1">
      <c r="B154" s="120"/>
      <c r="C154" s="170"/>
      <c r="D154" s="120"/>
      <c r="E154" s="120"/>
      <c r="F154" s="120"/>
      <c r="G154" s="120"/>
      <c r="H154" s="120"/>
      <c r="I154" s="120"/>
      <c r="J154" s="120"/>
      <c r="K154" s="120"/>
    </row>
    <row r="155" spans="2:11" ht="15.75" customHeight="1">
      <c r="B155" s="120"/>
      <c r="C155" s="170"/>
      <c r="D155" s="120"/>
      <c r="E155" s="120"/>
      <c r="F155" s="120"/>
      <c r="G155" s="120"/>
      <c r="H155" s="120"/>
      <c r="I155" s="120"/>
      <c r="J155" s="120"/>
      <c r="K155" s="120"/>
    </row>
    <row r="156" spans="2:11" ht="15.75" customHeight="1">
      <c r="B156" s="120"/>
      <c r="C156" s="170"/>
      <c r="D156" s="120"/>
      <c r="E156" s="120"/>
      <c r="F156" s="120"/>
      <c r="G156" s="120"/>
      <c r="H156" s="120"/>
      <c r="I156" s="120"/>
      <c r="J156" s="120"/>
      <c r="K156" s="120"/>
    </row>
    <row r="157" spans="2:11" ht="15.75" customHeight="1">
      <c r="B157" s="120"/>
      <c r="C157" s="170"/>
      <c r="D157" s="120"/>
      <c r="E157" s="120"/>
      <c r="F157" s="120"/>
      <c r="G157" s="120"/>
      <c r="H157" s="120"/>
      <c r="I157" s="120"/>
      <c r="J157" s="120"/>
      <c r="K157" s="120"/>
    </row>
    <row r="158" spans="2:11" ht="15.75" customHeight="1">
      <c r="B158" s="120"/>
      <c r="C158" s="170"/>
      <c r="D158" s="120"/>
      <c r="E158" s="120"/>
      <c r="F158" s="120"/>
      <c r="G158" s="120"/>
      <c r="H158" s="120"/>
      <c r="I158" s="120"/>
      <c r="J158" s="120"/>
      <c r="K158" s="120"/>
    </row>
    <row r="159" spans="2:11" ht="15.75" customHeight="1">
      <c r="B159" s="120"/>
      <c r="C159" s="170"/>
      <c r="D159" s="120"/>
      <c r="E159" s="120"/>
      <c r="F159" s="120"/>
      <c r="G159" s="120"/>
      <c r="H159" s="120"/>
      <c r="I159" s="120"/>
      <c r="J159" s="120"/>
      <c r="K159" s="120"/>
    </row>
    <row r="160" spans="2:11" ht="15.75" customHeight="1">
      <c r="B160" s="120"/>
      <c r="C160" s="170"/>
      <c r="D160" s="120"/>
      <c r="E160" s="120"/>
      <c r="F160" s="120"/>
      <c r="G160" s="120"/>
      <c r="H160" s="120"/>
      <c r="I160" s="120"/>
      <c r="J160" s="120"/>
      <c r="K160" s="120"/>
    </row>
    <row r="161" spans="2:11" ht="15.75" customHeight="1">
      <c r="B161" s="120"/>
      <c r="C161" s="170"/>
      <c r="D161" s="120"/>
      <c r="E161" s="120"/>
      <c r="F161" s="120"/>
      <c r="G161" s="120"/>
      <c r="H161" s="120"/>
      <c r="I161" s="120"/>
      <c r="J161" s="120"/>
      <c r="K161" s="120"/>
    </row>
    <row r="162" spans="2:11" ht="15.75" customHeight="1">
      <c r="B162" s="120"/>
      <c r="C162" s="170"/>
      <c r="D162" s="120"/>
      <c r="E162" s="120"/>
      <c r="F162" s="120"/>
      <c r="G162" s="120"/>
      <c r="H162" s="120"/>
      <c r="I162" s="120"/>
      <c r="J162" s="120"/>
      <c r="K162" s="120"/>
    </row>
    <row r="163" spans="2:11" ht="15.75" customHeight="1">
      <c r="B163" s="120"/>
      <c r="C163" s="170"/>
      <c r="D163" s="120"/>
      <c r="E163" s="120"/>
      <c r="F163" s="120"/>
      <c r="G163" s="120"/>
      <c r="H163" s="120"/>
      <c r="I163" s="120"/>
      <c r="J163" s="120"/>
      <c r="K163" s="120"/>
    </row>
    <row r="164" spans="2:11" ht="15.75" customHeight="1">
      <c r="B164" s="120"/>
      <c r="C164" s="170"/>
      <c r="D164" s="120"/>
      <c r="E164" s="120"/>
      <c r="F164" s="120"/>
      <c r="G164" s="120"/>
      <c r="H164" s="120"/>
      <c r="I164" s="120"/>
      <c r="J164" s="120"/>
      <c r="K164" s="120"/>
    </row>
    <row r="165" spans="2:11" ht="15.75" customHeight="1">
      <c r="B165" s="120"/>
      <c r="C165" s="170"/>
      <c r="D165" s="120"/>
      <c r="E165" s="120"/>
      <c r="F165" s="120"/>
      <c r="G165" s="120"/>
      <c r="H165" s="120"/>
      <c r="I165" s="120"/>
      <c r="J165" s="120"/>
      <c r="K165" s="120"/>
    </row>
    <row r="166" spans="2:11" ht="15.75" customHeight="1">
      <c r="B166" s="120"/>
      <c r="C166" s="170"/>
      <c r="D166" s="120"/>
      <c r="E166" s="120"/>
      <c r="F166" s="120"/>
      <c r="G166" s="120"/>
      <c r="H166" s="120"/>
      <c r="I166" s="120"/>
      <c r="J166" s="120"/>
      <c r="K166" s="120"/>
    </row>
    <row r="167" spans="2:11" ht="15.75" customHeight="1">
      <c r="B167" s="120"/>
      <c r="C167" s="170"/>
      <c r="D167" s="120"/>
      <c r="E167" s="120"/>
      <c r="F167" s="120"/>
      <c r="G167" s="120"/>
      <c r="H167" s="120"/>
      <c r="I167" s="120"/>
      <c r="J167" s="120"/>
      <c r="K167" s="120"/>
    </row>
    <row r="168" spans="2:11" ht="15.75" customHeight="1">
      <c r="B168" s="120"/>
      <c r="C168" s="170"/>
      <c r="D168" s="120"/>
      <c r="E168" s="120"/>
      <c r="F168" s="120"/>
      <c r="G168" s="120"/>
      <c r="H168" s="120"/>
      <c r="I168" s="120"/>
      <c r="J168" s="120"/>
      <c r="K168" s="120"/>
    </row>
    <row r="169" spans="2:11" ht="15.75" customHeight="1">
      <c r="B169" s="120"/>
      <c r="C169" s="170"/>
      <c r="D169" s="120"/>
      <c r="E169" s="120"/>
      <c r="F169" s="120"/>
      <c r="G169" s="120"/>
      <c r="H169" s="120"/>
      <c r="I169" s="120"/>
      <c r="J169" s="120"/>
      <c r="K169" s="120"/>
    </row>
    <row r="170" spans="2:11" ht="15.75" customHeight="1">
      <c r="B170" s="120"/>
      <c r="C170" s="170"/>
      <c r="D170" s="120"/>
      <c r="E170" s="120"/>
      <c r="F170" s="120"/>
      <c r="G170" s="120"/>
      <c r="H170" s="120"/>
      <c r="I170" s="120"/>
      <c r="J170" s="120"/>
      <c r="K170" s="120"/>
    </row>
    <row r="171" spans="2:11" ht="15.75" customHeight="1">
      <c r="B171" s="120"/>
      <c r="C171" s="170"/>
      <c r="D171" s="120"/>
      <c r="E171" s="120"/>
      <c r="F171" s="120"/>
      <c r="G171" s="120"/>
      <c r="H171" s="120"/>
      <c r="I171" s="120"/>
      <c r="J171" s="120"/>
      <c r="K171" s="120"/>
    </row>
    <row r="172" spans="2:11" ht="15.75" customHeight="1">
      <c r="B172" s="120"/>
      <c r="C172" s="170"/>
      <c r="D172" s="120"/>
      <c r="E172" s="120"/>
      <c r="F172" s="120"/>
      <c r="G172" s="120"/>
      <c r="H172" s="120"/>
      <c r="I172" s="120"/>
      <c r="J172" s="120"/>
      <c r="K172" s="120"/>
    </row>
    <row r="173" spans="2:11" ht="15.75" customHeight="1">
      <c r="B173" s="120"/>
      <c r="C173" s="170"/>
      <c r="D173" s="120"/>
      <c r="E173" s="120"/>
      <c r="F173" s="120"/>
      <c r="G173" s="120"/>
      <c r="H173" s="120"/>
      <c r="I173" s="120"/>
      <c r="J173" s="120"/>
      <c r="K173" s="120"/>
    </row>
    <row r="174" spans="2:11" ht="15.75" customHeight="1">
      <c r="B174" s="120"/>
      <c r="C174" s="170"/>
      <c r="D174" s="120"/>
      <c r="E174" s="120"/>
      <c r="F174" s="120"/>
      <c r="G174" s="120"/>
      <c r="H174" s="120"/>
      <c r="I174" s="120"/>
      <c r="J174" s="120"/>
      <c r="K174" s="120"/>
    </row>
    <row r="175" spans="2:11" ht="15.75" customHeight="1">
      <c r="B175" s="120"/>
      <c r="C175" s="170"/>
      <c r="D175" s="120"/>
      <c r="E175" s="120"/>
      <c r="F175" s="120"/>
      <c r="G175" s="120"/>
      <c r="H175" s="120"/>
      <c r="I175" s="120"/>
      <c r="J175" s="120"/>
      <c r="K175" s="120"/>
    </row>
    <row r="176" spans="2:11" ht="15.75" customHeight="1">
      <c r="B176" s="120"/>
      <c r="C176" s="170"/>
      <c r="D176" s="120"/>
      <c r="E176" s="120"/>
      <c r="F176" s="120"/>
      <c r="G176" s="120"/>
      <c r="H176" s="120"/>
      <c r="I176" s="120"/>
      <c r="J176" s="120"/>
      <c r="K176" s="120"/>
    </row>
    <row r="177" spans="2:11" ht="15.75" customHeight="1">
      <c r="B177" s="120"/>
      <c r="C177" s="170"/>
      <c r="D177" s="120"/>
      <c r="E177" s="120"/>
      <c r="F177" s="120"/>
      <c r="G177" s="120"/>
      <c r="H177" s="120"/>
      <c r="I177" s="120"/>
      <c r="J177" s="120"/>
      <c r="K177" s="120"/>
    </row>
    <row r="178" spans="2:11" ht="15.75" customHeight="1">
      <c r="B178" s="120"/>
      <c r="C178" s="170"/>
      <c r="D178" s="120"/>
      <c r="E178" s="120"/>
      <c r="F178" s="120"/>
      <c r="G178" s="120"/>
      <c r="H178" s="120"/>
      <c r="I178" s="120"/>
      <c r="J178" s="120"/>
      <c r="K178" s="120"/>
    </row>
    <row r="179" spans="2:11" ht="15.75" customHeight="1">
      <c r="B179" s="120"/>
      <c r="C179" s="170"/>
      <c r="D179" s="120"/>
      <c r="E179" s="120"/>
      <c r="F179" s="120"/>
      <c r="G179" s="120"/>
      <c r="H179" s="120"/>
      <c r="I179" s="120"/>
      <c r="J179" s="120"/>
      <c r="K179" s="120"/>
    </row>
    <row r="180" spans="2:11" ht="15.75" customHeight="1">
      <c r="C180" s="170"/>
    </row>
    <row r="181" spans="2:11" ht="15.75" customHeight="1">
      <c r="C181" s="170"/>
    </row>
    <row r="182" spans="2:11" ht="15.75" customHeight="1">
      <c r="C182" s="170"/>
    </row>
    <row r="183" spans="2:11" ht="15.75" customHeight="1">
      <c r="C183" s="170"/>
    </row>
    <row r="184" spans="2:11" ht="15.75" customHeight="1">
      <c r="C184" s="170"/>
    </row>
    <row r="185" spans="2:11" ht="15.75" customHeight="1">
      <c r="C185" s="170"/>
    </row>
    <row r="186" spans="2:11" ht="15.75" customHeight="1">
      <c r="C186" s="170"/>
    </row>
    <row r="187" spans="2:11" ht="15.75" customHeight="1">
      <c r="C187" s="170"/>
    </row>
    <row r="188" spans="2:11" ht="15.75" customHeight="1">
      <c r="C188" s="170"/>
    </row>
    <row r="189" spans="2:11" ht="15.75" customHeight="1">
      <c r="C189" s="170"/>
    </row>
    <row r="190" spans="2:11" ht="15.75" customHeight="1">
      <c r="C190" s="170"/>
    </row>
    <row r="191" spans="2:11" ht="15.75" customHeight="1">
      <c r="C191" s="170"/>
    </row>
    <row r="192" spans="2:11" ht="15.75" customHeight="1">
      <c r="C192" s="170"/>
    </row>
    <row r="193" spans="3:3" ht="15.75" customHeight="1">
      <c r="C193" s="170"/>
    </row>
    <row r="194" spans="3:3" ht="15.75" customHeight="1">
      <c r="C194" s="170"/>
    </row>
    <row r="195" spans="3:3" ht="15.75" customHeight="1">
      <c r="C195" s="170"/>
    </row>
    <row r="196" spans="3:3" ht="15.75" customHeight="1">
      <c r="C196" s="170"/>
    </row>
    <row r="197" spans="3:3" ht="15.75" customHeight="1">
      <c r="C197" s="170"/>
    </row>
    <row r="198" spans="3:3" ht="15.75" customHeight="1">
      <c r="C198" s="170"/>
    </row>
    <row r="199" spans="3:3" ht="15.75" customHeight="1">
      <c r="C199" s="170"/>
    </row>
    <row r="200" spans="3:3" ht="15.75" customHeight="1">
      <c r="C200" s="170"/>
    </row>
    <row r="201" spans="3:3" ht="15.75" customHeight="1">
      <c r="C201" s="170"/>
    </row>
    <row r="202" spans="3:3" ht="15.75" customHeight="1">
      <c r="C202" s="170"/>
    </row>
    <row r="203" spans="3:3" ht="15.75" customHeight="1">
      <c r="C203" s="170"/>
    </row>
    <row r="204" spans="3:3" ht="15.75" customHeight="1">
      <c r="C204" s="170"/>
    </row>
    <row r="205" spans="3:3" ht="15.75" customHeight="1">
      <c r="C205" s="170"/>
    </row>
    <row r="206" spans="3:3" ht="15.75" customHeight="1">
      <c r="C206" s="170"/>
    </row>
    <row r="207" spans="3:3" ht="15.75" customHeight="1">
      <c r="C207" s="170"/>
    </row>
    <row r="208" spans="3:3" ht="15.75" customHeight="1">
      <c r="C208" s="170"/>
    </row>
    <row r="209" spans="3:3" ht="15.75" customHeight="1">
      <c r="C209" s="170"/>
    </row>
    <row r="210" spans="3:3" ht="15.75" customHeight="1">
      <c r="C210" s="170"/>
    </row>
    <row r="211" spans="3:3" ht="15.75" customHeight="1">
      <c r="C211" s="170"/>
    </row>
    <row r="212" spans="3:3" ht="15.75" customHeight="1">
      <c r="C212" s="170"/>
    </row>
    <row r="213" spans="3:3" ht="15.75" customHeight="1">
      <c r="C213" s="170"/>
    </row>
    <row r="214" spans="3:3" ht="15.75" customHeight="1">
      <c r="C214" s="170"/>
    </row>
    <row r="215" spans="3:3" ht="15.75" customHeight="1">
      <c r="C215" s="170"/>
    </row>
    <row r="216" spans="3:3" ht="15.75" customHeight="1">
      <c r="C216" s="170"/>
    </row>
    <row r="217" spans="3:3" ht="15.75" customHeight="1">
      <c r="C217" s="170"/>
    </row>
    <row r="218" spans="3:3" ht="15.75" customHeight="1">
      <c r="C218" s="170"/>
    </row>
    <row r="219" spans="3:3" ht="15.75" customHeight="1">
      <c r="C219" s="170"/>
    </row>
    <row r="220" spans="3:3" ht="15.75" customHeight="1">
      <c r="C220" s="170"/>
    </row>
    <row r="221" spans="3:3" ht="15.75" customHeight="1">
      <c r="C221" s="170"/>
    </row>
    <row r="222" spans="3:3" ht="15.75" customHeight="1">
      <c r="C222" s="170"/>
    </row>
    <row r="223" spans="3:3" ht="15.75" customHeight="1">
      <c r="C223" s="170"/>
    </row>
    <row r="224" spans="3:3" ht="15.75" customHeight="1">
      <c r="C224" s="170"/>
    </row>
    <row r="225" spans="3:3" ht="15.75" customHeight="1">
      <c r="C225" s="170"/>
    </row>
    <row r="226" spans="3:3" ht="15.75" customHeight="1">
      <c r="C226" s="170"/>
    </row>
    <row r="227" spans="3:3" ht="15.75" customHeight="1">
      <c r="C227" s="170"/>
    </row>
    <row r="228" spans="3:3" ht="15.75" customHeight="1">
      <c r="C228" s="170"/>
    </row>
    <row r="229" spans="3:3" ht="15.75" customHeight="1">
      <c r="C229" s="170"/>
    </row>
    <row r="230" spans="3:3" ht="15.75" customHeight="1">
      <c r="C230" s="170"/>
    </row>
    <row r="231" spans="3:3" ht="15.75" customHeight="1">
      <c r="C231" s="170"/>
    </row>
    <row r="232" spans="3:3" ht="15.75" customHeight="1">
      <c r="C232" s="170"/>
    </row>
    <row r="233" spans="3:3" ht="15.75" customHeight="1">
      <c r="C233" s="170"/>
    </row>
    <row r="234" spans="3:3" ht="15.75" customHeight="1">
      <c r="C234" s="170"/>
    </row>
    <row r="235" spans="3:3" ht="15.75" customHeight="1">
      <c r="C235" s="170"/>
    </row>
    <row r="236" spans="3:3" ht="15.75" customHeight="1">
      <c r="C236" s="170"/>
    </row>
    <row r="237" spans="3:3" ht="15.75" customHeight="1">
      <c r="C237" s="170"/>
    </row>
    <row r="238" spans="3:3" ht="15.75" customHeight="1">
      <c r="C238" s="170"/>
    </row>
    <row r="239" spans="3:3" ht="15.75" customHeight="1">
      <c r="C239" s="170"/>
    </row>
    <row r="240" spans="3:3" ht="15.75" customHeight="1">
      <c r="C240" s="170"/>
    </row>
    <row r="241" spans="3:3" ht="15.75" customHeight="1">
      <c r="C241" s="170"/>
    </row>
    <row r="242" spans="3:3" ht="15.75" customHeight="1">
      <c r="C242" s="170"/>
    </row>
    <row r="243" spans="3:3" ht="15.75" customHeight="1">
      <c r="C243" s="170"/>
    </row>
    <row r="244" spans="3:3" ht="15.75" customHeight="1">
      <c r="C244" s="170"/>
    </row>
    <row r="245" spans="3:3" ht="15.75" customHeight="1">
      <c r="C245" s="170"/>
    </row>
    <row r="246" spans="3:3" ht="15.75" customHeight="1">
      <c r="C246" s="170"/>
    </row>
    <row r="247" spans="3:3" ht="15.75" customHeight="1">
      <c r="C247" s="170"/>
    </row>
    <row r="248" spans="3:3" ht="15.75" customHeight="1">
      <c r="C248" s="170"/>
    </row>
    <row r="249" spans="3:3" ht="15.75" customHeight="1">
      <c r="C249" s="170"/>
    </row>
    <row r="250" spans="3:3" ht="15.75" customHeight="1">
      <c r="C250" s="170"/>
    </row>
    <row r="251" spans="3:3" ht="15.75" customHeight="1">
      <c r="C251" s="170"/>
    </row>
    <row r="252" spans="3:3" ht="15.75" customHeight="1">
      <c r="C252" s="170"/>
    </row>
    <row r="253" spans="3:3" ht="15.75" customHeight="1">
      <c r="C253" s="170"/>
    </row>
    <row r="254" spans="3:3" ht="15.75" customHeight="1">
      <c r="C254" s="170"/>
    </row>
    <row r="255" spans="3:3" ht="15.75" customHeight="1">
      <c r="C255" s="170"/>
    </row>
    <row r="256" spans="3:3" ht="15.75" customHeight="1">
      <c r="C256" s="170"/>
    </row>
    <row r="257" spans="3:3" ht="15.75" customHeight="1">
      <c r="C257" s="170"/>
    </row>
    <row r="258" spans="3:3" ht="15.75" customHeight="1">
      <c r="C258" s="170"/>
    </row>
    <row r="259" spans="3:3" ht="15.75" customHeight="1">
      <c r="C259" s="170"/>
    </row>
    <row r="260" spans="3:3" ht="15.75" customHeight="1">
      <c r="C260" s="170"/>
    </row>
    <row r="261" spans="3:3" ht="15.75" customHeight="1">
      <c r="C261" s="170"/>
    </row>
    <row r="262" spans="3:3" ht="15.75" customHeight="1">
      <c r="C262" s="170"/>
    </row>
    <row r="263" spans="3:3" ht="15.75" customHeight="1">
      <c r="C263" s="170"/>
    </row>
    <row r="264" spans="3:3" ht="15.75" customHeight="1">
      <c r="C264" s="170"/>
    </row>
    <row r="265" spans="3:3" ht="15.75" customHeight="1">
      <c r="C265" s="170"/>
    </row>
    <row r="266" spans="3:3" ht="15.75" customHeight="1">
      <c r="C266" s="170"/>
    </row>
    <row r="267" spans="3:3" ht="15.75" customHeight="1">
      <c r="C267" s="170"/>
    </row>
    <row r="268" spans="3:3" ht="15.75" customHeight="1">
      <c r="C268" s="170"/>
    </row>
    <row r="269" spans="3:3" ht="15.75" customHeight="1">
      <c r="C269" s="170"/>
    </row>
    <row r="270" spans="3:3" ht="15.75" customHeight="1">
      <c r="C270" s="170"/>
    </row>
    <row r="271" spans="3:3" ht="15.75" customHeight="1">
      <c r="C271" s="170"/>
    </row>
    <row r="272" spans="3:3" ht="15.75" customHeight="1">
      <c r="C272" s="170"/>
    </row>
    <row r="273" spans="3:3" ht="15.75" customHeight="1">
      <c r="C273" s="170"/>
    </row>
    <row r="274" spans="3:3" ht="15.75" customHeight="1">
      <c r="C274" s="170"/>
    </row>
    <row r="275" spans="3:3" ht="15.75" customHeight="1">
      <c r="C275" s="170"/>
    </row>
    <row r="276" spans="3:3" ht="15.75" customHeight="1">
      <c r="C276" s="170"/>
    </row>
    <row r="277" spans="3:3" ht="15.75" customHeight="1">
      <c r="C277" s="170"/>
    </row>
    <row r="278" spans="3:3" ht="15.75" customHeight="1">
      <c r="C278" s="170"/>
    </row>
    <row r="279" spans="3:3" ht="15.75" customHeight="1">
      <c r="C279" s="170"/>
    </row>
    <row r="280" spans="3:3" ht="15.75" customHeight="1">
      <c r="C280" s="170"/>
    </row>
    <row r="281" spans="3:3" ht="15.75" customHeight="1">
      <c r="C281" s="170"/>
    </row>
    <row r="282" spans="3:3" ht="15.75" customHeight="1">
      <c r="C282" s="170"/>
    </row>
    <row r="283" spans="3:3" ht="15.75" customHeight="1">
      <c r="C283" s="170"/>
    </row>
    <row r="284" spans="3:3" ht="15.75" customHeight="1">
      <c r="C284" s="170"/>
    </row>
    <row r="285" spans="3:3" ht="15.75" customHeight="1">
      <c r="C285" s="170"/>
    </row>
    <row r="286" spans="3:3" ht="15.75" customHeight="1">
      <c r="C286" s="170"/>
    </row>
    <row r="287" spans="3:3" ht="15.75" customHeight="1">
      <c r="C287" s="170"/>
    </row>
    <row r="288" spans="3:3" ht="15.75" customHeight="1">
      <c r="C288" s="170"/>
    </row>
    <row r="289" spans="3:3" ht="15.75" customHeight="1">
      <c r="C289" s="170"/>
    </row>
    <row r="290" spans="3:3" ht="15.75" customHeight="1">
      <c r="C290" s="170"/>
    </row>
    <row r="291" spans="3:3" ht="15.75" customHeight="1">
      <c r="C291" s="170"/>
    </row>
    <row r="292" spans="3:3" ht="15.75" customHeight="1">
      <c r="C292" s="170"/>
    </row>
    <row r="293" spans="3:3" ht="15.75" customHeight="1">
      <c r="C293" s="170"/>
    </row>
    <row r="294" spans="3:3" ht="15.75" customHeight="1">
      <c r="C294" s="170"/>
    </row>
    <row r="295" spans="3:3" ht="15.75" customHeight="1">
      <c r="C295" s="170"/>
    </row>
    <row r="296" spans="3:3" ht="15.75" customHeight="1">
      <c r="C296" s="170"/>
    </row>
    <row r="297" spans="3:3" ht="15.75" customHeight="1">
      <c r="C297" s="170"/>
    </row>
    <row r="298" spans="3:3" ht="15.75" customHeight="1">
      <c r="C298" s="170"/>
    </row>
    <row r="299" spans="3:3" ht="15.75" customHeight="1">
      <c r="C299" s="170"/>
    </row>
    <row r="300" spans="3:3" ht="15.75" customHeight="1">
      <c r="C300" s="170"/>
    </row>
    <row r="301" spans="3:3" ht="15.75" customHeight="1">
      <c r="C301" s="170"/>
    </row>
    <row r="302" spans="3:3" ht="15.75" customHeight="1">
      <c r="C302" s="170"/>
    </row>
    <row r="303" spans="3:3" ht="15.75" customHeight="1">
      <c r="C303" s="170"/>
    </row>
    <row r="304" spans="3:3" ht="15.75" customHeight="1">
      <c r="C304" s="170"/>
    </row>
    <row r="305" spans="3:3" ht="15.75" customHeight="1">
      <c r="C305" s="170"/>
    </row>
    <row r="306" spans="3:3" ht="15.75" customHeight="1">
      <c r="C306" s="170"/>
    </row>
    <row r="307" spans="3:3" ht="15.75" customHeight="1">
      <c r="C307" s="170"/>
    </row>
    <row r="308" spans="3:3" ht="15.75" customHeight="1">
      <c r="C308" s="170"/>
    </row>
    <row r="309" spans="3:3" ht="15.75" customHeight="1">
      <c r="C309" s="170"/>
    </row>
    <row r="310" spans="3:3" ht="15.75" customHeight="1">
      <c r="C310" s="170"/>
    </row>
    <row r="311" spans="3:3" ht="15.75" customHeight="1">
      <c r="C311" s="170"/>
    </row>
    <row r="312" spans="3:3" ht="15.75" customHeight="1">
      <c r="C312" s="170"/>
    </row>
    <row r="313" spans="3:3" ht="15.75" customHeight="1">
      <c r="C313" s="170"/>
    </row>
    <row r="314" spans="3:3" ht="15.75" customHeight="1">
      <c r="C314" s="170"/>
    </row>
    <row r="315" spans="3:3" ht="15.75" customHeight="1">
      <c r="C315" s="170"/>
    </row>
    <row r="316" spans="3:3" ht="15.75" customHeight="1">
      <c r="C316" s="170"/>
    </row>
    <row r="317" spans="3:3" ht="15.75" customHeight="1">
      <c r="C317" s="170"/>
    </row>
    <row r="318" spans="3:3" ht="15.75" customHeight="1">
      <c r="C318" s="170"/>
    </row>
    <row r="319" spans="3:3" ht="15.75" customHeight="1">
      <c r="C319" s="170"/>
    </row>
    <row r="320" spans="3:3" ht="15.75" customHeight="1">
      <c r="C320" s="170"/>
    </row>
    <row r="321" spans="3:3" ht="15.75" customHeight="1">
      <c r="C321" s="170"/>
    </row>
    <row r="322" spans="3:3" ht="15.75" customHeight="1">
      <c r="C322" s="170"/>
    </row>
    <row r="323" spans="3:3" ht="15.75" customHeight="1">
      <c r="C323" s="170"/>
    </row>
    <row r="324" spans="3:3" ht="15.75" customHeight="1">
      <c r="C324" s="170"/>
    </row>
    <row r="325" spans="3:3" ht="15.75" customHeight="1">
      <c r="C325" s="170"/>
    </row>
    <row r="326" spans="3:3" ht="15.75" customHeight="1">
      <c r="C326" s="170"/>
    </row>
    <row r="327" spans="3:3" ht="15.75" customHeight="1">
      <c r="C327" s="170"/>
    </row>
    <row r="328" spans="3:3" ht="15.75" customHeight="1">
      <c r="C328" s="170"/>
    </row>
    <row r="329" spans="3:3" ht="15.75" customHeight="1">
      <c r="C329" s="170"/>
    </row>
    <row r="330" spans="3:3" ht="15.75" customHeight="1">
      <c r="C330" s="170"/>
    </row>
    <row r="331" spans="3:3" ht="15.75" customHeight="1">
      <c r="C331" s="170"/>
    </row>
    <row r="332" spans="3:3" ht="15.75" customHeight="1">
      <c r="C332" s="170"/>
    </row>
    <row r="333" spans="3:3" ht="15.75" customHeight="1">
      <c r="C333" s="170"/>
    </row>
    <row r="334" spans="3:3" ht="15.75" customHeight="1">
      <c r="C334" s="170"/>
    </row>
    <row r="335" spans="3:3" ht="15.75" customHeight="1">
      <c r="C335" s="170"/>
    </row>
    <row r="336" spans="3:3" ht="15.75" customHeight="1">
      <c r="C336" s="170"/>
    </row>
    <row r="337" spans="3:3" ht="15.75" customHeight="1">
      <c r="C337" s="170"/>
    </row>
    <row r="338" spans="3:3" ht="15.75" customHeight="1">
      <c r="C338" s="170"/>
    </row>
    <row r="339" spans="3:3" ht="15.75" customHeight="1">
      <c r="C339" s="170"/>
    </row>
    <row r="340" spans="3:3" ht="15.75" customHeight="1">
      <c r="C340" s="170"/>
    </row>
    <row r="341" spans="3:3" ht="15.75" customHeight="1">
      <c r="C341" s="170"/>
    </row>
    <row r="342" spans="3:3" ht="15.75" customHeight="1">
      <c r="C342" s="170"/>
    </row>
    <row r="343" spans="3:3" ht="15.75" customHeight="1">
      <c r="C343" s="170"/>
    </row>
    <row r="344" spans="3:3" ht="15.75" customHeight="1">
      <c r="C344" s="170"/>
    </row>
    <row r="345" spans="3:3" ht="15.75" customHeight="1">
      <c r="C345" s="170"/>
    </row>
    <row r="346" spans="3:3" ht="15.75" customHeight="1">
      <c r="C346" s="170"/>
    </row>
    <row r="347" spans="3:3" ht="15.75" customHeight="1">
      <c r="C347" s="170"/>
    </row>
    <row r="348" spans="3:3" ht="15.75" customHeight="1">
      <c r="C348" s="170"/>
    </row>
    <row r="349" spans="3:3" ht="15.75" customHeight="1">
      <c r="C349" s="170"/>
    </row>
    <row r="350" spans="3:3" ht="15.75" customHeight="1">
      <c r="C350" s="170"/>
    </row>
    <row r="351" spans="3:3" ht="15.75" customHeight="1">
      <c r="C351" s="170"/>
    </row>
    <row r="352" spans="3:3" ht="15.75" customHeight="1">
      <c r="C352" s="170"/>
    </row>
    <row r="353" spans="3:3" ht="15.75" customHeight="1">
      <c r="C353" s="170"/>
    </row>
    <row r="354" spans="3:3" ht="15.75" customHeight="1">
      <c r="C354" s="170"/>
    </row>
    <row r="355" spans="3:3" ht="15.75" customHeight="1">
      <c r="C355" s="170"/>
    </row>
    <row r="356" spans="3:3" ht="15.75" customHeight="1">
      <c r="C356" s="170"/>
    </row>
    <row r="357" spans="3:3" ht="15.75" customHeight="1">
      <c r="C357" s="170"/>
    </row>
    <row r="358" spans="3:3" ht="15.75" customHeight="1">
      <c r="C358" s="170"/>
    </row>
    <row r="359" spans="3:3" ht="15.75" customHeight="1">
      <c r="C359" s="170"/>
    </row>
    <row r="360" spans="3:3" ht="15.75" customHeight="1">
      <c r="C360" s="170"/>
    </row>
    <row r="361" spans="3:3" ht="15.75" customHeight="1">
      <c r="C361" s="170"/>
    </row>
    <row r="362" spans="3:3" ht="15.75" customHeight="1">
      <c r="C362" s="170"/>
    </row>
    <row r="363" spans="3:3" ht="15.75" customHeight="1">
      <c r="C363" s="170"/>
    </row>
    <row r="364" spans="3:3" ht="15.75" customHeight="1">
      <c r="C364" s="170"/>
    </row>
    <row r="365" spans="3:3" ht="15.75" customHeight="1">
      <c r="C365" s="170"/>
    </row>
    <row r="366" spans="3:3" ht="15.75" customHeight="1">
      <c r="C366" s="170"/>
    </row>
    <row r="367" spans="3:3" ht="15.75" customHeight="1">
      <c r="C367" s="170"/>
    </row>
    <row r="368" spans="3:3" ht="15.75" customHeight="1">
      <c r="C368" s="170"/>
    </row>
    <row r="369" spans="3:3" ht="15.75" customHeight="1">
      <c r="C369" s="170"/>
    </row>
    <row r="370" spans="3:3" ht="15.75" customHeight="1">
      <c r="C370" s="170"/>
    </row>
    <row r="371" spans="3:3" ht="15.75" customHeight="1">
      <c r="C371" s="170"/>
    </row>
    <row r="372" spans="3:3" ht="15.75" customHeight="1">
      <c r="C372" s="170"/>
    </row>
    <row r="373" spans="3:3" ht="15.75" customHeight="1">
      <c r="C373" s="170"/>
    </row>
    <row r="374" spans="3:3" ht="15.75" customHeight="1">
      <c r="C374" s="170"/>
    </row>
    <row r="375" spans="3:3" ht="15.75" customHeight="1">
      <c r="C375" s="170"/>
    </row>
    <row r="376" spans="3:3" ht="15.75" customHeight="1">
      <c r="C376" s="170"/>
    </row>
    <row r="377" spans="3:3" ht="15.75" customHeight="1">
      <c r="C377" s="170"/>
    </row>
    <row r="378" spans="3:3" ht="15.75" customHeight="1">
      <c r="C378" s="170"/>
    </row>
    <row r="379" spans="3:3" ht="15.75" customHeight="1">
      <c r="C379" s="170"/>
    </row>
    <row r="380" spans="3:3" ht="15.75" customHeight="1">
      <c r="C380" s="170"/>
    </row>
    <row r="381" spans="3:3" ht="15.75" customHeight="1">
      <c r="C381" s="170"/>
    </row>
    <row r="382" spans="3:3" ht="15.75" customHeight="1">
      <c r="C382" s="170"/>
    </row>
    <row r="383" spans="3:3" ht="15.75" customHeight="1">
      <c r="C383" s="170"/>
    </row>
    <row r="384" spans="3:3" ht="15.75" customHeight="1">
      <c r="C384" s="170"/>
    </row>
    <row r="385" spans="3:3" ht="15.75" customHeight="1">
      <c r="C385" s="170"/>
    </row>
    <row r="386" spans="3:3" ht="15.75" customHeight="1">
      <c r="C386" s="170"/>
    </row>
    <row r="387" spans="3:3" ht="15.75" customHeight="1">
      <c r="C387" s="170"/>
    </row>
    <row r="388" spans="3:3" ht="15.75" customHeight="1">
      <c r="C388" s="170"/>
    </row>
    <row r="389" spans="3:3" ht="15.75" customHeight="1">
      <c r="C389" s="170"/>
    </row>
    <row r="390" spans="3:3" ht="15.75" customHeight="1">
      <c r="C390" s="170"/>
    </row>
    <row r="391" spans="3:3" ht="15.75" customHeight="1">
      <c r="C391" s="170"/>
    </row>
    <row r="392" spans="3:3" ht="15.75" customHeight="1">
      <c r="C392" s="170"/>
    </row>
    <row r="393" spans="3:3" ht="15.75" customHeight="1">
      <c r="C393" s="170"/>
    </row>
    <row r="394" spans="3:3" ht="15.75" customHeight="1">
      <c r="C394" s="170"/>
    </row>
    <row r="395" spans="3:3" ht="15.75" customHeight="1">
      <c r="C395" s="170"/>
    </row>
    <row r="396" spans="3:3" ht="15.75" customHeight="1">
      <c r="C396" s="170"/>
    </row>
    <row r="397" spans="3:3" ht="15.75" customHeight="1">
      <c r="C397" s="170"/>
    </row>
    <row r="398" spans="3:3" ht="15.75" customHeight="1">
      <c r="C398" s="170"/>
    </row>
    <row r="399" spans="3:3" ht="15.75" customHeight="1">
      <c r="C399" s="170"/>
    </row>
    <row r="400" spans="3:3" ht="15.75" customHeight="1">
      <c r="C400" s="170"/>
    </row>
    <row r="401" spans="3:3" ht="15.75" customHeight="1">
      <c r="C401" s="170"/>
    </row>
    <row r="402" spans="3:3" ht="15.75" customHeight="1">
      <c r="C402" s="170"/>
    </row>
    <row r="403" spans="3:3" ht="15.75" customHeight="1">
      <c r="C403" s="170"/>
    </row>
    <row r="404" spans="3:3" ht="15.75" customHeight="1">
      <c r="C404" s="170"/>
    </row>
    <row r="405" spans="3:3" ht="15.75" customHeight="1">
      <c r="C405" s="170"/>
    </row>
    <row r="406" spans="3:3" ht="15.75" customHeight="1">
      <c r="C406" s="170"/>
    </row>
    <row r="407" spans="3:3" ht="15.75" customHeight="1">
      <c r="C407" s="170"/>
    </row>
    <row r="408" spans="3:3" ht="15.75" customHeight="1">
      <c r="C408" s="170"/>
    </row>
    <row r="409" spans="3:3" ht="15.75" customHeight="1">
      <c r="C409" s="170"/>
    </row>
    <row r="410" spans="3:3" ht="15.75" customHeight="1">
      <c r="C410" s="170"/>
    </row>
    <row r="411" spans="3:3" ht="15.75" customHeight="1">
      <c r="C411" s="170"/>
    </row>
    <row r="412" spans="3:3" ht="15.75" customHeight="1">
      <c r="C412" s="170"/>
    </row>
    <row r="413" spans="3:3" ht="15.75" customHeight="1">
      <c r="C413" s="170"/>
    </row>
    <row r="414" spans="3:3" ht="15.75" customHeight="1">
      <c r="C414" s="170"/>
    </row>
    <row r="415" spans="3:3" ht="15.75" customHeight="1">
      <c r="C415" s="170"/>
    </row>
    <row r="416" spans="3:3" ht="15.75" customHeight="1">
      <c r="C416" s="170"/>
    </row>
    <row r="417" spans="3:3" ht="15.75" customHeight="1">
      <c r="C417" s="170"/>
    </row>
    <row r="418" spans="3:3" ht="15.75" customHeight="1">
      <c r="C418" s="170"/>
    </row>
    <row r="419" spans="3:3" ht="15.75" customHeight="1">
      <c r="C419" s="170"/>
    </row>
    <row r="420" spans="3:3" ht="15.75" customHeight="1">
      <c r="C420" s="170"/>
    </row>
    <row r="421" spans="3:3" ht="15.75" customHeight="1">
      <c r="C421" s="170"/>
    </row>
    <row r="422" spans="3:3" ht="15.75" customHeight="1">
      <c r="C422" s="170"/>
    </row>
    <row r="423" spans="3:3" ht="15.75" customHeight="1">
      <c r="C423" s="170"/>
    </row>
    <row r="424" spans="3:3" ht="15.75" customHeight="1">
      <c r="C424" s="170"/>
    </row>
    <row r="425" spans="3:3" ht="15.75" customHeight="1">
      <c r="C425" s="170"/>
    </row>
    <row r="426" spans="3:3" ht="15.75" customHeight="1">
      <c r="C426" s="170"/>
    </row>
    <row r="427" spans="3:3" ht="15.75" customHeight="1">
      <c r="C427" s="170"/>
    </row>
    <row r="428" spans="3:3" ht="15.75" customHeight="1">
      <c r="C428" s="170"/>
    </row>
    <row r="429" spans="3:3" ht="15.75" customHeight="1">
      <c r="C429" s="170"/>
    </row>
    <row r="430" spans="3:3" ht="15.75" customHeight="1">
      <c r="C430" s="170"/>
    </row>
    <row r="431" spans="3:3" ht="15.75" customHeight="1">
      <c r="C431" s="170"/>
    </row>
    <row r="432" spans="3:3" ht="15.75" customHeight="1">
      <c r="C432" s="170"/>
    </row>
    <row r="433" spans="3:3" ht="15.75" customHeight="1">
      <c r="C433" s="170"/>
    </row>
    <row r="434" spans="3:3" ht="15.75" customHeight="1">
      <c r="C434" s="170"/>
    </row>
    <row r="435" spans="3:3" ht="15.75" customHeight="1">
      <c r="C435" s="170"/>
    </row>
    <row r="436" spans="3:3" ht="15.75" customHeight="1">
      <c r="C436" s="170"/>
    </row>
    <row r="437" spans="3:3" ht="15.75" customHeight="1">
      <c r="C437" s="170"/>
    </row>
    <row r="438" spans="3:3" ht="15.75" customHeight="1">
      <c r="C438" s="170"/>
    </row>
    <row r="439" spans="3:3" ht="15.75" customHeight="1">
      <c r="C439" s="170"/>
    </row>
    <row r="440" spans="3:3" ht="15.75" customHeight="1">
      <c r="C440" s="170"/>
    </row>
    <row r="441" spans="3:3" ht="15.75" customHeight="1">
      <c r="C441" s="170"/>
    </row>
    <row r="442" spans="3:3" ht="15.75" customHeight="1">
      <c r="C442" s="170"/>
    </row>
    <row r="443" spans="3:3" ht="15.75" customHeight="1">
      <c r="C443" s="170"/>
    </row>
    <row r="444" spans="3:3" ht="15.75" customHeight="1">
      <c r="C444" s="170"/>
    </row>
    <row r="445" spans="3:3" ht="15.75" customHeight="1">
      <c r="C445" s="170"/>
    </row>
    <row r="446" spans="3:3" ht="15.75" customHeight="1">
      <c r="C446" s="170"/>
    </row>
    <row r="447" spans="3:3" ht="15.75" customHeight="1">
      <c r="C447" s="170"/>
    </row>
    <row r="448" spans="3:3" ht="15.75" customHeight="1">
      <c r="C448" s="170"/>
    </row>
    <row r="449" spans="3:3" ht="15.75" customHeight="1">
      <c r="C449" s="170"/>
    </row>
    <row r="450" spans="3:3" ht="15.75" customHeight="1">
      <c r="C450" s="170"/>
    </row>
    <row r="451" spans="3:3" ht="15.75" customHeight="1">
      <c r="C451" s="170"/>
    </row>
    <row r="452" spans="3:3" ht="15.75" customHeight="1">
      <c r="C452" s="170"/>
    </row>
    <row r="453" spans="3:3" ht="15.75" customHeight="1">
      <c r="C453" s="170"/>
    </row>
    <row r="454" spans="3:3" ht="15.75" customHeight="1">
      <c r="C454" s="170"/>
    </row>
    <row r="455" spans="3:3" ht="15.75" customHeight="1">
      <c r="C455" s="170"/>
    </row>
    <row r="456" spans="3:3" ht="15.75" customHeight="1">
      <c r="C456" s="170"/>
    </row>
    <row r="457" spans="3:3" ht="15.75" customHeight="1">
      <c r="C457" s="170"/>
    </row>
    <row r="458" spans="3:3" ht="15.75" customHeight="1">
      <c r="C458" s="170"/>
    </row>
    <row r="459" spans="3:3" ht="15.75" customHeight="1">
      <c r="C459" s="170"/>
    </row>
    <row r="460" spans="3:3" ht="15.75" customHeight="1">
      <c r="C460" s="170"/>
    </row>
    <row r="461" spans="3:3" ht="15.75" customHeight="1">
      <c r="C461" s="170"/>
    </row>
    <row r="462" spans="3:3" ht="15.75" customHeight="1">
      <c r="C462" s="170"/>
    </row>
    <row r="463" spans="3:3" ht="15.75" customHeight="1">
      <c r="C463" s="170"/>
    </row>
    <row r="464" spans="3:3" ht="15.75" customHeight="1">
      <c r="C464" s="170"/>
    </row>
    <row r="465" spans="3:3" ht="15.75" customHeight="1">
      <c r="C465" s="170"/>
    </row>
    <row r="466" spans="3:3" ht="15.75" customHeight="1">
      <c r="C466" s="170"/>
    </row>
    <row r="467" spans="3:3" ht="15.75" customHeight="1">
      <c r="C467" s="170"/>
    </row>
    <row r="468" spans="3:3" ht="15.75" customHeight="1">
      <c r="C468" s="170"/>
    </row>
    <row r="469" spans="3:3" ht="15.75" customHeight="1">
      <c r="C469" s="170"/>
    </row>
    <row r="470" spans="3:3" ht="15.75" customHeight="1">
      <c r="C470" s="170"/>
    </row>
    <row r="471" spans="3:3" ht="15.75" customHeight="1">
      <c r="C471" s="170"/>
    </row>
    <row r="472" spans="3:3" ht="15.75" customHeight="1">
      <c r="C472" s="170"/>
    </row>
    <row r="473" spans="3:3" ht="15.75" customHeight="1">
      <c r="C473" s="170"/>
    </row>
    <row r="474" spans="3:3" ht="15.75" customHeight="1">
      <c r="C474" s="170"/>
    </row>
    <row r="475" spans="3:3" ht="15.75" customHeight="1">
      <c r="C475" s="170"/>
    </row>
    <row r="476" spans="3:3" ht="15.75" customHeight="1">
      <c r="C476" s="170"/>
    </row>
    <row r="477" spans="3:3" ht="15.75" customHeight="1">
      <c r="C477" s="170"/>
    </row>
    <row r="478" spans="3:3" ht="15.75" customHeight="1">
      <c r="C478" s="170"/>
    </row>
    <row r="479" spans="3:3" ht="15.75" customHeight="1">
      <c r="C479" s="170"/>
    </row>
    <row r="480" spans="3:3" ht="15.75" customHeight="1">
      <c r="C480" s="170"/>
    </row>
    <row r="481" spans="3:3" ht="15.75" customHeight="1">
      <c r="C481" s="170"/>
    </row>
    <row r="482" spans="3:3" ht="15.75" customHeight="1">
      <c r="C482" s="170"/>
    </row>
    <row r="483" spans="3:3" ht="15.75" customHeight="1">
      <c r="C483" s="170"/>
    </row>
    <row r="484" spans="3:3" ht="15.75" customHeight="1">
      <c r="C484" s="170"/>
    </row>
    <row r="485" spans="3:3" ht="15.75" customHeight="1">
      <c r="C485" s="170"/>
    </row>
    <row r="486" spans="3:3" ht="15.75" customHeight="1">
      <c r="C486" s="170"/>
    </row>
    <row r="487" spans="3:3" ht="15.75" customHeight="1">
      <c r="C487" s="170"/>
    </row>
    <row r="488" spans="3:3" ht="15.75" customHeight="1">
      <c r="C488" s="170"/>
    </row>
    <row r="489" spans="3:3" ht="15.75" customHeight="1">
      <c r="C489" s="170"/>
    </row>
    <row r="490" spans="3:3" ht="15.75" customHeight="1">
      <c r="C490" s="170"/>
    </row>
    <row r="491" spans="3:3" ht="15.75" customHeight="1">
      <c r="C491" s="170"/>
    </row>
    <row r="492" spans="3:3" ht="15.75" customHeight="1">
      <c r="C492" s="170"/>
    </row>
    <row r="493" spans="3:3" ht="15.75" customHeight="1">
      <c r="C493" s="170"/>
    </row>
    <row r="494" spans="3:3" ht="15.75" customHeight="1">
      <c r="C494" s="170"/>
    </row>
    <row r="495" spans="3:3" ht="15.75" customHeight="1">
      <c r="C495" s="170"/>
    </row>
    <row r="496" spans="3:3" ht="15.75" customHeight="1">
      <c r="C496" s="170"/>
    </row>
    <row r="497" spans="3:3" ht="15.75" customHeight="1">
      <c r="C497" s="170"/>
    </row>
    <row r="498" spans="3:3" ht="15.75" customHeight="1">
      <c r="C498" s="170"/>
    </row>
    <row r="499" spans="3:3" ht="15.75" customHeight="1">
      <c r="C499" s="170"/>
    </row>
    <row r="500" spans="3:3" ht="15.75" customHeight="1">
      <c r="C500" s="170"/>
    </row>
    <row r="501" spans="3:3" ht="15.75" customHeight="1">
      <c r="C501" s="170"/>
    </row>
    <row r="502" spans="3:3" ht="15.75" customHeight="1">
      <c r="C502" s="170"/>
    </row>
    <row r="503" spans="3:3" ht="15.75" customHeight="1">
      <c r="C503" s="170"/>
    </row>
    <row r="504" spans="3:3" ht="15.75" customHeight="1">
      <c r="C504" s="170"/>
    </row>
    <row r="505" spans="3:3" ht="15.75" customHeight="1">
      <c r="C505" s="170"/>
    </row>
    <row r="506" spans="3:3" ht="15.75" customHeight="1">
      <c r="C506" s="170"/>
    </row>
    <row r="507" spans="3:3" ht="15.75" customHeight="1">
      <c r="C507" s="170"/>
    </row>
    <row r="508" spans="3:3" ht="15.75" customHeight="1">
      <c r="C508" s="170"/>
    </row>
    <row r="509" spans="3:3" ht="15.75" customHeight="1">
      <c r="C509" s="170"/>
    </row>
    <row r="510" spans="3:3" ht="15.75" customHeight="1">
      <c r="C510" s="170"/>
    </row>
    <row r="511" spans="3:3" ht="15.75" customHeight="1">
      <c r="C511" s="170"/>
    </row>
    <row r="512" spans="3:3" ht="15.75" customHeight="1">
      <c r="C512" s="170"/>
    </row>
    <row r="513" spans="3:3" ht="15.75" customHeight="1">
      <c r="C513" s="170"/>
    </row>
    <row r="514" spans="3:3" ht="15.75" customHeight="1">
      <c r="C514" s="170"/>
    </row>
    <row r="515" spans="3:3" ht="15.75" customHeight="1">
      <c r="C515" s="170"/>
    </row>
    <row r="516" spans="3:3" ht="15.75" customHeight="1">
      <c r="C516" s="170"/>
    </row>
    <row r="517" spans="3:3" ht="15.75" customHeight="1">
      <c r="C517" s="170"/>
    </row>
    <row r="518" spans="3:3" ht="15.75" customHeight="1">
      <c r="C518" s="170"/>
    </row>
    <row r="519" spans="3:3" ht="15.75" customHeight="1">
      <c r="C519" s="170"/>
    </row>
    <row r="520" spans="3:3" ht="15.75" customHeight="1">
      <c r="C520" s="170"/>
    </row>
    <row r="521" spans="3:3" ht="15.75" customHeight="1">
      <c r="C521" s="170"/>
    </row>
    <row r="522" spans="3:3" ht="15.75" customHeight="1">
      <c r="C522" s="170"/>
    </row>
    <row r="523" spans="3:3" ht="15.75" customHeight="1">
      <c r="C523" s="170"/>
    </row>
    <row r="524" spans="3:3" ht="15.75" customHeight="1">
      <c r="C524" s="170"/>
    </row>
    <row r="525" spans="3:3" ht="15.75" customHeight="1">
      <c r="C525" s="170"/>
    </row>
    <row r="526" spans="3:3" ht="15.75" customHeight="1">
      <c r="C526" s="170"/>
    </row>
    <row r="527" spans="3:3" ht="15.75" customHeight="1">
      <c r="C527" s="170"/>
    </row>
    <row r="528" spans="3:3" ht="15.75" customHeight="1">
      <c r="C528" s="170"/>
    </row>
    <row r="529" spans="3:3" ht="15.75" customHeight="1">
      <c r="C529" s="170"/>
    </row>
    <row r="530" spans="3:3" ht="15.75" customHeight="1">
      <c r="C530" s="170"/>
    </row>
    <row r="531" spans="3:3" ht="15.75" customHeight="1">
      <c r="C531" s="170"/>
    </row>
    <row r="532" spans="3:3" ht="15.75" customHeight="1">
      <c r="C532" s="170"/>
    </row>
    <row r="533" spans="3:3" ht="15.75" customHeight="1">
      <c r="C533" s="170"/>
    </row>
    <row r="534" spans="3:3" ht="15.75" customHeight="1">
      <c r="C534" s="170"/>
    </row>
    <row r="535" spans="3:3" ht="15.75" customHeight="1">
      <c r="C535" s="170"/>
    </row>
    <row r="536" spans="3:3" ht="15.75" customHeight="1">
      <c r="C536" s="170"/>
    </row>
    <row r="537" spans="3:3" ht="15.75" customHeight="1">
      <c r="C537" s="170"/>
    </row>
    <row r="538" spans="3:3" ht="15.75" customHeight="1">
      <c r="C538" s="170"/>
    </row>
    <row r="539" spans="3:3" ht="15.75" customHeight="1">
      <c r="C539" s="170"/>
    </row>
    <row r="540" spans="3:3" ht="15.75" customHeight="1">
      <c r="C540" s="170"/>
    </row>
    <row r="541" spans="3:3" ht="15.75" customHeight="1">
      <c r="C541" s="170"/>
    </row>
    <row r="542" spans="3:3" ht="15.75" customHeight="1">
      <c r="C542" s="170"/>
    </row>
    <row r="543" spans="3:3" ht="15.75" customHeight="1">
      <c r="C543" s="170"/>
    </row>
    <row r="544" spans="3:3" ht="15.75" customHeight="1">
      <c r="C544" s="170"/>
    </row>
    <row r="545" spans="3:3" ht="15.75" customHeight="1">
      <c r="C545" s="170"/>
    </row>
    <row r="546" spans="3:3" ht="15.75" customHeight="1">
      <c r="C546" s="170"/>
    </row>
    <row r="547" spans="3:3" ht="15.75" customHeight="1">
      <c r="C547" s="170"/>
    </row>
    <row r="548" spans="3:3" ht="15.75" customHeight="1">
      <c r="C548" s="170"/>
    </row>
    <row r="549" spans="3:3" ht="15.75" customHeight="1">
      <c r="C549" s="170"/>
    </row>
    <row r="550" spans="3:3" ht="15.75" customHeight="1">
      <c r="C550" s="170"/>
    </row>
    <row r="551" spans="3:3" ht="15.75" customHeight="1">
      <c r="C551" s="170"/>
    </row>
    <row r="552" spans="3:3" ht="15.75" customHeight="1">
      <c r="C552" s="170"/>
    </row>
    <row r="553" spans="3:3" ht="15.75" customHeight="1">
      <c r="C553" s="170"/>
    </row>
    <row r="554" spans="3:3" ht="15.75" customHeight="1">
      <c r="C554" s="170"/>
    </row>
    <row r="555" spans="3:3" ht="15.75" customHeight="1">
      <c r="C555" s="170"/>
    </row>
    <row r="556" spans="3:3" ht="15.75" customHeight="1">
      <c r="C556" s="170"/>
    </row>
    <row r="557" spans="3:3" ht="15.75" customHeight="1">
      <c r="C557" s="170"/>
    </row>
    <row r="558" spans="3:3" ht="15.75" customHeight="1">
      <c r="C558" s="170"/>
    </row>
    <row r="559" spans="3:3" ht="15.75" customHeight="1">
      <c r="C559" s="170"/>
    </row>
    <row r="560" spans="3:3" ht="15.75" customHeight="1">
      <c r="C560" s="170"/>
    </row>
    <row r="561" spans="3:3" ht="15.75" customHeight="1">
      <c r="C561" s="170"/>
    </row>
    <row r="562" spans="3:3" ht="15.75" customHeight="1">
      <c r="C562" s="170"/>
    </row>
    <row r="563" spans="3:3" ht="15.75" customHeight="1">
      <c r="C563" s="170"/>
    </row>
    <row r="564" spans="3:3" ht="15.75" customHeight="1">
      <c r="C564" s="170"/>
    </row>
    <row r="565" spans="3:3" ht="15.75" customHeight="1">
      <c r="C565" s="170"/>
    </row>
    <row r="566" spans="3:3" ht="15.75" customHeight="1">
      <c r="C566" s="170"/>
    </row>
    <row r="567" spans="3:3" ht="15.75" customHeight="1">
      <c r="C567" s="170"/>
    </row>
    <row r="568" spans="3:3" ht="15.75" customHeight="1">
      <c r="C568" s="170"/>
    </row>
    <row r="569" spans="3:3" ht="15.75" customHeight="1">
      <c r="C569" s="170"/>
    </row>
    <row r="570" spans="3:3" ht="15.75" customHeight="1">
      <c r="C570" s="170"/>
    </row>
    <row r="571" spans="3:3" ht="15.75" customHeight="1">
      <c r="C571" s="170"/>
    </row>
    <row r="572" spans="3:3" ht="15.75" customHeight="1">
      <c r="C572" s="170"/>
    </row>
    <row r="573" spans="3:3" ht="15.75" customHeight="1">
      <c r="C573" s="170"/>
    </row>
    <row r="574" spans="3:3" ht="15.75" customHeight="1">
      <c r="C574" s="170"/>
    </row>
    <row r="575" spans="3:3" ht="15.75" customHeight="1">
      <c r="C575" s="170"/>
    </row>
    <row r="576" spans="3:3" ht="15.75" customHeight="1">
      <c r="C576" s="170"/>
    </row>
    <row r="577" spans="3:3" ht="15.75" customHeight="1">
      <c r="C577" s="170"/>
    </row>
    <row r="578" spans="3:3" ht="15.75" customHeight="1">
      <c r="C578" s="170"/>
    </row>
    <row r="579" spans="3:3" ht="15.75" customHeight="1">
      <c r="C579" s="170"/>
    </row>
    <row r="580" spans="3:3" ht="15.75" customHeight="1">
      <c r="C580" s="170"/>
    </row>
    <row r="581" spans="3:3" ht="15.75" customHeight="1">
      <c r="C581" s="170"/>
    </row>
    <row r="582" spans="3:3" ht="15.75" customHeight="1">
      <c r="C582" s="170"/>
    </row>
    <row r="583" spans="3:3" ht="15.75" customHeight="1">
      <c r="C583" s="170"/>
    </row>
    <row r="584" spans="3:3" ht="15.75" customHeight="1">
      <c r="C584" s="170"/>
    </row>
    <row r="585" spans="3:3" ht="15.75" customHeight="1">
      <c r="C585" s="170"/>
    </row>
    <row r="586" spans="3:3" ht="15.75" customHeight="1">
      <c r="C586" s="170"/>
    </row>
    <row r="587" spans="3:3" ht="15.75" customHeight="1">
      <c r="C587" s="170"/>
    </row>
    <row r="588" spans="3:3" ht="15.75" customHeight="1">
      <c r="C588" s="170"/>
    </row>
    <row r="589" spans="3:3" ht="15.75" customHeight="1">
      <c r="C589" s="170"/>
    </row>
    <row r="590" spans="3:3" ht="15.75" customHeight="1">
      <c r="C590" s="170"/>
    </row>
    <row r="591" spans="3:3" ht="15.75" customHeight="1">
      <c r="C591" s="170"/>
    </row>
    <row r="592" spans="3:3" ht="15.75" customHeight="1">
      <c r="C592" s="170"/>
    </row>
    <row r="593" spans="3:3" ht="15.75" customHeight="1">
      <c r="C593" s="170"/>
    </row>
    <row r="594" spans="3:3" ht="15.75" customHeight="1">
      <c r="C594" s="170"/>
    </row>
    <row r="595" spans="3:3" ht="15.75" customHeight="1">
      <c r="C595" s="170"/>
    </row>
    <row r="596" spans="3:3" ht="15.75" customHeight="1">
      <c r="C596" s="170"/>
    </row>
    <row r="597" spans="3:3" ht="15.75" customHeight="1">
      <c r="C597" s="170"/>
    </row>
    <row r="598" spans="3:3" ht="15.75" customHeight="1">
      <c r="C598" s="170"/>
    </row>
    <row r="599" spans="3:3" ht="15.75" customHeight="1">
      <c r="C599" s="170"/>
    </row>
    <row r="600" spans="3:3" ht="15.75" customHeight="1">
      <c r="C600" s="170"/>
    </row>
    <row r="601" spans="3:3" ht="15.75" customHeight="1">
      <c r="C601" s="170"/>
    </row>
    <row r="602" spans="3:3" ht="15.75" customHeight="1">
      <c r="C602" s="170"/>
    </row>
    <row r="603" spans="3:3" ht="15.75" customHeight="1">
      <c r="C603" s="170"/>
    </row>
    <row r="604" spans="3:3" ht="15.75" customHeight="1">
      <c r="C604" s="170"/>
    </row>
    <row r="605" spans="3:3" ht="15.75" customHeight="1">
      <c r="C605" s="170"/>
    </row>
    <row r="606" spans="3:3" ht="15.75" customHeight="1">
      <c r="C606" s="170"/>
    </row>
    <row r="607" spans="3:3" ht="15.75" customHeight="1">
      <c r="C607" s="170"/>
    </row>
    <row r="608" spans="3:3" ht="15.75" customHeight="1">
      <c r="C608" s="170"/>
    </row>
    <row r="609" spans="3:3" ht="15.75" customHeight="1">
      <c r="C609" s="170"/>
    </row>
    <row r="610" spans="3:3" ht="15.75" customHeight="1">
      <c r="C610" s="170"/>
    </row>
    <row r="611" spans="3:3" ht="15.75" customHeight="1">
      <c r="C611" s="170"/>
    </row>
    <row r="612" spans="3:3" ht="15.75" customHeight="1">
      <c r="C612" s="170"/>
    </row>
    <row r="613" spans="3:3" ht="15.75" customHeight="1">
      <c r="C613" s="170"/>
    </row>
    <row r="614" spans="3:3" ht="15.75" customHeight="1">
      <c r="C614" s="170"/>
    </row>
    <row r="615" spans="3:3" ht="15.75" customHeight="1">
      <c r="C615" s="170"/>
    </row>
    <row r="616" spans="3:3" ht="15.75" customHeight="1">
      <c r="C616" s="170"/>
    </row>
    <row r="617" spans="3:3" ht="15.75" customHeight="1">
      <c r="C617" s="170"/>
    </row>
    <row r="618" spans="3:3" ht="15.75" customHeight="1">
      <c r="C618" s="170"/>
    </row>
    <row r="619" spans="3:3" ht="15.75" customHeight="1">
      <c r="C619" s="170"/>
    </row>
    <row r="620" spans="3:3" ht="15.75" customHeight="1">
      <c r="C620" s="170"/>
    </row>
    <row r="621" spans="3:3" ht="15.75" customHeight="1">
      <c r="C621" s="170"/>
    </row>
    <row r="622" spans="3:3" ht="15.75" customHeight="1">
      <c r="C622" s="170"/>
    </row>
    <row r="623" spans="3:3" ht="15.75" customHeight="1">
      <c r="C623" s="170"/>
    </row>
    <row r="624" spans="3:3" ht="15.75" customHeight="1">
      <c r="C624" s="170"/>
    </row>
    <row r="625" spans="3:3" ht="15.75" customHeight="1">
      <c r="C625" s="170"/>
    </row>
    <row r="626" spans="3:3" ht="15.75" customHeight="1">
      <c r="C626" s="170"/>
    </row>
    <row r="627" spans="3:3" ht="15.75" customHeight="1">
      <c r="C627" s="170"/>
    </row>
    <row r="628" spans="3:3" ht="15.75" customHeight="1">
      <c r="C628" s="170"/>
    </row>
    <row r="629" spans="3:3" ht="15.75" customHeight="1">
      <c r="C629" s="170"/>
    </row>
    <row r="630" spans="3:3" ht="15.75" customHeight="1">
      <c r="C630" s="170"/>
    </row>
    <row r="631" spans="3:3" ht="15.75" customHeight="1">
      <c r="C631" s="170"/>
    </row>
    <row r="632" spans="3:3" ht="15.75" customHeight="1">
      <c r="C632" s="170"/>
    </row>
    <row r="633" spans="3:3" ht="15.75" customHeight="1">
      <c r="C633" s="170"/>
    </row>
    <row r="634" spans="3:3" ht="15.75" customHeight="1">
      <c r="C634" s="170"/>
    </row>
    <row r="635" spans="3:3" ht="15.75" customHeight="1">
      <c r="C635" s="170"/>
    </row>
    <row r="636" spans="3:3" ht="15.75" customHeight="1">
      <c r="C636" s="170"/>
    </row>
    <row r="637" spans="3:3" ht="15.75" customHeight="1">
      <c r="C637" s="170"/>
    </row>
    <row r="638" spans="3:3" ht="15.75" customHeight="1">
      <c r="C638" s="170"/>
    </row>
    <row r="639" spans="3:3" ht="15.75" customHeight="1">
      <c r="C639" s="170"/>
    </row>
    <row r="640" spans="3:3" ht="15.75" customHeight="1">
      <c r="C640" s="170"/>
    </row>
    <row r="641" spans="3:3" ht="15.75" customHeight="1">
      <c r="C641" s="170"/>
    </row>
    <row r="642" spans="3:3" ht="15.75" customHeight="1">
      <c r="C642" s="170"/>
    </row>
    <row r="643" spans="3:3" ht="15.75" customHeight="1">
      <c r="C643" s="170"/>
    </row>
    <row r="644" spans="3:3" ht="15.75" customHeight="1">
      <c r="C644" s="170"/>
    </row>
    <row r="645" spans="3:3" ht="15.75" customHeight="1">
      <c r="C645" s="170"/>
    </row>
    <row r="646" spans="3:3" ht="15.75" customHeight="1">
      <c r="C646" s="170"/>
    </row>
    <row r="647" spans="3:3" ht="15.75" customHeight="1">
      <c r="C647" s="170"/>
    </row>
    <row r="648" spans="3:3" ht="15.75" customHeight="1">
      <c r="C648" s="170"/>
    </row>
    <row r="649" spans="3:3" ht="15.75" customHeight="1">
      <c r="C649" s="170"/>
    </row>
    <row r="650" spans="3:3" ht="15.75" customHeight="1">
      <c r="C650" s="170"/>
    </row>
    <row r="651" spans="3:3" ht="15.75" customHeight="1">
      <c r="C651" s="170"/>
    </row>
    <row r="652" spans="3:3" ht="15.75" customHeight="1">
      <c r="C652" s="170"/>
    </row>
    <row r="653" spans="3:3" ht="15.75" customHeight="1">
      <c r="C653" s="170"/>
    </row>
    <row r="654" spans="3:3" ht="15.75" customHeight="1">
      <c r="C654" s="170"/>
    </row>
    <row r="655" spans="3:3" ht="15.75" customHeight="1">
      <c r="C655" s="170"/>
    </row>
    <row r="656" spans="3:3" ht="15.75" customHeight="1">
      <c r="C656" s="170"/>
    </row>
    <row r="657" spans="3:3" ht="15.75" customHeight="1">
      <c r="C657" s="170"/>
    </row>
    <row r="658" spans="3:3" ht="15.75" customHeight="1">
      <c r="C658" s="170"/>
    </row>
    <row r="659" spans="3:3" ht="15.75" customHeight="1">
      <c r="C659" s="170"/>
    </row>
    <row r="660" spans="3:3" ht="15.75" customHeight="1">
      <c r="C660" s="170"/>
    </row>
    <row r="661" spans="3:3" ht="15.75" customHeight="1">
      <c r="C661" s="170"/>
    </row>
    <row r="662" spans="3:3" ht="15.75" customHeight="1">
      <c r="C662" s="170"/>
    </row>
    <row r="663" spans="3:3" ht="15.75" customHeight="1">
      <c r="C663" s="170"/>
    </row>
    <row r="664" spans="3:3" ht="15.75" customHeight="1">
      <c r="C664" s="170"/>
    </row>
    <row r="665" spans="3:3" ht="15.75" customHeight="1">
      <c r="C665" s="170"/>
    </row>
    <row r="666" spans="3:3" ht="15.75" customHeight="1">
      <c r="C666" s="170"/>
    </row>
    <row r="667" spans="3:3" ht="15.75" customHeight="1">
      <c r="C667" s="170"/>
    </row>
    <row r="668" spans="3:3" ht="15.75" customHeight="1">
      <c r="C668" s="170"/>
    </row>
    <row r="669" spans="3:3" ht="15.75" customHeight="1">
      <c r="C669" s="170"/>
    </row>
    <row r="670" spans="3:3" ht="15.75" customHeight="1">
      <c r="C670" s="170"/>
    </row>
    <row r="671" spans="3:3" ht="15.75" customHeight="1">
      <c r="C671" s="170"/>
    </row>
    <row r="672" spans="3:3" ht="15.75" customHeight="1">
      <c r="C672" s="170"/>
    </row>
    <row r="673" spans="3:3" ht="15.75" customHeight="1">
      <c r="C673" s="170"/>
    </row>
    <row r="674" spans="3:3" ht="15.75" customHeight="1">
      <c r="C674" s="170"/>
    </row>
    <row r="675" spans="3:3" ht="15.75" customHeight="1">
      <c r="C675" s="170"/>
    </row>
    <row r="676" spans="3:3" ht="15.75" customHeight="1">
      <c r="C676" s="170"/>
    </row>
    <row r="677" spans="3:3" ht="15.75" customHeight="1">
      <c r="C677" s="170"/>
    </row>
    <row r="678" spans="3:3" ht="15.75" customHeight="1">
      <c r="C678" s="170"/>
    </row>
    <row r="679" spans="3:3" ht="15.75" customHeight="1">
      <c r="C679" s="170"/>
    </row>
    <row r="680" spans="3:3" ht="15.75" customHeight="1">
      <c r="C680" s="170"/>
    </row>
    <row r="681" spans="3:3" ht="15.75" customHeight="1">
      <c r="C681" s="170"/>
    </row>
    <row r="682" spans="3:3" ht="15.75" customHeight="1">
      <c r="C682" s="170"/>
    </row>
    <row r="683" spans="3:3" ht="15.75" customHeight="1">
      <c r="C683" s="170"/>
    </row>
    <row r="684" spans="3:3" ht="15.75" customHeight="1">
      <c r="C684" s="170"/>
    </row>
    <row r="685" spans="3:3" ht="15.75" customHeight="1">
      <c r="C685" s="170"/>
    </row>
    <row r="686" spans="3:3" ht="15.75" customHeight="1">
      <c r="C686" s="170"/>
    </row>
    <row r="687" spans="3:3" ht="15.75" customHeight="1">
      <c r="C687" s="170"/>
    </row>
    <row r="688" spans="3:3" ht="15.75" customHeight="1">
      <c r="C688" s="170"/>
    </row>
    <row r="689" spans="3:3" ht="15.75" customHeight="1">
      <c r="C689" s="170"/>
    </row>
    <row r="690" spans="3:3" ht="15.75" customHeight="1">
      <c r="C690" s="170"/>
    </row>
    <row r="691" spans="3:3" ht="15.75" customHeight="1">
      <c r="C691" s="170"/>
    </row>
    <row r="692" spans="3:3" ht="15.75" customHeight="1">
      <c r="C692" s="170"/>
    </row>
    <row r="693" spans="3:3" ht="15.75" customHeight="1">
      <c r="C693" s="170"/>
    </row>
    <row r="694" spans="3:3" ht="15.75" customHeight="1">
      <c r="C694" s="170"/>
    </row>
    <row r="695" spans="3:3" ht="15.75" customHeight="1">
      <c r="C695" s="170"/>
    </row>
    <row r="696" spans="3:3" ht="15.75" customHeight="1">
      <c r="C696" s="170"/>
    </row>
    <row r="697" spans="3:3" ht="15.75" customHeight="1">
      <c r="C697" s="170"/>
    </row>
    <row r="698" spans="3:3" ht="15.75" customHeight="1">
      <c r="C698" s="170"/>
    </row>
    <row r="699" spans="3:3" ht="15.75" customHeight="1">
      <c r="C699" s="170"/>
    </row>
    <row r="700" spans="3:3" ht="15.75" customHeight="1">
      <c r="C700" s="170"/>
    </row>
    <row r="701" spans="3:3" ht="15.75" customHeight="1">
      <c r="C701" s="170"/>
    </row>
    <row r="702" spans="3:3" ht="15.75" customHeight="1">
      <c r="C702" s="170"/>
    </row>
    <row r="703" spans="3:3" ht="15.75" customHeight="1">
      <c r="C703" s="170"/>
    </row>
    <row r="704" spans="3:3" ht="15.75" customHeight="1">
      <c r="C704" s="170"/>
    </row>
    <row r="705" spans="3:3" ht="15.75" customHeight="1">
      <c r="C705" s="170"/>
    </row>
    <row r="706" spans="3:3" ht="15.75" customHeight="1">
      <c r="C706" s="170"/>
    </row>
    <row r="707" spans="3:3" ht="15.75" customHeight="1">
      <c r="C707" s="170"/>
    </row>
    <row r="708" spans="3:3" ht="15.75" customHeight="1">
      <c r="C708" s="170"/>
    </row>
    <row r="709" spans="3:3" ht="15.75" customHeight="1">
      <c r="C709" s="170"/>
    </row>
    <row r="710" spans="3:3" ht="15.75" customHeight="1">
      <c r="C710" s="170"/>
    </row>
    <row r="711" spans="3:3" ht="15.75" customHeight="1">
      <c r="C711" s="170"/>
    </row>
    <row r="712" spans="3:3" ht="15.75" customHeight="1">
      <c r="C712" s="170"/>
    </row>
    <row r="713" spans="3:3" ht="15.75" customHeight="1">
      <c r="C713" s="170"/>
    </row>
    <row r="714" spans="3:3" ht="15.75" customHeight="1">
      <c r="C714" s="170"/>
    </row>
    <row r="715" spans="3:3" ht="15.75" customHeight="1">
      <c r="C715" s="170"/>
    </row>
    <row r="716" spans="3:3" ht="15.75" customHeight="1">
      <c r="C716" s="170"/>
    </row>
    <row r="717" spans="3:3" ht="15.75" customHeight="1">
      <c r="C717" s="170"/>
    </row>
    <row r="718" spans="3:3" ht="15.75" customHeight="1">
      <c r="C718" s="170"/>
    </row>
    <row r="719" spans="3:3" ht="15.75" customHeight="1">
      <c r="C719" s="170"/>
    </row>
    <row r="720" spans="3:3" ht="15.75" customHeight="1">
      <c r="C720" s="170"/>
    </row>
    <row r="721" spans="3:3" ht="15.75" customHeight="1">
      <c r="C721" s="170"/>
    </row>
    <row r="722" spans="3:3" ht="15.75" customHeight="1">
      <c r="C722" s="170"/>
    </row>
    <row r="723" spans="3:3" ht="15.75" customHeight="1">
      <c r="C723" s="170"/>
    </row>
    <row r="724" spans="3:3" ht="15.75" customHeight="1">
      <c r="C724" s="170"/>
    </row>
    <row r="725" spans="3:3" ht="15.75" customHeight="1">
      <c r="C725" s="170"/>
    </row>
    <row r="726" spans="3:3" ht="15.75" customHeight="1">
      <c r="C726" s="170"/>
    </row>
    <row r="727" spans="3:3" ht="15.75" customHeight="1">
      <c r="C727" s="170"/>
    </row>
    <row r="728" spans="3:3" ht="15.75" customHeight="1">
      <c r="C728" s="170"/>
    </row>
    <row r="729" spans="3:3" ht="15.75" customHeight="1">
      <c r="C729" s="170"/>
    </row>
    <row r="730" spans="3:3" ht="15.75" customHeight="1">
      <c r="C730" s="170"/>
    </row>
    <row r="731" spans="3:3" ht="15.75" customHeight="1">
      <c r="C731" s="170"/>
    </row>
    <row r="732" spans="3:3" ht="15.75" customHeight="1">
      <c r="C732" s="170"/>
    </row>
    <row r="733" spans="3:3" ht="15.75" customHeight="1">
      <c r="C733" s="170"/>
    </row>
    <row r="734" spans="3:3" ht="15.75" customHeight="1">
      <c r="C734" s="170"/>
    </row>
    <row r="735" spans="3:3" ht="15.75" customHeight="1">
      <c r="C735" s="170"/>
    </row>
    <row r="736" spans="3:3" ht="15.75" customHeight="1">
      <c r="C736" s="170"/>
    </row>
    <row r="737" spans="3:3" ht="15.75" customHeight="1">
      <c r="C737" s="170"/>
    </row>
    <row r="738" spans="3:3" ht="15.75" customHeight="1">
      <c r="C738" s="170"/>
    </row>
    <row r="739" spans="3:3" ht="15.75" customHeight="1">
      <c r="C739" s="170"/>
    </row>
    <row r="740" spans="3:3" ht="15.75" customHeight="1">
      <c r="C740" s="170"/>
    </row>
    <row r="741" spans="3:3" ht="15.75" customHeight="1">
      <c r="C741" s="170"/>
    </row>
    <row r="742" spans="3:3" ht="15.75" customHeight="1">
      <c r="C742" s="170"/>
    </row>
    <row r="743" spans="3:3" ht="15.75" customHeight="1">
      <c r="C743" s="170"/>
    </row>
    <row r="744" spans="3:3" ht="15.75" customHeight="1">
      <c r="C744" s="170"/>
    </row>
    <row r="745" spans="3:3" ht="15.75" customHeight="1">
      <c r="C745" s="170"/>
    </row>
    <row r="746" spans="3:3" ht="15.75" customHeight="1">
      <c r="C746" s="170"/>
    </row>
    <row r="747" spans="3:3" ht="15.75" customHeight="1">
      <c r="C747" s="170"/>
    </row>
    <row r="748" spans="3:3" ht="15.75" customHeight="1">
      <c r="C748" s="170"/>
    </row>
    <row r="749" spans="3:3" ht="15.75" customHeight="1">
      <c r="C749" s="170"/>
    </row>
    <row r="750" spans="3:3" ht="15.75" customHeight="1">
      <c r="C750" s="170"/>
    </row>
    <row r="751" spans="3:3" ht="15.75" customHeight="1">
      <c r="C751" s="170"/>
    </row>
    <row r="752" spans="3:3" ht="15.75" customHeight="1">
      <c r="C752" s="170"/>
    </row>
    <row r="753" spans="3:3" ht="15.75" customHeight="1">
      <c r="C753" s="170"/>
    </row>
    <row r="754" spans="3:3" ht="15.75" customHeight="1">
      <c r="C754" s="170"/>
    </row>
    <row r="755" spans="3:3" ht="15.75" customHeight="1">
      <c r="C755" s="170"/>
    </row>
    <row r="756" spans="3:3" ht="15.75" customHeight="1">
      <c r="C756" s="170"/>
    </row>
    <row r="757" spans="3:3" ht="15.75" customHeight="1">
      <c r="C757" s="170"/>
    </row>
    <row r="758" spans="3:3" ht="15.75" customHeight="1">
      <c r="C758" s="170"/>
    </row>
    <row r="759" spans="3:3" ht="15.75" customHeight="1">
      <c r="C759" s="170"/>
    </row>
    <row r="760" spans="3:3" ht="15.75" customHeight="1">
      <c r="C760" s="170"/>
    </row>
    <row r="761" spans="3:3" ht="15.75" customHeight="1">
      <c r="C761" s="170"/>
    </row>
    <row r="762" spans="3:3" ht="15.75" customHeight="1">
      <c r="C762" s="170"/>
    </row>
    <row r="763" spans="3:3" ht="15.75" customHeight="1">
      <c r="C763" s="170"/>
    </row>
    <row r="764" spans="3:3" ht="15.75" customHeight="1">
      <c r="C764" s="170"/>
    </row>
    <row r="765" spans="3:3" ht="15.75" customHeight="1">
      <c r="C765" s="170"/>
    </row>
    <row r="766" spans="3:3" ht="15.75" customHeight="1">
      <c r="C766" s="170"/>
    </row>
    <row r="767" spans="3:3" ht="15.75" customHeight="1">
      <c r="C767" s="170"/>
    </row>
    <row r="768" spans="3:3" ht="15.75" customHeight="1">
      <c r="C768" s="170"/>
    </row>
    <row r="769" spans="3:3" ht="15.75" customHeight="1">
      <c r="C769" s="170"/>
    </row>
    <row r="770" spans="3:3" ht="15.75" customHeight="1">
      <c r="C770" s="170"/>
    </row>
    <row r="771" spans="3:3" ht="15.75" customHeight="1">
      <c r="C771" s="170"/>
    </row>
    <row r="772" spans="3:3" ht="15.75" customHeight="1">
      <c r="C772" s="170"/>
    </row>
    <row r="773" spans="3:3" ht="15.75" customHeight="1">
      <c r="C773" s="170"/>
    </row>
    <row r="774" spans="3:3" ht="15.75" customHeight="1">
      <c r="C774" s="170"/>
    </row>
    <row r="775" spans="3:3" ht="15.75" customHeight="1">
      <c r="C775" s="170"/>
    </row>
    <row r="776" spans="3:3" ht="15.75" customHeight="1">
      <c r="C776" s="170"/>
    </row>
    <row r="777" spans="3:3" ht="15.75" customHeight="1">
      <c r="C777" s="170"/>
    </row>
    <row r="778" spans="3:3" ht="15.75" customHeight="1">
      <c r="C778" s="170"/>
    </row>
    <row r="779" spans="3:3" ht="15.75" customHeight="1">
      <c r="C779" s="170"/>
    </row>
    <row r="780" spans="3:3" ht="15.75" customHeight="1">
      <c r="C780" s="170"/>
    </row>
    <row r="781" spans="3:3" ht="15.75" customHeight="1">
      <c r="C781" s="170"/>
    </row>
    <row r="782" spans="3:3" ht="15.75" customHeight="1">
      <c r="C782" s="170"/>
    </row>
    <row r="783" spans="3:3" ht="15.75" customHeight="1">
      <c r="C783" s="170"/>
    </row>
    <row r="784" spans="3:3" ht="15.75" customHeight="1">
      <c r="C784" s="170"/>
    </row>
    <row r="785" spans="3:3" ht="15.75" customHeight="1">
      <c r="C785" s="170"/>
    </row>
    <row r="786" spans="3:3" ht="15.75" customHeight="1">
      <c r="C786" s="170"/>
    </row>
    <row r="787" spans="3:3" ht="15.75" customHeight="1">
      <c r="C787" s="170"/>
    </row>
    <row r="788" spans="3:3" ht="15.75" customHeight="1">
      <c r="C788" s="170"/>
    </row>
    <row r="789" spans="3:3" ht="15.75" customHeight="1">
      <c r="C789" s="170"/>
    </row>
    <row r="790" spans="3:3" ht="15.75" customHeight="1">
      <c r="C790" s="170"/>
    </row>
    <row r="791" spans="3:3" ht="15.75" customHeight="1">
      <c r="C791" s="170"/>
    </row>
    <row r="792" spans="3:3" ht="15.75" customHeight="1">
      <c r="C792" s="170"/>
    </row>
    <row r="793" spans="3:3" ht="15.75" customHeight="1">
      <c r="C793" s="170"/>
    </row>
    <row r="794" spans="3:3" ht="15.75" customHeight="1">
      <c r="C794" s="170"/>
    </row>
    <row r="795" spans="3:3" ht="15.75" customHeight="1">
      <c r="C795" s="170"/>
    </row>
    <row r="796" spans="3:3" ht="15.75" customHeight="1">
      <c r="C796" s="170"/>
    </row>
    <row r="797" spans="3:3" ht="15.75" customHeight="1">
      <c r="C797" s="170"/>
    </row>
    <row r="798" spans="3:3" ht="15.75" customHeight="1">
      <c r="C798" s="170"/>
    </row>
    <row r="799" spans="3:3" ht="15.75" customHeight="1">
      <c r="C799" s="170"/>
    </row>
    <row r="800" spans="3:3" ht="15.75" customHeight="1">
      <c r="C800" s="170"/>
    </row>
    <row r="801" spans="3:3" ht="15.75" customHeight="1">
      <c r="C801" s="170"/>
    </row>
    <row r="802" spans="3:3" ht="15.75" customHeight="1">
      <c r="C802" s="170"/>
    </row>
    <row r="803" spans="3:3" ht="15.75" customHeight="1">
      <c r="C803" s="170"/>
    </row>
    <row r="804" spans="3:3" ht="15.75" customHeight="1">
      <c r="C804" s="170"/>
    </row>
    <row r="805" spans="3:3" ht="15.75" customHeight="1">
      <c r="C805" s="170"/>
    </row>
    <row r="806" spans="3:3" ht="15.75" customHeight="1">
      <c r="C806" s="170"/>
    </row>
    <row r="807" spans="3:3" ht="15.75" customHeight="1">
      <c r="C807" s="170"/>
    </row>
    <row r="808" spans="3:3" ht="15.75" customHeight="1">
      <c r="C808" s="170"/>
    </row>
    <row r="809" spans="3:3" ht="15.75" customHeight="1">
      <c r="C809" s="170"/>
    </row>
    <row r="810" spans="3:3" ht="15.75" customHeight="1">
      <c r="C810" s="170"/>
    </row>
    <row r="811" spans="3:3" ht="15.75" customHeight="1">
      <c r="C811" s="170"/>
    </row>
    <row r="812" spans="3:3" ht="15.75" customHeight="1">
      <c r="C812" s="170"/>
    </row>
    <row r="813" spans="3:3" ht="15.75" customHeight="1">
      <c r="C813" s="170"/>
    </row>
    <row r="814" spans="3:3" ht="15.75" customHeight="1">
      <c r="C814" s="170"/>
    </row>
    <row r="815" spans="3:3" ht="15.75" customHeight="1">
      <c r="C815" s="170"/>
    </row>
    <row r="816" spans="3:3" ht="15.75" customHeight="1">
      <c r="C816" s="170"/>
    </row>
    <row r="817" spans="3:3" ht="15.75" customHeight="1">
      <c r="C817" s="170"/>
    </row>
    <row r="818" spans="3:3" ht="15.75" customHeight="1">
      <c r="C818" s="170"/>
    </row>
    <row r="819" spans="3:3" ht="15.75" customHeight="1">
      <c r="C819" s="170"/>
    </row>
    <row r="820" spans="3:3" ht="15.75" customHeight="1">
      <c r="C820" s="170"/>
    </row>
    <row r="821" spans="3:3" ht="15.75" customHeight="1">
      <c r="C821" s="170"/>
    </row>
    <row r="822" spans="3:3" ht="15.75" customHeight="1">
      <c r="C822" s="170"/>
    </row>
    <row r="823" spans="3:3" ht="15.75" customHeight="1">
      <c r="C823" s="170"/>
    </row>
    <row r="824" spans="3:3" ht="15.75" customHeight="1">
      <c r="C824" s="170"/>
    </row>
    <row r="825" spans="3:3" ht="15.75" customHeight="1">
      <c r="C825" s="170"/>
    </row>
    <row r="826" spans="3:3" ht="15.75" customHeight="1">
      <c r="C826" s="170"/>
    </row>
    <row r="827" spans="3:3" ht="15.75" customHeight="1">
      <c r="C827" s="170"/>
    </row>
    <row r="828" spans="3:3" ht="15.75" customHeight="1">
      <c r="C828" s="170"/>
    </row>
    <row r="829" spans="3:3" ht="15.75" customHeight="1">
      <c r="C829" s="170"/>
    </row>
    <row r="830" spans="3:3" ht="15.75" customHeight="1">
      <c r="C830" s="170"/>
    </row>
    <row r="831" spans="3:3" ht="15.75" customHeight="1">
      <c r="C831" s="170"/>
    </row>
    <row r="832" spans="3:3" ht="15.75" customHeight="1">
      <c r="C832" s="170"/>
    </row>
    <row r="833" spans="3:3" ht="15.75" customHeight="1">
      <c r="C833" s="170"/>
    </row>
    <row r="834" spans="3:3" ht="15.75" customHeight="1">
      <c r="C834" s="170"/>
    </row>
    <row r="835" spans="3:3" ht="15.75" customHeight="1">
      <c r="C835" s="170"/>
    </row>
    <row r="836" spans="3:3" ht="15.75" customHeight="1">
      <c r="C836" s="170"/>
    </row>
    <row r="837" spans="3:3" ht="15.75" customHeight="1">
      <c r="C837" s="170"/>
    </row>
    <row r="838" spans="3:3" ht="15.75" customHeight="1">
      <c r="C838" s="170"/>
    </row>
    <row r="839" spans="3:3" ht="15.75" customHeight="1">
      <c r="C839" s="170"/>
    </row>
    <row r="840" spans="3:3" ht="15.75" customHeight="1">
      <c r="C840" s="170"/>
    </row>
    <row r="841" spans="3:3" ht="15.75" customHeight="1">
      <c r="C841" s="170"/>
    </row>
    <row r="842" spans="3:3" ht="15.75" customHeight="1">
      <c r="C842" s="170"/>
    </row>
    <row r="843" spans="3:3" ht="15.75" customHeight="1">
      <c r="C843" s="170"/>
    </row>
    <row r="844" spans="3:3" ht="15.75" customHeight="1">
      <c r="C844" s="170"/>
    </row>
    <row r="845" spans="3:3" ht="15.75" customHeight="1">
      <c r="C845" s="170"/>
    </row>
    <row r="846" spans="3:3" ht="15.75" customHeight="1">
      <c r="C846" s="170"/>
    </row>
    <row r="847" spans="3:3" ht="15.75" customHeight="1">
      <c r="C847" s="170"/>
    </row>
    <row r="848" spans="3:3" ht="15.75" customHeight="1">
      <c r="C848" s="170"/>
    </row>
    <row r="849" spans="3:3" ht="15.75" customHeight="1">
      <c r="C849" s="170"/>
    </row>
    <row r="850" spans="3:3" ht="15.75" customHeight="1">
      <c r="C850" s="170"/>
    </row>
    <row r="851" spans="3:3" ht="15.75" customHeight="1">
      <c r="C851" s="170"/>
    </row>
    <row r="852" spans="3:3" ht="15.75" customHeight="1">
      <c r="C852" s="170"/>
    </row>
    <row r="853" spans="3:3" ht="15.75" customHeight="1">
      <c r="C853" s="170"/>
    </row>
    <row r="854" spans="3:3" ht="15.75" customHeight="1">
      <c r="C854" s="170"/>
    </row>
    <row r="855" spans="3:3" ht="15.75" customHeight="1">
      <c r="C855" s="170"/>
    </row>
    <row r="856" spans="3:3" ht="15.75" customHeight="1">
      <c r="C856" s="170"/>
    </row>
    <row r="857" spans="3:3" ht="15.75" customHeight="1">
      <c r="C857" s="170"/>
    </row>
    <row r="858" spans="3:3" ht="15.75" customHeight="1">
      <c r="C858" s="170"/>
    </row>
    <row r="859" spans="3:3" ht="15.75" customHeight="1">
      <c r="C859" s="170"/>
    </row>
    <row r="860" spans="3:3" ht="15.75" customHeight="1">
      <c r="C860" s="170"/>
    </row>
    <row r="861" spans="3:3" ht="15.75" customHeight="1">
      <c r="C861" s="170"/>
    </row>
    <row r="862" spans="3:3" ht="15.75" customHeight="1">
      <c r="C862" s="170"/>
    </row>
    <row r="863" spans="3:3" ht="15.75" customHeight="1">
      <c r="C863" s="170"/>
    </row>
    <row r="864" spans="3:3" ht="15.75" customHeight="1">
      <c r="C864" s="170"/>
    </row>
    <row r="865" spans="3:3" ht="15.75" customHeight="1">
      <c r="C865" s="170"/>
    </row>
    <row r="866" spans="3:3" ht="15.75" customHeight="1">
      <c r="C866" s="170"/>
    </row>
    <row r="867" spans="3:3" ht="15.75" customHeight="1">
      <c r="C867" s="170"/>
    </row>
    <row r="868" spans="3:3" ht="15.75" customHeight="1">
      <c r="C868" s="170"/>
    </row>
    <row r="869" spans="3:3" ht="15.75" customHeight="1">
      <c r="C869" s="170"/>
    </row>
    <row r="870" spans="3:3" ht="15.75" customHeight="1">
      <c r="C870" s="170"/>
    </row>
    <row r="871" spans="3:3" ht="15.75" customHeight="1">
      <c r="C871" s="170"/>
    </row>
    <row r="872" spans="3:3" ht="15.75" customHeight="1">
      <c r="C872" s="170"/>
    </row>
    <row r="873" spans="3:3" ht="15.75" customHeight="1">
      <c r="C873" s="170"/>
    </row>
    <row r="874" spans="3:3" ht="15.75" customHeight="1">
      <c r="C874" s="170"/>
    </row>
    <row r="875" spans="3:3" ht="15.75" customHeight="1">
      <c r="C875" s="170"/>
    </row>
    <row r="876" spans="3:3" ht="15.75" customHeight="1">
      <c r="C876" s="170"/>
    </row>
    <row r="877" spans="3:3" ht="15.75" customHeight="1">
      <c r="C877" s="170"/>
    </row>
    <row r="878" spans="3:3" ht="15.75" customHeight="1">
      <c r="C878" s="170"/>
    </row>
    <row r="879" spans="3:3" ht="15.75" customHeight="1">
      <c r="C879" s="170"/>
    </row>
    <row r="880" spans="3:3" ht="15.75" customHeight="1">
      <c r="C880" s="170"/>
    </row>
    <row r="881" spans="3:3" ht="15.75" customHeight="1">
      <c r="C881" s="170"/>
    </row>
    <row r="882" spans="3:3" ht="15.75" customHeight="1">
      <c r="C882" s="170"/>
    </row>
    <row r="883" spans="3:3" ht="15.75" customHeight="1">
      <c r="C883" s="170"/>
    </row>
    <row r="884" spans="3:3" ht="15.75" customHeight="1">
      <c r="C884" s="170"/>
    </row>
    <row r="885" spans="3:3" ht="15.75" customHeight="1">
      <c r="C885" s="170"/>
    </row>
    <row r="886" spans="3:3" ht="15.75" customHeight="1">
      <c r="C886" s="170"/>
    </row>
    <row r="887" spans="3:3" ht="15.75" customHeight="1">
      <c r="C887" s="170"/>
    </row>
    <row r="888" spans="3:3" ht="15.75" customHeight="1">
      <c r="C888" s="170"/>
    </row>
    <row r="889" spans="3:3" ht="15.75" customHeight="1">
      <c r="C889" s="170"/>
    </row>
    <row r="890" spans="3:3" ht="15.75" customHeight="1">
      <c r="C890" s="170"/>
    </row>
    <row r="891" spans="3:3" ht="15.75" customHeight="1">
      <c r="C891" s="170"/>
    </row>
    <row r="892" spans="3:3" ht="15.75" customHeight="1">
      <c r="C892" s="170"/>
    </row>
    <row r="893" spans="3:3" ht="15.75" customHeight="1">
      <c r="C893" s="170"/>
    </row>
    <row r="894" spans="3:3" ht="15.75" customHeight="1">
      <c r="C894" s="170"/>
    </row>
    <row r="895" spans="3:3" ht="15.75" customHeight="1">
      <c r="C895" s="170"/>
    </row>
    <row r="896" spans="3:3" ht="15.75" customHeight="1">
      <c r="C896" s="170"/>
    </row>
    <row r="897" spans="3:3" ht="15.75" customHeight="1">
      <c r="C897" s="170"/>
    </row>
    <row r="898" spans="3:3" ht="15.75" customHeight="1">
      <c r="C898" s="170"/>
    </row>
    <row r="899" spans="3:3" ht="15.75" customHeight="1">
      <c r="C899" s="170"/>
    </row>
    <row r="900" spans="3:3" ht="15.75" customHeight="1">
      <c r="C900" s="170"/>
    </row>
    <row r="901" spans="3:3" ht="15.75" customHeight="1">
      <c r="C901" s="170"/>
    </row>
    <row r="902" spans="3:3" ht="15.75" customHeight="1">
      <c r="C902" s="170"/>
    </row>
    <row r="903" spans="3:3" ht="15.75" customHeight="1">
      <c r="C903" s="170"/>
    </row>
    <row r="904" spans="3:3" ht="15.75" customHeight="1">
      <c r="C904" s="170"/>
    </row>
    <row r="905" spans="3:3" ht="15.75" customHeight="1">
      <c r="C905" s="170"/>
    </row>
    <row r="906" spans="3:3" ht="15.75" customHeight="1">
      <c r="C906" s="170"/>
    </row>
    <row r="907" spans="3:3" ht="15.75" customHeight="1">
      <c r="C907" s="170"/>
    </row>
    <row r="908" spans="3:3" ht="15.75" customHeight="1">
      <c r="C908" s="170"/>
    </row>
    <row r="909" spans="3:3" ht="15.75" customHeight="1">
      <c r="C909" s="170"/>
    </row>
    <row r="910" spans="3:3" ht="15.75" customHeight="1">
      <c r="C910" s="170"/>
    </row>
    <row r="911" spans="3:3" ht="15.75" customHeight="1">
      <c r="C911" s="170"/>
    </row>
    <row r="912" spans="3:3" ht="15.75" customHeight="1">
      <c r="C912" s="170"/>
    </row>
    <row r="913" spans="3:3" ht="15.75" customHeight="1">
      <c r="C913" s="170"/>
    </row>
    <row r="914" spans="3:3" ht="15.75" customHeight="1">
      <c r="C914" s="170"/>
    </row>
    <row r="915" spans="3:3" ht="15.75" customHeight="1">
      <c r="C915" s="170"/>
    </row>
    <row r="916" spans="3:3" ht="15.75" customHeight="1">
      <c r="C916" s="170"/>
    </row>
    <row r="917" spans="3:3" ht="15.75" customHeight="1">
      <c r="C917" s="170"/>
    </row>
    <row r="918" spans="3:3" ht="15.75" customHeight="1">
      <c r="C918" s="170"/>
    </row>
    <row r="919" spans="3:3" ht="15.75" customHeight="1">
      <c r="C919" s="170"/>
    </row>
    <row r="920" spans="3:3" ht="15.75" customHeight="1">
      <c r="C920" s="170"/>
    </row>
    <row r="921" spans="3:3" ht="15.75" customHeight="1">
      <c r="C921" s="170"/>
    </row>
    <row r="922" spans="3:3" ht="15.75" customHeight="1">
      <c r="C922" s="170"/>
    </row>
    <row r="923" spans="3:3" ht="15.75" customHeight="1">
      <c r="C923" s="170"/>
    </row>
    <row r="924" spans="3:3" ht="15.75" customHeight="1">
      <c r="C924" s="170"/>
    </row>
    <row r="925" spans="3:3" ht="15.75" customHeight="1">
      <c r="C925" s="170"/>
    </row>
    <row r="926" spans="3:3" ht="15.75" customHeight="1">
      <c r="C926" s="170"/>
    </row>
    <row r="927" spans="3:3" ht="15.75" customHeight="1">
      <c r="C927" s="170"/>
    </row>
    <row r="928" spans="3:3" ht="15.75" customHeight="1">
      <c r="C928" s="170"/>
    </row>
    <row r="929" spans="3:3" ht="15.75" customHeight="1">
      <c r="C929" s="170"/>
    </row>
    <row r="930" spans="3:3" ht="15.75" customHeight="1">
      <c r="C930" s="170"/>
    </row>
    <row r="931" spans="3:3" ht="15.75" customHeight="1">
      <c r="C931" s="170"/>
    </row>
    <row r="932" spans="3:3" ht="15.75" customHeight="1">
      <c r="C932" s="170"/>
    </row>
    <row r="933" spans="3:3" ht="15.75" customHeight="1">
      <c r="C933" s="170"/>
    </row>
    <row r="934" spans="3:3" ht="15.75" customHeight="1">
      <c r="C934" s="170"/>
    </row>
    <row r="935" spans="3:3" ht="15.75" customHeight="1">
      <c r="C935" s="170"/>
    </row>
    <row r="936" spans="3:3" ht="15.75" customHeight="1">
      <c r="C936" s="170"/>
    </row>
    <row r="937" spans="3:3" ht="15.75" customHeight="1">
      <c r="C937" s="170"/>
    </row>
    <row r="938" spans="3:3" ht="15.75" customHeight="1">
      <c r="C938" s="170"/>
    </row>
    <row r="939" spans="3:3" ht="15.75" customHeight="1">
      <c r="C939" s="170"/>
    </row>
    <row r="940" spans="3:3" ht="15.75" customHeight="1">
      <c r="C940" s="170"/>
    </row>
    <row r="941" spans="3:3" ht="15.75" customHeight="1">
      <c r="C941" s="170"/>
    </row>
    <row r="942" spans="3:3" ht="15.75" customHeight="1">
      <c r="C942" s="170"/>
    </row>
    <row r="943" spans="3:3" ht="15.75" customHeight="1">
      <c r="C943" s="170"/>
    </row>
    <row r="944" spans="3:3" ht="15.75" customHeight="1">
      <c r="C944" s="170"/>
    </row>
    <row r="945" spans="3:3" ht="15.75" customHeight="1">
      <c r="C945" s="170"/>
    </row>
    <row r="946" spans="3:3" ht="15.75" customHeight="1">
      <c r="C946" s="170"/>
    </row>
    <row r="947" spans="3:3" ht="15.75" customHeight="1">
      <c r="C947" s="170"/>
    </row>
    <row r="948" spans="3:3" ht="15.75" customHeight="1">
      <c r="C948" s="170"/>
    </row>
    <row r="949" spans="3:3" ht="15.75" customHeight="1">
      <c r="C949" s="170"/>
    </row>
    <row r="950" spans="3:3" ht="15.75" customHeight="1">
      <c r="C950" s="170"/>
    </row>
    <row r="951" spans="3:3" ht="15.75" customHeight="1">
      <c r="C951" s="170"/>
    </row>
    <row r="952" spans="3:3" ht="15.75" customHeight="1">
      <c r="C952" s="170"/>
    </row>
    <row r="953" spans="3:3" ht="15.75" customHeight="1">
      <c r="C953" s="170"/>
    </row>
    <row r="954" spans="3:3" ht="15.75" customHeight="1">
      <c r="C954" s="170"/>
    </row>
    <row r="955" spans="3:3" ht="15.75" customHeight="1">
      <c r="C955" s="170"/>
    </row>
    <row r="956" spans="3:3" ht="15.75" customHeight="1">
      <c r="C956" s="170"/>
    </row>
    <row r="957" spans="3:3" ht="15.75" customHeight="1">
      <c r="C957" s="170"/>
    </row>
    <row r="958" spans="3:3" ht="15.75" customHeight="1">
      <c r="C958" s="170"/>
    </row>
    <row r="959" spans="3:3" ht="15.75" customHeight="1">
      <c r="C959" s="170"/>
    </row>
    <row r="960" spans="3:3" ht="15.75" customHeight="1">
      <c r="C960" s="170"/>
    </row>
    <row r="961" spans="3:3" ht="15.75" customHeight="1">
      <c r="C961" s="170"/>
    </row>
    <row r="962" spans="3:3" ht="15.75" customHeight="1">
      <c r="C962" s="170"/>
    </row>
    <row r="963" spans="3:3" ht="15.75" customHeight="1">
      <c r="C963" s="170"/>
    </row>
    <row r="964" spans="3:3" ht="15.75" customHeight="1">
      <c r="C964" s="170"/>
    </row>
    <row r="965" spans="3:3" ht="15.75" customHeight="1">
      <c r="C965" s="170"/>
    </row>
    <row r="966" spans="3:3" ht="15.75" customHeight="1">
      <c r="C966" s="170"/>
    </row>
    <row r="967" spans="3:3" ht="15.75" customHeight="1">
      <c r="C967" s="170"/>
    </row>
    <row r="968" spans="3:3" ht="15.75" customHeight="1">
      <c r="C968" s="170"/>
    </row>
    <row r="969" spans="3:3" ht="15.75" customHeight="1">
      <c r="C969" s="170"/>
    </row>
    <row r="970" spans="3:3" ht="15.75" customHeight="1">
      <c r="C970" s="170"/>
    </row>
    <row r="971" spans="3:3" ht="15.75" customHeight="1">
      <c r="C971" s="170"/>
    </row>
    <row r="972" spans="3:3" ht="15.75" customHeight="1">
      <c r="C972" s="170"/>
    </row>
    <row r="973" spans="3:3" ht="15.75" customHeight="1">
      <c r="C973" s="170"/>
    </row>
    <row r="974" spans="3:3" ht="15.75" customHeight="1">
      <c r="C974" s="170"/>
    </row>
    <row r="975" spans="3:3" ht="15.75" customHeight="1">
      <c r="C975" s="170"/>
    </row>
    <row r="976" spans="3:3" ht="15.75" customHeight="1">
      <c r="C976" s="170"/>
    </row>
    <row r="977" spans="3:3" ht="15.75" customHeight="1">
      <c r="C977" s="170"/>
    </row>
    <row r="978" spans="3:3" ht="15.75" customHeight="1">
      <c r="C978" s="170"/>
    </row>
    <row r="979" spans="3:3" ht="15.75" customHeight="1">
      <c r="C979" s="170"/>
    </row>
    <row r="980" spans="3:3" ht="15.75" customHeight="1">
      <c r="C980" s="170"/>
    </row>
    <row r="981" spans="3:3" ht="15.75" customHeight="1">
      <c r="C981" s="170"/>
    </row>
    <row r="982" spans="3:3" ht="15.75" customHeight="1">
      <c r="C982" s="170"/>
    </row>
    <row r="983" spans="3:3" ht="15.75" customHeight="1">
      <c r="C983" s="170"/>
    </row>
    <row r="984" spans="3:3" ht="15.75" customHeight="1">
      <c r="C984" s="170"/>
    </row>
    <row r="985" spans="3:3" ht="15.75" customHeight="1">
      <c r="C985" s="170"/>
    </row>
    <row r="986" spans="3:3" ht="15.75" customHeight="1">
      <c r="C986" s="170"/>
    </row>
    <row r="987" spans="3:3" ht="15.75" customHeight="1">
      <c r="C987" s="170"/>
    </row>
    <row r="988" spans="3:3" ht="15.75" customHeight="1">
      <c r="C988" s="170"/>
    </row>
    <row r="989" spans="3:3" ht="15.75" customHeight="1">
      <c r="C989" s="170"/>
    </row>
    <row r="990" spans="3:3" ht="15.75" customHeight="1">
      <c r="C990" s="170"/>
    </row>
    <row r="991" spans="3:3" ht="15.75" customHeight="1">
      <c r="C991" s="170"/>
    </row>
    <row r="992" spans="3:3" ht="15.75" customHeight="1">
      <c r="C992" s="170"/>
    </row>
    <row r="993" spans="3:3" ht="15.75" customHeight="1">
      <c r="C993" s="170"/>
    </row>
    <row r="994" spans="3:3" ht="15.75" customHeight="1">
      <c r="C994" s="170"/>
    </row>
    <row r="995" spans="3:3" ht="15.75" customHeight="1">
      <c r="C995" s="170"/>
    </row>
    <row r="996" spans="3:3" ht="15.75" customHeight="1">
      <c r="C996" s="170"/>
    </row>
    <row r="997" spans="3:3" ht="15.75" customHeight="1">
      <c r="C997" s="170"/>
    </row>
    <row r="998" spans="3:3" ht="15.75" customHeight="1">
      <c r="C998" s="170"/>
    </row>
    <row r="999" spans="3:3" ht="15.75" customHeight="1">
      <c r="C999" s="170"/>
    </row>
    <row r="1000" spans="3:3" ht="15.75" customHeight="1">
      <c r="C1000" s="170"/>
    </row>
  </sheetData>
  <mergeCells count="23">
    <mergeCell ref="A1:P1"/>
    <mergeCell ref="A2:P2"/>
    <mergeCell ref="A3:P3"/>
    <mergeCell ref="A4:D4"/>
    <mergeCell ref="A5:P5"/>
    <mergeCell ref="B10:D10"/>
    <mergeCell ref="F10:S10"/>
    <mergeCell ref="F11:S11"/>
    <mergeCell ref="E12:R12"/>
    <mergeCell ref="E13:R13"/>
    <mergeCell ref="B15:B21"/>
    <mergeCell ref="D15:I15"/>
    <mergeCell ref="D16:I16"/>
    <mergeCell ref="D22:I22"/>
    <mergeCell ref="B61:B65"/>
    <mergeCell ref="B66:B73"/>
    <mergeCell ref="D23:I23"/>
    <mergeCell ref="B25:E25"/>
    <mergeCell ref="B26:B32"/>
    <mergeCell ref="B34:E34"/>
    <mergeCell ref="B35:B41"/>
    <mergeCell ref="B48:E49"/>
    <mergeCell ref="B54:B59"/>
  </mergeCells>
  <conditionalFormatting sqref="F10">
    <cfRule type="notContainsBlanks" dxfId="33" priority="1">
      <formula>LEN(TRIM(F10))&gt;0</formula>
    </cfRule>
  </conditionalFormatting>
  <conditionalFormatting sqref="F11:S11">
    <cfRule type="expression" dxfId="32" priority="2">
      <formula>E11="NO SE REPORTA"</formula>
    </cfRule>
  </conditionalFormatting>
  <conditionalFormatting sqref="F11:S11">
    <cfRule type="expression" dxfId="31" priority="3">
      <formula>E10="NO APLICA"</formula>
    </cfRule>
  </conditionalFormatting>
  <conditionalFormatting sqref="E12:R12">
    <cfRule type="expression" dxfId="30" priority="4">
      <formula>E11="SI SE REPORTA"</formula>
    </cfRule>
  </conditionalFormatting>
  <dataValidations count="3">
    <dataValidation type="list" allowBlank="1" showErrorMessage="1" sqref="E11">
      <formula1>REPORTE</formula1>
    </dataValidation>
    <dataValidation type="decimal" operator="greaterThanOrEqual" allowBlank="1" showInputMessage="1" showErrorMessage="1" prompt="ERROR - Escriba un número igual o mayor que 0" sqref="E18:H20">
      <formula1>0</formula1>
    </dataValidation>
    <dataValidation type="list" allowBlank="1" showErrorMessage="1" sqref="E10">
      <formula1>SI</formula1>
    </dataValidation>
  </dataValidations>
  <hyperlinks>
    <hyperlink ref="B9" location="null!A1" display="VOLVER AL INDICE"/>
  </hyperlinks>
  <pageMargins left="0.25" right="0.25" top="0.75" bottom="0.75" header="0" footer="0"/>
  <pageSetup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sqref="A1:P1"/>
    </sheetView>
  </sheetViews>
  <sheetFormatPr baseColWidth="10" defaultColWidth="12.625" defaultRowHeight="15" customHeight="1"/>
  <cols>
    <col min="1" max="1" width="1.625" customWidth="1"/>
    <col min="2" max="2" width="11.25" customWidth="1"/>
    <col min="3" max="3" width="4.375" customWidth="1"/>
    <col min="4" max="4" width="30.5" customWidth="1"/>
    <col min="5" max="5" width="10.625" customWidth="1"/>
    <col min="6" max="26" width="9.375" customWidth="1"/>
  </cols>
  <sheetData>
    <row r="1" spans="1:26" ht="100.5" customHeight="1">
      <c r="A1" s="808"/>
      <c r="B1" s="732"/>
      <c r="C1" s="732"/>
      <c r="D1" s="732"/>
      <c r="E1" s="732"/>
      <c r="F1" s="732"/>
      <c r="G1" s="732"/>
      <c r="H1" s="732"/>
      <c r="I1" s="732"/>
      <c r="J1" s="732"/>
      <c r="K1" s="732"/>
      <c r="L1" s="732"/>
      <c r="M1" s="732"/>
      <c r="N1" s="732"/>
      <c r="O1" s="732"/>
      <c r="P1" s="733"/>
      <c r="Q1" s="24"/>
      <c r="R1" s="24"/>
      <c r="S1" s="4"/>
      <c r="T1" s="4"/>
      <c r="U1" s="4"/>
      <c r="V1" s="4"/>
      <c r="W1" s="4"/>
      <c r="X1" s="4"/>
      <c r="Y1" s="4"/>
      <c r="Z1" s="4"/>
    </row>
    <row r="2" spans="1:26">
      <c r="A2" s="731" t="str">
        <f>'Datos Generales'!C5</f>
        <v>Corporación Autónoma Regional del Tolima – CORTOLIMA</v>
      </c>
      <c r="B2" s="732"/>
      <c r="C2" s="732"/>
      <c r="D2" s="732"/>
      <c r="E2" s="732"/>
      <c r="F2" s="732"/>
      <c r="G2" s="732"/>
      <c r="H2" s="732"/>
      <c r="I2" s="732"/>
      <c r="J2" s="732"/>
      <c r="K2" s="732"/>
      <c r="L2" s="732"/>
      <c r="M2" s="732"/>
      <c r="N2" s="732"/>
      <c r="O2" s="732"/>
      <c r="P2" s="733"/>
      <c r="Q2" s="24"/>
      <c r="R2" s="24"/>
      <c r="S2" s="5"/>
      <c r="T2" s="5"/>
      <c r="U2" s="5"/>
      <c r="V2" s="5"/>
      <c r="W2" s="5"/>
      <c r="X2" s="5"/>
      <c r="Y2" s="5"/>
      <c r="Z2" s="5"/>
    </row>
    <row r="3" spans="1:26">
      <c r="A3" s="809" t="s">
        <v>845</v>
      </c>
      <c r="B3" s="732"/>
      <c r="C3" s="732"/>
      <c r="D3" s="732"/>
      <c r="E3" s="732"/>
      <c r="F3" s="732"/>
      <c r="G3" s="732"/>
      <c r="H3" s="732"/>
      <c r="I3" s="732"/>
      <c r="J3" s="732"/>
      <c r="K3" s="732"/>
      <c r="L3" s="732"/>
      <c r="M3" s="732"/>
      <c r="N3" s="732"/>
      <c r="O3" s="732"/>
      <c r="P3" s="733"/>
      <c r="Q3" s="24"/>
      <c r="R3" s="24"/>
      <c r="S3" s="5"/>
      <c r="T3" s="5"/>
      <c r="U3" s="5"/>
      <c r="V3" s="5"/>
      <c r="W3" s="5"/>
      <c r="X3" s="5"/>
      <c r="Y3" s="5"/>
      <c r="Z3" s="5"/>
    </row>
    <row r="4" spans="1:26" ht="15.75">
      <c r="A4" s="809" t="s">
        <v>49</v>
      </c>
      <c r="B4" s="732"/>
      <c r="C4" s="732"/>
      <c r="D4" s="810"/>
      <c r="E4" s="14" t="str">
        <f>'Datos Generales'!C6</f>
        <v>2020-I</v>
      </c>
      <c r="F4" s="14"/>
      <c r="G4" s="14"/>
      <c r="H4" s="14"/>
      <c r="I4" s="14"/>
      <c r="J4" s="14"/>
      <c r="K4" s="14"/>
      <c r="L4" s="14"/>
      <c r="M4" s="14"/>
      <c r="N4" s="14"/>
      <c r="O4" s="14"/>
      <c r="P4" s="15"/>
      <c r="Q4" s="24"/>
      <c r="R4" s="24"/>
      <c r="S4" s="5"/>
      <c r="T4" s="5"/>
      <c r="U4" s="5"/>
      <c r="V4" s="5"/>
      <c r="W4" s="5"/>
      <c r="X4" s="5"/>
      <c r="Y4" s="5"/>
      <c r="Z4" s="5"/>
    </row>
    <row r="5" spans="1:26" ht="16.5" customHeight="1">
      <c r="A5" s="809" t="s">
        <v>267</v>
      </c>
      <c r="B5" s="732"/>
      <c r="C5" s="732"/>
      <c r="D5" s="732"/>
      <c r="E5" s="732"/>
      <c r="F5" s="732"/>
      <c r="G5" s="732"/>
      <c r="H5" s="732"/>
      <c r="I5" s="732"/>
      <c r="J5" s="732"/>
      <c r="K5" s="732"/>
      <c r="L5" s="732"/>
      <c r="M5" s="732"/>
      <c r="N5" s="732"/>
      <c r="O5" s="732"/>
      <c r="P5" s="733"/>
      <c r="Q5" s="24"/>
      <c r="R5" s="24"/>
      <c r="S5" s="24"/>
      <c r="T5" s="24"/>
      <c r="U5" s="24"/>
      <c r="V5" s="24"/>
      <c r="W5" s="24"/>
      <c r="X5" s="24"/>
      <c r="Y5" s="24"/>
      <c r="Z5" s="24"/>
    </row>
    <row r="6" spans="1:26">
      <c r="B6" s="118" t="s">
        <v>882</v>
      </c>
      <c r="C6" s="119"/>
      <c r="D6" s="120"/>
      <c r="E6" s="207"/>
      <c r="F6" s="120" t="s">
        <v>883</v>
      </c>
      <c r="G6" s="120"/>
      <c r="H6" s="120"/>
      <c r="I6" s="120"/>
      <c r="J6" s="120"/>
      <c r="K6" s="120"/>
    </row>
    <row r="7" spans="1:26">
      <c r="B7" s="134" t="s">
        <v>885</v>
      </c>
      <c r="C7" s="126">
        <v>2020</v>
      </c>
      <c r="D7" s="370" t="e">
        <f>IF(E9="NO APLICA","NO APLICA",IF(E10="NO SE REPORTA","SIN INFORMACION",+E17))</f>
        <v>#DIV/0!</v>
      </c>
      <c r="E7" s="371"/>
      <c r="F7" s="120" t="s">
        <v>884</v>
      </c>
      <c r="G7" s="120"/>
      <c r="H7" s="120"/>
      <c r="I7" s="120"/>
      <c r="J7" s="120"/>
      <c r="K7" s="120"/>
    </row>
    <row r="8" spans="1:26">
      <c r="B8" s="129" t="s">
        <v>887</v>
      </c>
      <c r="C8" s="170"/>
      <c r="E8" s="209"/>
      <c r="F8" s="120" t="s">
        <v>886</v>
      </c>
      <c r="G8" s="120"/>
      <c r="H8" s="120"/>
      <c r="I8" s="120"/>
      <c r="J8" s="120"/>
      <c r="K8" s="120"/>
    </row>
    <row r="9" spans="1:26">
      <c r="A9" s="24"/>
      <c r="B9" s="836" t="s">
        <v>888</v>
      </c>
      <c r="C9" s="787"/>
      <c r="D9" s="787"/>
      <c r="E9" s="132" t="s">
        <v>889</v>
      </c>
      <c r="F9" s="837" t="str">
        <f>IF(E9="NO APLICA","      ESCRIBA EL NÚMERO DEL ACUERDO DEL CONSEJO DIRECTIVO EN EL CUAL DECIDE LA NO PROCEDENCIA DE LA APLICACIÓN DEL INDICADOR",IF(E10="NO SE REPORTA","      ESCRIBA EL NÚMERO DEL ACUERDO DEL CONSEJO DIRECTIVO EN LA CUAL SE APRUEBA LA AGENDA DE IMPLEMENTACION DEL INDICADOR",""))</f>
        <v/>
      </c>
      <c r="G9" s="787"/>
      <c r="H9" s="787"/>
      <c r="I9" s="787"/>
      <c r="J9" s="787"/>
      <c r="K9" s="787"/>
      <c r="L9" s="787"/>
      <c r="M9" s="787"/>
      <c r="N9" s="787"/>
      <c r="O9" s="787"/>
      <c r="P9" s="787"/>
      <c r="Q9" s="787"/>
      <c r="R9" s="787"/>
      <c r="S9" s="787"/>
      <c r="T9" s="120"/>
      <c r="U9" s="120"/>
      <c r="V9" s="24"/>
      <c r="W9" s="24"/>
      <c r="X9" s="24"/>
      <c r="Y9" s="24"/>
      <c r="Z9" s="24"/>
    </row>
    <row r="10" spans="1:26" ht="14.25" customHeight="1">
      <c r="A10" s="24"/>
      <c r="B10" s="133"/>
      <c r="C10" s="130"/>
      <c r="D10" s="134" t="str">
        <f>IF(E9="SI APLICA","¿El indicador no se reporta por limitaciones de información disponible? ","")</f>
        <v xml:space="preserve">¿El indicador no se reporta por limitaciones de información disponible? </v>
      </c>
      <c r="E10" s="135" t="s">
        <v>1020</v>
      </c>
      <c r="F10" s="838"/>
      <c r="G10" s="787"/>
      <c r="H10" s="787"/>
      <c r="I10" s="787"/>
      <c r="J10" s="787"/>
      <c r="K10" s="787"/>
      <c r="L10" s="787"/>
      <c r="M10" s="787"/>
      <c r="N10" s="787"/>
      <c r="O10" s="787"/>
      <c r="P10" s="787"/>
      <c r="Q10" s="787"/>
      <c r="R10" s="787"/>
      <c r="S10" s="787"/>
      <c r="T10" s="24"/>
      <c r="U10" s="24"/>
      <c r="V10" s="24"/>
      <c r="W10" s="24"/>
      <c r="X10" s="24"/>
      <c r="Y10" s="24"/>
      <c r="Z10" s="24"/>
    </row>
    <row r="11" spans="1:26" ht="23.25" customHeight="1">
      <c r="A11" s="24"/>
      <c r="B11" s="133"/>
      <c r="C11" s="130"/>
      <c r="D11" s="134" t="str">
        <f>IF(E10="SI SE REPORTA","¿Qué programas o proyectos del Plan de Acción están asociados al indicador? ","")</f>
        <v xml:space="preserve">¿Qué programas o proyectos del Plan de Acción están asociados al indicador? </v>
      </c>
      <c r="E11" s="839"/>
      <c r="F11" s="787"/>
      <c r="G11" s="787"/>
      <c r="H11" s="787"/>
      <c r="I11" s="787"/>
      <c r="J11" s="787"/>
      <c r="K11" s="787"/>
      <c r="L11" s="787"/>
      <c r="M11" s="787"/>
      <c r="N11" s="787"/>
      <c r="O11" s="787"/>
      <c r="P11" s="787"/>
      <c r="Q11" s="787"/>
      <c r="R11" s="787"/>
      <c r="S11" s="24"/>
      <c r="T11" s="24"/>
      <c r="U11" s="24"/>
      <c r="V11" s="24"/>
      <c r="W11" s="24"/>
      <c r="X11" s="24"/>
      <c r="Y11" s="24"/>
      <c r="Z11" s="24"/>
    </row>
    <row r="12" spans="1:26" ht="21.75" customHeight="1">
      <c r="A12" s="24"/>
      <c r="B12" s="133"/>
      <c r="C12" s="130"/>
      <c r="D12" s="134" t="s">
        <v>891</v>
      </c>
      <c r="E12" s="832"/>
      <c r="F12" s="833"/>
      <c r="G12" s="833"/>
      <c r="H12" s="833"/>
      <c r="I12" s="833"/>
      <c r="J12" s="833"/>
      <c r="K12" s="833"/>
      <c r="L12" s="833"/>
      <c r="M12" s="833"/>
      <c r="N12" s="833"/>
      <c r="O12" s="833"/>
      <c r="P12" s="833"/>
      <c r="Q12" s="833"/>
      <c r="R12" s="834"/>
      <c r="S12" s="24"/>
      <c r="T12" s="24"/>
      <c r="U12" s="24"/>
      <c r="V12" s="24"/>
      <c r="W12" s="24"/>
      <c r="X12" s="24"/>
      <c r="Y12" s="24"/>
      <c r="Z12" s="24"/>
    </row>
    <row r="13" spans="1:26" ht="15.75" customHeight="1">
      <c r="B13" s="868" t="s">
        <v>892</v>
      </c>
      <c r="C13" s="136"/>
      <c r="D13" s="822" t="s">
        <v>893</v>
      </c>
      <c r="E13" s="732"/>
      <c r="F13" s="732"/>
      <c r="G13" s="732"/>
      <c r="H13" s="732"/>
      <c r="I13" s="732"/>
      <c r="J13" s="733"/>
      <c r="K13" s="120"/>
    </row>
    <row r="14" spans="1:26">
      <c r="B14" s="814"/>
      <c r="C14" s="146" t="s">
        <v>846</v>
      </c>
      <c r="D14" s="139" t="s">
        <v>1024</v>
      </c>
      <c r="E14" s="153" t="s">
        <v>916</v>
      </c>
      <c r="F14" s="153" t="s">
        <v>917</v>
      </c>
      <c r="G14" s="153" t="s">
        <v>918</v>
      </c>
      <c r="H14" s="350" t="s">
        <v>919</v>
      </c>
      <c r="I14" s="276"/>
      <c r="J14" s="227"/>
      <c r="K14" s="120"/>
    </row>
    <row r="15" spans="1:26" ht="84">
      <c r="B15" s="814"/>
      <c r="C15" s="145" t="s">
        <v>1026</v>
      </c>
      <c r="D15" s="142" t="s">
        <v>1934</v>
      </c>
      <c r="E15" s="250"/>
      <c r="F15" s="250"/>
      <c r="G15" s="250"/>
      <c r="H15" s="372"/>
      <c r="I15" s="281"/>
      <c r="J15" s="141"/>
      <c r="K15" s="120"/>
    </row>
    <row r="16" spans="1:26" ht="84">
      <c r="B16" s="814"/>
      <c r="C16" s="145" t="s">
        <v>1028</v>
      </c>
      <c r="D16" s="142" t="s">
        <v>1935</v>
      </c>
      <c r="E16" s="250"/>
      <c r="F16" s="250"/>
      <c r="G16" s="250"/>
      <c r="H16" s="372"/>
      <c r="I16" s="281"/>
      <c r="J16" s="141"/>
      <c r="K16" s="120"/>
    </row>
    <row r="17" spans="1:26" ht="72" customHeight="1">
      <c r="B17" s="814"/>
      <c r="C17" s="145" t="s">
        <v>1030</v>
      </c>
      <c r="D17" s="142" t="s">
        <v>1936</v>
      </c>
      <c r="E17" s="373" t="e">
        <f t="shared" ref="E17:H17" si="0">+E16/E15</f>
        <v>#DIV/0!</v>
      </c>
      <c r="F17" s="373" t="e">
        <f t="shared" si="0"/>
        <v>#DIV/0!</v>
      </c>
      <c r="G17" s="373" t="e">
        <f t="shared" si="0"/>
        <v>#DIV/0!</v>
      </c>
      <c r="H17" s="374" t="e">
        <f t="shared" si="0"/>
        <v>#DIV/0!</v>
      </c>
      <c r="I17" s="283"/>
      <c r="J17" s="229"/>
      <c r="K17" s="120"/>
    </row>
    <row r="18" spans="1:26">
      <c r="B18" s="814"/>
      <c r="C18" s="144"/>
      <c r="D18" s="826"/>
      <c r="E18" s="784"/>
      <c r="F18" s="784"/>
      <c r="G18" s="784"/>
      <c r="H18" s="784"/>
      <c r="I18" s="784"/>
      <c r="J18" s="785"/>
      <c r="K18" s="120"/>
    </row>
    <row r="19" spans="1:26" ht="24" customHeight="1">
      <c r="B19" s="814"/>
      <c r="C19" s="144"/>
      <c r="D19" s="811" t="s">
        <v>1937</v>
      </c>
      <c r="E19" s="787"/>
      <c r="F19" s="787"/>
      <c r="G19" s="787"/>
      <c r="H19" s="787"/>
      <c r="I19" s="787"/>
      <c r="J19" s="788"/>
      <c r="K19" s="120"/>
    </row>
    <row r="20" spans="1:26" ht="24">
      <c r="B20" s="814"/>
      <c r="C20" s="146" t="s">
        <v>846</v>
      </c>
      <c r="D20" s="153" t="s">
        <v>1172</v>
      </c>
      <c r="E20" s="139" t="s">
        <v>1938</v>
      </c>
      <c r="F20" s="139" t="s">
        <v>1939</v>
      </c>
      <c r="G20" s="139" t="s">
        <v>850</v>
      </c>
      <c r="H20" s="120"/>
      <c r="J20" s="141"/>
      <c r="K20" s="120"/>
    </row>
    <row r="21" spans="1:26" ht="15.75" customHeight="1">
      <c r="B21" s="814"/>
      <c r="C21" s="145">
        <v>1</v>
      </c>
      <c r="D21" s="167"/>
      <c r="E21" s="250"/>
      <c r="F21" s="150"/>
      <c r="G21" s="150"/>
      <c r="H21" s="120"/>
      <c r="J21" s="141"/>
      <c r="K21" s="120"/>
    </row>
    <row r="22" spans="1:26" ht="15.75" customHeight="1">
      <c r="B22" s="814"/>
      <c r="C22" s="145">
        <v>2</v>
      </c>
      <c r="D22" s="167"/>
      <c r="E22" s="250"/>
      <c r="F22" s="150"/>
      <c r="G22" s="150"/>
      <c r="H22" s="120"/>
      <c r="J22" s="141"/>
      <c r="K22" s="120"/>
    </row>
    <row r="23" spans="1:26" ht="15.75" customHeight="1">
      <c r="A23" s="24"/>
      <c r="B23" s="814"/>
      <c r="C23" s="145">
        <v>3</v>
      </c>
      <c r="D23" s="167"/>
      <c r="E23" s="250"/>
      <c r="F23" s="150"/>
      <c r="G23" s="150"/>
      <c r="H23" s="120"/>
      <c r="I23" s="24"/>
      <c r="J23" s="141"/>
      <c r="K23" s="120"/>
      <c r="L23" s="24"/>
      <c r="M23" s="24"/>
      <c r="N23" s="24"/>
      <c r="O23" s="24"/>
      <c r="P23" s="24"/>
      <c r="Q23" s="24"/>
      <c r="R23" s="24"/>
      <c r="S23" s="24"/>
      <c r="T23" s="24"/>
      <c r="U23" s="24"/>
      <c r="V23" s="24"/>
      <c r="W23" s="24"/>
      <c r="X23" s="24"/>
      <c r="Y23" s="24"/>
      <c r="Z23" s="24"/>
    </row>
    <row r="24" spans="1:26" ht="15.75" customHeight="1">
      <c r="A24" s="24"/>
      <c r="B24" s="814"/>
      <c r="C24" s="145">
        <v>4</v>
      </c>
      <c r="D24" s="167"/>
      <c r="E24" s="250"/>
      <c r="F24" s="150"/>
      <c r="G24" s="150"/>
      <c r="H24" s="120"/>
      <c r="I24" s="24"/>
      <c r="J24" s="141"/>
      <c r="K24" s="120"/>
      <c r="L24" s="24"/>
      <c r="M24" s="24"/>
      <c r="N24" s="24"/>
      <c r="O24" s="24"/>
      <c r="P24" s="24"/>
      <c r="Q24" s="24"/>
      <c r="R24" s="24"/>
      <c r="S24" s="24"/>
      <c r="T24" s="24"/>
      <c r="U24" s="24"/>
      <c r="V24" s="24"/>
      <c r="W24" s="24"/>
      <c r="X24" s="24"/>
      <c r="Y24" s="24"/>
      <c r="Z24" s="24"/>
    </row>
    <row r="25" spans="1:26" ht="15.75" customHeight="1">
      <c r="A25" s="24"/>
      <c r="B25" s="814"/>
      <c r="C25" s="145">
        <v>5</v>
      </c>
      <c r="D25" s="167"/>
      <c r="E25" s="250"/>
      <c r="F25" s="150"/>
      <c r="G25" s="150"/>
      <c r="H25" s="120"/>
      <c r="I25" s="24"/>
      <c r="J25" s="141"/>
      <c r="K25" s="120"/>
      <c r="L25" s="24"/>
      <c r="M25" s="24"/>
      <c r="N25" s="24"/>
      <c r="O25" s="24"/>
      <c r="P25" s="24"/>
      <c r="Q25" s="24"/>
      <c r="R25" s="24"/>
      <c r="S25" s="24"/>
      <c r="T25" s="24"/>
      <c r="U25" s="24"/>
      <c r="V25" s="24"/>
      <c r="W25" s="24"/>
      <c r="X25" s="24"/>
      <c r="Y25" s="24"/>
      <c r="Z25" s="24"/>
    </row>
    <row r="26" spans="1:26" ht="15.75" customHeight="1">
      <c r="A26" s="24"/>
      <c r="B26" s="814"/>
      <c r="C26" s="145">
        <v>6</v>
      </c>
      <c r="D26" s="167"/>
      <c r="E26" s="250"/>
      <c r="F26" s="150"/>
      <c r="G26" s="150"/>
      <c r="H26" s="120"/>
      <c r="I26" s="24"/>
      <c r="J26" s="141"/>
      <c r="K26" s="120"/>
      <c r="L26" s="24"/>
      <c r="M26" s="24"/>
      <c r="N26" s="24"/>
      <c r="O26" s="24"/>
      <c r="P26" s="24"/>
      <c r="Q26" s="24"/>
      <c r="R26" s="24"/>
      <c r="S26" s="24"/>
      <c r="T26" s="24"/>
      <c r="U26" s="24"/>
      <c r="V26" s="24"/>
      <c r="W26" s="24"/>
      <c r="X26" s="24"/>
      <c r="Y26" s="24"/>
      <c r="Z26" s="24"/>
    </row>
    <row r="27" spans="1:26" ht="15.75" customHeight="1">
      <c r="A27" s="24"/>
      <c r="B27" s="814"/>
      <c r="C27" s="145">
        <v>7</v>
      </c>
      <c r="D27" s="167"/>
      <c r="E27" s="250"/>
      <c r="F27" s="150"/>
      <c r="G27" s="150"/>
      <c r="H27" s="120"/>
      <c r="I27" s="24"/>
      <c r="J27" s="141"/>
      <c r="K27" s="120"/>
      <c r="L27" s="24"/>
      <c r="M27" s="24"/>
      <c r="N27" s="24"/>
      <c r="O27" s="24"/>
      <c r="P27" s="24"/>
      <c r="Q27" s="24"/>
      <c r="R27" s="24"/>
      <c r="S27" s="24"/>
      <c r="T27" s="24"/>
      <c r="U27" s="24"/>
      <c r="V27" s="24"/>
      <c r="W27" s="24"/>
      <c r="X27" s="24"/>
      <c r="Y27" s="24"/>
      <c r="Z27" s="24"/>
    </row>
    <row r="28" spans="1:26" ht="15.75" customHeight="1">
      <c r="A28" s="24"/>
      <c r="B28" s="814"/>
      <c r="C28" s="145">
        <v>8</v>
      </c>
      <c r="D28" s="167"/>
      <c r="E28" s="250"/>
      <c r="F28" s="150"/>
      <c r="G28" s="150"/>
      <c r="H28" s="120"/>
      <c r="I28" s="24"/>
      <c r="J28" s="141"/>
      <c r="K28" s="120"/>
      <c r="L28" s="24"/>
      <c r="M28" s="24"/>
      <c r="N28" s="24"/>
      <c r="O28" s="24"/>
      <c r="P28" s="24"/>
      <c r="Q28" s="24"/>
      <c r="R28" s="24"/>
      <c r="S28" s="24"/>
      <c r="T28" s="24"/>
      <c r="U28" s="24"/>
      <c r="V28" s="24"/>
      <c r="W28" s="24"/>
      <c r="X28" s="24"/>
      <c r="Y28" s="24"/>
      <c r="Z28" s="24"/>
    </row>
    <row r="29" spans="1:26" ht="15.75" customHeight="1">
      <c r="B29" s="814"/>
      <c r="C29" s="145">
        <v>9</v>
      </c>
      <c r="D29" s="167"/>
      <c r="E29" s="250"/>
      <c r="F29" s="150"/>
      <c r="G29" s="150"/>
      <c r="H29" s="120"/>
      <c r="J29" s="141"/>
      <c r="K29" s="120"/>
    </row>
    <row r="30" spans="1:26" ht="15.75" customHeight="1">
      <c r="B30" s="815"/>
      <c r="C30" s="145">
        <v>10</v>
      </c>
      <c r="D30" s="167"/>
      <c r="E30" s="250"/>
      <c r="F30" s="150"/>
      <c r="G30" s="150"/>
      <c r="H30" s="337"/>
      <c r="J30" s="229"/>
      <c r="K30" s="120"/>
    </row>
    <row r="31" spans="1:26" ht="24" customHeight="1">
      <c r="B31" s="375" t="s">
        <v>931</v>
      </c>
      <c r="C31" s="376"/>
      <c r="D31" s="822" t="s">
        <v>1940</v>
      </c>
      <c r="E31" s="732"/>
      <c r="F31" s="732"/>
      <c r="G31" s="732"/>
      <c r="H31" s="732"/>
      <c r="I31" s="732"/>
      <c r="J31" s="733"/>
      <c r="K31" s="120"/>
    </row>
    <row r="32" spans="1:26" ht="15.75" customHeight="1">
      <c r="B32" s="375" t="s">
        <v>933</v>
      </c>
      <c r="C32" s="376"/>
      <c r="D32" s="822" t="s">
        <v>1137</v>
      </c>
      <c r="E32" s="732"/>
      <c r="F32" s="732"/>
      <c r="G32" s="732"/>
      <c r="H32" s="732"/>
      <c r="I32" s="732"/>
      <c r="J32" s="733"/>
      <c r="K32" s="120"/>
    </row>
    <row r="33" spans="2:11" ht="15.75" customHeight="1">
      <c r="B33" s="118"/>
      <c r="C33" s="119"/>
      <c r="D33" s="120"/>
      <c r="E33" s="120"/>
      <c r="F33" s="120"/>
      <c r="G33" s="120"/>
      <c r="H33" s="120"/>
      <c r="I33" s="120"/>
      <c r="J33" s="120"/>
      <c r="K33" s="120"/>
    </row>
    <row r="34" spans="2:11" ht="24" customHeight="1">
      <c r="B34" s="830" t="s">
        <v>935</v>
      </c>
      <c r="C34" s="732"/>
      <c r="D34" s="732"/>
      <c r="E34" s="733"/>
      <c r="F34" s="120"/>
      <c r="G34" s="120"/>
      <c r="H34" s="120"/>
      <c r="I34" s="120"/>
      <c r="J34" s="120"/>
      <c r="K34" s="120"/>
    </row>
    <row r="35" spans="2:11" ht="15.75" customHeight="1">
      <c r="B35" s="813">
        <v>1</v>
      </c>
      <c r="C35" s="180"/>
      <c r="D35" s="181" t="s">
        <v>936</v>
      </c>
      <c r="E35" s="167"/>
      <c r="F35" s="120"/>
      <c r="G35" s="120"/>
      <c r="H35" s="120"/>
      <c r="I35" s="120"/>
      <c r="J35" s="120"/>
      <c r="K35" s="120"/>
    </row>
    <row r="36" spans="2:11" ht="15.75" customHeight="1">
      <c r="B36" s="814"/>
      <c r="C36" s="180"/>
      <c r="D36" s="142" t="s">
        <v>8</v>
      </c>
      <c r="E36" s="167"/>
      <c r="F36" s="120"/>
      <c r="G36" s="120"/>
      <c r="H36" s="120"/>
      <c r="I36" s="120"/>
      <c r="J36" s="120"/>
      <c r="K36" s="120"/>
    </row>
    <row r="37" spans="2:11" ht="15.75" customHeight="1">
      <c r="B37" s="814"/>
      <c r="C37" s="180"/>
      <c r="D37" s="142" t="s">
        <v>937</v>
      </c>
      <c r="E37" s="167"/>
      <c r="F37" s="120"/>
      <c r="G37" s="120"/>
      <c r="H37" s="120"/>
      <c r="I37" s="120"/>
      <c r="J37" s="120"/>
      <c r="K37" s="120"/>
    </row>
    <row r="38" spans="2:11" ht="15.75" customHeight="1">
      <c r="B38" s="814"/>
      <c r="C38" s="180"/>
      <c r="D38" s="142" t="s">
        <v>10</v>
      </c>
      <c r="E38" s="167"/>
      <c r="F38" s="120"/>
      <c r="G38" s="120"/>
      <c r="H38" s="120"/>
      <c r="I38" s="120"/>
      <c r="J38" s="120"/>
      <c r="K38" s="120"/>
    </row>
    <row r="39" spans="2:11" ht="15.75" customHeight="1">
      <c r="B39" s="814"/>
      <c r="C39" s="180"/>
      <c r="D39" s="142" t="s">
        <v>12</v>
      </c>
      <c r="E39" s="167"/>
      <c r="F39" s="120"/>
      <c r="G39" s="120"/>
      <c r="H39" s="120"/>
      <c r="I39" s="120"/>
      <c r="J39" s="120"/>
      <c r="K39" s="120"/>
    </row>
    <row r="40" spans="2:11" ht="15.75" customHeight="1">
      <c r="B40" s="814"/>
      <c r="C40" s="180"/>
      <c r="D40" s="142" t="s">
        <v>14</v>
      </c>
      <c r="E40" s="167"/>
      <c r="F40" s="120"/>
      <c r="G40" s="120"/>
      <c r="H40" s="120"/>
      <c r="I40" s="120"/>
      <c r="J40" s="120"/>
      <c r="K40" s="120"/>
    </row>
    <row r="41" spans="2:11" ht="15.75" customHeight="1">
      <c r="B41" s="815"/>
      <c r="C41" s="145"/>
      <c r="D41" s="142" t="s">
        <v>938</v>
      </c>
      <c r="E41" s="167"/>
      <c r="F41" s="120"/>
      <c r="G41" s="120"/>
      <c r="H41" s="120"/>
      <c r="I41" s="120"/>
      <c r="J41" s="120"/>
      <c r="K41" s="120"/>
    </row>
    <row r="42" spans="2:11" ht="15.75" customHeight="1">
      <c r="B42" s="118"/>
      <c r="C42" s="119"/>
      <c r="D42" s="120"/>
      <c r="E42" s="120"/>
      <c r="F42" s="120"/>
      <c r="G42" s="120"/>
      <c r="H42" s="120"/>
      <c r="I42" s="120"/>
      <c r="J42" s="120"/>
      <c r="K42" s="120"/>
    </row>
    <row r="43" spans="2:11" ht="15.75" customHeight="1">
      <c r="B43" s="830" t="s">
        <v>939</v>
      </c>
      <c r="C43" s="732"/>
      <c r="D43" s="732"/>
      <c r="E43" s="733"/>
      <c r="F43" s="120"/>
      <c r="G43" s="120"/>
      <c r="H43" s="120"/>
      <c r="I43" s="120"/>
      <c r="J43" s="120"/>
      <c r="K43" s="120"/>
    </row>
    <row r="44" spans="2:11" ht="15.75" customHeight="1">
      <c r="B44" s="813">
        <v>1</v>
      </c>
      <c r="C44" s="180"/>
      <c r="D44" s="181" t="s">
        <v>936</v>
      </c>
      <c r="E44" s="231" t="s">
        <v>940</v>
      </c>
      <c r="F44" s="120"/>
      <c r="G44" s="120"/>
      <c r="H44" s="120"/>
      <c r="I44" s="120"/>
      <c r="J44" s="120"/>
      <c r="K44" s="120"/>
    </row>
    <row r="45" spans="2:11" ht="15.75" customHeight="1">
      <c r="B45" s="814"/>
      <c r="C45" s="180"/>
      <c r="D45" s="142" t="s">
        <v>8</v>
      </c>
      <c r="E45" s="231" t="s">
        <v>941</v>
      </c>
      <c r="F45" s="120"/>
      <c r="G45" s="120"/>
      <c r="H45" s="120"/>
      <c r="I45" s="120"/>
      <c r="J45" s="120"/>
      <c r="K45" s="120"/>
    </row>
    <row r="46" spans="2:11" ht="15.75" customHeight="1">
      <c r="B46" s="814"/>
      <c r="C46" s="180"/>
      <c r="D46" s="142" t="s">
        <v>937</v>
      </c>
      <c r="E46" s="183"/>
      <c r="F46" s="120"/>
      <c r="G46" s="120"/>
      <c r="H46" s="120"/>
      <c r="I46" s="120"/>
      <c r="J46" s="120"/>
      <c r="K46" s="120"/>
    </row>
    <row r="47" spans="2:11" ht="15.75" customHeight="1">
      <c r="B47" s="814"/>
      <c r="C47" s="180"/>
      <c r="D47" s="142" t="s">
        <v>10</v>
      </c>
      <c r="E47" s="183"/>
      <c r="F47" s="120"/>
      <c r="G47" s="120"/>
      <c r="H47" s="120"/>
      <c r="I47" s="120"/>
      <c r="J47" s="120"/>
      <c r="K47" s="120"/>
    </row>
    <row r="48" spans="2:11" ht="15.75" customHeight="1">
      <c r="B48" s="814"/>
      <c r="C48" s="180"/>
      <c r="D48" s="142" t="s">
        <v>12</v>
      </c>
      <c r="E48" s="183"/>
      <c r="F48" s="120"/>
      <c r="G48" s="120"/>
      <c r="H48" s="120"/>
      <c r="I48" s="120"/>
      <c r="J48" s="120"/>
      <c r="K48" s="120"/>
    </row>
    <row r="49" spans="2:11" ht="15.75" customHeight="1">
      <c r="B49" s="814"/>
      <c r="C49" s="180"/>
      <c r="D49" s="142" t="s">
        <v>14</v>
      </c>
      <c r="E49" s="183"/>
      <c r="F49" s="120"/>
      <c r="G49" s="120"/>
      <c r="H49" s="120"/>
      <c r="I49" s="120"/>
      <c r="J49" s="120"/>
      <c r="K49" s="120"/>
    </row>
    <row r="50" spans="2:11" ht="15.75" customHeight="1">
      <c r="B50" s="815"/>
      <c r="C50" s="145"/>
      <c r="D50" s="142" t="s">
        <v>938</v>
      </c>
      <c r="E50" s="183"/>
      <c r="F50" s="120"/>
      <c r="G50" s="120"/>
      <c r="H50" s="120"/>
      <c r="I50" s="120"/>
      <c r="J50" s="120"/>
      <c r="K50" s="120"/>
    </row>
    <row r="51" spans="2:11" ht="15.75" customHeight="1">
      <c r="B51" s="118"/>
      <c r="C51" s="119"/>
      <c r="D51" s="120"/>
      <c r="E51" s="120"/>
      <c r="F51" s="120"/>
      <c r="G51" s="120"/>
      <c r="H51" s="120"/>
      <c r="I51" s="120"/>
      <c r="J51" s="120"/>
      <c r="K51" s="120"/>
    </row>
    <row r="52" spans="2:11" ht="15.75" customHeight="1">
      <c r="B52" s="118"/>
      <c r="C52" s="119"/>
      <c r="D52" s="120"/>
      <c r="E52" s="120"/>
      <c r="F52" s="120"/>
      <c r="G52" s="120"/>
      <c r="H52" s="120"/>
      <c r="I52" s="120"/>
      <c r="J52" s="120"/>
      <c r="K52" s="120"/>
    </row>
    <row r="53" spans="2:11" ht="15" customHeight="1">
      <c r="B53" s="184" t="s">
        <v>942</v>
      </c>
      <c r="C53" s="185"/>
      <c r="D53" s="185"/>
      <c r="E53" s="215"/>
      <c r="G53" s="120"/>
      <c r="H53" s="120"/>
      <c r="I53" s="120"/>
      <c r="J53" s="120"/>
      <c r="K53" s="120"/>
    </row>
    <row r="54" spans="2:11" ht="15.75" customHeight="1">
      <c r="B54" s="187" t="s">
        <v>943</v>
      </c>
      <c r="C54" s="142" t="s">
        <v>944</v>
      </c>
      <c r="D54" s="142" t="s">
        <v>945</v>
      </c>
      <c r="E54" s="142" t="s">
        <v>946</v>
      </c>
      <c r="F54" s="120"/>
      <c r="G54" s="120"/>
      <c r="H54" s="120"/>
      <c r="I54" s="120"/>
      <c r="J54" s="120"/>
    </row>
    <row r="55" spans="2:11" ht="15.75" customHeight="1">
      <c r="B55" s="189">
        <v>42401</v>
      </c>
      <c r="C55" s="142">
        <v>0.01</v>
      </c>
      <c r="D55" s="216" t="s">
        <v>1941</v>
      </c>
      <c r="E55" s="142"/>
      <c r="F55" s="120"/>
      <c r="G55" s="120"/>
      <c r="H55" s="120"/>
      <c r="I55" s="120"/>
      <c r="J55" s="120"/>
    </row>
    <row r="56" spans="2:11" ht="15.75" customHeight="1">
      <c r="B56" s="191"/>
      <c r="C56" s="192"/>
      <c r="D56" s="120"/>
      <c r="E56" s="120"/>
      <c r="F56" s="120"/>
      <c r="G56" s="120"/>
      <c r="H56" s="120"/>
      <c r="I56" s="120"/>
      <c r="J56" s="120"/>
      <c r="K56" s="120"/>
    </row>
    <row r="57" spans="2:11" ht="15.75" customHeight="1">
      <c r="B57" s="193" t="s">
        <v>850</v>
      </c>
      <c r="C57" s="194"/>
      <c r="D57" s="120"/>
      <c r="E57" s="120"/>
      <c r="F57" s="120"/>
      <c r="G57" s="120"/>
      <c r="H57" s="120"/>
      <c r="I57" s="120"/>
      <c r="J57" s="120"/>
      <c r="K57" s="120"/>
    </row>
    <row r="58" spans="2:11" ht="15.75" customHeight="1">
      <c r="B58" s="869"/>
      <c r="C58" s="817"/>
      <c r="D58" s="817"/>
      <c r="E58" s="818"/>
      <c r="F58" s="120"/>
      <c r="G58" s="120"/>
      <c r="H58" s="120"/>
      <c r="I58" s="120"/>
      <c r="J58" s="120"/>
      <c r="K58" s="120"/>
    </row>
    <row r="59" spans="2:11" ht="15.75" customHeight="1">
      <c r="B59" s="819"/>
      <c r="C59" s="820"/>
      <c r="D59" s="820"/>
      <c r="E59" s="821"/>
      <c r="F59" s="120"/>
      <c r="G59" s="120"/>
      <c r="H59" s="120"/>
      <c r="I59" s="120"/>
      <c r="J59" s="120"/>
      <c r="K59" s="120"/>
    </row>
    <row r="60" spans="2:11" ht="15.75" customHeight="1">
      <c r="B60" s="118"/>
      <c r="C60" s="119"/>
      <c r="D60" s="120"/>
      <c r="E60" s="120"/>
      <c r="F60" s="120"/>
      <c r="G60" s="120"/>
      <c r="H60" s="120"/>
      <c r="I60" s="120"/>
      <c r="J60" s="120"/>
      <c r="K60" s="120"/>
    </row>
    <row r="61" spans="2:11" ht="15.75" customHeight="1">
      <c r="B61" s="120"/>
      <c r="C61" s="170"/>
      <c r="D61" s="120"/>
      <c r="E61" s="120"/>
      <c r="F61" s="120"/>
      <c r="G61" s="120"/>
      <c r="H61" s="120"/>
      <c r="I61" s="120"/>
      <c r="J61" s="120"/>
      <c r="K61" s="120"/>
    </row>
    <row r="62" spans="2:11" ht="15.75" customHeight="1">
      <c r="B62" s="830" t="s">
        <v>948</v>
      </c>
      <c r="C62" s="732"/>
      <c r="D62" s="733"/>
      <c r="E62" s="120"/>
      <c r="F62" s="120"/>
      <c r="G62" s="120"/>
      <c r="H62" s="120"/>
      <c r="I62" s="120"/>
      <c r="J62" s="120"/>
      <c r="K62" s="120"/>
    </row>
    <row r="63" spans="2:11" ht="15.75" customHeight="1">
      <c r="B63" s="813" t="s">
        <v>949</v>
      </c>
      <c r="C63" s="180"/>
      <c r="D63" s="206" t="s">
        <v>1942</v>
      </c>
      <c r="E63" s="120"/>
      <c r="F63" s="120"/>
      <c r="G63" s="120"/>
      <c r="H63" s="120"/>
      <c r="I63" s="120"/>
      <c r="J63" s="120"/>
      <c r="K63" s="120"/>
    </row>
    <row r="64" spans="2:11" ht="15.75" customHeight="1">
      <c r="B64" s="814"/>
      <c r="C64" s="180"/>
      <c r="D64" s="221" t="s">
        <v>952</v>
      </c>
      <c r="E64" s="120"/>
      <c r="F64" s="120"/>
      <c r="G64" s="120"/>
      <c r="H64" s="120"/>
      <c r="I64" s="120"/>
      <c r="J64" s="120"/>
      <c r="K64" s="120"/>
    </row>
    <row r="65" spans="2:11" ht="15.75" customHeight="1">
      <c r="B65" s="814"/>
      <c r="C65" s="180"/>
      <c r="D65" s="206" t="s">
        <v>1943</v>
      </c>
      <c r="E65" s="120"/>
      <c r="F65" s="120"/>
      <c r="G65" s="120"/>
      <c r="H65" s="120"/>
      <c r="I65" s="120"/>
      <c r="J65" s="120"/>
      <c r="K65" s="120"/>
    </row>
    <row r="66" spans="2:11" ht="15.75" customHeight="1">
      <c r="B66" s="814"/>
      <c r="C66" s="180"/>
      <c r="D66" s="221" t="s">
        <v>955</v>
      </c>
      <c r="E66" s="120"/>
      <c r="F66" s="120"/>
      <c r="G66" s="120"/>
      <c r="H66" s="120"/>
      <c r="I66" s="120"/>
      <c r="J66" s="120"/>
      <c r="K66" s="120"/>
    </row>
    <row r="67" spans="2:11" ht="15.75" customHeight="1">
      <c r="B67" s="815"/>
      <c r="C67" s="145"/>
      <c r="D67" s="142" t="s">
        <v>1944</v>
      </c>
      <c r="E67" s="120"/>
      <c r="F67" s="120"/>
      <c r="G67" s="120"/>
      <c r="H67" s="120"/>
      <c r="I67" s="120"/>
      <c r="J67" s="120"/>
      <c r="K67" s="120"/>
    </row>
    <row r="68" spans="2:11" ht="15.75" customHeight="1">
      <c r="B68" s="813" t="s">
        <v>951</v>
      </c>
      <c r="C68" s="180"/>
      <c r="D68" s="206" t="s">
        <v>1945</v>
      </c>
      <c r="E68" s="120"/>
      <c r="F68" s="120"/>
      <c r="G68" s="120"/>
      <c r="H68" s="120"/>
      <c r="I68" s="120"/>
      <c r="J68" s="120"/>
      <c r="K68" s="120"/>
    </row>
    <row r="69" spans="2:11" ht="15.75" customHeight="1">
      <c r="B69" s="814"/>
      <c r="C69" s="180"/>
      <c r="D69" s="206" t="s">
        <v>1946</v>
      </c>
      <c r="E69" s="120"/>
      <c r="F69" s="120"/>
      <c r="G69" s="120"/>
      <c r="H69" s="120"/>
      <c r="I69" s="120"/>
      <c r="J69" s="120"/>
      <c r="K69" s="120"/>
    </row>
    <row r="70" spans="2:11" ht="15.75" customHeight="1">
      <c r="B70" s="814"/>
      <c r="C70" s="180"/>
      <c r="D70" s="206" t="s">
        <v>1947</v>
      </c>
      <c r="E70" s="120"/>
      <c r="F70" s="120"/>
      <c r="G70" s="120"/>
      <c r="H70" s="120"/>
      <c r="I70" s="120"/>
      <c r="J70" s="120"/>
      <c r="K70" s="120"/>
    </row>
    <row r="71" spans="2:11" ht="15.75" customHeight="1">
      <c r="B71" s="814"/>
      <c r="C71" s="180"/>
      <c r="D71" s="206" t="s">
        <v>1948</v>
      </c>
      <c r="E71" s="120"/>
      <c r="F71" s="120"/>
      <c r="G71" s="120"/>
      <c r="H71" s="120"/>
      <c r="I71" s="120"/>
      <c r="J71" s="120"/>
      <c r="K71" s="120"/>
    </row>
    <row r="72" spans="2:11" ht="15.75" customHeight="1">
      <c r="B72" s="814"/>
      <c r="C72" s="180"/>
      <c r="D72" s="221" t="s">
        <v>1184</v>
      </c>
      <c r="E72" s="120"/>
      <c r="F72" s="120"/>
      <c r="G72" s="120"/>
      <c r="H72" s="120"/>
      <c r="I72" s="120"/>
      <c r="J72" s="120"/>
      <c r="K72" s="120"/>
    </row>
    <row r="73" spans="2:11" ht="15.75" customHeight="1">
      <c r="B73" s="815"/>
      <c r="C73" s="145"/>
      <c r="D73" s="142" t="s">
        <v>1185</v>
      </c>
      <c r="E73" s="120"/>
      <c r="F73" s="120"/>
      <c r="G73" s="120"/>
      <c r="H73" s="120"/>
      <c r="I73" s="120"/>
      <c r="J73" s="120"/>
      <c r="K73" s="120"/>
    </row>
    <row r="74" spans="2:11" ht="15.75" customHeight="1">
      <c r="B74" s="187" t="s">
        <v>964</v>
      </c>
      <c r="C74" s="145"/>
      <c r="D74" s="142"/>
      <c r="E74" s="120"/>
      <c r="F74" s="120"/>
      <c r="G74" s="120"/>
      <c r="H74" s="120"/>
      <c r="I74" s="120"/>
      <c r="J74" s="120"/>
      <c r="K74" s="120"/>
    </row>
    <row r="75" spans="2:11" ht="15.75" customHeight="1">
      <c r="B75" s="813" t="s">
        <v>965</v>
      </c>
      <c r="C75" s="180"/>
      <c r="D75" s="206" t="s">
        <v>1949</v>
      </c>
      <c r="E75" s="120"/>
      <c r="F75" s="120"/>
      <c r="G75" s="120"/>
      <c r="H75" s="120"/>
      <c r="I75" s="120"/>
      <c r="J75" s="120"/>
      <c r="K75" s="120"/>
    </row>
    <row r="76" spans="2:11" ht="15.75" customHeight="1">
      <c r="B76" s="814"/>
      <c r="C76" s="180"/>
      <c r="D76" s="206" t="s">
        <v>1950</v>
      </c>
      <c r="E76" s="120"/>
      <c r="F76" s="120"/>
      <c r="G76" s="120"/>
      <c r="H76" s="120"/>
      <c r="I76" s="120"/>
      <c r="J76" s="120"/>
      <c r="K76" s="120"/>
    </row>
    <row r="77" spans="2:11" ht="15.75" customHeight="1">
      <c r="B77" s="814"/>
      <c r="C77" s="180"/>
      <c r="D77" s="206" t="s">
        <v>1951</v>
      </c>
      <c r="E77" s="120"/>
      <c r="F77" s="120"/>
      <c r="G77" s="120"/>
      <c r="H77" s="120"/>
      <c r="I77" s="120"/>
      <c r="J77" s="120"/>
      <c r="K77" s="120"/>
    </row>
    <row r="78" spans="2:11" ht="15.75" customHeight="1">
      <c r="B78" s="814"/>
      <c r="C78" s="180"/>
      <c r="D78" s="206" t="s">
        <v>1952</v>
      </c>
      <c r="E78" s="120"/>
      <c r="F78" s="120"/>
      <c r="G78" s="120"/>
      <c r="H78" s="120"/>
      <c r="I78" s="120"/>
      <c r="J78" s="120"/>
      <c r="K78" s="120"/>
    </row>
    <row r="79" spans="2:11" ht="15.75" customHeight="1">
      <c r="B79" s="814"/>
      <c r="C79" s="180"/>
      <c r="D79" s="206" t="s">
        <v>1953</v>
      </c>
      <c r="E79" s="120"/>
      <c r="F79" s="120"/>
      <c r="G79" s="120"/>
      <c r="H79" s="120"/>
      <c r="I79" s="120"/>
      <c r="J79" s="120"/>
      <c r="K79" s="120"/>
    </row>
    <row r="80" spans="2:11" ht="15.75" customHeight="1">
      <c r="B80" s="814"/>
      <c r="C80" s="180"/>
      <c r="D80" s="206" t="s">
        <v>1954</v>
      </c>
      <c r="E80" s="120"/>
      <c r="F80" s="120"/>
      <c r="G80" s="120"/>
      <c r="H80" s="120"/>
      <c r="I80" s="120"/>
      <c r="J80" s="120"/>
      <c r="K80" s="120"/>
    </row>
    <row r="81" spans="2:11" ht="15.75" customHeight="1">
      <c r="B81" s="814"/>
      <c r="C81" s="180"/>
      <c r="D81" s="253" t="s">
        <v>1955</v>
      </c>
      <c r="E81" s="120"/>
      <c r="F81" s="120"/>
      <c r="G81" s="120"/>
      <c r="H81" s="120"/>
      <c r="I81" s="120"/>
      <c r="J81" s="120"/>
      <c r="K81" s="120"/>
    </row>
    <row r="82" spans="2:11" ht="15.75" customHeight="1">
      <c r="B82" s="814"/>
      <c r="C82" s="180"/>
      <c r="D82" s="253" t="s">
        <v>1956</v>
      </c>
      <c r="E82" s="120"/>
      <c r="F82" s="120"/>
      <c r="G82" s="120"/>
      <c r="H82" s="120"/>
      <c r="I82" s="120"/>
      <c r="J82" s="120"/>
      <c r="K82" s="120"/>
    </row>
    <row r="83" spans="2:11" ht="15.75" customHeight="1">
      <c r="B83" s="815"/>
      <c r="C83" s="145"/>
      <c r="D83" s="254" t="s">
        <v>1957</v>
      </c>
      <c r="E83" s="120"/>
      <c r="F83" s="120"/>
      <c r="G83" s="120"/>
      <c r="H83" s="120"/>
      <c r="I83" s="120"/>
      <c r="J83" s="120"/>
      <c r="K83" s="120"/>
    </row>
    <row r="84" spans="2:11" ht="15.75" customHeight="1">
      <c r="B84" s="118"/>
      <c r="C84" s="119"/>
      <c r="D84" s="120"/>
      <c r="E84" s="120"/>
      <c r="F84" s="120"/>
      <c r="G84" s="120"/>
      <c r="H84" s="120"/>
      <c r="I84" s="120"/>
      <c r="J84" s="120"/>
      <c r="K84" s="120"/>
    </row>
    <row r="85" spans="2:11" ht="15.75" customHeight="1">
      <c r="B85" s="813" t="s">
        <v>982</v>
      </c>
      <c r="C85" s="248"/>
      <c r="D85" s="332" t="s">
        <v>1958</v>
      </c>
      <c r="E85" s="120"/>
      <c r="F85" s="120"/>
      <c r="G85" s="120"/>
      <c r="H85" s="120"/>
      <c r="I85" s="120"/>
      <c r="J85" s="120"/>
      <c r="K85" s="120"/>
    </row>
    <row r="86" spans="2:11" ht="15.75" customHeight="1">
      <c r="B86" s="814"/>
      <c r="C86" s="180"/>
      <c r="D86" s="222"/>
      <c r="E86" s="120"/>
      <c r="F86" s="120"/>
      <c r="G86" s="120"/>
      <c r="H86" s="120"/>
      <c r="I86" s="120"/>
      <c r="J86" s="120"/>
      <c r="K86" s="120"/>
    </row>
    <row r="87" spans="2:11" ht="15.75" customHeight="1">
      <c r="B87" s="814"/>
      <c r="C87" s="180"/>
      <c r="D87" s="206" t="s">
        <v>983</v>
      </c>
      <c r="E87" s="120"/>
      <c r="F87" s="120"/>
      <c r="G87" s="120"/>
      <c r="H87" s="120"/>
      <c r="I87" s="120"/>
      <c r="J87" s="120"/>
      <c r="K87" s="120"/>
    </row>
    <row r="88" spans="2:11" ht="15.75" customHeight="1">
      <c r="B88" s="814"/>
      <c r="C88" s="180"/>
      <c r="D88" s="206" t="s">
        <v>1959</v>
      </c>
      <c r="E88" s="120"/>
      <c r="F88" s="120"/>
      <c r="G88" s="120"/>
      <c r="H88" s="120"/>
      <c r="I88" s="120"/>
      <c r="J88" s="120"/>
      <c r="K88" s="120"/>
    </row>
    <row r="89" spans="2:11" ht="15.75" customHeight="1">
      <c r="B89" s="814"/>
      <c r="C89" s="180"/>
      <c r="D89" s="206" t="s">
        <v>1960</v>
      </c>
      <c r="E89" s="120"/>
      <c r="F89" s="120"/>
      <c r="G89" s="120"/>
      <c r="H89" s="120"/>
      <c r="I89" s="120"/>
      <c r="J89" s="120"/>
      <c r="K89" s="120"/>
    </row>
    <row r="90" spans="2:11" ht="15.75" customHeight="1">
      <c r="B90" s="815"/>
      <c r="C90" s="145"/>
      <c r="D90" s="142" t="s">
        <v>1961</v>
      </c>
      <c r="E90" s="120"/>
      <c r="F90" s="120"/>
      <c r="G90" s="120"/>
      <c r="H90" s="120"/>
      <c r="I90" s="120"/>
      <c r="J90" s="120"/>
      <c r="K90" s="120"/>
    </row>
    <row r="91" spans="2:11" ht="15.75" customHeight="1">
      <c r="B91" s="120"/>
      <c r="C91" s="170"/>
      <c r="D91" s="120"/>
      <c r="E91" s="120"/>
      <c r="F91" s="120"/>
      <c r="G91" s="120"/>
      <c r="H91" s="120"/>
      <c r="I91" s="120"/>
      <c r="J91" s="120"/>
      <c r="K91" s="120"/>
    </row>
    <row r="92" spans="2:11" ht="15.75" customHeight="1">
      <c r="C92" s="170"/>
    </row>
    <row r="93" spans="2:11" ht="15.75" customHeight="1">
      <c r="C93" s="170"/>
    </row>
    <row r="94" spans="2:11" ht="15.75" customHeight="1">
      <c r="C94" s="170"/>
    </row>
    <row r="95" spans="2:11" ht="15.75" customHeight="1">
      <c r="C95" s="170"/>
    </row>
    <row r="96" spans="2:11" ht="15.75" customHeight="1">
      <c r="C96" s="170"/>
    </row>
    <row r="97" spans="3:3" ht="15.75" customHeight="1">
      <c r="C97" s="170"/>
    </row>
    <row r="98" spans="3:3" ht="15.75" customHeight="1">
      <c r="C98" s="170"/>
    </row>
    <row r="99" spans="3:3" ht="15.75" customHeight="1">
      <c r="C99" s="170"/>
    </row>
    <row r="100" spans="3:3" ht="15.75" customHeight="1">
      <c r="C100" s="170"/>
    </row>
    <row r="101" spans="3:3" ht="15.75" customHeight="1">
      <c r="C101" s="170"/>
    </row>
    <row r="102" spans="3:3" ht="15.75" customHeight="1">
      <c r="C102" s="170"/>
    </row>
    <row r="103" spans="3:3" ht="15.75" customHeight="1">
      <c r="C103" s="170"/>
    </row>
    <row r="104" spans="3:3" ht="15.75" customHeight="1">
      <c r="C104" s="170"/>
    </row>
    <row r="105" spans="3:3" ht="15.75" customHeight="1">
      <c r="C105" s="170"/>
    </row>
    <row r="106" spans="3:3" ht="15.75" customHeight="1">
      <c r="C106" s="170"/>
    </row>
    <row r="107" spans="3:3" ht="15.75" customHeight="1">
      <c r="C107" s="170"/>
    </row>
    <row r="108" spans="3:3" ht="15.75" customHeight="1">
      <c r="C108" s="170"/>
    </row>
    <row r="109" spans="3:3" ht="15.75" customHeight="1">
      <c r="C109" s="170"/>
    </row>
    <row r="110" spans="3:3" ht="15.75" customHeight="1">
      <c r="C110" s="170"/>
    </row>
    <row r="111" spans="3:3" ht="15.75" customHeight="1">
      <c r="C111" s="170"/>
    </row>
    <row r="112" spans="3:3" ht="15.75" customHeight="1">
      <c r="C112" s="170"/>
    </row>
    <row r="113" spans="3:3" ht="15.75" customHeight="1">
      <c r="C113" s="170"/>
    </row>
    <row r="114" spans="3:3" ht="15.75" customHeight="1">
      <c r="C114" s="170"/>
    </row>
    <row r="115" spans="3:3" ht="15.75" customHeight="1">
      <c r="C115" s="170"/>
    </row>
    <row r="116" spans="3:3" ht="15.75" customHeight="1">
      <c r="C116" s="170"/>
    </row>
    <row r="117" spans="3:3" ht="15.75" customHeight="1">
      <c r="C117" s="170"/>
    </row>
    <row r="118" spans="3:3" ht="15.75" customHeight="1">
      <c r="C118" s="170"/>
    </row>
    <row r="119" spans="3:3" ht="15.75" customHeight="1">
      <c r="C119" s="170"/>
    </row>
    <row r="120" spans="3:3" ht="15.75" customHeight="1">
      <c r="C120" s="170"/>
    </row>
    <row r="121" spans="3:3" ht="15.75" customHeight="1">
      <c r="C121" s="170"/>
    </row>
    <row r="122" spans="3:3" ht="15.75" customHeight="1">
      <c r="C122" s="170"/>
    </row>
    <row r="123" spans="3:3" ht="15.75" customHeight="1">
      <c r="C123" s="170"/>
    </row>
    <row r="124" spans="3:3" ht="15.75" customHeight="1">
      <c r="C124" s="170"/>
    </row>
    <row r="125" spans="3:3" ht="15.75" customHeight="1">
      <c r="C125" s="170"/>
    </row>
    <row r="126" spans="3:3" ht="15.75" customHeight="1">
      <c r="C126" s="170"/>
    </row>
    <row r="127" spans="3:3" ht="15.75" customHeight="1">
      <c r="C127" s="170"/>
    </row>
    <row r="128" spans="3:3" ht="15.75" customHeight="1">
      <c r="C128" s="170"/>
    </row>
    <row r="129" spans="3:3" ht="15.75" customHeight="1">
      <c r="C129" s="170"/>
    </row>
    <row r="130" spans="3:3" ht="15.75" customHeight="1">
      <c r="C130" s="170"/>
    </row>
    <row r="131" spans="3:3" ht="15.75" customHeight="1">
      <c r="C131" s="170"/>
    </row>
    <row r="132" spans="3:3" ht="15.75" customHeight="1">
      <c r="C132" s="170"/>
    </row>
    <row r="133" spans="3:3" ht="15.75" customHeight="1">
      <c r="C133" s="170"/>
    </row>
    <row r="134" spans="3:3" ht="15.75" customHeight="1">
      <c r="C134" s="170"/>
    </row>
    <row r="135" spans="3:3" ht="15.75" customHeight="1">
      <c r="C135" s="170"/>
    </row>
    <row r="136" spans="3:3" ht="15.75" customHeight="1">
      <c r="C136" s="170"/>
    </row>
    <row r="137" spans="3:3" ht="15.75" customHeight="1">
      <c r="C137" s="170"/>
    </row>
    <row r="138" spans="3:3" ht="15.75" customHeight="1">
      <c r="C138" s="170"/>
    </row>
    <row r="139" spans="3:3" ht="15.75" customHeight="1">
      <c r="C139" s="170"/>
    </row>
    <row r="140" spans="3:3" ht="15.75" customHeight="1">
      <c r="C140" s="170"/>
    </row>
    <row r="141" spans="3:3" ht="15.75" customHeight="1">
      <c r="C141" s="170"/>
    </row>
    <row r="142" spans="3:3" ht="15.75" customHeight="1">
      <c r="C142" s="170"/>
    </row>
    <row r="143" spans="3:3" ht="15.75" customHeight="1">
      <c r="C143" s="170"/>
    </row>
    <row r="144" spans="3:3" ht="15.75" customHeight="1">
      <c r="C144" s="170"/>
    </row>
    <row r="145" spans="3:3" ht="15.75" customHeight="1">
      <c r="C145" s="170"/>
    </row>
    <row r="146" spans="3:3" ht="15.75" customHeight="1">
      <c r="C146" s="170"/>
    </row>
    <row r="147" spans="3:3" ht="15.75" customHeight="1">
      <c r="C147" s="170"/>
    </row>
    <row r="148" spans="3:3" ht="15.75" customHeight="1">
      <c r="C148" s="170"/>
    </row>
    <row r="149" spans="3:3" ht="15.75" customHeight="1">
      <c r="C149" s="170"/>
    </row>
    <row r="150" spans="3:3" ht="15.75" customHeight="1">
      <c r="C150" s="170"/>
    </row>
    <row r="151" spans="3:3" ht="15.75" customHeight="1">
      <c r="C151" s="170"/>
    </row>
    <row r="152" spans="3:3" ht="15.75" customHeight="1">
      <c r="C152" s="170"/>
    </row>
    <row r="153" spans="3:3" ht="15.75" customHeight="1">
      <c r="C153" s="170"/>
    </row>
    <row r="154" spans="3:3" ht="15.75" customHeight="1">
      <c r="C154" s="170"/>
    </row>
    <row r="155" spans="3:3" ht="15.75" customHeight="1">
      <c r="C155" s="170"/>
    </row>
    <row r="156" spans="3:3" ht="15.75" customHeight="1">
      <c r="C156" s="170"/>
    </row>
    <row r="157" spans="3:3" ht="15.75" customHeight="1">
      <c r="C157" s="170"/>
    </row>
    <row r="158" spans="3:3" ht="15.75" customHeight="1">
      <c r="C158" s="170"/>
    </row>
    <row r="159" spans="3:3" ht="15.75" customHeight="1">
      <c r="C159" s="170"/>
    </row>
    <row r="160" spans="3:3" ht="15.75" customHeight="1">
      <c r="C160" s="170"/>
    </row>
    <row r="161" spans="3:3" ht="15.75" customHeight="1">
      <c r="C161" s="170"/>
    </row>
    <row r="162" spans="3:3" ht="15.75" customHeight="1">
      <c r="C162" s="170"/>
    </row>
    <row r="163" spans="3:3" ht="15.75" customHeight="1">
      <c r="C163" s="170"/>
    </row>
    <row r="164" spans="3:3" ht="15.75" customHeight="1">
      <c r="C164" s="170"/>
    </row>
    <row r="165" spans="3:3" ht="15.75" customHeight="1">
      <c r="C165" s="170"/>
    </row>
    <row r="166" spans="3:3" ht="15.75" customHeight="1">
      <c r="C166" s="170"/>
    </row>
    <row r="167" spans="3:3" ht="15.75" customHeight="1">
      <c r="C167" s="170"/>
    </row>
    <row r="168" spans="3:3" ht="15.75" customHeight="1">
      <c r="C168" s="170"/>
    </row>
    <row r="169" spans="3:3" ht="15.75" customHeight="1">
      <c r="C169" s="170"/>
    </row>
    <row r="170" spans="3:3" ht="15.75" customHeight="1">
      <c r="C170" s="170"/>
    </row>
    <row r="171" spans="3:3" ht="15.75" customHeight="1">
      <c r="C171" s="170"/>
    </row>
    <row r="172" spans="3:3" ht="15.75" customHeight="1">
      <c r="C172" s="170"/>
    </row>
    <row r="173" spans="3:3" ht="15.75" customHeight="1">
      <c r="C173" s="170"/>
    </row>
    <row r="174" spans="3:3" ht="15.75" customHeight="1">
      <c r="C174" s="170"/>
    </row>
    <row r="175" spans="3:3" ht="15.75" customHeight="1">
      <c r="C175" s="170"/>
    </row>
    <row r="176" spans="3:3" ht="15.75" customHeight="1">
      <c r="C176" s="170"/>
    </row>
    <row r="177" spans="3:3" ht="15.75" customHeight="1">
      <c r="C177" s="170"/>
    </row>
    <row r="178" spans="3:3" ht="15.75" customHeight="1">
      <c r="C178" s="170"/>
    </row>
    <row r="179" spans="3:3" ht="15.75" customHeight="1">
      <c r="C179" s="170"/>
    </row>
    <row r="180" spans="3:3" ht="15.75" customHeight="1">
      <c r="C180" s="170"/>
    </row>
    <row r="181" spans="3:3" ht="15.75" customHeight="1">
      <c r="C181" s="170"/>
    </row>
    <row r="182" spans="3:3" ht="15.75" customHeight="1">
      <c r="C182" s="170"/>
    </row>
    <row r="183" spans="3:3" ht="15.75" customHeight="1">
      <c r="C183" s="170"/>
    </row>
    <row r="184" spans="3:3" ht="15.75" customHeight="1">
      <c r="C184" s="170"/>
    </row>
    <row r="185" spans="3:3" ht="15.75" customHeight="1">
      <c r="C185" s="170"/>
    </row>
    <row r="186" spans="3:3" ht="15.75" customHeight="1">
      <c r="C186" s="170"/>
    </row>
    <row r="187" spans="3:3" ht="15.75" customHeight="1">
      <c r="C187" s="170"/>
    </row>
    <row r="188" spans="3:3" ht="15.75" customHeight="1">
      <c r="C188" s="170"/>
    </row>
    <row r="189" spans="3:3" ht="15.75" customHeight="1">
      <c r="C189" s="170"/>
    </row>
    <row r="190" spans="3:3" ht="15.75" customHeight="1">
      <c r="C190" s="170"/>
    </row>
    <row r="191" spans="3:3" ht="15.75" customHeight="1">
      <c r="C191" s="170"/>
    </row>
    <row r="192" spans="3:3" ht="15.75" customHeight="1">
      <c r="C192" s="170"/>
    </row>
    <row r="193" spans="3:3" ht="15.75" customHeight="1">
      <c r="C193" s="170"/>
    </row>
    <row r="194" spans="3:3" ht="15.75" customHeight="1">
      <c r="C194" s="170"/>
    </row>
    <row r="195" spans="3:3" ht="15.75" customHeight="1">
      <c r="C195" s="170"/>
    </row>
    <row r="196" spans="3:3" ht="15.75" customHeight="1">
      <c r="C196" s="170"/>
    </row>
    <row r="197" spans="3:3" ht="15.75" customHeight="1">
      <c r="C197" s="170"/>
    </row>
    <row r="198" spans="3:3" ht="15.75" customHeight="1">
      <c r="C198" s="170"/>
    </row>
    <row r="199" spans="3:3" ht="15.75" customHeight="1">
      <c r="C199" s="170"/>
    </row>
    <row r="200" spans="3:3" ht="15.75" customHeight="1">
      <c r="C200" s="170"/>
    </row>
    <row r="201" spans="3:3" ht="15.75" customHeight="1">
      <c r="C201" s="170"/>
    </row>
    <row r="202" spans="3:3" ht="15.75" customHeight="1">
      <c r="C202" s="170"/>
    </row>
    <row r="203" spans="3:3" ht="15.75" customHeight="1">
      <c r="C203" s="170"/>
    </row>
    <row r="204" spans="3:3" ht="15.75" customHeight="1">
      <c r="C204" s="170"/>
    </row>
    <row r="205" spans="3:3" ht="15.75" customHeight="1">
      <c r="C205" s="170"/>
    </row>
    <row r="206" spans="3:3" ht="15.75" customHeight="1">
      <c r="C206" s="170"/>
    </row>
    <row r="207" spans="3:3" ht="15.75" customHeight="1">
      <c r="C207" s="170"/>
    </row>
    <row r="208" spans="3:3" ht="15.75" customHeight="1">
      <c r="C208" s="170"/>
    </row>
    <row r="209" spans="3:3" ht="15.75" customHeight="1">
      <c r="C209" s="170"/>
    </row>
    <row r="210" spans="3:3" ht="15.75" customHeight="1">
      <c r="C210" s="170"/>
    </row>
    <row r="211" spans="3:3" ht="15.75" customHeight="1">
      <c r="C211" s="170"/>
    </row>
    <row r="212" spans="3:3" ht="15.75" customHeight="1">
      <c r="C212" s="170"/>
    </row>
    <row r="213" spans="3:3" ht="15.75" customHeight="1">
      <c r="C213" s="170"/>
    </row>
    <row r="214" spans="3:3" ht="15.75" customHeight="1">
      <c r="C214" s="170"/>
    </row>
    <row r="215" spans="3:3" ht="15.75" customHeight="1">
      <c r="C215" s="170"/>
    </row>
    <row r="216" spans="3:3" ht="15.75" customHeight="1">
      <c r="C216" s="170"/>
    </row>
    <row r="217" spans="3:3" ht="15.75" customHeight="1">
      <c r="C217" s="170"/>
    </row>
    <row r="218" spans="3:3" ht="15.75" customHeight="1">
      <c r="C218" s="170"/>
    </row>
    <row r="219" spans="3:3" ht="15.75" customHeight="1">
      <c r="C219" s="170"/>
    </row>
    <row r="220" spans="3:3" ht="15.75" customHeight="1">
      <c r="C220" s="170"/>
    </row>
    <row r="221" spans="3:3" ht="15.75" customHeight="1">
      <c r="C221" s="170"/>
    </row>
    <row r="222" spans="3:3" ht="15.75" customHeight="1">
      <c r="C222" s="170"/>
    </row>
    <row r="223" spans="3:3" ht="15.75" customHeight="1">
      <c r="C223" s="170"/>
    </row>
    <row r="224" spans="3:3" ht="15.75" customHeight="1">
      <c r="C224" s="170"/>
    </row>
    <row r="225" spans="3:3" ht="15.75" customHeight="1">
      <c r="C225" s="170"/>
    </row>
    <row r="226" spans="3:3" ht="15.75" customHeight="1">
      <c r="C226" s="170"/>
    </row>
    <row r="227" spans="3:3" ht="15.75" customHeight="1">
      <c r="C227" s="170"/>
    </row>
    <row r="228" spans="3:3" ht="15.75" customHeight="1">
      <c r="C228" s="170"/>
    </row>
    <row r="229" spans="3:3" ht="15.75" customHeight="1">
      <c r="C229" s="170"/>
    </row>
    <row r="230" spans="3:3" ht="15.75" customHeight="1">
      <c r="C230" s="170"/>
    </row>
    <row r="231" spans="3:3" ht="15.75" customHeight="1">
      <c r="C231" s="170"/>
    </row>
    <row r="232" spans="3:3" ht="15.75" customHeight="1">
      <c r="C232" s="170"/>
    </row>
    <row r="233" spans="3:3" ht="15.75" customHeight="1">
      <c r="C233" s="170"/>
    </row>
    <row r="234" spans="3:3" ht="15.75" customHeight="1">
      <c r="C234" s="170"/>
    </row>
    <row r="235" spans="3:3" ht="15.75" customHeight="1">
      <c r="C235" s="170"/>
    </row>
    <row r="236" spans="3:3" ht="15.75" customHeight="1">
      <c r="C236" s="170"/>
    </row>
    <row r="237" spans="3:3" ht="15.75" customHeight="1">
      <c r="C237" s="170"/>
    </row>
    <row r="238" spans="3:3" ht="15.75" customHeight="1">
      <c r="C238" s="170"/>
    </row>
    <row r="239" spans="3:3" ht="15.75" customHeight="1">
      <c r="C239" s="170"/>
    </row>
    <row r="240" spans="3:3" ht="15.75" customHeight="1">
      <c r="C240" s="170"/>
    </row>
    <row r="241" spans="3:3" ht="15.75" customHeight="1">
      <c r="C241" s="170"/>
    </row>
    <row r="242" spans="3:3" ht="15.75" customHeight="1">
      <c r="C242" s="170"/>
    </row>
    <row r="243" spans="3:3" ht="15.75" customHeight="1">
      <c r="C243" s="170"/>
    </row>
    <row r="244" spans="3:3" ht="15.75" customHeight="1">
      <c r="C244" s="170"/>
    </row>
    <row r="245" spans="3:3" ht="15.75" customHeight="1">
      <c r="C245" s="170"/>
    </row>
    <row r="246" spans="3:3" ht="15.75" customHeight="1">
      <c r="C246" s="170"/>
    </row>
    <row r="247" spans="3:3" ht="15.75" customHeight="1">
      <c r="C247" s="170"/>
    </row>
    <row r="248" spans="3:3" ht="15.75" customHeight="1">
      <c r="C248" s="170"/>
    </row>
    <row r="249" spans="3:3" ht="15.75" customHeight="1">
      <c r="C249" s="170"/>
    </row>
    <row r="250" spans="3:3" ht="15.75" customHeight="1">
      <c r="C250" s="170"/>
    </row>
    <row r="251" spans="3:3" ht="15.75" customHeight="1">
      <c r="C251" s="170"/>
    </row>
    <row r="252" spans="3:3" ht="15.75" customHeight="1">
      <c r="C252" s="170"/>
    </row>
    <row r="253" spans="3:3" ht="15.75" customHeight="1">
      <c r="C253" s="170"/>
    </row>
    <row r="254" spans="3:3" ht="15.75" customHeight="1">
      <c r="C254" s="170"/>
    </row>
    <row r="255" spans="3:3" ht="15.75" customHeight="1">
      <c r="C255" s="170"/>
    </row>
    <row r="256" spans="3:3" ht="15.75" customHeight="1">
      <c r="C256" s="170"/>
    </row>
    <row r="257" spans="3:3" ht="15.75" customHeight="1">
      <c r="C257" s="170"/>
    </row>
    <row r="258" spans="3:3" ht="15.75" customHeight="1">
      <c r="C258" s="170"/>
    </row>
    <row r="259" spans="3:3" ht="15.75" customHeight="1">
      <c r="C259" s="170"/>
    </row>
    <row r="260" spans="3:3" ht="15.75" customHeight="1">
      <c r="C260" s="170"/>
    </row>
    <row r="261" spans="3:3" ht="15.75" customHeight="1">
      <c r="C261" s="170"/>
    </row>
    <row r="262" spans="3:3" ht="15.75" customHeight="1">
      <c r="C262" s="170"/>
    </row>
    <row r="263" spans="3:3" ht="15.75" customHeight="1">
      <c r="C263" s="170"/>
    </row>
    <row r="264" spans="3:3" ht="15.75" customHeight="1">
      <c r="C264" s="170"/>
    </row>
    <row r="265" spans="3:3" ht="15.75" customHeight="1">
      <c r="C265" s="170"/>
    </row>
    <row r="266" spans="3:3" ht="15.75" customHeight="1">
      <c r="C266" s="170"/>
    </row>
    <row r="267" spans="3:3" ht="15.75" customHeight="1">
      <c r="C267" s="170"/>
    </row>
    <row r="268" spans="3:3" ht="15.75" customHeight="1">
      <c r="C268" s="170"/>
    </row>
    <row r="269" spans="3:3" ht="15.75" customHeight="1">
      <c r="C269" s="170"/>
    </row>
    <row r="270" spans="3:3" ht="15.75" customHeight="1">
      <c r="C270" s="170"/>
    </row>
    <row r="271" spans="3:3" ht="15.75" customHeight="1">
      <c r="C271" s="170"/>
    </row>
    <row r="272" spans="3:3" ht="15.75" customHeight="1">
      <c r="C272" s="170"/>
    </row>
    <row r="273" spans="3:3" ht="15.75" customHeight="1">
      <c r="C273" s="170"/>
    </row>
    <row r="274" spans="3:3" ht="15.75" customHeight="1">
      <c r="C274" s="170"/>
    </row>
    <row r="275" spans="3:3" ht="15.75" customHeight="1">
      <c r="C275" s="170"/>
    </row>
    <row r="276" spans="3:3" ht="15.75" customHeight="1">
      <c r="C276" s="170"/>
    </row>
    <row r="277" spans="3:3" ht="15.75" customHeight="1">
      <c r="C277" s="170"/>
    </row>
    <row r="278" spans="3:3" ht="15.75" customHeight="1">
      <c r="C278" s="170"/>
    </row>
    <row r="279" spans="3:3" ht="15.75" customHeight="1">
      <c r="C279" s="170"/>
    </row>
    <row r="280" spans="3:3" ht="15.75" customHeight="1">
      <c r="C280" s="170"/>
    </row>
    <row r="281" spans="3:3" ht="15.75" customHeight="1">
      <c r="C281" s="170"/>
    </row>
    <row r="282" spans="3:3" ht="15.75" customHeight="1">
      <c r="C282" s="170"/>
    </row>
    <row r="283" spans="3:3" ht="15.75" customHeight="1">
      <c r="C283" s="170"/>
    </row>
    <row r="284" spans="3:3" ht="15.75" customHeight="1">
      <c r="C284" s="170"/>
    </row>
    <row r="285" spans="3:3" ht="15.75" customHeight="1">
      <c r="C285" s="170"/>
    </row>
    <row r="286" spans="3:3" ht="15.75" customHeight="1">
      <c r="C286" s="170"/>
    </row>
    <row r="287" spans="3:3" ht="15.75" customHeight="1">
      <c r="C287" s="170"/>
    </row>
    <row r="288" spans="3:3" ht="15.75" customHeight="1">
      <c r="C288" s="170"/>
    </row>
    <row r="289" spans="3:3" ht="15.75" customHeight="1">
      <c r="C289" s="170"/>
    </row>
    <row r="290" spans="3:3" ht="15.75" customHeight="1">
      <c r="C290" s="170"/>
    </row>
    <row r="291" spans="3:3" ht="15.75" customHeight="1">
      <c r="C291" s="170"/>
    </row>
    <row r="292" spans="3:3" ht="15.75" customHeight="1">
      <c r="C292" s="170"/>
    </row>
    <row r="293" spans="3:3" ht="15.75" customHeight="1">
      <c r="C293" s="170"/>
    </row>
    <row r="294" spans="3:3" ht="15.75" customHeight="1">
      <c r="C294" s="170"/>
    </row>
    <row r="295" spans="3:3" ht="15.75" customHeight="1">
      <c r="C295" s="170"/>
    </row>
    <row r="296" spans="3:3" ht="15.75" customHeight="1">
      <c r="C296" s="170"/>
    </row>
    <row r="297" spans="3:3" ht="15.75" customHeight="1">
      <c r="C297" s="170"/>
    </row>
    <row r="298" spans="3:3" ht="15.75" customHeight="1">
      <c r="C298" s="170"/>
    </row>
    <row r="299" spans="3:3" ht="15.75" customHeight="1">
      <c r="C299" s="170"/>
    </row>
    <row r="300" spans="3:3" ht="15.75" customHeight="1">
      <c r="C300" s="170"/>
    </row>
    <row r="301" spans="3:3" ht="15.75" customHeight="1">
      <c r="C301" s="170"/>
    </row>
    <row r="302" spans="3:3" ht="15.75" customHeight="1">
      <c r="C302" s="170"/>
    </row>
    <row r="303" spans="3:3" ht="15.75" customHeight="1">
      <c r="C303" s="170"/>
    </row>
    <row r="304" spans="3:3" ht="15.75" customHeight="1">
      <c r="C304" s="170"/>
    </row>
    <row r="305" spans="3:3" ht="15.75" customHeight="1">
      <c r="C305" s="170"/>
    </row>
    <row r="306" spans="3:3" ht="15.75" customHeight="1">
      <c r="C306" s="170"/>
    </row>
    <row r="307" spans="3:3" ht="15.75" customHeight="1">
      <c r="C307" s="170"/>
    </row>
    <row r="308" spans="3:3" ht="15.75" customHeight="1">
      <c r="C308" s="170"/>
    </row>
    <row r="309" spans="3:3" ht="15.75" customHeight="1">
      <c r="C309" s="170"/>
    </row>
    <row r="310" spans="3:3" ht="15.75" customHeight="1">
      <c r="C310" s="170"/>
    </row>
    <row r="311" spans="3:3" ht="15.75" customHeight="1">
      <c r="C311" s="170"/>
    </row>
    <row r="312" spans="3:3" ht="15.75" customHeight="1">
      <c r="C312" s="170"/>
    </row>
    <row r="313" spans="3:3" ht="15.75" customHeight="1">
      <c r="C313" s="170"/>
    </row>
    <row r="314" spans="3:3" ht="15.75" customHeight="1">
      <c r="C314" s="170"/>
    </row>
    <row r="315" spans="3:3" ht="15.75" customHeight="1">
      <c r="C315" s="170"/>
    </row>
    <row r="316" spans="3:3" ht="15.75" customHeight="1">
      <c r="C316" s="170"/>
    </row>
    <row r="317" spans="3:3" ht="15.75" customHeight="1">
      <c r="C317" s="170"/>
    </row>
    <row r="318" spans="3:3" ht="15.75" customHeight="1">
      <c r="C318" s="170"/>
    </row>
    <row r="319" spans="3:3" ht="15.75" customHeight="1">
      <c r="C319" s="170"/>
    </row>
    <row r="320" spans="3:3" ht="15.75" customHeight="1">
      <c r="C320" s="170"/>
    </row>
    <row r="321" spans="3:3" ht="15.75" customHeight="1">
      <c r="C321" s="170"/>
    </row>
    <row r="322" spans="3:3" ht="15.75" customHeight="1">
      <c r="C322" s="170"/>
    </row>
    <row r="323" spans="3:3" ht="15.75" customHeight="1">
      <c r="C323" s="170"/>
    </row>
    <row r="324" spans="3:3" ht="15.75" customHeight="1">
      <c r="C324" s="170"/>
    </row>
    <row r="325" spans="3:3" ht="15.75" customHeight="1">
      <c r="C325" s="170"/>
    </row>
    <row r="326" spans="3:3" ht="15.75" customHeight="1">
      <c r="C326" s="170"/>
    </row>
    <row r="327" spans="3:3" ht="15.75" customHeight="1">
      <c r="C327" s="170"/>
    </row>
    <row r="328" spans="3:3" ht="15.75" customHeight="1">
      <c r="C328" s="170"/>
    </row>
    <row r="329" spans="3:3" ht="15.75" customHeight="1">
      <c r="C329" s="170"/>
    </row>
    <row r="330" spans="3:3" ht="15.75" customHeight="1">
      <c r="C330" s="170"/>
    </row>
    <row r="331" spans="3:3" ht="15.75" customHeight="1">
      <c r="C331" s="170"/>
    </row>
    <row r="332" spans="3:3" ht="15.75" customHeight="1">
      <c r="C332" s="170"/>
    </row>
    <row r="333" spans="3:3" ht="15.75" customHeight="1">
      <c r="C333" s="170"/>
    </row>
    <row r="334" spans="3:3" ht="15.75" customHeight="1">
      <c r="C334" s="170"/>
    </row>
    <row r="335" spans="3:3" ht="15.75" customHeight="1">
      <c r="C335" s="170"/>
    </row>
    <row r="336" spans="3:3" ht="15.75" customHeight="1">
      <c r="C336" s="170"/>
    </row>
    <row r="337" spans="3:3" ht="15.75" customHeight="1">
      <c r="C337" s="170"/>
    </row>
    <row r="338" spans="3:3" ht="15.75" customHeight="1">
      <c r="C338" s="170"/>
    </row>
    <row r="339" spans="3:3" ht="15.75" customHeight="1">
      <c r="C339" s="170"/>
    </row>
    <row r="340" spans="3:3" ht="15.75" customHeight="1">
      <c r="C340" s="170"/>
    </row>
    <row r="341" spans="3:3" ht="15.75" customHeight="1">
      <c r="C341" s="170"/>
    </row>
    <row r="342" spans="3:3" ht="15.75" customHeight="1">
      <c r="C342" s="170"/>
    </row>
    <row r="343" spans="3:3" ht="15.75" customHeight="1">
      <c r="C343" s="170"/>
    </row>
    <row r="344" spans="3:3" ht="15.75" customHeight="1">
      <c r="C344" s="170"/>
    </row>
    <row r="345" spans="3:3" ht="15.75" customHeight="1">
      <c r="C345" s="170"/>
    </row>
    <row r="346" spans="3:3" ht="15.75" customHeight="1">
      <c r="C346" s="170"/>
    </row>
    <row r="347" spans="3:3" ht="15.75" customHeight="1">
      <c r="C347" s="170"/>
    </row>
    <row r="348" spans="3:3" ht="15.75" customHeight="1">
      <c r="C348" s="170"/>
    </row>
    <row r="349" spans="3:3" ht="15.75" customHeight="1">
      <c r="C349" s="170"/>
    </row>
    <row r="350" spans="3:3" ht="15.75" customHeight="1">
      <c r="C350" s="170"/>
    </row>
    <row r="351" spans="3:3" ht="15.75" customHeight="1">
      <c r="C351" s="170"/>
    </row>
    <row r="352" spans="3:3" ht="15.75" customHeight="1">
      <c r="C352" s="170"/>
    </row>
    <row r="353" spans="3:3" ht="15.75" customHeight="1">
      <c r="C353" s="170"/>
    </row>
    <row r="354" spans="3:3" ht="15.75" customHeight="1">
      <c r="C354" s="170"/>
    </row>
    <row r="355" spans="3:3" ht="15.75" customHeight="1">
      <c r="C355" s="170"/>
    </row>
    <row r="356" spans="3:3" ht="15.75" customHeight="1">
      <c r="C356" s="170"/>
    </row>
    <row r="357" spans="3:3" ht="15.75" customHeight="1">
      <c r="C357" s="170"/>
    </row>
    <row r="358" spans="3:3" ht="15.75" customHeight="1">
      <c r="C358" s="170"/>
    </row>
    <row r="359" spans="3:3" ht="15.75" customHeight="1">
      <c r="C359" s="170"/>
    </row>
    <row r="360" spans="3:3" ht="15.75" customHeight="1">
      <c r="C360" s="170"/>
    </row>
    <row r="361" spans="3:3" ht="15.75" customHeight="1">
      <c r="C361" s="170"/>
    </row>
    <row r="362" spans="3:3" ht="15.75" customHeight="1">
      <c r="C362" s="170"/>
    </row>
    <row r="363" spans="3:3" ht="15.75" customHeight="1">
      <c r="C363" s="170"/>
    </row>
    <row r="364" spans="3:3" ht="15.75" customHeight="1">
      <c r="C364" s="170"/>
    </row>
    <row r="365" spans="3:3" ht="15.75" customHeight="1">
      <c r="C365" s="170"/>
    </row>
    <row r="366" spans="3:3" ht="15.75" customHeight="1">
      <c r="C366" s="170"/>
    </row>
    <row r="367" spans="3:3" ht="15.75" customHeight="1">
      <c r="C367" s="170"/>
    </row>
    <row r="368" spans="3:3" ht="15.75" customHeight="1">
      <c r="C368" s="170"/>
    </row>
    <row r="369" spans="3:3" ht="15.75" customHeight="1">
      <c r="C369" s="170"/>
    </row>
    <row r="370" spans="3:3" ht="15.75" customHeight="1">
      <c r="C370" s="170"/>
    </row>
    <row r="371" spans="3:3" ht="15.75" customHeight="1">
      <c r="C371" s="170"/>
    </row>
    <row r="372" spans="3:3" ht="15.75" customHeight="1">
      <c r="C372" s="170"/>
    </row>
    <row r="373" spans="3:3" ht="15.75" customHeight="1">
      <c r="C373" s="170"/>
    </row>
    <row r="374" spans="3:3" ht="15.75" customHeight="1">
      <c r="C374" s="170"/>
    </row>
    <row r="375" spans="3:3" ht="15.75" customHeight="1">
      <c r="C375" s="170"/>
    </row>
    <row r="376" spans="3:3" ht="15.75" customHeight="1">
      <c r="C376" s="170"/>
    </row>
    <row r="377" spans="3:3" ht="15.75" customHeight="1">
      <c r="C377" s="170"/>
    </row>
    <row r="378" spans="3:3" ht="15.75" customHeight="1">
      <c r="C378" s="170"/>
    </row>
    <row r="379" spans="3:3" ht="15.75" customHeight="1">
      <c r="C379" s="170"/>
    </row>
    <row r="380" spans="3:3" ht="15.75" customHeight="1">
      <c r="C380" s="170"/>
    </row>
    <row r="381" spans="3:3" ht="15.75" customHeight="1">
      <c r="C381" s="170"/>
    </row>
    <row r="382" spans="3:3" ht="15.75" customHeight="1">
      <c r="C382" s="170"/>
    </row>
    <row r="383" spans="3:3" ht="15.75" customHeight="1">
      <c r="C383" s="170"/>
    </row>
    <row r="384" spans="3:3" ht="15.75" customHeight="1">
      <c r="C384" s="170"/>
    </row>
    <row r="385" spans="3:3" ht="15.75" customHeight="1">
      <c r="C385" s="170"/>
    </row>
    <row r="386" spans="3:3" ht="15.75" customHeight="1">
      <c r="C386" s="170"/>
    </row>
    <row r="387" spans="3:3" ht="15.75" customHeight="1">
      <c r="C387" s="170"/>
    </row>
    <row r="388" spans="3:3" ht="15.75" customHeight="1">
      <c r="C388" s="170"/>
    </row>
    <row r="389" spans="3:3" ht="15.75" customHeight="1">
      <c r="C389" s="170"/>
    </row>
    <row r="390" spans="3:3" ht="15.75" customHeight="1">
      <c r="C390" s="170"/>
    </row>
    <row r="391" spans="3:3" ht="15.75" customHeight="1">
      <c r="C391" s="170"/>
    </row>
    <row r="392" spans="3:3" ht="15.75" customHeight="1">
      <c r="C392" s="170"/>
    </row>
    <row r="393" spans="3:3" ht="15.75" customHeight="1">
      <c r="C393" s="170"/>
    </row>
    <row r="394" spans="3:3" ht="15.75" customHeight="1">
      <c r="C394" s="170"/>
    </row>
    <row r="395" spans="3:3" ht="15.75" customHeight="1">
      <c r="C395" s="170"/>
    </row>
    <row r="396" spans="3:3" ht="15.75" customHeight="1">
      <c r="C396" s="170"/>
    </row>
    <row r="397" spans="3:3" ht="15.75" customHeight="1">
      <c r="C397" s="170"/>
    </row>
    <row r="398" spans="3:3" ht="15.75" customHeight="1">
      <c r="C398" s="170"/>
    </row>
    <row r="399" spans="3:3" ht="15.75" customHeight="1">
      <c r="C399" s="170"/>
    </row>
    <row r="400" spans="3:3" ht="15.75" customHeight="1">
      <c r="C400" s="170"/>
    </row>
    <row r="401" spans="3:3" ht="15.75" customHeight="1">
      <c r="C401" s="170"/>
    </row>
    <row r="402" spans="3:3" ht="15.75" customHeight="1">
      <c r="C402" s="170"/>
    </row>
    <row r="403" spans="3:3" ht="15.75" customHeight="1">
      <c r="C403" s="170"/>
    </row>
    <row r="404" spans="3:3" ht="15.75" customHeight="1">
      <c r="C404" s="170"/>
    </row>
    <row r="405" spans="3:3" ht="15.75" customHeight="1">
      <c r="C405" s="170"/>
    </row>
    <row r="406" spans="3:3" ht="15.75" customHeight="1">
      <c r="C406" s="170"/>
    </row>
    <row r="407" spans="3:3" ht="15.75" customHeight="1">
      <c r="C407" s="170"/>
    </row>
    <row r="408" spans="3:3" ht="15.75" customHeight="1">
      <c r="C408" s="170"/>
    </row>
    <row r="409" spans="3:3" ht="15.75" customHeight="1">
      <c r="C409" s="170"/>
    </row>
    <row r="410" spans="3:3" ht="15.75" customHeight="1">
      <c r="C410" s="170"/>
    </row>
    <row r="411" spans="3:3" ht="15.75" customHeight="1">
      <c r="C411" s="170"/>
    </row>
    <row r="412" spans="3:3" ht="15.75" customHeight="1">
      <c r="C412" s="170"/>
    </row>
    <row r="413" spans="3:3" ht="15.75" customHeight="1">
      <c r="C413" s="170"/>
    </row>
    <row r="414" spans="3:3" ht="15.75" customHeight="1">
      <c r="C414" s="170"/>
    </row>
    <row r="415" spans="3:3" ht="15.75" customHeight="1">
      <c r="C415" s="170"/>
    </row>
    <row r="416" spans="3:3" ht="15.75" customHeight="1">
      <c r="C416" s="170"/>
    </row>
    <row r="417" spans="3:3" ht="15.75" customHeight="1">
      <c r="C417" s="170"/>
    </row>
    <row r="418" spans="3:3" ht="15.75" customHeight="1">
      <c r="C418" s="170"/>
    </row>
    <row r="419" spans="3:3" ht="15.75" customHeight="1">
      <c r="C419" s="170"/>
    </row>
    <row r="420" spans="3:3" ht="15.75" customHeight="1">
      <c r="C420" s="170"/>
    </row>
    <row r="421" spans="3:3" ht="15.75" customHeight="1">
      <c r="C421" s="170"/>
    </row>
    <row r="422" spans="3:3" ht="15.75" customHeight="1">
      <c r="C422" s="170"/>
    </row>
    <row r="423" spans="3:3" ht="15.75" customHeight="1">
      <c r="C423" s="170"/>
    </row>
    <row r="424" spans="3:3" ht="15.75" customHeight="1">
      <c r="C424" s="170"/>
    </row>
    <row r="425" spans="3:3" ht="15.75" customHeight="1">
      <c r="C425" s="170"/>
    </row>
    <row r="426" spans="3:3" ht="15.75" customHeight="1">
      <c r="C426" s="170"/>
    </row>
    <row r="427" spans="3:3" ht="15.75" customHeight="1">
      <c r="C427" s="170"/>
    </row>
    <row r="428" spans="3:3" ht="15.75" customHeight="1">
      <c r="C428" s="170"/>
    </row>
    <row r="429" spans="3:3" ht="15.75" customHeight="1">
      <c r="C429" s="170"/>
    </row>
    <row r="430" spans="3:3" ht="15.75" customHeight="1">
      <c r="C430" s="170"/>
    </row>
    <row r="431" spans="3:3" ht="15.75" customHeight="1">
      <c r="C431" s="170"/>
    </row>
    <row r="432" spans="3:3" ht="15.75" customHeight="1">
      <c r="C432" s="170"/>
    </row>
    <row r="433" spans="3:3" ht="15.75" customHeight="1">
      <c r="C433" s="170"/>
    </row>
    <row r="434" spans="3:3" ht="15.75" customHeight="1">
      <c r="C434" s="170"/>
    </row>
    <row r="435" spans="3:3" ht="15.75" customHeight="1">
      <c r="C435" s="170"/>
    </row>
    <row r="436" spans="3:3" ht="15.75" customHeight="1">
      <c r="C436" s="170"/>
    </row>
    <row r="437" spans="3:3" ht="15.75" customHeight="1">
      <c r="C437" s="170"/>
    </row>
    <row r="438" spans="3:3" ht="15.75" customHeight="1">
      <c r="C438" s="170"/>
    </row>
    <row r="439" spans="3:3" ht="15.75" customHeight="1">
      <c r="C439" s="170"/>
    </row>
    <row r="440" spans="3:3" ht="15.75" customHeight="1">
      <c r="C440" s="170"/>
    </row>
    <row r="441" spans="3:3" ht="15.75" customHeight="1">
      <c r="C441" s="170"/>
    </row>
    <row r="442" spans="3:3" ht="15.75" customHeight="1">
      <c r="C442" s="170"/>
    </row>
    <row r="443" spans="3:3" ht="15.75" customHeight="1">
      <c r="C443" s="170"/>
    </row>
    <row r="444" spans="3:3" ht="15.75" customHeight="1">
      <c r="C444" s="170"/>
    </row>
    <row r="445" spans="3:3" ht="15.75" customHeight="1">
      <c r="C445" s="170"/>
    </row>
    <row r="446" spans="3:3" ht="15.75" customHeight="1">
      <c r="C446" s="170"/>
    </row>
    <row r="447" spans="3:3" ht="15.75" customHeight="1">
      <c r="C447" s="170"/>
    </row>
    <row r="448" spans="3:3" ht="15.75" customHeight="1">
      <c r="C448" s="170"/>
    </row>
    <row r="449" spans="3:3" ht="15.75" customHeight="1">
      <c r="C449" s="170"/>
    </row>
    <row r="450" spans="3:3" ht="15.75" customHeight="1">
      <c r="C450" s="170"/>
    </row>
    <row r="451" spans="3:3" ht="15.75" customHeight="1">
      <c r="C451" s="170"/>
    </row>
    <row r="452" spans="3:3" ht="15.75" customHeight="1">
      <c r="C452" s="170"/>
    </row>
    <row r="453" spans="3:3" ht="15.75" customHeight="1">
      <c r="C453" s="170"/>
    </row>
    <row r="454" spans="3:3" ht="15.75" customHeight="1">
      <c r="C454" s="170"/>
    </row>
    <row r="455" spans="3:3" ht="15.75" customHeight="1">
      <c r="C455" s="170"/>
    </row>
    <row r="456" spans="3:3" ht="15.75" customHeight="1">
      <c r="C456" s="170"/>
    </row>
    <row r="457" spans="3:3" ht="15.75" customHeight="1">
      <c r="C457" s="170"/>
    </row>
    <row r="458" spans="3:3" ht="15.75" customHeight="1">
      <c r="C458" s="170"/>
    </row>
    <row r="459" spans="3:3" ht="15.75" customHeight="1">
      <c r="C459" s="170"/>
    </row>
    <row r="460" spans="3:3" ht="15.75" customHeight="1">
      <c r="C460" s="170"/>
    </row>
    <row r="461" spans="3:3" ht="15.75" customHeight="1">
      <c r="C461" s="170"/>
    </row>
    <row r="462" spans="3:3" ht="15.75" customHeight="1">
      <c r="C462" s="170"/>
    </row>
    <row r="463" spans="3:3" ht="15.75" customHeight="1">
      <c r="C463" s="170"/>
    </row>
    <row r="464" spans="3:3" ht="15.75" customHeight="1">
      <c r="C464" s="170"/>
    </row>
    <row r="465" spans="3:3" ht="15.75" customHeight="1">
      <c r="C465" s="170"/>
    </row>
    <row r="466" spans="3:3" ht="15.75" customHeight="1">
      <c r="C466" s="170"/>
    </row>
    <row r="467" spans="3:3" ht="15.75" customHeight="1">
      <c r="C467" s="170"/>
    </row>
    <row r="468" spans="3:3" ht="15.75" customHeight="1">
      <c r="C468" s="170"/>
    </row>
    <row r="469" spans="3:3" ht="15.75" customHeight="1">
      <c r="C469" s="170"/>
    </row>
    <row r="470" spans="3:3" ht="15.75" customHeight="1">
      <c r="C470" s="170"/>
    </row>
    <row r="471" spans="3:3" ht="15.75" customHeight="1">
      <c r="C471" s="170"/>
    </row>
    <row r="472" spans="3:3" ht="15.75" customHeight="1">
      <c r="C472" s="170"/>
    </row>
    <row r="473" spans="3:3" ht="15.75" customHeight="1">
      <c r="C473" s="170"/>
    </row>
    <row r="474" spans="3:3" ht="15.75" customHeight="1">
      <c r="C474" s="170"/>
    </row>
    <row r="475" spans="3:3" ht="15.75" customHeight="1">
      <c r="C475" s="170"/>
    </row>
    <row r="476" spans="3:3" ht="15.75" customHeight="1">
      <c r="C476" s="170"/>
    </row>
    <row r="477" spans="3:3" ht="15.75" customHeight="1">
      <c r="C477" s="170"/>
    </row>
    <row r="478" spans="3:3" ht="15.75" customHeight="1">
      <c r="C478" s="170"/>
    </row>
    <row r="479" spans="3:3" ht="15.75" customHeight="1">
      <c r="C479" s="170"/>
    </row>
    <row r="480" spans="3:3" ht="15.75" customHeight="1">
      <c r="C480" s="170"/>
    </row>
    <row r="481" spans="3:3" ht="15.75" customHeight="1">
      <c r="C481" s="170"/>
    </row>
    <row r="482" spans="3:3" ht="15.75" customHeight="1">
      <c r="C482" s="170"/>
    </row>
    <row r="483" spans="3:3" ht="15.75" customHeight="1">
      <c r="C483" s="170"/>
    </row>
    <row r="484" spans="3:3" ht="15.75" customHeight="1">
      <c r="C484" s="170"/>
    </row>
    <row r="485" spans="3:3" ht="15.75" customHeight="1">
      <c r="C485" s="170"/>
    </row>
    <row r="486" spans="3:3" ht="15.75" customHeight="1">
      <c r="C486" s="170"/>
    </row>
    <row r="487" spans="3:3" ht="15.75" customHeight="1">
      <c r="C487" s="170"/>
    </row>
    <row r="488" spans="3:3" ht="15.75" customHeight="1">
      <c r="C488" s="170"/>
    </row>
    <row r="489" spans="3:3" ht="15.75" customHeight="1">
      <c r="C489" s="170"/>
    </row>
    <row r="490" spans="3:3" ht="15.75" customHeight="1">
      <c r="C490" s="170"/>
    </row>
    <row r="491" spans="3:3" ht="15.75" customHeight="1">
      <c r="C491" s="170"/>
    </row>
    <row r="492" spans="3:3" ht="15.75" customHeight="1">
      <c r="C492" s="170"/>
    </row>
    <row r="493" spans="3:3" ht="15.75" customHeight="1">
      <c r="C493" s="170"/>
    </row>
    <row r="494" spans="3:3" ht="15.75" customHeight="1">
      <c r="C494" s="170"/>
    </row>
    <row r="495" spans="3:3" ht="15.75" customHeight="1">
      <c r="C495" s="170"/>
    </row>
    <row r="496" spans="3:3" ht="15.75" customHeight="1">
      <c r="C496" s="170"/>
    </row>
    <row r="497" spans="3:3" ht="15.75" customHeight="1">
      <c r="C497" s="170"/>
    </row>
    <row r="498" spans="3:3" ht="15.75" customHeight="1">
      <c r="C498" s="170"/>
    </row>
    <row r="499" spans="3:3" ht="15.75" customHeight="1">
      <c r="C499" s="170"/>
    </row>
    <row r="500" spans="3:3" ht="15.75" customHeight="1">
      <c r="C500" s="170"/>
    </row>
    <row r="501" spans="3:3" ht="15.75" customHeight="1">
      <c r="C501" s="170"/>
    </row>
    <row r="502" spans="3:3" ht="15.75" customHeight="1">
      <c r="C502" s="170"/>
    </row>
    <row r="503" spans="3:3" ht="15.75" customHeight="1">
      <c r="C503" s="170"/>
    </row>
    <row r="504" spans="3:3" ht="15.75" customHeight="1">
      <c r="C504" s="170"/>
    </row>
    <row r="505" spans="3:3" ht="15.75" customHeight="1">
      <c r="C505" s="170"/>
    </row>
    <row r="506" spans="3:3" ht="15.75" customHeight="1">
      <c r="C506" s="170"/>
    </row>
    <row r="507" spans="3:3" ht="15.75" customHeight="1">
      <c r="C507" s="170"/>
    </row>
    <row r="508" spans="3:3" ht="15.75" customHeight="1">
      <c r="C508" s="170"/>
    </row>
    <row r="509" spans="3:3" ht="15.75" customHeight="1">
      <c r="C509" s="170"/>
    </row>
    <row r="510" spans="3:3" ht="15.75" customHeight="1">
      <c r="C510" s="170"/>
    </row>
    <row r="511" spans="3:3" ht="15.75" customHeight="1">
      <c r="C511" s="170"/>
    </row>
    <row r="512" spans="3:3" ht="15.75" customHeight="1">
      <c r="C512" s="170"/>
    </row>
    <row r="513" spans="3:3" ht="15.75" customHeight="1">
      <c r="C513" s="170"/>
    </row>
    <row r="514" spans="3:3" ht="15.75" customHeight="1">
      <c r="C514" s="170"/>
    </row>
    <row r="515" spans="3:3" ht="15.75" customHeight="1">
      <c r="C515" s="170"/>
    </row>
    <row r="516" spans="3:3" ht="15.75" customHeight="1">
      <c r="C516" s="170"/>
    </row>
    <row r="517" spans="3:3" ht="15.75" customHeight="1">
      <c r="C517" s="170"/>
    </row>
    <row r="518" spans="3:3" ht="15.75" customHeight="1">
      <c r="C518" s="170"/>
    </row>
    <row r="519" spans="3:3" ht="15.75" customHeight="1">
      <c r="C519" s="170"/>
    </row>
    <row r="520" spans="3:3" ht="15.75" customHeight="1">
      <c r="C520" s="170"/>
    </row>
    <row r="521" spans="3:3" ht="15.75" customHeight="1">
      <c r="C521" s="170"/>
    </row>
    <row r="522" spans="3:3" ht="15.75" customHeight="1">
      <c r="C522" s="170"/>
    </row>
    <row r="523" spans="3:3" ht="15.75" customHeight="1">
      <c r="C523" s="170"/>
    </row>
    <row r="524" spans="3:3" ht="15.75" customHeight="1">
      <c r="C524" s="170"/>
    </row>
    <row r="525" spans="3:3" ht="15.75" customHeight="1">
      <c r="C525" s="170"/>
    </row>
    <row r="526" spans="3:3" ht="15.75" customHeight="1">
      <c r="C526" s="170"/>
    </row>
    <row r="527" spans="3:3" ht="15.75" customHeight="1">
      <c r="C527" s="170"/>
    </row>
    <row r="528" spans="3:3" ht="15.75" customHeight="1">
      <c r="C528" s="170"/>
    </row>
    <row r="529" spans="3:3" ht="15.75" customHeight="1">
      <c r="C529" s="170"/>
    </row>
    <row r="530" spans="3:3" ht="15.75" customHeight="1">
      <c r="C530" s="170"/>
    </row>
    <row r="531" spans="3:3" ht="15.75" customHeight="1">
      <c r="C531" s="170"/>
    </row>
    <row r="532" spans="3:3" ht="15.75" customHeight="1">
      <c r="C532" s="170"/>
    </row>
    <row r="533" spans="3:3" ht="15.75" customHeight="1">
      <c r="C533" s="170"/>
    </row>
    <row r="534" spans="3:3" ht="15.75" customHeight="1">
      <c r="C534" s="170"/>
    </row>
    <row r="535" spans="3:3" ht="15.75" customHeight="1">
      <c r="C535" s="170"/>
    </row>
    <row r="536" spans="3:3" ht="15.75" customHeight="1">
      <c r="C536" s="170"/>
    </row>
    <row r="537" spans="3:3" ht="15.75" customHeight="1">
      <c r="C537" s="170"/>
    </row>
    <row r="538" spans="3:3" ht="15.75" customHeight="1">
      <c r="C538" s="170"/>
    </row>
    <row r="539" spans="3:3" ht="15.75" customHeight="1">
      <c r="C539" s="170"/>
    </row>
    <row r="540" spans="3:3" ht="15.75" customHeight="1">
      <c r="C540" s="170"/>
    </row>
    <row r="541" spans="3:3" ht="15.75" customHeight="1">
      <c r="C541" s="170"/>
    </row>
    <row r="542" spans="3:3" ht="15.75" customHeight="1">
      <c r="C542" s="170"/>
    </row>
    <row r="543" spans="3:3" ht="15.75" customHeight="1">
      <c r="C543" s="170"/>
    </row>
    <row r="544" spans="3:3" ht="15.75" customHeight="1">
      <c r="C544" s="170"/>
    </row>
    <row r="545" spans="3:3" ht="15.75" customHeight="1">
      <c r="C545" s="170"/>
    </row>
    <row r="546" spans="3:3" ht="15.75" customHeight="1">
      <c r="C546" s="170"/>
    </row>
    <row r="547" spans="3:3" ht="15.75" customHeight="1">
      <c r="C547" s="170"/>
    </row>
    <row r="548" spans="3:3" ht="15.75" customHeight="1">
      <c r="C548" s="170"/>
    </row>
    <row r="549" spans="3:3" ht="15.75" customHeight="1">
      <c r="C549" s="170"/>
    </row>
    <row r="550" spans="3:3" ht="15.75" customHeight="1">
      <c r="C550" s="170"/>
    </row>
    <row r="551" spans="3:3" ht="15.75" customHeight="1">
      <c r="C551" s="170"/>
    </row>
    <row r="552" spans="3:3" ht="15.75" customHeight="1">
      <c r="C552" s="170"/>
    </row>
    <row r="553" spans="3:3" ht="15.75" customHeight="1">
      <c r="C553" s="170"/>
    </row>
    <row r="554" spans="3:3" ht="15.75" customHeight="1">
      <c r="C554" s="170"/>
    </row>
    <row r="555" spans="3:3" ht="15.75" customHeight="1">
      <c r="C555" s="170"/>
    </row>
    <row r="556" spans="3:3" ht="15.75" customHeight="1">
      <c r="C556" s="170"/>
    </row>
    <row r="557" spans="3:3" ht="15.75" customHeight="1">
      <c r="C557" s="170"/>
    </row>
    <row r="558" spans="3:3" ht="15.75" customHeight="1">
      <c r="C558" s="170"/>
    </row>
    <row r="559" spans="3:3" ht="15.75" customHeight="1">
      <c r="C559" s="170"/>
    </row>
    <row r="560" spans="3:3" ht="15.75" customHeight="1">
      <c r="C560" s="170"/>
    </row>
    <row r="561" spans="3:3" ht="15.75" customHeight="1">
      <c r="C561" s="170"/>
    </row>
    <row r="562" spans="3:3" ht="15.75" customHeight="1">
      <c r="C562" s="170"/>
    </row>
    <row r="563" spans="3:3" ht="15.75" customHeight="1">
      <c r="C563" s="170"/>
    </row>
    <row r="564" spans="3:3" ht="15.75" customHeight="1">
      <c r="C564" s="170"/>
    </row>
    <row r="565" spans="3:3" ht="15.75" customHeight="1">
      <c r="C565" s="170"/>
    </row>
    <row r="566" spans="3:3" ht="15.75" customHeight="1">
      <c r="C566" s="170"/>
    </row>
    <row r="567" spans="3:3" ht="15.75" customHeight="1">
      <c r="C567" s="170"/>
    </row>
    <row r="568" spans="3:3" ht="15.75" customHeight="1">
      <c r="C568" s="170"/>
    </row>
    <row r="569" spans="3:3" ht="15.75" customHeight="1">
      <c r="C569" s="170"/>
    </row>
    <row r="570" spans="3:3" ht="15.75" customHeight="1">
      <c r="C570" s="170"/>
    </row>
    <row r="571" spans="3:3" ht="15.75" customHeight="1">
      <c r="C571" s="170"/>
    </row>
    <row r="572" spans="3:3" ht="15.75" customHeight="1">
      <c r="C572" s="170"/>
    </row>
    <row r="573" spans="3:3" ht="15.75" customHeight="1">
      <c r="C573" s="170"/>
    </row>
    <row r="574" spans="3:3" ht="15.75" customHeight="1">
      <c r="C574" s="170"/>
    </row>
    <row r="575" spans="3:3" ht="15.75" customHeight="1">
      <c r="C575" s="170"/>
    </row>
    <row r="576" spans="3:3" ht="15.75" customHeight="1">
      <c r="C576" s="170"/>
    </row>
    <row r="577" spans="3:3" ht="15.75" customHeight="1">
      <c r="C577" s="170"/>
    </row>
    <row r="578" spans="3:3" ht="15.75" customHeight="1">
      <c r="C578" s="170"/>
    </row>
    <row r="579" spans="3:3" ht="15.75" customHeight="1">
      <c r="C579" s="170"/>
    </row>
    <row r="580" spans="3:3" ht="15.75" customHeight="1">
      <c r="C580" s="170"/>
    </row>
    <row r="581" spans="3:3" ht="15.75" customHeight="1">
      <c r="C581" s="170"/>
    </row>
    <row r="582" spans="3:3" ht="15.75" customHeight="1">
      <c r="C582" s="170"/>
    </row>
    <row r="583" spans="3:3" ht="15.75" customHeight="1">
      <c r="C583" s="170"/>
    </row>
    <row r="584" spans="3:3" ht="15.75" customHeight="1">
      <c r="C584" s="170"/>
    </row>
    <row r="585" spans="3:3" ht="15.75" customHeight="1">
      <c r="C585" s="170"/>
    </row>
    <row r="586" spans="3:3" ht="15.75" customHeight="1">
      <c r="C586" s="170"/>
    </row>
    <row r="587" spans="3:3" ht="15.75" customHeight="1">
      <c r="C587" s="170"/>
    </row>
    <row r="588" spans="3:3" ht="15.75" customHeight="1">
      <c r="C588" s="170"/>
    </row>
    <row r="589" spans="3:3" ht="15.75" customHeight="1">
      <c r="C589" s="170"/>
    </row>
    <row r="590" spans="3:3" ht="15.75" customHeight="1">
      <c r="C590" s="170"/>
    </row>
    <row r="591" spans="3:3" ht="15.75" customHeight="1">
      <c r="C591" s="170"/>
    </row>
    <row r="592" spans="3:3" ht="15.75" customHeight="1">
      <c r="C592" s="170"/>
    </row>
    <row r="593" spans="3:3" ht="15.75" customHeight="1">
      <c r="C593" s="170"/>
    </row>
    <row r="594" spans="3:3" ht="15.75" customHeight="1">
      <c r="C594" s="170"/>
    </row>
    <row r="595" spans="3:3" ht="15.75" customHeight="1">
      <c r="C595" s="170"/>
    </row>
    <row r="596" spans="3:3" ht="15.75" customHeight="1">
      <c r="C596" s="170"/>
    </row>
    <row r="597" spans="3:3" ht="15.75" customHeight="1">
      <c r="C597" s="170"/>
    </row>
    <row r="598" spans="3:3" ht="15.75" customHeight="1">
      <c r="C598" s="170"/>
    </row>
    <row r="599" spans="3:3" ht="15.75" customHeight="1">
      <c r="C599" s="170"/>
    </row>
    <row r="600" spans="3:3" ht="15.75" customHeight="1">
      <c r="C600" s="170"/>
    </row>
    <row r="601" spans="3:3" ht="15.75" customHeight="1">
      <c r="C601" s="170"/>
    </row>
    <row r="602" spans="3:3" ht="15.75" customHeight="1">
      <c r="C602" s="170"/>
    </row>
    <row r="603" spans="3:3" ht="15.75" customHeight="1">
      <c r="C603" s="170"/>
    </row>
    <row r="604" spans="3:3" ht="15.75" customHeight="1">
      <c r="C604" s="170"/>
    </row>
    <row r="605" spans="3:3" ht="15.75" customHeight="1">
      <c r="C605" s="170"/>
    </row>
    <row r="606" spans="3:3" ht="15.75" customHeight="1">
      <c r="C606" s="170"/>
    </row>
    <row r="607" spans="3:3" ht="15.75" customHeight="1">
      <c r="C607" s="170"/>
    </row>
    <row r="608" spans="3:3" ht="15.75" customHeight="1">
      <c r="C608" s="170"/>
    </row>
    <row r="609" spans="3:3" ht="15.75" customHeight="1">
      <c r="C609" s="170"/>
    </row>
    <row r="610" spans="3:3" ht="15.75" customHeight="1">
      <c r="C610" s="170"/>
    </row>
    <row r="611" spans="3:3" ht="15.75" customHeight="1">
      <c r="C611" s="170"/>
    </row>
    <row r="612" spans="3:3" ht="15.75" customHeight="1">
      <c r="C612" s="170"/>
    </row>
    <row r="613" spans="3:3" ht="15.75" customHeight="1">
      <c r="C613" s="170"/>
    </row>
    <row r="614" spans="3:3" ht="15.75" customHeight="1">
      <c r="C614" s="170"/>
    </row>
    <row r="615" spans="3:3" ht="15.75" customHeight="1">
      <c r="C615" s="170"/>
    </row>
    <row r="616" spans="3:3" ht="15.75" customHeight="1">
      <c r="C616" s="170"/>
    </row>
    <row r="617" spans="3:3" ht="15.75" customHeight="1">
      <c r="C617" s="170"/>
    </row>
    <row r="618" spans="3:3" ht="15.75" customHeight="1">
      <c r="C618" s="170"/>
    </row>
    <row r="619" spans="3:3" ht="15.75" customHeight="1">
      <c r="C619" s="170"/>
    </row>
    <row r="620" spans="3:3" ht="15.75" customHeight="1">
      <c r="C620" s="170"/>
    </row>
    <row r="621" spans="3:3" ht="15.75" customHeight="1">
      <c r="C621" s="170"/>
    </row>
    <row r="622" spans="3:3" ht="15.75" customHeight="1">
      <c r="C622" s="170"/>
    </row>
    <row r="623" spans="3:3" ht="15.75" customHeight="1">
      <c r="C623" s="170"/>
    </row>
    <row r="624" spans="3:3" ht="15.75" customHeight="1">
      <c r="C624" s="170"/>
    </row>
    <row r="625" spans="3:3" ht="15.75" customHeight="1">
      <c r="C625" s="170"/>
    </row>
    <row r="626" spans="3:3" ht="15.75" customHeight="1">
      <c r="C626" s="170"/>
    </row>
    <row r="627" spans="3:3" ht="15.75" customHeight="1">
      <c r="C627" s="170"/>
    </row>
    <row r="628" spans="3:3" ht="15.75" customHeight="1">
      <c r="C628" s="170"/>
    </row>
    <row r="629" spans="3:3" ht="15.75" customHeight="1">
      <c r="C629" s="170"/>
    </row>
    <row r="630" spans="3:3" ht="15.75" customHeight="1">
      <c r="C630" s="170"/>
    </row>
    <row r="631" spans="3:3" ht="15.75" customHeight="1">
      <c r="C631" s="170"/>
    </row>
    <row r="632" spans="3:3" ht="15.75" customHeight="1">
      <c r="C632" s="170"/>
    </row>
    <row r="633" spans="3:3" ht="15.75" customHeight="1">
      <c r="C633" s="170"/>
    </row>
    <row r="634" spans="3:3" ht="15.75" customHeight="1">
      <c r="C634" s="170"/>
    </row>
    <row r="635" spans="3:3" ht="15.75" customHeight="1">
      <c r="C635" s="170"/>
    </row>
    <row r="636" spans="3:3" ht="15.75" customHeight="1">
      <c r="C636" s="170"/>
    </row>
    <row r="637" spans="3:3" ht="15.75" customHeight="1">
      <c r="C637" s="170"/>
    </row>
    <row r="638" spans="3:3" ht="15.75" customHeight="1">
      <c r="C638" s="170"/>
    </row>
    <row r="639" spans="3:3" ht="15.75" customHeight="1">
      <c r="C639" s="170"/>
    </row>
    <row r="640" spans="3:3" ht="15.75" customHeight="1">
      <c r="C640" s="170"/>
    </row>
    <row r="641" spans="3:3" ht="15.75" customHeight="1">
      <c r="C641" s="170"/>
    </row>
    <row r="642" spans="3:3" ht="15.75" customHeight="1">
      <c r="C642" s="170"/>
    </row>
    <row r="643" spans="3:3" ht="15.75" customHeight="1">
      <c r="C643" s="170"/>
    </row>
    <row r="644" spans="3:3" ht="15.75" customHeight="1">
      <c r="C644" s="170"/>
    </row>
    <row r="645" spans="3:3" ht="15.75" customHeight="1">
      <c r="C645" s="170"/>
    </row>
    <row r="646" spans="3:3" ht="15.75" customHeight="1">
      <c r="C646" s="170"/>
    </row>
    <row r="647" spans="3:3" ht="15.75" customHeight="1">
      <c r="C647" s="170"/>
    </row>
    <row r="648" spans="3:3" ht="15.75" customHeight="1">
      <c r="C648" s="170"/>
    </row>
    <row r="649" spans="3:3" ht="15.75" customHeight="1">
      <c r="C649" s="170"/>
    </row>
    <row r="650" spans="3:3" ht="15.75" customHeight="1">
      <c r="C650" s="170"/>
    </row>
    <row r="651" spans="3:3" ht="15.75" customHeight="1">
      <c r="C651" s="170"/>
    </row>
    <row r="652" spans="3:3" ht="15.75" customHeight="1">
      <c r="C652" s="170"/>
    </row>
    <row r="653" spans="3:3" ht="15.75" customHeight="1">
      <c r="C653" s="170"/>
    </row>
    <row r="654" spans="3:3" ht="15.75" customHeight="1">
      <c r="C654" s="170"/>
    </row>
    <row r="655" spans="3:3" ht="15.75" customHeight="1">
      <c r="C655" s="170"/>
    </row>
    <row r="656" spans="3:3" ht="15.75" customHeight="1">
      <c r="C656" s="170"/>
    </row>
    <row r="657" spans="3:3" ht="15.75" customHeight="1">
      <c r="C657" s="170"/>
    </row>
    <row r="658" spans="3:3" ht="15.75" customHeight="1">
      <c r="C658" s="170"/>
    </row>
    <row r="659" spans="3:3" ht="15.75" customHeight="1">
      <c r="C659" s="170"/>
    </row>
    <row r="660" spans="3:3" ht="15.75" customHeight="1">
      <c r="C660" s="170"/>
    </row>
    <row r="661" spans="3:3" ht="15.75" customHeight="1">
      <c r="C661" s="170"/>
    </row>
    <row r="662" spans="3:3" ht="15.75" customHeight="1">
      <c r="C662" s="170"/>
    </row>
    <row r="663" spans="3:3" ht="15.75" customHeight="1">
      <c r="C663" s="170"/>
    </row>
    <row r="664" spans="3:3" ht="15.75" customHeight="1">
      <c r="C664" s="170"/>
    </row>
    <row r="665" spans="3:3" ht="15.75" customHeight="1">
      <c r="C665" s="170"/>
    </row>
    <row r="666" spans="3:3" ht="15.75" customHeight="1">
      <c r="C666" s="170"/>
    </row>
    <row r="667" spans="3:3" ht="15.75" customHeight="1">
      <c r="C667" s="170"/>
    </row>
    <row r="668" spans="3:3" ht="15.75" customHeight="1">
      <c r="C668" s="170"/>
    </row>
    <row r="669" spans="3:3" ht="15.75" customHeight="1">
      <c r="C669" s="170"/>
    </row>
    <row r="670" spans="3:3" ht="15.75" customHeight="1">
      <c r="C670" s="170"/>
    </row>
    <row r="671" spans="3:3" ht="15.75" customHeight="1">
      <c r="C671" s="170"/>
    </row>
    <row r="672" spans="3:3" ht="15.75" customHeight="1">
      <c r="C672" s="170"/>
    </row>
    <row r="673" spans="3:3" ht="15.75" customHeight="1">
      <c r="C673" s="170"/>
    </row>
    <row r="674" spans="3:3" ht="15.75" customHeight="1">
      <c r="C674" s="170"/>
    </row>
    <row r="675" spans="3:3" ht="15.75" customHeight="1">
      <c r="C675" s="170"/>
    </row>
    <row r="676" spans="3:3" ht="15.75" customHeight="1">
      <c r="C676" s="170"/>
    </row>
    <row r="677" spans="3:3" ht="15.75" customHeight="1">
      <c r="C677" s="170"/>
    </row>
    <row r="678" spans="3:3" ht="15.75" customHeight="1">
      <c r="C678" s="170"/>
    </row>
    <row r="679" spans="3:3" ht="15.75" customHeight="1">
      <c r="C679" s="170"/>
    </row>
    <row r="680" spans="3:3" ht="15.75" customHeight="1">
      <c r="C680" s="170"/>
    </row>
    <row r="681" spans="3:3" ht="15.75" customHeight="1">
      <c r="C681" s="170"/>
    </row>
    <row r="682" spans="3:3" ht="15.75" customHeight="1">
      <c r="C682" s="170"/>
    </row>
    <row r="683" spans="3:3" ht="15.75" customHeight="1">
      <c r="C683" s="170"/>
    </row>
    <row r="684" spans="3:3" ht="15.75" customHeight="1">
      <c r="C684" s="170"/>
    </row>
    <row r="685" spans="3:3" ht="15.75" customHeight="1">
      <c r="C685" s="170"/>
    </row>
    <row r="686" spans="3:3" ht="15.75" customHeight="1">
      <c r="C686" s="170"/>
    </row>
    <row r="687" spans="3:3" ht="15.75" customHeight="1">
      <c r="C687" s="170"/>
    </row>
    <row r="688" spans="3:3" ht="15.75" customHeight="1">
      <c r="C688" s="170"/>
    </row>
    <row r="689" spans="3:3" ht="15.75" customHeight="1">
      <c r="C689" s="170"/>
    </row>
    <row r="690" spans="3:3" ht="15.75" customHeight="1">
      <c r="C690" s="170"/>
    </row>
    <row r="691" spans="3:3" ht="15.75" customHeight="1">
      <c r="C691" s="170"/>
    </row>
    <row r="692" spans="3:3" ht="15.75" customHeight="1">
      <c r="C692" s="170"/>
    </row>
    <row r="693" spans="3:3" ht="15.75" customHeight="1">
      <c r="C693" s="170"/>
    </row>
    <row r="694" spans="3:3" ht="15.75" customHeight="1">
      <c r="C694" s="170"/>
    </row>
    <row r="695" spans="3:3" ht="15.75" customHeight="1">
      <c r="C695" s="170"/>
    </row>
    <row r="696" spans="3:3" ht="15.75" customHeight="1">
      <c r="C696" s="170"/>
    </row>
    <row r="697" spans="3:3" ht="15.75" customHeight="1">
      <c r="C697" s="170"/>
    </row>
    <row r="698" spans="3:3" ht="15.75" customHeight="1">
      <c r="C698" s="170"/>
    </row>
    <row r="699" spans="3:3" ht="15.75" customHeight="1">
      <c r="C699" s="170"/>
    </row>
    <row r="700" spans="3:3" ht="15.75" customHeight="1">
      <c r="C700" s="170"/>
    </row>
    <row r="701" spans="3:3" ht="15.75" customHeight="1">
      <c r="C701" s="170"/>
    </row>
    <row r="702" spans="3:3" ht="15.75" customHeight="1">
      <c r="C702" s="170"/>
    </row>
    <row r="703" spans="3:3" ht="15.75" customHeight="1">
      <c r="C703" s="170"/>
    </row>
    <row r="704" spans="3:3" ht="15.75" customHeight="1">
      <c r="C704" s="170"/>
    </row>
    <row r="705" spans="3:3" ht="15.75" customHeight="1">
      <c r="C705" s="170"/>
    </row>
    <row r="706" spans="3:3" ht="15.75" customHeight="1">
      <c r="C706" s="170"/>
    </row>
    <row r="707" spans="3:3" ht="15.75" customHeight="1">
      <c r="C707" s="170"/>
    </row>
    <row r="708" spans="3:3" ht="15.75" customHeight="1">
      <c r="C708" s="170"/>
    </row>
    <row r="709" spans="3:3" ht="15.75" customHeight="1">
      <c r="C709" s="170"/>
    </row>
    <row r="710" spans="3:3" ht="15.75" customHeight="1">
      <c r="C710" s="170"/>
    </row>
    <row r="711" spans="3:3" ht="15.75" customHeight="1">
      <c r="C711" s="170"/>
    </row>
    <row r="712" spans="3:3" ht="15.75" customHeight="1">
      <c r="C712" s="170"/>
    </row>
    <row r="713" spans="3:3" ht="15.75" customHeight="1">
      <c r="C713" s="170"/>
    </row>
    <row r="714" spans="3:3" ht="15.75" customHeight="1">
      <c r="C714" s="170"/>
    </row>
    <row r="715" spans="3:3" ht="15.75" customHeight="1">
      <c r="C715" s="170"/>
    </row>
    <row r="716" spans="3:3" ht="15.75" customHeight="1">
      <c r="C716" s="170"/>
    </row>
    <row r="717" spans="3:3" ht="15.75" customHeight="1">
      <c r="C717" s="170"/>
    </row>
    <row r="718" spans="3:3" ht="15.75" customHeight="1">
      <c r="C718" s="170"/>
    </row>
    <row r="719" spans="3:3" ht="15.75" customHeight="1">
      <c r="C719" s="170"/>
    </row>
    <row r="720" spans="3:3" ht="15.75" customHeight="1">
      <c r="C720" s="170"/>
    </row>
    <row r="721" spans="3:3" ht="15.75" customHeight="1">
      <c r="C721" s="170"/>
    </row>
    <row r="722" spans="3:3" ht="15.75" customHeight="1">
      <c r="C722" s="170"/>
    </row>
    <row r="723" spans="3:3" ht="15.75" customHeight="1">
      <c r="C723" s="170"/>
    </row>
    <row r="724" spans="3:3" ht="15.75" customHeight="1">
      <c r="C724" s="170"/>
    </row>
    <row r="725" spans="3:3" ht="15.75" customHeight="1">
      <c r="C725" s="170"/>
    </row>
    <row r="726" spans="3:3" ht="15.75" customHeight="1">
      <c r="C726" s="170"/>
    </row>
    <row r="727" spans="3:3" ht="15.75" customHeight="1">
      <c r="C727" s="170"/>
    </row>
    <row r="728" spans="3:3" ht="15.75" customHeight="1">
      <c r="C728" s="170"/>
    </row>
    <row r="729" spans="3:3" ht="15.75" customHeight="1">
      <c r="C729" s="170"/>
    </row>
    <row r="730" spans="3:3" ht="15.75" customHeight="1">
      <c r="C730" s="170"/>
    </row>
    <row r="731" spans="3:3" ht="15.75" customHeight="1">
      <c r="C731" s="170"/>
    </row>
    <row r="732" spans="3:3" ht="15.75" customHeight="1">
      <c r="C732" s="170"/>
    </row>
    <row r="733" spans="3:3" ht="15.75" customHeight="1">
      <c r="C733" s="170"/>
    </row>
    <row r="734" spans="3:3" ht="15.75" customHeight="1">
      <c r="C734" s="170"/>
    </row>
    <row r="735" spans="3:3" ht="15.75" customHeight="1">
      <c r="C735" s="170"/>
    </row>
    <row r="736" spans="3:3" ht="15.75" customHeight="1">
      <c r="C736" s="170"/>
    </row>
    <row r="737" spans="3:3" ht="15.75" customHeight="1">
      <c r="C737" s="170"/>
    </row>
    <row r="738" spans="3:3" ht="15.75" customHeight="1">
      <c r="C738" s="170"/>
    </row>
    <row r="739" spans="3:3" ht="15.75" customHeight="1">
      <c r="C739" s="170"/>
    </row>
    <row r="740" spans="3:3" ht="15.75" customHeight="1">
      <c r="C740" s="170"/>
    </row>
    <row r="741" spans="3:3" ht="15.75" customHeight="1">
      <c r="C741" s="170"/>
    </row>
    <row r="742" spans="3:3" ht="15.75" customHeight="1">
      <c r="C742" s="170"/>
    </row>
    <row r="743" spans="3:3" ht="15.75" customHeight="1">
      <c r="C743" s="170"/>
    </row>
    <row r="744" spans="3:3" ht="15.75" customHeight="1">
      <c r="C744" s="170"/>
    </row>
    <row r="745" spans="3:3" ht="15.75" customHeight="1">
      <c r="C745" s="170"/>
    </row>
    <row r="746" spans="3:3" ht="15.75" customHeight="1">
      <c r="C746" s="170"/>
    </row>
    <row r="747" spans="3:3" ht="15.75" customHeight="1">
      <c r="C747" s="170"/>
    </row>
    <row r="748" spans="3:3" ht="15.75" customHeight="1">
      <c r="C748" s="170"/>
    </row>
    <row r="749" spans="3:3" ht="15.75" customHeight="1">
      <c r="C749" s="170"/>
    </row>
    <row r="750" spans="3:3" ht="15.75" customHeight="1">
      <c r="C750" s="170"/>
    </row>
    <row r="751" spans="3:3" ht="15.75" customHeight="1">
      <c r="C751" s="170"/>
    </row>
    <row r="752" spans="3:3" ht="15.75" customHeight="1">
      <c r="C752" s="170"/>
    </row>
    <row r="753" spans="3:3" ht="15.75" customHeight="1">
      <c r="C753" s="170"/>
    </row>
    <row r="754" spans="3:3" ht="15.75" customHeight="1">
      <c r="C754" s="170"/>
    </row>
    <row r="755" spans="3:3" ht="15.75" customHeight="1">
      <c r="C755" s="170"/>
    </row>
    <row r="756" spans="3:3" ht="15.75" customHeight="1">
      <c r="C756" s="170"/>
    </row>
    <row r="757" spans="3:3" ht="15.75" customHeight="1">
      <c r="C757" s="170"/>
    </row>
    <row r="758" spans="3:3" ht="15.75" customHeight="1">
      <c r="C758" s="170"/>
    </row>
    <row r="759" spans="3:3" ht="15.75" customHeight="1">
      <c r="C759" s="170"/>
    </row>
    <row r="760" spans="3:3" ht="15.75" customHeight="1">
      <c r="C760" s="170"/>
    </row>
    <row r="761" spans="3:3" ht="15.75" customHeight="1">
      <c r="C761" s="170"/>
    </row>
    <row r="762" spans="3:3" ht="15.75" customHeight="1">
      <c r="C762" s="170"/>
    </row>
    <row r="763" spans="3:3" ht="15.75" customHeight="1">
      <c r="C763" s="170"/>
    </row>
    <row r="764" spans="3:3" ht="15.75" customHeight="1">
      <c r="C764" s="170"/>
    </row>
    <row r="765" spans="3:3" ht="15.75" customHeight="1">
      <c r="C765" s="170"/>
    </row>
    <row r="766" spans="3:3" ht="15.75" customHeight="1">
      <c r="C766" s="170"/>
    </row>
    <row r="767" spans="3:3" ht="15.75" customHeight="1">
      <c r="C767" s="170"/>
    </row>
    <row r="768" spans="3:3" ht="15.75" customHeight="1">
      <c r="C768" s="170"/>
    </row>
    <row r="769" spans="3:3" ht="15.75" customHeight="1">
      <c r="C769" s="170"/>
    </row>
    <row r="770" spans="3:3" ht="15.75" customHeight="1">
      <c r="C770" s="170"/>
    </row>
    <row r="771" spans="3:3" ht="15.75" customHeight="1">
      <c r="C771" s="170"/>
    </row>
    <row r="772" spans="3:3" ht="15.75" customHeight="1">
      <c r="C772" s="170"/>
    </row>
    <row r="773" spans="3:3" ht="15.75" customHeight="1">
      <c r="C773" s="170"/>
    </row>
    <row r="774" spans="3:3" ht="15.75" customHeight="1">
      <c r="C774" s="170"/>
    </row>
    <row r="775" spans="3:3" ht="15.75" customHeight="1">
      <c r="C775" s="170"/>
    </row>
    <row r="776" spans="3:3" ht="15.75" customHeight="1">
      <c r="C776" s="170"/>
    </row>
    <row r="777" spans="3:3" ht="15.75" customHeight="1">
      <c r="C777" s="170"/>
    </row>
    <row r="778" spans="3:3" ht="15.75" customHeight="1">
      <c r="C778" s="170"/>
    </row>
    <row r="779" spans="3:3" ht="15.75" customHeight="1">
      <c r="C779" s="170"/>
    </row>
    <row r="780" spans="3:3" ht="15.75" customHeight="1">
      <c r="C780" s="170"/>
    </row>
    <row r="781" spans="3:3" ht="15.75" customHeight="1">
      <c r="C781" s="170"/>
    </row>
    <row r="782" spans="3:3" ht="15.75" customHeight="1">
      <c r="C782" s="170"/>
    </row>
    <row r="783" spans="3:3" ht="15.75" customHeight="1">
      <c r="C783" s="170"/>
    </row>
    <row r="784" spans="3:3" ht="15.75" customHeight="1">
      <c r="C784" s="170"/>
    </row>
    <row r="785" spans="3:3" ht="15.75" customHeight="1">
      <c r="C785" s="170"/>
    </row>
    <row r="786" spans="3:3" ht="15.75" customHeight="1">
      <c r="C786" s="170"/>
    </row>
    <row r="787" spans="3:3" ht="15.75" customHeight="1">
      <c r="C787" s="170"/>
    </row>
    <row r="788" spans="3:3" ht="15.75" customHeight="1">
      <c r="C788" s="170"/>
    </row>
    <row r="789" spans="3:3" ht="15.75" customHeight="1">
      <c r="C789" s="170"/>
    </row>
    <row r="790" spans="3:3" ht="15.75" customHeight="1">
      <c r="C790" s="170"/>
    </row>
    <row r="791" spans="3:3" ht="15.75" customHeight="1">
      <c r="C791" s="170"/>
    </row>
    <row r="792" spans="3:3" ht="15.75" customHeight="1">
      <c r="C792" s="170"/>
    </row>
    <row r="793" spans="3:3" ht="15.75" customHeight="1">
      <c r="C793" s="170"/>
    </row>
    <row r="794" spans="3:3" ht="15.75" customHeight="1">
      <c r="C794" s="170"/>
    </row>
    <row r="795" spans="3:3" ht="15.75" customHeight="1">
      <c r="C795" s="170"/>
    </row>
    <row r="796" spans="3:3" ht="15.75" customHeight="1">
      <c r="C796" s="170"/>
    </row>
    <row r="797" spans="3:3" ht="15.75" customHeight="1">
      <c r="C797" s="170"/>
    </row>
    <row r="798" spans="3:3" ht="15.75" customHeight="1">
      <c r="C798" s="170"/>
    </row>
    <row r="799" spans="3:3" ht="15.75" customHeight="1">
      <c r="C799" s="170"/>
    </row>
    <row r="800" spans="3:3" ht="15.75" customHeight="1">
      <c r="C800" s="170"/>
    </row>
    <row r="801" spans="3:3" ht="15.75" customHeight="1">
      <c r="C801" s="170"/>
    </row>
    <row r="802" spans="3:3" ht="15.75" customHeight="1">
      <c r="C802" s="170"/>
    </row>
    <row r="803" spans="3:3" ht="15.75" customHeight="1">
      <c r="C803" s="170"/>
    </row>
    <row r="804" spans="3:3" ht="15.75" customHeight="1">
      <c r="C804" s="170"/>
    </row>
    <row r="805" spans="3:3" ht="15.75" customHeight="1">
      <c r="C805" s="170"/>
    </row>
    <row r="806" spans="3:3" ht="15.75" customHeight="1">
      <c r="C806" s="170"/>
    </row>
    <row r="807" spans="3:3" ht="15.75" customHeight="1">
      <c r="C807" s="170"/>
    </row>
    <row r="808" spans="3:3" ht="15.75" customHeight="1">
      <c r="C808" s="170"/>
    </row>
    <row r="809" spans="3:3" ht="15.75" customHeight="1">
      <c r="C809" s="170"/>
    </row>
    <row r="810" spans="3:3" ht="15.75" customHeight="1">
      <c r="C810" s="170"/>
    </row>
    <row r="811" spans="3:3" ht="15.75" customHeight="1">
      <c r="C811" s="170"/>
    </row>
    <row r="812" spans="3:3" ht="15.75" customHeight="1">
      <c r="C812" s="170"/>
    </row>
    <row r="813" spans="3:3" ht="15.75" customHeight="1">
      <c r="C813" s="170"/>
    </row>
    <row r="814" spans="3:3" ht="15.75" customHeight="1">
      <c r="C814" s="170"/>
    </row>
    <row r="815" spans="3:3" ht="15.75" customHeight="1">
      <c r="C815" s="170"/>
    </row>
    <row r="816" spans="3:3" ht="15.75" customHeight="1">
      <c r="C816" s="170"/>
    </row>
    <row r="817" spans="3:3" ht="15.75" customHeight="1">
      <c r="C817" s="170"/>
    </row>
    <row r="818" spans="3:3" ht="15.75" customHeight="1">
      <c r="C818" s="170"/>
    </row>
    <row r="819" spans="3:3" ht="15.75" customHeight="1">
      <c r="C819" s="170"/>
    </row>
    <row r="820" spans="3:3" ht="15.75" customHeight="1">
      <c r="C820" s="170"/>
    </row>
    <row r="821" spans="3:3" ht="15.75" customHeight="1">
      <c r="C821" s="170"/>
    </row>
    <row r="822" spans="3:3" ht="15.75" customHeight="1">
      <c r="C822" s="170"/>
    </row>
    <row r="823" spans="3:3" ht="15.75" customHeight="1">
      <c r="C823" s="170"/>
    </row>
    <row r="824" spans="3:3" ht="15.75" customHeight="1">
      <c r="C824" s="170"/>
    </row>
    <row r="825" spans="3:3" ht="15.75" customHeight="1">
      <c r="C825" s="170"/>
    </row>
    <row r="826" spans="3:3" ht="15.75" customHeight="1">
      <c r="C826" s="170"/>
    </row>
    <row r="827" spans="3:3" ht="15.75" customHeight="1">
      <c r="C827" s="170"/>
    </row>
    <row r="828" spans="3:3" ht="15.75" customHeight="1">
      <c r="C828" s="170"/>
    </row>
    <row r="829" spans="3:3" ht="15.75" customHeight="1">
      <c r="C829" s="170"/>
    </row>
    <row r="830" spans="3:3" ht="15.75" customHeight="1">
      <c r="C830" s="170"/>
    </row>
    <row r="831" spans="3:3" ht="15.75" customHeight="1">
      <c r="C831" s="170"/>
    </row>
    <row r="832" spans="3:3" ht="15.75" customHeight="1">
      <c r="C832" s="170"/>
    </row>
    <row r="833" spans="3:3" ht="15.75" customHeight="1">
      <c r="C833" s="170"/>
    </row>
    <row r="834" spans="3:3" ht="15.75" customHeight="1">
      <c r="C834" s="170"/>
    </row>
    <row r="835" spans="3:3" ht="15.75" customHeight="1">
      <c r="C835" s="170"/>
    </row>
    <row r="836" spans="3:3" ht="15.75" customHeight="1">
      <c r="C836" s="170"/>
    </row>
    <row r="837" spans="3:3" ht="15.75" customHeight="1">
      <c r="C837" s="170"/>
    </row>
    <row r="838" spans="3:3" ht="15.75" customHeight="1">
      <c r="C838" s="170"/>
    </row>
    <row r="839" spans="3:3" ht="15.75" customHeight="1">
      <c r="C839" s="170"/>
    </row>
    <row r="840" spans="3:3" ht="15.75" customHeight="1">
      <c r="C840" s="170"/>
    </row>
    <row r="841" spans="3:3" ht="15.75" customHeight="1">
      <c r="C841" s="170"/>
    </row>
    <row r="842" spans="3:3" ht="15.75" customHeight="1">
      <c r="C842" s="170"/>
    </row>
    <row r="843" spans="3:3" ht="15.75" customHeight="1">
      <c r="C843" s="170"/>
    </row>
    <row r="844" spans="3:3" ht="15.75" customHeight="1">
      <c r="C844" s="170"/>
    </row>
    <row r="845" spans="3:3" ht="15.75" customHeight="1">
      <c r="C845" s="170"/>
    </row>
    <row r="846" spans="3:3" ht="15.75" customHeight="1">
      <c r="C846" s="170"/>
    </row>
    <row r="847" spans="3:3" ht="15.75" customHeight="1">
      <c r="C847" s="170"/>
    </row>
    <row r="848" spans="3:3" ht="15.75" customHeight="1">
      <c r="C848" s="170"/>
    </row>
    <row r="849" spans="3:3" ht="15.75" customHeight="1">
      <c r="C849" s="170"/>
    </row>
    <row r="850" spans="3:3" ht="15.75" customHeight="1">
      <c r="C850" s="170"/>
    </row>
    <row r="851" spans="3:3" ht="15.75" customHeight="1">
      <c r="C851" s="170"/>
    </row>
    <row r="852" spans="3:3" ht="15.75" customHeight="1">
      <c r="C852" s="170"/>
    </row>
    <row r="853" spans="3:3" ht="15.75" customHeight="1">
      <c r="C853" s="170"/>
    </row>
    <row r="854" spans="3:3" ht="15.75" customHeight="1">
      <c r="C854" s="170"/>
    </row>
    <row r="855" spans="3:3" ht="15.75" customHeight="1">
      <c r="C855" s="170"/>
    </row>
    <row r="856" spans="3:3" ht="15.75" customHeight="1">
      <c r="C856" s="170"/>
    </row>
    <row r="857" spans="3:3" ht="15.75" customHeight="1">
      <c r="C857" s="170"/>
    </row>
    <row r="858" spans="3:3" ht="15.75" customHeight="1">
      <c r="C858" s="170"/>
    </row>
    <row r="859" spans="3:3" ht="15.75" customHeight="1">
      <c r="C859" s="170"/>
    </row>
    <row r="860" spans="3:3" ht="15.75" customHeight="1">
      <c r="C860" s="170"/>
    </row>
    <row r="861" spans="3:3" ht="15.75" customHeight="1">
      <c r="C861" s="170"/>
    </row>
    <row r="862" spans="3:3" ht="15.75" customHeight="1">
      <c r="C862" s="170"/>
    </row>
    <row r="863" spans="3:3" ht="15.75" customHeight="1">
      <c r="C863" s="170"/>
    </row>
    <row r="864" spans="3:3" ht="15.75" customHeight="1">
      <c r="C864" s="170"/>
    </row>
    <row r="865" spans="3:3" ht="15.75" customHeight="1">
      <c r="C865" s="170"/>
    </row>
    <row r="866" spans="3:3" ht="15.75" customHeight="1">
      <c r="C866" s="170"/>
    </row>
    <row r="867" spans="3:3" ht="15.75" customHeight="1">
      <c r="C867" s="170"/>
    </row>
    <row r="868" spans="3:3" ht="15.75" customHeight="1">
      <c r="C868" s="170"/>
    </row>
    <row r="869" spans="3:3" ht="15.75" customHeight="1">
      <c r="C869" s="170"/>
    </row>
    <row r="870" spans="3:3" ht="15.75" customHeight="1">
      <c r="C870" s="170"/>
    </row>
    <row r="871" spans="3:3" ht="15.75" customHeight="1">
      <c r="C871" s="170"/>
    </row>
    <row r="872" spans="3:3" ht="15.75" customHeight="1">
      <c r="C872" s="170"/>
    </row>
    <row r="873" spans="3:3" ht="15.75" customHeight="1">
      <c r="C873" s="170"/>
    </row>
    <row r="874" spans="3:3" ht="15.75" customHeight="1">
      <c r="C874" s="170"/>
    </row>
    <row r="875" spans="3:3" ht="15.75" customHeight="1">
      <c r="C875" s="170"/>
    </row>
    <row r="876" spans="3:3" ht="15.75" customHeight="1">
      <c r="C876" s="170"/>
    </row>
    <row r="877" spans="3:3" ht="15.75" customHeight="1">
      <c r="C877" s="170"/>
    </row>
    <row r="878" spans="3:3" ht="15.75" customHeight="1">
      <c r="C878" s="170"/>
    </row>
    <row r="879" spans="3:3" ht="15.75" customHeight="1">
      <c r="C879" s="170"/>
    </row>
    <row r="880" spans="3:3" ht="15.75" customHeight="1">
      <c r="C880" s="170"/>
    </row>
    <row r="881" spans="3:3" ht="15.75" customHeight="1">
      <c r="C881" s="170"/>
    </row>
    <row r="882" spans="3:3" ht="15.75" customHeight="1">
      <c r="C882" s="170"/>
    </row>
    <row r="883" spans="3:3" ht="15.75" customHeight="1">
      <c r="C883" s="170"/>
    </row>
    <row r="884" spans="3:3" ht="15.75" customHeight="1">
      <c r="C884" s="170"/>
    </row>
    <row r="885" spans="3:3" ht="15.75" customHeight="1">
      <c r="C885" s="170"/>
    </row>
    <row r="886" spans="3:3" ht="15.75" customHeight="1">
      <c r="C886" s="170"/>
    </row>
    <row r="887" spans="3:3" ht="15.75" customHeight="1">
      <c r="C887" s="170"/>
    </row>
    <row r="888" spans="3:3" ht="15.75" customHeight="1">
      <c r="C888" s="170"/>
    </row>
    <row r="889" spans="3:3" ht="15.75" customHeight="1">
      <c r="C889" s="170"/>
    </row>
    <row r="890" spans="3:3" ht="15.75" customHeight="1">
      <c r="C890" s="170"/>
    </row>
    <row r="891" spans="3:3" ht="15.75" customHeight="1">
      <c r="C891" s="170"/>
    </row>
    <row r="892" spans="3:3" ht="15.75" customHeight="1">
      <c r="C892" s="170"/>
    </row>
    <row r="893" spans="3:3" ht="15.75" customHeight="1">
      <c r="C893" s="170"/>
    </row>
    <row r="894" spans="3:3" ht="15.75" customHeight="1">
      <c r="C894" s="170"/>
    </row>
    <row r="895" spans="3:3" ht="15.75" customHeight="1">
      <c r="C895" s="170"/>
    </row>
    <row r="896" spans="3:3" ht="15.75" customHeight="1">
      <c r="C896" s="170"/>
    </row>
    <row r="897" spans="3:3" ht="15.75" customHeight="1">
      <c r="C897" s="170"/>
    </row>
    <row r="898" spans="3:3" ht="15.75" customHeight="1">
      <c r="C898" s="170"/>
    </row>
    <row r="899" spans="3:3" ht="15.75" customHeight="1">
      <c r="C899" s="170"/>
    </row>
    <row r="900" spans="3:3" ht="15.75" customHeight="1">
      <c r="C900" s="170"/>
    </row>
    <row r="901" spans="3:3" ht="15.75" customHeight="1">
      <c r="C901" s="170"/>
    </row>
    <row r="902" spans="3:3" ht="15.75" customHeight="1">
      <c r="C902" s="170"/>
    </row>
    <row r="903" spans="3:3" ht="15.75" customHeight="1">
      <c r="C903" s="170"/>
    </row>
    <row r="904" spans="3:3" ht="15.75" customHeight="1">
      <c r="C904" s="170"/>
    </row>
    <row r="905" spans="3:3" ht="15.75" customHeight="1">
      <c r="C905" s="170"/>
    </row>
    <row r="906" spans="3:3" ht="15.75" customHeight="1">
      <c r="C906" s="170"/>
    </row>
    <row r="907" spans="3:3" ht="15.75" customHeight="1">
      <c r="C907" s="170"/>
    </row>
    <row r="908" spans="3:3" ht="15.75" customHeight="1">
      <c r="C908" s="170"/>
    </row>
    <row r="909" spans="3:3" ht="15.75" customHeight="1">
      <c r="C909" s="170"/>
    </row>
    <row r="910" spans="3:3" ht="15.75" customHeight="1">
      <c r="C910" s="170"/>
    </row>
    <row r="911" spans="3:3" ht="15.75" customHeight="1">
      <c r="C911" s="170"/>
    </row>
    <row r="912" spans="3:3" ht="15.75" customHeight="1">
      <c r="C912" s="170"/>
    </row>
    <row r="913" spans="3:3" ht="15.75" customHeight="1">
      <c r="C913" s="170"/>
    </row>
    <row r="914" spans="3:3" ht="15.75" customHeight="1">
      <c r="C914" s="170"/>
    </row>
    <row r="915" spans="3:3" ht="15.75" customHeight="1">
      <c r="C915" s="170"/>
    </row>
    <row r="916" spans="3:3" ht="15.75" customHeight="1">
      <c r="C916" s="170"/>
    </row>
    <row r="917" spans="3:3" ht="15.75" customHeight="1">
      <c r="C917" s="170"/>
    </row>
    <row r="918" spans="3:3" ht="15.75" customHeight="1">
      <c r="C918" s="170"/>
    </row>
    <row r="919" spans="3:3" ht="15.75" customHeight="1">
      <c r="C919" s="170"/>
    </row>
    <row r="920" spans="3:3" ht="15.75" customHeight="1">
      <c r="C920" s="170"/>
    </row>
    <row r="921" spans="3:3" ht="15.75" customHeight="1">
      <c r="C921" s="170"/>
    </row>
    <row r="922" spans="3:3" ht="15.75" customHeight="1">
      <c r="C922" s="170"/>
    </row>
    <row r="923" spans="3:3" ht="15.75" customHeight="1">
      <c r="C923" s="170"/>
    </row>
    <row r="924" spans="3:3" ht="15.75" customHeight="1">
      <c r="C924" s="170"/>
    </row>
    <row r="925" spans="3:3" ht="15.75" customHeight="1">
      <c r="C925" s="170"/>
    </row>
    <row r="926" spans="3:3" ht="15.75" customHeight="1">
      <c r="C926" s="170"/>
    </row>
    <row r="927" spans="3:3" ht="15.75" customHeight="1">
      <c r="C927" s="170"/>
    </row>
    <row r="928" spans="3:3" ht="15.75" customHeight="1">
      <c r="C928" s="170"/>
    </row>
    <row r="929" spans="3:3" ht="15.75" customHeight="1">
      <c r="C929" s="170"/>
    </row>
    <row r="930" spans="3:3" ht="15.75" customHeight="1">
      <c r="C930" s="170"/>
    </row>
    <row r="931" spans="3:3" ht="15.75" customHeight="1">
      <c r="C931" s="170"/>
    </row>
    <row r="932" spans="3:3" ht="15.75" customHeight="1">
      <c r="C932" s="170"/>
    </row>
    <row r="933" spans="3:3" ht="15.75" customHeight="1">
      <c r="C933" s="170"/>
    </row>
    <row r="934" spans="3:3" ht="15.75" customHeight="1">
      <c r="C934" s="170"/>
    </row>
    <row r="935" spans="3:3" ht="15.75" customHeight="1">
      <c r="C935" s="170"/>
    </row>
    <row r="936" spans="3:3" ht="15.75" customHeight="1">
      <c r="C936" s="170"/>
    </row>
    <row r="937" spans="3:3" ht="15.75" customHeight="1">
      <c r="C937" s="170"/>
    </row>
    <row r="938" spans="3:3" ht="15.75" customHeight="1">
      <c r="C938" s="170"/>
    </row>
    <row r="939" spans="3:3" ht="15.75" customHeight="1">
      <c r="C939" s="170"/>
    </row>
    <row r="940" spans="3:3" ht="15.75" customHeight="1">
      <c r="C940" s="170"/>
    </row>
    <row r="941" spans="3:3" ht="15.75" customHeight="1">
      <c r="C941" s="170"/>
    </row>
    <row r="942" spans="3:3" ht="15.75" customHeight="1">
      <c r="C942" s="170"/>
    </row>
    <row r="943" spans="3:3" ht="15.75" customHeight="1">
      <c r="C943" s="170"/>
    </row>
    <row r="944" spans="3:3" ht="15.75" customHeight="1">
      <c r="C944" s="170"/>
    </row>
    <row r="945" spans="3:3" ht="15.75" customHeight="1">
      <c r="C945" s="170"/>
    </row>
    <row r="946" spans="3:3" ht="15.75" customHeight="1">
      <c r="C946" s="170"/>
    </row>
    <row r="947" spans="3:3" ht="15.75" customHeight="1">
      <c r="C947" s="170"/>
    </row>
    <row r="948" spans="3:3" ht="15.75" customHeight="1">
      <c r="C948" s="170"/>
    </row>
    <row r="949" spans="3:3" ht="15.75" customHeight="1">
      <c r="C949" s="170"/>
    </row>
    <row r="950" spans="3:3" ht="15.75" customHeight="1">
      <c r="C950" s="170"/>
    </row>
    <row r="951" spans="3:3" ht="15.75" customHeight="1">
      <c r="C951" s="170"/>
    </row>
    <row r="952" spans="3:3" ht="15.75" customHeight="1">
      <c r="C952" s="170"/>
    </row>
    <row r="953" spans="3:3" ht="15.75" customHeight="1">
      <c r="C953" s="170"/>
    </row>
    <row r="954" spans="3:3" ht="15.75" customHeight="1">
      <c r="C954" s="170"/>
    </row>
    <row r="955" spans="3:3" ht="15.75" customHeight="1">
      <c r="C955" s="170"/>
    </row>
    <row r="956" spans="3:3" ht="15.75" customHeight="1">
      <c r="C956" s="170"/>
    </row>
    <row r="957" spans="3:3" ht="15.75" customHeight="1">
      <c r="C957" s="170"/>
    </row>
    <row r="958" spans="3:3" ht="15.75" customHeight="1">
      <c r="C958" s="170"/>
    </row>
    <row r="959" spans="3:3" ht="15.75" customHeight="1">
      <c r="C959" s="170"/>
    </row>
    <row r="960" spans="3:3" ht="15.75" customHeight="1">
      <c r="C960" s="170"/>
    </row>
    <row r="961" spans="3:3" ht="15.75" customHeight="1">
      <c r="C961" s="170"/>
    </row>
    <row r="962" spans="3:3" ht="15.75" customHeight="1">
      <c r="C962" s="170"/>
    </row>
    <row r="963" spans="3:3" ht="15.75" customHeight="1">
      <c r="C963" s="170"/>
    </row>
    <row r="964" spans="3:3" ht="15.75" customHeight="1">
      <c r="C964" s="170"/>
    </row>
    <row r="965" spans="3:3" ht="15.75" customHeight="1">
      <c r="C965" s="170"/>
    </row>
    <row r="966" spans="3:3" ht="15.75" customHeight="1">
      <c r="C966" s="170"/>
    </row>
    <row r="967" spans="3:3" ht="15.75" customHeight="1">
      <c r="C967" s="170"/>
    </row>
    <row r="968" spans="3:3" ht="15.75" customHeight="1">
      <c r="C968" s="170"/>
    </row>
    <row r="969" spans="3:3" ht="15.75" customHeight="1">
      <c r="C969" s="170"/>
    </row>
    <row r="970" spans="3:3" ht="15.75" customHeight="1">
      <c r="C970" s="170"/>
    </row>
    <row r="971" spans="3:3" ht="15.75" customHeight="1">
      <c r="C971" s="170"/>
    </row>
    <row r="972" spans="3:3" ht="15.75" customHeight="1">
      <c r="C972" s="170"/>
    </row>
    <row r="973" spans="3:3" ht="15.75" customHeight="1">
      <c r="C973" s="170"/>
    </row>
    <row r="974" spans="3:3" ht="15.75" customHeight="1">
      <c r="C974" s="170"/>
    </row>
    <row r="975" spans="3:3" ht="15.75" customHeight="1">
      <c r="C975" s="170"/>
    </row>
    <row r="976" spans="3:3" ht="15.75" customHeight="1">
      <c r="C976" s="170"/>
    </row>
    <row r="977" spans="3:3" ht="15.75" customHeight="1">
      <c r="C977" s="170"/>
    </row>
    <row r="978" spans="3:3" ht="15.75" customHeight="1">
      <c r="C978" s="170"/>
    </row>
    <row r="979" spans="3:3" ht="15.75" customHeight="1">
      <c r="C979" s="170"/>
    </row>
    <row r="980" spans="3:3" ht="15.75" customHeight="1">
      <c r="C980" s="170"/>
    </row>
    <row r="981" spans="3:3" ht="15.75" customHeight="1">
      <c r="C981" s="170"/>
    </row>
    <row r="982" spans="3:3" ht="15.75" customHeight="1">
      <c r="C982" s="170"/>
    </row>
    <row r="983" spans="3:3" ht="15.75" customHeight="1">
      <c r="C983" s="170"/>
    </row>
    <row r="984" spans="3:3" ht="15.75" customHeight="1">
      <c r="C984" s="170"/>
    </row>
    <row r="985" spans="3:3" ht="15.75" customHeight="1">
      <c r="C985" s="170"/>
    </row>
    <row r="986" spans="3:3" ht="15.75" customHeight="1">
      <c r="C986" s="170"/>
    </row>
    <row r="987" spans="3:3" ht="15.75" customHeight="1">
      <c r="C987" s="170"/>
    </row>
    <row r="988" spans="3:3" ht="15.75" customHeight="1">
      <c r="C988" s="170"/>
    </row>
    <row r="989" spans="3:3" ht="15.75" customHeight="1">
      <c r="C989" s="170"/>
    </row>
    <row r="990" spans="3:3" ht="15.75" customHeight="1">
      <c r="C990" s="170"/>
    </row>
    <row r="991" spans="3:3" ht="15.75" customHeight="1">
      <c r="C991" s="170"/>
    </row>
    <row r="992" spans="3:3" ht="15.75" customHeight="1">
      <c r="C992" s="170"/>
    </row>
    <row r="993" spans="3:3" ht="15.75" customHeight="1">
      <c r="C993" s="170"/>
    </row>
    <row r="994" spans="3:3" ht="15.75" customHeight="1">
      <c r="C994" s="170"/>
    </row>
    <row r="995" spans="3:3" ht="15.75" customHeight="1">
      <c r="C995" s="170"/>
    </row>
    <row r="996" spans="3:3" ht="15.75" customHeight="1">
      <c r="C996" s="170"/>
    </row>
    <row r="997" spans="3:3" ht="15.75" customHeight="1">
      <c r="C997" s="170"/>
    </row>
    <row r="998" spans="3:3" ht="15.75" customHeight="1">
      <c r="C998" s="170"/>
    </row>
    <row r="999" spans="3:3" ht="15.75" customHeight="1">
      <c r="C999" s="170"/>
    </row>
    <row r="1000" spans="3:3" ht="15.75" customHeight="1">
      <c r="C1000" s="170"/>
    </row>
  </sheetData>
  <mergeCells count="26">
    <mergeCell ref="A1:P1"/>
    <mergeCell ref="A2:P2"/>
    <mergeCell ref="A3:P3"/>
    <mergeCell ref="A4:D4"/>
    <mergeCell ref="A5:P5"/>
    <mergeCell ref="B9:D9"/>
    <mergeCell ref="F9:S9"/>
    <mergeCell ref="F10:S10"/>
    <mergeCell ref="E11:R11"/>
    <mergeCell ref="E12:R12"/>
    <mergeCell ref="B13:B30"/>
    <mergeCell ref="D13:J13"/>
    <mergeCell ref="D18:J18"/>
    <mergeCell ref="D19:J19"/>
    <mergeCell ref="B62:D62"/>
    <mergeCell ref="B63:B67"/>
    <mergeCell ref="B68:B73"/>
    <mergeCell ref="B75:B83"/>
    <mergeCell ref="B85:B90"/>
    <mergeCell ref="D31:J31"/>
    <mergeCell ref="D32:J32"/>
    <mergeCell ref="B34:E34"/>
    <mergeCell ref="B35:B41"/>
    <mergeCell ref="B43:E43"/>
    <mergeCell ref="B44:B50"/>
    <mergeCell ref="B58:E59"/>
  </mergeCells>
  <conditionalFormatting sqref="F9">
    <cfRule type="notContainsBlanks" dxfId="29" priority="1">
      <formula>LEN(TRIM(F9))&gt;0</formula>
    </cfRule>
  </conditionalFormatting>
  <conditionalFormatting sqref="F10:S10">
    <cfRule type="expression" dxfId="28" priority="2">
      <formula>E10="NO SE REPORTA"</formula>
    </cfRule>
  </conditionalFormatting>
  <conditionalFormatting sqref="F10:S10">
    <cfRule type="expression" dxfId="27" priority="3">
      <formula>E9="NO APLICA"</formula>
    </cfRule>
  </conditionalFormatting>
  <conditionalFormatting sqref="E11:R11">
    <cfRule type="expression" dxfId="26" priority="4">
      <formula>E10="SI SE REPORTA"</formula>
    </cfRule>
  </conditionalFormatting>
  <dataValidations count="3">
    <dataValidation type="list" allowBlank="1" showErrorMessage="1" sqref="E10">
      <formula1>REPORTE</formula1>
    </dataValidation>
    <dataValidation type="decimal" operator="greaterThanOrEqual" allowBlank="1" showInputMessage="1" showErrorMessage="1" prompt="ERROR - Escriba un número igual o mayor que 0" sqref="E15:H16 E21:E30">
      <formula1>0</formula1>
    </dataValidation>
    <dataValidation type="list" allowBlank="1" showErrorMessage="1" sqref="E9">
      <formula1>SI</formula1>
    </dataValidation>
  </dataValidations>
  <hyperlinks>
    <hyperlink ref="B8" location="null!A1" display="VOLVER AL INDICE"/>
  </hyperlinks>
  <pageMargins left="0.25" right="0.25" top="0.75" bottom="0.75" header="0" footer="0"/>
  <pageSetup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sqref="A1:P1"/>
    </sheetView>
  </sheetViews>
  <sheetFormatPr baseColWidth="10" defaultColWidth="12.625" defaultRowHeight="15" customHeight="1"/>
  <cols>
    <col min="1" max="1" width="1.625" customWidth="1"/>
    <col min="2" max="2" width="9.25" customWidth="1"/>
    <col min="3" max="3" width="4.375" customWidth="1"/>
    <col min="4" max="4" width="30.5" customWidth="1"/>
    <col min="5" max="5" width="10.625" customWidth="1"/>
    <col min="6" max="26" width="9.375" customWidth="1"/>
  </cols>
  <sheetData>
    <row r="1" spans="1:26" ht="100.5" customHeight="1">
      <c r="A1" s="808"/>
      <c r="B1" s="732"/>
      <c r="C1" s="732"/>
      <c r="D1" s="732"/>
      <c r="E1" s="732"/>
      <c r="F1" s="732"/>
      <c r="G1" s="732"/>
      <c r="H1" s="732"/>
      <c r="I1" s="732"/>
      <c r="J1" s="732"/>
      <c r="K1" s="732"/>
      <c r="L1" s="732"/>
      <c r="M1" s="732"/>
      <c r="N1" s="732"/>
      <c r="O1" s="732"/>
      <c r="P1" s="733"/>
      <c r="Q1" s="24"/>
      <c r="R1" s="24"/>
      <c r="S1" s="4"/>
      <c r="T1" s="4"/>
      <c r="U1" s="4"/>
      <c r="V1" s="4"/>
      <c r="W1" s="4"/>
      <c r="X1" s="4"/>
      <c r="Y1" s="4"/>
      <c r="Z1" s="4"/>
    </row>
    <row r="2" spans="1:26">
      <c r="A2" s="731" t="str">
        <f>'Datos Generales'!C5</f>
        <v>Corporación Autónoma Regional del Tolima – CORTOLIMA</v>
      </c>
      <c r="B2" s="732"/>
      <c r="C2" s="732"/>
      <c r="D2" s="732"/>
      <c r="E2" s="732"/>
      <c r="F2" s="732"/>
      <c r="G2" s="732"/>
      <c r="H2" s="732"/>
      <c r="I2" s="732"/>
      <c r="J2" s="732"/>
      <c r="K2" s="732"/>
      <c r="L2" s="732"/>
      <c r="M2" s="732"/>
      <c r="N2" s="732"/>
      <c r="O2" s="732"/>
      <c r="P2" s="733"/>
      <c r="Q2" s="24"/>
      <c r="R2" s="24"/>
      <c r="S2" s="5"/>
      <c r="T2" s="5"/>
      <c r="U2" s="5"/>
      <c r="V2" s="5"/>
      <c r="W2" s="5"/>
      <c r="X2" s="5"/>
      <c r="Y2" s="5"/>
      <c r="Z2" s="5"/>
    </row>
    <row r="3" spans="1:26">
      <c r="A3" s="809" t="s">
        <v>845</v>
      </c>
      <c r="B3" s="732"/>
      <c r="C3" s="732"/>
      <c r="D3" s="732"/>
      <c r="E3" s="732"/>
      <c r="F3" s="732"/>
      <c r="G3" s="732"/>
      <c r="H3" s="732"/>
      <c r="I3" s="732"/>
      <c r="J3" s="732"/>
      <c r="K3" s="732"/>
      <c r="L3" s="732"/>
      <c r="M3" s="732"/>
      <c r="N3" s="732"/>
      <c r="O3" s="732"/>
      <c r="P3" s="733"/>
      <c r="Q3" s="24"/>
      <c r="R3" s="24"/>
      <c r="S3" s="5"/>
      <c r="T3" s="5"/>
      <c r="U3" s="5"/>
      <c r="V3" s="5"/>
      <c r="W3" s="5"/>
      <c r="X3" s="5"/>
      <c r="Y3" s="5"/>
      <c r="Z3" s="5"/>
    </row>
    <row r="4" spans="1:26" ht="15.75">
      <c r="A4" s="809" t="s">
        <v>49</v>
      </c>
      <c r="B4" s="732"/>
      <c r="C4" s="732"/>
      <c r="D4" s="810"/>
      <c r="E4" s="14" t="str">
        <f>'Datos Generales'!C6</f>
        <v>2020-I</v>
      </c>
      <c r="F4" s="14"/>
      <c r="G4" s="14"/>
      <c r="H4" s="14"/>
      <c r="I4" s="14"/>
      <c r="J4" s="14"/>
      <c r="K4" s="14"/>
      <c r="L4" s="14"/>
      <c r="M4" s="14"/>
      <c r="N4" s="14"/>
      <c r="O4" s="14"/>
      <c r="P4" s="15"/>
      <c r="Q4" s="24"/>
      <c r="R4" s="24"/>
      <c r="S4" s="5"/>
      <c r="T4" s="5"/>
      <c r="U4" s="5"/>
      <c r="V4" s="5"/>
      <c r="W4" s="5"/>
      <c r="X4" s="5"/>
      <c r="Y4" s="5"/>
      <c r="Z4" s="5"/>
    </row>
    <row r="5" spans="1:26" ht="16.5" customHeight="1">
      <c r="A5" s="809" t="s">
        <v>268</v>
      </c>
      <c r="B5" s="732"/>
      <c r="C5" s="732"/>
      <c r="D5" s="732"/>
      <c r="E5" s="732"/>
      <c r="F5" s="732"/>
      <c r="G5" s="732"/>
      <c r="H5" s="732"/>
      <c r="I5" s="732"/>
      <c r="J5" s="732"/>
      <c r="K5" s="732"/>
      <c r="L5" s="732"/>
      <c r="M5" s="732"/>
      <c r="N5" s="732"/>
      <c r="O5" s="732"/>
      <c r="P5" s="733"/>
      <c r="Q5" s="24"/>
      <c r="R5" s="24"/>
      <c r="S5" s="24"/>
      <c r="T5" s="24"/>
      <c r="U5" s="24"/>
      <c r="V5" s="24"/>
      <c r="W5" s="24"/>
      <c r="X5" s="24"/>
      <c r="Y5" s="24"/>
      <c r="Z5" s="24"/>
    </row>
    <row r="6" spans="1:26">
      <c r="B6" s="118" t="s">
        <v>882</v>
      </c>
      <c r="C6" s="119"/>
      <c r="D6" s="120"/>
      <c r="E6" s="377"/>
      <c r="F6" s="120" t="s">
        <v>883</v>
      </c>
      <c r="G6" s="120"/>
      <c r="H6" s="120"/>
      <c r="I6" s="120"/>
      <c r="J6" s="120"/>
      <c r="K6" s="120"/>
    </row>
    <row r="7" spans="1:26">
      <c r="B7" s="122"/>
      <c r="C7" s="123"/>
      <c r="D7" s="120"/>
      <c r="E7" s="124"/>
      <c r="F7" s="120" t="s">
        <v>884</v>
      </c>
      <c r="G7" s="120"/>
      <c r="H7" s="120"/>
      <c r="I7" s="120"/>
      <c r="J7" s="120"/>
      <c r="K7" s="120"/>
    </row>
    <row r="8" spans="1:26">
      <c r="B8" s="134" t="s">
        <v>885</v>
      </c>
      <c r="C8" s="126">
        <v>2020</v>
      </c>
      <c r="D8" s="127">
        <f>IF(E10="NO APLICA","NO APLICA",IF(E11="NO SE REPORTA","SIN INFORMACION",+F81))</f>
        <v>0</v>
      </c>
      <c r="E8" s="209"/>
      <c r="F8" s="120" t="s">
        <v>886</v>
      </c>
      <c r="G8" s="120"/>
      <c r="H8" s="120"/>
      <c r="I8" s="120"/>
      <c r="J8" s="120"/>
      <c r="K8" s="120"/>
    </row>
    <row r="9" spans="1:26">
      <c r="B9" s="129" t="s">
        <v>887</v>
      </c>
      <c r="C9" s="130"/>
      <c r="D9" s="120"/>
      <c r="E9" s="120"/>
      <c r="F9" s="120"/>
      <c r="G9" s="120"/>
      <c r="H9" s="120"/>
      <c r="I9" s="120"/>
      <c r="J9" s="120"/>
      <c r="K9" s="120"/>
    </row>
    <row r="10" spans="1:26">
      <c r="A10" s="24"/>
      <c r="B10" s="836" t="s">
        <v>888</v>
      </c>
      <c r="C10" s="787"/>
      <c r="D10" s="787"/>
      <c r="E10" s="132" t="s">
        <v>889</v>
      </c>
      <c r="F10" s="83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787"/>
      <c r="H10" s="787"/>
      <c r="I10" s="787"/>
      <c r="J10" s="787"/>
      <c r="K10" s="787"/>
      <c r="L10" s="787"/>
      <c r="M10" s="787"/>
      <c r="N10" s="787"/>
      <c r="O10" s="787"/>
      <c r="P10" s="787"/>
      <c r="Q10" s="787"/>
      <c r="R10" s="787"/>
      <c r="S10" s="787"/>
      <c r="T10" s="120"/>
      <c r="U10" s="120"/>
      <c r="V10" s="24"/>
      <c r="W10" s="24"/>
      <c r="X10" s="24"/>
      <c r="Y10" s="24"/>
      <c r="Z10" s="24"/>
    </row>
    <row r="11" spans="1:26" ht="14.25" customHeight="1">
      <c r="A11" s="24"/>
      <c r="B11" s="133"/>
      <c r="C11" s="130"/>
      <c r="D11" s="134" t="str">
        <f>IF(E10="SI APLICA","¿El indicador no se reporta por limitaciones de información disponible? ","")</f>
        <v xml:space="preserve">¿El indicador no se reporta por limitaciones de información disponible? </v>
      </c>
      <c r="E11" s="135" t="s">
        <v>1020</v>
      </c>
      <c r="F11" s="838"/>
      <c r="G11" s="787"/>
      <c r="H11" s="787"/>
      <c r="I11" s="787"/>
      <c r="J11" s="787"/>
      <c r="K11" s="787"/>
      <c r="L11" s="787"/>
      <c r="M11" s="787"/>
      <c r="N11" s="787"/>
      <c r="O11" s="787"/>
      <c r="P11" s="787"/>
      <c r="Q11" s="787"/>
      <c r="R11" s="787"/>
      <c r="S11" s="787"/>
      <c r="T11" s="24"/>
      <c r="U11" s="24"/>
      <c r="V11" s="24"/>
      <c r="W11" s="24"/>
      <c r="X11" s="24"/>
      <c r="Y11" s="24"/>
      <c r="Z11" s="24"/>
    </row>
    <row r="12" spans="1:26" ht="23.25" customHeight="1">
      <c r="A12" s="24"/>
      <c r="B12" s="133"/>
      <c r="C12" s="130"/>
      <c r="D12" s="134" t="str">
        <f>IF(E11="SI SE REPORTA","¿Qué programas o proyectos del Plan de Acción están asociados al indicador? ","")</f>
        <v xml:space="preserve">¿Qué programas o proyectos del Plan de Acción están asociados al indicador? </v>
      </c>
      <c r="E12" s="839"/>
      <c r="F12" s="787"/>
      <c r="G12" s="787"/>
      <c r="H12" s="787"/>
      <c r="I12" s="787"/>
      <c r="J12" s="787"/>
      <c r="K12" s="787"/>
      <c r="L12" s="787"/>
      <c r="M12" s="787"/>
      <c r="N12" s="787"/>
      <c r="O12" s="787"/>
      <c r="P12" s="787"/>
      <c r="Q12" s="787"/>
      <c r="R12" s="787"/>
      <c r="S12" s="24"/>
      <c r="T12" s="24"/>
      <c r="U12" s="24"/>
      <c r="V12" s="24"/>
      <c r="W12" s="24"/>
      <c r="X12" s="24"/>
      <c r="Y12" s="24"/>
      <c r="Z12" s="24"/>
    </row>
    <row r="13" spans="1:26" ht="21.75" customHeight="1">
      <c r="A13" s="24"/>
      <c r="B13" s="133"/>
      <c r="C13" s="130"/>
      <c r="D13" s="134" t="s">
        <v>891</v>
      </c>
      <c r="E13" s="832"/>
      <c r="F13" s="833"/>
      <c r="G13" s="833"/>
      <c r="H13" s="833"/>
      <c r="I13" s="833"/>
      <c r="J13" s="833"/>
      <c r="K13" s="833"/>
      <c r="L13" s="833"/>
      <c r="M13" s="833"/>
      <c r="N13" s="833"/>
      <c r="O13" s="833"/>
      <c r="P13" s="833"/>
      <c r="Q13" s="833"/>
      <c r="R13" s="834"/>
      <c r="S13" s="24"/>
      <c r="T13" s="24"/>
      <c r="U13" s="24"/>
      <c r="V13" s="24"/>
      <c r="W13" s="24"/>
      <c r="X13" s="24"/>
      <c r="Y13" s="24"/>
      <c r="Z13" s="24"/>
    </row>
    <row r="14" spans="1:26" ht="6.75" customHeight="1">
      <c r="A14" s="24"/>
      <c r="B14" s="133"/>
      <c r="C14" s="130"/>
      <c r="D14" s="120"/>
      <c r="E14" s="120"/>
      <c r="F14" s="120"/>
      <c r="G14" s="120"/>
      <c r="H14" s="120"/>
      <c r="I14" s="120"/>
      <c r="J14" s="120"/>
      <c r="K14" s="120"/>
      <c r="L14" s="24"/>
      <c r="M14" s="24"/>
      <c r="N14" s="24"/>
      <c r="O14" s="24"/>
      <c r="P14" s="24"/>
      <c r="Q14" s="24"/>
      <c r="R14" s="24"/>
      <c r="S14" s="24"/>
      <c r="T14" s="24"/>
      <c r="U14" s="24"/>
      <c r="V14" s="24"/>
      <c r="W14" s="24"/>
      <c r="X14" s="24"/>
      <c r="Y14" s="24"/>
      <c r="Z14" s="24"/>
    </row>
    <row r="15" spans="1:26" ht="15" customHeight="1">
      <c r="B15" s="852" t="s">
        <v>892</v>
      </c>
      <c r="C15" s="200"/>
      <c r="D15" s="826" t="s">
        <v>893</v>
      </c>
      <c r="E15" s="784"/>
      <c r="F15" s="784"/>
      <c r="G15" s="784"/>
      <c r="H15" s="784"/>
      <c r="I15" s="784"/>
      <c r="J15" s="784"/>
      <c r="K15" s="784"/>
      <c r="L15" s="784"/>
      <c r="M15" s="785"/>
    </row>
    <row r="16" spans="1:26" ht="14.25">
      <c r="B16" s="814"/>
      <c r="C16" s="201"/>
      <c r="D16" s="882" t="s">
        <v>1962</v>
      </c>
      <c r="E16" s="787"/>
      <c r="F16" s="787"/>
      <c r="G16" s="787"/>
      <c r="H16" s="787"/>
      <c r="I16" s="787"/>
      <c r="J16" s="787"/>
      <c r="K16" s="787"/>
      <c r="L16" s="787"/>
      <c r="M16" s="788"/>
    </row>
    <row r="17" spans="2:13" ht="14.25">
      <c r="B17" s="814"/>
      <c r="C17" s="201"/>
      <c r="D17" s="811" t="s">
        <v>1963</v>
      </c>
      <c r="E17" s="787"/>
      <c r="F17" s="787"/>
      <c r="G17" s="787"/>
      <c r="H17" s="787"/>
      <c r="I17" s="787"/>
      <c r="J17" s="787"/>
      <c r="K17" s="787"/>
      <c r="L17" s="787"/>
      <c r="M17" s="788"/>
    </row>
    <row r="18" spans="2:13">
      <c r="B18" s="814"/>
      <c r="C18" s="180"/>
      <c r="D18" s="893" t="s">
        <v>1964</v>
      </c>
      <c r="E18" s="874" t="s">
        <v>1965</v>
      </c>
      <c r="F18" s="733"/>
      <c r="G18" s="874" t="s">
        <v>1966</v>
      </c>
      <c r="H18" s="733"/>
      <c r="I18" s="874" t="s">
        <v>1025</v>
      </c>
      <c r="J18" s="733"/>
      <c r="K18" s="210"/>
      <c r="M18" s="282"/>
    </row>
    <row r="19" spans="2:13">
      <c r="B19" s="814"/>
      <c r="C19" s="180"/>
      <c r="D19" s="791"/>
      <c r="E19" s="182" t="s">
        <v>1967</v>
      </c>
      <c r="F19" s="182" t="s">
        <v>1968</v>
      </c>
      <c r="G19" s="182" t="s">
        <v>1967</v>
      </c>
      <c r="H19" s="182" t="s">
        <v>1968</v>
      </c>
      <c r="I19" s="182" t="s">
        <v>1967</v>
      </c>
      <c r="J19" s="182" t="s">
        <v>1968</v>
      </c>
      <c r="M19" s="282"/>
    </row>
    <row r="20" spans="2:13">
      <c r="B20" s="241"/>
      <c r="C20" s="180"/>
      <c r="D20" s="182" t="s">
        <v>1969</v>
      </c>
      <c r="E20" s="250"/>
      <c r="F20" s="250"/>
      <c r="G20" s="250"/>
      <c r="H20" s="250"/>
      <c r="I20" s="378">
        <f t="shared" ref="I20:J20" si="0">+E20+G20</f>
        <v>0</v>
      </c>
      <c r="J20" s="378">
        <f t="shared" si="0"/>
        <v>0</v>
      </c>
      <c r="M20" s="282"/>
    </row>
    <row r="21" spans="2:13" ht="15.75" customHeight="1">
      <c r="B21" s="241"/>
      <c r="C21" s="240"/>
      <c r="D21" s="811"/>
      <c r="E21" s="787"/>
      <c r="F21" s="787"/>
      <c r="G21" s="787"/>
      <c r="H21" s="787"/>
      <c r="I21" s="787"/>
      <c r="J21" s="787"/>
      <c r="K21" s="787"/>
      <c r="L21" s="787"/>
      <c r="M21" s="788"/>
    </row>
    <row r="22" spans="2:13" ht="15.75" customHeight="1">
      <c r="B22" s="241"/>
      <c r="C22" s="201"/>
      <c r="D22" s="205"/>
      <c r="E22" s="205"/>
      <c r="F22" s="379" t="s">
        <v>850</v>
      </c>
      <c r="G22" s="205"/>
      <c r="H22" s="205"/>
      <c r="I22" s="205"/>
      <c r="J22" s="205"/>
      <c r="K22" s="205"/>
      <c r="L22" s="380"/>
      <c r="M22" s="381"/>
    </row>
    <row r="23" spans="2:13" ht="15.75" customHeight="1">
      <c r="B23" s="241"/>
      <c r="C23" s="180"/>
      <c r="D23" s="139" t="s">
        <v>1970</v>
      </c>
      <c r="E23" s="382">
        <f>+I20</f>
        <v>0</v>
      </c>
      <c r="F23" s="377"/>
      <c r="G23" s="120"/>
      <c r="H23" s="120"/>
      <c r="I23" s="120"/>
      <c r="J23" s="120"/>
      <c r="K23" s="120"/>
      <c r="M23" s="282"/>
    </row>
    <row r="24" spans="2:13" ht="15.75" customHeight="1">
      <c r="B24" s="241"/>
      <c r="C24" s="180"/>
      <c r="D24" s="142" t="s">
        <v>1971</v>
      </c>
      <c r="E24" s="382">
        <f>+J20</f>
        <v>0</v>
      </c>
      <c r="F24" s="207"/>
      <c r="G24" s="120"/>
      <c r="H24" s="120"/>
      <c r="I24" s="120"/>
      <c r="J24" s="120"/>
      <c r="K24" s="120"/>
      <c r="M24" s="282"/>
    </row>
    <row r="25" spans="2:13" ht="15.75" customHeight="1">
      <c r="B25" s="241"/>
      <c r="C25" s="180"/>
      <c r="D25" s="142" t="s">
        <v>1972</v>
      </c>
      <c r="E25" s="374" t="e">
        <f>+E24/E23</f>
        <v>#DIV/0!</v>
      </c>
      <c r="F25" s="207"/>
      <c r="G25" s="120"/>
      <c r="H25" s="120"/>
      <c r="I25" s="120"/>
      <c r="J25" s="120"/>
      <c r="K25" s="120"/>
      <c r="M25" s="282"/>
    </row>
    <row r="26" spans="2:13" ht="15.75" customHeight="1">
      <c r="B26" s="241"/>
      <c r="C26" s="201"/>
      <c r="D26" s="882" t="s">
        <v>1973</v>
      </c>
      <c r="E26" s="787"/>
      <c r="F26" s="787"/>
      <c r="G26" s="787"/>
      <c r="H26" s="787"/>
      <c r="I26" s="787"/>
      <c r="J26" s="787"/>
      <c r="K26" s="787"/>
      <c r="L26" s="787"/>
      <c r="M26" s="788"/>
    </row>
    <row r="27" spans="2:13" ht="15.75" customHeight="1">
      <c r="B27" s="241"/>
      <c r="C27" s="201"/>
      <c r="D27" s="812" t="s">
        <v>1974</v>
      </c>
      <c r="E27" s="787"/>
      <c r="F27" s="787"/>
      <c r="G27" s="787"/>
      <c r="H27" s="787"/>
      <c r="I27" s="787"/>
      <c r="J27" s="787"/>
      <c r="K27" s="787"/>
      <c r="L27" s="787"/>
      <c r="M27" s="788"/>
    </row>
    <row r="28" spans="2:13" ht="15.75" customHeight="1">
      <c r="B28" s="241"/>
      <c r="C28" s="180"/>
      <c r="D28" s="139" t="s">
        <v>1975</v>
      </c>
      <c r="E28" s="383"/>
      <c r="F28" s="120"/>
      <c r="G28" s="120"/>
      <c r="H28" s="120"/>
      <c r="I28" s="120"/>
      <c r="J28" s="120"/>
      <c r="K28" s="120"/>
      <c r="M28" s="282"/>
    </row>
    <row r="29" spans="2:13" ht="15.75" customHeight="1">
      <c r="B29" s="241"/>
      <c r="C29" s="180"/>
      <c r="D29" s="142" t="s">
        <v>1976</v>
      </c>
      <c r="E29" s="383"/>
      <c r="F29" s="120"/>
      <c r="G29" s="120"/>
      <c r="H29" s="120"/>
      <c r="I29" s="120"/>
      <c r="J29" s="120"/>
      <c r="K29" s="120"/>
      <c r="M29" s="282"/>
    </row>
    <row r="30" spans="2:13" ht="15.75" customHeight="1">
      <c r="B30" s="241"/>
      <c r="C30" s="180"/>
      <c r="D30" s="142" t="s">
        <v>1977</v>
      </c>
      <c r="E30" s="383"/>
      <c r="F30" s="120"/>
      <c r="G30" s="120"/>
      <c r="H30" s="120"/>
      <c r="I30" s="120"/>
      <c r="J30" s="120"/>
      <c r="K30" s="120"/>
      <c r="M30" s="282"/>
    </row>
    <row r="31" spans="2:13" ht="15.75" customHeight="1">
      <c r="B31" s="241"/>
      <c r="C31" s="201"/>
      <c r="D31" s="828" t="s">
        <v>1978</v>
      </c>
      <c r="E31" s="790"/>
      <c r="F31" s="790"/>
      <c r="G31" s="790"/>
      <c r="H31" s="790"/>
      <c r="I31" s="790"/>
      <c r="J31" s="790"/>
      <c r="K31" s="790"/>
      <c r="L31" s="790"/>
      <c r="M31" s="791"/>
    </row>
    <row r="32" spans="2:13" ht="15.75" customHeight="1">
      <c r="B32" s="241"/>
      <c r="C32" s="146" t="s">
        <v>846</v>
      </c>
      <c r="D32" s="139" t="s">
        <v>1979</v>
      </c>
      <c r="E32" s="280"/>
      <c r="F32" s="280"/>
      <c r="G32" s="280"/>
      <c r="H32" s="280"/>
      <c r="I32" s="280"/>
      <c r="J32" s="280"/>
      <c r="K32" s="280"/>
      <c r="L32" s="384"/>
      <c r="M32" s="329"/>
    </row>
    <row r="33" spans="2:13" ht="15.75" customHeight="1">
      <c r="B33" s="241"/>
      <c r="C33" s="145" t="s">
        <v>1026</v>
      </c>
      <c r="D33" s="142" t="s">
        <v>1980</v>
      </c>
      <c r="E33" s="385"/>
      <c r="F33" s="385"/>
      <c r="G33" s="385"/>
      <c r="H33" s="385"/>
      <c r="I33" s="385"/>
      <c r="J33" s="385"/>
      <c r="K33" s="385"/>
      <c r="L33" s="386"/>
      <c r="M33" s="331"/>
    </row>
    <row r="34" spans="2:13" ht="15.75" customHeight="1">
      <c r="B34" s="241"/>
      <c r="C34" s="145" t="s">
        <v>1028</v>
      </c>
      <c r="D34" s="176" t="s">
        <v>1981</v>
      </c>
      <c r="E34" s="387"/>
      <c r="F34" s="388"/>
      <c r="G34" s="388"/>
      <c r="H34" s="388"/>
      <c r="I34" s="388"/>
      <c r="J34" s="388"/>
      <c r="K34" s="388"/>
      <c r="L34" s="389"/>
      <c r="M34" s="282"/>
    </row>
    <row r="35" spans="2:13" ht="15.75" customHeight="1">
      <c r="B35" s="241"/>
      <c r="C35" s="145" t="s">
        <v>1030</v>
      </c>
      <c r="D35" s="176" t="s">
        <v>1982</v>
      </c>
      <c r="E35" s="390"/>
      <c r="F35" s="391"/>
      <c r="G35" s="391"/>
      <c r="H35" s="391"/>
      <c r="I35" s="391"/>
      <c r="J35" s="391"/>
      <c r="K35" s="391"/>
      <c r="L35" s="392"/>
      <c r="M35" s="282"/>
    </row>
    <row r="36" spans="2:13" ht="15.75" customHeight="1">
      <c r="B36" s="241"/>
      <c r="C36" s="145" t="s">
        <v>1114</v>
      </c>
      <c r="D36" s="176" t="s">
        <v>1983</v>
      </c>
      <c r="E36" s="393"/>
      <c r="F36" s="394"/>
      <c r="G36" s="394"/>
      <c r="H36" s="394"/>
      <c r="I36" s="394"/>
      <c r="J36" s="394"/>
      <c r="K36" s="394"/>
      <c r="L36" s="395"/>
      <c r="M36" s="282"/>
    </row>
    <row r="37" spans="2:13" ht="15.75" customHeight="1">
      <c r="B37" s="241"/>
      <c r="C37" s="855" t="s">
        <v>1116</v>
      </c>
      <c r="D37" s="206" t="s">
        <v>1984</v>
      </c>
      <c r="E37" s="396" t="str">
        <f t="shared" ref="E37:L37" si="1">IFERROR(E36/E35,"N.A.")</f>
        <v>N.A.</v>
      </c>
      <c r="F37" s="396" t="str">
        <f t="shared" si="1"/>
        <v>N.A.</v>
      </c>
      <c r="G37" s="396" t="str">
        <f t="shared" si="1"/>
        <v>N.A.</v>
      </c>
      <c r="H37" s="396" t="str">
        <f t="shared" si="1"/>
        <v>N.A.</v>
      </c>
      <c r="I37" s="396" t="str">
        <f t="shared" si="1"/>
        <v>N.A.</v>
      </c>
      <c r="J37" s="396" t="str">
        <f t="shared" si="1"/>
        <v>N.A.</v>
      </c>
      <c r="K37" s="396" t="str">
        <f t="shared" si="1"/>
        <v>N.A.</v>
      </c>
      <c r="L37" s="396" t="str">
        <f t="shared" si="1"/>
        <v>N.A.</v>
      </c>
      <c r="M37" s="331"/>
    </row>
    <row r="38" spans="2:13" ht="15.75" customHeight="1">
      <c r="B38" s="241"/>
      <c r="C38" s="791"/>
      <c r="D38" s="142" t="s">
        <v>1985</v>
      </c>
      <c r="E38" s="397" t="str">
        <f t="shared" ref="E38:L38" si="2">+IF(E37="N.A.","N.A.",IF(E37&gt;=75%,1,0))</f>
        <v>N.A.</v>
      </c>
      <c r="F38" s="397" t="str">
        <f t="shared" si="2"/>
        <v>N.A.</v>
      </c>
      <c r="G38" s="397" t="str">
        <f t="shared" si="2"/>
        <v>N.A.</v>
      </c>
      <c r="H38" s="397" t="str">
        <f t="shared" si="2"/>
        <v>N.A.</v>
      </c>
      <c r="I38" s="397" t="str">
        <f t="shared" si="2"/>
        <v>N.A.</v>
      </c>
      <c r="J38" s="397" t="str">
        <f t="shared" si="2"/>
        <v>N.A.</v>
      </c>
      <c r="K38" s="397" t="str">
        <f t="shared" si="2"/>
        <v>N.A.</v>
      </c>
      <c r="L38" s="397" t="str">
        <f t="shared" si="2"/>
        <v>N.A.</v>
      </c>
      <c r="M38" s="331"/>
    </row>
    <row r="39" spans="2:13" ht="15.75" customHeight="1">
      <c r="B39" s="241"/>
      <c r="C39" s="145" t="s">
        <v>1118</v>
      </c>
      <c r="D39" s="142" t="s">
        <v>1986</v>
      </c>
      <c r="E39" s="167"/>
      <c r="F39" s="167"/>
      <c r="G39" s="167"/>
      <c r="H39" s="167"/>
      <c r="I39" s="167"/>
      <c r="J39" s="167"/>
      <c r="K39" s="167"/>
      <c r="L39" s="167"/>
      <c r="M39" s="256"/>
    </row>
    <row r="40" spans="2:13" ht="15.75" customHeight="1">
      <c r="B40" s="241"/>
      <c r="C40" s="201"/>
      <c r="D40" s="826"/>
      <c r="E40" s="784"/>
      <c r="F40" s="784"/>
      <c r="G40" s="784"/>
      <c r="H40" s="784"/>
      <c r="I40" s="784"/>
      <c r="J40" s="784"/>
      <c r="K40" s="784"/>
      <c r="L40" s="784"/>
      <c r="M40" s="785"/>
    </row>
    <row r="41" spans="2:13" ht="15.75" customHeight="1">
      <c r="B41" s="241"/>
      <c r="C41" s="201"/>
      <c r="D41" s="811" t="s">
        <v>1987</v>
      </c>
      <c r="E41" s="787"/>
      <c r="F41" s="787"/>
      <c r="G41" s="787"/>
      <c r="H41" s="787"/>
      <c r="I41" s="787"/>
      <c r="J41" s="787"/>
      <c r="K41" s="787"/>
      <c r="L41" s="787"/>
      <c r="M41" s="788"/>
    </row>
    <row r="42" spans="2:13" ht="15.75" customHeight="1">
      <c r="B42" s="241"/>
      <c r="C42" s="146" t="s">
        <v>846</v>
      </c>
      <c r="D42" s="139" t="s">
        <v>1988</v>
      </c>
      <c r="E42" s="250"/>
      <c r="F42" s="250"/>
      <c r="G42" s="250"/>
      <c r="H42" s="139" t="s">
        <v>1025</v>
      </c>
      <c r="I42" s="120"/>
      <c r="J42" s="398" t="s">
        <v>1989</v>
      </c>
      <c r="K42" s="120"/>
      <c r="M42" s="282"/>
    </row>
    <row r="43" spans="2:13" ht="15.75" customHeight="1">
      <c r="B43" s="241"/>
      <c r="C43" s="145" t="s">
        <v>1120</v>
      </c>
      <c r="D43" s="142" t="s">
        <v>1990</v>
      </c>
      <c r="E43" s="167"/>
      <c r="F43" s="167"/>
      <c r="G43" s="167"/>
      <c r="H43" s="399">
        <f>MAX(E42:G42)</f>
        <v>0</v>
      </c>
      <c r="I43" s="120"/>
      <c r="K43" s="120"/>
      <c r="M43" s="282"/>
    </row>
    <row r="44" spans="2:13" ht="15.75" customHeight="1">
      <c r="B44" s="241"/>
      <c r="C44" s="145" t="s">
        <v>1122</v>
      </c>
      <c r="D44" s="142" t="s">
        <v>1991</v>
      </c>
      <c r="E44" s="250"/>
      <c r="F44" s="250"/>
      <c r="G44" s="250"/>
      <c r="H44" s="400">
        <f t="shared" ref="H44:H45" si="3">SUM(E44:G44)</f>
        <v>0</v>
      </c>
      <c r="I44" s="120"/>
      <c r="J44" s="120"/>
      <c r="K44" s="120"/>
      <c r="M44" s="282"/>
    </row>
    <row r="45" spans="2:13" ht="15.75" customHeight="1">
      <c r="B45" s="241"/>
      <c r="C45" s="145" t="s">
        <v>1124</v>
      </c>
      <c r="D45" s="142" t="s">
        <v>1992</v>
      </c>
      <c r="E45" s="250"/>
      <c r="F45" s="250"/>
      <c r="G45" s="250"/>
      <c r="H45" s="400">
        <f t="shared" si="3"/>
        <v>0</v>
      </c>
      <c r="I45" s="120"/>
      <c r="J45" s="120"/>
      <c r="K45" s="120"/>
      <c r="M45" s="282"/>
    </row>
    <row r="46" spans="2:13" ht="15.75" customHeight="1">
      <c r="B46" s="241"/>
      <c r="C46" s="855" t="s">
        <v>1993</v>
      </c>
      <c r="D46" s="206" t="s">
        <v>1994</v>
      </c>
      <c r="E46" s="339" t="str">
        <f t="shared" ref="E46:G46" si="4">IFERROR(E45/E44,"N.A.")</f>
        <v>N.A.</v>
      </c>
      <c r="F46" s="339" t="str">
        <f t="shared" si="4"/>
        <v>N.A.</v>
      </c>
      <c r="G46" s="339" t="str">
        <f t="shared" si="4"/>
        <v>N.A.</v>
      </c>
      <c r="H46" s="401"/>
      <c r="I46" s="120"/>
      <c r="J46" s="120"/>
      <c r="K46" s="120"/>
      <c r="M46" s="282"/>
    </row>
    <row r="47" spans="2:13" ht="15.75" customHeight="1">
      <c r="B47" s="241"/>
      <c r="C47" s="791"/>
      <c r="D47" s="142" t="s">
        <v>1995</v>
      </c>
      <c r="E47" s="397" t="str">
        <f t="shared" ref="E47:G47" si="5">+IF(E46="N.A.","N.A.",IF(E46&gt;=75%,1,0))</f>
        <v>N.A.</v>
      </c>
      <c r="F47" s="397" t="str">
        <f t="shared" si="5"/>
        <v>N.A.</v>
      </c>
      <c r="G47" s="397" t="str">
        <f t="shared" si="5"/>
        <v>N.A.</v>
      </c>
      <c r="H47" s="400">
        <f>SUM(E47:G47)</f>
        <v>0</v>
      </c>
      <c r="I47" s="120"/>
      <c r="J47" s="120"/>
      <c r="K47" s="120"/>
      <c r="M47" s="282"/>
    </row>
    <row r="48" spans="2:13" ht="15.75" customHeight="1">
      <c r="B48" s="241"/>
      <c r="C48" s="145" t="s">
        <v>1996</v>
      </c>
      <c r="D48" s="822" t="s">
        <v>1997</v>
      </c>
      <c r="E48" s="732"/>
      <c r="F48" s="732"/>
      <c r="G48" s="733"/>
      <c r="H48" s="402" t="str">
        <f>IFERROR(H47/H43,"N.A.")</f>
        <v>N.A.</v>
      </c>
      <c r="I48" s="120"/>
      <c r="J48" s="120"/>
      <c r="K48" s="120"/>
      <c r="M48" s="282"/>
    </row>
    <row r="49" spans="2:13" ht="15.75" customHeight="1">
      <c r="B49" s="241"/>
      <c r="C49" s="201"/>
      <c r="D49" s="882" t="s">
        <v>1998</v>
      </c>
      <c r="E49" s="787"/>
      <c r="F49" s="787"/>
      <c r="G49" s="787"/>
      <c r="H49" s="787"/>
      <c r="I49" s="787"/>
      <c r="J49" s="787"/>
      <c r="K49" s="787"/>
      <c r="L49" s="787"/>
      <c r="M49" s="788"/>
    </row>
    <row r="50" spans="2:13" ht="15.75" customHeight="1">
      <c r="B50" s="241"/>
      <c r="C50" s="180"/>
      <c r="D50" s="139" t="s">
        <v>1975</v>
      </c>
      <c r="E50" s="250"/>
      <c r="F50" s="120"/>
      <c r="G50" s="120"/>
      <c r="H50" s="120"/>
      <c r="I50" s="120"/>
      <c r="J50" s="120"/>
      <c r="K50" s="120"/>
      <c r="M50" s="282"/>
    </row>
    <row r="51" spans="2:13" ht="15.75" customHeight="1">
      <c r="B51" s="241"/>
      <c r="C51" s="180"/>
      <c r="D51" s="142" t="s">
        <v>1976</v>
      </c>
      <c r="E51" s="250"/>
      <c r="F51" s="120"/>
      <c r="G51" s="120"/>
      <c r="H51" s="120"/>
      <c r="I51" s="120"/>
      <c r="J51" s="120"/>
      <c r="K51" s="120"/>
      <c r="M51" s="282"/>
    </row>
    <row r="52" spans="2:13" ht="15.75" customHeight="1">
      <c r="B52" s="241"/>
      <c r="C52" s="180"/>
      <c r="D52" s="142" t="s">
        <v>1977</v>
      </c>
      <c r="E52" s="250"/>
      <c r="F52" s="120"/>
      <c r="G52" s="120"/>
      <c r="H52" s="120"/>
      <c r="I52" s="120"/>
      <c r="J52" s="120"/>
      <c r="K52" s="120"/>
      <c r="M52" s="282"/>
    </row>
    <row r="53" spans="2:13" ht="15.75" customHeight="1">
      <c r="B53" s="241"/>
      <c r="C53" s="201"/>
      <c r="D53" s="828" t="s">
        <v>1978</v>
      </c>
      <c r="E53" s="790"/>
      <c r="F53" s="790"/>
      <c r="G53" s="790"/>
      <c r="H53" s="790"/>
      <c r="I53" s="790"/>
      <c r="J53" s="790"/>
      <c r="K53" s="790"/>
      <c r="L53" s="790"/>
      <c r="M53" s="791"/>
    </row>
    <row r="54" spans="2:13" ht="15.75" customHeight="1">
      <c r="B54" s="241"/>
      <c r="C54" s="146" t="s">
        <v>846</v>
      </c>
      <c r="D54" s="139" t="s">
        <v>1979</v>
      </c>
      <c r="E54" s="280"/>
      <c r="F54" s="280"/>
      <c r="G54" s="280"/>
      <c r="H54" s="280"/>
      <c r="I54" s="280"/>
      <c r="J54" s="280"/>
      <c r="K54" s="280"/>
      <c r="L54" s="384"/>
      <c r="M54" s="329"/>
    </row>
    <row r="55" spans="2:13" ht="15.75" customHeight="1">
      <c r="B55" s="241"/>
      <c r="C55" s="145" t="s">
        <v>1026</v>
      </c>
      <c r="D55" s="142" t="s">
        <v>1980</v>
      </c>
      <c r="E55" s="167"/>
      <c r="F55" s="167"/>
      <c r="G55" s="167"/>
      <c r="H55" s="167"/>
      <c r="I55" s="167"/>
      <c r="J55" s="167"/>
      <c r="K55" s="167"/>
      <c r="L55" s="403"/>
      <c r="M55" s="331"/>
    </row>
    <row r="56" spans="2:13" ht="15.75" customHeight="1">
      <c r="B56" s="241"/>
      <c r="C56" s="145" t="s">
        <v>1028</v>
      </c>
      <c r="D56" s="142" t="s">
        <v>1981</v>
      </c>
      <c r="E56" s="167"/>
      <c r="F56" s="167"/>
      <c r="G56" s="167"/>
      <c r="H56" s="167"/>
      <c r="I56" s="167"/>
      <c r="J56" s="167"/>
      <c r="K56" s="167"/>
      <c r="L56" s="403"/>
      <c r="M56" s="331"/>
    </row>
    <row r="57" spans="2:13" ht="15.75" customHeight="1">
      <c r="B57" s="241"/>
      <c r="C57" s="145" t="s">
        <v>1030</v>
      </c>
      <c r="D57" s="142" t="s">
        <v>1982</v>
      </c>
      <c r="E57" s="391"/>
      <c r="F57" s="391"/>
      <c r="G57" s="391"/>
      <c r="H57" s="391"/>
      <c r="I57" s="391"/>
      <c r="J57" s="391"/>
      <c r="K57" s="391"/>
      <c r="L57" s="391"/>
      <c r="M57" s="331"/>
    </row>
    <row r="58" spans="2:13" ht="15.75" customHeight="1">
      <c r="B58" s="241"/>
      <c r="C58" s="145" t="s">
        <v>1114</v>
      </c>
      <c r="D58" s="142" t="s">
        <v>1983</v>
      </c>
      <c r="E58" s="391"/>
      <c r="F58" s="391"/>
      <c r="G58" s="391"/>
      <c r="H58" s="391"/>
      <c r="I58" s="391"/>
      <c r="J58" s="391"/>
      <c r="K58" s="391"/>
      <c r="L58" s="391"/>
      <c r="M58" s="331"/>
    </row>
    <row r="59" spans="2:13" ht="15.75" customHeight="1">
      <c r="B59" s="241"/>
      <c r="C59" s="855" t="s">
        <v>1116</v>
      </c>
      <c r="D59" s="206" t="s">
        <v>1984</v>
      </c>
      <c r="E59" s="339" t="str">
        <f t="shared" ref="E59:L59" si="6">IFERROR(E58/E57,"N.A.")</f>
        <v>N.A.</v>
      </c>
      <c r="F59" s="339" t="str">
        <f t="shared" si="6"/>
        <v>N.A.</v>
      </c>
      <c r="G59" s="339" t="str">
        <f t="shared" si="6"/>
        <v>N.A.</v>
      </c>
      <c r="H59" s="339" t="str">
        <f t="shared" si="6"/>
        <v>N.A.</v>
      </c>
      <c r="I59" s="339" t="str">
        <f t="shared" si="6"/>
        <v>N.A.</v>
      </c>
      <c r="J59" s="339" t="str">
        <f t="shared" si="6"/>
        <v>N.A.</v>
      </c>
      <c r="K59" s="339" t="str">
        <f t="shared" si="6"/>
        <v>N.A.</v>
      </c>
      <c r="L59" s="339" t="str">
        <f t="shared" si="6"/>
        <v>N.A.</v>
      </c>
      <c r="M59" s="331"/>
    </row>
    <row r="60" spans="2:13" ht="15.75" customHeight="1">
      <c r="B60" s="241"/>
      <c r="C60" s="791"/>
      <c r="D60" s="142" t="s">
        <v>1999</v>
      </c>
      <c r="E60" s="397" t="str">
        <f t="shared" ref="E60:L60" si="7">+IF(E59="N.A.","N.A.",IF(E59&gt;=75%,1,0))</f>
        <v>N.A.</v>
      </c>
      <c r="F60" s="397" t="str">
        <f t="shared" si="7"/>
        <v>N.A.</v>
      </c>
      <c r="G60" s="397" t="str">
        <f t="shared" si="7"/>
        <v>N.A.</v>
      </c>
      <c r="H60" s="397" t="str">
        <f t="shared" si="7"/>
        <v>N.A.</v>
      </c>
      <c r="I60" s="397" t="str">
        <f t="shared" si="7"/>
        <v>N.A.</v>
      </c>
      <c r="J60" s="397" t="str">
        <f t="shared" si="7"/>
        <v>N.A.</v>
      </c>
      <c r="K60" s="397" t="str">
        <f t="shared" si="7"/>
        <v>N.A.</v>
      </c>
      <c r="L60" s="397" t="str">
        <f t="shared" si="7"/>
        <v>N.A.</v>
      </c>
      <c r="M60" s="331"/>
    </row>
    <row r="61" spans="2:13" ht="15.75" customHeight="1">
      <c r="B61" s="241"/>
      <c r="C61" s="145" t="s">
        <v>1118</v>
      </c>
      <c r="D61" s="142" t="s">
        <v>1986</v>
      </c>
      <c r="E61" s="150"/>
      <c r="F61" s="167"/>
      <c r="G61" s="167"/>
      <c r="H61" s="167"/>
      <c r="I61" s="167"/>
      <c r="J61" s="167"/>
      <c r="K61" s="167"/>
      <c r="L61" s="403"/>
      <c r="M61" s="256"/>
    </row>
    <row r="62" spans="2:13" ht="15.75" customHeight="1">
      <c r="B62" s="241"/>
      <c r="C62" s="201"/>
      <c r="D62" s="826"/>
      <c r="E62" s="784"/>
      <c r="F62" s="784"/>
      <c r="G62" s="784"/>
      <c r="H62" s="784"/>
      <c r="I62" s="784"/>
      <c r="J62" s="784"/>
      <c r="K62" s="784"/>
      <c r="L62" s="784"/>
      <c r="M62" s="785"/>
    </row>
    <row r="63" spans="2:13" ht="15.75" customHeight="1">
      <c r="B63" s="241"/>
      <c r="C63" s="201"/>
      <c r="D63" s="811" t="s">
        <v>1987</v>
      </c>
      <c r="E63" s="787"/>
      <c r="F63" s="787"/>
      <c r="G63" s="787"/>
      <c r="H63" s="787"/>
      <c r="I63" s="787"/>
      <c r="J63" s="787"/>
      <c r="K63" s="787"/>
      <c r="L63" s="787"/>
      <c r="M63" s="788"/>
    </row>
    <row r="64" spans="2:13" ht="15.75" customHeight="1">
      <c r="B64" s="241"/>
      <c r="C64" s="146" t="s">
        <v>846</v>
      </c>
      <c r="D64" s="139" t="s">
        <v>1988</v>
      </c>
      <c r="E64" s="139">
        <v>1</v>
      </c>
      <c r="F64" s="139">
        <v>2</v>
      </c>
      <c r="G64" s="139">
        <v>3</v>
      </c>
      <c r="H64" s="139" t="s">
        <v>1025</v>
      </c>
      <c r="I64" s="120"/>
      <c r="J64" s="120"/>
      <c r="K64" s="120"/>
      <c r="M64" s="282"/>
    </row>
    <row r="65" spans="2:13" ht="15.75" customHeight="1">
      <c r="B65" s="241"/>
      <c r="C65" s="145" t="s">
        <v>1120</v>
      </c>
      <c r="D65" s="142" t="s">
        <v>1990</v>
      </c>
      <c r="E65" s="182" t="s">
        <v>2000</v>
      </c>
      <c r="F65" s="182" t="s">
        <v>2001</v>
      </c>
      <c r="G65" s="182" t="s">
        <v>2002</v>
      </c>
      <c r="H65" s="399">
        <f>MAX(E64:G64)</f>
        <v>3</v>
      </c>
      <c r="I65" s="120"/>
      <c r="J65" s="120"/>
      <c r="K65" s="120"/>
      <c r="M65" s="282"/>
    </row>
    <row r="66" spans="2:13" ht="15.75" customHeight="1">
      <c r="B66" s="241"/>
      <c r="C66" s="145" t="s">
        <v>1122</v>
      </c>
      <c r="D66" s="142" t="s">
        <v>1991</v>
      </c>
      <c r="E66" s="250"/>
      <c r="F66" s="250"/>
      <c r="G66" s="250"/>
      <c r="H66" s="400">
        <f t="shared" ref="H66:H67" si="8">SUM(E66:G66)</f>
        <v>0</v>
      </c>
      <c r="I66" s="120"/>
      <c r="J66" s="120"/>
      <c r="K66" s="120"/>
      <c r="M66" s="282"/>
    </row>
    <row r="67" spans="2:13" ht="15.75" customHeight="1">
      <c r="B67" s="241"/>
      <c r="C67" s="145" t="s">
        <v>1124</v>
      </c>
      <c r="D67" s="142" t="s">
        <v>2003</v>
      </c>
      <c r="E67" s="250"/>
      <c r="F67" s="250"/>
      <c r="G67" s="250"/>
      <c r="H67" s="400">
        <f t="shared" si="8"/>
        <v>0</v>
      </c>
      <c r="I67" s="120"/>
      <c r="J67" s="120"/>
      <c r="K67" s="120"/>
      <c r="M67" s="282"/>
    </row>
    <row r="68" spans="2:13" ht="15.75" customHeight="1">
      <c r="B68" s="241"/>
      <c r="C68" s="855" t="s">
        <v>1993</v>
      </c>
      <c r="D68" s="206" t="s">
        <v>1994</v>
      </c>
      <c r="E68" s="339" t="e">
        <f t="shared" ref="E68:G68" si="9">+E67/E66</f>
        <v>#DIV/0!</v>
      </c>
      <c r="F68" s="339" t="e">
        <f t="shared" si="9"/>
        <v>#DIV/0!</v>
      </c>
      <c r="G68" s="339" t="e">
        <f t="shared" si="9"/>
        <v>#DIV/0!</v>
      </c>
      <c r="H68" s="401"/>
      <c r="I68" s="120"/>
      <c r="J68" s="120"/>
      <c r="K68" s="120"/>
      <c r="M68" s="282"/>
    </row>
    <row r="69" spans="2:13" ht="15.75" customHeight="1">
      <c r="B69" s="241"/>
      <c r="C69" s="791"/>
      <c r="D69" s="142" t="s">
        <v>1995</v>
      </c>
      <c r="E69" s="397" t="e">
        <f t="shared" ref="E69:G69" si="10">+IF(E68&gt;=75%,1,0)</f>
        <v>#DIV/0!</v>
      </c>
      <c r="F69" s="397" t="e">
        <f t="shared" si="10"/>
        <v>#DIV/0!</v>
      </c>
      <c r="G69" s="397" t="e">
        <f t="shared" si="10"/>
        <v>#DIV/0!</v>
      </c>
      <c r="H69" s="400" t="e">
        <f>SUM(E69:G69)</f>
        <v>#DIV/0!</v>
      </c>
      <c r="I69" s="120"/>
      <c r="J69" s="120"/>
      <c r="K69" s="120"/>
      <c r="M69" s="282"/>
    </row>
    <row r="70" spans="2:13" ht="15.75" customHeight="1">
      <c r="B70" s="241"/>
      <c r="C70" s="145" t="s">
        <v>1996</v>
      </c>
      <c r="D70" s="822" t="s">
        <v>1997</v>
      </c>
      <c r="E70" s="732"/>
      <c r="F70" s="732"/>
      <c r="G70" s="733"/>
      <c r="H70" s="404" t="str">
        <f>IFERROR(H69/H65,"N.A.")</f>
        <v>N.A.</v>
      </c>
      <c r="I70" s="120"/>
      <c r="J70" s="120"/>
      <c r="K70" s="120"/>
      <c r="M70" s="282"/>
    </row>
    <row r="71" spans="2:13" ht="15.75" customHeight="1">
      <c r="B71" s="241"/>
      <c r="C71" s="201"/>
      <c r="D71" s="811"/>
      <c r="E71" s="787"/>
      <c r="F71" s="787"/>
      <c r="G71" s="787"/>
      <c r="H71" s="787"/>
      <c r="I71" s="787"/>
      <c r="J71" s="787"/>
      <c r="K71" s="787"/>
      <c r="L71" s="787"/>
      <c r="M71" s="788"/>
    </row>
    <row r="72" spans="2:13" ht="15.75" customHeight="1">
      <c r="B72" s="241"/>
      <c r="C72" s="201"/>
      <c r="D72" s="812" t="s">
        <v>2004</v>
      </c>
      <c r="E72" s="787"/>
      <c r="F72" s="787"/>
      <c r="G72" s="787"/>
      <c r="H72" s="787"/>
      <c r="I72" s="787"/>
      <c r="J72" s="787"/>
      <c r="K72" s="787"/>
      <c r="L72" s="787"/>
      <c r="M72" s="788"/>
    </row>
    <row r="73" spans="2:13" ht="15.75" customHeight="1">
      <c r="B73" s="241"/>
      <c r="C73" s="146" t="s">
        <v>2005</v>
      </c>
      <c r="D73" s="153" t="s">
        <v>2006</v>
      </c>
      <c r="E73" s="405" t="str">
        <f>+H48</f>
        <v>N.A.</v>
      </c>
      <c r="F73" s="120"/>
      <c r="G73" s="120"/>
      <c r="H73" s="120"/>
      <c r="I73" s="120"/>
      <c r="J73" s="120"/>
      <c r="K73" s="120"/>
      <c r="M73" s="282"/>
    </row>
    <row r="74" spans="2:13" ht="15.75" customHeight="1">
      <c r="B74" s="241"/>
      <c r="C74" s="145" t="s">
        <v>2007</v>
      </c>
      <c r="D74" s="182" t="s">
        <v>2008</v>
      </c>
      <c r="E74" s="169" t="str">
        <f>+H70</f>
        <v>N.A.</v>
      </c>
      <c r="F74" s="120"/>
      <c r="G74" s="120"/>
      <c r="H74" s="120"/>
      <c r="I74" s="120"/>
      <c r="J74" s="120"/>
      <c r="K74" s="120"/>
      <c r="M74" s="282"/>
    </row>
    <row r="75" spans="2:13" ht="15.75" customHeight="1">
      <c r="B75" s="241"/>
      <c r="C75" s="145" t="s">
        <v>846</v>
      </c>
      <c r="D75" s="142" t="s">
        <v>2009</v>
      </c>
      <c r="E75" s="169" t="e">
        <f>AVERAGE(E73:E74)</f>
        <v>#DIV/0!</v>
      </c>
      <c r="F75" s="120"/>
      <c r="G75" s="120"/>
      <c r="H75" s="120"/>
      <c r="I75" s="120"/>
      <c r="J75" s="120"/>
      <c r="K75" s="120"/>
      <c r="M75" s="282"/>
    </row>
    <row r="76" spans="2:13" ht="15.75" customHeight="1">
      <c r="B76" s="241"/>
      <c r="C76" s="201"/>
      <c r="D76" s="811"/>
      <c r="E76" s="787"/>
      <c r="F76" s="787"/>
      <c r="G76" s="787"/>
      <c r="H76" s="787"/>
      <c r="I76" s="787"/>
      <c r="J76" s="787"/>
      <c r="K76" s="787"/>
      <c r="L76" s="787"/>
      <c r="M76" s="788"/>
    </row>
    <row r="77" spans="2:13" ht="15.75" customHeight="1">
      <c r="B77" s="241"/>
      <c r="C77" s="201"/>
      <c r="D77" s="812" t="s">
        <v>2010</v>
      </c>
      <c r="E77" s="787"/>
      <c r="F77" s="787"/>
      <c r="G77" s="787"/>
      <c r="H77" s="787"/>
      <c r="I77" s="787"/>
      <c r="J77" s="787"/>
      <c r="K77" s="787"/>
      <c r="L77" s="787"/>
      <c r="M77" s="788"/>
    </row>
    <row r="78" spans="2:13" ht="15.75" customHeight="1">
      <c r="B78" s="241"/>
      <c r="C78" s="180"/>
      <c r="D78" s="406"/>
      <c r="E78" s="153" t="s">
        <v>2011</v>
      </c>
      <c r="F78" s="153" t="s">
        <v>1321</v>
      </c>
      <c r="H78" s="120"/>
      <c r="I78" s="120"/>
      <c r="J78" s="120"/>
      <c r="K78" s="120"/>
      <c r="M78" s="282"/>
    </row>
    <row r="79" spans="2:13" ht="15.75" customHeight="1">
      <c r="B79" s="241"/>
      <c r="C79" s="180"/>
      <c r="D79" s="142" t="s">
        <v>2012</v>
      </c>
      <c r="E79" s="335" t="e">
        <f>+E25</f>
        <v>#DIV/0!</v>
      </c>
      <c r="F79" s="156"/>
      <c r="G79" s="120"/>
      <c r="H79" s="120"/>
      <c r="I79" s="120"/>
      <c r="J79" s="120"/>
      <c r="K79" s="120"/>
      <c r="M79" s="282"/>
    </row>
    <row r="80" spans="2:13" ht="15.75" customHeight="1">
      <c r="B80" s="241"/>
      <c r="C80" s="180"/>
      <c r="D80" s="142" t="s">
        <v>2013</v>
      </c>
      <c r="E80" s="335" t="e">
        <f>+E75</f>
        <v>#DIV/0!</v>
      </c>
      <c r="F80" s="156"/>
      <c r="G80" s="120"/>
      <c r="H80" s="120"/>
      <c r="I80" s="120"/>
      <c r="J80" s="120"/>
      <c r="K80" s="120"/>
      <c r="M80" s="282"/>
    </row>
    <row r="81" spans="2:13" ht="15.75" customHeight="1">
      <c r="B81" s="187"/>
      <c r="C81" s="145"/>
      <c r="D81" s="142" t="s">
        <v>268</v>
      </c>
      <c r="E81" s="407" t="str">
        <f>Formulas!$D$29</f>
        <v>ERROR: LA SUMA DE LAS PONDERACIONES DEBE SER 100%</v>
      </c>
      <c r="F81" s="408">
        <f>IFERROR(Formulas!$E$29,0)</f>
        <v>0</v>
      </c>
      <c r="G81" s="337"/>
      <c r="H81" s="337"/>
      <c r="I81" s="337"/>
      <c r="J81" s="337"/>
      <c r="K81" s="337"/>
      <c r="L81" s="284"/>
      <c r="M81" s="285"/>
    </row>
    <row r="82" spans="2:13" ht="24" customHeight="1">
      <c r="B82" s="187" t="s">
        <v>931</v>
      </c>
      <c r="C82" s="202"/>
      <c r="D82" s="822" t="s">
        <v>2014</v>
      </c>
      <c r="E82" s="732"/>
      <c r="F82" s="732"/>
      <c r="G82" s="732"/>
      <c r="H82" s="732"/>
      <c r="I82" s="732"/>
      <c r="J82" s="732"/>
      <c r="K82" s="732"/>
      <c r="L82" s="732"/>
      <c r="M82" s="733"/>
    </row>
    <row r="83" spans="2:13" ht="15.75" customHeight="1">
      <c r="B83" s="187" t="s">
        <v>933</v>
      </c>
      <c r="C83" s="202"/>
      <c r="D83" s="822" t="s">
        <v>1033</v>
      </c>
      <c r="E83" s="732"/>
      <c r="F83" s="732"/>
      <c r="G83" s="732"/>
      <c r="H83" s="732"/>
      <c r="I83" s="732"/>
      <c r="J83" s="732"/>
      <c r="K83" s="732"/>
      <c r="L83" s="732"/>
      <c r="M83" s="733"/>
    </row>
    <row r="84" spans="2:13" ht="15.75" customHeight="1">
      <c r="B84" s="118"/>
      <c r="C84" s="119"/>
      <c r="D84" s="120"/>
      <c r="E84" s="120"/>
      <c r="F84" s="120"/>
      <c r="G84" s="120"/>
      <c r="H84" s="120"/>
      <c r="I84" s="120"/>
      <c r="J84" s="120"/>
      <c r="K84" s="120"/>
    </row>
    <row r="85" spans="2:13" ht="24" customHeight="1">
      <c r="B85" s="830" t="s">
        <v>935</v>
      </c>
      <c r="C85" s="732"/>
      <c r="D85" s="732"/>
      <c r="E85" s="733"/>
      <c r="F85" s="120"/>
      <c r="G85" s="120"/>
      <c r="H85" s="120"/>
      <c r="I85" s="120"/>
      <c r="J85" s="120"/>
      <c r="K85" s="120"/>
    </row>
    <row r="86" spans="2:13" ht="15.75" customHeight="1">
      <c r="B86" s="813">
        <v>1</v>
      </c>
      <c r="C86" s="180"/>
      <c r="D86" s="181" t="s">
        <v>936</v>
      </c>
      <c r="E86" s="148"/>
      <c r="F86" s="120"/>
      <c r="G86" s="120"/>
      <c r="H86" s="120"/>
      <c r="I86" s="120"/>
      <c r="J86" s="120"/>
      <c r="K86" s="120"/>
    </row>
    <row r="87" spans="2:13" ht="15.75" customHeight="1">
      <c r="B87" s="814"/>
      <c r="C87" s="180"/>
      <c r="D87" s="142" t="s">
        <v>8</v>
      </c>
      <c r="E87" s="148"/>
      <c r="F87" s="120"/>
      <c r="G87" s="120"/>
      <c r="H87" s="120"/>
      <c r="I87" s="120"/>
      <c r="J87" s="120"/>
      <c r="K87" s="120"/>
    </row>
    <row r="88" spans="2:13" ht="15.75" customHeight="1">
      <c r="B88" s="814"/>
      <c r="C88" s="180"/>
      <c r="D88" s="142" t="s">
        <v>937</v>
      </c>
      <c r="E88" s="148"/>
      <c r="F88" s="120"/>
      <c r="G88" s="120"/>
      <c r="H88" s="120"/>
      <c r="I88" s="120"/>
      <c r="J88" s="120"/>
      <c r="K88" s="120"/>
    </row>
    <row r="89" spans="2:13" ht="15.75" customHeight="1">
      <c r="B89" s="814"/>
      <c r="C89" s="180"/>
      <c r="D89" s="142" t="s">
        <v>10</v>
      </c>
      <c r="E89" s="148"/>
      <c r="F89" s="120"/>
      <c r="G89" s="120"/>
      <c r="H89" s="120"/>
      <c r="I89" s="120"/>
      <c r="J89" s="120"/>
      <c r="K89" s="120"/>
    </row>
    <row r="90" spans="2:13" ht="15.75" customHeight="1">
      <c r="B90" s="814"/>
      <c r="C90" s="180"/>
      <c r="D90" s="142" t="s">
        <v>12</v>
      </c>
      <c r="E90" s="148"/>
      <c r="F90" s="120"/>
      <c r="G90" s="120"/>
      <c r="H90" s="120"/>
      <c r="I90" s="120"/>
      <c r="J90" s="120"/>
      <c r="K90" s="120"/>
    </row>
    <row r="91" spans="2:13" ht="15.75" customHeight="1">
      <c r="B91" s="814"/>
      <c r="C91" s="180"/>
      <c r="D91" s="142" t="s">
        <v>14</v>
      </c>
      <c r="E91" s="148"/>
      <c r="F91" s="120"/>
      <c r="G91" s="120"/>
      <c r="H91" s="120"/>
      <c r="I91" s="120"/>
      <c r="J91" s="120"/>
      <c r="K91" s="120"/>
    </row>
    <row r="92" spans="2:13" ht="15.75" customHeight="1">
      <c r="B92" s="815"/>
      <c r="C92" s="145"/>
      <c r="D92" s="142" t="s">
        <v>938</v>
      </c>
      <c r="E92" s="148"/>
      <c r="F92" s="120"/>
      <c r="G92" s="120"/>
      <c r="H92" s="120"/>
      <c r="I92" s="120"/>
      <c r="J92" s="120"/>
      <c r="K92" s="120"/>
    </row>
    <row r="93" spans="2:13" ht="15.75" customHeight="1">
      <c r="B93" s="118"/>
      <c r="C93" s="119"/>
      <c r="D93" s="120"/>
      <c r="E93" s="120"/>
      <c r="F93" s="120"/>
      <c r="G93" s="120"/>
      <c r="H93" s="120"/>
      <c r="I93" s="120"/>
      <c r="J93" s="120"/>
      <c r="K93" s="120"/>
    </row>
    <row r="94" spans="2:13" ht="15.75" customHeight="1">
      <c r="B94" s="830" t="s">
        <v>939</v>
      </c>
      <c r="C94" s="732"/>
      <c r="D94" s="732"/>
      <c r="E94" s="733"/>
      <c r="F94" s="120"/>
      <c r="G94" s="120"/>
      <c r="H94" s="120"/>
      <c r="I94" s="120"/>
      <c r="J94" s="120"/>
      <c r="K94" s="120"/>
    </row>
    <row r="95" spans="2:13" ht="15.75" customHeight="1">
      <c r="B95" s="813">
        <v>1</v>
      </c>
      <c r="C95" s="180"/>
      <c r="D95" s="181" t="s">
        <v>936</v>
      </c>
      <c r="E95" s="231" t="s">
        <v>940</v>
      </c>
      <c r="F95" s="120"/>
      <c r="G95" s="120"/>
      <c r="H95" s="120"/>
      <c r="I95" s="120"/>
      <c r="J95" s="120"/>
      <c r="K95" s="120"/>
    </row>
    <row r="96" spans="2:13" ht="15.75" customHeight="1">
      <c r="B96" s="814"/>
      <c r="C96" s="180"/>
      <c r="D96" s="142" t="s">
        <v>8</v>
      </c>
      <c r="E96" s="231" t="s">
        <v>1034</v>
      </c>
      <c r="F96" s="120"/>
      <c r="G96" s="120"/>
      <c r="H96" s="120"/>
      <c r="I96" s="120"/>
      <c r="J96" s="120"/>
      <c r="K96" s="120"/>
    </row>
    <row r="97" spans="2:11" ht="15.75" customHeight="1">
      <c r="B97" s="814"/>
      <c r="C97" s="180"/>
      <c r="D97" s="142" t="s">
        <v>937</v>
      </c>
      <c r="E97" s="183"/>
      <c r="F97" s="120"/>
      <c r="G97" s="120"/>
      <c r="H97" s="120"/>
      <c r="I97" s="120"/>
      <c r="J97" s="120"/>
      <c r="K97" s="120"/>
    </row>
    <row r="98" spans="2:11" ht="15.75" customHeight="1">
      <c r="B98" s="814"/>
      <c r="C98" s="180"/>
      <c r="D98" s="142" t="s">
        <v>10</v>
      </c>
      <c r="E98" s="183"/>
      <c r="F98" s="120"/>
      <c r="G98" s="120"/>
      <c r="H98" s="120"/>
      <c r="I98" s="120"/>
      <c r="J98" s="120"/>
      <c r="K98" s="120"/>
    </row>
    <row r="99" spans="2:11" ht="15.75" customHeight="1">
      <c r="B99" s="814"/>
      <c r="C99" s="180"/>
      <c r="D99" s="142" t="s">
        <v>12</v>
      </c>
      <c r="E99" s="183"/>
      <c r="F99" s="120"/>
      <c r="G99" s="120"/>
      <c r="H99" s="120"/>
      <c r="I99" s="120"/>
      <c r="J99" s="120"/>
      <c r="K99" s="120"/>
    </row>
    <row r="100" spans="2:11" ht="15.75" customHeight="1">
      <c r="B100" s="814"/>
      <c r="C100" s="180"/>
      <c r="D100" s="142" t="s">
        <v>14</v>
      </c>
      <c r="E100" s="183"/>
      <c r="F100" s="120"/>
      <c r="G100" s="120"/>
      <c r="H100" s="120"/>
      <c r="I100" s="120"/>
      <c r="J100" s="120"/>
      <c r="K100" s="120"/>
    </row>
    <row r="101" spans="2:11" ht="15.75" customHeight="1">
      <c r="B101" s="815"/>
      <c r="C101" s="145"/>
      <c r="D101" s="142" t="s">
        <v>938</v>
      </c>
      <c r="E101" s="183"/>
      <c r="F101" s="120"/>
      <c r="G101" s="120"/>
      <c r="H101" s="120"/>
      <c r="I101" s="120"/>
      <c r="J101" s="120"/>
      <c r="K101" s="120"/>
    </row>
    <row r="102" spans="2:11" ht="15.75" customHeight="1">
      <c r="B102" s="118"/>
      <c r="C102" s="119"/>
      <c r="D102" s="120"/>
      <c r="E102" s="120"/>
      <c r="F102" s="120"/>
      <c r="G102" s="120"/>
      <c r="H102" s="120"/>
      <c r="I102" s="120"/>
      <c r="J102" s="120"/>
      <c r="K102" s="120"/>
    </row>
    <row r="103" spans="2:11" ht="15" customHeight="1">
      <c r="B103" s="178" t="s">
        <v>942</v>
      </c>
      <c r="C103" s="224"/>
      <c r="D103" s="224"/>
      <c r="E103" s="225"/>
      <c r="G103" s="120"/>
      <c r="H103" s="120"/>
      <c r="I103" s="120"/>
      <c r="J103" s="120"/>
      <c r="K103" s="120"/>
    </row>
    <row r="104" spans="2:11" ht="15.75" customHeight="1">
      <c r="B104" s="187" t="s">
        <v>943</v>
      </c>
      <c r="C104" s="142" t="s">
        <v>944</v>
      </c>
      <c r="D104" s="142" t="s">
        <v>945</v>
      </c>
      <c r="E104" s="142" t="s">
        <v>946</v>
      </c>
      <c r="F104" s="120"/>
      <c r="G104" s="120"/>
      <c r="H104" s="120"/>
      <c r="I104" s="120"/>
      <c r="J104" s="120"/>
    </row>
    <row r="105" spans="2:11" ht="15.75" customHeight="1">
      <c r="B105" s="189">
        <v>42401</v>
      </c>
      <c r="C105" s="142">
        <v>1</v>
      </c>
      <c r="D105" s="216" t="s">
        <v>2015</v>
      </c>
      <c r="E105" s="142"/>
      <c r="F105" s="120"/>
      <c r="G105" s="120"/>
      <c r="H105" s="120"/>
      <c r="I105" s="120"/>
      <c r="J105" s="120"/>
    </row>
    <row r="106" spans="2:11" ht="15.75" customHeight="1">
      <c r="B106" s="191"/>
      <c r="C106" s="192"/>
      <c r="D106" s="120"/>
      <c r="E106" s="120"/>
      <c r="F106" s="120"/>
      <c r="G106" s="120"/>
      <c r="H106" s="120"/>
      <c r="I106" s="120"/>
      <c r="J106" s="120"/>
      <c r="K106" s="120"/>
    </row>
    <row r="107" spans="2:11" ht="15.75" customHeight="1">
      <c r="B107" s="193" t="s">
        <v>850</v>
      </c>
      <c r="C107" s="194"/>
      <c r="D107" s="120"/>
      <c r="E107" s="120"/>
      <c r="F107" s="120"/>
      <c r="G107" s="120"/>
      <c r="H107" s="120"/>
      <c r="I107" s="120"/>
      <c r="J107" s="120"/>
      <c r="K107" s="120"/>
    </row>
    <row r="108" spans="2:11" ht="15.75" customHeight="1">
      <c r="B108" s="889"/>
      <c r="C108" s="784"/>
      <c r="D108" s="784"/>
      <c r="E108" s="784"/>
      <c r="F108" s="784"/>
      <c r="G108" s="784"/>
      <c r="H108" s="784"/>
      <c r="I108" s="785"/>
      <c r="J108" s="120"/>
      <c r="K108" s="120"/>
    </row>
    <row r="109" spans="2:11" ht="15.75" customHeight="1">
      <c r="B109" s="881"/>
      <c r="C109" s="790"/>
      <c r="D109" s="790"/>
      <c r="E109" s="790"/>
      <c r="F109" s="790"/>
      <c r="G109" s="790"/>
      <c r="H109" s="790"/>
      <c r="I109" s="791"/>
      <c r="J109" s="120"/>
      <c r="K109" s="120"/>
    </row>
    <row r="110" spans="2:11" ht="15.75" customHeight="1">
      <c r="B110" s="120"/>
      <c r="C110" s="170"/>
      <c r="D110" s="120"/>
      <c r="E110" s="120"/>
      <c r="F110" s="120"/>
      <c r="G110" s="120"/>
      <c r="H110" s="120"/>
      <c r="I110" s="120"/>
      <c r="J110" s="120"/>
      <c r="K110" s="120"/>
    </row>
    <row r="111" spans="2:11" ht="15.75" customHeight="1">
      <c r="B111" s="220" t="s">
        <v>948</v>
      </c>
      <c r="C111" s="197"/>
      <c r="D111" s="120"/>
      <c r="E111" s="120"/>
      <c r="F111" s="120"/>
      <c r="G111" s="120"/>
      <c r="H111" s="120"/>
      <c r="I111" s="120"/>
      <c r="J111" s="120"/>
      <c r="K111" s="120"/>
    </row>
    <row r="112" spans="2:11" ht="15.75" customHeight="1">
      <c r="B112" s="118"/>
      <c r="C112" s="119"/>
      <c r="D112" s="120"/>
      <c r="E112" s="120"/>
      <c r="F112" s="120"/>
      <c r="G112" s="120"/>
      <c r="H112" s="120"/>
      <c r="I112" s="120"/>
      <c r="J112" s="120"/>
      <c r="K112" s="120"/>
    </row>
    <row r="113" spans="2:11" ht="15.75" customHeight="1">
      <c r="B113" s="198" t="s">
        <v>949</v>
      </c>
      <c r="C113" s="146"/>
      <c r="D113" s="139" t="s">
        <v>2016</v>
      </c>
      <c r="E113" s="120"/>
      <c r="F113" s="120"/>
      <c r="G113" s="120"/>
      <c r="H113" s="120"/>
      <c r="I113" s="120"/>
      <c r="J113" s="120"/>
      <c r="K113" s="120"/>
    </row>
    <row r="114" spans="2:11" ht="15.75" customHeight="1">
      <c r="B114" s="813" t="s">
        <v>951</v>
      </c>
      <c r="C114" s="180"/>
      <c r="D114" s="221" t="s">
        <v>952</v>
      </c>
      <c r="E114" s="120"/>
      <c r="F114" s="120"/>
      <c r="G114" s="120"/>
      <c r="H114" s="120"/>
      <c r="I114" s="120"/>
      <c r="J114" s="120"/>
      <c r="K114" s="120"/>
    </row>
    <row r="115" spans="2:11" ht="15.75" customHeight="1">
      <c r="B115" s="814"/>
      <c r="C115" s="180"/>
      <c r="D115" s="206" t="s">
        <v>2017</v>
      </c>
      <c r="E115" s="120"/>
      <c r="F115" s="120"/>
      <c r="G115" s="120"/>
      <c r="H115" s="120"/>
      <c r="I115" s="120"/>
      <c r="J115" s="120"/>
      <c r="K115" s="120"/>
    </row>
    <row r="116" spans="2:11" ht="15.75" customHeight="1">
      <c r="B116" s="814"/>
      <c r="C116" s="180"/>
      <c r="D116" s="221" t="s">
        <v>1038</v>
      </c>
      <c r="E116" s="120"/>
      <c r="F116" s="120"/>
      <c r="G116" s="120"/>
      <c r="H116" s="120"/>
      <c r="I116" s="120"/>
      <c r="J116" s="120"/>
      <c r="K116" s="120"/>
    </row>
    <row r="117" spans="2:11" ht="15.75" customHeight="1">
      <c r="B117" s="814"/>
      <c r="C117" s="180"/>
      <c r="D117" s="206" t="s">
        <v>2018</v>
      </c>
      <c r="E117" s="120"/>
      <c r="F117" s="120"/>
      <c r="G117" s="120"/>
      <c r="H117" s="120"/>
      <c r="I117" s="120"/>
      <c r="J117" s="120"/>
      <c r="K117" s="120"/>
    </row>
    <row r="118" spans="2:11" ht="15.75" customHeight="1">
      <c r="B118" s="814"/>
      <c r="C118" s="180"/>
      <c r="D118" s="206" t="s">
        <v>2019</v>
      </c>
      <c r="E118" s="120"/>
      <c r="F118" s="120"/>
      <c r="G118" s="120"/>
      <c r="H118" s="120"/>
      <c r="I118" s="120"/>
      <c r="J118" s="120"/>
      <c r="K118" s="120"/>
    </row>
    <row r="119" spans="2:11" ht="15.75" customHeight="1">
      <c r="B119" s="814"/>
      <c r="C119" s="180"/>
      <c r="D119" s="409" t="s">
        <v>2020</v>
      </c>
      <c r="E119" s="120"/>
      <c r="F119" s="120"/>
      <c r="G119" s="120"/>
      <c r="H119" s="120"/>
      <c r="I119" s="120"/>
      <c r="J119" s="120"/>
      <c r="K119" s="120"/>
    </row>
    <row r="120" spans="2:11" ht="15.75" customHeight="1">
      <c r="B120" s="815"/>
      <c r="C120" s="145"/>
      <c r="D120" s="252" t="s">
        <v>2021</v>
      </c>
      <c r="E120" s="120"/>
      <c r="F120" s="120"/>
      <c r="G120" s="120"/>
      <c r="H120" s="120"/>
      <c r="I120" s="120"/>
      <c r="J120" s="120"/>
      <c r="K120" s="120"/>
    </row>
    <row r="121" spans="2:11" ht="15.75" customHeight="1">
      <c r="B121" s="187" t="s">
        <v>964</v>
      </c>
      <c r="C121" s="145"/>
      <c r="D121" s="142"/>
      <c r="E121" s="120"/>
      <c r="F121" s="120"/>
      <c r="G121" s="120"/>
      <c r="H121" s="120"/>
      <c r="I121" s="120"/>
      <c r="J121" s="120"/>
      <c r="K121" s="120"/>
    </row>
    <row r="122" spans="2:11" ht="15.75" customHeight="1">
      <c r="B122" s="813" t="s">
        <v>965</v>
      </c>
      <c r="C122" s="180"/>
      <c r="D122" s="206" t="s">
        <v>2022</v>
      </c>
      <c r="E122" s="120"/>
      <c r="F122" s="120"/>
      <c r="G122" s="120"/>
      <c r="H122" s="120"/>
      <c r="I122" s="120"/>
      <c r="J122" s="120"/>
      <c r="K122" s="120"/>
    </row>
    <row r="123" spans="2:11" ht="15.75" customHeight="1">
      <c r="B123" s="814"/>
      <c r="C123" s="180"/>
      <c r="D123" s="206" t="s">
        <v>2023</v>
      </c>
      <c r="E123" s="120"/>
      <c r="F123" s="120"/>
      <c r="G123" s="120"/>
      <c r="H123" s="120"/>
      <c r="I123" s="120"/>
      <c r="J123" s="120"/>
      <c r="K123" s="120"/>
    </row>
    <row r="124" spans="2:11" ht="15.75" customHeight="1">
      <c r="B124" s="814"/>
      <c r="C124" s="180"/>
      <c r="D124" s="206" t="s">
        <v>2024</v>
      </c>
      <c r="E124" s="120"/>
      <c r="F124" s="120"/>
      <c r="G124" s="120"/>
      <c r="H124" s="120"/>
      <c r="I124" s="120"/>
      <c r="J124" s="120"/>
      <c r="K124" s="120"/>
    </row>
    <row r="125" spans="2:11" ht="15.75" customHeight="1">
      <c r="B125" s="815"/>
      <c r="C125" s="145"/>
      <c r="D125" s="142" t="s">
        <v>2025</v>
      </c>
      <c r="E125" s="120"/>
      <c r="F125" s="120"/>
      <c r="G125" s="120"/>
      <c r="H125" s="120"/>
      <c r="I125" s="120"/>
      <c r="J125" s="120"/>
      <c r="K125" s="120"/>
    </row>
    <row r="126" spans="2:11" ht="15.75" customHeight="1">
      <c r="B126" s="813" t="s">
        <v>982</v>
      </c>
      <c r="C126" s="180"/>
      <c r="D126" s="206"/>
      <c r="E126" s="120"/>
      <c r="F126" s="120"/>
      <c r="G126" s="120"/>
      <c r="H126" s="120"/>
      <c r="I126" s="120"/>
      <c r="J126" s="120"/>
      <c r="K126" s="120"/>
    </row>
    <row r="127" spans="2:11" ht="15.75" customHeight="1">
      <c r="B127" s="814"/>
      <c r="C127" s="180"/>
      <c r="D127" s="222"/>
      <c r="E127" s="120"/>
      <c r="F127" s="120"/>
      <c r="G127" s="120"/>
      <c r="H127" s="120"/>
      <c r="I127" s="120"/>
      <c r="J127" s="120"/>
      <c r="K127" s="120"/>
    </row>
    <row r="128" spans="2:11" ht="15.75" customHeight="1">
      <c r="B128" s="814"/>
      <c r="C128" s="180"/>
      <c r="D128" s="206" t="s">
        <v>983</v>
      </c>
      <c r="E128" s="120"/>
      <c r="F128" s="120"/>
      <c r="G128" s="120"/>
      <c r="H128" s="120"/>
      <c r="I128" s="120"/>
      <c r="J128" s="120"/>
      <c r="K128" s="120"/>
    </row>
    <row r="129" spans="2:11" ht="15.75" customHeight="1">
      <c r="B129" s="814"/>
      <c r="C129" s="180"/>
      <c r="D129" s="206" t="s">
        <v>2026</v>
      </c>
      <c r="E129" s="120"/>
      <c r="F129" s="120"/>
      <c r="G129" s="120"/>
      <c r="H129" s="120"/>
      <c r="I129" s="120"/>
      <c r="J129" s="120"/>
      <c r="K129" s="120"/>
    </row>
    <row r="130" spans="2:11" ht="15.75" customHeight="1">
      <c r="B130" s="814"/>
      <c r="C130" s="180"/>
      <c r="D130" s="206" t="s">
        <v>2027</v>
      </c>
      <c r="E130" s="120"/>
      <c r="F130" s="120"/>
      <c r="G130" s="120"/>
      <c r="H130" s="120"/>
      <c r="I130" s="120"/>
      <c r="J130" s="120"/>
      <c r="K130" s="120"/>
    </row>
    <row r="131" spans="2:11" ht="15.75" customHeight="1">
      <c r="B131" s="814"/>
      <c r="C131" s="180"/>
      <c r="D131" s="206" t="s">
        <v>2028</v>
      </c>
      <c r="E131" s="120"/>
      <c r="F131" s="120"/>
      <c r="G131" s="120"/>
      <c r="H131" s="120"/>
      <c r="I131" s="120"/>
      <c r="J131" s="120"/>
      <c r="K131" s="120"/>
    </row>
    <row r="132" spans="2:11" ht="15.75" customHeight="1">
      <c r="B132" s="814"/>
      <c r="C132" s="180"/>
      <c r="D132" s="206" t="s">
        <v>2029</v>
      </c>
      <c r="E132" s="120"/>
      <c r="F132" s="120"/>
      <c r="G132" s="120"/>
      <c r="H132" s="120"/>
      <c r="I132" s="120"/>
      <c r="J132" s="120"/>
      <c r="K132" s="120"/>
    </row>
    <row r="133" spans="2:11" ht="15.75" customHeight="1">
      <c r="B133" s="814"/>
      <c r="C133" s="180"/>
      <c r="D133" s="206" t="s">
        <v>2030</v>
      </c>
      <c r="E133" s="120"/>
      <c r="F133" s="120"/>
      <c r="G133" s="120"/>
      <c r="H133" s="120"/>
      <c r="I133" s="120"/>
      <c r="J133" s="120"/>
      <c r="K133" s="120"/>
    </row>
    <row r="134" spans="2:11" ht="15.75" customHeight="1">
      <c r="B134" s="814"/>
      <c r="C134" s="180"/>
      <c r="D134" s="206" t="s">
        <v>2031</v>
      </c>
      <c r="E134" s="120"/>
      <c r="F134" s="120"/>
      <c r="G134" s="120"/>
      <c r="H134" s="120"/>
      <c r="I134" s="120"/>
      <c r="J134" s="120"/>
      <c r="K134" s="120"/>
    </row>
    <row r="135" spans="2:11" ht="15.75" customHeight="1">
      <c r="B135" s="814"/>
      <c r="C135" s="180"/>
      <c r="D135" s="206" t="s">
        <v>2032</v>
      </c>
      <c r="E135" s="120"/>
      <c r="F135" s="120"/>
      <c r="G135" s="120"/>
      <c r="H135" s="120"/>
      <c r="I135" s="120"/>
      <c r="J135" s="120"/>
      <c r="K135" s="120"/>
    </row>
    <row r="136" spans="2:11" ht="15.75" customHeight="1">
      <c r="B136" s="814"/>
      <c r="C136" s="180"/>
      <c r="D136" s="206" t="s">
        <v>991</v>
      </c>
      <c r="E136" s="120"/>
      <c r="F136" s="120"/>
      <c r="G136" s="120"/>
      <c r="H136" s="120"/>
      <c r="I136" s="120"/>
      <c r="J136" s="120"/>
      <c r="K136" s="120"/>
    </row>
    <row r="137" spans="2:11" ht="15.75" customHeight="1">
      <c r="B137" s="815"/>
      <c r="C137" s="145"/>
      <c r="D137" s="142" t="s">
        <v>2033</v>
      </c>
      <c r="E137" s="120"/>
      <c r="F137" s="120"/>
      <c r="G137" s="120"/>
      <c r="H137" s="120"/>
      <c r="I137" s="120"/>
      <c r="J137" s="120"/>
      <c r="K137" s="120"/>
    </row>
    <row r="138" spans="2:11" ht="15.75" customHeight="1">
      <c r="B138" s="120"/>
      <c r="C138" s="170"/>
      <c r="D138" s="120"/>
      <c r="E138" s="120"/>
      <c r="F138" s="120"/>
      <c r="G138" s="120"/>
      <c r="H138" s="120"/>
      <c r="I138" s="120"/>
      <c r="J138" s="120"/>
      <c r="K138" s="120"/>
    </row>
    <row r="139" spans="2:11" ht="15.75" customHeight="1">
      <c r="B139" s="120"/>
      <c r="C139" s="170"/>
      <c r="D139" s="120"/>
      <c r="E139" s="120"/>
      <c r="F139" s="120"/>
      <c r="G139" s="120"/>
      <c r="H139" s="120"/>
      <c r="I139" s="120"/>
      <c r="J139" s="120"/>
      <c r="K139" s="120"/>
    </row>
    <row r="140" spans="2:11" ht="15.75" customHeight="1">
      <c r="C140" s="170"/>
    </row>
    <row r="141" spans="2:11" ht="15.75" customHeight="1">
      <c r="C141" s="170"/>
    </row>
    <row r="142" spans="2:11" ht="15.75" customHeight="1">
      <c r="C142" s="170"/>
    </row>
    <row r="143" spans="2:11" ht="15.75" customHeight="1">
      <c r="C143" s="170"/>
    </row>
    <row r="144" spans="2:11" ht="15.75" customHeight="1">
      <c r="C144" s="170"/>
    </row>
    <row r="145" spans="3:3" ht="15.75" customHeight="1">
      <c r="C145" s="170"/>
    </row>
    <row r="146" spans="3:3" ht="15.75" customHeight="1">
      <c r="C146" s="170"/>
    </row>
    <row r="147" spans="3:3" ht="15.75" customHeight="1">
      <c r="C147" s="170"/>
    </row>
    <row r="148" spans="3:3" ht="15.75" customHeight="1">
      <c r="C148" s="170"/>
    </row>
    <row r="149" spans="3:3" ht="15.75" customHeight="1">
      <c r="C149" s="170"/>
    </row>
    <row r="150" spans="3:3" ht="15.75" customHeight="1">
      <c r="C150" s="170"/>
    </row>
    <row r="151" spans="3:3" ht="15.75" customHeight="1">
      <c r="C151" s="170"/>
    </row>
    <row r="152" spans="3:3" ht="15.75" customHeight="1">
      <c r="C152" s="170"/>
    </row>
    <row r="153" spans="3:3" ht="15.75" customHeight="1">
      <c r="C153" s="170"/>
    </row>
    <row r="154" spans="3:3" ht="15.75" customHeight="1">
      <c r="C154" s="170"/>
    </row>
    <row r="155" spans="3:3" ht="15.75" customHeight="1">
      <c r="C155" s="170"/>
    </row>
    <row r="156" spans="3:3" ht="15.75" customHeight="1">
      <c r="C156" s="170"/>
    </row>
    <row r="157" spans="3:3" ht="15.75" customHeight="1">
      <c r="C157" s="170"/>
    </row>
    <row r="158" spans="3:3" ht="15.75" customHeight="1">
      <c r="C158" s="170"/>
    </row>
    <row r="159" spans="3:3" ht="15.75" customHeight="1">
      <c r="C159" s="170"/>
    </row>
    <row r="160" spans="3:3" ht="15.75" customHeight="1">
      <c r="C160" s="170"/>
    </row>
    <row r="161" spans="3:3" ht="15.75" customHeight="1">
      <c r="C161" s="170"/>
    </row>
    <row r="162" spans="3:3" ht="15.75" customHeight="1">
      <c r="C162" s="170"/>
    </row>
    <row r="163" spans="3:3" ht="15.75" customHeight="1">
      <c r="C163" s="170"/>
    </row>
    <row r="164" spans="3:3" ht="15.75" customHeight="1">
      <c r="C164" s="170"/>
    </row>
    <row r="165" spans="3:3" ht="15.75" customHeight="1">
      <c r="C165" s="170"/>
    </row>
    <row r="166" spans="3:3" ht="15.75" customHeight="1">
      <c r="C166" s="170"/>
    </row>
    <row r="167" spans="3:3" ht="15.75" customHeight="1">
      <c r="C167" s="170"/>
    </row>
    <row r="168" spans="3:3" ht="15.75" customHeight="1">
      <c r="C168" s="170"/>
    </row>
    <row r="169" spans="3:3" ht="15.75" customHeight="1">
      <c r="C169" s="170"/>
    </row>
    <row r="170" spans="3:3" ht="15.75" customHeight="1">
      <c r="C170" s="170"/>
    </row>
    <row r="171" spans="3:3" ht="15.75" customHeight="1">
      <c r="C171" s="170"/>
    </row>
    <row r="172" spans="3:3" ht="15.75" customHeight="1">
      <c r="C172" s="170"/>
    </row>
    <row r="173" spans="3:3" ht="15.75" customHeight="1">
      <c r="C173" s="170"/>
    </row>
    <row r="174" spans="3:3" ht="15.75" customHeight="1">
      <c r="C174" s="170"/>
    </row>
    <row r="175" spans="3:3" ht="15.75" customHeight="1">
      <c r="C175" s="170"/>
    </row>
    <row r="176" spans="3:3" ht="15.75" customHeight="1">
      <c r="C176" s="170"/>
    </row>
    <row r="177" spans="3:3" ht="15.75" customHeight="1">
      <c r="C177" s="170"/>
    </row>
    <row r="178" spans="3:3" ht="15.75" customHeight="1">
      <c r="C178" s="170"/>
    </row>
    <row r="179" spans="3:3" ht="15.75" customHeight="1">
      <c r="C179" s="170"/>
    </row>
    <row r="180" spans="3:3" ht="15.75" customHeight="1">
      <c r="C180" s="170"/>
    </row>
    <row r="181" spans="3:3" ht="15.75" customHeight="1">
      <c r="C181" s="170"/>
    </row>
    <row r="182" spans="3:3" ht="15.75" customHeight="1">
      <c r="C182" s="170"/>
    </row>
    <row r="183" spans="3:3" ht="15.75" customHeight="1">
      <c r="C183" s="170"/>
    </row>
    <row r="184" spans="3:3" ht="15.75" customHeight="1">
      <c r="C184" s="170"/>
    </row>
    <row r="185" spans="3:3" ht="15.75" customHeight="1">
      <c r="C185" s="170"/>
    </row>
    <row r="186" spans="3:3" ht="15.75" customHeight="1">
      <c r="C186" s="170"/>
    </row>
    <row r="187" spans="3:3" ht="15.75" customHeight="1">
      <c r="C187" s="170"/>
    </row>
    <row r="188" spans="3:3" ht="15.75" customHeight="1">
      <c r="C188" s="170"/>
    </row>
    <row r="189" spans="3:3" ht="15.75" customHeight="1">
      <c r="C189" s="170"/>
    </row>
    <row r="190" spans="3:3" ht="15.75" customHeight="1">
      <c r="C190" s="170"/>
    </row>
    <row r="191" spans="3:3" ht="15.75" customHeight="1">
      <c r="C191" s="170"/>
    </row>
    <row r="192" spans="3:3" ht="15.75" customHeight="1">
      <c r="C192" s="170"/>
    </row>
    <row r="193" spans="3:3" ht="15.75" customHeight="1">
      <c r="C193" s="170"/>
    </row>
    <row r="194" spans="3:3" ht="15.75" customHeight="1">
      <c r="C194" s="170"/>
    </row>
    <row r="195" spans="3:3" ht="15.75" customHeight="1">
      <c r="C195" s="170"/>
    </row>
    <row r="196" spans="3:3" ht="15.75" customHeight="1">
      <c r="C196" s="170"/>
    </row>
    <row r="197" spans="3:3" ht="15.75" customHeight="1">
      <c r="C197" s="170"/>
    </row>
    <row r="198" spans="3:3" ht="15.75" customHeight="1">
      <c r="C198" s="170"/>
    </row>
    <row r="199" spans="3:3" ht="15.75" customHeight="1">
      <c r="C199" s="170"/>
    </row>
    <row r="200" spans="3:3" ht="15.75" customHeight="1">
      <c r="C200" s="170"/>
    </row>
    <row r="201" spans="3:3" ht="15.75" customHeight="1">
      <c r="C201" s="170"/>
    </row>
    <row r="202" spans="3:3" ht="15.75" customHeight="1">
      <c r="C202" s="170"/>
    </row>
    <row r="203" spans="3:3" ht="15.75" customHeight="1">
      <c r="C203" s="170"/>
    </row>
    <row r="204" spans="3:3" ht="15.75" customHeight="1">
      <c r="C204" s="170"/>
    </row>
    <row r="205" spans="3:3" ht="15.75" customHeight="1">
      <c r="C205" s="170"/>
    </row>
    <row r="206" spans="3:3" ht="15.75" customHeight="1">
      <c r="C206" s="170"/>
    </row>
    <row r="207" spans="3:3" ht="15.75" customHeight="1">
      <c r="C207" s="170"/>
    </row>
    <row r="208" spans="3:3" ht="15.75" customHeight="1">
      <c r="C208" s="170"/>
    </row>
    <row r="209" spans="3:3" ht="15.75" customHeight="1">
      <c r="C209" s="170"/>
    </row>
    <row r="210" spans="3:3" ht="15.75" customHeight="1">
      <c r="C210" s="170"/>
    </row>
    <row r="211" spans="3:3" ht="15.75" customHeight="1">
      <c r="C211" s="170"/>
    </row>
    <row r="212" spans="3:3" ht="15.75" customHeight="1">
      <c r="C212" s="170"/>
    </row>
    <row r="213" spans="3:3" ht="15.75" customHeight="1">
      <c r="C213" s="170"/>
    </row>
    <row r="214" spans="3:3" ht="15.75" customHeight="1">
      <c r="C214" s="170"/>
    </row>
    <row r="215" spans="3:3" ht="15.75" customHeight="1">
      <c r="C215" s="170"/>
    </row>
    <row r="216" spans="3:3" ht="15.75" customHeight="1">
      <c r="C216" s="170"/>
    </row>
    <row r="217" spans="3:3" ht="15.75" customHeight="1">
      <c r="C217" s="170"/>
    </row>
    <row r="218" spans="3:3" ht="15.75" customHeight="1">
      <c r="C218" s="170"/>
    </row>
    <row r="219" spans="3:3" ht="15.75" customHeight="1">
      <c r="C219" s="170"/>
    </row>
    <row r="220" spans="3:3" ht="15.75" customHeight="1">
      <c r="C220" s="170"/>
    </row>
    <row r="221" spans="3:3" ht="15.75" customHeight="1">
      <c r="C221" s="170"/>
    </row>
    <row r="222" spans="3:3" ht="15.75" customHeight="1">
      <c r="C222" s="170"/>
    </row>
    <row r="223" spans="3:3" ht="15.75" customHeight="1">
      <c r="C223" s="170"/>
    </row>
    <row r="224" spans="3:3" ht="15.75" customHeight="1">
      <c r="C224" s="170"/>
    </row>
    <row r="225" spans="3:3" ht="15.75" customHeight="1">
      <c r="C225" s="170"/>
    </row>
    <row r="226" spans="3:3" ht="15.75" customHeight="1">
      <c r="C226" s="170"/>
    </row>
    <row r="227" spans="3:3" ht="15.75" customHeight="1">
      <c r="C227" s="170"/>
    </row>
    <row r="228" spans="3:3" ht="15.75" customHeight="1">
      <c r="C228" s="170"/>
    </row>
    <row r="229" spans="3:3" ht="15.75" customHeight="1">
      <c r="C229" s="170"/>
    </row>
    <row r="230" spans="3:3" ht="15.75" customHeight="1">
      <c r="C230" s="170"/>
    </row>
    <row r="231" spans="3:3" ht="15.75" customHeight="1">
      <c r="C231" s="170"/>
    </row>
    <row r="232" spans="3:3" ht="15.75" customHeight="1">
      <c r="C232" s="170"/>
    </row>
    <row r="233" spans="3:3" ht="15.75" customHeight="1">
      <c r="C233" s="170"/>
    </row>
    <row r="234" spans="3:3" ht="15.75" customHeight="1">
      <c r="C234" s="170"/>
    </row>
    <row r="235" spans="3:3" ht="15.75" customHeight="1">
      <c r="C235" s="170"/>
    </row>
    <row r="236" spans="3:3" ht="15.75" customHeight="1">
      <c r="C236" s="170"/>
    </row>
    <row r="237" spans="3:3" ht="15.75" customHeight="1">
      <c r="C237" s="170"/>
    </row>
    <row r="238" spans="3:3" ht="15.75" customHeight="1">
      <c r="C238" s="170"/>
    </row>
    <row r="239" spans="3:3" ht="15.75" customHeight="1">
      <c r="C239" s="170"/>
    </row>
    <row r="240" spans="3:3" ht="15.75" customHeight="1">
      <c r="C240" s="170"/>
    </row>
    <row r="241" spans="3:3" ht="15.75" customHeight="1">
      <c r="C241" s="170"/>
    </row>
    <row r="242" spans="3:3" ht="15.75" customHeight="1">
      <c r="C242" s="170"/>
    </row>
    <row r="243" spans="3:3" ht="15.75" customHeight="1">
      <c r="C243" s="170"/>
    </row>
    <row r="244" spans="3:3" ht="15.75" customHeight="1">
      <c r="C244" s="170"/>
    </row>
    <row r="245" spans="3:3" ht="15.75" customHeight="1">
      <c r="C245" s="170"/>
    </row>
    <row r="246" spans="3:3" ht="15.75" customHeight="1">
      <c r="C246" s="170"/>
    </row>
    <row r="247" spans="3:3" ht="15.75" customHeight="1">
      <c r="C247" s="170"/>
    </row>
    <row r="248" spans="3:3" ht="15.75" customHeight="1">
      <c r="C248" s="170"/>
    </row>
    <row r="249" spans="3:3" ht="15.75" customHeight="1">
      <c r="C249" s="170"/>
    </row>
    <row r="250" spans="3:3" ht="15.75" customHeight="1">
      <c r="C250" s="170"/>
    </row>
    <row r="251" spans="3:3" ht="15.75" customHeight="1">
      <c r="C251" s="170"/>
    </row>
    <row r="252" spans="3:3" ht="15.75" customHeight="1">
      <c r="C252" s="170"/>
    </row>
    <row r="253" spans="3:3" ht="15.75" customHeight="1">
      <c r="C253" s="170"/>
    </row>
    <row r="254" spans="3:3" ht="15.75" customHeight="1">
      <c r="C254" s="170"/>
    </row>
    <row r="255" spans="3:3" ht="15.75" customHeight="1">
      <c r="C255" s="170"/>
    </row>
    <row r="256" spans="3:3" ht="15.75" customHeight="1">
      <c r="C256" s="170"/>
    </row>
    <row r="257" spans="3:3" ht="15.75" customHeight="1">
      <c r="C257" s="170"/>
    </row>
    <row r="258" spans="3:3" ht="15.75" customHeight="1">
      <c r="C258" s="170"/>
    </row>
    <row r="259" spans="3:3" ht="15.75" customHeight="1">
      <c r="C259" s="170"/>
    </row>
    <row r="260" spans="3:3" ht="15.75" customHeight="1">
      <c r="C260" s="170"/>
    </row>
    <row r="261" spans="3:3" ht="15.75" customHeight="1">
      <c r="C261" s="170"/>
    </row>
    <row r="262" spans="3:3" ht="15.75" customHeight="1">
      <c r="C262" s="170"/>
    </row>
    <row r="263" spans="3:3" ht="15.75" customHeight="1">
      <c r="C263" s="170"/>
    </row>
    <row r="264" spans="3:3" ht="15.75" customHeight="1">
      <c r="C264" s="170"/>
    </row>
    <row r="265" spans="3:3" ht="15.75" customHeight="1">
      <c r="C265" s="170"/>
    </row>
    <row r="266" spans="3:3" ht="15.75" customHeight="1">
      <c r="C266" s="170"/>
    </row>
    <row r="267" spans="3:3" ht="15.75" customHeight="1">
      <c r="C267" s="170"/>
    </row>
    <row r="268" spans="3:3" ht="15.75" customHeight="1">
      <c r="C268" s="170"/>
    </row>
    <row r="269" spans="3:3" ht="15.75" customHeight="1">
      <c r="C269" s="170"/>
    </row>
    <row r="270" spans="3:3" ht="15.75" customHeight="1">
      <c r="C270" s="170"/>
    </row>
    <row r="271" spans="3:3" ht="15.75" customHeight="1">
      <c r="C271" s="170"/>
    </row>
    <row r="272" spans="3:3" ht="15.75" customHeight="1">
      <c r="C272" s="170"/>
    </row>
    <row r="273" spans="3:3" ht="15.75" customHeight="1">
      <c r="C273" s="170"/>
    </row>
    <row r="274" spans="3:3" ht="15.75" customHeight="1">
      <c r="C274" s="170"/>
    </row>
    <row r="275" spans="3:3" ht="15.75" customHeight="1">
      <c r="C275" s="170"/>
    </row>
    <row r="276" spans="3:3" ht="15.75" customHeight="1">
      <c r="C276" s="170"/>
    </row>
    <row r="277" spans="3:3" ht="15.75" customHeight="1">
      <c r="C277" s="170"/>
    </row>
    <row r="278" spans="3:3" ht="15.75" customHeight="1">
      <c r="C278" s="170"/>
    </row>
    <row r="279" spans="3:3" ht="15.75" customHeight="1">
      <c r="C279" s="170"/>
    </row>
    <row r="280" spans="3:3" ht="15.75" customHeight="1">
      <c r="C280" s="170"/>
    </row>
    <row r="281" spans="3:3" ht="15.75" customHeight="1">
      <c r="C281" s="170"/>
    </row>
    <row r="282" spans="3:3" ht="15.75" customHeight="1">
      <c r="C282" s="170"/>
    </row>
    <row r="283" spans="3:3" ht="15.75" customHeight="1">
      <c r="C283" s="170"/>
    </row>
    <row r="284" spans="3:3" ht="15.75" customHeight="1">
      <c r="C284" s="170"/>
    </row>
    <row r="285" spans="3:3" ht="15.75" customHeight="1">
      <c r="C285" s="170"/>
    </row>
    <row r="286" spans="3:3" ht="15.75" customHeight="1">
      <c r="C286" s="170"/>
    </row>
    <row r="287" spans="3:3" ht="15.75" customHeight="1">
      <c r="C287" s="170"/>
    </row>
    <row r="288" spans="3:3" ht="15.75" customHeight="1">
      <c r="C288" s="170"/>
    </row>
    <row r="289" spans="3:3" ht="15.75" customHeight="1">
      <c r="C289" s="170"/>
    </row>
    <row r="290" spans="3:3" ht="15.75" customHeight="1">
      <c r="C290" s="170"/>
    </row>
    <row r="291" spans="3:3" ht="15.75" customHeight="1">
      <c r="C291" s="170"/>
    </row>
    <row r="292" spans="3:3" ht="15.75" customHeight="1">
      <c r="C292" s="170"/>
    </row>
    <row r="293" spans="3:3" ht="15.75" customHeight="1">
      <c r="C293" s="170"/>
    </row>
    <row r="294" spans="3:3" ht="15.75" customHeight="1">
      <c r="C294" s="170"/>
    </row>
    <row r="295" spans="3:3" ht="15.75" customHeight="1">
      <c r="C295" s="170"/>
    </row>
    <row r="296" spans="3:3" ht="15.75" customHeight="1">
      <c r="C296" s="170"/>
    </row>
    <row r="297" spans="3:3" ht="15.75" customHeight="1">
      <c r="C297" s="170"/>
    </row>
    <row r="298" spans="3:3" ht="15.75" customHeight="1">
      <c r="C298" s="170"/>
    </row>
    <row r="299" spans="3:3" ht="15.75" customHeight="1">
      <c r="C299" s="170"/>
    </row>
    <row r="300" spans="3:3" ht="15.75" customHeight="1">
      <c r="C300" s="170"/>
    </row>
    <row r="301" spans="3:3" ht="15.75" customHeight="1">
      <c r="C301" s="170"/>
    </row>
    <row r="302" spans="3:3" ht="15.75" customHeight="1">
      <c r="C302" s="170"/>
    </row>
    <row r="303" spans="3:3" ht="15.75" customHeight="1">
      <c r="C303" s="170"/>
    </row>
    <row r="304" spans="3:3" ht="15.75" customHeight="1">
      <c r="C304" s="170"/>
    </row>
    <row r="305" spans="3:3" ht="15.75" customHeight="1">
      <c r="C305" s="170"/>
    </row>
    <row r="306" spans="3:3" ht="15.75" customHeight="1">
      <c r="C306" s="170"/>
    </row>
    <row r="307" spans="3:3" ht="15.75" customHeight="1">
      <c r="C307" s="170"/>
    </row>
    <row r="308" spans="3:3" ht="15.75" customHeight="1">
      <c r="C308" s="170"/>
    </row>
    <row r="309" spans="3:3" ht="15.75" customHeight="1">
      <c r="C309" s="170"/>
    </row>
    <row r="310" spans="3:3" ht="15.75" customHeight="1">
      <c r="C310" s="170"/>
    </row>
    <row r="311" spans="3:3" ht="15.75" customHeight="1">
      <c r="C311" s="170"/>
    </row>
    <row r="312" spans="3:3" ht="15.75" customHeight="1">
      <c r="C312" s="170"/>
    </row>
    <row r="313" spans="3:3" ht="15.75" customHeight="1">
      <c r="C313" s="170"/>
    </row>
    <row r="314" spans="3:3" ht="15.75" customHeight="1">
      <c r="C314" s="170"/>
    </row>
    <row r="315" spans="3:3" ht="15.75" customHeight="1">
      <c r="C315" s="170"/>
    </row>
    <row r="316" spans="3:3" ht="15.75" customHeight="1">
      <c r="C316" s="170"/>
    </row>
    <row r="317" spans="3:3" ht="15.75" customHeight="1">
      <c r="C317" s="170"/>
    </row>
    <row r="318" spans="3:3" ht="15.75" customHeight="1">
      <c r="C318" s="170"/>
    </row>
    <row r="319" spans="3:3" ht="15.75" customHeight="1">
      <c r="C319" s="170"/>
    </row>
    <row r="320" spans="3:3" ht="15.75" customHeight="1">
      <c r="C320" s="170"/>
    </row>
    <row r="321" spans="3:3" ht="15.75" customHeight="1">
      <c r="C321" s="170"/>
    </row>
    <row r="322" spans="3:3" ht="15.75" customHeight="1">
      <c r="C322" s="170"/>
    </row>
    <row r="323" spans="3:3" ht="15.75" customHeight="1">
      <c r="C323" s="170"/>
    </row>
    <row r="324" spans="3:3" ht="15.75" customHeight="1">
      <c r="C324" s="170"/>
    </row>
    <row r="325" spans="3:3" ht="15.75" customHeight="1">
      <c r="C325" s="170"/>
    </row>
    <row r="326" spans="3:3" ht="15.75" customHeight="1">
      <c r="C326" s="170"/>
    </row>
    <row r="327" spans="3:3" ht="15.75" customHeight="1">
      <c r="C327" s="170"/>
    </row>
    <row r="328" spans="3:3" ht="15.75" customHeight="1">
      <c r="C328" s="170"/>
    </row>
    <row r="329" spans="3:3" ht="15.75" customHeight="1">
      <c r="C329" s="170"/>
    </row>
    <row r="330" spans="3:3" ht="15.75" customHeight="1">
      <c r="C330" s="170"/>
    </row>
    <row r="331" spans="3:3" ht="15.75" customHeight="1">
      <c r="C331" s="170"/>
    </row>
    <row r="332" spans="3:3" ht="15.75" customHeight="1">
      <c r="C332" s="170"/>
    </row>
    <row r="333" spans="3:3" ht="15.75" customHeight="1">
      <c r="C333" s="170"/>
    </row>
    <row r="334" spans="3:3" ht="15.75" customHeight="1">
      <c r="C334" s="170"/>
    </row>
    <row r="335" spans="3:3" ht="15.75" customHeight="1">
      <c r="C335" s="170"/>
    </row>
    <row r="336" spans="3:3" ht="15.75" customHeight="1">
      <c r="C336" s="170"/>
    </row>
    <row r="337" spans="3:3" ht="15.75" customHeight="1">
      <c r="C337" s="170"/>
    </row>
    <row r="338" spans="3:3" ht="15.75" customHeight="1">
      <c r="C338" s="170"/>
    </row>
    <row r="339" spans="3:3" ht="15.75" customHeight="1">
      <c r="C339" s="170"/>
    </row>
    <row r="340" spans="3:3" ht="15.75" customHeight="1">
      <c r="C340" s="170"/>
    </row>
    <row r="341" spans="3:3" ht="15.75" customHeight="1">
      <c r="C341" s="170"/>
    </row>
    <row r="342" spans="3:3" ht="15.75" customHeight="1">
      <c r="C342" s="170"/>
    </row>
    <row r="343" spans="3:3" ht="15.75" customHeight="1">
      <c r="C343" s="170"/>
    </row>
    <row r="344" spans="3:3" ht="15.75" customHeight="1">
      <c r="C344" s="170"/>
    </row>
    <row r="345" spans="3:3" ht="15.75" customHeight="1">
      <c r="C345" s="170"/>
    </row>
    <row r="346" spans="3:3" ht="15.75" customHeight="1">
      <c r="C346" s="170"/>
    </row>
    <row r="347" spans="3:3" ht="15.75" customHeight="1">
      <c r="C347" s="170"/>
    </row>
    <row r="348" spans="3:3" ht="15.75" customHeight="1">
      <c r="C348" s="170"/>
    </row>
    <row r="349" spans="3:3" ht="15.75" customHeight="1">
      <c r="C349" s="170"/>
    </row>
    <row r="350" spans="3:3" ht="15.75" customHeight="1">
      <c r="C350" s="170"/>
    </row>
    <row r="351" spans="3:3" ht="15.75" customHeight="1">
      <c r="C351" s="170"/>
    </row>
    <row r="352" spans="3:3" ht="15.75" customHeight="1">
      <c r="C352" s="170"/>
    </row>
    <row r="353" spans="3:3" ht="15.75" customHeight="1">
      <c r="C353" s="170"/>
    </row>
    <row r="354" spans="3:3" ht="15.75" customHeight="1">
      <c r="C354" s="170"/>
    </row>
    <row r="355" spans="3:3" ht="15.75" customHeight="1">
      <c r="C355" s="170"/>
    </row>
    <row r="356" spans="3:3" ht="15.75" customHeight="1">
      <c r="C356" s="170"/>
    </row>
    <row r="357" spans="3:3" ht="15.75" customHeight="1">
      <c r="C357" s="170"/>
    </row>
    <row r="358" spans="3:3" ht="15.75" customHeight="1">
      <c r="C358" s="170"/>
    </row>
    <row r="359" spans="3:3" ht="15.75" customHeight="1">
      <c r="C359" s="170"/>
    </row>
    <row r="360" spans="3:3" ht="15.75" customHeight="1">
      <c r="C360" s="170"/>
    </row>
    <row r="361" spans="3:3" ht="15.75" customHeight="1">
      <c r="C361" s="170"/>
    </row>
    <row r="362" spans="3:3" ht="15.75" customHeight="1">
      <c r="C362" s="170"/>
    </row>
    <row r="363" spans="3:3" ht="15.75" customHeight="1">
      <c r="C363" s="170"/>
    </row>
    <row r="364" spans="3:3" ht="15.75" customHeight="1">
      <c r="C364" s="170"/>
    </row>
    <row r="365" spans="3:3" ht="15.75" customHeight="1">
      <c r="C365" s="170"/>
    </row>
    <row r="366" spans="3:3" ht="15.75" customHeight="1">
      <c r="C366" s="170"/>
    </row>
    <row r="367" spans="3:3" ht="15.75" customHeight="1">
      <c r="C367" s="170"/>
    </row>
    <row r="368" spans="3:3" ht="15.75" customHeight="1">
      <c r="C368" s="170"/>
    </row>
    <row r="369" spans="3:3" ht="15.75" customHeight="1">
      <c r="C369" s="170"/>
    </row>
    <row r="370" spans="3:3" ht="15.75" customHeight="1">
      <c r="C370" s="170"/>
    </row>
    <row r="371" spans="3:3" ht="15.75" customHeight="1">
      <c r="C371" s="170"/>
    </row>
    <row r="372" spans="3:3" ht="15.75" customHeight="1">
      <c r="C372" s="170"/>
    </row>
    <row r="373" spans="3:3" ht="15.75" customHeight="1">
      <c r="C373" s="170"/>
    </row>
    <row r="374" spans="3:3" ht="15.75" customHeight="1">
      <c r="C374" s="170"/>
    </row>
    <row r="375" spans="3:3" ht="15.75" customHeight="1">
      <c r="C375" s="170"/>
    </row>
    <row r="376" spans="3:3" ht="15.75" customHeight="1">
      <c r="C376" s="170"/>
    </row>
    <row r="377" spans="3:3" ht="15.75" customHeight="1">
      <c r="C377" s="170"/>
    </row>
    <row r="378" spans="3:3" ht="15.75" customHeight="1">
      <c r="C378" s="170"/>
    </row>
    <row r="379" spans="3:3" ht="15.75" customHeight="1">
      <c r="C379" s="170"/>
    </row>
    <row r="380" spans="3:3" ht="15.75" customHeight="1">
      <c r="C380" s="170"/>
    </row>
    <row r="381" spans="3:3" ht="15.75" customHeight="1">
      <c r="C381" s="170"/>
    </row>
    <row r="382" spans="3:3" ht="15.75" customHeight="1">
      <c r="C382" s="170"/>
    </row>
    <row r="383" spans="3:3" ht="15.75" customHeight="1">
      <c r="C383" s="170"/>
    </row>
    <row r="384" spans="3:3" ht="15.75" customHeight="1">
      <c r="C384" s="170"/>
    </row>
    <row r="385" spans="3:3" ht="15.75" customHeight="1">
      <c r="C385" s="170"/>
    </row>
    <row r="386" spans="3:3" ht="15.75" customHeight="1">
      <c r="C386" s="170"/>
    </row>
    <row r="387" spans="3:3" ht="15.75" customHeight="1">
      <c r="C387" s="170"/>
    </row>
    <row r="388" spans="3:3" ht="15.75" customHeight="1">
      <c r="C388" s="170"/>
    </row>
    <row r="389" spans="3:3" ht="15.75" customHeight="1">
      <c r="C389" s="170"/>
    </row>
    <row r="390" spans="3:3" ht="15.75" customHeight="1">
      <c r="C390" s="170"/>
    </row>
    <row r="391" spans="3:3" ht="15.75" customHeight="1">
      <c r="C391" s="170"/>
    </row>
    <row r="392" spans="3:3" ht="15.75" customHeight="1">
      <c r="C392" s="170"/>
    </row>
    <row r="393" spans="3:3" ht="15.75" customHeight="1">
      <c r="C393" s="170"/>
    </row>
    <row r="394" spans="3:3" ht="15.75" customHeight="1">
      <c r="C394" s="170"/>
    </row>
    <row r="395" spans="3:3" ht="15.75" customHeight="1">
      <c r="C395" s="170"/>
    </row>
    <row r="396" spans="3:3" ht="15.75" customHeight="1">
      <c r="C396" s="170"/>
    </row>
    <row r="397" spans="3:3" ht="15.75" customHeight="1">
      <c r="C397" s="170"/>
    </row>
    <row r="398" spans="3:3" ht="15.75" customHeight="1">
      <c r="C398" s="170"/>
    </row>
    <row r="399" spans="3:3" ht="15.75" customHeight="1">
      <c r="C399" s="170"/>
    </row>
    <row r="400" spans="3:3" ht="15.75" customHeight="1">
      <c r="C400" s="170"/>
    </row>
    <row r="401" spans="3:3" ht="15.75" customHeight="1">
      <c r="C401" s="170"/>
    </row>
    <row r="402" spans="3:3" ht="15.75" customHeight="1">
      <c r="C402" s="170"/>
    </row>
    <row r="403" spans="3:3" ht="15.75" customHeight="1">
      <c r="C403" s="170"/>
    </row>
    <row r="404" spans="3:3" ht="15.75" customHeight="1">
      <c r="C404" s="170"/>
    </row>
    <row r="405" spans="3:3" ht="15.75" customHeight="1">
      <c r="C405" s="170"/>
    </row>
    <row r="406" spans="3:3" ht="15.75" customHeight="1">
      <c r="C406" s="170"/>
    </row>
    <row r="407" spans="3:3" ht="15.75" customHeight="1">
      <c r="C407" s="170"/>
    </row>
    <row r="408" spans="3:3" ht="15.75" customHeight="1">
      <c r="C408" s="170"/>
    </row>
    <row r="409" spans="3:3" ht="15.75" customHeight="1">
      <c r="C409" s="170"/>
    </row>
    <row r="410" spans="3:3" ht="15.75" customHeight="1">
      <c r="C410" s="170"/>
    </row>
    <row r="411" spans="3:3" ht="15.75" customHeight="1">
      <c r="C411" s="170"/>
    </row>
    <row r="412" spans="3:3" ht="15.75" customHeight="1">
      <c r="C412" s="170"/>
    </row>
    <row r="413" spans="3:3" ht="15.75" customHeight="1">
      <c r="C413" s="170"/>
    </row>
    <row r="414" spans="3:3" ht="15.75" customHeight="1">
      <c r="C414" s="170"/>
    </row>
    <row r="415" spans="3:3" ht="15.75" customHeight="1">
      <c r="C415" s="170"/>
    </row>
    <row r="416" spans="3:3" ht="15.75" customHeight="1">
      <c r="C416" s="170"/>
    </row>
    <row r="417" spans="3:3" ht="15.75" customHeight="1">
      <c r="C417" s="170"/>
    </row>
    <row r="418" spans="3:3" ht="15.75" customHeight="1">
      <c r="C418" s="170"/>
    </row>
    <row r="419" spans="3:3" ht="15.75" customHeight="1">
      <c r="C419" s="170"/>
    </row>
    <row r="420" spans="3:3" ht="15.75" customHeight="1">
      <c r="C420" s="170"/>
    </row>
    <row r="421" spans="3:3" ht="15.75" customHeight="1">
      <c r="C421" s="170"/>
    </row>
    <row r="422" spans="3:3" ht="15.75" customHeight="1">
      <c r="C422" s="170"/>
    </row>
    <row r="423" spans="3:3" ht="15.75" customHeight="1">
      <c r="C423" s="170"/>
    </row>
    <row r="424" spans="3:3" ht="15.75" customHeight="1">
      <c r="C424" s="170"/>
    </row>
    <row r="425" spans="3:3" ht="15.75" customHeight="1">
      <c r="C425" s="170"/>
    </row>
    <row r="426" spans="3:3" ht="15.75" customHeight="1">
      <c r="C426" s="170"/>
    </row>
    <row r="427" spans="3:3" ht="15.75" customHeight="1">
      <c r="C427" s="170"/>
    </row>
    <row r="428" spans="3:3" ht="15.75" customHeight="1">
      <c r="C428" s="170"/>
    </row>
    <row r="429" spans="3:3" ht="15.75" customHeight="1">
      <c r="C429" s="170"/>
    </row>
    <row r="430" spans="3:3" ht="15.75" customHeight="1">
      <c r="C430" s="170"/>
    </row>
    <row r="431" spans="3:3" ht="15.75" customHeight="1">
      <c r="C431" s="170"/>
    </row>
    <row r="432" spans="3:3" ht="15.75" customHeight="1">
      <c r="C432" s="170"/>
    </row>
    <row r="433" spans="3:3" ht="15.75" customHeight="1">
      <c r="C433" s="170"/>
    </row>
    <row r="434" spans="3:3" ht="15.75" customHeight="1">
      <c r="C434" s="170"/>
    </row>
    <row r="435" spans="3:3" ht="15.75" customHeight="1">
      <c r="C435" s="170"/>
    </row>
    <row r="436" spans="3:3" ht="15.75" customHeight="1">
      <c r="C436" s="170"/>
    </row>
    <row r="437" spans="3:3" ht="15.75" customHeight="1">
      <c r="C437" s="170"/>
    </row>
    <row r="438" spans="3:3" ht="15.75" customHeight="1">
      <c r="C438" s="170"/>
    </row>
    <row r="439" spans="3:3" ht="15.75" customHeight="1">
      <c r="C439" s="170"/>
    </row>
    <row r="440" spans="3:3" ht="15.75" customHeight="1">
      <c r="C440" s="170"/>
    </row>
    <row r="441" spans="3:3" ht="15.75" customHeight="1">
      <c r="C441" s="170"/>
    </row>
    <row r="442" spans="3:3" ht="15.75" customHeight="1">
      <c r="C442" s="170"/>
    </row>
    <row r="443" spans="3:3" ht="15.75" customHeight="1">
      <c r="C443" s="170"/>
    </row>
    <row r="444" spans="3:3" ht="15.75" customHeight="1">
      <c r="C444" s="170"/>
    </row>
    <row r="445" spans="3:3" ht="15.75" customHeight="1">
      <c r="C445" s="170"/>
    </row>
    <row r="446" spans="3:3" ht="15.75" customHeight="1">
      <c r="C446" s="170"/>
    </row>
    <row r="447" spans="3:3" ht="15.75" customHeight="1">
      <c r="C447" s="170"/>
    </row>
    <row r="448" spans="3:3" ht="15.75" customHeight="1">
      <c r="C448" s="170"/>
    </row>
    <row r="449" spans="3:3" ht="15.75" customHeight="1">
      <c r="C449" s="170"/>
    </row>
    <row r="450" spans="3:3" ht="15.75" customHeight="1">
      <c r="C450" s="170"/>
    </row>
    <row r="451" spans="3:3" ht="15.75" customHeight="1">
      <c r="C451" s="170"/>
    </row>
    <row r="452" spans="3:3" ht="15.75" customHeight="1">
      <c r="C452" s="170"/>
    </row>
    <row r="453" spans="3:3" ht="15.75" customHeight="1">
      <c r="C453" s="170"/>
    </row>
    <row r="454" spans="3:3" ht="15.75" customHeight="1">
      <c r="C454" s="170"/>
    </row>
    <row r="455" spans="3:3" ht="15.75" customHeight="1">
      <c r="C455" s="170"/>
    </row>
    <row r="456" spans="3:3" ht="15.75" customHeight="1">
      <c r="C456" s="170"/>
    </row>
    <row r="457" spans="3:3" ht="15.75" customHeight="1">
      <c r="C457" s="170"/>
    </row>
    <row r="458" spans="3:3" ht="15.75" customHeight="1">
      <c r="C458" s="170"/>
    </row>
    <row r="459" spans="3:3" ht="15.75" customHeight="1">
      <c r="C459" s="170"/>
    </row>
    <row r="460" spans="3:3" ht="15.75" customHeight="1">
      <c r="C460" s="170"/>
    </row>
    <row r="461" spans="3:3" ht="15.75" customHeight="1">
      <c r="C461" s="170"/>
    </row>
    <row r="462" spans="3:3" ht="15.75" customHeight="1">
      <c r="C462" s="170"/>
    </row>
    <row r="463" spans="3:3" ht="15.75" customHeight="1">
      <c r="C463" s="170"/>
    </row>
    <row r="464" spans="3:3" ht="15.75" customHeight="1">
      <c r="C464" s="170"/>
    </row>
    <row r="465" spans="3:3" ht="15.75" customHeight="1">
      <c r="C465" s="170"/>
    </row>
    <row r="466" spans="3:3" ht="15.75" customHeight="1">
      <c r="C466" s="170"/>
    </row>
    <row r="467" spans="3:3" ht="15.75" customHeight="1">
      <c r="C467" s="170"/>
    </row>
    <row r="468" spans="3:3" ht="15.75" customHeight="1">
      <c r="C468" s="170"/>
    </row>
    <row r="469" spans="3:3" ht="15.75" customHeight="1">
      <c r="C469" s="170"/>
    </row>
    <row r="470" spans="3:3" ht="15.75" customHeight="1">
      <c r="C470" s="170"/>
    </row>
    <row r="471" spans="3:3" ht="15.75" customHeight="1">
      <c r="C471" s="170"/>
    </row>
    <row r="472" spans="3:3" ht="15.75" customHeight="1">
      <c r="C472" s="170"/>
    </row>
    <row r="473" spans="3:3" ht="15.75" customHeight="1">
      <c r="C473" s="170"/>
    </row>
    <row r="474" spans="3:3" ht="15.75" customHeight="1">
      <c r="C474" s="170"/>
    </row>
    <row r="475" spans="3:3" ht="15.75" customHeight="1">
      <c r="C475" s="170"/>
    </row>
    <row r="476" spans="3:3" ht="15.75" customHeight="1">
      <c r="C476" s="170"/>
    </row>
    <row r="477" spans="3:3" ht="15.75" customHeight="1">
      <c r="C477" s="170"/>
    </row>
    <row r="478" spans="3:3" ht="15.75" customHeight="1">
      <c r="C478" s="170"/>
    </row>
    <row r="479" spans="3:3" ht="15.75" customHeight="1">
      <c r="C479" s="170"/>
    </row>
    <row r="480" spans="3:3" ht="15.75" customHeight="1">
      <c r="C480" s="170"/>
    </row>
    <row r="481" spans="3:3" ht="15.75" customHeight="1">
      <c r="C481" s="170"/>
    </row>
    <row r="482" spans="3:3" ht="15.75" customHeight="1">
      <c r="C482" s="170"/>
    </row>
    <row r="483" spans="3:3" ht="15.75" customHeight="1">
      <c r="C483" s="170"/>
    </row>
    <row r="484" spans="3:3" ht="15.75" customHeight="1">
      <c r="C484" s="170"/>
    </row>
    <row r="485" spans="3:3" ht="15.75" customHeight="1">
      <c r="C485" s="170"/>
    </row>
    <row r="486" spans="3:3" ht="15.75" customHeight="1">
      <c r="C486" s="170"/>
    </row>
    <row r="487" spans="3:3" ht="15.75" customHeight="1">
      <c r="C487" s="170"/>
    </row>
    <row r="488" spans="3:3" ht="15.75" customHeight="1">
      <c r="C488" s="170"/>
    </row>
    <row r="489" spans="3:3" ht="15.75" customHeight="1">
      <c r="C489" s="170"/>
    </row>
    <row r="490" spans="3:3" ht="15.75" customHeight="1">
      <c r="C490" s="170"/>
    </row>
    <row r="491" spans="3:3" ht="15.75" customHeight="1">
      <c r="C491" s="170"/>
    </row>
    <row r="492" spans="3:3" ht="15.75" customHeight="1">
      <c r="C492" s="170"/>
    </row>
    <row r="493" spans="3:3" ht="15.75" customHeight="1">
      <c r="C493" s="170"/>
    </row>
    <row r="494" spans="3:3" ht="15.75" customHeight="1">
      <c r="C494" s="170"/>
    </row>
    <row r="495" spans="3:3" ht="15.75" customHeight="1">
      <c r="C495" s="170"/>
    </row>
    <row r="496" spans="3:3" ht="15.75" customHeight="1">
      <c r="C496" s="170"/>
    </row>
    <row r="497" spans="3:3" ht="15.75" customHeight="1">
      <c r="C497" s="170"/>
    </row>
    <row r="498" spans="3:3" ht="15.75" customHeight="1">
      <c r="C498" s="170"/>
    </row>
    <row r="499" spans="3:3" ht="15.75" customHeight="1">
      <c r="C499" s="170"/>
    </row>
    <row r="500" spans="3:3" ht="15.75" customHeight="1">
      <c r="C500" s="170"/>
    </row>
    <row r="501" spans="3:3" ht="15.75" customHeight="1">
      <c r="C501" s="170"/>
    </row>
    <row r="502" spans="3:3" ht="15.75" customHeight="1">
      <c r="C502" s="170"/>
    </row>
    <row r="503" spans="3:3" ht="15.75" customHeight="1">
      <c r="C503" s="170"/>
    </row>
    <row r="504" spans="3:3" ht="15.75" customHeight="1">
      <c r="C504" s="170"/>
    </row>
    <row r="505" spans="3:3" ht="15.75" customHeight="1">
      <c r="C505" s="170"/>
    </row>
    <row r="506" spans="3:3" ht="15.75" customHeight="1">
      <c r="C506" s="170"/>
    </row>
    <row r="507" spans="3:3" ht="15.75" customHeight="1">
      <c r="C507" s="170"/>
    </row>
    <row r="508" spans="3:3" ht="15.75" customHeight="1">
      <c r="C508" s="170"/>
    </row>
    <row r="509" spans="3:3" ht="15.75" customHeight="1">
      <c r="C509" s="170"/>
    </row>
    <row r="510" spans="3:3" ht="15.75" customHeight="1">
      <c r="C510" s="170"/>
    </row>
    <row r="511" spans="3:3" ht="15.75" customHeight="1">
      <c r="C511" s="170"/>
    </row>
    <row r="512" spans="3:3" ht="15.75" customHeight="1">
      <c r="C512" s="170"/>
    </row>
    <row r="513" spans="3:3" ht="15.75" customHeight="1">
      <c r="C513" s="170"/>
    </row>
    <row r="514" spans="3:3" ht="15.75" customHeight="1">
      <c r="C514" s="170"/>
    </row>
    <row r="515" spans="3:3" ht="15.75" customHeight="1">
      <c r="C515" s="170"/>
    </row>
    <row r="516" spans="3:3" ht="15.75" customHeight="1">
      <c r="C516" s="170"/>
    </row>
    <row r="517" spans="3:3" ht="15.75" customHeight="1">
      <c r="C517" s="170"/>
    </row>
    <row r="518" spans="3:3" ht="15.75" customHeight="1">
      <c r="C518" s="170"/>
    </row>
    <row r="519" spans="3:3" ht="15.75" customHeight="1">
      <c r="C519" s="170"/>
    </row>
    <row r="520" spans="3:3" ht="15.75" customHeight="1">
      <c r="C520" s="170"/>
    </row>
    <row r="521" spans="3:3" ht="15.75" customHeight="1">
      <c r="C521" s="170"/>
    </row>
    <row r="522" spans="3:3" ht="15.75" customHeight="1">
      <c r="C522" s="170"/>
    </row>
    <row r="523" spans="3:3" ht="15.75" customHeight="1">
      <c r="C523" s="170"/>
    </row>
    <row r="524" spans="3:3" ht="15.75" customHeight="1">
      <c r="C524" s="170"/>
    </row>
    <row r="525" spans="3:3" ht="15.75" customHeight="1">
      <c r="C525" s="170"/>
    </row>
    <row r="526" spans="3:3" ht="15.75" customHeight="1">
      <c r="C526" s="170"/>
    </row>
    <row r="527" spans="3:3" ht="15.75" customHeight="1">
      <c r="C527" s="170"/>
    </row>
    <row r="528" spans="3:3" ht="15.75" customHeight="1">
      <c r="C528" s="170"/>
    </row>
    <row r="529" spans="3:3" ht="15.75" customHeight="1">
      <c r="C529" s="170"/>
    </row>
    <row r="530" spans="3:3" ht="15.75" customHeight="1">
      <c r="C530" s="170"/>
    </row>
    <row r="531" spans="3:3" ht="15.75" customHeight="1">
      <c r="C531" s="170"/>
    </row>
    <row r="532" spans="3:3" ht="15.75" customHeight="1">
      <c r="C532" s="170"/>
    </row>
    <row r="533" spans="3:3" ht="15.75" customHeight="1">
      <c r="C533" s="170"/>
    </row>
    <row r="534" spans="3:3" ht="15.75" customHeight="1">
      <c r="C534" s="170"/>
    </row>
    <row r="535" spans="3:3" ht="15.75" customHeight="1">
      <c r="C535" s="170"/>
    </row>
    <row r="536" spans="3:3" ht="15.75" customHeight="1">
      <c r="C536" s="170"/>
    </row>
    <row r="537" spans="3:3" ht="15.75" customHeight="1">
      <c r="C537" s="170"/>
    </row>
    <row r="538" spans="3:3" ht="15.75" customHeight="1">
      <c r="C538" s="170"/>
    </row>
    <row r="539" spans="3:3" ht="15.75" customHeight="1">
      <c r="C539" s="170"/>
    </row>
    <row r="540" spans="3:3" ht="15.75" customHeight="1">
      <c r="C540" s="170"/>
    </row>
    <row r="541" spans="3:3" ht="15.75" customHeight="1">
      <c r="C541" s="170"/>
    </row>
    <row r="542" spans="3:3" ht="15.75" customHeight="1">
      <c r="C542" s="170"/>
    </row>
    <row r="543" spans="3:3" ht="15.75" customHeight="1">
      <c r="C543" s="170"/>
    </row>
    <row r="544" spans="3:3" ht="15.75" customHeight="1">
      <c r="C544" s="170"/>
    </row>
    <row r="545" spans="3:3" ht="15.75" customHeight="1">
      <c r="C545" s="170"/>
    </row>
    <row r="546" spans="3:3" ht="15.75" customHeight="1">
      <c r="C546" s="170"/>
    </row>
    <row r="547" spans="3:3" ht="15.75" customHeight="1">
      <c r="C547" s="170"/>
    </row>
    <row r="548" spans="3:3" ht="15.75" customHeight="1">
      <c r="C548" s="170"/>
    </row>
    <row r="549" spans="3:3" ht="15.75" customHeight="1">
      <c r="C549" s="170"/>
    </row>
    <row r="550" spans="3:3" ht="15.75" customHeight="1">
      <c r="C550" s="170"/>
    </row>
    <row r="551" spans="3:3" ht="15.75" customHeight="1">
      <c r="C551" s="170"/>
    </row>
    <row r="552" spans="3:3" ht="15.75" customHeight="1">
      <c r="C552" s="170"/>
    </row>
    <row r="553" spans="3:3" ht="15.75" customHeight="1">
      <c r="C553" s="170"/>
    </row>
    <row r="554" spans="3:3" ht="15.75" customHeight="1">
      <c r="C554" s="170"/>
    </row>
    <row r="555" spans="3:3" ht="15.75" customHeight="1">
      <c r="C555" s="170"/>
    </row>
    <row r="556" spans="3:3" ht="15.75" customHeight="1">
      <c r="C556" s="170"/>
    </row>
    <row r="557" spans="3:3" ht="15.75" customHeight="1">
      <c r="C557" s="170"/>
    </row>
    <row r="558" spans="3:3" ht="15.75" customHeight="1">
      <c r="C558" s="170"/>
    </row>
    <row r="559" spans="3:3" ht="15.75" customHeight="1">
      <c r="C559" s="170"/>
    </row>
    <row r="560" spans="3:3" ht="15.75" customHeight="1">
      <c r="C560" s="170"/>
    </row>
    <row r="561" spans="3:3" ht="15.75" customHeight="1">
      <c r="C561" s="170"/>
    </row>
    <row r="562" spans="3:3" ht="15.75" customHeight="1">
      <c r="C562" s="170"/>
    </row>
    <row r="563" spans="3:3" ht="15.75" customHeight="1">
      <c r="C563" s="170"/>
    </row>
    <row r="564" spans="3:3" ht="15.75" customHeight="1">
      <c r="C564" s="170"/>
    </row>
    <row r="565" spans="3:3" ht="15.75" customHeight="1">
      <c r="C565" s="170"/>
    </row>
    <row r="566" spans="3:3" ht="15.75" customHeight="1">
      <c r="C566" s="170"/>
    </row>
    <row r="567" spans="3:3" ht="15.75" customHeight="1">
      <c r="C567" s="170"/>
    </row>
    <row r="568" spans="3:3" ht="15.75" customHeight="1">
      <c r="C568" s="170"/>
    </row>
    <row r="569" spans="3:3" ht="15.75" customHeight="1">
      <c r="C569" s="170"/>
    </row>
    <row r="570" spans="3:3" ht="15.75" customHeight="1">
      <c r="C570" s="170"/>
    </row>
    <row r="571" spans="3:3" ht="15.75" customHeight="1">
      <c r="C571" s="170"/>
    </row>
    <row r="572" spans="3:3" ht="15.75" customHeight="1">
      <c r="C572" s="170"/>
    </row>
    <row r="573" spans="3:3" ht="15.75" customHeight="1">
      <c r="C573" s="170"/>
    </row>
    <row r="574" spans="3:3" ht="15.75" customHeight="1">
      <c r="C574" s="170"/>
    </row>
    <row r="575" spans="3:3" ht="15.75" customHeight="1">
      <c r="C575" s="170"/>
    </row>
    <row r="576" spans="3:3" ht="15.75" customHeight="1">
      <c r="C576" s="170"/>
    </row>
    <row r="577" spans="3:3" ht="15.75" customHeight="1">
      <c r="C577" s="170"/>
    </row>
    <row r="578" spans="3:3" ht="15.75" customHeight="1">
      <c r="C578" s="170"/>
    </row>
    <row r="579" spans="3:3" ht="15.75" customHeight="1">
      <c r="C579" s="170"/>
    </row>
    <row r="580" spans="3:3" ht="15.75" customHeight="1">
      <c r="C580" s="170"/>
    </row>
    <row r="581" spans="3:3" ht="15.75" customHeight="1">
      <c r="C581" s="170"/>
    </row>
    <row r="582" spans="3:3" ht="15.75" customHeight="1">
      <c r="C582" s="170"/>
    </row>
    <row r="583" spans="3:3" ht="15.75" customHeight="1">
      <c r="C583" s="170"/>
    </row>
    <row r="584" spans="3:3" ht="15.75" customHeight="1">
      <c r="C584" s="170"/>
    </row>
    <row r="585" spans="3:3" ht="15.75" customHeight="1">
      <c r="C585" s="170"/>
    </row>
    <row r="586" spans="3:3" ht="15.75" customHeight="1">
      <c r="C586" s="170"/>
    </row>
    <row r="587" spans="3:3" ht="15.75" customHeight="1">
      <c r="C587" s="170"/>
    </row>
    <row r="588" spans="3:3" ht="15.75" customHeight="1">
      <c r="C588" s="170"/>
    </row>
    <row r="589" spans="3:3" ht="15.75" customHeight="1">
      <c r="C589" s="170"/>
    </row>
    <row r="590" spans="3:3" ht="15.75" customHeight="1">
      <c r="C590" s="170"/>
    </row>
    <row r="591" spans="3:3" ht="15.75" customHeight="1">
      <c r="C591" s="170"/>
    </row>
    <row r="592" spans="3:3" ht="15.75" customHeight="1">
      <c r="C592" s="170"/>
    </row>
    <row r="593" spans="3:3" ht="15.75" customHeight="1">
      <c r="C593" s="170"/>
    </row>
    <row r="594" spans="3:3" ht="15.75" customHeight="1">
      <c r="C594" s="170"/>
    </row>
    <row r="595" spans="3:3" ht="15.75" customHeight="1">
      <c r="C595" s="170"/>
    </row>
    <row r="596" spans="3:3" ht="15.75" customHeight="1">
      <c r="C596" s="170"/>
    </row>
    <row r="597" spans="3:3" ht="15.75" customHeight="1">
      <c r="C597" s="170"/>
    </row>
    <row r="598" spans="3:3" ht="15.75" customHeight="1">
      <c r="C598" s="170"/>
    </row>
    <row r="599" spans="3:3" ht="15.75" customHeight="1">
      <c r="C599" s="170"/>
    </row>
    <row r="600" spans="3:3" ht="15.75" customHeight="1">
      <c r="C600" s="170"/>
    </row>
    <row r="601" spans="3:3" ht="15.75" customHeight="1">
      <c r="C601" s="170"/>
    </row>
    <row r="602" spans="3:3" ht="15.75" customHeight="1">
      <c r="C602" s="170"/>
    </row>
    <row r="603" spans="3:3" ht="15.75" customHeight="1">
      <c r="C603" s="170"/>
    </row>
    <row r="604" spans="3:3" ht="15.75" customHeight="1">
      <c r="C604" s="170"/>
    </row>
    <row r="605" spans="3:3" ht="15.75" customHeight="1">
      <c r="C605" s="170"/>
    </row>
    <row r="606" spans="3:3" ht="15.75" customHeight="1">
      <c r="C606" s="170"/>
    </row>
    <row r="607" spans="3:3" ht="15.75" customHeight="1">
      <c r="C607" s="170"/>
    </row>
    <row r="608" spans="3:3" ht="15.75" customHeight="1">
      <c r="C608" s="170"/>
    </row>
    <row r="609" spans="3:3" ht="15.75" customHeight="1">
      <c r="C609" s="170"/>
    </row>
    <row r="610" spans="3:3" ht="15.75" customHeight="1">
      <c r="C610" s="170"/>
    </row>
    <row r="611" spans="3:3" ht="15.75" customHeight="1">
      <c r="C611" s="170"/>
    </row>
    <row r="612" spans="3:3" ht="15.75" customHeight="1">
      <c r="C612" s="170"/>
    </row>
    <row r="613" spans="3:3" ht="15.75" customHeight="1">
      <c r="C613" s="170"/>
    </row>
    <row r="614" spans="3:3" ht="15.75" customHeight="1">
      <c r="C614" s="170"/>
    </row>
    <row r="615" spans="3:3" ht="15.75" customHeight="1">
      <c r="C615" s="170"/>
    </row>
    <row r="616" spans="3:3" ht="15.75" customHeight="1">
      <c r="C616" s="170"/>
    </row>
    <row r="617" spans="3:3" ht="15.75" customHeight="1">
      <c r="C617" s="170"/>
    </row>
    <row r="618" spans="3:3" ht="15.75" customHeight="1">
      <c r="C618" s="170"/>
    </row>
    <row r="619" spans="3:3" ht="15.75" customHeight="1">
      <c r="C619" s="170"/>
    </row>
    <row r="620" spans="3:3" ht="15.75" customHeight="1">
      <c r="C620" s="170"/>
    </row>
    <row r="621" spans="3:3" ht="15.75" customHeight="1">
      <c r="C621" s="170"/>
    </row>
    <row r="622" spans="3:3" ht="15.75" customHeight="1">
      <c r="C622" s="170"/>
    </row>
    <row r="623" spans="3:3" ht="15.75" customHeight="1">
      <c r="C623" s="170"/>
    </row>
    <row r="624" spans="3:3" ht="15.75" customHeight="1">
      <c r="C624" s="170"/>
    </row>
    <row r="625" spans="3:3" ht="15.75" customHeight="1">
      <c r="C625" s="170"/>
    </row>
    <row r="626" spans="3:3" ht="15.75" customHeight="1">
      <c r="C626" s="170"/>
    </row>
    <row r="627" spans="3:3" ht="15.75" customHeight="1">
      <c r="C627" s="170"/>
    </row>
    <row r="628" spans="3:3" ht="15.75" customHeight="1">
      <c r="C628" s="170"/>
    </row>
    <row r="629" spans="3:3" ht="15.75" customHeight="1">
      <c r="C629" s="170"/>
    </row>
    <row r="630" spans="3:3" ht="15.75" customHeight="1">
      <c r="C630" s="170"/>
    </row>
    <row r="631" spans="3:3" ht="15.75" customHeight="1">
      <c r="C631" s="170"/>
    </row>
    <row r="632" spans="3:3" ht="15.75" customHeight="1">
      <c r="C632" s="170"/>
    </row>
    <row r="633" spans="3:3" ht="15.75" customHeight="1">
      <c r="C633" s="170"/>
    </row>
    <row r="634" spans="3:3" ht="15.75" customHeight="1">
      <c r="C634" s="170"/>
    </row>
    <row r="635" spans="3:3" ht="15.75" customHeight="1">
      <c r="C635" s="170"/>
    </row>
    <row r="636" spans="3:3" ht="15.75" customHeight="1">
      <c r="C636" s="170"/>
    </row>
    <row r="637" spans="3:3" ht="15.75" customHeight="1">
      <c r="C637" s="170"/>
    </row>
    <row r="638" spans="3:3" ht="15.75" customHeight="1">
      <c r="C638" s="170"/>
    </row>
    <row r="639" spans="3:3" ht="15.75" customHeight="1">
      <c r="C639" s="170"/>
    </row>
    <row r="640" spans="3:3" ht="15.75" customHeight="1">
      <c r="C640" s="170"/>
    </row>
    <row r="641" spans="3:3" ht="15.75" customHeight="1">
      <c r="C641" s="170"/>
    </row>
    <row r="642" spans="3:3" ht="15.75" customHeight="1">
      <c r="C642" s="170"/>
    </row>
    <row r="643" spans="3:3" ht="15.75" customHeight="1">
      <c r="C643" s="170"/>
    </row>
    <row r="644" spans="3:3" ht="15.75" customHeight="1">
      <c r="C644" s="170"/>
    </row>
    <row r="645" spans="3:3" ht="15.75" customHeight="1">
      <c r="C645" s="170"/>
    </row>
    <row r="646" spans="3:3" ht="15.75" customHeight="1">
      <c r="C646" s="170"/>
    </row>
    <row r="647" spans="3:3" ht="15.75" customHeight="1">
      <c r="C647" s="170"/>
    </row>
    <row r="648" spans="3:3" ht="15.75" customHeight="1">
      <c r="C648" s="170"/>
    </row>
    <row r="649" spans="3:3" ht="15.75" customHeight="1">
      <c r="C649" s="170"/>
    </row>
    <row r="650" spans="3:3" ht="15.75" customHeight="1">
      <c r="C650" s="170"/>
    </row>
    <row r="651" spans="3:3" ht="15.75" customHeight="1">
      <c r="C651" s="170"/>
    </row>
    <row r="652" spans="3:3" ht="15.75" customHeight="1">
      <c r="C652" s="170"/>
    </row>
    <row r="653" spans="3:3" ht="15.75" customHeight="1">
      <c r="C653" s="170"/>
    </row>
    <row r="654" spans="3:3" ht="15.75" customHeight="1">
      <c r="C654" s="170"/>
    </row>
    <row r="655" spans="3:3" ht="15.75" customHeight="1">
      <c r="C655" s="170"/>
    </row>
    <row r="656" spans="3:3" ht="15.75" customHeight="1">
      <c r="C656" s="170"/>
    </row>
    <row r="657" spans="3:3" ht="15.75" customHeight="1">
      <c r="C657" s="170"/>
    </row>
    <row r="658" spans="3:3" ht="15.75" customHeight="1">
      <c r="C658" s="170"/>
    </row>
    <row r="659" spans="3:3" ht="15.75" customHeight="1">
      <c r="C659" s="170"/>
    </row>
    <row r="660" spans="3:3" ht="15.75" customHeight="1">
      <c r="C660" s="170"/>
    </row>
    <row r="661" spans="3:3" ht="15.75" customHeight="1">
      <c r="C661" s="170"/>
    </row>
    <row r="662" spans="3:3" ht="15.75" customHeight="1">
      <c r="C662" s="170"/>
    </row>
    <row r="663" spans="3:3" ht="15.75" customHeight="1">
      <c r="C663" s="170"/>
    </row>
    <row r="664" spans="3:3" ht="15.75" customHeight="1">
      <c r="C664" s="170"/>
    </row>
    <row r="665" spans="3:3" ht="15.75" customHeight="1">
      <c r="C665" s="170"/>
    </row>
    <row r="666" spans="3:3" ht="15.75" customHeight="1">
      <c r="C666" s="170"/>
    </row>
    <row r="667" spans="3:3" ht="15.75" customHeight="1">
      <c r="C667" s="170"/>
    </row>
    <row r="668" spans="3:3" ht="15.75" customHeight="1">
      <c r="C668" s="170"/>
    </row>
    <row r="669" spans="3:3" ht="15.75" customHeight="1">
      <c r="C669" s="170"/>
    </row>
    <row r="670" spans="3:3" ht="15.75" customHeight="1">
      <c r="C670" s="170"/>
    </row>
    <row r="671" spans="3:3" ht="15.75" customHeight="1">
      <c r="C671" s="170"/>
    </row>
    <row r="672" spans="3:3" ht="15.75" customHeight="1">
      <c r="C672" s="170"/>
    </row>
    <row r="673" spans="3:3" ht="15.75" customHeight="1">
      <c r="C673" s="170"/>
    </row>
    <row r="674" spans="3:3" ht="15.75" customHeight="1">
      <c r="C674" s="170"/>
    </row>
    <row r="675" spans="3:3" ht="15.75" customHeight="1">
      <c r="C675" s="170"/>
    </row>
    <row r="676" spans="3:3" ht="15.75" customHeight="1">
      <c r="C676" s="170"/>
    </row>
    <row r="677" spans="3:3" ht="15.75" customHeight="1">
      <c r="C677" s="170"/>
    </row>
    <row r="678" spans="3:3" ht="15.75" customHeight="1">
      <c r="C678" s="170"/>
    </row>
    <row r="679" spans="3:3" ht="15.75" customHeight="1">
      <c r="C679" s="170"/>
    </row>
    <row r="680" spans="3:3" ht="15.75" customHeight="1">
      <c r="C680" s="170"/>
    </row>
    <row r="681" spans="3:3" ht="15.75" customHeight="1">
      <c r="C681" s="170"/>
    </row>
    <row r="682" spans="3:3" ht="15.75" customHeight="1">
      <c r="C682" s="170"/>
    </row>
    <row r="683" spans="3:3" ht="15.75" customHeight="1">
      <c r="C683" s="170"/>
    </row>
    <row r="684" spans="3:3" ht="15.75" customHeight="1">
      <c r="C684" s="170"/>
    </row>
    <row r="685" spans="3:3" ht="15.75" customHeight="1">
      <c r="C685" s="170"/>
    </row>
    <row r="686" spans="3:3" ht="15.75" customHeight="1">
      <c r="C686" s="170"/>
    </row>
    <row r="687" spans="3:3" ht="15.75" customHeight="1">
      <c r="C687" s="170"/>
    </row>
    <row r="688" spans="3:3" ht="15.75" customHeight="1">
      <c r="C688" s="170"/>
    </row>
    <row r="689" spans="3:3" ht="15.75" customHeight="1">
      <c r="C689" s="170"/>
    </row>
    <row r="690" spans="3:3" ht="15.75" customHeight="1">
      <c r="C690" s="170"/>
    </row>
    <row r="691" spans="3:3" ht="15.75" customHeight="1">
      <c r="C691" s="170"/>
    </row>
    <row r="692" spans="3:3" ht="15.75" customHeight="1">
      <c r="C692" s="170"/>
    </row>
    <row r="693" spans="3:3" ht="15.75" customHeight="1">
      <c r="C693" s="170"/>
    </row>
    <row r="694" spans="3:3" ht="15.75" customHeight="1">
      <c r="C694" s="170"/>
    </row>
    <row r="695" spans="3:3" ht="15.75" customHeight="1">
      <c r="C695" s="170"/>
    </row>
    <row r="696" spans="3:3" ht="15.75" customHeight="1">
      <c r="C696" s="170"/>
    </row>
    <row r="697" spans="3:3" ht="15.75" customHeight="1">
      <c r="C697" s="170"/>
    </row>
    <row r="698" spans="3:3" ht="15.75" customHeight="1">
      <c r="C698" s="170"/>
    </row>
    <row r="699" spans="3:3" ht="15.75" customHeight="1">
      <c r="C699" s="170"/>
    </row>
    <row r="700" spans="3:3" ht="15.75" customHeight="1">
      <c r="C700" s="170"/>
    </row>
    <row r="701" spans="3:3" ht="15.75" customHeight="1">
      <c r="C701" s="170"/>
    </row>
    <row r="702" spans="3:3" ht="15.75" customHeight="1">
      <c r="C702" s="170"/>
    </row>
    <row r="703" spans="3:3" ht="15.75" customHeight="1">
      <c r="C703" s="170"/>
    </row>
    <row r="704" spans="3:3" ht="15.75" customHeight="1">
      <c r="C704" s="170"/>
    </row>
    <row r="705" spans="3:3" ht="15.75" customHeight="1">
      <c r="C705" s="170"/>
    </row>
    <row r="706" spans="3:3" ht="15.75" customHeight="1">
      <c r="C706" s="170"/>
    </row>
    <row r="707" spans="3:3" ht="15.75" customHeight="1">
      <c r="C707" s="170"/>
    </row>
    <row r="708" spans="3:3" ht="15.75" customHeight="1">
      <c r="C708" s="170"/>
    </row>
    <row r="709" spans="3:3" ht="15.75" customHeight="1">
      <c r="C709" s="170"/>
    </row>
    <row r="710" spans="3:3" ht="15.75" customHeight="1">
      <c r="C710" s="170"/>
    </row>
    <row r="711" spans="3:3" ht="15.75" customHeight="1">
      <c r="C711" s="170"/>
    </row>
    <row r="712" spans="3:3" ht="15.75" customHeight="1">
      <c r="C712" s="170"/>
    </row>
    <row r="713" spans="3:3" ht="15.75" customHeight="1">
      <c r="C713" s="170"/>
    </row>
    <row r="714" spans="3:3" ht="15.75" customHeight="1">
      <c r="C714" s="170"/>
    </row>
    <row r="715" spans="3:3" ht="15.75" customHeight="1">
      <c r="C715" s="170"/>
    </row>
    <row r="716" spans="3:3" ht="15.75" customHeight="1">
      <c r="C716" s="170"/>
    </row>
    <row r="717" spans="3:3" ht="15.75" customHeight="1">
      <c r="C717" s="170"/>
    </row>
    <row r="718" spans="3:3" ht="15.75" customHeight="1">
      <c r="C718" s="170"/>
    </row>
    <row r="719" spans="3:3" ht="15.75" customHeight="1">
      <c r="C719" s="170"/>
    </row>
    <row r="720" spans="3:3" ht="15.75" customHeight="1">
      <c r="C720" s="170"/>
    </row>
    <row r="721" spans="3:3" ht="15.75" customHeight="1">
      <c r="C721" s="170"/>
    </row>
    <row r="722" spans="3:3" ht="15.75" customHeight="1">
      <c r="C722" s="170"/>
    </row>
    <row r="723" spans="3:3" ht="15.75" customHeight="1">
      <c r="C723" s="170"/>
    </row>
    <row r="724" spans="3:3" ht="15.75" customHeight="1">
      <c r="C724" s="170"/>
    </row>
    <row r="725" spans="3:3" ht="15.75" customHeight="1">
      <c r="C725" s="170"/>
    </row>
    <row r="726" spans="3:3" ht="15.75" customHeight="1">
      <c r="C726" s="170"/>
    </row>
    <row r="727" spans="3:3" ht="15.75" customHeight="1">
      <c r="C727" s="170"/>
    </row>
    <row r="728" spans="3:3" ht="15.75" customHeight="1">
      <c r="C728" s="170"/>
    </row>
    <row r="729" spans="3:3" ht="15.75" customHeight="1">
      <c r="C729" s="170"/>
    </row>
    <row r="730" spans="3:3" ht="15.75" customHeight="1">
      <c r="C730" s="170"/>
    </row>
    <row r="731" spans="3:3" ht="15.75" customHeight="1">
      <c r="C731" s="170"/>
    </row>
    <row r="732" spans="3:3" ht="15.75" customHeight="1">
      <c r="C732" s="170"/>
    </row>
    <row r="733" spans="3:3" ht="15.75" customHeight="1">
      <c r="C733" s="170"/>
    </row>
    <row r="734" spans="3:3" ht="15.75" customHeight="1">
      <c r="C734" s="170"/>
    </row>
    <row r="735" spans="3:3" ht="15.75" customHeight="1">
      <c r="C735" s="170"/>
    </row>
    <row r="736" spans="3:3" ht="15.75" customHeight="1">
      <c r="C736" s="170"/>
    </row>
    <row r="737" spans="3:3" ht="15.75" customHeight="1">
      <c r="C737" s="170"/>
    </row>
    <row r="738" spans="3:3" ht="15.75" customHeight="1">
      <c r="C738" s="170"/>
    </row>
    <row r="739" spans="3:3" ht="15.75" customHeight="1">
      <c r="C739" s="170"/>
    </row>
    <row r="740" spans="3:3" ht="15.75" customHeight="1">
      <c r="C740" s="170"/>
    </row>
    <row r="741" spans="3:3" ht="15.75" customHeight="1">
      <c r="C741" s="170"/>
    </row>
    <row r="742" spans="3:3" ht="15.75" customHeight="1">
      <c r="C742" s="170"/>
    </row>
    <row r="743" spans="3:3" ht="15.75" customHeight="1">
      <c r="C743" s="170"/>
    </row>
    <row r="744" spans="3:3" ht="15.75" customHeight="1">
      <c r="C744" s="170"/>
    </row>
    <row r="745" spans="3:3" ht="15.75" customHeight="1">
      <c r="C745" s="170"/>
    </row>
    <row r="746" spans="3:3" ht="15.75" customHeight="1">
      <c r="C746" s="170"/>
    </row>
    <row r="747" spans="3:3" ht="15.75" customHeight="1">
      <c r="C747" s="170"/>
    </row>
    <row r="748" spans="3:3" ht="15.75" customHeight="1">
      <c r="C748" s="170"/>
    </row>
    <row r="749" spans="3:3" ht="15.75" customHeight="1">
      <c r="C749" s="170"/>
    </row>
    <row r="750" spans="3:3" ht="15.75" customHeight="1">
      <c r="C750" s="170"/>
    </row>
    <row r="751" spans="3:3" ht="15.75" customHeight="1">
      <c r="C751" s="170"/>
    </row>
    <row r="752" spans="3:3" ht="15.75" customHeight="1">
      <c r="C752" s="170"/>
    </row>
    <row r="753" spans="3:3" ht="15.75" customHeight="1">
      <c r="C753" s="170"/>
    </row>
    <row r="754" spans="3:3" ht="15.75" customHeight="1">
      <c r="C754" s="170"/>
    </row>
    <row r="755" spans="3:3" ht="15.75" customHeight="1">
      <c r="C755" s="170"/>
    </row>
    <row r="756" spans="3:3" ht="15.75" customHeight="1">
      <c r="C756" s="170"/>
    </row>
    <row r="757" spans="3:3" ht="15.75" customHeight="1">
      <c r="C757" s="170"/>
    </row>
    <row r="758" spans="3:3" ht="15.75" customHeight="1">
      <c r="C758" s="170"/>
    </row>
    <row r="759" spans="3:3" ht="15.75" customHeight="1">
      <c r="C759" s="170"/>
    </row>
    <row r="760" spans="3:3" ht="15.75" customHeight="1">
      <c r="C760" s="170"/>
    </row>
    <row r="761" spans="3:3" ht="15.75" customHeight="1">
      <c r="C761" s="170"/>
    </row>
    <row r="762" spans="3:3" ht="15.75" customHeight="1">
      <c r="C762" s="170"/>
    </row>
    <row r="763" spans="3:3" ht="15.75" customHeight="1">
      <c r="C763" s="170"/>
    </row>
    <row r="764" spans="3:3" ht="15.75" customHeight="1">
      <c r="C764" s="170"/>
    </row>
    <row r="765" spans="3:3" ht="15.75" customHeight="1">
      <c r="C765" s="170"/>
    </row>
    <row r="766" spans="3:3" ht="15.75" customHeight="1">
      <c r="C766" s="170"/>
    </row>
    <row r="767" spans="3:3" ht="15.75" customHeight="1">
      <c r="C767" s="170"/>
    </row>
    <row r="768" spans="3:3" ht="15.75" customHeight="1">
      <c r="C768" s="170"/>
    </row>
    <row r="769" spans="3:3" ht="15.75" customHeight="1">
      <c r="C769" s="170"/>
    </row>
    <row r="770" spans="3:3" ht="15.75" customHeight="1">
      <c r="C770" s="170"/>
    </row>
    <row r="771" spans="3:3" ht="15.75" customHeight="1">
      <c r="C771" s="170"/>
    </row>
    <row r="772" spans="3:3" ht="15.75" customHeight="1">
      <c r="C772" s="170"/>
    </row>
    <row r="773" spans="3:3" ht="15.75" customHeight="1">
      <c r="C773" s="170"/>
    </row>
    <row r="774" spans="3:3" ht="15.75" customHeight="1">
      <c r="C774" s="170"/>
    </row>
    <row r="775" spans="3:3" ht="15.75" customHeight="1">
      <c r="C775" s="170"/>
    </row>
    <row r="776" spans="3:3" ht="15.75" customHeight="1">
      <c r="C776" s="170"/>
    </row>
    <row r="777" spans="3:3" ht="15.75" customHeight="1">
      <c r="C777" s="170"/>
    </row>
    <row r="778" spans="3:3" ht="15.75" customHeight="1">
      <c r="C778" s="170"/>
    </row>
    <row r="779" spans="3:3" ht="15.75" customHeight="1">
      <c r="C779" s="170"/>
    </row>
    <row r="780" spans="3:3" ht="15.75" customHeight="1">
      <c r="C780" s="170"/>
    </row>
    <row r="781" spans="3:3" ht="15.75" customHeight="1">
      <c r="C781" s="170"/>
    </row>
    <row r="782" spans="3:3" ht="15.75" customHeight="1">
      <c r="C782" s="170"/>
    </row>
    <row r="783" spans="3:3" ht="15.75" customHeight="1">
      <c r="C783" s="170"/>
    </row>
    <row r="784" spans="3:3" ht="15.75" customHeight="1">
      <c r="C784" s="170"/>
    </row>
    <row r="785" spans="3:3" ht="15.75" customHeight="1">
      <c r="C785" s="170"/>
    </row>
    <row r="786" spans="3:3" ht="15.75" customHeight="1">
      <c r="C786" s="170"/>
    </row>
    <row r="787" spans="3:3" ht="15.75" customHeight="1">
      <c r="C787" s="170"/>
    </row>
    <row r="788" spans="3:3" ht="15.75" customHeight="1">
      <c r="C788" s="170"/>
    </row>
    <row r="789" spans="3:3" ht="15.75" customHeight="1">
      <c r="C789" s="170"/>
    </row>
    <row r="790" spans="3:3" ht="15.75" customHeight="1">
      <c r="C790" s="170"/>
    </row>
    <row r="791" spans="3:3" ht="15.75" customHeight="1">
      <c r="C791" s="170"/>
    </row>
    <row r="792" spans="3:3" ht="15.75" customHeight="1">
      <c r="C792" s="170"/>
    </row>
    <row r="793" spans="3:3" ht="15.75" customHeight="1">
      <c r="C793" s="170"/>
    </row>
    <row r="794" spans="3:3" ht="15.75" customHeight="1">
      <c r="C794" s="170"/>
    </row>
    <row r="795" spans="3:3" ht="15.75" customHeight="1">
      <c r="C795" s="170"/>
    </row>
    <row r="796" spans="3:3" ht="15.75" customHeight="1">
      <c r="C796" s="170"/>
    </row>
    <row r="797" spans="3:3" ht="15.75" customHeight="1">
      <c r="C797" s="170"/>
    </row>
    <row r="798" spans="3:3" ht="15.75" customHeight="1">
      <c r="C798" s="170"/>
    </row>
    <row r="799" spans="3:3" ht="15.75" customHeight="1">
      <c r="C799" s="170"/>
    </row>
    <row r="800" spans="3:3" ht="15.75" customHeight="1">
      <c r="C800" s="170"/>
    </row>
    <row r="801" spans="3:3" ht="15.75" customHeight="1">
      <c r="C801" s="170"/>
    </row>
    <row r="802" spans="3:3" ht="15.75" customHeight="1">
      <c r="C802" s="170"/>
    </row>
    <row r="803" spans="3:3" ht="15.75" customHeight="1">
      <c r="C803" s="170"/>
    </row>
    <row r="804" spans="3:3" ht="15.75" customHeight="1">
      <c r="C804" s="170"/>
    </row>
    <row r="805" spans="3:3" ht="15.75" customHeight="1">
      <c r="C805" s="170"/>
    </row>
    <row r="806" spans="3:3" ht="15.75" customHeight="1">
      <c r="C806" s="170"/>
    </row>
    <row r="807" spans="3:3" ht="15.75" customHeight="1">
      <c r="C807" s="170"/>
    </row>
    <row r="808" spans="3:3" ht="15.75" customHeight="1">
      <c r="C808" s="170"/>
    </row>
    <row r="809" spans="3:3" ht="15.75" customHeight="1">
      <c r="C809" s="170"/>
    </row>
    <row r="810" spans="3:3" ht="15.75" customHeight="1">
      <c r="C810" s="170"/>
    </row>
    <row r="811" spans="3:3" ht="15.75" customHeight="1">
      <c r="C811" s="170"/>
    </row>
    <row r="812" spans="3:3" ht="15.75" customHeight="1">
      <c r="C812" s="170"/>
    </row>
    <row r="813" spans="3:3" ht="15.75" customHeight="1">
      <c r="C813" s="170"/>
    </row>
    <row r="814" spans="3:3" ht="15.75" customHeight="1">
      <c r="C814" s="170"/>
    </row>
    <row r="815" spans="3:3" ht="15.75" customHeight="1">
      <c r="C815" s="170"/>
    </row>
    <row r="816" spans="3:3" ht="15.75" customHeight="1">
      <c r="C816" s="170"/>
    </row>
    <row r="817" spans="3:3" ht="15.75" customHeight="1">
      <c r="C817" s="170"/>
    </row>
    <row r="818" spans="3:3" ht="15.75" customHeight="1">
      <c r="C818" s="170"/>
    </row>
    <row r="819" spans="3:3" ht="15.75" customHeight="1">
      <c r="C819" s="170"/>
    </row>
    <row r="820" spans="3:3" ht="15.75" customHeight="1">
      <c r="C820" s="170"/>
    </row>
    <row r="821" spans="3:3" ht="15.75" customHeight="1">
      <c r="C821" s="170"/>
    </row>
    <row r="822" spans="3:3" ht="15.75" customHeight="1">
      <c r="C822" s="170"/>
    </row>
    <row r="823" spans="3:3" ht="15.75" customHeight="1">
      <c r="C823" s="170"/>
    </row>
    <row r="824" spans="3:3" ht="15.75" customHeight="1">
      <c r="C824" s="170"/>
    </row>
    <row r="825" spans="3:3" ht="15.75" customHeight="1">
      <c r="C825" s="170"/>
    </row>
    <row r="826" spans="3:3" ht="15.75" customHeight="1">
      <c r="C826" s="170"/>
    </row>
    <row r="827" spans="3:3" ht="15.75" customHeight="1">
      <c r="C827" s="170"/>
    </row>
    <row r="828" spans="3:3" ht="15.75" customHeight="1">
      <c r="C828" s="170"/>
    </row>
    <row r="829" spans="3:3" ht="15.75" customHeight="1">
      <c r="C829" s="170"/>
    </row>
    <row r="830" spans="3:3" ht="15.75" customHeight="1">
      <c r="C830" s="170"/>
    </row>
    <row r="831" spans="3:3" ht="15.75" customHeight="1">
      <c r="C831" s="170"/>
    </row>
    <row r="832" spans="3:3" ht="15.75" customHeight="1">
      <c r="C832" s="170"/>
    </row>
    <row r="833" spans="3:3" ht="15.75" customHeight="1">
      <c r="C833" s="170"/>
    </row>
    <row r="834" spans="3:3" ht="15.75" customHeight="1">
      <c r="C834" s="170"/>
    </row>
    <row r="835" spans="3:3" ht="15.75" customHeight="1">
      <c r="C835" s="170"/>
    </row>
    <row r="836" spans="3:3" ht="15.75" customHeight="1">
      <c r="C836" s="170"/>
    </row>
    <row r="837" spans="3:3" ht="15.75" customHeight="1">
      <c r="C837" s="170"/>
    </row>
    <row r="838" spans="3:3" ht="15.75" customHeight="1">
      <c r="C838" s="170"/>
    </row>
    <row r="839" spans="3:3" ht="15.75" customHeight="1">
      <c r="C839" s="170"/>
    </row>
    <row r="840" spans="3:3" ht="15.75" customHeight="1">
      <c r="C840" s="170"/>
    </row>
    <row r="841" spans="3:3" ht="15.75" customHeight="1">
      <c r="C841" s="170"/>
    </row>
    <row r="842" spans="3:3" ht="15.75" customHeight="1">
      <c r="C842" s="170"/>
    </row>
    <row r="843" spans="3:3" ht="15.75" customHeight="1">
      <c r="C843" s="170"/>
    </row>
    <row r="844" spans="3:3" ht="15.75" customHeight="1">
      <c r="C844" s="170"/>
    </row>
    <row r="845" spans="3:3" ht="15.75" customHeight="1">
      <c r="C845" s="170"/>
    </row>
    <row r="846" spans="3:3" ht="15.75" customHeight="1">
      <c r="C846" s="170"/>
    </row>
    <row r="847" spans="3:3" ht="15.75" customHeight="1">
      <c r="C847" s="170"/>
    </row>
    <row r="848" spans="3:3" ht="15.75" customHeight="1">
      <c r="C848" s="170"/>
    </row>
    <row r="849" spans="3:3" ht="15.75" customHeight="1">
      <c r="C849" s="170"/>
    </row>
    <row r="850" spans="3:3" ht="15.75" customHeight="1">
      <c r="C850" s="170"/>
    </row>
    <row r="851" spans="3:3" ht="15.75" customHeight="1">
      <c r="C851" s="170"/>
    </row>
    <row r="852" spans="3:3" ht="15.75" customHeight="1">
      <c r="C852" s="170"/>
    </row>
    <row r="853" spans="3:3" ht="15.75" customHeight="1">
      <c r="C853" s="170"/>
    </row>
    <row r="854" spans="3:3" ht="15.75" customHeight="1">
      <c r="C854" s="170"/>
    </row>
    <row r="855" spans="3:3" ht="15.75" customHeight="1">
      <c r="C855" s="170"/>
    </row>
    <row r="856" spans="3:3" ht="15.75" customHeight="1">
      <c r="C856" s="170"/>
    </row>
    <row r="857" spans="3:3" ht="15.75" customHeight="1">
      <c r="C857" s="170"/>
    </row>
    <row r="858" spans="3:3" ht="15.75" customHeight="1">
      <c r="C858" s="170"/>
    </row>
    <row r="859" spans="3:3" ht="15.75" customHeight="1">
      <c r="C859" s="170"/>
    </row>
    <row r="860" spans="3:3" ht="15.75" customHeight="1">
      <c r="C860" s="170"/>
    </row>
    <row r="861" spans="3:3" ht="15.75" customHeight="1">
      <c r="C861" s="170"/>
    </row>
    <row r="862" spans="3:3" ht="15.75" customHeight="1">
      <c r="C862" s="170"/>
    </row>
    <row r="863" spans="3:3" ht="15.75" customHeight="1">
      <c r="C863" s="170"/>
    </row>
    <row r="864" spans="3:3" ht="15.75" customHeight="1">
      <c r="C864" s="170"/>
    </row>
    <row r="865" spans="3:3" ht="15.75" customHeight="1">
      <c r="C865" s="170"/>
    </row>
    <row r="866" spans="3:3" ht="15.75" customHeight="1">
      <c r="C866" s="170"/>
    </row>
    <row r="867" spans="3:3" ht="15.75" customHeight="1">
      <c r="C867" s="170"/>
    </row>
    <row r="868" spans="3:3" ht="15.75" customHeight="1">
      <c r="C868" s="170"/>
    </row>
    <row r="869" spans="3:3" ht="15.75" customHeight="1">
      <c r="C869" s="170"/>
    </row>
    <row r="870" spans="3:3" ht="15.75" customHeight="1">
      <c r="C870" s="170"/>
    </row>
    <row r="871" spans="3:3" ht="15.75" customHeight="1">
      <c r="C871" s="170"/>
    </row>
    <row r="872" spans="3:3" ht="15.75" customHeight="1">
      <c r="C872" s="170"/>
    </row>
    <row r="873" spans="3:3" ht="15.75" customHeight="1">
      <c r="C873" s="170"/>
    </row>
    <row r="874" spans="3:3" ht="15.75" customHeight="1">
      <c r="C874" s="170"/>
    </row>
    <row r="875" spans="3:3" ht="15.75" customHeight="1">
      <c r="C875" s="170"/>
    </row>
    <row r="876" spans="3:3" ht="15.75" customHeight="1">
      <c r="C876" s="170"/>
    </row>
    <row r="877" spans="3:3" ht="15.75" customHeight="1">
      <c r="C877" s="170"/>
    </row>
    <row r="878" spans="3:3" ht="15.75" customHeight="1">
      <c r="C878" s="170"/>
    </row>
    <row r="879" spans="3:3" ht="15.75" customHeight="1">
      <c r="C879" s="170"/>
    </row>
    <row r="880" spans="3:3" ht="15.75" customHeight="1">
      <c r="C880" s="170"/>
    </row>
    <row r="881" spans="3:3" ht="15.75" customHeight="1">
      <c r="C881" s="170"/>
    </row>
    <row r="882" spans="3:3" ht="15.75" customHeight="1">
      <c r="C882" s="170"/>
    </row>
    <row r="883" spans="3:3" ht="15.75" customHeight="1">
      <c r="C883" s="170"/>
    </row>
    <row r="884" spans="3:3" ht="15.75" customHeight="1">
      <c r="C884" s="170"/>
    </row>
    <row r="885" spans="3:3" ht="15.75" customHeight="1">
      <c r="C885" s="170"/>
    </row>
    <row r="886" spans="3:3" ht="15.75" customHeight="1">
      <c r="C886" s="170"/>
    </row>
    <row r="887" spans="3:3" ht="15.75" customHeight="1">
      <c r="C887" s="170"/>
    </row>
    <row r="888" spans="3:3" ht="15.75" customHeight="1">
      <c r="C888" s="170"/>
    </row>
    <row r="889" spans="3:3" ht="15.75" customHeight="1">
      <c r="C889" s="170"/>
    </row>
    <row r="890" spans="3:3" ht="15.75" customHeight="1">
      <c r="C890" s="170"/>
    </row>
    <row r="891" spans="3:3" ht="15.75" customHeight="1">
      <c r="C891" s="170"/>
    </row>
    <row r="892" spans="3:3" ht="15.75" customHeight="1">
      <c r="C892" s="170"/>
    </row>
    <row r="893" spans="3:3" ht="15.75" customHeight="1">
      <c r="C893" s="170"/>
    </row>
    <row r="894" spans="3:3" ht="15.75" customHeight="1">
      <c r="C894" s="170"/>
    </row>
    <row r="895" spans="3:3" ht="15.75" customHeight="1">
      <c r="C895" s="170"/>
    </row>
    <row r="896" spans="3:3" ht="15.75" customHeight="1">
      <c r="C896" s="170"/>
    </row>
    <row r="897" spans="3:3" ht="15.75" customHeight="1">
      <c r="C897" s="170"/>
    </row>
    <row r="898" spans="3:3" ht="15.75" customHeight="1">
      <c r="C898" s="170"/>
    </row>
    <row r="899" spans="3:3" ht="15.75" customHeight="1">
      <c r="C899" s="170"/>
    </row>
    <row r="900" spans="3:3" ht="15.75" customHeight="1">
      <c r="C900" s="170"/>
    </row>
    <row r="901" spans="3:3" ht="15.75" customHeight="1">
      <c r="C901" s="170"/>
    </row>
    <row r="902" spans="3:3" ht="15.75" customHeight="1">
      <c r="C902" s="170"/>
    </row>
    <row r="903" spans="3:3" ht="15.75" customHeight="1">
      <c r="C903" s="170"/>
    </row>
    <row r="904" spans="3:3" ht="15.75" customHeight="1">
      <c r="C904" s="170"/>
    </row>
    <row r="905" spans="3:3" ht="15.75" customHeight="1">
      <c r="C905" s="170"/>
    </row>
    <row r="906" spans="3:3" ht="15.75" customHeight="1">
      <c r="C906" s="170"/>
    </row>
    <row r="907" spans="3:3" ht="15.75" customHeight="1">
      <c r="C907" s="170"/>
    </row>
    <row r="908" spans="3:3" ht="15.75" customHeight="1">
      <c r="C908" s="170"/>
    </row>
    <row r="909" spans="3:3" ht="15.75" customHeight="1">
      <c r="C909" s="170"/>
    </row>
    <row r="910" spans="3:3" ht="15.75" customHeight="1">
      <c r="C910" s="170"/>
    </row>
    <row r="911" spans="3:3" ht="15.75" customHeight="1">
      <c r="C911" s="170"/>
    </row>
    <row r="912" spans="3:3" ht="15.75" customHeight="1">
      <c r="C912" s="170"/>
    </row>
    <row r="913" spans="3:3" ht="15.75" customHeight="1">
      <c r="C913" s="170"/>
    </row>
    <row r="914" spans="3:3" ht="15.75" customHeight="1">
      <c r="C914" s="170"/>
    </row>
    <row r="915" spans="3:3" ht="15.75" customHeight="1">
      <c r="C915" s="170"/>
    </row>
    <row r="916" spans="3:3" ht="15.75" customHeight="1">
      <c r="C916" s="170"/>
    </row>
    <row r="917" spans="3:3" ht="15.75" customHeight="1">
      <c r="C917" s="170"/>
    </row>
    <row r="918" spans="3:3" ht="15.75" customHeight="1">
      <c r="C918" s="170"/>
    </row>
    <row r="919" spans="3:3" ht="15.75" customHeight="1">
      <c r="C919" s="170"/>
    </row>
    <row r="920" spans="3:3" ht="15.75" customHeight="1">
      <c r="C920" s="170"/>
    </row>
    <row r="921" spans="3:3" ht="15.75" customHeight="1">
      <c r="C921" s="170"/>
    </row>
    <row r="922" spans="3:3" ht="15.75" customHeight="1">
      <c r="C922" s="170"/>
    </row>
    <row r="923" spans="3:3" ht="15.75" customHeight="1">
      <c r="C923" s="170"/>
    </row>
    <row r="924" spans="3:3" ht="15.75" customHeight="1">
      <c r="C924" s="170"/>
    </row>
    <row r="925" spans="3:3" ht="15.75" customHeight="1">
      <c r="C925" s="170"/>
    </row>
    <row r="926" spans="3:3" ht="15.75" customHeight="1">
      <c r="C926" s="170"/>
    </row>
    <row r="927" spans="3:3" ht="15.75" customHeight="1">
      <c r="C927" s="170"/>
    </row>
    <row r="928" spans="3:3" ht="15.75" customHeight="1">
      <c r="C928" s="170"/>
    </row>
    <row r="929" spans="3:3" ht="15.75" customHeight="1">
      <c r="C929" s="170"/>
    </row>
    <row r="930" spans="3:3" ht="15.75" customHeight="1">
      <c r="C930" s="170"/>
    </row>
    <row r="931" spans="3:3" ht="15.75" customHeight="1">
      <c r="C931" s="170"/>
    </row>
    <row r="932" spans="3:3" ht="15.75" customHeight="1">
      <c r="C932" s="170"/>
    </row>
    <row r="933" spans="3:3" ht="15.75" customHeight="1">
      <c r="C933" s="170"/>
    </row>
    <row r="934" spans="3:3" ht="15.75" customHeight="1">
      <c r="C934" s="170"/>
    </row>
    <row r="935" spans="3:3" ht="15.75" customHeight="1">
      <c r="C935" s="170"/>
    </row>
    <row r="936" spans="3:3" ht="15.75" customHeight="1">
      <c r="C936" s="170"/>
    </row>
    <row r="937" spans="3:3" ht="15.75" customHeight="1">
      <c r="C937" s="170"/>
    </row>
    <row r="938" spans="3:3" ht="15.75" customHeight="1">
      <c r="C938" s="170"/>
    </row>
    <row r="939" spans="3:3" ht="15.75" customHeight="1">
      <c r="C939" s="170"/>
    </row>
    <row r="940" spans="3:3" ht="15.75" customHeight="1">
      <c r="C940" s="170"/>
    </row>
    <row r="941" spans="3:3" ht="15.75" customHeight="1">
      <c r="C941" s="170"/>
    </row>
    <row r="942" spans="3:3" ht="15.75" customHeight="1">
      <c r="C942" s="170"/>
    </row>
    <row r="943" spans="3:3" ht="15.75" customHeight="1">
      <c r="C943" s="170"/>
    </row>
    <row r="944" spans="3:3" ht="15.75" customHeight="1">
      <c r="C944" s="170"/>
    </row>
    <row r="945" spans="3:3" ht="15.75" customHeight="1">
      <c r="C945" s="170"/>
    </row>
    <row r="946" spans="3:3" ht="15.75" customHeight="1">
      <c r="C946" s="170"/>
    </row>
    <row r="947" spans="3:3" ht="15.75" customHeight="1">
      <c r="C947" s="170"/>
    </row>
    <row r="948" spans="3:3" ht="15.75" customHeight="1">
      <c r="C948" s="170"/>
    </row>
    <row r="949" spans="3:3" ht="15.75" customHeight="1">
      <c r="C949" s="170"/>
    </row>
    <row r="950" spans="3:3" ht="15.75" customHeight="1">
      <c r="C950" s="170"/>
    </row>
    <row r="951" spans="3:3" ht="15.75" customHeight="1">
      <c r="C951" s="170"/>
    </row>
    <row r="952" spans="3:3" ht="15.75" customHeight="1">
      <c r="C952" s="170"/>
    </row>
    <row r="953" spans="3:3" ht="15.75" customHeight="1">
      <c r="C953" s="170"/>
    </row>
    <row r="954" spans="3:3" ht="15.75" customHeight="1">
      <c r="C954" s="170"/>
    </row>
    <row r="955" spans="3:3" ht="15.75" customHeight="1">
      <c r="C955" s="170"/>
    </row>
    <row r="956" spans="3:3" ht="15.75" customHeight="1">
      <c r="C956" s="170"/>
    </row>
    <row r="957" spans="3:3" ht="15.75" customHeight="1">
      <c r="C957" s="170"/>
    </row>
    <row r="958" spans="3:3" ht="15.75" customHeight="1">
      <c r="C958" s="170"/>
    </row>
    <row r="959" spans="3:3" ht="15.75" customHeight="1">
      <c r="C959" s="170"/>
    </row>
    <row r="960" spans="3:3" ht="15.75" customHeight="1">
      <c r="C960" s="170"/>
    </row>
    <row r="961" spans="3:3" ht="15.75" customHeight="1">
      <c r="C961" s="170"/>
    </row>
    <row r="962" spans="3:3" ht="15.75" customHeight="1">
      <c r="C962" s="170"/>
    </row>
    <row r="963" spans="3:3" ht="15.75" customHeight="1">
      <c r="C963" s="170"/>
    </row>
    <row r="964" spans="3:3" ht="15.75" customHeight="1">
      <c r="C964" s="170"/>
    </row>
    <row r="965" spans="3:3" ht="15.75" customHeight="1">
      <c r="C965" s="170"/>
    </row>
    <row r="966" spans="3:3" ht="15.75" customHeight="1">
      <c r="C966" s="170"/>
    </row>
    <row r="967" spans="3:3" ht="15.75" customHeight="1">
      <c r="C967" s="170"/>
    </row>
    <row r="968" spans="3:3" ht="15.75" customHeight="1">
      <c r="C968" s="170"/>
    </row>
    <row r="969" spans="3:3" ht="15.75" customHeight="1">
      <c r="C969" s="170"/>
    </row>
    <row r="970" spans="3:3" ht="15.75" customHeight="1">
      <c r="C970" s="170"/>
    </row>
    <row r="971" spans="3:3" ht="15.75" customHeight="1">
      <c r="C971" s="170"/>
    </row>
    <row r="972" spans="3:3" ht="15.75" customHeight="1">
      <c r="C972" s="170"/>
    </row>
    <row r="973" spans="3:3" ht="15.75" customHeight="1">
      <c r="C973" s="170"/>
    </row>
    <row r="974" spans="3:3" ht="15.75" customHeight="1">
      <c r="C974" s="170"/>
    </row>
    <row r="975" spans="3:3" ht="15.75" customHeight="1">
      <c r="C975" s="170"/>
    </row>
    <row r="976" spans="3:3" ht="15.75" customHeight="1">
      <c r="C976" s="170"/>
    </row>
    <row r="977" spans="3:3" ht="15.75" customHeight="1">
      <c r="C977" s="170"/>
    </row>
    <row r="978" spans="3:3" ht="15.75" customHeight="1">
      <c r="C978" s="170"/>
    </row>
    <row r="979" spans="3:3" ht="15.75" customHeight="1">
      <c r="C979" s="170"/>
    </row>
    <row r="980" spans="3:3" ht="15.75" customHeight="1">
      <c r="C980" s="170"/>
    </row>
    <row r="981" spans="3:3" ht="15.75" customHeight="1">
      <c r="C981" s="170"/>
    </row>
    <row r="982" spans="3:3" ht="15.75" customHeight="1">
      <c r="C982" s="170"/>
    </row>
    <row r="983" spans="3:3" ht="15.75" customHeight="1">
      <c r="C983" s="170"/>
    </row>
    <row r="984" spans="3:3" ht="15.75" customHeight="1">
      <c r="C984" s="170"/>
    </row>
    <row r="985" spans="3:3" ht="15.75" customHeight="1">
      <c r="C985" s="170"/>
    </row>
    <row r="986" spans="3:3" ht="15.75" customHeight="1">
      <c r="C986" s="170"/>
    </row>
    <row r="987" spans="3:3" ht="15.75" customHeight="1">
      <c r="C987" s="170"/>
    </row>
    <row r="988" spans="3:3" ht="15.75" customHeight="1">
      <c r="C988" s="170"/>
    </row>
    <row r="989" spans="3:3" ht="15.75" customHeight="1">
      <c r="C989" s="170"/>
    </row>
    <row r="990" spans="3:3" ht="15.75" customHeight="1">
      <c r="C990" s="170"/>
    </row>
    <row r="991" spans="3:3" ht="15.75" customHeight="1">
      <c r="C991" s="170"/>
    </row>
    <row r="992" spans="3:3" ht="15.75" customHeight="1">
      <c r="C992" s="170"/>
    </row>
    <row r="993" spans="3:3" ht="15.75" customHeight="1">
      <c r="C993" s="170"/>
    </row>
    <row r="994" spans="3:3" ht="15.75" customHeight="1">
      <c r="C994" s="170"/>
    </row>
    <row r="995" spans="3:3" ht="15.75" customHeight="1">
      <c r="C995" s="170"/>
    </row>
    <row r="996" spans="3:3" ht="15.75" customHeight="1">
      <c r="C996" s="170"/>
    </row>
    <row r="997" spans="3:3" ht="15.75" customHeight="1">
      <c r="C997" s="170"/>
    </row>
    <row r="998" spans="3:3" ht="15.75" customHeight="1">
      <c r="C998" s="170"/>
    </row>
    <row r="999" spans="3:3" ht="15.75" customHeight="1">
      <c r="C999" s="170"/>
    </row>
    <row r="1000" spans="3:3" ht="15.75" customHeight="1">
      <c r="C1000" s="170"/>
    </row>
  </sheetData>
  <mergeCells count="48">
    <mergeCell ref="A1:P1"/>
    <mergeCell ref="A2:P2"/>
    <mergeCell ref="A3:P3"/>
    <mergeCell ref="A4:D4"/>
    <mergeCell ref="A5:P5"/>
    <mergeCell ref="B10:D10"/>
    <mergeCell ref="F10:S10"/>
    <mergeCell ref="G18:H18"/>
    <mergeCell ref="I18:J18"/>
    <mergeCell ref="F11:S11"/>
    <mergeCell ref="E12:R12"/>
    <mergeCell ref="E13:R13"/>
    <mergeCell ref="B15:B19"/>
    <mergeCell ref="D15:M15"/>
    <mergeCell ref="D16:M16"/>
    <mergeCell ref="D17:M17"/>
    <mergeCell ref="D18:D19"/>
    <mergeCell ref="E18:F18"/>
    <mergeCell ref="D21:M21"/>
    <mergeCell ref="D26:M26"/>
    <mergeCell ref="D27:M27"/>
    <mergeCell ref="D31:M31"/>
    <mergeCell ref="C37:C38"/>
    <mergeCell ref="D40:M40"/>
    <mergeCell ref="D41:M41"/>
    <mergeCell ref="C46:C47"/>
    <mergeCell ref="D48:G48"/>
    <mergeCell ref="D49:M49"/>
    <mergeCell ref="D53:M53"/>
    <mergeCell ref="C59:C60"/>
    <mergeCell ref="D62:M62"/>
    <mergeCell ref="D63:M63"/>
    <mergeCell ref="C68:C69"/>
    <mergeCell ref="D70:G70"/>
    <mergeCell ref="D71:M71"/>
    <mergeCell ref="D72:M72"/>
    <mergeCell ref="D76:M76"/>
    <mergeCell ref="B95:B101"/>
    <mergeCell ref="B114:B120"/>
    <mergeCell ref="B122:B125"/>
    <mergeCell ref="B126:B137"/>
    <mergeCell ref="D77:M77"/>
    <mergeCell ref="D82:M82"/>
    <mergeCell ref="D83:M83"/>
    <mergeCell ref="B85:E85"/>
    <mergeCell ref="B86:B92"/>
    <mergeCell ref="B94:E94"/>
    <mergeCell ref="B108:I109"/>
  </mergeCells>
  <conditionalFormatting sqref="E81">
    <cfRule type="containsText" dxfId="25" priority="1" operator="containsText" text="ERROR">
      <formula>NOT(ISERROR(SEARCH(("ERROR"),(E81))))</formula>
    </cfRule>
  </conditionalFormatting>
  <conditionalFormatting sqref="F10">
    <cfRule type="notContainsBlanks" dxfId="24" priority="2">
      <formula>LEN(TRIM(F10))&gt;0</formula>
    </cfRule>
  </conditionalFormatting>
  <conditionalFormatting sqref="F11:S11">
    <cfRule type="expression" dxfId="23" priority="3">
      <formula>E11="NO SE REPORTA"</formula>
    </cfRule>
  </conditionalFormatting>
  <conditionalFormatting sqref="F11:S11">
    <cfRule type="expression" dxfId="22" priority="4">
      <formula>E10="NO APLICA"</formula>
    </cfRule>
  </conditionalFormatting>
  <conditionalFormatting sqref="E12:R12">
    <cfRule type="expression" dxfId="21" priority="5">
      <formula>E11="SI SE REPORTA"</formula>
    </cfRule>
  </conditionalFormatting>
  <dataValidations count="4">
    <dataValidation type="list" allowBlank="1" showErrorMessage="1" sqref="E11">
      <formula1>REPORTE</formula1>
    </dataValidation>
    <dataValidation type="decimal" allowBlank="1" showInputMessage="1" showErrorMessage="1" prompt="ERROR - Escriba un valor entre 0% y 100%" sqref="F79:F80">
      <formula1>0</formula1>
      <formula2>1</formula2>
    </dataValidation>
    <dataValidation type="decimal" operator="greaterThanOrEqual" allowBlank="1" showInputMessage="1" showErrorMessage="1" prompt="ERROR - Escriba un número igual o mayor que 0" sqref="E20:J20 E28:E30 E35:L36 E44:G45 E50:E52 E57:L58 E66:G67">
      <formula1>0</formula1>
    </dataValidation>
    <dataValidation type="list" allowBlank="1" showErrorMessage="1" sqref="E10">
      <formula1>SI</formula1>
    </dataValidation>
  </dataValidations>
  <hyperlinks>
    <hyperlink ref="B9" location="null!A1" display="VOLVER AL INDICE"/>
    <hyperlink ref="D119" r:id="rId1"/>
    <hyperlink ref="D120" r:id="rId2"/>
  </hyperlinks>
  <pageMargins left="0.25" right="0.25" top="0.75" bottom="0.75" header="0" footer="0"/>
  <pageSetup orientation="landscape" r:id="rId3"/>
  <drawing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sqref="A1:P1"/>
    </sheetView>
  </sheetViews>
  <sheetFormatPr baseColWidth="10" defaultColWidth="12.625" defaultRowHeight="15" customHeight="1"/>
  <cols>
    <col min="1" max="1" width="1.625" customWidth="1"/>
    <col min="2" max="2" width="11.25" customWidth="1"/>
    <col min="3" max="3" width="4.5" customWidth="1"/>
    <col min="4" max="4" width="30.5" customWidth="1"/>
    <col min="5" max="5" width="10.625" customWidth="1"/>
    <col min="6" max="10" width="9.375" customWidth="1"/>
    <col min="11" max="11" width="19.25" customWidth="1"/>
    <col min="12" max="26" width="9.375" customWidth="1"/>
  </cols>
  <sheetData>
    <row r="1" spans="1:26" ht="100.5" customHeight="1">
      <c r="A1" s="808"/>
      <c r="B1" s="732"/>
      <c r="C1" s="732"/>
      <c r="D1" s="732"/>
      <c r="E1" s="732"/>
      <c r="F1" s="732"/>
      <c r="G1" s="732"/>
      <c r="H1" s="732"/>
      <c r="I1" s="732"/>
      <c r="J1" s="732"/>
      <c r="K1" s="732"/>
      <c r="L1" s="732"/>
      <c r="M1" s="732"/>
      <c r="N1" s="732"/>
      <c r="O1" s="732"/>
      <c r="P1" s="733"/>
      <c r="Q1" s="24"/>
      <c r="R1" s="24"/>
      <c r="S1" s="4"/>
      <c r="T1" s="4"/>
      <c r="U1" s="4"/>
      <c r="V1" s="4"/>
      <c r="W1" s="4"/>
      <c r="X1" s="4"/>
      <c r="Y1" s="4"/>
      <c r="Z1" s="4"/>
    </row>
    <row r="2" spans="1:26">
      <c r="A2" s="731" t="str">
        <f>'Datos Generales'!C5</f>
        <v>Corporación Autónoma Regional del Tolima – CORTOLIMA</v>
      </c>
      <c r="B2" s="732"/>
      <c r="C2" s="732"/>
      <c r="D2" s="732"/>
      <c r="E2" s="732"/>
      <c r="F2" s="732"/>
      <c r="G2" s="732"/>
      <c r="H2" s="732"/>
      <c r="I2" s="732"/>
      <c r="J2" s="732"/>
      <c r="K2" s="732"/>
      <c r="L2" s="732"/>
      <c r="M2" s="732"/>
      <c r="N2" s="732"/>
      <c r="O2" s="732"/>
      <c r="P2" s="733"/>
      <c r="Q2" s="24"/>
      <c r="R2" s="24"/>
      <c r="S2" s="5"/>
      <c r="T2" s="5"/>
      <c r="U2" s="5"/>
      <c r="V2" s="5"/>
      <c r="W2" s="5"/>
      <c r="X2" s="5"/>
      <c r="Y2" s="5"/>
      <c r="Z2" s="5"/>
    </row>
    <row r="3" spans="1:26">
      <c r="A3" s="809" t="s">
        <v>845</v>
      </c>
      <c r="B3" s="732"/>
      <c r="C3" s="732"/>
      <c r="D3" s="732"/>
      <c r="E3" s="732"/>
      <c r="F3" s="732"/>
      <c r="G3" s="732"/>
      <c r="H3" s="732"/>
      <c r="I3" s="732"/>
      <c r="J3" s="732"/>
      <c r="K3" s="732"/>
      <c r="L3" s="732"/>
      <c r="M3" s="732"/>
      <c r="N3" s="732"/>
      <c r="O3" s="732"/>
      <c r="P3" s="733"/>
      <c r="Q3" s="24"/>
      <c r="R3" s="24"/>
      <c r="S3" s="5"/>
      <c r="T3" s="5"/>
      <c r="U3" s="5"/>
      <c r="V3" s="5"/>
      <c r="W3" s="5"/>
      <c r="X3" s="5"/>
      <c r="Y3" s="5"/>
      <c r="Z3" s="5"/>
    </row>
    <row r="4" spans="1:26" ht="15.75">
      <c r="A4" s="809" t="s">
        <v>49</v>
      </c>
      <c r="B4" s="732"/>
      <c r="C4" s="732"/>
      <c r="D4" s="810"/>
      <c r="E4" s="14" t="str">
        <f>'Datos Generales'!C6</f>
        <v>2020-I</v>
      </c>
      <c r="F4" s="14"/>
      <c r="G4" s="14"/>
      <c r="H4" s="14"/>
      <c r="I4" s="14"/>
      <c r="J4" s="14"/>
      <c r="K4" s="14"/>
      <c r="L4" s="14"/>
      <c r="M4" s="14"/>
      <c r="N4" s="14"/>
      <c r="O4" s="14"/>
      <c r="P4" s="15"/>
      <c r="Q4" s="24"/>
      <c r="R4" s="24"/>
      <c r="S4" s="5"/>
      <c r="T4" s="5"/>
      <c r="U4" s="5"/>
      <c r="V4" s="5"/>
      <c r="W4" s="5"/>
      <c r="X4" s="5"/>
      <c r="Y4" s="5"/>
      <c r="Z4" s="5"/>
    </row>
    <row r="5" spans="1:26" ht="16.5" customHeight="1">
      <c r="A5" s="809" t="s">
        <v>269</v>
      </c>
      <c r="B5" s="732"/>
      <c r="C5" s="732"/>
      <c r="D5" s="732"/>
      <c r="E5" s="732"/>
      <c r="F5" s="732"/>
      <c r="G5" s="732"/>
      <c r="H5" s="732"/>
      <c r="I5" s="732"/>
      <c r="J5" s="732"/>
      <c r="K5" s="732"/>
      <c r="L5" s="732"/>
      <c r="M5" s="732"/>
      <c r="N5" s="732"/>
      <c r="O5" s="732"/>
      <c r="P5" s="733"/>
      <c r="Q5" s="24"/>
      <c r="R5" s="24"/>
      <c r="S5" s="24"/>
      <c r="T5" s="24"/>
      <c r="U5" s="24"/>
      <c r="V5" s="24"/>
      <c r="W5" s="24"/>
      <c r="X5" s="24"/>
      <c r="Y5" s="24"/>
      <c r="Z5" s="24"/>
    </row>
    <row r="6" spans="1:26">
      <c r="B6" s="118" t="s">
        <v>882</v>
      </c>
      <c r="C6" s="119"/>
      <c r="D6" s="120"/>
      <c r="E6" s="207"/>
      <c r="F6" s="120" t="s">
        <v>883</v>
      </c>
      <c r="G6" s="120"/>
      <c r="H6" s="120"/>
      <c r="I6" s="120"/>
      <c r="J6" s="120"/>
      <c r="K6" s="120"/>
    </row>
    <row r="7" spans="1:26">
      <c r="B7" s="122"/>
      <c r="C7" s="123"/>
      <c r="D7" s="120"/>
      <c r="E7" s="124"/>
      <c r="F7" s="120" t="s">
        <v>884</v>
      </c>
      <c r="G7" s="120"/>
      <c r="H7" s="120"/>
      <c r="I7" s="120"/>
      <c r="J7" s="120"/>
      <c r="K7" s="120"/>
    </row>
    <row r="8" spans="1:26">
      <c r="B8" s="134" t="s">
        <v>885</v>
      </c>
      <c r="C8" s="126">
        <v>2020</v>
      </c>
      <c r="D8" s="127" t="e">
        <f>IF(E10="NO APLICA","NO APLICA",IF(E11="NO SE REPORTA","SIN INFORMACION",+E30))</f>
        <v>#DIV/0!</v>
      </c>
      <c r="E8" s="209"/>
      <c r="F8" s="120" t="s">
        <v>886</v>
      </c>
      <c r="G8" s="120"/>
      <c r="H8" s="120"/>
      <c r="I8" s="120"/>
      <c r="J8" s="120"/>
      <c r="K8" s="120"/>
    </row>
    <row r="9" spans="1:26">
      <c r="B9" s="129" t="s">
        <v>887</v>
      </c>
      <c r="C9" s="170"/>
      <c r="D9" s="120"/>
      <c r="E9" s="120"/>
      <c r="F9" s="120"/>
      <c r="G9" s="120"/>
      <c r="H9" s="120"/>
      <c r="I9" s="120"/>
      <c r="J9" s="120"/>
      <c r="K9" s="120"/>
    </row>
    <row r="10" spans="1:26">
      <c r="A10" s="24"/>
      <c r="B10" s="836" t="s">
        <v>888</v>
      </c>
      <c r="C10" s="787"/>
      <c r="D10" s="787"/>
      <c r="E10" s="132" t="s">
        <v>889</v>
      </c>
      <c r="F10" s="83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787"/>
      <c r="H10" s="787"/>
      <c r="I10" s="787"/>
      <c r="J10" s="787"/>
      <c r="K10" s="787"/>
      <c r="L10" s="787"/>
      <c r="M10" s="787"/>
      <c r="N10" s="787"/>
      <c r="O10" s="787"/>
      <c r="P10" s="787"/>
      <c r="Q10" s="787"/>
      <c r="R10" s="787"/>
      <c r="S10" s="787"/>
      <c r="T10" s="120"/>
      <c r="U10" s="120"/>
      <c r="V10" s="24"/>
      <c r="W10" s="24"/>
      <c r="X10" s="24"/>
      <c r="Y10" s="24"/>
      <c r="Z10" s="24"/>
    </row>
    <row r="11" spans="1:26" ht="14.25" customHeight="1">
      <c r="A11" s="24"/>
      <c r="B11" s="133"/>
      <c r="C11" s="130"/>
      <c r="D11" s="134" t="str">
        <f>IF(E10="SI APLICA","¿El indicador no se reporta por limitaciones de información disponible? ","")</f>
        <v xml:space="preserve">¿El indicador no se reporta por limitaciones de información disponible? </v>
      </c>
      <c r="E11" s="135" t="s">
        <v>1020</v>
      </c>
      <c r="F11" s="838"/>
      <c r="G11" s="787"/>
      <c r="H11" s="787"/>
      <c r="I11" s="787"/>
      <c r="J11" s="787"/>
      <c r="K11" s="787"/>
      <c r="L11" s="787"/>
      <c r="M11" s="787"/>
      <c r="N11" s="787"/>
      <c r="O11" s="787"/>
      <c r="P11" s="787"/>
      <c r="Q11" s="787"/>
      <c r="R11" s="787"/>
      <c r="S11" s="787"/>
      <c r="T11" s="24"/>
      <c r="U11" s="24"/>
      <c r="V11" s="24"/>
      <c r="W11" s="24"/>
      <c r="X11" s="24"/>
      <c r="Y11" s="24"/>
      <c r="Z11" s="24"/>
    </row>
    <row r="12" spans="1:26" ht="23.25" customHeight="1">
      <c r="A12" s="24"/>
      <c r="B12" s="133"/>
      <c r="C12" s="130"/>
      <c r="D12" s="134" t="str">
        <f>IF(E11="SI SE REPORTA","¿Qué programas o proyectos del Plan de Acción están asociados al indicador? ","")</f>
        <v xml:space="preserve">¿Qué programas o proyectos del Plan de Acción están asociados al indicador? </v>
      </c>
      <c r="E12" s="839"/>
      <c r="F12" s="787"/>
      <c r="G12" s="787"/>
      <c r="H12" s="787"/>
      <c r="I12" s="787"/>
      <c r="J12" s="787"/>
      <c r="K12" s="787"/>
      <c r="L12" s="787"/>
      <c r="M12" s="787"/>
      <c r="N12" s="787"/>
      <c r="O12" s="787"/>
      <c r="P12" s="787"/>
      <c r="Q12" s="787"/>
      <c r="R12" s="787"/>
      <c r="S12" s="24"/>
      <c r="T12" s="24"/>
      <c r="U12" s="24"/>
      <c r="V12" s="24"/>
      <c r="W12" s="24"/>
      <c r="X12" s="24"/>
      <c r="Y12" s="24"/>
      <c r="Z12" s="24"/>
    </row>
    <row r="13" spans="1:26" ht="21.75" customHeight="1">
      <c r="A13" s="24"/>
      <c r="B13" s="133"/>
      <c r="C13" s="130"/>
      <c r="D13" s="134" t="s">
        <v>891</v>
      </c>
      <c r="E13" s="832"/>
      <c r="F13" s="833"/>
      <c r="G13" s="833"/>
      <c r="H13" s="833"/>
      <c r="I13" s="833"/>
      <c r="J13" s="833"/>
      <c r="K13" s="833"/>
      <c r="L13" s="833"/>
      <c r="M13" s="833"/>
      <c r="N13" s="833"/>
      <c r="O13" s="833"/>
      <c r="P13" s="833"/>
      <c r="Q13" s="833"/>
      <c r="R13" s="834"/>
      <c r="S13" s="24"/>
      <c r="T13" s="24"/>
      <c r="U13" s="24"/>
      <c r="V13" s="24"/>
      <c r="W13" s="24"/>
      <c r="X13" s="24"/>
      <c r="Y13" s="24"/>
      <c r="Z13" s="24"/>
    </row>
    <row r="14" spans="1:26" ht="6.75" customHeight="1">
      <c r="A14" s="24"/>
      <c r="B14" s="133"/>
      <c r="C14" s="170"/>
      <c r="D14" s="120"/>
      <c r="E14" s="120"/>
      <c r="F14" s="120"/>
      <c r="G14" s="120"/>
      <c r="H14" s="120"/>
      <c r="I14" s="120"/>
      <c r="J14" s="120"/>
      <c r="K14" s="120"/>
      <c r="L14" s="24"/>
      <c r="M14" s="24"/>
      <c r="N14" s="24"/>
      <c r="O14" s="24"/>
      <c r="P14" s="24"/>
      <c r="Q14" s="24"/>
      <c r="R14" s="24"/>
      <c r="S14" s="24"/>
      <c r="T14" s="24"/>
      <c r="U14" s="24"/>
      <c r="V14" s="24"/>
      <c r="W14" s="24"/>
      <c r="X14" s="24"/>
      <c r="Y14" s="24"/>
      <c r="Z14" s="24"/>
    </row>
    <row r="15" spans="1:26">
      <c r="B15" s="813" t="s">
        <v>892</v>
      </c>
      <c r="C15" s="200"/>
      <c r="D15" s="823" t="s">
        <v>2034</v>
      </c>
      <c r="E15" s="784"/>
      <c r="F15" s="784"/>
      <c r="G15" s="784"/>
      <c r="H15" s="785"/>
      <c r="I15" s="120"/>
      <c r="J15" s="120"/>
      <c r="K15" s="120"/>
      <c r="L15" s="120"/>
      <c r="M15" s="120"/>
      <c r="N15" s="120"/>
      <c r="O15" s="120"/>
    </row>
    <row r="16" spans="1:26">
      <c r="B16" s="814"/>
      <c r="C16" s="201"/>
      <c r="D16" s="812" t="s">
        <v>2035</v>
      </c>
      <c r="E16" s="787"/>
      <c r="F16" s="787"/>
      <c r="G16" s="787"/>
      <c r="H16" s="788"/>
      <c r="I16" s="120"/>
      <c r="J16" s="120"/>
      <c r="K16" s="120"/>
      <c r="L16" s="120"/>
      <c r="M16" s="120"/>
      <c r="N16" s="120"/>
      <c r="O16" s="120"/>
    </row>
    <row r="17" spans="1:26">
      <c r="B17" s="814"/>
      <c r="C17" s="201"/>
      <c r="D17" s="828" t="s">
        <v>893</v>
      </c>
      <c r="E17" s="790"/>
      <c r="F17" s="790"/>
      <c r="G17" s="790"/>
      <c r="H17" s="791"/>
      <c r="I17" s="120"/>
      <c r="J17" s="120"/>
      <c r="K17" s="120"/>
      <c r="L17" s="120"/>
      <c r="M17" s="120"/>
      <c r="N17" s="120"/>
      <c r="O17" s="120"/>
    </row>
    <row r="18" spans="1:26">
      <c r="B18" s="814"/>
      <c r="C18" s="146" t="s">
        <v>846</v>
      </c>
      <c r="D18" s="153" t="s">
        <v>2036</v>
      </c>
      <c r="E18" s="153" t="s">
        <v>2037</v>
      </c>
      <c r="F18" s="153" t="s">
        <v>2038</v>
      </c>
      <c r="G18" s="153" t="s">
        <v>2039</v>
      </c>
      <c r="H18" s="155"/>
      <c r="I18" s="120"/>
      <c r="J18" s="120"/>
      <c r="K18" s="120"/>
      <c r="L18" s="120"/>
      <c r="M18" s="120"/>
      <c r="N18" s="120"/>
      <c r="O18" s="120"/>
    </row>
    <row r="19" spans="1:26" ht="24">
      <c r="B19" s="814"/>
      <c r="C19" s="145" t="s">
        <v>1026</v>
      </c>
      <c r="D19" s="142" t="s">
        <v>2040</v>
      </c>
      <c r="E19" s="360"/>
      <c r="F19" s="360"/>
      <c r="G19" s="360"/>
      <c r="H19" s="157"/>
      <c r="I19" s="120"/>
      <c r="J19" s="120"/>
      <c r="K19" s="120"/>
      <c r="L19" s="120"/>
      <c r="M19" s="120"/>
      <c r="N19" s="120"/>
      <c r="O19" s="120"/>
    </row>
    <row r="20" spans="1:26" ht="24">
      <c r="B20" s="814"/>
      <c r="C20" s="145" t="s">
        <v>1028</v>
      </c>
      <c r="D20" s="142" t="s">
        <v>2041</v>
      </c>
      <c r="E20" s="360"/>
      <c r="F20" s="360"/>
      <c r="G20" s="360"/>
      <c r="H20" s="157"/>
      <c r="I20" s="120"/>
      <c r="J20" s="120"/>
      <c r="K20" s="120"/>
      <c r="L20" s="120"/>
      <c r="M20" s="120"/>
      <c r="N20" s="120"/>
      <c r="O20" s="120"/>
    </row>
    <row r="21" spans="1:26" ht="15.75" customHeight="1">
      <c r="B21" s="814"/>
      <c r="C21" s="145" t="s">
        <v>1030</v>
      </c>
      <c r="D21" s="142" t="s">
        <v>2042</v>
      </c>
      <c r="E21" s="373" t="str">
        <f t="shared" ref="E21:G21" si="0">IFERROR(E19/E20,"N.A")</f>
        <v>N.A</v>
      </c>
      <c r="F21" s="373" t="str">
        <f t="shared" si="0"/>
        <v>N.A</v>
      </c>
      <c r="G21" s="373" t="str">
        <f t="shared" si="0"/>
        <v>N.A</v>
      </c>
      <c r="H21" s="158"/>
      <c r="I21" s="120"/>
      <c r="J21" s="120" t="s">
        <v>1729</v>
      </c>
      <c r="K21" s="120"/>
      <c r="L21" s="120"/>
      <c r="M21" s="120"/>
      <c r="N21" s="120"/>
      <c r="O21" s="120"/>
    </row>
    <row r="22" spans="1:26" ht="15.75" customHeight="1">
      <c r="B22" s="814"/>
      <c r="C22" s="201"/>
      <c r="D22" s="826"/>
      <c r="E22" s="784"/>
      <c r="F22" s="784"/>
      <c r="G22" s="784"/>
      <c r="H22" s="785"/>
      <c r="I22" s="120"/>
      <c r="J22" s="120"/>
      <c r="K22" s="120"/>
      <c r="L22" s="120"/>
      <c r="M22" s="120"/>
      <c r="N22" s="120"/>
      <c r="O22" s="120"/>
    </row>
    <row r="23" spans="1:26" ht="24" customHeight="1">
      <c r="B23" s="814"/>
      <c r="C23" s="201"/>
      <c r="D23" s="812" t="s">
        <v>2043</v>
      </c>
      <c r="E23" s="787"/>
      <c r="F23" s="787"/>
      <c r="G23" s="787"/>
      <c r="H23" s="788"/>
      <c r="I23" s="120"/>
      <c r="J23" s="120"/>
      <c r="K23" s="120"/>
      <c r="L23" s="120"/>
      <c r="M23" s="120"/>
      <c r="N23" s="120"/>
      <c r="O23" s="120"/>
    </row>
    <row r="24" spans="1:26" ht="15.75" customHeight="1">
      <c r="B24" s="814"/>
      <c r="C24" s="146" t="s">
        <v>846</v>
      </c>
      <c r="D24" s="153" t="s">
        <v>2036</v>
      </c>
      <c r="E24" s="153" t="s">
        <v>2044</v>
      </c>
      <c r="F24" s="153" t="s">
        <v>2045</v>
      </c>
      <c r="H24" s="141"/>
      <c r="I24" s="120"/>
      <c r="J24" s="120"/>
      <c r="K24" s="120"/>
      <c r="L24" s="120"/>
      <c r="M24" s="120"/>
      <c r="N24" s="120"/>
      <c r="O24" s="120"/>
    </row>
    <row r="25" spans="1:26" ht="15.75" customHeight="1">
      <c r="B25" s="814"/>
      <c r="C25" s="145" t="s">
        <v>1026</v>
      </c>
      <c r="D25" s="142" t="s">
        <v>2046</v>
      </c>
      <c r="E25" s="360"/>
      <c r="F25" s="360"/>
      <c r="H25" s="141"/>
      <c r="I25" s="120"/>
      <c r="J25" s="120"/>
      <c r="K25" s="120"/>
      <c r="L25" s="120"/>
      <c r="M25" s="120"/>
      <c r="N25" s="120"/>
      <c r="O25" s="120"/>
    </row>
    <row r="26" spans="1:26" ht="15.75" customHeight="1">
      <c r="B26" s="814"/>
      <c r="C26" s="145" t="s">
        <v>1028</v>
      </c>
      <c r="D26" s="142" t="s">
        <v>2047</v>
      </c>
      <c r="E26" s="360"/>
      <c r="F26" s="360"/>
      <c r="H26" s="141"/>
      <c r="I26" s="120"/>
      <c r="J26" s="120"/>
      <c r="K26" s="120"/>
      <c r="L26" s="120"/>
      <c r="M26" s="120"/>
      <c r="N26" s="120"/>
      <c r="O26" s="120"/>
    </row>
    <row r="27" spans="1:26" ht="15.75" customHeight="1">
      <c r="B27" s="814"/>
      <c r="C27" s="145" t="s">
        <v>1030</v>
      </c>
      <c r="D27" s="142" t="s">
        <v>2048</v>
      </c>
      <c r="E27" s="373" t="str">
        <f t="shared" ref="E27:F27" si="1">IFERROR(E25/E26,"N.A.")</f>
        <v>N.A.</v>
      </c>
      <c r="F27" s="373" t="str">
        <f t="shared" si="1"/>
        <v>N.A.</v>
      </c>
      <c r="H27" s="141"/>
      <c r="I27" s="120"/>
      <c r="J27" s="120" t="s">
        <v>1729</v>
      </c>
      <c r="K27" s="120"/>
    </row>
    <row r="28" spans="1:26" ht="15.75" customHeight="1">
      <c r="B28" s="815"/>
      <c r="C28" s="145"/>
      <c r="D28" s="176"/>
      <c r="E28" s="176"/>
      <c r="F28" s="176"/>
      <c r="G28" s="176"/>
      <c r="H28" s="229"/>
      <c r="I28" s="120"/>
      <c r="J28" s="120"/>
      <c r="K28" s="120"/>
    </row>
    <row r="29" spans="1:26" ht="15.75" customHeight="1">
      <c r="A29" s="120"/>
      <c r="B29" s="120"/>
      <c r="C29" s="120"/>
      <c r="D29" s="120"/>
      <c r="E29" s="120"/>
      <c r="F29" s="120"/>
      <c r="G29" s="120"/>
      <c r="H29" s="120"/>
      <c r="I29" s="120"/>
      <c r="J29" s="120"/>
      <c r="K29" s="120"/>
      <c r="L29" s="24"/>
      <c r="M29" s="24"/>
      <c r="N29" s="24"/>
      <c r="O29" s="24"/>
      <c r="P29" s="24"/>
      <c r="Q29" s="24"/>
      <c r="R29" s="24"/>
      <c r="S29" s="24"/>
      <c r="T29" s="24"/>
      <c r="U29" s="24"/>
      <c r="V29" s="24"/>
      <c r="W29" s="24"/>
      <c r="X29" s="24"/>
      <c r="Y29" s="24"/>
      <c r="Z29" s="24"/>
    </row>
    <row r="30" spans="1:26" ht="25.5" customHeight="1">
      <c r="A30" s="120"/>
      <c r="B30" s="120"/>
      <c r="C30" s="120"/>
      <c r="D30" s="198" t="s">
        <v>2049</v>
      </c>
      <c r="E30" s="373" t="e">
        <f>AVERAGE(E21:G21,E27:F27)</f>
        <v>#DIV/0!</v>
      </c>
      <c r="F30" s="410"/>
      <c r="G30" s="410"/>
      <c r="H30" s="332"/>
      <c r="I30" s="120"/>
      <c r="J30" s="120"/>
      <c r="K30" s="120"/>
      <c r="L30" s="24"/>
      <c r="M30" s="24"/>
      <c r="N30" s="24"/>
      <c r="O30" s="24"/>
      <c r="P30" s="24"/>
      <c r="Q30" s="24"/>
      <c r="R30" s="24"/>
      <c r="S30" s="24"/>
      <c r="T30" s="24"/>
      <c r="U30" s="24"/>
      <c r="V30" s="24"/>
      <c r="W30" s="24"/>
      <c r="X30" s="24"/>
      <c r="Y30" s="24"/>
      <c r="Z30" s="24"/>
    </row>
    <row r="31" spans="1:26" ht="15.75" customHeight="1">
      <c r="A31" s="120"/>
      <c r="B31" s="120"/>
      <c r="C31" s="120"/>
      <c r="D31" s="120"/>
      <c r="E31" s="120"/>
      <c r="F31" s="120"/>
      <c r="G31" s="120"/>
      <c r="H31" s="120"/>
      <c r="I31" s="120"/>
      <c r="J31" s="120"/>
      <c r="K31" s="120"/>
      <c r="L31" s="24"/>
      <c r="M31" s="24"/>
      <c r="N31" s="24"/>
      <c r="O31" s="24"/>
      <c r="P31" s="24"/>
      <c r="Q31" s="24"/>
      <c r="R31" s="24"/>
      <c r="S31" s="24"/>
      <c r="T31" s="24"/>
      <c r="U31" s="24"/>
      <c r="V31" s="24"/>
      <c r="W31" s="24"/>
      <c r="X31" s="24"/>
      <c r="Y31" s="24"/>
      <c r="Z31" s="24"/>
    </row>
    <row r="32" spans="1:26" ht="15.75" customHeight="1">
      <c r="A32" s="120"/>
      <c r="B32" s="120"/>
      <c r="C32" s="120"/>
      <c r="D32" s="120"/>
      <c r="E32" s="120"/>
      <c r="F32" s="120"/>
      <c r="G32" s="120"/>
      <c r="H32" s="120"/>
      <c r="I32" s="120"/>
      <c r="J32" s="120"/>
      <c r="K32" s="120"/>
      <c r="L32" s="24"/>
      <c r="M32" s="24"/>
      <c r="N32" s="24"/>
      <c r="O32" s="24"/>
      <c r="P32" s="24"/>
      <c r="Q32" s="24"/>
      <c r="R32" s="24"/>
      <c r="S32" s="24"/>
      <c r="T32" s="24"/>
      <c r="U32" s="24"/>
      <c r="V32" s="24"/>
      <c r="W32" s="24"/>
      <c r="X32" s="24"/>
      <c r="Y32" s="24"/>
      <c r="Z32" s="24"/>
    </row>
    <row r="33" spans="2:11" ht="36" customHeight="1">
      <c r="B33" s="198" t="s">
        <v>931</v>
      </c>
      <c r="C33" s="199"/>
      <c r="D33" s="822" t="s">
        <v>2050</v>
      </c>
      <c r="E33" s="732"/>
      <c r="F33" s="732"/>
      <c r="G33" s="732"/>
      <c r="H33" s="733"/>
      <c r="I33" s="120"/>
      <c r="J33" s="120"/>
      <c r="K33" s="120"/>
    </row>
    <row r="34" spans="2:11" ht="48" customHeight="1">
      <c r="B34" s="187" t="s">
        <v>933</v>
      </c>
      <c r="C34" s="202"/>
      <c r="D34" s="822" t="s">
        <v>2051</v>
      </c>
      <c r="E34" s="732"/>
      <c r="F34" s="732"/>
      <c r="G34" s="732"/>
      <c r="H34" s="733"/>
      <c r="I34" s="120"/>
      <c r="J34" s="120"/>
      <c r="K34" s="120"/>
    </row>
    <row r="35" spans="2:11" ht="15.75" customHeight="1">
      <c r="B35" s="118"/>
      <c r="C35" s="119"/>
      <c r="D35" s="120"/>
      <c r="E35" s="120"/>
      <c r="F35" s="120"/>
      <c r="G35" s="120"/>
      <c r="H35" s="120"/>
      <c r="I35" s="120"/>
      <c r="J35" s="120"/>
      <c r="K35" s="120"/>
    </row>
    <row r="36" spans="2:11" ht="24" customHeight="1">
      <c r="B36" s="830" t="s">
        <v>935</v>
      </c>
      <c r="C36" s="732"/>
      <c r="D36" s="732"/>
      <c r="E36" s="733"/>
      <c r="F36" s="120"/>
      <c r="G36" s="120"/>
      <c r="H36" s="120"/>
      <c r="I36" s="120"/>
      <c r="J36" s="120"/>
      <c r="K36" s="120"/>
    </row>
    <row r="37" spans="2:11" ht="15.75" customHeight="1">
      <c r="B37" s="813">
        <v>1</v>
      </c>
      <c r="C37" s="180"/>
      <c r="D37" s="181" t="s">
        <v>936</v>
      </c>
      <c r="E37" s="148"/>
      <c r="F37" s="120"/>
      <c r="G37" s="120"/>
      <c r="H37" s="120"/>
      <c r="I37" s="120"/>
      <c r="J37" s="120"/>
      <c r="K37" s="120"/>
    </row>
    <row r="38" spans="2:11" ht="15.75" customHeight="1">
      <c r="B38" s="814"/>
      <c r="C38" s="180"/>
      <c r="D38" s="142" t="s">
        <v>8</v>
      </c>
      <c r="E38" s="148"/>
      <c r="F38" s="120"/>
      <c r="G38" s="120"/>
      <c r="H38" s="120"/>
      <c r="I38" s="120"/>
      <c r="J38" s="120"/>
      <c r="K38" s="120"/>
    </row>
    <row r="39" spans="2:11" ht="15.75" customHeight="1">
      <c r="B39" s="814"/>
      <c r="C39" s="180"/>
      <c r="D39" s="142" t="s">
        <v>937</v>
      </c>
      <c r="E39" s="148"/>
      <c r="F39" s="120"/>
      <c r="G39" s="120"/>
      <c r="H39" s="120"/>
      <c r="I39" s="120"/>
      <c r="J39" s="120"/>
      <c r="K39" s="120"/>
    </row>
    <row r="40" spans="2:11" ht="15.75" customHeight="1">
      <c r="B40" s="814"/>
      <c r="C40" s="180"/>
      <c r="D40" s="142" t="s">
        <v>10</v>
      </c>
      <c r="E40" s="148"/>
      <c r="F40" s="120"/>
      <c r="G40" s="120"/>
      <c r="H40" s="120"/>
      <c r="I40" s="120"/>
      <c r="J40" s="120"/>
      <c r="K40" s="120"/>
    </row>
    <row r="41" spans="2:11" ht="15.75" customHeight="1">
      <c r="B41" s="814"/>
      <c r="C41" s="180"/>
      <c r="D41" s="142" t="s">
        <v>12</v>
      </c>
      <c r="E41" s="148"/>
      <c r="F41" s="120"/>
      <c r="G41" s="120"/>
      <c r="H41" s="120"/>
      <c r="I41" s="120"/>
      <c r="J41" s="120"/>
      <c r="K41" s="120"/>
    </row>
    <row r="42" spans="2:11" ht="15.75" customHeight="1">
      <c r="B42" s="814"/>
      <c r="C42" s="180"/>
      <c r="D42" s="142" t="s">
        <v>14</v>
      </c>
      <c r="E42" s="148"/>
      <c r="F42" s="120"/>
      <c r="G42" s="120"/>
      <c r="H42" s="120"/>
      <c r="I42" s="120"/>
      <c r="J42" s="120"/>
      <c r="K42" s="120"/>
    </row>
    <row r="43" spans="2:11" ht="15.75" customHeight="1">
      <c r="B43" s="815"/>
      <c r="C43" s="145"/>
      <c r="D43" s="142" t="s">
        <v>938</v>
      </c>
      <c r="E43" s="148"/>
      <c r="F43" s="120"/>
      <c r="G43" s="120"/>
      <c r="H43" s="120"/>
      <c r="I43" s="120"/>
      <c r="J43" s="120"/>
      <c r="K43" s="120"/>
    </row>
    <row r="44" spans="2:11" ht="15.75" customHeight="1">
      <c r="B44" s="118"/>
      <c r="C44" s="119"/>
      <c r="D44" s="120"/>
      <c r="E44" s="120"/>
      <c r="F44" s="120"/>
      <c r="G44" s="120"/>
      <c r="H44" s="120"/>
      <c r="I44" s="120"/>
      <c r="J44" s="120"/>
      <c r="K44" s="120"/>
    </row>
    <row r="45" spans="2:11" ht="15.75" customHeight="1">
      <c r="B45" s="830" t="s">
        <v>939</v>
      </c>
      <c r="C45" s="732"/>
      <c r="D45" s="732"/>
      <c r="E45" s="733"/>
      <c r="F45" s="120"/>
      <c r="G45" s="120"/>
      <c r="H45" s="120"/>
      <c r="I45" s="120"/>
      <c r="J45" s="120"/>
      <c r="K45" s="120"/>
    </row>
    <row r="46" spans="2:11" ht="15.75" customHeight="1">
      <c r="B46" s="813">
        <v>1</v>
      </c>
      <c r="C46" s="180"/>
      <c r="D46" s="181" t="s">
        <v>936</v>
      </c>
      <c r="E46" s="120" t="s">
        <v>940</v>
      </c>
      <c r="F46" s="120"/>
      <c r="G46" s="120"/>
      <c r="H46" s="120"/>
      <c r="I46" s="120"/>
      <c r="J46" s="120"/>
      <c r="K46" s="120"/>
    </row>
    <row r="47" spans="2:11" ht="15.75" customHeight="1">
      <c r="B47" s="814"/>
      <c r="C47" s="180"/>
      <c r="D47" s="142" t="s">
        <v>8</v>
      </c>
      <c r="E47" s="120" t="s">
        <v>1034</v>
      </c>
      <c r="F47" s="120"/>
      <c r="G47" s="120"/>
      <c r="H47" s="120"/>
      <c r="I47" s="120"/>
      <c r="J47" s="120"/>
      <c r="K47" s="120"/>
    </row>
    <row r="48" spans="2:11" ht="15.75" customHeight="1">
      <c r="B48" s="814"/>
      <c r="C48" s="180"/>
      <c r="D48" s="142" t="s">
        <v>937</v>
      </c>
      <c r="E48" s="183"/>
      <c r="F48" s="120"/>
      <c r="G48" s="120"/>
      <c r="H48" s="120"/>
      <c r="I48" s="120"/>
      <c r="J48" s="120"/>
      <c r="K48" s="120"/>
    </row>
    <row r="49" spans="2:11" ht="15.75" customHeight="1">
      <c r="B49" s="814"/>
      <c r="C49" s="180"/>
      <c r="D49" s="142" t="s">
        <v>10</v>
      </c>
      <c r="E49" s="183"/>
      <c r="F49" s="120"/>
      <c r="G49" s="120"/>
      <c r="H49" s="120"/>
      <c r="I49" s="120"/>
      <c r="J49" s="120"/>
      <c r="K49" s="120"/>
    </row>
    <row r="50" spans="2:11" ht="15.75" customHeight="1">
      <c r="B50" s="814"/>
      <c r="C50" s="180"/>
      <c r="D50" s="142" t="s">
        <v>12</v>
      </c>
      <c r="E50" s="183"/>
      <c r="F50" s="120"/>
      <c r="G50" s="120"/>
      <c r="H50" s="120"/>
      <c r="I50" s="120"/>
      <c r="J50" s="120"/>
      <c r="K50" s="120"/>
    </row>
    <row r="51" spans="2:11" ht="15.75" customHeight="1">
      <c r="B51" s="814"/>
      <c r="C51" s="180"/>
      <c r="D51" s="142" t="s">
        <v>14</v>
      </c>
      <c r="E51" s="183"/>
      <c r="F51" s="120"/>
      <c r="G51" s="120"/>
      <c r="H51" s="120"/>
      <c r="I51" s="120"/>
      <c r="J51" s="120"/>
      <c r="K51" s="120"/>
    </row>
    <row r="52" spans="2:11" ht="15.75" customHeight="1">
      <c r="B52" s="815"/>
      <c r="C52" s="145"/>
      <c r="D52" s="142" t="s">
        <v>938</v>
      </c>
      <c r="E52" s="183"/>
      <c r="F52" s="120"/>
      <c r="G52" s="120"/>
      <c r="H52" s="120"/>
      <c r="I52" s="120"/>
      <c r="J52" s="120"/>
      <c r="K52" s="120"/>
    </row>
    <row r="53" spans="2:11" ht="15.75" customHeight="1">
      <c r="B53" s="118"/>
      <c r="C53" s="119"/>
      <c r="D53" s="120"/>
      <c r="E53" s="120"/>
      <c r="F53" s="120"/>
      <c r="G53" s="120"/>
      <c r="H53" s="120"/>
      <c r="I53" s="120"/>
      <c r="J53" s="120"/>
      <c r="K53" s="120"/>
    </row>
    <row r="54" spans="2:11" ht="15" customHeight="1">
      <c r="B54" s="178" t="s">
        <v>942</v>
      </c>
      <c r="C54" s="224"/>
      <c r="D54" s="224"/>
      <c r="E54" s="225"/>
      <c r="G54" s="120"/>
      <c r="H54" s="120"/>
      <c r="I54" s="120"/>
      <c r="J54" s="120"/>
      <c r="K54" s="120"/>
    </row>
    <row r="55" spans="2:11" ht="15.75" customHeight="1">
      <c r="B55" s="187" t="s">
        <v>943</v>
      </c>
      <c r="C55" s="142" t="s">
        <v>944</v>
      </c>
      <c r="D55" s="142" t="s">
        <v>945</v>
      </c>
      <c r="E55" s="142" t="s">
        <v>946</v>
      </c>
      <c r="F55" s="120"/>
      <c r="G55" s="120"/>
      <c r="H55" s="120"/>
      <c r="I55" s="120"/>
      <c r="J55" s="120"/>
    </row>
    <row r="56" spans="2:11" ht="15.75" customHeight="1">
      <c r="B56" s="189">
        <v>42401</v>
      </c>
      <c r="C56" s="142">
        <v>0.01</v>
      </c>
      <c r="D56" s="216" t="s">
        <v>2052</v>
      </c>
      <c r="E56" s="142"/>
      <c r="F56" s="120"/>
      <c r="G56" s="120"/>
      <c r="H56" s="120"/>
      <c r="I56" s="120"/>
      <c r="J56" s="120"/>
    </row>
    <row r="57" spans="2:11" ht="15.75" customHeight="1">
      <c r="B57" s="191"/>
      <c r="C57" s="192"/>
      <c r="D57" s="120"/>
      <c r="E57" s="120"/>
      <c r="F57" s="120"/>
      <c r="G57" s="120"/>
      <c r="H57" s="120"/>
      <c r="I57" s="120"/>
      <c r="J57" s="120"/>
      <c r="K57" s="120"/>
    </row>
    <row r="58" spans="2:11" ht="15.75" customHeight="1">
      <c r="B58" s="193" t="s">
        <v>850</v>
      </c>
      <c r="C58" s="194"/>
      <c r="D58" s="120"/>
      <c r="E58" s="120"/>
      <c r="F58" s="120"/>
      <c r="G58" s="120"/>
      <c r="H58" s="120"/>
      <c r="I58" s="120"/>
      <c r="J58" s="120"/>
      <c r="K58" s="120"/>
    </row>
    <row r="59" spans="2:11" ht="15.75" customHeight="1">
      <c r="B59" s="880"/>
      <c r="C59" s="784"/>
      <c r="D59" s="784"/>
      <c r="E59" s="785"/>
      <c r="F59" s="120"/>
      <c r="G59" s="120"/>
      <c r="H59" s="120"/>
      <c r="I59" s="120"/>
      <c r="J59" s="120"/>
      <c r="K59" s="120"/>
    </row>
    <row r="60" spans="2:11" ht="15.75" customHeight="1">
      <c r="B60" s="881"/>
      <c r="C60" s="790"/>
      <c r="D60" s="790"/>
      <c r="E60" s="791"/>
      <c r="F60" s="120"/>
      <c r="G60" s="120"/>
      <c r="H60" s="120"/>
      <c r="I60" s="120"/>
      <c r="J60" s="120"/>
      <c r="K60" s="120"/>
    </row>
    <row r="61" spans="2:11" ht="15.75" customHeight="1">
      <c r="B61" s="120"/>
      <c r="C61" s="170"/>
      <c r="D61" s="120"/>
      <c r="E61" s="120"/>
      <c r="F61" s="120"/>
      <c r="G61" s="120"/>
      <c r="H61" s="120"/>
      <c r="I61" s="120"/>
      <c r="J61" s="120"/>
      <c r="K61" s="120"/>
    </row>
    <row r="62" spans="2:11" ht="15.75" customHeight="1">
      <c r="B62" s="220" t="s">
        <v>948</v>
      </c>
      <c r="C62" s="197"/>
      <c r="D62" s="120"/>
      <c r="E62" s="120"/>
      <c r="F62" s="120"/>
      <c r="G62" s="120"/>
      <c r="H62" s="120"/>
      <c r="I62" s="120"/>
      <c r="J62" s="120"/>
      <c r="K62" s="120"/>
    </row>
    <row r="63" spans="2:11" ht="15.75" customHeight="1">
      <c r="B63" s="118"/>
      <c r="C63" s="119"/>
      <c r="D63" s="120"/>
      <c r="E63" s="120"/>
      <c r="F63" s="120"/>
      <c r="G63" s="120"/>
      <c r="H63" s="120"/>
      <c r="I63" s="120"/>
      <c r="J63" s="120"/>
      <c r="K63" s="120"/>
    </row>
    <row r="64" spans="2:11" ht="15.75" customHeight="1">
      <c r="B64" s="198" t="s">
        <v>949</v>
      </c>
      <c r="C64" s="146"/>
      <c r="D64" s="139" t="s">
        <v>2053</v>
      </c>
      <c r="E64" s="120"/>
      <c r="F64" s="120"/>
      <c r="G64" s="120"/>
      <c r="H64" s="120"/>
      <c r="I64" s="120"/>
      <c r="J64" s="120"/>
      <c r="K64" s="120"/>
    </row>
    <row r="65" spans="2:11" ht="15.75" customHeight="1">
      <c r="B65" s="813" t="s">
        <v>951</v>
      </c>
      <c r="C65" s="180"/>
      <c r="D65" s="221" t="s">
        <v>952</v>
      </c>
      <c r="E65" s="120"/>
      <c r="F65" s="120"/>
      <c r="G65" s="120"/>
      <c r="H65" s="120"/>
      <c r="I65" s="120"/>
      <c r="J65" s="120"/>
      <c r="K65" s="120"/>
    </row>
    <row r="66" spans="2:11" ht="15.75" customHeight="1">
      <c r="B66" s="814"/>
      <c r="C66" s="180"/>
      <c r="D66" s="206" t="s">
        <v>2054</v>
      </c>
      <c r="E66" s="120"/>
      <c r="F66" s="120"/>
      <c r="G66" s="120"/>
      <c r="H66" s="120"/>
      <c r="I66" s="120"/>
      <c r="J66" s="120"/>
      <c r="K66" s="120"/>
    </row>
    <row r="67" spans="2:11" ht="15.75" customHeight="1">
      <c r="B67" s="814"/>
      <c r="C67" s="180"/>
      <c r="D67" s="221" t="s">
        <v>1038</v>
      </c>
      <c r="E67" s="120"/>
      <c r="F67" s="120"/>
      <c r="G67" s="120"/>
      <c r="H67" s="120"/>
      <c r="I67" s="120"/>
      <c r="J67" s="120"/>
      <c r="K67" s="120"/>
    </row>
    <row r="68" spans="2:11" ht="15.75" customHeight="1">
      <c r="B68" s="814"/>
      <c r="C68" s="180"/>
      <c r="D68" s="206" t="s">
        <v>957</v>
      </c>
      <c r="E68" s="120"/>
      <c r="F68" s="120"/>
      <c r="G68" s="120"/>
      <c r="H68" s="120"/>
      <c r="I68" s="120"/>
      <c r="J68" s="120"/>
      <c r="K68" s="120"/>
    </row>
    <row r="69" spans="2:11" ht="15.75" customHeight="1">
      <c r="B69" s="814"/>
      <c r="C69" s="180"/>
      <c r="D69" s="206" t="s">
        <v>2018</v>
      </c>
      <c r="E69" s="120"/>
      <c r="F69" s="120"/>
      <c r="G69" s="120"/>
      <c r="H69" s="120"/>
      <c r="I69" s="120"/>
      <c r="J69" s="120"/>
      <c r="K69" s="120"/>
    </row>
    <row r="70" spans="2:11" ht="15.75" customHeight="1">
      <c r="B70" s="814"/>
      <c r="C70" s="180"/>
      <c r="D70" s="206" t="s">
        <v>2019</v>
      </c>
      <c r="E70" s="120"/>
      <c r="F70" s="120"/>
      <c r="G70" s="120"/>
      <c r="H70" s="120"/>
      <c r="I70" s="120"/>
      <c r="J70" s="120"/>
      <c r="K70" s="120"/>
    </row>
    <row r="71" spans="2:11" ht="15.75" customHeight="1">
      <c r="B71" s="814"/>
      <c r="C71" s="180"/>
      <c r="D71" s="206" t="s">
        <v>2055</v>
      </c>
      <c r="E71" s="120"/>
      <c r="F71" s="120"/>
      <c r="G71" s="120"/>
      <c r="H71" s="120"/>
      <c r="I71" s="120"/>
      <c r="J71" s="120"/>
      <c r="K71" s="120"/>
    </row>
    <row r="72" spans="2:11" ht="15.75" customHeight="1">
      <c r="B72" s="814"/>
      <c r="C72" s="180"/>
      <c r="D72" s="206" t="s">
        <v>2056</v>
      </c>
      <c r="E72" s="120"/>
      <c r="F72" s="120"/>
      <c r="G72" s="120"/>
      <c r="H72" s="120"/>
      <c r="I72" s="120"/>
      <c r="J72" s="120"/>
      <c r="K72" s="120"/>
    </row>
    <row r="73" spans="2:11" ht="15.75" customHeight="1">
      <c r="B73" s="814"/>
      <c r="C73" s="180"/>
      <c r="D73" s="221" t="s">
        <v>2057</v>
      </c>
      <c r="E73" s="120"/>
      <c r="F73" s="120"/>
      <c r="G73" s="120"/>
      <c r="H73" s="120"/>
      <c r="I73" s="120"/>
      <c r="J73" s="120"/>
      <c r="K73" s="120"/>
    </row>
    <row r="74" spans="2:11" ht="15.75" customHeight="1">
      <c r="B74" s="814"/>
      <c r="C74" s="180"/>
      <c r="D74" s="206" t="s">
        <v>2058</v>
      </c>
      <c r="E74" s="120"/>
      <c r="F74" s="120"/>
      <c r="G74" s="120"/>
      <c r="H74" s="120"/>
      <c r="I74" s="120"/>
      <c r="J74" s="120"/>
      <c r="K74" s="120"/>
    </row>
    <row r="75" spans="2:11" ht="15.75" customHeight="1">
      <c r="B75" s="814"/>
      <c r="C75" s="180"/>
      <c r="D75" s="409" t="s">
        <v>2020</v>
      </c>
      <c r="E75" s="120"/>
      <c r="F75" s="120"/>
      <c r="G75" s="120"/>
      <c r="H75" s="120"/>
      <c r="I75" s="120"/>
      <c r="J75" s="120"/>
      <c r="K75" s="120"/>
    </row>
    <row r="76" spans="2:11" ht="15.75" customHeight="1">
      <c r="B76" s="815"/>
      <c r="C76" s="145"/>
      <c r="D76" s="252" t="s">
        <v>2021</v>
      </c>
      <c r="E76" s="120"/>
      <c r="F76" s="120"/>
      <c r="G76" s="120"/>
      <c r="H76" s="120"/>
      <c r="I76" s="120"/>
      <c r="J76" s="120"/>
      <c r="K76" s="120"/>
    </row>
    <row r="77" spans="2:11" ht="15.75" customHeight="1">
      <c r="B77" s="187" t="s">
        <v>964</v>
      </c>
      <c r="C77" s="145"/>
      <c r="D77" s="142" t="s">
        <v>2059</v>
      </c>
      <c r="E77" s="120"/>
      <c r="F77" s="120"/>
      <c r="G77" s="120"/>
      <c r="H77" s="120"/>
      <c r="I77" s="120"/>
      <c r="J77" s="120"/>
      <c r="K77" s="120"/>
    </row>
    <row r="78" spans="2:11" ht="15.75" customHeight="1">
      <c r="B78" s="813" t="s">
        <v>965</v>
      </c>
      <c r="C78" s="180"/>
      <c r="D78" s="206" t="s">
        <v>2060</v>
      </c>
      <c r="E78" s="120"/>
      <c r="F78" s="120"/>
      <c r="G78" s="120"/>
      <c r="H78" s="120"/>
      <c r="I78" s="120"/>
      <c r="J78" s="120"/>
      <c r="K78" s="120"/>
    </row>
    <row r="79" spans="2:11" ht="15.75" customHeight="1">
      <c r="B79" s="814"/>
      <c r="C79" s="180"/>
      <c r="D79" s="206" t="s">
        <v>2061</v>
      </c>
      <c r="E79" s="120"/>
      <c r="F79" s="120"/>
      <c r="G79" s="120"/>
      <c r="H79" s="120"/>
      <c r="I79" s="120"/>
      <c r="J79" s="120"/>
      <c r="K79" s="120"/>
    </row>
    <row r="80" spans="2:11" ht="15.75" customHeight="1">
      <c r="B80" s="814"/>
      <c r="C80" s="180"/>
      <c r="D80" s="206" t="s">
        <v>2062</v>
      </c>
      <c r="E80" s="120"/>
      <c r="F80" s="120"/>
      <c r="G80" s="120"/>
      <c r="H80" s="120"/>
      <c r="I80" s="120"/>
      <c r="J80" s="120"/>
      <c r="K80" s="120"/>
    </row>
    <row r="81" spans="2:11" ht="15.75" customHeight="1">
      <c r="B81" s="814"/>
      <c r="C81" s="180"/>
      <c r="D81" s="206" t="s">
        <v>2063</v>
      </c>
      <c r="E81" s="120"/>
      <c r="F81" s="120"/>
      <c r="G81" s="120"/>
      <c r="H81" s="120"/>
      <c r="I81" s="120"/>
      <c r="J81" s="120"/>
      <c r="K81" s="120"/>
    </row>
    <row r="82" spans="2:11" ht="15.75" customHeight="1">
      <c r="B82" s="814"/>
      <c r="C82" s="180"/>
      <c r="D82" s="206" t="s">
        <v>2025</v>
      </c>
      <c r="E82" s="120"/>
      <c r="F82" s="120"/>
      <c r="G82" s="120"/>
      <c r="H82" s="120"/>
      <c r="I82" s="120"/>
      <c r="J82" s="120"/>
      <c r="K82" s="120"/>
    </row>
    <row r="83" spans="2:11" ht="15.75" customHeight="1">
      <c r="B83" s="814"/>
      <c r="C83" s="180"/>
      <c r="D83" s="206" t="s">
        <v>2064</v>
      </c>
      <c r="E83" s="120"/>
      <c r="F83" s="120"/>
      <c r="G83" s="120"/>
      <c r="H83" s="120"/>
      <c r="I83" s="120"/>
      <c r="J83" s="120"/>
      <c r="K83" s="120"/>
    </row>
    <row r="84" spans="2:11" ht="15.75" customHeight="1">
      <c r="B84" s="815"/>
      <c r="C84" s="145"/>
      <c r="D84" s="142" t="s">
        <v>2065</v>
      </c>
      <c r="E84" s="120"/>
      <c r="F84" s="120"/>
      <c r="G84" s="120"/>
      <c r="H84" s="120"/>
      <c r="I84" s="120"/>
      <c r="J84" s="120"/>
      <c r="K84" s="120"/>
    </row>
    <row r="85" spans="2:11" ht="15.75" customHeight="1">
      <c r="B85" s="813" t="s">
        <v>982</v>
      </c>
      <c r="C85" s="180"/>
      <c r="D85" s="349" t="s">
        <v>2034</v>
      </c>
      <c r="E85" s="120"/>
      <c r="F85" s="120"/>
      <c r="G85" s="120"/>
      <c r="H85" s="120"/>
      <c r="I85" s="120"/>
      <c r="J85" s="120"/>
      <c r="K85" s="120"/>
    </row>
    <row r="86" spans="2:11" ht="15.75" customHeight="1">
      <c r="B86" s="814"/>
      <c r="C86" s="180"/>
      <c r="D86" s="222"/>
      <c r="E86" s="120"/>
      <c r="F86" s="120"/>
      <c r="G86" s="120"/>
      <c r="H86" s="120"/>
      <c r="I86" s="120"/>
      <c r="J86" s="120"/>
      <c r="K86" s="120"/>
    </row>
    <row r="87" spans="2:11" ht="15.75" customHeight="1">
      <c r="B87" s="814"/>
      <c r="C87" s="180"/>
      <c r="D87" s="206" t="s">
        <v>983</v>
      </c>
      <c r="E87" s="120"/>
      <c r="F87" s="120"/>
      <c r="G87" s="120"/>
      <c r="H87" s="120"/>
      <c r="I87" s="120"/>
      <c r="J87" s="120"/>
      <c r="K87" s="120"/>
    </row>
    <row r="88" spans="2:11" ht="15.75" customHeight="1">
      <c r="B88" s="814"/>
      <c r="C88" s="180"/>
      <c r="D88" s="206" t="s">
        <v>2066</v>
      </c>
      <c r="E88" s="120"/>
      <c r="F88" s="120"/>
      <c r="G88" s="120"/>
      <c r="H88" s="120"/>
      <c r="I88" s="120"/>
      <c r="J88" s="120"/>
      <c r="K88" s="120"/>
    </row>
    <row r="89" spans="2:11" ht="15.75" customHeight="1">
      <c r="B89" s="814"/>
      <c r="C89" s="180"/>
      <c r="D89" s="206" t="s">
        <v>2067</v>
      </c>
      <c r="E89" s="120"/>
      <c r="F89" s="120"/>
      <c r="G89" s="120"/>
      <c r="H89" s="120"/>
      <c r="I89" s="120"/>
      <c r="J89" s="120"/>
      <c r="K89" s="120"/>
    </row>
    <row r="90" spans="2:11" ht="15.75" customHeight="1">
      <c r="B90" s="814"/>
      <c r="C90" s="180"/>
      <c r="D90" s="206" t="s">
        <v>2068</v>
      </c>
      <c r="E90" s="120"/>
      <c r="F90" s="120"/>
      <c r="G90" s="120"/>
      <c r="H90" s="120"/>
      <c r="I90" s="120"/>
      <c r="J90" s="120"/>
      <c r="K90" s="120"/>
    </row>
    <row r="91" spans="2:11" ht="15.75" customHeight="1">
      <c r="B91" s="814"/>
      <c r="C91" s="180"/>
      <c r="D91" s="206" t="s">
        <v>2069</v>
      </c>
      <c r="E91" s="120"/>
      <c r="F91" s="120"/>
      <c r="G91" s="120"/>
      <c r="H91" s="120"/>
      <c r="I91" s="120"/>
      <c r="J91" s="120"/>
      <c r="K91" s="120"/>
    </row>
    <row r="92" spans="2:11" ht="15.75" customHeight="1">
      <c r="B92" s="814"/>
      <c r="C92" s="180"/>
      <c r="D92" s="206" t="s">
        <v>2070</v>
      </c>
      <c r="E92" s="120"/>
      <c r="F92" s="120"/>
      <c r="G92" s="120"/>
      <c r="H92" s="120"/>
      <c r="I92" s="120"/>
      <c r="J92" s="120"/>
      <c r="K92" s="120"/>
    </row>
    <row r="93" spans="2:11" ht="15.75" customHeight="1">
      <c r="B93" s="814"/>
      <c r="C93" s="180"/>
      <c r="D93" s="206" t="s">
        <v>2071</v>
      </c>
      <c r="E93" s="120"/>
      <c r="F93" s="120"/>
      <c r="G93" s="120"/>
      <c r="H93" s="120"/>
      <c r="I93" s="120"/>
      <c r="J93" s="120"/>
      <c r="K93" s="120"/>
    </row>
    <row r="94" spans="2:11" ht="15.75" customHeight="1">
      <c r="B94" s="814"/>
      <c r="C94" s="180"/>
      <c r="D94" s="221" t="s">
        <v>2072</v>
      </c>
      <c r="E94" s="120"/>
      <c r="F94" s="120"/>
      <c r="G94" s="120"/>
      <c r="H94" s="120"/>
      <c r="I94" s="120"/>
      <c r="J94" s="120"/>
      <c r="K94" s="120"/>
    </row>
    <row r="95" spans="2:11" ht="15.75" customHeight="1">
      <c r="B95" s="814"/>
      <c r="C95" s="180"/>
      <c r="D95" s="222"/>
      <c r="E95" s="120"/>
      <c r="F95" s="120"/>
      <c r="G95" s="120"/>
      <c r="H95" s="120"/>
      <c r="I95" s="120"/>
      <c r="J95" s="120"/>
      <c r="K95" s="120"/>
    </row>
    <row r="96" spans="2:11" ht="15.75" customHeight="1">
      <c r="B96" s="814"/>
      <c r="C96" s="180"/>
      <c r="D96" s="206" t="s">
        <v>983</v>
      </c>
      <c r="E96" s="120"/>
      <c r="F96" s="120"/>
      <c r="G96" s="120"/>
      <c r="H96" s="120"/>
      <c r="I96" s="120"/>
      <c r="J96" s="120"/>
      <c r="K96" s="120"/>
    </row>
    <row r="97" spans="2:11" ht="15.75" customHeight="1">
      <c r="B97" s="814"/>
      <c r="C97" s="180"/>
      <c r="D97" s="206" t="s">
        <v>2073</v>
      </c>
      <c r="E97" s="120"/>
      <c r="F97" s="120"/>
      <c r="G97" s="120"/>
      <c r="H97" s="120"/>
      <c r="I97" s="120"/>
      <c r="J97" s="120"/>
      <c r="K97" s="120"/>
    </row>
    <row r="98" spans="2:11" ht="15.75" customHeight="1">
      <c r="B98" s="814"/>
      <c r="C98" s="180"/>
      <c r="D98" s="206" t="s">
        <v>2074</v>
      </c>
      <c r="E98" s="120"/>
      <c r="F98" s="120"/>
      <c r="G98" s="120"/>
      <c r="H98" s="120"/>
      <c r="I98" s="120"/>
      <c r="J98" s="120"/>
      <c r="K98" s="120"/>
    </row>
    <row r="99" spans="2:11" ht="15.75" customHeight="1">
      <c r="B99" s="814"/>
      <c r="C99" s="180"/>
      <c r="D99" s="206" t="s">
        <v>2075</v>
      </c>
      <c r="E99" s="120"/>
      <c r="F99" s="120"/>
      <c r="G99" s="120"/>
      <c r="H99" s="120"/>
      <c r="I99" s="120"/>
      <c r="J99" s="120"/>
      <c r="K99" s="120"/>
    </row>
    <row r="100" spans="2:11" ht="15.75" customHeight="1">
      <c r="B100" s="814"/>
      <c r="C100" s="180"/>
      <c r="D100" s="358" t="s">
        <v>2076</v>
      </c>
      <c r="E100" s="120"/>
      <c r="F100" s="120"/>
      <c r="G100" s="120"/>
      <c r="H100" s="120"/>
      <c r="I100" s="120"/>
      <c r="J100" s="120"/>
      <c r="K100" s="120"/>
    </row>
    <row r="101" spans="2:11" ht="15.75" customHeight="1">
      <c r="B101" s="814"/>
      <c r="C101" s="180"/>
      <c r="D101" s="206" t="s">
        <v>2077</v>
      </c>
      <c r="E101" s="120"/>
      <c r="F101" s="120"/>
      <c r="G101" s="120"/>
      <c r="H101" s="120"/>
      <c r="I101" s="120"/>
      <c r="J101" s="120"/>
      <c r="K101" s="120"/>
    </row>
    <row r="102" spans="2:11" ht="15.75" customHeight="1">
      <c r="B102" s="814"/>
      <c r="C102" s="180"/>
      <c r="D102" s="221" t="s">
        <v>2043</v>
      </c>
      <c r="E102" s="120"/>
      <c r="F102" s="120"/>
      <c r="G102" s="120"/>
      <c r="H102" s="120"/>
      <c r="I102" s="120"/>
      <c r="J102" s="120"/>
      <c r="K102" s="120"/>
    </row>
    <row r="103" spans="2:11" ht="15.75" customHeight="1">
      <c r="B103" s="814"/>
      <c r="C103" s="180"/>
      <c r="D103" s="222"/>
      <c r="E103" s="120"/>
      <c r="F103" s="120"/>
      <c r="G103" s="120"/>
      <c r="H103" s="120"/>
      <c r="I103" s="120"/>
      <c r="J103" s="120"/>
      <c r="K103" s="120"/>
    </row>
    <row r="104" spans="2:11" ht="15.75" customHeight="1">
      <c r="B104" s="814"/>
      <c r="C104" s="180"/>
      <c r="D104" s="206" t="s">
        <v>983</v>
      </c>
      <c r="E104" s="120"/>
      <c r="F104" s="120"/>
      <c r="G104" s="120"/>
      <c r="H104" s="120"/>
      <c r="I104" s="120"/>
      <c r="J104" s="120"/>
      <c r="K104" s="120"/>
    </row>
    <row r="105" spans="2:11" ht="15.75" customHeight="1">
      <c r="B105" s="814"/>
      <c r="C105" s="180"/>
      <c r="D105" s="206" t="s">
        <v>2078</v>
      </c>
      <c r="E105" s="120"/>
      <c r="F105" s="120"/>
      <c r="G105" s="120"/>
      <c r="H105" s="120"/>
      <c r="I105" s="120"/>
      <c r="J105" s="120"/>
      <c r="K105" s="120"/>
    </row>
    <row r="106" spans="2:11" ht="15.75" customHeight="1">
      <c r="B106" s="814"/>
      <c r="C106" s="180"/>
      <c r="D106" s="206" t="s">
        <v>2079</v>
      </c>
      <c r="E106" s="120"/>
      <c r="F106" s="120"/>
      <c r="G106" s="120"/>
      <c r="H106" s="120"/>
      <c r="I106" s="120"/>
      <c r="J106" s="120"/>
      <c r="K106" s="120"/>
    </row>
    <row r="107" spans="2:11" ht="15.75" customHeight="1">
      <c r="B107" s="814"/>
      <c r="C107" s="180"/>
      <c r="D107" s="206" t="s">
        <v>2080</v>
      </c>
      <c r="E107" s="120"/>
      <c r="F107" s="120"/>
      <c r="G107" s="120"/>
      <c r="H107" s="120"/>
      <c r="I107" s="120"/>
      <c r="J107" s="120"/>
      <c r="K107" s="120"/>
    </row>
    <row r="108" spans="2:11" ht="15.75" customHeight="1">
      <c r="B108" s="815"/>
      <c r="C108" s="145"/>
      <c r="D108" s="142" t="s">
        <v>2081</v>
      </c>
      <c r="E108" s="120"/>
      <c r="F108" s="120"/>
      <c r="G108" s="120"/>
      <c r="H108" s="120"/>
      <c r="I108" s="120"/>
      <c r="J108" s="120"/>
      <c r="K108" s="120"/>
    </row>
    <row r="109" spans="2:11" ht="15.75" customHeight="1">
      <c r="B109" s="120"/>
      <c r="C109" s="170"/>
      <c r="D109" s="120"/>
      <c r="E109" s="120"/>
      <c r="F109" s="120"/>
      <c r="G109" s="120"/>
      <c r="H109" s="120"/>
      <c r="I109" s="120"/>
      <c r="J109" s="120"/>
      <c r="K109" s="120"/>
    </row>
    <row r="110" spans="2:11" ht="15.75" customHeight="1">
      <c r="B110" s="120"/>
      <c r="C110" s="170"/>
      <c r="D110" s="120"/>
      <c r="E110" s="120"/>
      <c r="F110" s="120"/>
      <c r="G110" s="120"/>
      <c r="H110" s="120"/>
      <c r="I110" s="120"/>
      <c r="J110" s="120"/>
      <c r="K110" s="120"/>
    </row>
    <row r="111" spans="2:11" ht="15.75" customHeight="1">
      <c r="B111" s="120"/>
      <c r="C111" s="170"/>
      <c r="D111" s="120"/>
      <c r="E111" s="120"/>
      <c r="F111" s="120"/>
      <c r="G111" s="120"/>
      <c r="H111" s="120"/>
      <c r="I111" s="120"/>
      <c r="J111" s="120"/>
      <c r="K111" s="120"/>
    </row>
    <row r="112" spans="2:11" ht="15.75" customHeight="1">
      <c r="B112" s="120"/>
      <c r="C112" s="170"/>
      <c r="D112" s="120"/>
      <c r="E112" s="120"/>
      <c r="F112" s="120"/>
      <c r="G112" s="120"/>
      <c r="H112" s="120"/>
      <c r="I112" s="120"/>
      <c r="J112" s="120"/>
      <c r="K112" s="120"/>
    </row>
    <row r="113" spans="2:11" ht="15.75" customHeight="1">
      <c r="B113" s="120"/>
      <c r="C113" s="170"/>
      <c r="D113" s="120"/>
      <c r="E113" s="120"/>
      <c r="F113" s="120"/>
      <c r="G113" s="120"/>
      <c r="H113" s="120"/>
      <c r="I113" s="120"/>
      <c r="J113" s="120"/>
      <c r="K113" s="120"/>
    </row>
    <row r="114" spans="2:11" ht="15.75" customHeight="1">
      <c r="B114" s="120"/>
      <c r="C114" s="170"/>
      <c r="D114" s="120"/>
      <c r="E114" s="120"/>
      <c r="F114" s="120"/>
      <c r="G114" s="120"/>
      <c r="H114" s="120"/>
      <c r="I114" s="120"/>
      <c r="J114" s="120"/>
      <c r="K114" s="120"/>
    </row>
    <row r="115" spans="2:11" ht="15.75" customHeight="1">
      <c r="B115" s="120"/>
      <c r="C115" s="170"/>
      <c r="D115" s="120"/>
      <c r="E115" s="120"/>
      <c r="F115" s="120"/>
      <c r="G115" s="120"/>
      <c r="H115" s="120"/>
      <c r="I115" s="120"/>
      <c r="J115" s="120"/>
      <c r="K115" s="120"/>
    </row>
    <row r="116" spans="2:11" ht="15.75" customHeight="1">
      <c r="B116" s="120"/>
      <c r="C116" s="170"/>
      <c r="D116" s="120"/>
      <c r="E116" s="120"/>
      <c r="F116" s="120"/>
      <c r="G116" s="120"/>
      <c r="H116" s="120"/>
      <c r="I116" s="120"/>
      <c r="J116" s="120"/>
      <c r="K116" s="120"/>
    </row>
    <row r="117" spans="2:11" ht="15.75" customHeight="1">
      <c r="B117" s="120"/>
      <c r="C117" s="170"/>
      <c r="D117" s="120"/>
      <c r="E117" s="120"/>
      <c r="F117" s="120"/>
      <c r="G117" s="120"/>
      <c r="H117" s="120"/>
      <c r="I117" s="120"/>
      <c r="J117" s="120"/>
      <c r="K117" s="120"/>
    </row>
    <row r="118" spans="2:11" ht="15.75" customHeight="1">
      <c r="B118" s="120"/>
      <c r="C118" s="170"/>
      <c r="D118" s="120"/>
      <c r="E118" s="120"/>
      <c r="F118" s="120"/>
      <c r="G118" s="120"/>
      <c r="H118" s="120"/>
      <c r="I118" s="120"/>
      <c r="J118" s="120"/>
      <c r="K118" s="120"/>
    </row>
    <row r="119" spans="2:11" ht="15.75" customHeight="1">
      <c r="B119" s="120"/>
      <c r="C119" s="170"/>
      <c r="D119" s="120"/>
      <c r="E119" s="120"/>
      <c r="F119" s="120"/>
      <c r="G119" s="120"/>
      <c r="H119" s="120"/>
      <c r="I119" s="120"/>
      <c r="J119" s="120"/>
      <c r="K119" s="120"/>
    </row>
    <row r="120" spans="2:11" ht="15.75" customHeight="1">
      <c r="B120" s="120"/>
      <c r="C120" s="170"/>
      <c r="D120" s="120"/>
      <c r="E120" s="120"/>
      <c r="F120" s="120"/>
      <c r="G120" s="120"/>
      <c r="H120" s="120"/>
      <c r="I120" s="120"/>
      <c r="J120" s="120"/>
      <c r="K120" s="120"/>
    </row>
    <row r="121" spans="2:11" ht="15.75" customHeight="1">
      <c r="B121" s="120"/>
      <c r="C121" s="170"/>
      <c r="D121" s="120"/>
      <c r="E121" s="120"/>
      <c r="F121" s="120"/>
      <c r="G121" s="120"/>
      <c r="H121" s="120"/>
      <c r="I121" s="120"/>
      <c r="J121" s="120"/>
      <c r="K121" s="120"/>
    </row>
    <row r="122" spans="2:11" ht="15.75" customHeight="1">
      <c r="B122" s="120"/>
      <c r="C122" s="170"/>
      <c r="D122" s="120"/>
      <c r="E122" s="120"/>
      <c r="F122" s="120"/>
      <c r="G122" s="120"/>
      <c r="H122" s="120"/>
      <c r="I122" s="120"/>
      <c r="J122" s="120"/>
      <c r="K122" s="120"/>
    </row>
    <row r="123" spans="2:11" ht="15.75" customHeight="1">
      <c r="B123" s="120"/>
      <c r="C123" s="170"/>
      <c r="D123" s="120"/>
      <c r="E123" s="120"/>
      <c r="F123" s="120"/>
      <c r="G123" s="120"/>
      <c r="H123" s="120"/>
      <c r="I123" s="120"/>
      <c r="J123" s="120"/>
      <c r="K123" s="120"/>
    </row>
    <row r="124" spans="2:11" ht="15.75" customHeight="1">
      <c r="B124" s="120"/>
      <c r="C124" s="170"/>
      <c r="D124" s="120"/>
      <c r="E124" s="120"/>
      <c r="F124" s="120"/>
      <c r="G124" s="120"/>
      <c r="H124" s="120"/>
      <c r="I124" s="120"/>
      <c r="J124" s="120"/>
      <c r="K124" s="120"/>
    </row>
    <row r="125" spans="2:11" ht="15.75" customHeight="1">
      <c r="B125" s="120"/>
      <c r="C125" s="170"/>
      <c r="D125" s="120"/>
      <c r="E125" s="120"/>
      <c r="F125" s="120"/>
      <c r="G125" s="120"/>
      <c r="H125" s="120"/>
      <c r="I125" s="120"/>
      <c r="J125" s="120"/>
      <c r="K125" s="120"/>
    </row>
    <row r="126" spans="2:11" ht="15.75" customHeight="1">
      <c r="B126" s="120"/>
      <c r="C126" s="170"/>
      <c r="D126" s="120"/>
      <c r="E126" s="120"/>
      <c r="F126" s="120"/>
      <c r="G126" s="120"/>
      <c r="H126" s="120"/>
      <c r="I126" s="120"/>
      <c r="J126" s="120"/>
      <c r="K126" s="120"/>
    </row>
    <row r="127" spans="2:11" ht="15.75" customHeight="1">
      <c r="B127" s="120"/>
      <c r="C127" s="170"/>
      <c r="D127" s="120"/>
      <c r="E127" s="120"/>
      <c r="F127" s="120"/>
      <c r="G127" s="120"/>
      <c r="H127" s="120"/>
      <c r="I127" s="120"/>
      <c r="J127" s="120"/>
      <c r="K127" s="120"/>
    </row>
    <row r="128" spans="2:11" ht="15.75" customHeight="1">
      <c r="B128" s="120"/>
      <c r="C128" s="170"/>
      <c r="D128" s="120"/>
      <c r="E128" s="120"/>
      <c r="F128" s="120"/>
      <c r="G128" s="120"/>
      <c r="H128" s="120"/>
      <c r="I128" s="120"/>
      <c r="J128" s="120"/>
      <c r="K128" s="120"/>
    </row>
    <row r="129" spans="2:11" ht="15.75" customHeight="1">
      <c r="B129" s="120"/>
      <c r="C129" s="170"/>
      <c r="D129" s="120"/>
      <c r="E129" s="120"/>
      <c r="F129" s="120"/>
      <c r="G129" s="120"/>
      <c r="H129" s="120"/>
      <c r="I129" s="120"/>
      <c r="J129" s="120"/>
      <c r="K129" s="120"/>
    </row>
    <row r="130" spans="2:11" ht="15.75" customHeight="1">
      <c r="B130" s="120"/>
      <c r="C130" s="170"/>
      <c r="D130" s="120"/>
      <c r="E130" s="120"/>
      <c r="F130" s="120"/>
      <c r="G130" s="120"/>
      <c r="H130" s="120"/>
      <c r="I130" s="120"/>
      <c r="J130" s="120"/>
      <c r="K130" s="120"/>
    </row>
    <row r="131" spans="2:11" ht="15.75" customHeight="1">
      <c r="B131" s="120"/>
      <c r="C131" s="170"/>
      <c r="D131" s="120"/>
      <c r="E131" s="120"/>
      <c r="F131" s="120"/>
      <c r="G131" s="120"/>
      <c r="H131" s="120"/>
      <c r="I131" s="120"/>
      <c r="J131" s="120"/>
      <c r="K131" s="120"/>
    </row>
    <row r="132" spans="2:11" ht="15.75" customHeight="1">
      <c r="B132" s="120"/>
      <c r="C132" s="170"/>
      <c r="D132" s="120"/>
      <c r="E132" s="120"/>
      <c r="F132" s="120"/>
      <c r="G132" s="120"/>
      <c r="H132" s="120"/>
      <c r="I132" s="120"/>
      <c r="J132" s="120"/>
      <c r="K132" s="120"/>
    </row>
    <row r="133" spans="2:11" ht="15.75" customHeight="1">
      <c r="B133" s="120"/>
      <c r="C133" s="170"/>
      <c r="D133" s="120"/>
      <c r="E133" s="120"/>
      <c r="F133" s="120"/>
      <c r="G133" s="120"/>
      <c r="H133" s="120"/>
      <c r="I133" s="120"/>
      <c r="J133" s="120"/>
      <c r="K133" s="120"/>
    </row>
    <row r="134" spans="2:11" ht="15.75" customHeight="1">
      <c r="B134" s="120"/>
      <c r="C134" s="170"/>
      <c r="D134" s="120"/>
      <c r="E134" s="120"/>
      <c r="F134" s="120"/>
      <c r="G134" s="120"/>
      <c r="H134" s="120"/>
      <c r="I134" s="120"/>
      <c r="J134" s="120"/>
      <c r="K134" s="120"/>
    </row>
    <row r="135" spans="2:11" ht="15.75" customHeight="1">
      <c r="B135" s="120"/>
      <c r="C135" s="170"/>
      <c r="D135" s="120"/>
      <c r="E135" s="120"/>
      <c r="F135" s="120"/>
      <c r="G135" s="120"/>
      <c r="H135" s="120"/>
      <c r="I135" s="120"/>
      <c r="J135" s="120"/>
      <c r="K135" s="120"/>
    </row>
    <row r="136" spans="2:11" ht="15.75" customHeight="1">
      <c r="B136" s="120"/>
      <c r="C136" s="170"/>
      <c r="D136" s="120"/>
      <c r="E136" s="120"/>
      <c r="F136" s="120"/>
      <c r="G136" s="120"/>
      <c r="H136" s="120"/>
      <c r="I136" s="120"/>
      <c r="J136" s="120"/>
      <c r="K136" s="120"/>
    </row>
    <row r="137" spans="2:11" ht="15.75" customHeight="1">
      <c r="B137" s="120"/>
      <c r="C137" s="170"/>
      <c r="D137" s="120"/>
      <c r="E137" s="120"/>
      <c r="F137" s="120"/>
      <c r="G137" s="120"/>
      <c r="H137" s="120"/>
      <c r="I137" s="120"/>
      <c r="J137" s="120"/>
      <c r="K137" s="120"/>
    </row>
    <row r="138" spans="2:11" ht="15.75" customHeight="1">
      <c r="B138" s="120"/>
      <c r="C138" s="170"/>
      <c r="D138" s="120"/>
      <c r="E138" s="120"/>
      <c r="F138" s="120"/>
      <c r="G138" s="120"/>
      <c r="H138" s="120"/>
      <c r="I138" s="120"/>
      <c r="J138" s="120"/>
      <c r="K138" s="120"/>
    </row>
    <row r="139" spans="2:11" ht="15.75" customHeight="1">
      <c r="B139" s="120"/>
      <c r="C139" s="170"/>
      <c r="D139" s="120"/>
      <c r="E139" s="120"/>
      <c r="F139" s="120"/>
      <c r="G139" s="120"/>
      <c r="H139" s="120"/>
      <c r="I139" s="120"/>
      <c r="J139" s="120"/>
      <c r="K139" s="120"/>
    </row>
    <row r="140" spans="2:11" ht="15.75" customHeight="1">
      <c r="B140" s="120"/>
      <c r="C140" s="170"/>
      <c r="D140" s="120"/>
      <c r="E140" s="120"/>
      <c r="F140" s="120"/>
      <c r="G140" s="120"/>
      <c r="H140" s="120"/>
      <c r="I140" s="120"/>
      <c r="J140" s="120"/>
      <c r="K140" s="120"/>
    </row>
    <row r="141" spans="2:11" ht="15.75" customHeight="1">
      <c r="B141" s="120"/>
      <c r="C141" s="170"/>
      <c r="D141" s="120"/>
      <c r="E141" s="120"/>
      <c r="F141" s="120"/>
      <c r="G141" s="120"/>
      <c r="H141" s="120"/>
      <c r="I141" s="120"/>
      <c r="J141" s="120"/>
      <c r="K141" s="120"/>
    </row>
    <row r="142" spans="2:11" ht="15.75" customHeight="1">
      <c r="B142" s="120"/>
      <c r="C142" s="170"/>
      <c r="D142" s="120"/>
      <c r="E142" s="120"/>
      <c r="F142" s="120"/>
      <c r="G142" s="120"/>
      <c r="H142" s="120"/>
      <c r="I142" s="120"/>
      <c r="J142" s="120"/>
      <c r="K142" s="120"/>
    </row>
    <row r="143" spans="2:11" ht="15.75" customHeight="1">
      <c r="B143" s="120"/>
      <c r="C143" s="170"/>
      <c r="D143" s="120"/>
      <c r="E143" s="120"/>
      <c r="F143" s="120"/>
      <c r="G143" s="120"/>
      <c r="H143" s="120"/>
      <c r="I143" s="120"/>
      <c r="J143" s="120"/>
      <c r="K143" s="120"/>
    </row>
    <row r="144" spans="2:11" ht="15.75" customHeight="1">
      <c r="B144" s="120"/>
      <c r="C144" s="170"/>
      <c r="D144" s="120"/>
      <c r="E144" s="120"/>
      <c r="F144" s="120"/>
      <c r="G144" s="120"/>
      <c r="H144" s="120"/>
      <c r="I144" s="120"/>
      <c r="J144" s="120"/>
      <c r="K144" s="120"/>
    </row>
    <row r="145" spans="2:11" ht="15.75" customHeight="1">
      <c r="B145" s="120"/>
      <c r="C145" s="170"/>
      <c r="D145" s="120"/>
      <c r="E145" s="120"/>
      <c r="F145" s="120"/>
      <c r="G145" s="120"/>
      <c r="H145" s="120"/>
      <c r="I145" s="120"/>
      <c r="J145" s="120"/>
      <c r="K145" s="120"/>
    </row>
    <row r="146" spans="2:11" ht="15.75" customHeight="1">
      <c r="B146" s="120"/>
      <c r="C146" s="170"/>
      <c r="D146" s="120"/>
      <c r="E146" s="120"/>
      <c r="F146" s="120"/>
      <c r="G146" s="120"/>
      <c r="H146" s="120"/>
      <c r="I146" s="120"/>
      <c r="J146" s="120"/>
      <c r="K146" s="120"/>
    </row>
    <row r="147" spans="2:11" ht="15.75" customHeight="1">
      <c r="B147" s="120"/>
      <c r="C147" s="170"/>
      <c r="D147" s="120"/>
      <c r="E147" s="120"/>
      <c r="F147" s="120"/>
      <c r="G147" s="120"/>
      <c r="H147" s="120"/>
      <c r="I147" s="120"/>
      <c r="J147" s="120"/>
      <c r="K147" s="120"/>
    </row>
    <row r="148" spans="2:11" ht="15.75" customHeight="1">
      <c r="B148" s="120"/>
      <c r="C148" s="170"/>
      <c r="D148" s="120"/>
      <c r="E148" s="120"/>
      <c r="F148" s="120"/>
      <c r="G148" s="120"/>
      <c r="H148" s="120"/>
      <c r="I148" s="120"/>
      <c r="J148" s="120"/>
      <c r="K148" s="120"/>
    </row>
    <row r="149" spans="2:11" ht="15.75" customHeight="1">
      <c r="B149" s="120"/>
      <c r="C149" s="170"/>
      <c r="D149" s="120"/>
      <c r="E149" s="120"/>
      <c r="F149" s="120"/>
      <c r="G149" s="120"/>
      <c r="H149" s="120"/>
      <c r="I149" s="120"/>
      <c r="J149" s="120"/>
      <c r="K149" s="120"/>
    </row>
    <row r="150" spans="2:11" ht="15.75" customHeight="1">
      <c r="B150" s="120"/>
      <c r="C150" s="170"/>
      <c r="D150" s="120"/>
      <c r="E150" s="120"/>
      <c r="F150" s="120"/>
      <c r="G150" s="120"/>
      <c r="H150" s="120"/>
      <c r="I150" s="120"/>
      <c r="J150" s="120"/>
      <c r="K150" s="120"/>
    </row>
    <row r="151" spans="2:11" ht="15.75" customHeight="1">
      <c r="B151" s="120"/>
      <c r="C151" s="170"/>
      <c r="D151" s="120"/>
      <c r="E151" s="120"/>
      <c r="F151" s="120"/>
      <c r="G151" s="120"/>
      <c r="H151" s="120"/>
      <c r="I151" s="120"/>
      <c r="J151" s="120"/>
      <c r="K151" s="120"/>
    </row>
    <row r="152" spans="2:11" ht="15.75" customHeight="1">
      <c r="B152" s="120"/>
      <c r="C152" s="170"/>
      <c r="D152" s="120"/>
      <c r="E152" s="120"/>
      <c r="F152" s="120"/>
      <c r="G152" s="120"/>
      <c r="H152" s="120"/>
      <c r="I152" s="120"/>
      <c r="J152" s="120"/>
      <c r="K152" s="120"/>
    </row>
    <row r="153" spans="2:11" ht="15.75" customHeight="1">
      <c r="B153" s="120"/>
      <c r="C153" s="170"/>
      <c r="D153" s="120"/>
      <c r="E153" s="120"/>
      <c r="F153" s="120"/>
      <c r="G153" s="120"/>
      <c r="H153" s="120"/>
      <c r="I153" s="120"/>
      <c r="J153" s="120"/>
      <c r="K153" s="120"/>
    </row>
    <row r="154" spans="2:11" ht="15.75" customHeight="1">
      <c r="B154" s="120"/>
      <c r="C154" s="170"/>
      <c r="D154" s="120"/>
      <c r="E154" s="120"/>
      <c r="F154" s="120"/>
      <c r="G154" s="120"/>
      <c r="H154" s="120"/>
      <c r="I154" s="120"/>
      <c r="J154" s="120"/>
      <c r="K154" s="120"/>
    </row>
    <row r="155" spans="2:11" ht="15.75" customHeight="1">
      <c r="B155" s="120"/>
      <c r="C155" s="170"/>
      <c r="D155" s="120"/>
      <c r="E155" s="120"/>
      <c r="F155" s="120"/>
      <c r="G155" s="120"/>
      <c r="H155" s="120"/>
      <c r="I155" s="120"/>
      <c r="J155" s="120"/>
      <c r="K155" s="120"/>
    </row>
    <row r="156" spans="2:11" ht="15.75" customHeight="1">
      <c r="B156" s="120"/>
      <c r="C156" s="170"/>
      <c r="D156" s="120"/>
      <c r="E156" s="120"/>
      <c r="F156" s="120"/>
      <c r="G156" s="120"/>
      <c r="H156" s="120"/>
      <c r="I156" s="120"/>
      <c r="J156" s="120"/>
      <c r="K156" s="120"/>
    </row>
    <row r="157" spans="2:11" ht="15.75" customHeight="1">
      <c r="B157" s="120"/>
      <c r="C157" s="170"/>
      <c r="D157" s="120"/>
      <c r="E157" s="120"/>
      <c r="F157" s="120"/>
      <c r="G157" s="120"/>
      <c r="H157" s="120"/>
      <c r="I157" s="120"/>
      <c r="J157" s="120"/>
      <c r="K157" s="120"/>
    </row>
    <row r="158" spans="2:11" ht="15.75" customHeight="1">
      <c r="B158" s="120"/>
      <c r="C158" s="170"/>
      <c r="D158" s="120"/>
      <c r="E158" s="120"/>
      <c r="F158" s="120"/>
      <c r="G158" s="120"/>
      <c r="H158" s="120"/>
      <c r="I158" s="120"/>
      <c r="J158" s="120"/>
      <c r="K158" s="120"/>
    </row>
    <row r="159" spans="2:11" ht="15.75" customHeight="1">
      <c r="B159" s="120"/>
      <c r="C159" s="170"/>
      <c r="D159" s="120"/>
      <c r="E159" s="120"/>
      <c r="F159" s="120"/>
      <c r="G159" s="120"/>
      <c r="H159" s="120"/>
      <c r="I159" s="120"/>
      <c r="J159" s="120"/>
      <c r="K159" s="120"/>
    </row>
    <row r="160" spans="2:11" ht="15.75" customHeight="1">
      <c r="B160" s="120"/>
      <c r="C160" s="170"/>
      <c r="D160" s="120"/>
      <c r="E160" s="120"/>
      <c r="F160" s="120"/>
      <c r="G160" s="120"/>
      <c r="H160" s="120"/>
      <c r="I160" s="120"/>
      <c r="J160" s="120"/>
      <c r="K160" s="120"/>
    </row>
    <row r="161" spans="2:11" ht="15.75" customHeight="1">
      <c r="B161" s="120"/>
      <c r="C161" s="170"/>
      <c r="D161" s="120"/>
      <c r="E161" s="120"/>
      <c r="F161" s="120"/>
      <c r="G161" s="120"/>
      <c r="H161" s="120"/>
      <c r="I161" s="120"/>
      <c r="J161" s="120"/>
      <c r="K161" s="120"/>
    </row>
    <row r="162" spans="2:11" ht="15.75" customHeight="1">
      <c r="B162" s="120"/>
      <c r="C162" s="170"/>
      <c r="D162" s="120"/>
      <c r="E162" s="120"/>
      <c r="F162" s="120"/>
      <c r="G162" s="120"/>
      <c r="H162" s="120"/>
      <c r="I162" s="120"/>
      <c r="J162" s="120"/>
      <c r="K162" s="120"/>
    </row>
    <row r="163" spans="2:11" ht="15.75" customHeight="1">
      <c r="B163" s="120"/>
      <c r="C163" s="170"/>
      <c r="D163" s="120"/>
      <c r="E163" s="120"/>
      <c r="F163" s="120"/>
      <c r="G163" s="120"/>
      <c r="H163" s="120"/>
      <c r="I163" s="120"/>
      <c r="J163" s="120"/>
      <c r="K163" s="120"/>
    </row>
    <row r="164" spans="2:11" ht="15.75" customHeight="1">
      <c r="B164" s="120"/>
      <c r="C164" s="170"/>
      <c r="D164" s="120"/>
      <c r="E164" s="120"/>
      <c r="F164" s="120"/>
      <c r="G164" s="120"/>
      <c r="H164" s="120"/>
      <c r="I164" s="120"/>
      <c r="J164" s="120"/>
      <c r="K164" s="120"/>
    </row>
    <row r="165" spans="2:11" ht="15.75" customHeight="1">
      <c r="B165" s="120"/>
      <c r="C165" s="170"/>
      <c r="D165" s="120"/>
      <c r="E165" s="120"/>
      <c r="F165" s="120"/>
      <c r="G165" s="120"/>
      <c r="H165" s="120"/>
      <c r="I165" s="120"/>
      <c r="J165" s="120"/>
      <c r="K165" s="120"/>
    </row>
    <row r="166" spans="2:11" ht="15.75" customHeight="1">
      <c r="B166" s="120"/>
      <c r="C166" s="170"/>
      <c r="D166" s="120"/>
      <c r="E166" s="120"/>
      <c r="F166" s="120"/>
      <c r="G166" s="120"/>
      <c r="H166" s="120"/>
      <c r="I166" s="120"/>
      <c r="J166" s="120"/>
      <c r="K166" s="120"/>
    </row>
    <row r="167" spans="2:11" ht="15.75" customHeight="1">
      <c r="B167" s="120"/>
      <c r="C167" s="170"/>
      <c r="D167" s="120"/>
      <c r="E167" s="120"/>
      <c r="F167" s="120"/>
      <c r="G167" s="120"/>
      <c r="H167" s="120"/>
      <c r="I167" s="120"/>
      <c r="J167" s="120"/>
      <c r="K167" s="120"/>
    </row>
    <row r="168" spans="2:11" ht="15.75" customHeight="1">
      <c r="B168" s="120"/>
      <c r="C168" s="170"/>
      <c r="D168" s="120"/>
      <c r="E168" s="120"/>
      <c r="F168" s="120"/>
      <c r="G168" s="120"/>
      <c r="H168" s="120"/>
      <c r="I168" s="120"/>
      <c r="J168" s="120"/>
      <c r="K168" s="120"/>
    </row>
    <row r="169" spans="2:11" ht="15.75" customHeight="1">
      <c r="B169" s="120"/>
      <c r="C169" s="170"/>
      <c r="D169" s="120"/>
      <c r="E169" s="120"/>
      <c r="F169" s="120"/>
      <c r="G169" s="120"/>
      <c r="H169" s="120"/>
      <c r="I169" s="120"/>
      <c r="J169" s="120"/>
      <c r="K169" s="120"/>
    </row>
    <row r="170" spans="2:11" ht="15.75" customHeight="1">
      <c r="B170" s="120"/>
      <c r="C170" s="170"/>
      <c r="D170" s="120"/>
      <c r="E170" s="120"/>
      <c r="F170" s="120"/>
      <c r="G170" s="120"/>
      <c r="H170" s="120"/>
      <c r="I170" s="120"/>
      <c r="J170" s="120"/>
      <c r="K170" s="120"/>
    </row>
    <row r="171" spans="2:11" ht="15.75" customHeight="1">
      <c r="B171" s="120"/>
      <c r="C171" s="170"/>
      <c r="D171" s="120"/>
      <c r="E171" s="120"/>
      <c r="F171" s="120"/>
      <c r="G171" s="120"/>
      <c r="H171" s="120"/>
      <c r="I171" s="120"/>
      <c r="J171" s="120"/>
      <c r="K171" s="120"/>
    </row>
    <row r="172" spans="2:11" ht="15.75" customHeight="1">
      <c r="B172" s="120"/>
      <c r="C172" s="170"/>
      <c r="D172" s="120"/>
      <c r="E172" s="120"/>
      <c r="F172" s="120"/>
      <c r="G172" s="120"/>
      <c r="H172" s="120"/>
      <c r="I172" s="120"/>
      <c r="J172" s="120"/>
      <c r="K172" s="120"/>
    </row>
    <row r="173" spans="2:11" ht="15.75" customHeight="1">
      <c r="B173" s="120"/>
      <c r="C173" s="170"/>
      <c r="D173" s="120"/>
      <c r="E173" s="120"/>
      <c r="F173" s="120"/>
      <c r="G173" s="120"/>
      <c r="H173" s="120"/>
      <c r="I173" s="120"/>
      <c r="J173" s="120"/>
      <c r="K173" s="120"/>
    </row>
    <row r="174" spans="2:11" ht="15.75" customHeight="1">
      <c r="B174" s="120"/>
      <c r="C174" s="170"/>
      <c r="D174" s="120"/>
      <c r="E174" s="120"/>
      <c r="F174" s="120"/>
      <c r="G174" s="120"/>
      <c r="H174" s="120"/>
      <c r="I174" s="120"/>
      <c r="J174" s="120"/>
      <c r="K174" s="120"/>
    </row>
    <row r="175" spans="2:11" ht="15.75" customHeight="1">
      <c r="B175" s="120"/>
      <c r="C175" s="170"/>
      <c r="D175" s="120"/>
      <c r="E175" s="120"/>
      <c r="F175" s="120"/>
      <c r="G175" s="120"/>
      <c r="H175" s="120"/>
      <c r="I175" s="120"/>
      <c r="J175" s="120"/>
      <c r="K175" s="120"/>
    </row>
    <row r="176" spans="2:11" ht="15.75" customHeight="1">
      <c r="B176" s="120"/>
      <c r="C176" s="170"/>
      <c r="D176" s="120"/>
      <c r="E176" s="120"/>
      <c r="F176" s="120"/>
      <c r="G176" s="120"/>
      <c r="H176" s="120"/>
      <c r="I176" s="120"/>
      <c r="J176" s="120"/>
      <c r="K176" s="120"/>
    </row>
    <row r="177" spans="2:11" ht="15.75" customHeight="1">
      <c r="B177" s="120"/>
      <c r="C177" s="170"/>
      <c r="D177" s="120"/>
      <c r="E177" s="120"/>
      <c r="F177" s="120"/>
      <c r="G177" s="120"/>
      <c r="H177" s="120"/>
      <c r="I177" s="120"/>
      <c r="J177" s="120"/>
      <c r="K177" s="120"/>
    </row>
    <row r="178" spans="2:11" ht="15.75" customHeight="1">
      <c r="B178" s="120"/>
      <c r="C178" s="170"/>
      <c r="D178" s="120"/>
      <c r="E178" s="120"/>
      <c r="F178" s="120"/>
      <c r="G178" s="120"/>
      <c r="H178" s="120"/>
      <c r="I178" s="120"/>
      <c r="J178" s="120"/>
      <c r="K178" s="120"/>
    </row>
    <row r="179" spans="2:11" ht="15.75" customHeight="1">
      <c r="B179" s="120"/>
      <c r="C179" s="170"/>
      <c r="D179" s="120"/>
      <c r="E179" s="120"/>
      <c r="F179" s="120"/>
      <c r="G179" s="120"/>
      <c r="H179" s="120"/>
      <c r="I179" s="120"/>
      <c r="J179" s="120"/>
      <c r="K179" s="120"/>
    </row>
    <row r="180" spans="2:11" ht="15.75" customHeight="1">
      <c r="B180" s="120"/>
      <c r="C180" s="170"/>
      <c r="D180" s="120"/>
      <c r="E180" s="120"/>
      <c r="F180" s="120"/>
      <c r="G180" s="120"/>
      <c r="H180" s="120"/>
      <c r="I180" s="120"/>
      <c r="J180" s="120"/>
      <c r="K180" s="120"/>
    </row>
    <row r="181" spans="2:11" ht="15.75" customHeight="1">
      <c r="B181" s="120"/>
      <c r="C181" s="170"/>
      <c r="D181" s="120"/>
      <c r="E181" s="120"/>
      <c r="F181" s="120"/>
      <c r="G181" s="120"/>
      <c r="H181" s="120"/>
      <c r="I181" s="120"/>
      <c r="J181" s="120"/>
      <c r="K181" s="120"/>
    </row>
    <row r="182" spans="2:11" ht="15.75" customHeight="1">
      <c r="B182" s="120"/>
      <c r="C182" s="170"/>
      <c r="D182" s="120"/>
      <c r="E182" s="120"/>
      <c r="F182" s="120"/>
      <c r="G182" s="120"/>
      <c r="H182" s="120"/>
      <c r="I182" s="120"/>
      <c r="J182" s="120"/>
      <c r="K182" s="120"/>
    </row>
    <row r="183" spans="2:11" ht="15.75" customHeight="1">
      <c r="B183" s="120"/>
      <c r="C183" s="170"/>
      <c r="D183" s="120"/>
      <c r="E183" s="120"/>
      <c r="F183" s="120"/>
      <c r="G183" s="120"/>
      <c r="H183" s="120"/>
      <c r="I183" s="120"/>
      <c r="J183" s="120"/>
      <c r="K183" s="120"/>
    </row>
    <row r="184" spans="2:11" ht="15.75" customHeight="1">
      <c r="C184" s="170"/>
    </row>
    <row r="185" spans="2:11" ht="15.75" customHeight="1">
      <c r="C185" s="170"/>
    </row>
    <row r="186" spans="2:11" ht="15.75" customHeight="1">
      <c r="C186" s="170"/>
    </row>
    <row r="187" spans="2:11" ht="15.75" customHeight="1">
      <c r="C187" s="170"/>
    </row>
    <row r="188" spans="2:11" ht="15.75" customHeight="1">
      <c r="C188" s="170"/>
    </row>
    <row r="189" spans="2:11" ht="15.75" customHeight="1">
      <c r="C189" s="170"/>
    </row>
    <row r="190" spans="2:11" ht="15.75" customHeight="1">
      <c r="C190" s="170"/>
    </row>
    <row r="191" spans="2:11" ht="15.75" customHeight="1">
      <c r="C191" s="170"/>
    </row>
    <row r="192" spans="2:11" ht="15.75" customHeight="1">
      <c r="C192" s="170"/>
    </row>
    <row r="193" spans="3:3" ht="15.75" customHeight="1">
      <c r="C193" s="170"/>
    </row>
    <row r="194" spans="3:3" ht="15.75" customHeight="1">
      <c r="C194" s="170"/>
    </row>
    <row r="195" spans="3:3" ht="15.75" customHeight="1">
      <c r="C195" s="170"/>
    </row>
    <row r="196" spans="3:3" ht="15.75" customHeight="1">
      <c r="C196" s="170"/>
    </row>
    <row r="197" spans="3:3" ht="15.75" customHeight="1">
      <c r="C197" s="170"/>
    </row>
    <row r="198" spans="3:3" ht="15.75" customHeight="1">
      <c r="C198" s="170"/>
    </row>
    <row r="199" spans="3:3" ht="15.75" customHeight="1">
      <c r="C199" s="170"/>
    </row>
    <row r="200" spans="3:3" ht="15.75" customHeight="1">
      <c r="C200" s="170"/>
    </row>
    <row r="201" spans="3:3" ht="15.75" customHeight="1">
      <c r="C201" s="170"/>
    </row>
    <row r="202" spans="3:3" ht="15.75" customHeight="1">
      <c r="C202" s="170"/>
    </row>
    <row r="203" spans="3:3" ht="15.75" customHeight="1">
      <c r="C203" s="170"/>
    </row>
    <row r="204" spans="3:3" ht="15.75" customHeight="1">
      <c r="C204" s="170"/>
    </row>
    <row r="205" spans="3:3" ht="15.75" customHeight="1">
      <c r="C205" s="170"/>
    </row>
    <row r="206" spans="3:3" ht="15.75" customHeight="1">
      <c r="C206" s="170"/>
    </row>
    <row r="207" spans="3:3" ht="15.75" customHeight="1">
      <c r="C207" s="170"/>
    </row>
    <row r="208" spans="3:3" ht="15.75" customHeight="1">
      <c r="C208" s="170"/>
    </row>
    <row r="209" spans="3:3" ht="15.75" customHeight="1">
      <c r="C209" s="170"/>
    </row>
    <row r="210" spans="3:3" ht="15.75" customHeight="1">
      <c r="C210" s="170"/>
    </row>
    <row r="211" spans="3:3" ht="15.75" customHeight="1">
      <c r="C211" s="170"/>
    </row>
    <row r="212" spans="3:3" ht="15.75" customHeight="1">
      <c r="C212" s="170"/>
    </row>
    <row r="213" spans="3:3" ht="15.75" customHeight="1">
      <c r="C213" s="170"/>
    </row>
    <row r="214" spans="3:3" ht="15.75" customHeight="1">
      <c r="C214" s="170"/>
    </row>
    <row r="215" spans="3:3" ht="15.75" customHeight="1">
      <c r="C215" s="170"/>
    </row>
    <row r="216" spans="3:3" ht="15.75" customHeight="1">
      <c r="C216" s="170"/>
    </row>
    <row r="217" spans="3:3" ht="15.75" customHeight="1">
      <c r="C217" s="170"/>
    </row>
    <row r="218" spans="3:3" ht="15.75" customHeight="1">
      <c r="C218" s="170"/>
    </row>
    <row r="219" spans="3:3" ht="15.75" customHeight="1">
      <c r="C219" s="170"/>
    </row>
    <row r="220" spans="3:3" ht="15.75" customHeight="1">
      <c r="C220" s="170"/>
    </row>
    <row r="221" spans="3:3" ht="15.75" customHeight="1">
      <c r="C221" s="170"/>
    </row>
    <row r="222" spans="3:3" ht="15.75" customHeight="1">
      <c r="C222" s="170"/>
    </row>
    <row r="223" spans="3:3" ht="15.75" customHeight="1">
      <c r="C223" s="170"/>
    </row>
    <row r="224" spans="3:3" ht="15.75" customHeight="1">
      <c r="C224" s="170"/>
    </row>
    <row r="225" spans="3:3" ht="15.75" customHeight="1">
      <c r="C225" s="170"/>
    </row>
    <row r="226" spans="3:3" ht="15.75" customHeight="1">
      <c r="C226" s="170"/>
    </row>
    <row r="227" spans="3:3" ht="15.75" customHeight="1">
      <c r="C227" s="170"/>
    </row>
    <row r="228" spans="3:3" ht="15.75" customHeight="1">
      <c r="C228" s="170"/>
    </row>
    <row r="229" spans="3:3" ht="15.75" customHeight="1">
      <c r="C229" s="170"/>
    </row>
    <row r="230" spans="3:3" ht="15.75" customHeight="1">
      <c r="C230" s="170"/>
    </row>
    <row r="231" spans="3:3" ht="15.75" customHeight="1">
      <c r="C231" s="170"/>
    </row>
    <row r="232" spans="3:3" ht="15.75" customHeight="1">
      <c r="C232" s="170"/>
    </row>
    <row r="233" spans="3:3" ht="15.75" customHeight="1">
      <c r="C233" s="170"/>
    </row>
    <row r="234" spans="3:3" ht="15.75" customHeight="1">
      <c r="C234" s="170"/>
    </row>
    <row r="235" spans="3:3" ht="15.75" customHeight="1">
      <c r="C235" s="170"/>
    </row>
    <row r="236" spans="3:3" ht="15.75" customHeight="1">
      <c r="C236" s="170"/>
    </row>
    <row r="237" spans="3:3" ht="15.75" customHeight="1">
      <c r="C237" s="170"/>
    </row>
    <row r="238" spans="3:3" ht="15.75" customHeight="1">
      <c r="C238" s="170"/>
    </row>
    <row r="239" spans="3:3" ht="15.75" customHeight="1">
      <c r="C239" s="170"/>
    </row>
    <row r="240" spans="3:3" ht="15.75" customHeight="1">
      <c r="C240" s="170"/>
    </row>
    <row r="241" spans="3:3" ht="15.75" customHeight="1">
      <c r="C241" s="170"/>
    </row>
    <row r="242" spans="3:3" ht="15.75" customHeight="1">
      <c r="C242" s="170"/>
    </row>
    <row r="243" spans="3:3" ht="15.75" customHeight="1">
      <c r="C243" s="170"/>
    </row>
    <row r="244" spans="3:3" ht="15.75" customHeight="1">
      <c r="C244" s="170"/>
    </row>
    <row r="245" spans="3:3" ht="15.75" customHeight="1">
      <c r="C245" s="170"/>
    </row>
    <row r="246" spans="3:3" ht="15.75" customHeight="1">
      <c r="C246" s="170"/>
    </row>
    <row r="247" spans="3:3" ht="15.75" customHeight="1">
      <c r="C247" s="170"/>
    </row>
    <row r="248" spans="3:3" ht="15.75" customHeight="1">
      <c r="C248" s="170"/>
    </row>
    <row r="249" spans="3:3" ht="15.75" customHeight="1">
      <c r="C249" s="170"/>
    </row>
    <row r="250" spans="3:3" ht="15.75" customHeight="1">
      <c r="C250" s="170"/>
    </row>
    <row r="251" spans="3:3" ht="15.75" customHeight="1">
      <c r="C251" s="170"/>
    </row>
    <row r="252" spans="3:3" ht="15.75" customHeight="1">
      <c r="C252" s="170"/>
    </row>
    <row r="253" spans="3:3" ht="15.75" customHeight="1">
      <c r="C253" s="170"/>
    </row>
    <row r="254" spans="3:3" ht="15.75" customHeight="1">
      <c r="C254" s="170"/>
    </row>
    <row r="255" spans="3:3" ht="15.75" customHeight="1">
      <c r="C255" s="170"/>
    </row>
    <row r="256" spans="3:3" ht="15.75" customHeight="1">
      <c r="C256" s="170"/>
    </row>
    <row r="257" spans="3:3" ht="15.75" customHeight="1">
      <c r="C257" s="170"/>
    </row>
    <row r="258" spans="3:3" ht="15.75" customHeight="1">
      <c r="C258" s="170"/>
    </row>
    <row r="259" spans="3:3" ht="15.75" customHeight="1">
      <c r="C259" s="170"/>
    </row>
    <row r="260" spans="3:3" ht="15.75" customHeight="1">
      <c r="C260" s="170"/>
    </row>
    <row r="261" spans="3:3" ht="15.75" customHeight="1">
      <c r="C261" s="170"/>
    </row>
    <row r="262" spans="3:3" ht="15.75" customHeight="1">
      <c r="C262" s="170"/>
    </row>
    <row r="263" spans="3:3" ht="15.75" customHeight="1">
      <c r="C263" s="170"/>
    </row>
    <row r="264" spans="3:3" ht="15.75" customHeight="1">
      <c r="C264" s="170"/>
    </row>
    <row r="265" spans="3:3" ht="15.75" customHeight="1">
      <c r="C265" s="170"/>
    </row>
    <row r="266" spans="3:3" ht="15.75" customHeight="1">
      <c r="C266" s="170"/>
    </row>
    <row r="267" spans="3:3" ht="15.75" customHeight="1">
      <c r="C267" s="170"/>
    </row>
    <row r="268" spans="3:3" ht="15.75" customHeight="1">
      <c r="C268" s="170"/>
    </row>
    <row r="269" spans="3:3" ht="15.75" customHeight="1">
      <c r="C269" s="170"/>
    </row>
    <row r="270" spans="3:3" ht="15.75" customHeight="1">
      <c r="C270" s="170"/>
    </row>
    <row r="271" spans="3:3" ht="15.75" customHeight="1">
      <c r="C271" s="170"/>
    </row>
    <row r="272" spans="3:3" ht="15.75" customHeight="1">
      <c r="C272" s="170"/>
    </row>
    <row r="273" spans="3:3" ht="15.75" customHeight="1">
      <c r="C273" s="170"/>
    </row>
    <row r="274" spans="3:3" ht="15.75" customHeight="1">
      <c r="C274" s="170"/>
    </row>
    <row r="275" spans="3:3" ht="15.75" customHeight="1">
      <c r="C275" s="170"/>
    </row>
    <row r="276" spans="3:3" ht="15.75" customHeight="1">
      <c r="C276" s="170"/>
    </row>
    <row r="277" spans="3:3" ht="15.75" customHeight="1">
      <c r="C277" s="170"/>
    </row>
    <row r="278" spans="3:3" ht="15.75" customHeight="1">
      <c r="C278" s="170"/>
    </row>
    <row r="279" spans="3:3" ht="15.75" customHeight="1">
      <c r="C279" s="170"/>
    </row>
    <row r="280" spans="3:3" ht="15.75" customHeight="1">
      <c r="C280" s="170"/>
    </row>
    <row r="281" spans="3:3" ht="15.75" customHeight="1">
      <c r="C281" s="170"/>
    </row>
    <row r="282" spans="3:3" ht="15.75" customHeight="1">
      <c r="C282" s="170"/>
    </row>
    <row r="283" spans="3:3" ht="15.75" customHeight="1">
      <c r="C283" s="170"/>
    </row>
    <row r="284" spans="3:3" ht="15.75" customHeight="1">
      <c r="C284" s="170"/>
    </row>
    <row r="285" spans="3:3" ht="15.75" customHeight="1">
      <c r="C285" s="170"/>
    </row>
    <row r="286" spans="3:3" ht="15.75" customHeight="1">
      <c r="C286" s="170"/>
    </row>
    <row r="287" spans="3:3" ht="15.75" customHeight="1">
      <c r="C287" s="170"/>
    </row>
    <row r="288" spans="3:3" ht="15.75" customHeight="1">
      <c r="C288" s="170"/>
    </row>
    <row r="289" spans="3:3" ht="15.75" customHeight="1">
      <c r="C289" s="170"/>
    </row>
    <row r="290" spans="3:3" ht="15.75" customHeight="1">
      <c r="C290" s="170"/>
    </row>
    <row r="291" spans="3:3" ht="15.75" customHeight="1">
      <c r="C291" s="170"/>
    </row>
    <row r="292" spans="3:3" ht="15.75" customHeight="1">
      <c r="C292" s="170"/>
    </row>
    <row r="293" spans="3:3" ht="15.75" customHeight="1">
      <c r="C293" s="170"/>
    </row>
    <row r="294" spans="3:3" ht="15.75" customHeight="1">
      <c r="C294" s="170"/>
    </row>
    <row r="295" spans="3:3" ht="15.75" customHeight="1">
      <c r="C295" s="170"/>
    </row>
    <row r="296" spans="3:3" ht="15.75" customHeight="1">
      <c r="C296" s="170"/>
    </row>
    <row r="297" spans="3:3" ht="15.75" customHeight="1">
      <c r="C297" s="170"/>
    </row>
    <row r="298" spans="3:3" ht="15.75" customHeight="1">
      <c r="C298" s="170"/>
    </row>
    <row r="299" spans="3:3" ht="15.75" customHeight="1">
      <c r="C299" s="170"/>
    </row>
    <row r="300" spans="3:3" ht="15.75" customHeight="1">
      <c r="C300" s="170"/>
    </row>
    <row r="301" spans="3:3" ht="15.75" customHeight="1">
      <c r="C301" s="170"/>
    </row>
    <row r="302" spans="3:3" ht="15.75" customHeight="1">
      <c r="C302" s="170"/>
    </row>
    <row r="303" spans="3:3" ht="15.75" customHeight="1">
      <c r="C303" s="170"/>
    </row>
    <row r="304" spans="3:3" ht="15.75" customHeight="1">
      <c r="C304" s="170"/>
    </row>
    <row r="305" spans="3:3" ht="15.75" customHeight="1">
      <c r="C305" s="170"/>
    </row>
    <row r="306" spans="3:3" ht="15.75" customHeight="1">
      <c r="C306" s="170"/>
    </row>
    <row r="307" spans="3:3" ht="15.75" customHeight="1">
      <c r="C307" s="170"/>
    </row>
    <row r="308" spans="3:3" ht="15.75" customHeight="1">
      <c r="C308" s="170"/>
    </row>
    <row r="309" spans="3:3" ht="15.75" customHeight="1">
      <c r="C309" s="170"/>
    </row>
    <row r="310" spans="3:3" ht="15.75" customHeight="1">
      <c r="C310" s="170"/>
    </row>
    <row r="311" spans="3:3" ht="15.75" customHeight="1">
      <c r="C311" s="170"/>
    </row>
    <row r="312" spans="3:3" ht="15.75" customHeight="1">
      <c r="C312" s="170"/>
    </row>
    <row r="313" spans="3:3" ht="15.75" customHeight="1">
      <c r="C313" s="170"/>
    </row>
    <row r="314" spans="3:3" ht="15.75" customHeight="1">
      <c r="C314" s="170"/>
    </row>
    <row r="315" spans="3:3" ht="15.75" customHeight="1">
      <c r="C315" s="170"/>
    </row>
    <row r="316" spans="3:3" ht="15.75" customHeight="1">
      <c r="C316" s="170"/>
    </row>
    <row r="317" spans="3:3" ht="15.75" customHeight="1">
      <c r="C317" s="170"/>
    </row>
    <row r="318" spans="3:3" ht="15.75" customHeight="1">
      <c r="C318" s="170"/>
    </row>
    <row r="319" spans="3:3" ht="15.75" customHeight="1">
      <c r="C319" s="170"/>
    </row>
    <row r="320" spans="3:3" ht="15.75" customHeight="1">
      <c r="C320" s="170"/>
    </row>
    <row r="321" spans="3:3" ht="15.75" customHeight="1">
      <c r="C321" s="170"/>
    </row>
    <row r="322" spans="3:3" ht="15.75" customHeight="1">
      <c r="C322" s="170"/>
    </row>
    <row r="323" spans="3:3" ht="15.75" customHeight="1">
      <c r="C323" s="170"/>
    </row>
    <row r="324" spans="3:3" ht="15.75" customHeight="1">
      <c r="C324" s="170"/>
    </row>
    <row r="325" spans="3:3" ht="15.75" customHeight="1">
      <c r="C325" s="170"/>
    </row>
    <row r="326" spans="3:3" ht="15.75" customHeight="1">
      <c r="C326" s="170"/>
    </row>
    <row r="327" spans="3:3" ht="15.75" customHeight="1">
      <c r="C327" s="170"/>
    </row>
    <row r="328" spans="3:3" ht="15.75" customHeight="1">
      <c r="C328" s="170"/>
    </row>
    <row r="329" spans="3:3" ht="15.75" customHeight="1">
      <c r="C329" s="170"/>
    </row>
    <row r="330" spans="3:3" ht="15.75" customHeight="1">
      <c r="C330" s="170"/>
    </row>
    <row r="331" spans="3:3" ht="15.75" customHeight="1">
      <c r="C331" s="170"/>
    </row>
    <row r="332" spans="3:3" ht="15.75" customHeight="1">
      <c r="C332" s="170"/>
    </row>
    <row r="333" spans="3:3" ht="15.75" customHeight="1">
      <c r="C333" s="170"/>
    </row>
    <row r="334" spans="3:3" ht="15.75" customHeight="1">
      <c r="C334" s="170"/>
    </row>
    <row r="335" spans="3:3" ht="15.75" customHeight="1">
      <c r="C335" s="170"/>
    </row>
    <row r="336" spans="3:3" ht="15.75" customHeight="1">
      <c r="C336" s="170"/>
    </row>
    <row r="337" spans="3:3" ht="15.75" customHeight="1">
      <c r="C337" s="170"/>
    </row>
    <row r="338" spans="3:3" ht="15.75" customHeight="1">
      <c r="C338" s="170"/>
    </row>
    <row r="339" spans="3:3" ht="15.75" customHeight="1">
      <c r="C339" s="170"/>
    </row>
    <row r="340" spans="3:3" ht="15.75" customHeight="1">
      <c r="C340" s="170"/>
    </row>
    <row r="341" spans="3:3" ht="15.75" customHeight="1">
      <c r="C341" s="170"/>
    </row>
    <row r="342" spans="3:3" ht="15.75" customHeight="1">
      <c r="C342" s="170"/>
    </row>
    <row r="343" spans="3:3" ht="15.75" customHeight="1">
      <c r="C343" s="170"/>
    </row>
    <row r="344" spans="3:3" ht="15.75" customHeight="1">
      <c r="C344" s="170"/>
    </row>
    <row r="345" spans="3:3" ht="15.75" customHeight="1">
      <c r="C345" s="170"/>
    </row>
    <row r="346" spans="3:3" ht="15.75" customHeight="1">
      <c r="C346" s="170"/>
    </row>
    <row r="347" spans="3:3" ht="15.75" customHeight="1">
      <c r="C347" s="170"/>
    </row>
    <row r="348" spans="3:3" ht="15.75" customHeight="1">
      <c r="C348" s="170"/>
    </row>
    <row r="349" spans="3:3" ht="15.75" customHeight="1">
      <c r="C349" s="170"/>
    </row>
    <row r="350" spans="3:3" ht="15.75" customHeight="1">
      <c r="C350" s="170"/>
    </row>
    <row r="351" spans="3:3" ht="15.75" customHeight="1">
      <c r="C351" s="170"/>
    </row>
    <row r="352" spans="3:3" ht="15.75" customHeight="1">
      <c r="C352" s="170"/>
    </row>
    <row r="353" spans="3:3" ht="15.75" customHeight="1">
      <c r="C353" s="170"/>
    </row>
    <row r="354" spans="3:3" ht="15.75" customHeight="1">
      <c r="C354" s="170"/>
    </row>
    <row r="355" spans="3:3" ht="15.75" customHeight="1">
      <c r="C355" s="170"/>
    </row>
    <row r="356" spans="3:3" ht="15.75" customHeight="1">
      <c r="C356" s="170"/>
    </row>
    <row r="357" spans="3:3" ht="15.75" customHeight="1">
      <c r="C357" s="170"/>
    </row>
    <row r="358" spans="3:3" ht="15.75" customHeight="1">
      <c r="C358" s="170"/>
    </row>
    <row r="359" spans="3:3" ht="15.75" customHeight="1">
      <c r="C359" s="170"/>
    </row>
    <row r="360" spans="3:3" ht="15.75" customHeight="1">
      <c r="C360" s="170"/>
    </row>
    <row r="361" spans="3:3" ht="15.75" customHeight="1">
      <c r="C361" s="170"/>
    </row>
    <row r="362" spans="3:3" ht="15.75" customHeight="1">
      <c r="C362" s="170"/>
    </row>
    <row r="363" spans="3:3" ht="15.75" customHeight="1">
      <c r="C363" s="170"/>
    </row>
    <row r="364" spans="3:3" ht="15.75" customHeight="1">
      <c r="C364" s="170"/>
    </row>
    <row r="365" spans="3:3" ht="15.75" customHeight="1">
      <c r="C365" s="170"/>
    </row>
    <row r="366" spans="3:3" ht="15.75" customHeight="1">
      <c r="C366" s="170"/>
    </row>
    <row r="367" spans="3:3" ht="15.75" customHeight="1">
      <c r="C367" s="170"/>
    </row>
    <row r="368" spans="3:3" ht="15.75" customHeight="1">
      <c r="C368" s="170"/>
    </row>
    <row r="369" spans="3:3" ht="15.75" customHeight="1">
      <c r="C369" s="170"/>
    </row>
    <row r="370" spans="3:3" ht="15.75" customHeight="1">
      <c r="C370" s="170"/>
    </row>
    <row r="371" spans="3:3" ht="15.75" customHeight="1">
      <c r="C371" s="170"/>
    </row>
    <row r="372" spans="3:3" ht="15.75" customHeight="1">
      <c r="C372" s="170"/>
    </row>
    <row r="373" spans="3:3" ht="15.75" customHeight="1">
      <c r="C373" s="170"/>
    </row>
    <row r="374" spans="3:3" ht="15.75" customHeight="1">
      <c r="C374" s="170"/>
    </row>
    <row r="375" spans="3:3" ht="15.75" customHeight="1">
      <c r="C375" s="170"/>
    </row>
    <row r="376" spans="3:3" ht="15.75" customHeight="1">
      <c r="C376" s="170"/>
    </row>
    <row r="377" spans="3:3" ht="15.75" customHeight="1">
      <c r="C377" s="170"/>
    </row>
    <row r="378" spans="3:3" ht="15.75" customHeight="1">
      <c r="C378" s="170"/>
    </row>
    <row r="379" spans="3:3" ht="15.75" customHeight="1">
      <c r="C379" s="170"/>
    </row>
    <row r="380" spans="3:3" ht="15.75" customHeight="1">
      <c r="C380" s="170"/>
    </row>
    <row r="381" spans="3:3" ht="15.75" customHeight="1">
      <c r="C381" s="170"/>
    </row>
    <row r="382" spans="3:3" ht="15.75" customHeight="1">
      <c r="C382" s="170"/>
    </row>
    <row r="383" spans="3:3" ht="15.75" customHeight="1">
      <c r="C383" s="170"/>
    </row>
    <row r="384" spans="3:3" ht="15.75" customHeight="1">
      <c r="C384" s="170"/>
    </row>
    <row r="385" spans="3:3" ht="15.75" customHeight="1">
      <c r="C385" s="170"/>
    </row>
    <row r="386" spans="3:3" ht="15.75" customHeight="1">
      <c r="C386" s="170"/>
    </row>
    <row r="387" spans="3:3" ht="15.75" customHeight="1">
      <c r="C387" s="170"/>
    </row>
    <row r="388" spans="3:3" ht="15.75" customHeight="1">
      <c r="C388" s="170"/>
    </row>
    <row r="389" spans="3:3" ht="15.75" customHeight="1">
      <c r="C389" s="170"/>
    </row>
    <row r="390" spans="3:3" ht="15.75" customHeight="1">
      <c r="C390" s="170"/>
    </row>
    <row r="391" spans="3:3" ht="15.75" customHeight="1">
      <c r="C391" s="170"/>
    </row>
    <row r="392" spans="3:3" ht="15.75" customHeight="1">
      <c r="C392" s="170"/>
    </row>
    <row r="393" spans="3:3" ht="15.75" customHeight="1">
      <c r="C393" s="170"/>
    </row>
    <row r="394" spans="3:3" ht="15.75" customHeight="1">
      <c r="C394" s="170"/>
    </row>
    <row r="395" spans="3:3" ht="15.75" customHeight="1">
      <c r="C395" s="170"/>
    </row>
    <row r="396" spans="3:3" ht="15.75" customHeight="1">
      <c r="C396" s="170"/>
    </row>
    <row r="397" spans="3:3" ht="15.75" customHeight="1">
      <c r="C397" s="170"/>
    </row>
    <row r="398" spans="3:3" ht="15.75" customHeight="1">
      <c r="C398" s="170"/>
    </row>
    <row r="399" spans="3:3" ht="15.75" customHeight="1">
      <c r="C399" s="170"/>
    </row>
    <row r="400" spans="3:3" ht="15.75" customHeight="1">
      <c r="C400" s="170"/>
    </row>
    <row r="401" spans="3:3" ht="15.75" customHeight="1">
      <c r="C401" s="170"/>
    </row>
    <row r="402" spans="3:3" ht="15.75" customHeight="1">
      <c r="C402" s="170"/>
    </row>
    <row r="403" spans="3:3" ht="15.75" customHeight="1">
      <c r="C403" s="170"/>
    </row>
    <row r="404" spans="3:3" ht="15.75" customHeight="1">
      <c r="C404" s="170"/>
    </row>
    <row r="405" spans="3:3" ht="15.75" customHeight="1">
      <c r="C405" s="170"/>
    </row>
    <row r="406" spans="3:3" ht="15.75" customHeight="1">
      <c r="C406" s="170"/>
    </row>
    <row r="407" spans="3:3" ht="15.75" customHeight="1">
      <c r="C407" s="170"/>
    </row>
    <row r="408" spans="3:3" ht="15.75" customHeight="1">
      <c r="C408" s="170"/>
    </row>
    <row r="409" spans="3:3" ht="15.75" customHeight="1">
      <c r="C409" s="170"/>
    </row>
    <row r="410" spans="3:3" ht="15.75" customHeight="1">
      <c r="C410" s="170"/>
    </row>
    <row r="411" spans="3:3" ht="15.75" customHeight="1">
      <c r="C411" s="170"/>
    </row>
    <row r="412" spans="3:3" ht="15.75" customHeight="1">
      <c r="C412" s="170"/>
    </row>
    <row r="413" spans="3:3" ht="15.75" customHeight="1">
      <c r="C413" s="170"/>
    </row>
    <row r="414" spans="3:3" ht="15.75" customHeight="1">
      <c r="C414" s="170"/>
    </row>
    <row r="415" spans="3:3" ht="15.75" customHeight="1">
      <c r="C415" s="170"/>
    </row>
    <row r="416" spans="3:3" ht="15.75" customHeight="1">
      <c r="C416" s="170"/>
    </row>
    <row r="417" spans="3:3" ht="15.75" customHeight="1">
      <c r="C417" s="170"/>
    </row>
    <row r="418" spans="3:3" ht="15.75" customHeight="1">
      <c r="C418" s="170"/>
    </row>
    <row r="419" spans="3:3" ht="15.75" customHeight="1">
      <c r="C419" s="170"/>
    </row>
    <row r="420" spans="3:3" ht="15.75" customHeight="1">
      <c r="C420" s="170"/>
    </row>
    <row r="421" spans="3:3" ht="15.75" customHeight="1">
      <c r="C421" s="170"/>
    </row>
    <row r="422" spans="3:3" ht="15.75" customHeight="1">
      <c r="C422" s="170"/>
    </row>
    <row r="423" spans="3:3" ht="15.75" customHeight="1">
      <c r="C423" s="170"/>
    </row>
    <row r="424" spans="3:3" ht="15.75" customHeight="1">
      <c r="C424" s="170"/>
    </row>
    <row r="425" spans="3:3" ht="15.75" customHeight="1">
      <c r="C425" s="170"/>
    </row>
    <row r="426" spans="3:3" ht="15.75" customHeight="1">
      <c r="C426" s="170"/>
    </row>
    <row r="427" spans="3:3" ht="15.75" customHeight="1">
      <c r="C427" s="170"/>
    </row>
    <row r="428" spans="3:3" ht="15.75" customHeight="1">
      <c r="C428" s="170"/>
    </row>
    <row r="429" spans="3:3" ht="15.75" customHeight="1">
      <c r="C429" s="170"/>
    </row>
    <row r="430" spans="3:3" ht="15.75" customHeight="1">
      <c r="C430" s="170"/>
    </row>
    <row r="431" spans="3:3" ht="15.75" customHeight="1">
      <c r="C431" s="170"/>
    </row>
    <row r="432" spans="3:3" ht="15.75" customHeight="1">
      <c r="C432" s="170"/>
    </row>
    <row r="433" spans="3:3" ht="15.75" customHeight="1">
      <c r="C433" s="170"/>
    </row>
    <row r="434" spans="3:3" ht="15.75" customHeight="1">
      <c r="C434" s="170"/>
    </row>
    <row r="435" spans="3:3" ht="15.75" customHeight="1">
      <c r="C435" s="170"/>
    </row>
    <row r="436" spans="3:3" ht="15.75" customHeight="1">
      <c r="C436" s="170"/>
    </row>
    <row r="437" spans="3:3" ht="15.75" customHeight="1">
      <c r="C437" s="170"/>
    </row>
    <row r="438" spans="3:3" ht="15.75" customHeight="1">
      <c r="C438" s="170"/>
    </row>
    <row r="439" spans="3:3" ht="15.75" customHeight="1">
      <c r="C439" s="170"/>
    </row>
    <row r="440" spans="3:3" ht="15.75" customHeight="1">
      <c r="C440" s="170"/>
    </row>
    <row r="441" spans="3:3" ht="15.75" customHeight="1">
      <c r="C441" s="170"/>
    </row>
    <row r="442" spans="3:3" ht="15.75" customHeight="1">
      <c r="C442" s="170"/>
    </row>
    <row r="443" spans="3:3" ht="15.75" customHeight="1">
      <c r="C443" s="170"/>
    </row>
    <row r="444" spans="3:3" ht="15.75" customHeight="1">
      <c r="C444" s="170"/>
    </row>
    <row r="445" spans="3:3" ht="15.75" customHeight="1">
      <c r="C445" s="170"/>
    </row>
    <row r="446" spans="3:3" ht="15.75" customHeight="1">
      <c r="C446" s="170"/>
    </row>
    <row r="447" spans="3:3" ht="15.75" customHeight="1">
      <c r="C447" s="170"/>
    </row>
    <row r="448" spans="3:3" ht="15.75" customHeight="1">
      <c r="C448" s="170"/>
    </row>
    <row r="449" spans="3:3" ht="15.75" customHeight="1">
      <c r="C449" s="170"/>
    </row>
    <row r="450" spans="3:3" ht="15.75" customHeight="1">
      <c r="C450" s="170"/>
    </row>
    <row r="451" spans="3:3" ht="15.75" customHeight="1">
      <c r="C451" s="170"/>
    </row>
    <row r="452" spans="3:3" ht="15.75" customHeight="1">
      <c r="C452" s="170"/>
    </row>
    <row r="453" spans="3:3" ht="15.75" customHeight="1">
      <c r="C453" s="170"/>
    </row>
    <row r="454" spans="3:3" ht="15.75" customHeight="1">
      <c r="C454" s="170"/>
    </row>
    <row r="455" spans="3:3" ht="15.75" customHeight="1">
      <c r="C455" s="170"/>
    </row>
    <row r="456" spans="3:3" ht="15.75" customHeight="1">
      <c r="C456" s="170"/>
    </row>
    <row r="457" spans="3:3" ht="15.75" customHeight="1">
      <c r="C457" s="170"/>
    </row>
    <row r="458" spans="3:3" ht="15.75" customHeight="1">
      <c r="C458" s="170"/>
    </row>
    <row r="459" spans="3:3" ht="15.75" customHeight="1">
      <c r="C459" s="170"/>
    </row>
    <row r="460" spans="3:3" ht="15.75" customHeight="1">
      <c r="C460" s="170"/>
    </row>
    <row r="461" spans="3:3" ht="15.75" customHeight="1">
      <c r="C461" s="170"/>
    </row>
    <row r="462" spans="3:3" ht="15.75" customHeight="1">
      <c r="C462" s="170"/>
    </row>
    <row r="463" spans="3:3" ht="15.75" customHeight="1">
      <c r="C463" s="170"/>
    </row>
    <row r="464" spans="3:3" ht="15.75" customHeight="1">
      <c r="C464" s="170"/>
    </row>
    <row r="465" spans="3:3" ht="15.75" customHeight="1">
      <c r="C465" s="170"/>
    </row>
    <row r="466" spans="3:3" ht="15.75" customHeight="1">
      <c r="C466" s="170"/>
    </row>
    <row r="467" spans="3:3" ht="15.75" customHeight="1">
      <c r="C467" s="170"/>
    </row>
    <row r="468" spans="3:3" ht="15.75" customHeight="1">
      <c r="C468" s="170"/>
    </row>
    <row r="469" spans="3:3" ht="15.75" customHeight="1">
      <c r="C469" s="170"/>
    </row>
    <row r="470" spans="3:3" ht="15.75" customHeight="1">
      <c r="C470" s="170"/>
    </row>
    <row r="471" spans="3:3" ht="15.75" customHeight="1">
      <c r="C471" s="170"/>
    </row>
    <row r="472" spans="3:3" ht="15.75" customHeight="1">
      <c r="C472" s="170"/>
    </row>
    <row r="473" spans="3:3" ht="15.75" customHeight="1">
      <c r="C473" s="170"/>
    </row>
    <row r="474" spans="3:3" ht="15.75" customHeight="1">
      <c r="C474" s="170"/>
    </row>
    <row r="475" spans="3:3" ht="15.75" customHeight="1">
      <c r="C475" s="170"/>
    </row>
    <row r="476" spans="3:3" ht="15.75" customHeight="1">
      <c r="C476" s="170"/>
    </row>
    <row r="477" spans="3:3" ht="15.75" customHeight="1">
      <c r="C477" s="170"/>
    </row>
    <row r="478" spans="3:3" ht="15.75" customHeight="1">
      <c r="C478" s="170"/>
    </row>
    <row r="479" spans="3:3" ht="15.75" customHeight="1">
      <c r="C479" s="170"/>
    </row>
    <row r="480" spans="3:3" ht="15.75" customHeight="1">
      <c r="C480" s="170"/>
    </row>
    <row r="481" spans="3:3" ht="15.75" customHeight="1">
      <c r="C481" s="170"/>
    </row>
    <row r="482" spans="3:3" ht="15.75" customHeight="1">
      <c r="C482" s="170"/>
    </row>
    <row r="483" spans="3:3" ht="15.75" customHeight="1">
      <c r="C483" s="170"/>
    </row>
    <row r="484" spans="3:3" ht="15.75" customHeight="1">
      <c r="C484" s="170"/>
    </row>
    <row r="485" spans="3:3" ht="15.75" customHeight="1">
      <c r="C485" s="170"/>
    </row>
    <row r="486" spans="3:3" ht="15.75" customHeight="1">
      <c r="C486" s="170"/>
    </row>
    <row r="487" spans="3:3" ht="15.75" customHeight="1">
      <c r="C487" s="170"/>
    </row>
    <row r="488" spans="3:3" ht="15.75" customHeight="1">
      <c r="C488" s="170"/>
    </row>
    <row r="489" spans="3:3" ht="15.75" customHeight="1">
      <c r="C489" s="170"/>
    </row>
    <row r="490" spans="3:3" ht="15.75" customHeight="1">
      <c r="C490" s="170"/>
    </row>
    <row r="491" spans="3:3" ht="15.75" customHeight="1">
      <c r="C491" s="170"/>
    </row>
    <row r="492" spans="3:3" ht="15.75" customHeight="1">
      <c r="C492" s="170"/>
    </row>
    <row r="493" spans="3:3" ht="15.75" customHeight="1">
      <c r="C493" s="170"/>
    </row>
    <row r="494" spans="3:3" ht="15.75" customHeight="1">
      <c r="C494" s="170"/>
    </row>
    <row r="495" spans="3:3" ht="15.75" customHeight="1">
      <c r="C495" s="170"/>
    </row>
    <row r="496" spans="3:3" ht="15.75" customHeight="1">
      <c r="C496" s="170"/>
    </row>
    <row r="497" spans="3:3" ht="15.75" customHeight="1">
      <c r="C497" s="170"/>
    </row>
    <row r="498" spans="3:3" ht="15.75" customHeight="1">
      <c r="C498" s="170"/>
    </row>
    <row r="499" spans="3:3" ht="15.75" customHeight="1">
      <c r="C499" s="170"/>
    </row>
    <row r="500" spans="3:3" ht="15.75" customHeight="1">
      <c r="C500" s="170"/>
    </row>
    <row r="501" spans="3:3" ht="15.75" customHeight="1">
      <c r="C501" s="170"/>
    </row>
    <row r="502" spans="3:3" ht="15.75" customHeight="1">
      <c r="C502" s="170"/>
    </row>
    <row r="503" spans="3:3" ht="15.75" customHeight="1">
      <c r="C503" s="170"/>
    </row>
    <row r="504" spans="3:3" ht="15.75" customHeight="1">
      <c r="C504" s="170"/>
    </row>
    <row r="505" spans="3:3" ht="15.75" customHeight="1">
      <c r="C505" s="170"/>
    </row>
    <row r="506" spans="3:3" ht="15.75" customHeight="1">
      <c r="C506" s="170"/>
    </row>
    <row r="507" spans="3:3" ht="15.75" customHeight="1">
      <c r="C507" s="170"/>
    </row>
    <row r="508" spans="3:3" ht="15.75" customHeight="1">
      <c r="C508" s="170"/>
    </row>
    <row r="509" spans="3:3" ht="15.75" customHeight="1">
      <c r="C509" s="170"/>
    </row>
    <row r="510" spans="3:3" ht="15.75" customHeight="1">
      <c r="C510" s="170"/>
    </row>
    <row r="511" spans="3:3" ht="15.75" customHeight="1">
      <c r="C511" s="170"/>
    </row>
    <row r="512" spans="3:3" ht="15.75" customHeight="1">
      <c r="C512" s="170"/>
    </row>
    <row r="513" spans="3:3" ht="15.75" customHeight="1">
      <c r="C513" s="170"/>
    </row>
    <row r="514" spans="3:3" ht="15.75" customHeight="1">
      <c r="C514" s="170"/>
    </row>
    <row r="515" spans="3:3" ht="15.75" customHeight="1">
      <c r="C515" s="170"/>
    </row>
    <row r="516" spans="3:3" ht="15.75" customHeight="1">
      <c r="C516" s="170"/>
    </row>
    <row r="517" spans="3:3" ht="15.75" customHeight="1">
      <c r="C517" s="170"/>
    </row>
    <row r="518" spans="3:3" ht="15.75" customHeight="1">
      <c r="C518" s="170"/>
    </row>
    <row r="519" spans="3:3" ht="15.75" customHeight="1">
      <c r="C519" s="170"/>
    </row>
    <row r="520" spans="3:3" ht="15.75" customHeight="1">
      <c r="C520" s="170"/>
    </row>
    <row r="521" spans="3:3" ht="15.75" customHeight="1">
      <c r="C521" s="170"/>
    </row>
    <row r="522" spans="3:3" ht="15.75" customHeight="1">
      <c r="C522" s="170"/>
    </row>
    <row r="523" spans="3:3" ht="15.75" customHeight="1">
      <c r="C523" s="170"/>
    </row>
    <row r="524" spans="3:3" ht="15.75" customHeight="1">
      <c r="C524" s="170"/>
    </row>
    <row r="525" spans="3:3" ht="15.75" customHeight="1">
      <c r="C525" s="170"/>
    </row>
    <row r="526" spans="3:3" ht="15.75" customHeight="1">
      <c r="C526" s="170"/>
    </row>
    <row r="527" spans="3:3" ht="15.75" customHeight="1">
      <c r="C527" s="170"/>
    </row>
    <row r="528" spans="3:3" ht="15.75" customHeight="1">
      <c r="C528" s="170"/>
    </row>
    <row r="529" spans="3:3" ht="15.75" customHeight="1">
      <c r="C529" s="170"/>
    </row>
    <row r="530" spans="3:3" ht="15.75" customHeight="1">
      <c r="C530" s="170"/>
    </row>
    <row r="531" spans="3:3" ht="15.75" customHeight="1">
      <c r="C531" s="170"/>
    </row>
    <row r="532" spans="3:3" ht="15.75" customHeight="1">
      <c r="C532" s="170"/>
    </row>
    <row r="533" spans="3:3" ht="15.75" customHeight="1">
      <c r="C533" s="170"/>
    </row>
    <row r="534" spans="3:3" ht="15.75" customHeight="1">
      <c r="C534" s="170"/>
    </row>
    <row r="535" spans="3:3" ht="15.75" customHeight="1">
      <c r="C535" s="170"/>
    </row>
    <row r="536" spans="3:3" ht="15.75" customHeight="1">
      <c r="C536" s="170"/>
    </row>
    <row r="537" spans="3:3" ht="15.75" customHeight="1">
      <c r="C537" s="170"/>
    </row>
    <row r="538" spans="3:3" ht="15.75" customHeight="1">
      <c r="C538" s="170"/>
    </row>
    <row r="539" spans="3:3" ht="15.75" customHeight="1">
      <c r="C539" s="170"/>
    </row>
    <row r="540" spans="3:3" ht="15.75" customHeight="1">
      <c r="C540" s="170"/>
    </row>
    <row r="541" spans="3:3" ht="15.75" customHeight="1">
      <c r="C541" s="170"/>
    </row>
    <row r="542" spans="3:3" ht="15.75" customHeight="1">
      <c r="C542" s="170"/>
    </row>
    <row r="543" spans="3:3" ht="15.75" customHeight="1">
      <c r="C543" s="170"/>
    </row>
    <row r="544" spans="3:3" ht="15.75" customHeight="1">
      <c r="C544" s="170"/>
    </row>
    <row r="545" spans="3:3" ht="15.75" customHeight="1">
      <c r="C545" s="170"/>
    </row>
    <row r="546" spans="3:3" ht="15.75" customHeight="1">
      <c r="C546" s="170"/>
    </row>
    <row r="547" spans="3:3" ht="15.75" customHeight="1">
      <c r="C547" s="170"/>
    </row>
    <row r="548" spans="3:3" ht="15.75" customHeight="1">
      <c r="C548" s="170"/>
    </row>
    <row r="549" spans="3:3" ht="15.75" customHeight="1">
      <c r="C549" s="170"/>
    </row>
    <row r="550" spans="3:3" ht="15.75" customHeight="1">
      <c r="C550" s="170"/>
    </row>
    <row r="551" spans="3:3" ht="15.75" customHeight="1">
      <c r="C551" s="170"/>
    </row>
    <row r="552" spans="3:3" ht="15.75" customHeight="1">
      <c r="C552" s="170"/>
    </row>
    <row r="553" spans="3:3" ht="15.75" customHeight="1">
      <c r="C553" s="170"/>
    </row>
    <row r="554" spans="3:3" ht="15.75" customHeight="1">
      <c r="C554" s="170"/>
    </row>
    <row r="555" spans="3:3" ht="15.75" customHeight="1">
      <c r="C555" s="170"/>
    </row>
    <row r="556" spans="3:3" ht="15.75" customHeight="1">
      <c r="C556" s="170"/>
    </row>
    <row r="557" spans="3:3" ht="15.75" customHeight="1">
      <c r="C557" s="170"/>
    </row>
    <row r="558" spans="3:3" ht="15.75" customHeight="1">
      <c r="C558" s="170"/>
    </row>
    <row r="559" spans="3:3" ht="15.75" customHeight="1">
      <c r="C559" s="170"/>
    </row>
    <row r="560" spans="3:3" ht="15.75" customHeight="1">
      <c r="C560" s="170"/>
    </row>
    <row r="561" spans="3:3" ht="15.75" customHeight="1">
      <c r="C561" s="170"/>
    </row>
    <row r="562" spans="3:3" ht="15.75" customHeight="1">
      <c r="C562" s="170"/>
    </row>
    <row r="563" spans="3:3" ht="15.75" customHeight="1">
      <c r="C563" s="170"/>
    </row>
    <row r="564" spans="3:3" ht="15.75" customHeight="1">
      <c r="C564" s="170"/>
    </row>
    <row r="565" spans="3:3" ht="15.75" customHeight="1">
      <c r="C565" s="170"/>
    </row>
    <row r="566" spans="3:3" ht="15.75" customHeight="1">
      <c r="C566" s="170"/>
    </row>
    <row r="567" spans="3:3" ht="15.75" customHeight="1">
      <c r="C567" s="170"/>
    </row>
    <row r="568" spans="3:3" ht="15.75" customHeight="1">
      <c r="C568" s="170"/>
    </row>
    <row r="569" spans="3:3" ht="15.75" customHeight="1">
      <c r="C569" s="170"/>
    </row>
    <row r="570" spans="3:3" ht="15.75" customHeight="1">
      <c r="C570" s="170"/>
    </row>
    <row r="571" spans="3:3" ht="15.75" customHeight="1">
      <c r="C571" s="170"/>
    </row>
    <row r="572" spans="3:3" ht="15.75" customHeight="1">
      <c r="C572" s="170"/>
    </row>
    <row r="573" spans="3:3" ht="15.75" customHeight="1">
      <c r="C573" s="170"/>
    </row>
    <row r="574" spans="3:3" ht="15.75" customHeight="1">
      <c r="C574" s="170"/>
    </row>
    <row r="575" spans="3:3" ht="15.75" customHeight="1">
      <c r="C575" s="170"/>
    </row>
    <row r="576" spans="3:3" ht="15.75" customHeight="1">
      <c r="C576" s="170"/>
    </row>
    <row r="577" spans="3:3" ht="15.75" customHeight="1">
      <c r="C577" s="170"/>
    </row>
    <row r="578" spans="3:3" ht="15.75" customHeight="1">
      <c r="C578" s="170"/>
    </row>
    <row r="579" spans="3:3" ht="15.75" customHeight="1">
      <c r="C579" s="170"/>
    </row>
    <row r="580" spans="3:3" ht="15.75" customHeight="1">
      <c r="C580" s="170"/>
    </row>
    <row r="581" spans="3:3" ht="15.75" customHeight="1">
      <c r="C581" s="170"/>
    </row>
    <row r="582" spans="3:3" ht="15.75" customHeight="1">
      <c r="C582" s="170"/>
    </row>
    <row r="583" spans="3:3" ht="15.75" customHeight="1">
      <c r="C583" s="170"/>
    </row>
    <row r="584" spans="3:3" ht="15.75" customHeight="1">
      <c r="C584" s="170"/>
    </row>
    <row r="585" spans="3:3" ht="15.75" customHeight="1">
      <c r="C585" s="170"/>
    </row>
    <row r="586" spans="3:3" ht="15.75" customHeight="1">
      <c r="C586" s="170"/>
    </row>
    <row r="587" spans="3:3" ht="15.75" customHeight="1">
      <c r="C587" s="170"/>
    </row>
    <row r="588" spans="3:3" ht="15.75" customHeight="1">
      <c r="C588" s="170"/>
    </row>
    <row r="589" spans="3:3" ht="15.75" customHeight="1">
      <c r="C589" s="170"/>
    </row>
    <row r="590" spans="3:3" ht="15.75" customHeight="1">
      <c r="C590" s="170"/>
    </row>
    <row r="591" spans="3:3" ht="15.75" customHeight="1">
      <c r="C591" s="170"/>
    </row>
    <row r="592" spans="3:3" ht="15.75" customHeight="1">
      <c r="C592" s="170"/>
    </row>
    <row r="593" spans="3:3" ht="15.75" customHeight="1">
      <c r="C593" s="170"/>
    </row>
    <row r="594" spans="3:3" ht="15.75" customHeight="1">
      <c r="C594" s="170"/>
    </row>
    <row r="595" spans="3:3" ht="15.75" customHeight="1">
      <c r="C595" s="170"/>
    </row>
    <row r="596" spans="3:3" ht="15.75" customHeight="1">
      <c r="C596" s="170"/>
    </row>
    <row r="597" spans="3:3" ht="15.75" customHeight="1">
      <c r="C597" s="170"/>
    </row>
    <row r="598" spans="3:3" ht="15.75" customHeight="1">
      <c r="C598" s="170"/>
    </row>
    <row r="599" spans="3:3" ht="15.75" customHeight="1">
      <c r="C599" s="170"/>
    </row>
    <row r="600" spans="3:3" ht="15.75" customHeight="1">
      <c r="C600" s="170"/>
    </row>
    <row r="601" spans="3:3" ht="15.75" customHeight="1">
      <c r="C601" s="170"/>
    </row>
    <row r="602" spans="3:3" ht="15.75" customHeight="1">
      <c r="C602" s="170"/>
    </row>
    <row r="603" spans="3:3" ht="15.75" customHeight="1">
      <c r="C603" s="170"/>
    </row>
    <row r="604" spans="3:3" ht="15.75" customHeight="1">
      <c r="C604" s="170"/>
    </row>
    <row r="605" spans="3:3" ht="15.75" customHeight="1">
      <c r="C605" s="170"/>
    </row>
    <row r="606" spans="3:3" ht="15.75" customHeight="1">
      <c r="C606" s="170"/>
    </row>
    <row r="607" spans="3:3" ht="15.75" customHeight="1">
      <c r="C607" s="170"/>
    </row>
    <row r="608" spans="3:3" ht="15.75" customHeight="1">
      <c r="C608" s="170"/>
    </row>
    <row r="609" spans="3:3" ht="15.75" customHeight="1">
      <c r="C609" s="170"/>
    </row>
    <row r="610" spans="3:3" ht="15.75" customHeight="1">
      <c r="C610" s="170"/>
    </row>
    <row r="611" spans="3:3" ht="15.75" customHeight="1">
      <c r="C611" s="170"/>
    </row>
    <row r="612" spans="3:3" ht="15.75" customHeight="1">
      <c r="C612" s="170"/>
    </row>
    <row r="613" spans="3:3" ht="15.75" customHeight="1">
      <c r="C613" s="170"/>
    </row>
    <row r="614" spans="3:3" ht="15.75" customHeight="1">
      <c r="C614" s="170"/>
    </row>
    <row r="615" spans="3:3" ht="15.75" customHeight="1">
      <c r="C615" s="170"/>
    </row>
    <row r="616" spans="3:3" ht="15.75" customHeight="1">
      <c r="C616" s="170"/>
    </row>
    <row r="617" spans="3:3" ht="15.75" customHeight="1">
      <c r="C617" s="170"/>
    </row>
    <row r="618" spans="3:3" ht="15.75" customHeight="1">
      <c r="C618" s="170"/>
    </row>
    <row r="619" spans="3:3" ht="15.75" customHeight="1">
      <c r="C619" s="170"/>
    </row>
    <row r="620" spans="3:3" ht="15.75" customHeight="1">
      <c r="C620" s="170"/>
    </row>
    <row r="621" spans="3:3" ht="15.75" customHeight="1">
      <c r="C621" s="170"/>
    </row>
    <row r="622" spans="3:3" ht="15.75" customHeight="1">
      <c r="C622" s="170"/>
    </row>
    <row r="623" spans="3:3" ht="15.75" customHeight="1">
      <c r="C623" s="170"/>
    </row>
    <row r="624" spans="3:3" ht="15.75" customHeight="1">
      <c r="C624" s="170"/>
    </row>
    <row r="625" spans="3:3" ht="15.75" customHeight="1">
      <c r="C625" s="170"/>
    </row>
    <row r="626" spans="3:3" ht="15.75" customHeight="1">
      <c r="C626" s="170"/>
    </row>
    <row r="627" spans="3:3" ht="15.75" customHeight="1">
      <c r="C627" s="170"/>
    </row>
    <row r="628" spans="3:3" ht="15.75" customHeight="1">
      <c r="C628" s="170"/>
    </row>
    <row r="629" spans="3:3" ht="15.75" customHeight="1">
      <c r="C629" s="170"/>
    </row>
    <row r="630" spans="3:3" ht="15.75" customHeight="1">
      <c r="C630" s="170"/>
    </row>
    <row r="631" spans="3:3" ht="15.75" customHeight="1">
      <c r="C631" s="170"/>
    </row>
    <row r="632" spans="3:3" ht="15.75" customHeight="1">
      <c r="C632" s="170"/>
    </row>
    <row r="633" spans="3:3" ht="15.75" customHeight="1">
      <c r="C633" s="170"/>
    </row>
    <row r="634" spans="3:3" ht="15.75" customHeight="1">
      <c r="C634" s="170"/>
    </row>
    <row r="635" spans="3:3" ht="15.75" customHeight="1">
      <c r="C635" s="170"/>
    </row>
    <row r="636" spans="3:3" ht="15.75" customHeight="1">
      <c r="C636" s="170"/>
    </row>
    <row r="637" spans="3:3" ht="15.75" customHeight="1">
      <c r="C637" s="170"/>
    </row>
    <row r="638" spans="3:3" ht="15.75" customHeight="1">
      <c r="C638" s="170"/>
    </row>
    <row r="639" spans="3:3" ht="15.75" customHeight="1">
      <c r="C639" s="170"/>
    </row>
    <row r="640" spans="3:3" ht="15.75" customHeight="1">
      <c r="C640" s="170"/>
    </row>
    <row r="641" spans="3:3" ht="15.75" customHeight="1">
      <c r="C641" s="170"/>
    </row>
    <row r="642" spans="3:3" ht="15.75" customHeight="1">
      <c r="C642" s="170"/>
    </row>
    <row r="643" spans="3:3" ht="15.75" customHeight="1">
      <c r="C643" s="170"/>
    </row>
    <row r="644" spans="3:3" ht="15.75" customHeight="1">
      <c r="C644" s="170"/>
    </row>
    <row r="645" spans="3:3" ht="15.75" customHeight="1">
      <c r="C645" s="170"/>
    </row>
    <row r="646" spans="3:3" ht="15.75" customHeight="1">
      <c r="C646" s="170"/>
    </row>
    <row r="647" spans="3:3" ht="15.75" customHeight="1">
      <c r="C647" s="170"/>
    </row>
    <row r="648" spans="3:3" ht="15.75" customHeight="1">
      <c r="C648" s="170"/>
    </row>
    <row r="649" spans="3:3" ht="15.75" customHeight="1">
      <c r="C649" s="170"/>
    </row>
    <row r="650" spans="3:3" ht="15.75" customHeight="1">
      <c r="C650" s="170"/>
    </row>
    <row r="651" spans="3:3" ht="15.75" customHeight="1">
      <c r="C651" s="170"/>
    </row>
    <row r="652" spans="3:3" ht="15.75" customHeight="1">
      <c r="C652" s="170"/>
    </row>
    <row r="653" spans="3:3" ht="15.75" customHeight="1">
      <c r="C653" s="170"/>
    </row>
    <row r="654" spans="3:3" ht="15.75" customHeight="1">
      <c r="C654" s="170"/>
    </row>
    <row r="655" spans="3:3" ht="15.75" customHeight="1">
      <c r="C655" s="170"/>
    </row>
    <row r="656" spans="3:3" ht="15.75" customHeight="1">
      <c r="C656" s="170"/>
    </row>
    <row r="657" spans="3:3" ht="15.75" customHeight="1">
      <c r="C657" s="170"/>
    </row>
    <row r="658" spans="3:3" ht="15.75" customHeight="1">
      <c r="C658" s="170"/>
    </row>
    <row r="659" spans="3:3" ht="15.75" customHeight="1">
      <c r="C659" s="170"/>
    </row>
    <row r="660" spans="3:3" ht="15.75" customHeight="1">
      <c r="C660" s="170"/>
    </row>
    <row r="661" spans="3:3" ht="15.75" customHeight="1">
      <c r="C661" s="170"/>
    </row>
    <row r="662" spans="3:3" ht="15.75" customHeight="1">
      <c r="C662" s="170"/>
    </row>
    <row r="663" spans="3:3" ht="15.75" customHeight="1">
      <c r="C663" s="170"/>
    </row>
    <row r="664" spans="3:3" ht="15.75" customHeight="1">
      <c r="C664" s="170"/>
    </row>
    <row r="665" spans="3:3" ht="15.75" customHeight="1">
      <c r="C665" s="170"/>
    </row>
    <row r="666" spans="3:3" ht="15.75" customHeight="1">
      <c r="C666" s="170"/>
    </row>
    <row r="667" spans="3:3" ht="15.75" customHeight="1">
      <c r="C667" s="170"/>
    </row>
    <row r="668" spans="3:3" ht="15.75" customHeight="1">
      <c r="C668" s="170"/>
    </row>
    <row r="669" spans="3:3" ht="15.75" customHeight="1">
      <c r="C669" s="170"/>
    </row>
    <row r="670" spans="3:3" ht="15.75" customHeight="1">
      <c r="C670" s="170"/>
    </row>
    <row r="671" spans="3:3" ht="15.75" customHeight="1">
      <c r="C671" s="170"/>
    </row>
    <row r="672" spans="3:3" ht="15.75" customHeight="1">
      <c r="C672" s="170"/>
    </row>
    <row r="673" spans="3:3" ht="15.75" customHeight="1">
      <c r="C673" s="170"/>
    </row>
    <row r="674" spans="3:3" ht="15.75" customHeight="1">
      <c r="C674" s="170"/>
    </row>
    <row r="675" spans="3:3" ht="15.75" customHeight="1">
      <c r="C675" s="170"/>
    </row>
    <row r="676" spans="3:3" ht="15.75" customHeight="1">
      <c r="C676" s="170"/>
    </row>
    <row r="677" spans="3:3" ht="15.75" customHeight="1">
      <c r="C677" s="170"/>
    </row>
    <row r="678" spans="3:3" ht="15.75" customHeight="1">
      <c r="C678" s="170"/>
    </row>
    <row r="679" spans="3:3" ht="15.75" customHeight="1">
      <c r="C679" s="170"/>
    </row>
    <row r="680" spans="3:3" ht="15.75" customHeight="1">
      <c r="C680" s="170"/>
    </row>
    <row r="681" spans="3:3" ht="15.75" customHeight="1">
      <c r="C681" s="170"/>
    </row>
    <row r="682" spans="3:3" ht="15.75" customHeight="1">
      <c r="C682" s="170"/>
    </row>
    <row r="683" spans="3:3" ht="15.75" customHeight="1">
      <c r="C683" s="170"/>
    </row>
    <row r="684" spans="3:3" ht="15.75" customHeight="1">
      <c r="C684" s="170"/>
    </row>
    <row r="685" spans="3:3" ht="15.75" customHeight="1">
      <c r="C685" s="170"/>
    </row>
    <row r="686" spans="3:3" ht="15.75" customHeight="1">
      <c r="C686" s="170"/>
    </row>
    <row r="687" spans="3:3" ht="15.75" customHeight="1">
      <c r="C687" s="170"/>
    </row>
    <row r="688" spans="3:3" ht="15.75" customHeight="1">
      <c r="C688" s="170"/>
    </row>
    <row r="689" spans="3:3" ht="15.75" customHeight="1">
      <c r="C689" s="170"/>
    </row>
    <row r="690" spans="3:3" ht="15.75" customHeight="1">
      <c r="C690" s="170"/>
    </row>
    <row r="691" spans="3:3" ht="15.75" customHeight="1">
      <c r="C691" s="170"/>
    </row>
    <row r="692" spans="3:3" ht="15.75" customHeight="1">
      <c r="C692" s="170"/>
    </row>
    <row r="693" spans="3:3" ht="15.75" customHeight="1">
      <c r="C693" s="170"/>
    </row>
    <row r="694" spans="3:3" ht="15.75" customHeight="1">
      <c r="C694" s="170"/>
    </row>
    <row r="695" spans="3:3" ht="15.75" customHeight="1">
      <c r="C695" s="170"/>
    </row>
    <row r="696" spans="3:3" ht="15.75" customHeight="1">
      <c r="C696" s="170"/>
    </row>
    <row r="697" spans="3:3" ht="15.75" customHeight="1">
      <c r="C697" s="170"/>
    </row>
    <row r="698" spans="3:3" ht="15.75" customHeight="1">
      <c r="C698" s="170"/>
    </row>
    <row r="699" spans="3:3" ht="15.75" customHeight="1">
      <c r="C699" s="170"/>
    </row>
    <row r="700" spans="3:3" ht="15.75" customHeight="1">
      <c r="C700" s="170"/>
    </row>
    <row r="701" spans="3:3" ht="15.75" customHeight="1">
      <c r="C701" s="170"/>
    </row>
    <row r="702" spans="3:3" ht="15.75" customHeight="1">
      <c r="C702" s="170"/>
    </row>
    <row r="703" spans="3:3" ht="15.75" customHeight="1">
      <c r="C703" s="170"/>
    </row>
    <row r="704" spans="3:3" ht="15.75" customHeight="1">
      <c r="C704" s="170"/>
    </row>
    <row r="705" spans="3:3" ht="15.75" customHeight="1">
      <c r="C705" s="170"/>
    </row>
    <row r="706" spans="3:3" ht="15.75" customHeight="1">
      <c r="C706" s="170"/>
    </row>
    <row r="707" spans="3:3" ht="15.75" customHeight="1">
      <c r="C707" s="170"/>
    </row>
    <row r="708" spans="3:3" ht="15.75" customHeight="1">
      <c r="C708" s="170"/>
    </row>
    <row r="709" spans="3:3" ht="15.75" customHeight="1">
      <c r="C709" s="170"/>
    </row>
    <row r="710" spans="3:3" ht="15.75" customHeight="1">
      <c r="C710" s="170"/>
    </row>
    <row r="711" spans="3:3" ht="15.75" customHeight="1">
      <c r="C711" s="170"/>
    </row>
    <row r="712" spans="3:3" ht="15.75" customHeight="1">
      <c r="C712" s="170"/>
    </row>
    <row r="713" spans="3:3" ht="15.75" customHeight="1">
      <c r="C713" s="170"/>
    </row>
    <row r="714" spans="3:3" ht="15.75" customHeight="1">
      <c r="C714" s="170"/>
    </row>
    <row r="715" spans="3:3" ht="15.75" customHeight="1">
      <c r="C715" s="170"/>
    </row>
    <row r="716" spans="3:3" ht="15.75" customHeight="1">
      <c r="C716" s="170"/>
    </row>
    <row r="717" spans="3:3" ht="15.75" customHeight="1">
      <c r="C717" s="170"/>
    </row>
    <row r="718" spans="3:3" ht="15.75" customHeight="1">
      <c r="C718" s="170"/>
    </row>
    <row r="719" spans="3:3" ht="15.75" customHeight="1">
      <c r="C719" s="170"/>
    </row>
    <row r="720" spans="3:3" ht="15.75" customHeight="1">
      <c r="C720" s="170"/>
    </row>
    <row r="721" spans="3:3" ht="15.75" customHeight="1">
      <c r="C721" s="170"/>
    </row>
    <row r="722" spans="3:3" ht="15.75" customHeight="1">
      <c r="C722" s="170"/>
    </row>
    <row r="723" spans="3:3" ht="15.75" customHeight="1">
      <c r="C723" s="170"/>
    </row>
    <row r="724" spans="3:3" ht="15.75" customHeight="1">
      <c r="C724" s="170"/>
    </row>
    <row r="725" spans="3:3" ht="15.75" customHeight="1">
      <c r="C725" s="170"/>
    </row>
    <row r="726" spans="3:3" ht="15.75" customHeight="1">
      <c r="C726" s="170"/>
    </row>
    <row r="727" spans="3:3" ht="15.75" customHeight="1">
      <c r="C727" s="170"/>
    </row>
    <row r="728" spans="3:3" ht="15.75" customHeight="1">
      <c r="C728" s="170"/>
    </row>
    <row r="729" spans="3:3" ht="15.75" customHeight="1">
      <c r="C729" s="170"/>
    </row>
    <row r="730" spans="3:3" ht="15.75" customHeight="1">
      <c r="C730" s="170"/>
    </row>
    <row r="731" spans="3:3" ht="15.75" customHeight="1">
      <c r="C731" s="170"/>
    </row>
    <row r="732" spans="3:3" ht="15.75" customHeight="1">
      <c r="C732" s="170"/>
    </row>
    <row r="733" spans="3:3" ht="15.75" customHeight="1">
      <c r="C733" s="170"/>
    </row>
    <row r="734" spans="3:3" ht="15.75" customHeight="1">
      <c r="C734" s="170"/>
    </row>
    <row r="735" spans="3:3" ht="15.75" customHeight="1">
      <c r="C735" s="170"/>
    </row>
    <row r="736" spans="3:3" ht="15.75" customHeight="1">
      <c r="C736" s="170"/>
    </row>
    <row r="737" spans="3:3" ht="15.75" customHeight="1">
      <c r="C737" s="170"/>
    </row>
    <row r="738" spans="3:3" ht="15.75" customHeight="1">
      <c r="C738" s="170"/>
    </row>
    <row r="739" spans="3:3" ht="15.75" customHeight="1">
      <c r="C739" s="170"/>
    </row>
    <row r="740" spans="3:3" ht="15.75" customHeight="1">
      <c r="C740" s="170"/>
    </row>
    <row r="741" spans="3:3" ht="15.75" customHeight="1">
      <c r="C741" s="170"/>
    </row>
    <row r="742" spans="3:3" ht="15.75" customHeight="1">
      <c r="C742" s="170"/>
    </row>
    <row r="743" spans="3:3" ht="15.75" customHeight="1">
      <c r="C743" s="170"/>
    </row>
    <row r="744" spans="3:3" ht="15.75" customHeight="1">
      <c r="C744" s="170"/>
    </row>
    <row r="745" spans="3:3" ht="15.75" customHeight="1">
      <c r="C745" s="170"/>
    </row>
    <row r="746" spans="3:3" ht="15.75" customHeight="1">
      <c r="C746" s="170"/>
    </row>
    <row r="747" spans="3:3" ht="15.75" customHeight="1">
      <c r="C747" s="170"/>
    </row>
    <row r="748" spans="3:3" ht="15.75" customHeight="1">
      <c r="C748" s="170"/>
    </row>
    <row r="749" spans="3:3" ht="15.75" customHeight="1">
      <c r="C749" s="170"/>
    </row>
    <row r="750" spans="3:3" ht="15.75" customHeight="1">
      <c r="C750" s="170"/>
    </row>
    <row r="751" spans="3:3" ht="15.75" customHeight="1">
      <c r="C751" s="170"/>
    </row>
    <row r="752" spans="3:3" ht="15.75" customHeight="1">
      <c r="C752" s="170"/>
    </row>
    <row r="753" spans="3:3" ht="15.75" customHeight="1">
      <c r="C753" s="170"/>
    </row>
    <row r="754" spans="3:3" ht="15.75" customHeight="1">
      <c r="C754" s="170"/>
    </row>
    <row r="755" spans="3:3" ht="15.75" customHeight="1">
      <c r="C755" s="170"/>
    </row>
    <row r="756" spans="3:3" ht="15.75" customHeight="1">
      <c r="C756" s="170"/>
    </row>
    <row r="757" spans="3:3" ht="15.75" customHeight="1">
      <c r="C757" s="170"/>
    </row>
    <row r="758" spans="3:3" ht="15.75" customHeight="1">
      <c r="C758" s="170"/>
    </row>
    <row r="759" spans="3:3" ht="15.75" customHeight="1">
      <c r="C759" s="170"/>
    </row>
    <row r="760" spans="3:3" ht="15.75" customHeight="1">
      <c r="C760" s="170"/>
    </row>
    <row r="761" spans="3:3" ht="15.75" customHeight="1">
      <c r="C761" s="170"/>
    </row>
    <row r="762" spans="3:3" ht="15.75" customHeight="1">
      <c r="C762" s="170"/>
    </row>
    <row r="763" spans="3:3" ht="15.75" customHeight="1">
      <c r="C763" s="170"/>
    </row>
    <row r="764" spans="3:3" ht="15.75" customHeight="1">
      <c r="C764" s="170"/>
    </row>
    <row r="765" spans="3:3" ht="15.75" customHeight="1">
      <c r="C765" s="170"/>
    </row>
    <row r="766" spans="3:3" ht="15.75" customHeight="1">
      <c r="C766" s="170"/>
    </row>
    <row r="767" spans="3:3" ht="15.75" customHeight="1">
      <c r="C767" s="170"/>
    </row>
    <row r="768" spans="3:3" ht="15.75" customHeight="1">
      <c r="C768" s="170"/>
    </row>
    <row r="769" spans="3:3" ht="15.75" customHeight="1">
      <c r="C769" s="170"/>
    </row>
    <row r="770" spans="3:3" ht="15.75" customHeight="1">
      <c r="C770" s="170"/>
    </row>
    <row r="771" spans="3:3" ht="15.75" customHeight="1">
      <c r="C771" s="170"/>
    </row>
    <row r="772" spans="3:3" ht="15.75" customHeight="1">
      <c r="C772" s="170"/>
    </row>
    <row r="773" spans="3:3" ht="15.75" customHeight="1">
      <c r="C773" s="170"/>
    </row>
    <row r="774" spans="3:3" ht="15.75" customHeight="1">
      <c r="C774" s="170"/>
    </row>
    <row r="775" spans="3:3" ht="15.75" customHeight="1">
      <c r="C775" s="170"/>
    </row>
    <row r="776" spans="3:3" ht="15.75" customHeight="1">
      <c r="C776" s="170"/>
    </row>
    <row r="777" spans="3:3" ht="15.75" customHeight="1">
      <c r="C777" s="170"/>
    </row>
    <row r="778" spans="3:3" ht="15.75" customHeight="1">
      <c r="C778" s="170"/>
    </row>
    <row r="779" spans="3:3" ht="15.75" customHeight="1">
      <c r="C779" s="170"/>
    </row>
    <row r="780" spans="3:3" ht="15.75" customHeight="1">
      <c r="C780" s="170"/>
    </row>
    <row r="781" spans="3:3" ht="15.75" customHeight="1">
      <c r="C781" s="170"/>
    </row>
    <row r="782" spans="3:3" ht="15.75" customHeight="1">
      <c r="C782" s="170"/>
    </row>
    <row r="783" spans="3:3" ht="15.75" customHeight="1">
      <c r="C783" s="170"/>
    </row>
    <row r="784" spans="3:3" ht="15.75" customHeight="1">
      <c r="C784" s="170"/>
    </row>
    <row r="785" spans="3:3" ht="15.75" customHeight="1">
      <c r="C785" s="170"/>
    </row>
    <row r="786" spans="3:3" ht="15.75" customHeight="1">
      <c r="C786" s="170"/>
    </row>
    <row r="787" spans="3:3" ht="15.75" customHeight="1">
      <c r="C787" s="170"/>
    </row>
    <row r="788" spans="3:3" ht="15.75" customHeight="1">
      <c r="C788" s="170"/>
    </row>
    <row r="789" spans="3:3" ht="15.75" customHeight="1">
      <c r="C789" s="170"/>
    </row>
    <row r="790" spans="3:3" ht="15.75" customHeight="1">
      <c r="C790" s="170"/>
    </row>
    <row r="791" spans="3:3" ht="15.75" customHeight="1">
      <c r="C791" s="170"/>
    </row>
    <row r="792" spans="3:3" ht="15.75" customHeight="1">
      <c r="C792" s="170"/>
    </row>
    <row r="793" spans="3:3" ht="15.75" customHeight="1">
      <c r="C793" s="170"/>
    </row>
    <row r="794" spans="3:3" ht="15.75" customHeight="1">
      <c r="C794" s="170"/>
    </row>
    <row r="795" spans="3:3" ht="15.75" customHeight="1">
      <c r="C795" s="170"/>
    </row>
    <row r="796" spans="3:3" ht="15.75" customHeight="1">
      <c r="C796" s="170"/>
    </row>
    <row r="797" spans="3:3" ht="15.75" customHeight="1">
      <c r="C797" s="170"/>
    </row>
    <row r="798" spans="3:3" ht="15.75" customHeight="1">
      <c r="C798" s="170"/>
    </row>
    <row r="799" spans="3:3" ht="15.75" customHeight="1">
      <c r="C799" s="170"/>
    </row>
    <row r="800" spans="3:3" ht="15.75" customHeight="1">
      <c r="C800" s="170"/>
    </row>
    <row r="801" spans="3:3" ht="15.75" customHeight="1">
      <c r="C801" s="170"/>
    </row>
    <row r="802" spans="3:3" ht="15.75" customHeight="1">
      <c r="C802" s="170"/>
    </row>
    <row r="803" spans="3:3" ht="15.75" customHeight="1">
      <c r="C803" s="170"/>
    </row>
    <row r="804" spans="3:3" ht="15.75" customHeight="1">
      <c r="C804" s="170"/>
    </row>
    <row r="805" spans="3:3" ht="15.75" customHeight="1">
      <c r="C805" s="170"/>
    </row>
    <row r="806" spans="3:3" ht="15.75" customHeight="1">
      <c r="C806" s="170"/>
    </row>
    <row r="807" spans="3:3" ht="15.75" customHeight="1">
      <c r="C807" s="170"/>
    </row>
    <row r="808" spans="3:3" ht="15.75" customHeight="1">
      <c r="C808" s="170"/>
    </row>
    <row r="809" spans="3:3" ht="15.75" customHeight="1">
      <c r="C809" s="170"/>
    </row>
    <row r="810" spans="3:3" ht="15.75" customHeight="1">
      <c r="C810" s="170"/>
    </row>
    <row r="811" spans="3:3" ht="15.75" customHeight="1">
      <c r="C811" s="170"/>
    </row>
    <row r="812" spans="3:3" ht="15.75" customHeight="1">
      <c r="C812" s="170"/>
    </row>
    <row r="813" spans="3:3" ht="15.75" customHeight="1">
      <c r="C813" s="170"/>
    </row>
    <row r="814" spans="3:3" ht="15.75" customHeight="1">
      <c r="C814" s="170"/>
    </row>
    <row r="815" spans="3:3" ht="15.75" customHeight="1">
      <c r="C815" s="170"/>
    </row>
    <row r="816" spans="3:3" ht="15.75" customHeight="1">
      <c r="C816" s="170"/>
    </row>
    <row r="817" spans="3:3" ht="15.75" customHeight="1">
      <c r="C817" s="170"/>
    </row>
    <row r="818" spans="3:3" ht="15.75" customHeight="1">
      <c r="C818" s="170"/>
    </row>
    <row r="819" spans="3:3" ht="15.75" customHeight="1">
      <c r="C819" s="170"/>
    </row>
    <row r="820" spans="3:3" ht="15.75" customHeight="1">
      <c r="C820" s="170"/>
    </row>
    <row r="821" spans="3:3" ht="15.75" customHeight="1">
      <c r="C821" s="170"/>
    </row>
    <row r="822" spans="3:3" ht="15.75" customHeight="1">
      <c r="C822" s="170"/>
    </row>
    <row r="823" spans="3:3" ht="15.75" customHeight="1">
      <c r="C823" s="170"/>
    </row>
    <row r="824" spans="3:3" ht="15.75" customHeight="1">
      <c r="C824" s="170"/>
    </row>
    <row r="825" spans="3:3" ht="15.75" customHeight="1">
      <c r="C825" s="170"/>
    </row>
    <row r="826" spans="3:3" ht="15.75" customHeight="1">
      <c r="C826" s="170"/>
    </row>
    <row r="827" spans="3:3" ht="15.75" customHeight="1">
      <c r="C827" s="170"/>
    </row>
    <row r="828" spans="3:3" ht="15.75" customHeight="1">
      <c r="C828" s="170"/>
    </row>
    <row r="829" spans="3:3" ht="15.75" customHeight="1">
      <c r="C829" s="170"/>
    </row>
    <row r="830" spans="3:3" ht="15.75" customHeight="1">
      <c r="C830" s="170"/>
    </row>
    <row r="831" spans="3:3" ht="15.75" customHeight="1">
      <c r="C831" s="170"/>
    </row>
    <row r="832" spans="3:3" ht="15.75" customHeight="1">
      <c r="C832" s="170"/>
    </row>
    <row r="833" spans="3:3" ht="15.75" customHeight="1">
      <c r="C833" s="170"/>
    </row>
    <row r="834" spans="3:3" ht="15.75" customHeight="1">
      <c r="C834" s="170"/>
    </row>
    <row r="835" spans="3:3" ht="15.75" customHeight="1">
      <c r="C835" s="170"/>
    </row>
    <row r="836" spans="3:3" ht="15.75" customHeight="1">
      <c r="C836" s="170"/>
    </row>
    <row r="837" spans="3:3" ht="15.75" customHeight="1">
      <c r="C837" s="170"/>
    </row>
    <row r="838" spans="3:3" ht="15.75" customHeight="1">
      <c r="C838" s="170"/>
    </row>
    <row r="839" spans="3:3" ht="15.75" customHeight="1">
      <c r="C839" s="170"/>
    </row>
    <row r="840" spans="3:3" ht="15.75" customHeight="1">
      <c r="C840" s="170"/>
    </row>
    <row r="841" spans="3:3" ht="15.75" customHeight="1">
      <c r="C841" s="170"/>
    </row>
    <row r="842" spans="3:3" ht="15.75" customHeight="1">
      <c r="C842" s="170"/>
    </row>
    <row r="843" spans="3:3" ht="15.75" customHeight="1">
      <c r="C843" s="170"/>
    </row>
    <row r="844" spans="3:3" ht="15.75" customHeight="1">
      <c r="C844" s="170"/>
    </row>
    <row r="845" spans="3:3" ht="15.75" customHeight="1">
      <c r="C845" s="170"/>
    </row>
    <row r="846" spans="3:3" ht="15.75" customHeight="1">
      <c r="C846" s="170"/>
    </row>
    <row r="847" spans="3:3" ht="15.75" customHeight="1">
      <c r="C847" s="170"/>
    </row>
    <row r="848" spans="3:3" ht="15.75" customHeight="1">
      <c r="C848" s="170"/>
    </row>
    <row r="849" spans="3:3" ht="15.75" customHeight="1">
      <c r="C849" s="170"/>
    </row>
    <row r="850" spans="3:3" ht="15.75" customHeight="1">
      <c r="C850" s="170"/>
    </row>
    <row r="851" spans="3:3" ht="15.75" customHeight="1">
      <c r="C851" s="170"/>
    </row>
    <row r="852" spans="3:3" ht="15.75" customHeight="1">
      <c r="C852" s="170"/>
    </row>
    <row r="853" spans="3:3" ht="15.75" customHeight="1">
      <c r="C853" s="170"/>
    </row>
    <row r="854" spans="3:3" ht="15.75" customHeight="1">
      <c r="C854" s="170"/>
    </row>
    <row r="855" spans="3:3" ht="15.75" customHeight="1">
      <c r="C855" s="170"/>
    </row>
    <row r="856" spans="3:3" ht="15.75" customHeight="1">
      <c r="C856" s="170"/>
    </row>
    <row r="857" spans="3:3" ht="15.75" customHeight="1">
      <c r="C857" s="170"/>
    </row>
    <row r="858" spans="3:3" ht="15.75" customHeight="1">
      <c r="C858" s="170"/>
    </row>
    <row r="859" spans="3:3" ht="15.75" customHeight="1">
      <c r="C859" s="170"/>
    </row>
    <row r="860" spans="3:3" ht="15.75" customHeight="1">
      <c r="C860" s="170"/>
    </row>
    <row r="861" spans="3:3" ht="15.75" customHeight="1">
      <c r="C861" s="170"/>
    </row>
    <row r="862" spans="3:3" ht="15.75" customHeight="1">
      <c r="C862" s="170"/>
    </row>
    <row r="863" spans="3:3" ht="15.75" customHeight="1">
      <c r="C863" s="170"/>
    </row>
    <row r="864" spans="3:3" ht="15.75" customHeight="1">
      <c r="C864" s="170"/>
    </row>
    <row r="865" spans="3:3" ht="15.75" customHeight="1">
      <c r="C865" s="170"/>
    </row>
    <row r="866" spans="3:3" ht="15.75" customHeight="1">
      <c r="C866" s="170"/>
    </row>
    <row r="867" spans="3:3" ht="15.75" customHeight="1">
      <c r="C867" s="170"/>
    </row>
    <row r="868" spans="3:3" ht="15.75" customHeight="1">
      <c r="C868" s="170"/>
    </row>
    <row r="869" spans="3:3" ht="15.75" customHeight="1">
      <c r="C869" s="170"/>
    </row>
    <row r="870" spans="3:3" ht="15.75" customHeight="1">
      <c r="C870" s="170"/>
    </row>
    <row r="871" spans="3:3" ht="15.75" customHeight="1">
      <c r="C871" s="170"/>
    </row>
    <row r="872" spans="3:3" ht="15.75" customHeight="1">
      <c r="C872" s="170"/>
    </row>
    <row r="873" spans="3:3" ht="15.75" customHeight="1">
      <c r="C873" s="170"/>
    </row>
    <row r="874" spans="3:3" ht="15.75" customHeight="1">
      <c r="C874" s="170"/>
    </row>
    <row r="875" spans="3:3" ht="15.75" customHeight="1">
      <c r="C875" s="170"/>
    </row>
    <row r="876" spans="3:3" ht="15.75" customHeight="1">
      <c r="C876" s="170"/>
    </row>
    <row r="877" spans="3:3" ht="15.75" customHeight="1">
      <c r="C877" s="170"/>
    </row>
    <row r="878" spans="3:3" ht="15.75" customHeight="1">
      <c r="C878" s="170"/>
    </row>
    <row r="879" spans="3:3" ht="15.75" customHeight="1">
      <c r="C879" s="170"/>
    </row>
    <row r="880" spans="3:3" ht="15.75" customHeight="1">
      <c r="C880" s="170"/>
    </row>
    <row r="881" spans="3:3" ht="15.75" customHeight="1">
      <c r="C881" s="170"/>
    </row>
    <row r="882" spans="3:3" ht="15.75" customHeight="1">
      <c r="C882" s="170"/>
    </row>
    <row r="883" spans="3:3" ht="15.75" customHeight="1">
      <c r="C883" s="170"/>
    </row>
    <row r="884" spans="3:3" ht="15.75" customHeight="1">
      <c r="C884" s="170"/>
    </row>
    <row r="885" spans="3:3" ht="15.75" customHeight="1">
      <c r="C885" s="170"/>
    </row>
    <row r="886" spans="3:3" ht="15.75" customHeight="1">
      <c r="C886" s="170"/>
    </row>
    <row r="887" spans="3:3" ht="15.75" customHeight="1">
      <c r="C887" s="170"/>
    </row>
    <row r="888" spans="3:3" ht="15.75" customHeight="1">
      <c r="C888" s="170"/>
    </row>
    <row r="889" spans="3:3" ht="15.75" customHeight="1">
      <c r="C889" s="170"/>
    </row>
    <row r="890" spans="3:3" ht="15.75" customHeight="1">
      <c r="C890" s="170"/>
    </row>
    <row r="891" spans="3:3" ht="15.75" customHeight="1">
      <c r="C891" s="170"/>
    </row>
    <row r="892" spans="3:3" ht="15.75" customHeight="1">
      <c r="C892" s="170"/>
    </row>
    <row r="893" spans="3:3" ht="15.75" customHeight="1">
      <c r="C893" s="170"/>
    </row>
    <row r="894" spans="3:3" ht="15.75" customHeight="1">
      <c r="C894" s="170"/>
    </row>
    <row r="895" spans="3:3" ht="15.75" customHeight="1">
      <c r="C895" s="170"/>
    </row>
    <row r="896" spans="3:3" ht="15.75" customHeight="1">
      <c r="C896" s="170"/>
    </row>
    <row r="897" spans="3:3" ht="15.75" customHeight="1">
      <c r="C897" s="170"/>
    </row>
    <row r="898" spans="3:3" ht="15.75" customHeight="1">
      <c r="C898" s="170"/>
    </row>
    <row r="899" spans="3:3" ht="15.75" customHeight="1">
      <c r="C899" s="170"/>
    </row>
    <row r="900" spans="3:3" ht="15.75" customHeight="1">
      <c r="C900" s="170"/>
    </row>
    <row r="901" spans="3:3" ht="15.75" customHeight="1">
      <c r="C901" s="170"/>
    </row>
    <row r="902" spans="3:3" ht="15.75" customHeight="1">
      <c r="C902" s="170"/>
    </row>
    <row r="903" spans="3:3" ht="15.75" customHeight="1">
      <c r="C903" s="170"/>
    </row>
    <row r="904" spans="3:3" ht="15.75" customHeight="1">
      <c r="C904" s="170"/>
    </row>
    <row r="905" spans="3:3" ht="15.75" customHeight="1">
      <c r="C905" s="170"/>
    </row>
    <row r="906" spans="3:3" ht="15.75" customHeight="1">
      <c r="C906" s="170"/>
    </row>
    <row r="907" spans="3:3" ht="15.75" customHeight="1">
      <c r="C907" s="170"/>
    </row>
    <row r="908" spans="3:3" ht="15.75" customHeight="1">
      <c r="C908" s="170"/>
    </row>
    <row r="909" spans="3:3" ht="15.75" customHeight="1">
      <c r="C909" s="170"/>
    </row>
    <row r="910" spans="3:3" ht="15.75" customHeight="1">
      <c r="C910" s="170"/>
    </row>
    <row r="911" spans="3:3" ht="15.75" customHeight="1">
      <c r="C911" s="170"/>
    </row>
    <row r="912" spans="3:3" ht="15.75" customHeight="1">
      <c r="C912" s="170"/>
    </row>
    <row r="913" spans="3:3" ht="15.75" customHeight="1">
      <c r="C913" s="170"/>
    </row>
    <row r="914" spans="3:3" ht="15.75" customHeight="1">
      <c r="C914" s="170"/>
    </row>
    <row r="915" spans="3:3" ht="15.75" customHeight="1">
      <c r="C915" s="170"/>
    </row>
    <row r="916" spans="3:3" ht="15.75" customHeight="1">
      <c r="C916" s="170"/>
    </row>
    <row r="917" spans="3:3" ht="15.75" customHeight="1">
      <c r="C917" s="170"/>
    </row>
    <row r="918" spans="3:3" ht="15.75" customHeight="1">
      <c r="C918" s="170"/>
    </row>
    <row r="919" spans="3:3" ht="15.75" customHeight="1">
      <c r="C919" s="170"/>
    </row>
    <row r="920" spans="3:3" ht="15.75" customHeight="1">
      <c r="C920" s="170"/>
    </row>
    <row r="921" spans="3:3" ht="15.75" customHeight="1">
      <c r="C921" s="170"/>
    </row>
    <row r="922" spans="3:3" ht="15.75" customHeight="1">
      <c r="C922" s="170"/>
    </row>
    <row r="923" spans="3:3" ht="15.75" customHeight="1">
      <c r="C923" s="170"/>
    </row>
    <row r="924" spans="3:3" ht="15.75" customHeight="1">
      <c r="C924" s="170"/>
    </row>
    <row r="925" spans="3:3" ht="15.75" customHeight="1">
      <c r="C925" s="170"/>
    </row>
    <row r="926" spans="3:3" ht="15.75" customHeight="1">
      <c r="C926" s="170"/>
    </row>
    <row r="927" spans="3:3" ht="15.75" customHeight="1">
      <c r="C927" s="170"/>
    </row>
    <row r="928" spans="3:3" ht="15.75" customHeight="1">
      <c r="C928" s="170"/>
    </row>
    <row r="929" spans="3:3" ht="15.75" customHeight="1">
      <c r="C929" s="170"/>
    </row>
    <row r="930" spans="3:3" ht="15.75" customHeight="1">
      <c r="C930" s="170"/>
    </row>
    <row r="931" spans="3:3" ht="15.75" customHeight="1">
      <c r="C931" s="170"/>
    </row>
    <row r="932" spans="3:3" ht="15.75" customHeight="1">
      <c r="C932" s="170"/>
    </row>
    <row r="933" spans="3:3" ht="15.75" customHeight="1">
      <c r="C933" s="170"/>
    </row>
    <row r="934" spans="3:3" ht="15.75" customHeight="1">
      <c r="C934" s="170"/>
    </row>
    <row r="935" spans="3:3" ht="15.75" customHeight="1">
      <c r="C935" s="170"/>
    </row>
    <row r="936" spans="3:3" ht="15.75" customHeight="1">
      <c r="C936" s="170"/>
    </row>
    <row r="937" spans="3:3" ht="15.75" customHeight="1">
      <c r="C937" s="170"/>
    </row>
    <row r="938" spans="3:3" ht="15.75" customHeight="1">
      <c r="C938" s="170"/>
    </row>
    <row r="939" spans="3:3" ht="15.75" customHeight="1">
      <c r="C939" s="170"/>
    </row>
    <row r="940" spans="3:3" ht="15.75" customHeight="1">
      <c r="C940" s="170"/>
    </row>
    <row r="941" spans="3:3" ht="15.75" customHeight="1">
      <c r="C941" s="170"/>
    </row>
    <row r="942" spans="3:3" ht="15.75" customHeight="1">
      <c r="C942" s="170"/>
    </row>
    <row r="943" spans="3:3" ht="15.75" customHeight="1">
      <c r="C943" s="170"/>
    </row>
    <row r="944" spans="3:3" ht="15.75" customHeight="1">
      <c r="C944" s="170"/>
    </row>
    <row r="945" spans="3:3" ht="15.75" customHeight="1">
      <c r="C945" s="170"/>
    </row>
    <row r="946" spans="3:3" ht="15.75" customHeight="1">
      <c r="C946" s="170"/>
    </row>
    <row r="947" spans="3:3" ht="15.75" customHeight="1">
      <c r="C947" s="170"/>
    </row>
    <row r="948" spans="3:3" ht="15.75" customHeight="1">
      <c r="C948" s="170"/>
    </row>
    <row r="949" spans="3:3" ht="15.75" customHeight="1">
      <c r="C949" s="170"/>
    </row>
    <row r="950" spans="3:3" ht="15.75" customHeight="1">
      <c r="C950" s="170"/>
    </row>
    <row r="951" spans="3:3" ht="15.75" customHeight="1">
      <c r="C951" s="170"/>
    </row>
    <row r="952" spans="3:3" ht="15.75" customHeight="1">
      <c r="C952" s="170"/>
    </row>
    <row r="953" spans="3:3" ht="15.75" customHeight="1">
      <c r="C953" s="170"/>
    </row>
    <row r="954" spans="3:3" ht="15.75" customHeight="1">
      <c r="C954" s="170"/>
    </row>
    <row r="955" spans="3:3" ht="15.75" customHeight="1">
      <c r="C955" s="170"/>
    </row>
    <row r="956" spans="3:3" ht="15.75" customHeight="1">
      <c r="C956" s="170"/>
    </row>
    <row r="957" spans="3:3" ht="15.75" customHeight="1">
      <c r="C957" s="170"/>
    </row>
    <row r="958" spans="3:3" ht="15.75" customHeight="1">
      <c r="C958" s="170"/>
    </row>
    <row r="959" spans="3:3" ht="15.75" customHeight="1">
      <c r="C959" s="170"/>
    </row>
    <row r="960" spans="3:3" ht="15.75" customHeight="1">
      <c r="C960" s="170"/>
    </row>
    <row r="961" spans="3:3" ht="15.75" customHeight="1">
      <c r="C961" s="170"/>
    </row>
    <row r="962" spans="3:3" ht="15.75" customHeight="1">
      <c r="C962" s="170"/>
    </row>
    <row r="963" spans="3:3" ht="15.75" customHeight="1">
      <c r="C963" s="170"/>
    </row>
    <row r="964" spans="3:3" ht="15.75" customHeight="1">
      <c r="C964" s="170"/>
    </row>
    <row r="965" spans="3:3" ht="15.75" customHeight="1">
      <c r="C965" s="170"/>
    </row>
    <row r="966" spans="3:3" ht="15.75" customHeight="1">
      <c r="C966" s="170"/>
    </row>
    <row r="967" spans="3:3" ht="15.75" customHeight="1">
      <c r="C967" s="170"/>
    </row>
    <row r="968" spans="3:3" ht="15.75" customHeight="1">
      <c r="C968" s="170"/>
    </row>
    <row r="969" spans="3:3" ht="15.75" customHeight="1">
      <c r="C969" s="170"/>
    </row>
    <row r="970" spans="3:3" ht="15.75" customHeight="1">
      <c r="C970" s="170"/>
    </row>
    <row r="971" spans="3:3" ht="15.75" customHeight="1">
      <c r="C971" s="170"/>
    </row>
    <row r="972" spans="3:3" ht="15.75" customHeight="1">
      <c r="C972" s="170"/>
    </row>
    <row r="973" spans="3:3" ht="15.75" customHeight="1">
      <c r="C973" s="170"/>
    </row>
    <row r="974" spans="3:3" ht="15.75" customHeight="1">
      <c r="C974" s="170"/>
    </row>
    <row r="975" spans="3:3" ht="15.75" customHeight="1">
      <c r="C975" s="170"/>
    </row>
    <row r="976" spans="3:3" ht="15.75" customHeight="1">
      <c r="C976" s="170"/>
    </row>
    <row r="977" spans="3:3" ht="15.75" customHeight="1">
      <c r="C977" s="170"/>
    </row>
    <row r="978" spans="3:3" ht="15.75" customHeight="1">
      <c r="C978" s="170"/>
    </row>
    <row r="979" spans="3:3" ht="15.75" customHeight="1">
      <c r="C979" s="170"/>
    </row>
    <row r="980" spans="3:3" ht="15.75" customHeight="1">
      <c r="C980" s="170"/>
    </row>
    <row r="981" spans="3:3" ht="15.75" customHeight="1">
      <c r="C981" s="170"/>
    </row>
    <row r="982" spans="3:3" ht="15.75" customHeight="1">
      <c r="C982" s="170"/>
    </row>
    <row r="983" spans="3:3" ht="15.75" customHeight="1">
      <c r="C983" s="170"/>
    </row>
    <row r="984" spans="3:3" ht="15.75" customHeight="1">
      <c r="C984" s="170"/>
    </row>
    <row r="985" spans="3:3" ht="15.75" customHeight="1">
      <c r="C985" s="170"/>
    </row>
    <row r="986" spans="3:3" ht="15.75" customHeight="1">
      <c r="C986" s="170"/>
    </row>
    <row r="987" spans="3:3" ht="15.75" customHeight="1">
      <c r="C987" s="170"/>
    </row>
    <row r="988" spans="3:3" ht="15.75" customHeight="1">
      <c r="C988" s="170"/>
    </row>
    <row r="989" spans="3:3" ht="15.75" customHeight="1">
      <c r="C989" s="170"/>
    </row>
    <row r="990" spans="3:3" ht="15.75" customHeight="1">
      <c r="C990" s="170"/>
    </row>
    <row r="991" spans="3:3" ht="15.75" customHeight="1">
      <c r="C991" s="170"/>
    </row>
    <row r="992" spans="3:3" ht="15.75" customHeight="1">
      <c r="C992" s="170"/>
    </row>
    <row r="993" spans="3:3" ht="15.75" customHeight="1">
      <c r="C993" s="170"/>
    </row>
    <row r="994" spans="3:3" ht="15.75" customHeight="1">
      <c r="C994" s="170"/>
    </row>
    <row r="995" spans="3:3" ht="15.75" customHeight="1">
      <c r="C995" s="170"/>
    </row>
    <row r="996" spans="3:3" ht="15.75" customHeight="1">
      <c r="C996" s="170"/>
    </row>
    <row r="997" spans="3:3" ht="15.75" customHeight="1">
      <c r="C997" s="170"/>
    </row>
    <row r="998" spans="3:3" ht="15.75" customHeight="1">
      <c r="C998" s="170"/>
    </row>
    <row r="999" spans="3:3" ht="15.75" customHeight="1">
      <c r="C999" s="170"/>
    </row>
    <row r="1000" spans="3:3" ht="15.75" customHeight="1">
      <c r="C1000" s="170"/>
    </row>
  </sheetData>
  <mergeCells count="26">
    <mergeCell ref="A1:P1"/>
    <mergeCell ref="A2:P2"/>
    <mergeCell ref="A3:P3"/>
    <mergeCell ref="A4:D4"/>
    <mergeCell ref="A5:P5"/>
    <mergeCell ref="B10:D10"/>
    <mergeCell ref="F10:S10"/>
    <mergeCell ref="F11:S11"/>
    <mergeCell ref="E12:R12"/>
    <mergeCell ref="E13:R13"/>
    <mergeCell ref="B59:E60"/>
    <mergeCell ref="B65:B76"/>
    <mergeCell ref="B78:B84"/>
    <mergeCell ref="B85:B108"/>
    <mergeCell ref="D22:H22"/>
    <mergeCell ref="D23:H23"/>
    <mergeCell ref="D33:H33"/>
    <mergeCell ref="D34:H34"/>
    <mergeCell ref="B36:E36"/>
    <mergeCell ref="B37:B43"/>
    <mergeCell ref="B45:E45"/>
    <mergeCell ref="B15:B28"/>
    <mergeCell ref="D15:H15"/>
    <mergeCell ref="D16:H16"/>
    <mergeCell ref="D17:H17"/>
    <mergeCell ref="B46:B52"/>
  </mergeCells>
  <conditionalFormatting sqref="F10">
    <cfRule type="notContainsBlanks" dxfId="20" priority="1">
      <formula>LEN(TRIM(F10))&gt;0</formula>
    </cfRule>
  </conditionalFormatting>
  <conditionalFormatting sqref="F11:S11">
    <cfRule type="expression" dxfId="19" priority="2">
      <formula>E11="NO SE REPORTA"</formula>
    </cfRule>
  </conditionalFormatting>
  <conditionalFormatting sqref="F11:S11">
    <cfRule type="expression" dxfId="18" priority="3">
      <formula>E10="NO APLICA"</formula>
    </cfRule>
  </conditionalFormatting>
  <conditionalFormatting sqref="E12:R12">
    <cfRule type="expression" dxfId="17" priority="4">
      <formula>E11="SI SE REPORTA"</formula>
    </cfRule>
  </conditionalFormatting>
  <dataValidations count="3">
    <dataValidation type="list" allowBlank="1" showErrorMessage="1" sqref="E11">
      <formula1>REPORTE</formula1>
    </dataValidation>
    <dataValidation type="decimal" operator="greaterThanOrEqual" allowBlank="1" showInputMessage="1" showErrorMessage="1" prompt="ERROR - Escriba un número igual o mayor que 0" sqref="E19:G20 E25:F26">
      <formula1>0</formula1>
    </dataValidation>
    <dataValidation type="list" allowBlank="1" showErrorMessage="1" sqref="E10">
      <formula1>SI</formula1>
    </dataValidation>
  </dataValidations>
  <hyperlinks>
    <hyperlink ref="B9" location="null!A1" display="VOLVER AL INDICE"/>
    <hyperlink ref="D75" r:id="rId1"/>
    <hyperlink ref="D76" r:id="rId2"/>
  </hyperlinks>
  <pageMargins left="0.25" right="0.25" top="0.75" bottom="0.75" header="0" footer="0"/>
  <pageSetup orientation="landscape" r:id="rId3"/>
  <drawing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selection sqref="A1:P1"/>
    </sheetView>
  </sheetViews>
  <sheetFormatPr baseColWidth="10" defaultColWidth="12.625" defaultRowHeight="15" customHeight="1"/>
  <cols>
    <col min="1" max="1" width="1.625" customWidth="1"/>
    <col min="2" max="2" width="9.75" customWidth="1"/>
    <col min="3" max="3" width="4.375" customWidth="1"/>
    <col min="4" max="4" width="30.5" customWidth="1"/>
    <col min="5" max="5" width="10.625" customWidth="1"/>
    <col min="6" max="26" width="9.375" customWidth="1"/>
  </cols>
  <sheetData>
    <row r="1" spans="1:26" ht="100.5" customHeight="1">
      <c r="A1" s="808"/>
      <c r="B1" s="732"/>
      <c r="C1" s="732"/>
      <c r="D1" s="732"/>
      <c r="E1" s="732"/>
      <c r="F1" s="732"/>
      <c r="G1" s="732"/>
      <c r="H1" s="732"/>
      <c r="I1" s="732"/>
      <c r="J1" s="732"/>
      <c r="K1" s="732"/>
      <c r="L1" s="732"/>
      <c r="M1" s="732"/>
      <c r="N1" s="732"/>
      <c r="O1" s="732"/>
      <c r="P1" s="733"/>
      <c r="Q1" s="24"/>
      <c r="R1" s="24"/>
      <c r="S1" s="4"/>
      <c r="T1" s="4"/>
      <c r="U1" s="4"/>
      <c r="V1" s="4"/>
      <c r="W1" s="4"/>
      <c r="X1" s="4"/>
      <c r="Y1" s="4"/>
      <c r="Z1" s="4"/>
    </row>
    <row r="2" spans="1:26">
      <c r="A2" s="731" t="str">
        <f>'Datos Generales'!C5</f>
        <v>Corporación Autónoma Regional del Tolima – CORTOLIMA</v>
      </c>
      <c r="B2" s="732"/>
      <c r="C2" s="732"/>
      <c r="D2" s="732"/>
      <c r="E2" s="732"/>
      <c r="F2" s="732"/>
      <c r="G2" s="732"/>
      <c r="H2" s="732"/>
      <c r="I2" s="732"/>
      <c r="J2" s="732"/>
      <c r="K2" s="732"/>
      <c r="L2" s="732"/>
      <c r="M2" s="732"/>
      <c r="N2" s="732"/>
      <c r="O2" s="732"/>
      <c r="P2" s="733"/>
      <c r="Q2" s="24"/>
      <c r="R2" s="24"/>
      <c r="S2" s="5"/>
      <c r="T2" s="5"/>
      <c r="U2" s="5"/>
      <c r="V2" s="5"/>
      <c r="W2" s="5"/>
      <c r="X2" s="5"/>
      <c r="Y2" s="5"/>
      <c r="Z2" s="5"/>
    </row>
    <row r="3" spans="1:26">
      <c r="A3" s="809" t="s">
        <v>845</v>
      </c>
      <c r="B3" s="732"/>
      <c r="C3" s="732"/>
      <c r="D3" s="732"/>
      <c r="E3" s="732"/>
      <c r="F3" s="732"/>
      <c r="G3" s="732"/>
      <c r="H3" s="732"/>
      <c r="I3" s="732"/>
      <c r="J3" s="732"/>
      <c r="K3" s="732"/>
      <c r="L3" s="732"/>
      <c r="M3" s="732"/>
      <c r="N3" s="732"/>
      <c r="O3" s="732"/>
      <c r="P3" s="733"/>
      <c r="Q3" s="24"/>
      <c r="R3" s="24"/>
      <c r="S3" s="5"/>
      <c r="T3" s="5"/>
      <c r="U3" s="5"/>
      <c r="V3" s="5"/>
      <c r="W3" s="5"/>
      <c r="X3" s="5"/>
      <c r="Y3" s="5"/>
      <c r="Z3" s="5"/>
    </row>
    <row r="4" spans="1:26" ht="15.75">
      <c r="A4" s="809" t="s">
        <v>49</v>
      </c>
      <c r="B4" s="732"/>
      <c r="C4" s="732"/>
      <c r="D4" s="810"/>
      <c r="E4" s="14" t="str">
        <f>'Datos Generales'!C6</f>
        <v>2020-I</v>
      </c>
      <c r="F4" s="14"/>
      <c r="G4" s="14"/>
      <c r="H4" s="14"/>
      <c r="I4" s="14"/>
      <c r="J4" s="14"/>
      <c r="K4" s="14"/>
      <c r="L4" s="14"/>
      <c r="M4" s="14"/>
      <c r="N4" s="14"/>
      <c r="O4" s="14"/>
      <c r="P4" s="15"/>
      <c r="Q4" s="24"/>
      <c r="R4" s="24"/>
      <c r="S4" s="5"/>
      <c r="T4" s="5"/>
      <c r="U4" s="5"/>
      <c r="V4" s="5"/>
      <c r="W4" s="5"/>
      <c r="X4" s="5"/>
      <c r="Y4" s="5"/>
      <c r="Z4" s="5"/>
    </row>
    <row r="5" spans="1:26" ht="16.5" customHeight="1">
      <c r="A5" s="809" t="s">
        <v>270</v>
      </c>
      <c r="B5" s="732"/>
      <c r="C5" s="732"/>
      <c r="D5" s="732"/>
      <c r="E5" s="732"/>
      <c r="F5" s="732"/>
      <c r="G5" s="732"/>
      <c r="H5" s="732"/>
      <c r="I5" s="732"/>
      <c r="J5" s="732"/>
      <c r="K5" s="732"/>
      <c r="L5" s="732"/>
      <c r="M5" s="732"/>
      <c r="N5" s="732"/>
      <c r="O5" s="732"/>
      <c r="P5" s="733"/>
      <c r="Q5" s="24"/>
      <c r="R5" s="24"/>
      <c r="S5" s="24"/>
      <c r="T5" s="24"/>
      <c r="U5" s="24"/>
      <c r="V5" s="24"/>
      <c r="W5" s="24"/>
      <c r="X5" s="24"/>
      <c r="Y5" s="24"/>
      <c r="Z5" s="24"/>
    </row>
    <row r="6" spans="1:26">
      <c r="A6" s="24"/>
      <c r="B6" s="118" t="s">
        <v>882</v>
      </c>
      <c r="C6" s="119"/>
      <c r="D6" s="120"/>
      <c r="E6" s="207"/>
      <c r="F6" s="120" t="s">
        <v>883</v>
      </c>
      <c r="G6" s="120"/>
      <c r="H6" s="120"/>
      <c r="I6" s="120"/>
      <c r="J6" s="120"/>
      <c r="K6" s="120"/>
      <c r="L6" s="24"/>
      <c r="M6" s="24"/>
      <c r="N6" s="24"/>
      <c r="O6" s="24"/>
      <c r="P6" s="24"/>
      <c r="Q6" s="24"/>
      <c r="R6" s="24"/>
      <c r="S6" s="24"/>
    </row>
    <row r="7" spans="1:26">
      <c r="A7" s="24"/>
      <c r="B7" s="122"/>
      <c r="C7" s="123"/>
      <c r="D7" s="120"/>
      <c r="E7" s="124"/>
      <c r="F7" s="120" t="s">
        <v>884</v>
      </c>
      <c r="G7" s="120"/>
      <c r="H7" s="120"/>
      <c r="I7" s="120"/>
      <c r="J7" s="120"/>
      <c r="K7" s="120"/>
      <c r="L7" s="24"/>
      <c r="M7" s="24"/>
      <c r="N7" s="24"/>
      <c r="O7" s="24"/>
      <c r="P7" s="24"/>
      <c r="Q7" s="24"/>
      <c r="R7" s="24"/>
      <c r="S7" s="24"/>
    </row>
    <row r="8" spans="1:26">
      <c r="A8" s="24"/>
      <c r="B8" s="125" t="s">
        <v>885</v>
      </c>
      <c r="C8" s="126">
        <v>2020</v>
      </c>
      <c r="D8" s="127">
        <f>IF(E10="NO APLICA","NO APLICA",IF(E11="NO SE REPORTA","SIN INFORMACION",+F42))</f>
        <v>0</v>
      </c>
      <c r="E8" s="209"/>
      <c r="F8" s="120" t="s">
        <v>886</v>
      </c>
      <c r="G8" s="120"/>
      <c r="H8" s="120"/>
      <c r="I8" s="120"/>
      <c r="J8" s="120"/>
      <c r="K8" s="120"/>
      <c r="L8" s="24"/>
      <c r="M8" s="24"/>
      <c r="N8" s="24"/>
      <c r="O8" s="24"/>
      <c r="P8" s="24"/>
      <c r="Q8" s="24"/>
      <c r="R8" s="24"/>
      <c r="S8" s="24"/>
    </row>
    <row r="9" spans="1:26">
      <c r="A9" s="24"/>
      <c r="B9" s="129" t="s">
        <v>887</v>
      </c>
      <c r="C9" s="130"/>
      <c r="D9" s="120"/>
      <c r="E9" s="120"/>
      <c r="F9" s="120"/>
      <c r="G9" s="120"/>
      <c r="H9" s="120"/>
      <c r="I9" s="120"/>
      <c r="J9" s="120"/>
      <c r="K9" s="120"/>
      <c r="L9" s="24"/>
      <c r="M9" s="24"/>
      <c r="N9" s="24"/>
      <c r="O9" s="24"/>
      <c r="P9" s="24"/>
      <c r="Q9" s="24"/>
      <c r="R9" s="24"/>
      <c r="S9" s="24"/>
    </row>
    <row r="10" spans="1:26">
      <c r="A10" s="24"/>
      <c r="B10" s="836" t="s">
        <v>888</v>
      </c>
      <c r="C10" s="787"/>
      <c r="D10" s="787"/>
      <c r="E10" s="132" t="s">
        <v>889</v>
      </c>
      <c r="F10" s="837" t="str">
        <f>IF(E10="NO APLICA","      ESCRIBA EL NÚMERO DEL ACUERDO DEL CONSEJO DIRECTIVO EN EL CUAL DECIDE LA NO PROCEDENCIA DE LA APLICACIÓN DEL INDICADOR",IF(E11="NO SE REPORTA","      ESCRIBA EL NÚMERO DEL ACUERDO DEL CONSEJO DIRECTIVO EN LA CUAL SE APRUEBA LA AGENDA DE IMPLEMENTACION DEL INDICADOR",""))</f>
        <v/>
      </c>
      <c r="G10" s="787"/>
      <c r="H10" s="787"/>
      <c r="I10" s="787"/>
      <c r="J10" s="787"/>
      <c r="K10" s="787"/>
      <c r="L10" s="787"/>
      <c r="M10" s="787"/>
      <c r="N10" s="787"/>
      <c r="O10" s="787"/>
      <c r="P10" s="787"/>
      <c r="Q10" s="787"/>
      <c r="R10" s="787"/>
      <c r="S10" s="787"/>
      <c r="T10" s="120"/>
      <c r="U10" s="120"/>
      <c r="V10" s="24"/>
      <c r="W10" s="24"/>
      <c r="X10" s="24"/>
      <c r="Y10" s="24"/>
      <c r="Z10" s="24"/>
    </row>
    <row r="11" spans="1:26" ht="14.25" customHeight="1">
      <c r="A11" s="24"/>
      <c r="B11" s="133"/>
      <c r="C11" s="130"/>
      <c r="D11" s="134" t="str">
        <f>IF(E10="SI APLICA","¿El indicador no se reporta por limitaciones de información disponible? ","")</f>
        <v xml:space="preserve">¿El indicador no se reporta por limitaciones de información disponible? </v>
      </c>
      <c r="E11" s="135" t="s">
        <v>1020</v>
      </c>
      <c r="F11" s="838"/>
      <c r="G11" s="787"/>
      <c r="H11" s="787"/>
      <c r="I11" s="787"/>
      <c r="J11" s="787"/>
      <c r="K11" s="787"/>
      <c r="L11" s="787"/>
      <c r="M11" s="787"/>
      <c r="N11" s="787"/>
      <c r="O11" s="787"/>
      <c r="P11" s="787"/>
      <c r="Q11" s="787"/>
      <c r="R11" s="787"/>
      <c r="S11" s="787"/>
      <c r="T11" s="24"/>
      <c r="U11" s="24"/>
      <c r="V11" s="24"/>
      <c r="W11" s="24"/>
      <c r="X11" s="24"/>
      <c r="Y11" s="24"/>
      <c r="Z11" s="24"/>
    </row>
    <row r="12" spans="1:26" ht="23.25" customHeight="1">
      <c r="A12" s="24"/>
      <c r="B12" s="133"/>
      <c r="C12" s="130"/>
      <c r="D12" s="134" t="str">
        <f>IF(E11="SI SE REPORTA","¿Qué programas o proyectos del Plan de Acción están asociados al indicador? ","")</f>
        <v xml:space="preserve">¿Qué programas o proyectos del Plan de Acción están asociados al indicador? </v>
      </c>
      <c r="E12" s="839"/>
      <c r="F12" s="787"/>
      <c r="G12" s="787"/>
      <c r="H12" s="787"/>
      <c r="I12" s="787"/>
      <c r="J12" s="787"/>
      <c r="K12" s="787"/>
      <c r="L12" s="787"/>
      <c r="M12" s="787"/>
      <c r="N12" s="787"/>
      <c r="O12" s="787"/>
      <c r="P12" s="787"/>
      <c r="Q12" s="787"/>
      <c r="R12" s="787"/>
      <c r="S12" s="24"/>
      <c r="T12" s="24"/>
      <c r="U12" s="24"/>
      <c r="V12" s="24"/>
      <c r="W12" s="24"/>
      <c r="X12" s="24"/>
      <c r="Y12" s="24"/>
      <c r="Z12" s="24"/>
    </row>
    <row r="13" spans="1:26" ht="21.75" customHeight="1">
      <c r="A13" s="24"/>
      <c r="B13" s="133"/>
      <c r="C13" s="130"/>
      <c r="D13" s="134" t="s">
        <v>891</v>
      </c>
      <c r="E13" s="832"/>
      <c r="F13" s="833"/>
      <c r="G13" s="833"/>
      <c r="H13" s="833"/>
      <c r="I13" s="833"/>
      <c r="J13" s="833"/>
      <c r="K13" s="833"/>
      <c r="L13" s="833"/>
      <c r="M13" s="833"/>
      <c r="N13" s="833"/>
      <c r="O13" s="833"/>
      <c r="P13" s="833"/>
      <c r="Q13" s="833"/>
      <c r="R13" s="834"/>
      <c r="S13" s="24"/>
      <c r="T13" s="24"/>
      <c r="U13" s="24"/>
      <c r="V13" s="24"/>
      <c r="W13" s="24"/>
      <c r="X13" s="24"/>
      <c r="Y13" s="24"/>
      <c r="Z13" s="24"/>
    </row>
    <row r="14" spans="1:26" ht="6.75" customHeight="1">
      <c r="A14" s="24"/>
      <c r="B14" s="133"/>
      <c r="C14" s="130"/>
      <c r="D14" s="120"/>
      <c r="E14" s="120"/>
      <c r="F14" s="120"/>
      <c r="G14" s="120"/>
      <c r="H14" s="120"/>
      <c r="I14" s="120"/>
      <c r="J14" s="120"/>
      <c r="K14" s="120"/>
      <c r="L14" s="24"/>
      <c r="M14" s="24"/>
      <c r="N14" s="24"/>
      <c r="O14" s="24"/>
      <c r="P14" s="24"/>
      <c r="Q14" s="24"/>
      <c r="R14" s="24"/>
      <c r="S14" s="24"/>
      <c r="T14" s="24"/>
      <c r="U14" s="24"/>
      <c r="V14" s="24"/>
      <c r="W14" s="24"/>
      <c r="X14" s="24"/>
      <c r="Y14" s="24"/>
      <c r="Z14" s="24"/>
    </row>
    <row r="15" spans="1:26">
      <c r="A15" s="24"/>
      <c r="B15" s="813" t="s">
        <v>892</v>
      </c>
      <c r="C15" s="200"/>
      <c r="D15" s="826" t="s">
        <v>1201</v>
      </c>
      <c r="E15" s="784"/>
      <c r="F15" s="784"/>
      <c r="G15" s="784"/>
      <c r="H15" s="784"/>
      <c r="I15" s="784"/>
      <c r="J15" s="784"/>
      <c r="K15" s="785"/>
      <c r="L15" s="24"/>
      <c r="M15" s="24"/>
      <c r="N15" s="24"/>
      <c r="O15" s="24"/>
      <c r="P15" s="24"/>
      <c r="Q15" s="24"/>
      <c r="R15" s="24"/>
      <c r="S15" s="24"/>
    </row>
    <row r="16" spans="1:26">
      <c r="A16" s="24"/>
      <c r="B16" s="814"/>
      <c r="C16" s="154" t="s">
        <v>846</v>
      </c>
      <c r="D16" s="153" t="s">
        <v>1110</v>
      </c>
      <c r="E16" s="153" t="s">
        <v>916</v>
      </c>
      <c r="F16" s="153" t="s">
        <v>917</v>
      </c>
      <c r="G16" s="153" t="s">
        <v>918</v>
      </c>
      <c r="H16" s="153" t="s">
        <v>919</v>
      </c>
      <c r="I16" s="153" t="s">
        <v>1510</v>
      </c>
      <c r="J16" s="24"/>
      <c r="K16" s="141"/>
      <c r="L16" s="24"/>
      <c r="M16" s="24"/>
      <c r="N16" s="24"/>
      <c r="O16" s="24"/>
      <c r="P16" s="24"/>
      <c r="Q16" s="24"/>
      <c r="R16" s="24"/>
      <c r="S16" s="24"/>
    </row>
    <row r="17" spans="1:19" ht="24">
      <c r="A17" s="24"/>
      <c r="B17" s="814"/>
      <c r="C17" s="301" t="s">
        <v>1026</v>
      </c>
      <c r="D17" s="142" t="s">
        <v>2082</v>
      </c>
      <c r="E17" s="250"/>
      <c r="F17" s="250"/>
      <c r="G17" s="250"/>
      <c r="H17" s="250"/>
      <c r="I17" s="211">
        <f t="shared" ref="I17:I19" si="0">SUM(E17:H17)</f>
        <v>0</v>
      </c>
      <c r="J17" s="24"/>
      <c r="K17" s="141"/>
      <c r="L17" s="24"/>
      <c r="M17" s="24"/>
      <c r="N17" s="24"/>
      <c r="O17" s="24"/>
      <c r="P17" s="24"/>
      <c r="Q17" s="24"/>
      <c r="R17" s="24"/>
      <c r="S17" s="24"/>
    </row>
    <row r="18" spans="1:19">
      <c r="A18" s="24"/>
      <c r="B18" s="814"/>
      <c r="C18" s="301" t="s">
        <v>1028</v>
      </c>
      <c r="D18" s="142" t="s">
        <v>1649</v>
      </c>
      <c r="E18" s="149"/>
      <c r="F18" s="149"/>
      <c r="G18" s="149"/>
      <c r="H18" s="149"/>
      <c r="I18" s="255">
        <f t="shared" si="0"/>
        <v>0</v>
      </c>
      <c r="J18" s="24"/>
      <c r="K18" s="141"/>
      <c r="L18" s="24"/>
      <c r="M18" s="24"/>
      <c r="N18" s="24"/>
      <c r="O18" s="24"/>
      <c r="P18" s="24"/>
      <c r="Q18" s="24"/>
      <c r="R18" s="24"/>
      <c r="S18" s="24"/>
    </row>
    <row r="19" spans="1:19">
      <c r="A19" s="24"/>
      <c r="B19" s="814"/>
      <c r="C19" s="301" t="s">
        <v>1030</v>
      </c>
      <c r="D19" s="142" t="s">
        <v>1715</v>
      </c>
      <c r="E19" s="149"/>
      <c r="F19" s="149"/>
      <c r="G19" s="149"/>
      <c r="H19" s="149"/>
      <c r="I19" s="255">
        <f t="shared" si="0"/>
        <v>0</v>
      </c>
      <c r="J19" s="24"/>
      <c r="K19" s="141"/>
      <c r="L19" s="24"/>
      <c r="M19" s="24"/>
      <c r="N19" s="24"/>
      <c r="O19" s="24"/>
      <c r="P19" s="24"/>
      <c r="Q19" s="24"/>
      <c r="R19" s="24"/>
      <c r="S19" s="24"/>
    </row>
    <row r="20" spans="1:19">
      <c r="A20" s="24"/>
      <c r="B20" s="814"/>
      <c r="C20" s="201"/>
      <c r="D20" s="811"/>
      <c r="E20" s="787"/>
      <c r="F20" s="787"/>
      <c r="G20" s="787"/>
      <c r="H20" s="787"/>
      <c r="I20" s="787"/>
      <c r="J20" s="787"/>
      <c r="K20" s="788"/>
      <c r="L20" s="24"/>
      <c r="M20" s="24"/>
      <c r="N20" s="24"/>
      <c r="O20" s="24"/>
      <c r="P20" s="24"/>
      <c r="Q20" s="24"/>
      <c r="R20" s="24"/>
      <c r="S20" s="24"/>
    </row>
    <row r="21" spans="1:19" ht="15.75" customHeight="1">
      <c r="A21" s="24"/>
      <c r="B21" s="814"/>
      <c r="C21" s="201"/>
      <c r="D21" s="828" t="s">
        <v>2083</v>
      </c>
      <c r="E21" s="790"/>
      <c r="F21" s="790"/>
      <c r="G21" s="790"/>
      <c r="H21" s="790"/>
      <c r="I21" s="790"/>
      <c r="J21" s="790"/>
      <c r="K21" s="791"/>
      <c r="L21" s="24"/>
      <c r="M21" s="24"/>
      <c r="N21" s="24"/>
      <c r="O21" s="24"/>
      <c r="P21" s="24"/>
      <c r="Q21" s="24"/>
      <c r="R21" s="24"/>
      <c r="S21" s="24"/>
    </row>
    <row r="22" spans="1:19" ht="15.75" customHeight="1">
      <c r="A22" s="24"/>
      <c r="B22" s="814"/>
      <c r="C22" s="855" t="s">
        <v>846</v>
      </c>
      <c r="D22" s="813" t="s">
        <v>1129</v>
      </c>
      <c r="E22" s="822" t="s">
        <v>1514</v>
      </c>
      <c r="F22" s="733"/>
      <c r="G22" s="822" t="s">
        <v>1584</v>
      </c>
      <c r="H22" s="732"/>
      <c r="I22" s="732"/>
      <c r="J22" s="733"/>
      <c r="K22" s="155"/>
      <c r="L22" s="24"/>
      <c r="M22" s="24"/>
      <c r="N22" s="24"/>
      <c r="O22" s="24"/>
      <c r="P22" s="24"/>
      <c r="Q22" s="24"/>
      <c r="R22" s="24"/>
      <c r="S22" s="24"/>
    </row>
    <row r="23" spans="1:19" ht="15.75" customHeight="1">
      <c r="A23" s="24"/>
      <c r="B23" s="814"/>
      <c r="C23" s="791"/>
      <c r="D23" s="815"/>
      <c r="E23" s="142" t="s">
        <v>1515</v>
      </c>
      <c r="F23" s="139" t="s">
        <v>1516</v>
      </c>
      <c r="G23" s="142" t="s">
        <v>1649</v>
      </c>
      <c r="H23" s="142" t="s">
        <v>1212</v>
      </c>
      <c r="I23" s="142" t="s">
        <v>1133</v>
      </c>
      <c r="J23" s="142" t="s">
        <v>1134</v>
      </c>
      <c r="K23" s="142" t="s">
        <v>850</v>
      </c>
      <c r="L23" s="24"/>
      <c r="M23" s="24"/>
      <c r="N23" s="24"/>
      <c r="O23" s="24"/>
      <c r="P23" s="24"/>
      <c r="Q23" s="24"/>
      <c r="R23" s="24"/>
      <c r="S23" s="24"/>
    </row>
    <row r="24" spans="1:19" ht="15.75" customHeight="1">
      <c r="A24" s="24"/>
      <c r="B24" s="814"/>
      <c r="C24" s="301">
        <v>1</v>
      </c>
      <c r="D24" s="148"/>
      <c r="E24" s="156"/>
      <c r="F24" s="156"/>
      <c r="G24" s="149"/>
      <c r="H24" s="149"/>
      <c r="I24" s="149"/>
      <c r="J24" s="149"/>
      <c r="K24" s="149"/>
      <c r="L24" s="24"/>
      <c r="M24" s="24"/>
      <c r="N24" s="24"/>
      <c r="O24" s="24"/>
      <c r="P24" s="24"/>
      <c r="Q24" s="24"/>
      <c r="R24" s="24"/>
      <c r="S24" s="24"/>
    </row>
    <row r="25" spans="1:19" ht="15.75" customHeight="1">
      <c r="A25" s="24"/>
      <c r="B25" s="814"/>
      <c r="C25" s="301">
        <v>2</v>
      </c>
      <c r="D25" s="148"/>
      <c r="E25" s="156"/>
      <c r="F25" s="156"/>
      <c r="G25" s="149"/>
      <c r="H25" s="149"/>
      <c r="I25" s="149"/>
      <c r="J25" s="149"/>
      <c r="K25" s="149"/>
      <c r="L25" s="24"/>
      <c r="M25" s="24"/>
      <c r="N25" s="24"/>
      <c r="O25" s="24"/>
      <c r="P25" s="24"/>
      <c r="Q25" s="24"/>
      <c r="R25" s="24"/>
      <c r="S25" s="24"/>
    </row>
    <row r="26" spans="1:19" ht="15.75" customHeight="1">
      <c r="A26" s="24"/>
      <c r="B26" s="814"/>
      <c r="C26" s="301">
        <v>3</v>
      </c>
      <c r="D26" s="148"/>
      <c r="E26" s="156"/>
      <c r="F26" s="156"/>
      <c r="G26" s="149"/>
      <c r="H26" s="149"/>
      <c r="I26" s="149"/>
      <c r="J26" s="149"/>
      <c r="K26" s="149"/>
      <c r="L26" s="24"/>
      <c r="M26" s="24"/>
      <c r="N26" s="24"/>
      <c r="O26" s="24"/>
      <c r="P26" s="24"/>
      <c r="Q26" s="24"/>
      <c r="R26" s="24"/>
      <c r="S26" s="24"/>
    </row>
    <row r="27" spans="1:19" ht="15.75" customHeight="1">
      <c r="A27" s="24"/>
      <c r="B27" s="814"/>
      <c r="C27" s="301">
        <v>4</v>
      </c>
      <c r="D27" s="148"/>
      <c r="E27" s="156"/>
      <c r="F27" s="156"/>
      <c r="G27" s="149"/>
      <c r="H27" s="149"/>
      <c r="I27" s="149"/>
      <c r="J27" s="149"/>
      <c r="K27" s="149"/>
      <c r="L27" s="24"/>
      <c r="M27" s="24"/>
      <c r="N27" s="24"/>
      <c r="O27" s="24"/>
      <c r="P27" s="24"/>
      <c r="Q27" s="24"/>
      <c r="R27" s="24"/>
      <c r="S27" s="24"/>
    </row>
    <row r="28" spans="1:19" ht="15.75" customHeight="1">
      <c r="A28" s="24"/>
      <c r="B28" s="814"/>
      <c r="C28" s="301">
        <v>5</v>
      </c>
      <c r="D28" s="148"/>
      <c r="E28" s="156"/>
      <c r="F28" s="156"/>
      <c r="G28" s="149"/>
      <c r="H28" s="149"/>
      <c r="I28" s="149"/>
      <c r="J28" s="149"/>
      <c r="K28" s="149"/>
      <c r="L28" s="24"/>
      <c r="M28" s="24"/>
      <c r="N28" s="24"/>
      <c r="O28" s="24"/>
      <c r="P28" s="24"/>
      <c r="Q28" s="24"/>
      <c r="R28" s="24"/>
      <c r="S28" s="24"/>
    </row>
    <row r="29" spans="1:19" ht="15.75" customHeight="1">
      <c r="A29" s="24"/>
      <c r="B29" s="814"/>
      <c r="C29" s="301">
        <v>6</v>
      </c>
      <c r="D29" s="148"/>
      <c r="E29" s="156"/>
      <c r="F29" s="156"/>
      <c r="G29" s="149"/>
      <c r="H29" s="149"/>
      <c r="I29" s="149"/>
      <c r="J29" s="149"/>
      <c r="K29" s="149"/>
      <c r="L29" s="24"/>
      <c r="M29" s="24"/>
      <c r="N29" s="24"/>
      <c r="O29" s="24"/>
      <c r="P29" s="24"/>
      <c r="Q29" s="24"/>
      <c r="R29" s="24"/>
      <c r="S29" s="24"/>
    </row>
    <row r="30" spans="1:19" ht="15.75" customHeight="1">
      <c r="A30" s="24"/>
      <c r="B30" s="814"/>
      <c r="C30" s="119"/>
      <c r="D30" s="344" t="s">
        <v>1025</v>
      </c>
      <c r="E30" s="118"/>
      <c r="F30" s="118"/>
      <c r="G30" s="304">
        <f t="shared" ref="G30:J30" si="1">SUM(G24:G29)</f>
        <v>0</v>
      </c>
      <c r="H30" s="304">
        <f t="shared" si="1"/>
        <v>0</v>
      </c>
      <c r="I30" s="304">
        <f t="shared" si="1"/>
        <v>0</v>
      </c>
      <c r="J30" s="304">
        <f t="shared" si="1"/>
        <v>0</v>
      </c>
      <c r="K30" s="149"/>
      <c r="L30" s="24"/>
      <c r="M30" s="24"/>
      <c r="N30" s="24"/>
      <c r="O30" s="24"/>
      <c r="P30" s="24"/>
      <c r="Q30" s="24"/>
      <c r="R30" s="24"/>
      <c r="S30" s="24"/>
    </row>
    <row r="31" spans="1:19" ht="15.75" customHeight="1">
      <c r="A31" s="24"/>
      <c r="B31" s="814"/>
      <c r="C31" s="201"/>
      <c r="D31" s="811" t="s">
        <v>1725</v>
      </c>
      <c r="E31" s="787"/>
      <c r="F31" s="787"/>
      <c r="G31" s="787"/>
      <c r="H31" s="787"/>
      <c r="I31" s="787"/>
      <c r="J31" s="787"/>
      <c r="K31" s="788"/>
      <c r="L31" s="24"/>
      <c r="M31" s="24"/>
      <c r="N31" s="24"/>
      <c r="O31" s="24"/>
      <c r="P31" s="24"/>
      <c r="Q31" s="24"/>
      <c r="R31" s="24"/>
      <c r="S31" s="24"/>
    </row>
    <row r="32" spans="1:19" ht="15.75" customHeight="1">
      <c r="A32" s="24"/>
      <c r="B32" s="814"/>
      <c r="C32" s="201"/>
      <c r="D32" s="811" t="s">
        <v>2084</v>
      </c>
      <c r="E32" s="787"/>
      <c r="F32" s="787"/>
      <c r="G32" s="787"/>
      <c r="H32" s="787"/>
      <c r="I32" s="787"/>
      <c r="J32" s="787"/>
      <c r="K32" s="788"/>
      <c r="L32" s="24"/>
      <c r="M32" s="24"/>
      <c r="N32" s="24"/>
      <c r="O32" s="24"/>
      <c r="P32" s="24"/>
      <c r="Q32" s="24"/>
      <c r="R32" s="24"/>
      <c r="S32" s="24"/>
    </row>
    <row r="33" spans="1:19" ht="15.75" customHeight="1">
      <c r="A33" s="24"/>
      <c r="B33" s="814"/>
      <c r="C33" s="855" t="s">
        <v>846</v>
      </c>
      <c r="D33" s="894" t="s">
        <v>1593</v>
      </c>
      <c r="E33" s="153" t="s">
        <v>1727</v>
      </c>
      <c r="F33" s="874" t="s">
        <v>1594</v>
      </c>
      <c r="G33" s="733"/>
      <c r="H33" s="139"/>
      <c r="I33" s="120"/>
      <c r="J33" s="24"/>
      <c r="K33" s="141"/>
      <c r="L33" s="24"/>
      <c r="M33" s="24"/>
      <c r="N33" s="24"/>
      <c r="O33" s="24"/>
      <c r="P33" s="24"/>
      <c r="Q33" s="24"/>
      <c r="R33" s="24"/>
      <c r="S33" s="24"/>
    </row>
    <row r="34" spans="1:19" ht="15.75" customHeight="1">
      <c r="A34" s="24"/>
      <c r="B34" s="814"/>
      <c r="C34" s="788"/>
      <c r="D34" s="814"/>
      <c r="E34" s="813" t="s">
        <v>2085</v>
      </c>
      <c r="F34" s="813" t="s">
        <v>1595</v>
      </c>
      <c r="G34" s="206" t="s">
        <v>1596</v>
      </c>
      <c r="H34" s="813" t="s">
        <v>850</v>
      </c>
      <c r="I34" s="120"/>
      <c r="J34" s="24"/>
      <c r="K34" s="141"/>
      <c r="L34" s="24"/>
      <c r="M34" s="24"/>
      <c r="N34" s="24"/>
      <c r="O34" s="24"/>
      <c r="P34" s="24"/>
      <c r="Q34" s="24"/>
      <c r="R34" s="24"/>
      <c r="S34" s="24"/>
    </row>
    <row r="35" spans="1:19" ht="15.75" customHeight="1">
      <c r="A35" s="24"/>
      <c r="B35" s="814"/>
      <c r="C35" s="791"/>
      <c r="D35" s="815"/>
      <c r="E35" s="815"/>
      <c r="F35" s="815"/>
      <c r="G35" s="142" t="s">
        <v>1585</v>
      </c>
      <c r="H35" s="815"/>
      <c r="I35" s="120"/>
      <c r="J35" s="24"/>
      <c r="K35" s="141"/>
      <c r="L35" s="24"/>
      <c r="M35" s="24"/>
      <c r="N35" s="24"/>
      <c r="O35" s="24"/>
      <c r="P35" s="24"/>
      <c r="Q35" s="24"/>
      <c r="R35" s="24"/>
      <c r="S35" s="24"/>
    </row>
    <row r="36" spans="1:19" ht="15.75" customHeight="1">
      <c r="A36" s="24"/>
      <c r="B36" s="814"/>
      <c r="C36" s="145">
        <v>1</v>
      </c>
      <c r="D36" s="334"/>
      <c r="E36" s="164">
        <f t="shared" ref="E36:E37" si="2">+F24</f>
        <v>0</v>
      </c>
      <c r="F36" s="335">
        <f t="shared" ref="F36:G36" si="3">IFERROR(I24/H24,0)</f>
        <v>0</v>
      </c>
      <c r="G36" s="335">
        <f t="shared" si="3"/>
        <v>0</v>
      </c>
      <c r="H36" s="167"/>
      <c r="I36" s="120"/>
      <c r="J36" s="287"/>
      <c r="K36" s="141"/>
      <c r="L36" s="24"/>
      <c r="M36" s="24"/>
      <c r="N36" s="24"/>
      <c r="O36" s="24"/>
      <c r="P36" s="24"/>
      <c r="Q36" s="24"/>
      <c r="R36" s="24"/>
      <c r="S36" s="24"/>
    </row>
    <row r="37" spans="1:19" ht="15.75" customHeight="1">
      <c r="A37" s="24"/>
      <c r="B37" s="814"/>
      <c r="C37" s="145">
        <v>2</v>
      </c>
      <c r="D37" s="334"/>
      <c r="E37" s="164">
        <f t="shared" si="2"/>
        <v>0</v>
      </c>
      <c r="F37" s="335">
        <f t="shared" ref="F37:G37" si="4">IFERROR(I25/H25,0)</f>
        <v>0</v>
      </c>
      <c r="G37" s="335">
        <f t="shared" si="4"/>
        <v>0</v>
      </c>
      <c r="H37" s="167"/>
      <c r="I37" s="120"/>
      <c r="J37" s="24"/>
      <c r="K37" s="141"/>
      <c r="L37" s="24"/>
      <c r="M37" s="24"/>
      <c r="N37" s="24"/>
      <c r="O37" s="24"/>
      <c r="P37" s="24"/>
      <c r="Q37" s="24"/>
      <c r="R37" s="24"/>
      <c r="S37" s="24"/>
    </row>
    <row r="38" spans="1:19" ht="15.75" customHeight="1">
      <c r="A38" s="24"/>
      <c r="B38" s="814"/>
      <c r="C38" s="145">
        <v>3</v>
      </c>
      <c r="D38" s="334"/>
      <c r="E38" s="164">
        <v>0.7</v>
      </c>
      <c r="F38" s="335">
        <v>0.8</v>
      </c>
      <c r="G38" s="335">
        <f>IFERROR(J26/I26,0)</f>
        <v>0</v>
      </c>
      <c r="H38" s="167"/>
      <c r="I38" s="120"/>
      <c r="J38" s="24"/>
      <c r="K38" s="141"/>
      <c r="L38" s="24"/>
      <c r="M38" s="24"/>
      <c r="N38" s="24"/>
      <c r="O38" s="24"/>
      <c r="P38" s="24"/>
      <c r="Q38" s="24"/>
      <c r="R38" s="24"/>
      <c r="S38" s="24"/>
    </row>
    <row r="39" spans="1:19" ht="15.75" customHeight="1">
      <c r="A39" s="24"/>
      <c r="B39" s="814"/>
      <c r="C39" s="145">
        <v>4</v>
      </c>
      <c r="D39" s="334"/>
      <c r="E39" s="164">
        <f t="shared" ref="E39:E41" si="5">+F27</f>
        <v>0</v>
      </c>
      <c r="F39" s="335">
        <f t="shared" ref="F39:G39" si="6">IFERROR(I27/H27,0)</f>
        <v>0</v>
      </c>
      <c r="G39" s="335">
        <f t="shared" si="6"/>
        <v>0</v>
      </c>
      <c r="H39" s="167"/>
      <c r="I39" s="120"/>
      <c r="J39" s="24"/>
      <c r="K39" s="141"/>
      <c r="L39" s="24"/>
      <c r="M39" s="24"/>
      <c r="N39" s="24"/>
      <c r="O39" s="24"/>
      <c r="P39" s="24"/>
      <c r="Q39" s="24"/>
      <c r="R39" s="24"/>
      <c r="S39" s="24"/>
    </row>
    <row r="40" spans="1:19" ht="15.75" customHeight="1">
      <c r="A40" s="24"/>
      <c r="B40" s="814"/>
      <c r="C40" s="145">
        <v>5</v>
      </c>
      <c r="D40" s="334"/>
      <c r="E40" s="164">
        <f t="shared" si="5"/>
        <v>0</v>
      </c>
      <c r="F40" s="335">
        <f t="shared" ref="F40:G40" si="7">IFERROR(I28/H28,0)</f>
        <v>0</v>
      </c>
      <c r="G40" s="335">
        <f t="shared" si="7"/>
        <v>0</v>
      </c>
      <c r="H40" s="167"/>
      <c r="I40" s="120"/>
      <c r="J40" s="24"/>
      <c r="K40" s="141"/>
      <c r="L40" s="24"/>
      <c r="M40" s="24"/>
      <c r="N40" s="24"/>
      <c r="O40" s="24"/>
      <c r="P40" s="24"/>
      <c r="Q40" s="24"/>
      <c r="R40" s="24"/>
      <c r="S40" s="24"/>
    </row>
    <row r="41" spans="1:19" ht="15.75" customHeight="1">
      <c r="A41" s="24"/>
      <c r="B41" s="814"/>
      <c r="C41" s="145">
        <v>6</v>
      </c>
      <c r="D41" s="334"/>
      <c r="E41" s="164">
        <f t="shared" si="5"/>
        <v>0</v>
      </c>
      <c r="F41" s="335">
        <f t="shared" ref="F41:G41" si="8">IFERROR(I29/H29,0)</f>
        <v>0</v>
      </c>
      <c r="G41" s="335">
        <f t="shared" si="8"/>
        <v>0</v>
      </c>
      <c r="H41" s="167"/>
      <c r="I41" s="120"/>
      <c r="J41" s="24"/>
      <c r="K41" s="141"/>
      <c r="L41" s="24"/>
      <c r="M41" s="24"/>
      <c r="N41" s="24"/>
      <c r="O41" s="24"/>
      <c r="P41" s="24"/>
      <c r="Q41" s="24"/>
      <c r="R41" s="24"/>
      <c r="S41" s="24"/>
    </row>
    <row r="42" spans="1:19" ht="15.75" customHeight="1">
      <c r="A42" s="24"/>
      <c r="B42" s="815"/>
      <c r="C42" s="145"/>
      <c r="D42" s="336" t="str">
        <f>+Formulas!D31</f>
        <v>ERROR: LA SUMA DE LA COLUMNA DEBE SER 100%</v>
      </c>
      <c r="E42" s="212">
        <f>+D36*E36+D37*E37+D38*E38+D39*E39+D40*E40+D41*E41</f>
        <v>0</v>
      </c>
      <c r="F42" s="212">
        <f>+D36*F36+D37*F37+D38*F38+D39*F39+D40*F40+D41*F41</f>
        <v>0</v>
      </c>
      <c r="G42" s="335">
        <f>IFERROR(J30/I30,0)</f>
        <v>0</v>
      </c>
      <c r="H42" s="167"/>
      <c r="I42" s="337"/>
      <c r="J42" s="24"/>
      <c r="K42" s="229"/>
      <c r="L42" s="24"/>
      <c r="M42" s="24" t="s">
        <v>1729</v>
      </c>
      <c r="N42" s="24"/>
      <c r="O42" s="24"/>
      <c r="P42" s="24"/>
      <c r="Q42" s="24"/>
      <c r="R42" s="24"/>
      <c r="S42" s="24"/>
    </row>
    <row r="43" spans="1:19" ht="24" customHeight="1">
      <c r="B43" s="187" t="s">
        <v>931</v>
      </c>
      <c r="C43" s="202"/>
      <c r="D43" s="822" t="s">
        <v>2086</v>
      </c>
      <c r="E43" s="732"/>
      <c r="F43" s="732"/>
      <c r="G43" s="732"/>
      <c r="H43" s="732"/>
      <c r="I43" s="732"/>
      <c r="J43" s="732"/>
      <c r="K43" s="733"/>
      <c r="L43" s="24"/>
      <c r="M43" s="24"/>
      <c r="N43" s="24"/>
      <c r="O43" s="24"/>
      <c r="P43" s="24"/>
      <c r="Q43" s="24"/>
      <c r="R43" s="24"/>
    </row>
    <row r="44" spans="1:19" ht="15.75" customHeight="1">
      <c r="B44" s="187" t="s">
        <v>933</v>
      </c>
      <c r="C44" s="202"/>
      <c r="D44" s="822" t="s">
        <v>1214</v>
      </c>
      <c r="E44" s="732"/>
      <c r="F44" s="732"/>
      <c r="G44" s="732"/>
      <c r="H44" s="732"/>
      <c r="I44" s="732"/>
      <c r="J44" s="732"/>
      <c r="K44" s="733"/>
      <c r="L44" s="24"/>
      <c r="M44" s="24"/>
      <c r="N44" s="24"/>
      <c r="O44" s="24"/>
      <c r="P44" s="24"/>
      <c r="Q44" s="24"/>
      <c r="R44" s="24"/>
    </row>
    <row r="45" spans="1:19" ht="15.75" customHeight="1">
      <c r="B45" s="118"/>
      <c r="C45" s="119"/>
      <c r="D45" s="120"/>
      <c r="E45" s="120"/>
      <c r="F45" s="120"/>
      <c r="G45" s="120"/>
      <c r="H45" s="120"/>
      <c r="I45" s="120"/>
      <c r="J45" s="120"/>
      <c r="K45" s="120"/>
      <c r="L45" s="24"/>
      <c r="M45" s="24"/>
      <c r="N45" s="24"/>
      <c r="O45" s="24"/>
      <c r="P45" s="24"/>
      <c r="Q45" s="24"/>
      <c r="R45" s="24"/>
    </row>
    <row r="46" spans="1:19" ht="24" customHeight="1">
      <c r="B46" s="830" t="s">
        <v>935</v>
      </c>
      <c r="C46" s="732"/>
      <c r="D46" s="732"/>
      <c r="E46" s="733"/>
      <c r="F46" s="120"/>
      <c r="G46" s="120"/>
      <c r="H46" s="120"/>
      <c r="I46" s="120"/>
      <c r="J46" s="120"/>
      <c r="K46" s="120"/>
      <c r="L46" s="24"/>
      <c r="M46" s="24"/>
      <c r="N46" s="24"/>
      <c r="O46" s="24"/>
      <c r="P46" s="24"/>
      <c r="Q46" s="24"/>
      <c r="R46" s="24"/>
    </row>
    <row r="47" spans="1:19" ht="15.75" customHeight="1">
      <c r="B47" s="813">
        <v>1</v>
      </c>
      <c r="C47" s="180"/>
      <c r="D47" s="181" t="s">
        <v>936</v>
      </c>
      <c r="E47" s="148"/>
      <c r="F47" s="120"/>
      <c r="G47" s="120"/>
      <c r="H47" s="120"/>
      <c r="I47" s="120"/>
      <c r="J47" s="120"/>
      <c r="K47" s="120"/>
      <c r="L47" s="24"/>
      <c r="M47" s="24"/>
      <c r="N47" s="24"/>
      <c r="O47" s="24"/>
      <c r="P47" s="24"/>
      <c r="Q47" s="24"/>
      <c r="R47" s="24"/>
    </row>
    <row r="48" spans="1:19" ht="15.75" customHeight="1">
      <c r="B48" s="814"/>
      <c r="C48" s="180"/>
      <c r="D48" s="142" t="s">
        <v>8</v>
      </c>
      <c r="E48" s="148"/>
      <c r="F48" s="120"/>
      <c r="G48" s="120"/>
      <c r="H48" s="120"/>
      <c r="I48" s="120"/>
      <c r="J48" s="120"/>
      <c r="K48" s="120"/>
      <c r="L48" s="24"/>
      <c r="M48" s="24"/>
      <c r="N48" s="24"/>
      <c r="O48" s="24"/>
      <c r="P48" s="24"/>
      <c r="Q48" s="24"/>
      <c r="R48" s="24"/>
    </row>
    <row r="49" spans="2:18" ht="15.75" customHeight="1">
      <c r="B49" s="814"/>
      <c r="C49" s="180"/>
      <c r="D49" s="142" t="s">
        <v>937</v>
      </c>
      <c r="E49" s="148"/>
      <c r="F49" s="120"/>
      <c r="G49" s="120"/>
      <c r="H49" s="120"/>
      <c r="I49" s="120"/>
      <c r="J49" s="120"/>
      <c r="K49" s="120"/>
      <c r="L49" s="24"/>
      <c r="M49" s="24"/>
      <c r="N49" s="24"/>
      <c r="O49" s="24"/>
      <c r="P49" s="24"/>
      <c r="Q49" s="24"/>
      <c r="R49" s="24"/>
    </row>
    <row r="50" spans="2:18" ht="15.75" customHeight="1">
      <c r="B50" s="814"/>
      <c r="C50" s="180"/>
      <c r="D50" s="142" t="s">
        <v>10</v>
      </c>
      <c r="E50" s="148"/>
      <c r="F50" s="120"/>
      <c r="G50" s="120"/>
      <c r="H50" s="120"/>
      <c r="I50" s="120"/>
      <c r="J50" s="120"/>
      <c r="K50" s="120"/>
      <c r="L50" s="24"/>
      <c r="M50" s="24"/>
      <c r="N50" s="24"/>
      <c r="O50" s="24"/>
      <c r="P50" s="24"/>
      <c r="Q50" s="24"/>
      <c r="R50" s="24"/>
    </row>
    <row r="51" spans="2:18" ht="15.75" customHeight="1">
      <c r="B51" s="814"/>
      <c r="C51" s="180"/>
      <c r="D51" s="142" t="s">
        <v>12</v>
      </c>
      <c r="E51" s="148"/>
      <c r="F51" s="120"/>
      <c r="G51" s="120"/>
      <c r="H51" s="120"/>
      <c r="I51" s="120"/>
      <c r="J51" s="120"/>
      <c r="K51" s="120"/>
      <c r="L51" s="24"/>
      <c r="M51" s="24"/>
      <c r="N51" s="24"/>
      <c r="O51" s="24"/>
      <c r="P51" s="24"/>
      <c r="Q51" s="24"/>
      <c r="R51" s="24"/>
    </row>
    <row r="52" spans="2:18" ht="15.75" customHeight="1">
      <c r="B52" s="814"/>
      <c r="C52" s="180"/>
      <c r="D52" s="142" t="s">
        <v>14</v>
      </c>
      <c r="E52" s="148"/>
      <c r="F52" s="120"/>
      <c r="G52" s="120"/>
      <c r="H52" s="120"/>
      <c r="I52" s="120"/>
      <c r="J52" s="120"/>
      <c r="K52" s="120"/>
      <c r="L52" s="24"/>
      <c r="M52" s="24"/>
      <c r="N52" s="24"/>
      <c r="O52" s="24"/>
      <c r="P52" s="24"/>
      <c r="Q52" s="24"/>
      <c r="R52" s="24"/>
    </row>
    <row r="53" spans="2:18" ht="15.75" customHeight="1">
      <c r="B53" s="815"/>
      <c r="C53" s="145"/>
      <c r="D53" s="142" t="s">
        <v>938</v>
      </c>
      <c r="E53" s="148"/>
      <c r="F53" s="120"/>
      <c r="G53" s="120"/>
      <c r="H53" s="120"/>
      <c r="I53" s="120"/>
      <c r="J53" s="120"/>
      <c r="K53" s="120"/>
      <c r="L53" s="24"/>
      <c r="M53" s="24"/>
      <c r="N53" s="24"/>
      <c r="O53" s="24"/>
      <c r="P53" s="24"/>
      <c r="Q53" s="24"/>
      <c r="R53" s="24"/>
    </row>
    <row r="54" spans="2:18" ht="15.75" customHeight="1">
      <c r="B54" s="118"/>
      <c r="C54" s="119"/>
      <c r="D54" s="120"/>
      <c r="E54" s="120"/>
      <c r="F54" s="120"/>
      <c r="G54" s="120"/>
      <c r="H54" s="120"/>
      <c r="I54" s="120"/>
      <c r="J54" s="120"/>
      <c r="K54" s="120"/>
      <c r="L54" s="24"/>
      <c r="M54" s="24"/>
      <c r="N54" s="24"/>
      <c r="O54" s="24"/>
      <c r="P54" s="24"/>
      <c r="Q54" s="24"/>
      <c r="R54" s="24"/>
    </row>
    <row r="55" spans="2:18" ht="15.75" customHeight="1">
      <c r="B55" s="830" t="s">
        <v>939</v>
      </c>
      <c r="C55" s="732"/>
      <c r="D55" s="732"/>
      <c r="E55" s="733"/>
      <c r="F55" s="120"/>
      <c r="G55" s="120"/>
      <c r="H55" s="120"/>
      <c r="I55" s="120"/>
      <c r="J55" s="120"/>
      <c r="K55" s="120"/>
      <c r="L55" s="24"/>
      <c r="M55" s="24"/>
      <c r="N55" s="24"/>
      <c r="O55" s="24"/>
      <c r="P55" s="24"/>
      <c r="Q55" s="24"/>
      <c r="R55" s="24"/>
    </row>
    <row r="56" spans="2:18" ht="15.75" customHeight="1">
      <c r="B56" s="813">
        <v>1</v>
      </c>
      <c r="C56" s="180"/>
      <c r="D56" s="181" t="s">
        <v>936</v>
      </c>
      <c r="E56" s="195" t="s">
        <v>940</v>
      </c>
      <c r="F56" s="120"/>
      <c r="G56" s="120"/>
      <c r="H56" s="120"/>
      <c r="I56" s="120"/>
      <c r="J56" s="120"/>
      <c r="K56" s="120"/>
      <c r="L56" s="24"/>
      <c r="M56" s="24"/>
      <c r="N56" s="24"/>
      <c r="O56" s="24"/>
      <c r="P56" s="24"/>
      <c r="Q56" s="24"/>
      <c r="R56" s="24"/>
    </row>
    <row r="57" spans="2:18" ht="15.75" customHeight="1">
      <c r="B57" s="814"/>
      <c r="C57" s="180"/>
      <c r="D57" s="142" t="s">
        <v>8</v>
      </c>
      <c r="E57" s="195" t="s">
        <v>941</v>
      </c>
      <c r="F57" s="120"/>
      <c r="G57" s="120"/>
      <c r="H57" s="120"/>
      <c r="I57" s="120"/>
      <c r="J57" s="120"/>
      <c r="K57" s="120"/>
      <c r="L57" s="24"/>
      <c r="M57" s="24"/>
      <c r="N57" s="24"/>
      <c r="O57" s="24"/>
      <c r="P57" s="24"/>
      <c r="Q57" s="24"/>
      <c r="R57" s="24"/>
    </row>
    <row r="58" spans="2:18" ht="15.75" customHeight="1">
      <c r="B58" s="814"/>
      <c r="C58" s="180"/>
      <c r="D58" s="142" t="s">
        <v>937</v>
      </c>
      <c r="E58" s="183"/>
      <c r="F58" s="120"/>
      <c r="G58" s="120"/>
      <c r="H58" s="120"/>
      <c r="I58" s="120"/>
      <c r="J58" s="120"/>
      <c r="K58" s="120"/>
      <c r="L58" s="24"/>
      <c r="M58" s="24"/>
      <c r="N58" s="24"/>
      <c r="O58" s="24"/>
      <c r="P58" s="24"/>
      <c r="Q58" s="24"/>
      <c r="R58" s="24"/>
    </row>
    <row r="59" spans="2:18" ht="15.75" customHeight="1">
      <c r="B59" s="814"/>
      <c r="C59" s="180"/>
      <c r="D59" s="142" t="s">
        <v>10</v>
      </c>
      <c r="E59" s="183"/>
      <c r="F59" s="120"/>
      <c r="G59" s="120"/>
      <c r="H59" s="120"/>
      <c r="I59" s="120"/>
      <c r="J59" s="120"/>
      <c r="K59" s="120"/>
      <c r="L59" s="24"/>
      <c r="M59" s="24"/>
      <c r="N59" s="24"/>
      <c r="O59" s="24"/>
      <c r="P59" s="24"/>
      <c r="Q59" s="24"/>
      <c r="R59" s="24"/>
    </row>
    <row r="60" spans="2:18" ht="15.75" customHeight="1">
      <c r="B60" s="814"/>
      <c r="C60" s="180"/>
      <c r="D60" s="142" t="s">
        <v>12</v>
      </c>
      <c r="E60" s="183"/>
      <c r="F60" s="120"/>
      <c r="G60" s="120"/>
      <c r="H60" s="120"/>
      <c r="I60" s="120"/>
      <c r="J60" s="120"/>
      <c r="K60" s="120"/>
      <c r="L60" s="24"/>
      <c r="M60" s="24"/>
      <c r="N60" s="24"/>
      <c r="O60" s="24"/>
      <c r="P60" s="24"/>
      <c r="Q60" s="24"/>
      <c r="R60" s="24"/>
    </row>
    <row r="61" spans="2:18" ht="15.75" customHeight="1">
      <c r="B61" s="814"/>
      <c r="C61" s="180"/>
      <c r="D61" s="142" t="s">
        <v>14</v>
      </c>
      <c r="E61" s="183"/>
      <c r="F61" s="120"/>
      <c r="G61" s="120"/>
      <c r="H61" s="120"/>
      <c r="I61" s="120"/>
      <c r="J61" s="120"/>
      <c r="K61" s="120"/>
      <c r="L61" s="24"/>
      <c r="M61" s="24"/>
      <c r="N61" s="24"/>
      <c r="O61" s="24"/>
      <c r="P61" s="24"/>
      <c r="Q61" s="24"/>
      <c r="R61" s="24"/>
    </row>
    <row r="62" spans="2:18" ht="15.75" customHeight="1">
      <c r="B62" s="815"/>
      <c r="C62" s="145"/>
      <c r="D62" s="142" t="s">
        <v>938</v>
      </c>
      <c r="E62" s="183"/>
      <c r="F62" s="120"/>
      <c r="G62" s="120"/>
      <c r="H62" s="120"/>
      <c r="I62" s="120"/>
      <c r="J62" s="120"/>
      <c r="K62" s="120"/>
      <c r="L62" s="24"/>
      <c r="M62" s="24"/>
      <c r="N62" s="24"/>
      <c r="O62" s="24"/>
      <c r="P62" s="24"/>
      <c r="Q62" s="24"/>
      <c r="R62" s="24"/>
    </row>
    <row r="63" spans="2:18" ht="15.75" customHeight="1">
      <c r="B63" s="118"/>
      <c r="C63" s="119"/>
      <c r="D63" s="120"/>
      <c r="E63" s="120"/>
      <c r="F63" s="120"/>
      <c r="G63" s="120"/>
      <c r="H63" s="120"/>
      <c r="I63" s="120"/>
      <c r="J63" s="120"/>
      <c r="K63" s="120"/>
      <c r="L63" s="24"/>
      <c r="M63" s="24"/>
      <c r="N63" s="24"/>
      <c r="O63" s="24"/>
      <c r="P63" s="24"/>
      <c r="Q63" s="24"/>
      <c r="R63" s="24"/>
    </row>
    <row r="64" spans="2:18" ht="15" customHeight="1">
      <c r="B64" s="178" t="s">
        <v>942</v>
      </c>
      <c r="C64" s="224"/>
      <c r="D64" s="224"/>
      <c r="E64" s="225"/>
      <c r="F64" s="24"/>
      <c r="G64" s="120"/>
      <c r="H64" s="120"/>
      <c r="I64" s="120"/>
      <c r="J64" s="120"/>
      <c r="K64" s="120"/>
      <c r="L64" s="24"/>
      <c r="M64" s="24"/>
      <c r="N64" s="24"/>
      <c r="O64" s="24"/>
      <c r="P64" s="24"/>
      <c r="Q64" s="24"/>
      <c r="R64" s="24"/>
    </row>
    <row r="65" spans="2:18" ht="15.75" customHeight="1">
      <c r="B65" s="187" t="s">
        <v>943</v>
      </c>
      <c r="C65" s="142" t="s">
        <v>944</v>
      </c>
      <c r="D65" s="142" t="s">
        <v>945</v>
      </c>
      <c r="E65" s="142" t="s">
        <v>946</v>
      </c>
      <c r="F65" s="120"/>
      <c r="G65" s="120"/>
      <c r="H65" s="120"/>
      <c r="I65" s="120"/>
      <c r="J65" s="120"/>
      <c r="K65" s="24"/>
      <c r="L65" s="24"/>
      <c r="M65" s="24"/>
      <c r="N65" s="24"/>
      <c r="O65" s="24"/>
      <c r="P65" s="24"/>
      <c r="Q65" s="24"/>
      <c r="R65" s="24"/>
    </row>
    <row r="66" spans="2:18" ht="15.75" customHeight="1">
      <c r="B66" s="189">
        <v>42401</v>
      </c>
      <c r="C66" s="142">
        <v>0.01</v>
      </c>
      <c r="D66" s="216" t="s">
        <v>2087</v>
      </c>
      <c r="E66" s="142"/>
      <c r="F66" s="120"/>
      <c r="G66" s="120"/>
      <c r="H66" s="120"/>
      <c r="I66" s="120"/>
      <c r="J66" s="120"/>
      <c r="K66" s="24"/>
      <c r="L66" s="24"/>
      <c r="M66" s="24"/>
      <c r="N66" s="24"/>
      <c r="O66" s="24"/>
      <c r="P66" s="24"/>
      <c r="Q66" s="24"/>
      <c r="R66" s="24"/>
    </row>
    <row r="67" spans="2:18" ht="15.75" customHeight="1">
      <c r="B67" s="191"/>
      <c r="C67" s="192"/>
      <c r="D67" s="120"/>
      <c r="E67" s="120"/>
      <c r="F67" s="120"/>
      <c r="G67" s="120"/>
      <c r="H67" s="120"/>
      <c r="I67" s="120"/>
      <c r="J67" s="120"/>
      <c r="K67" s="120"/>
      <c r="L67" s="24"/>
      <c r="M67" s="24"/>
      <c r="N67" s="24"/>
      <c r="O67" s="24"/>
      <c r="P67" s="24"/>
      <c r="Q67" s="24"/>
      <c r="R67" s="24"/>
    </row>
    <row r="68" spans="2:18" ht="15.75" customHeight="1">
      <c r="B68" s="193" t="s">
        <v>850</v>
      </c>
      <c r="C68" s="194"/>
      <c r="D68" s="120"/>
      <c r="E68" s="120"/>
      <c r="F68" s="120"/>
      <c r="G68" s="120"/>
      <c r="H68" s="120"/>
      <c r="I68" s="120"/>
      <c r="J68" s="120"/>
      <c r="K68" s="120"/>
      <c r="L68" s="24"/>
      <c r="M68" s="24"/>
      <c r="N68" s="24"/>
      <c r="O68" s="24"/>
      <c r="P68" s="24"/>
      <c r="Q68" s="24"/>
      <c r="R68" s="24"/>
    </row>
    <row r="69" spans="2:18" ht="15.75" customHeight="1">
      <c r="B69" s="889"/>
      <c r="C69" s="784"/>
      <c r="D69" s="784"/>
      <c r="E69" s="784"/>
      <c r="F69" s="784"/>
      <c r="G69" s="785"/>
      <c r="H69" s="120"/>
      <c r="I69" s="120"/>
      <c r="J69" s="120"/>
      <c r="K69" s="120"/>
      <c r="L69" s="24"/>
      <c r="M69" s="24"/>
      <c r="N69" s="24"/>
      <c r="O69" s="24"/>
      <c r="P69" s="24"/>
      <c r="Q69" s="24"/>
      <c r="R69" s="24"/>
    </row>
    <row r="70" spans="2:18" ht="15.75" customHeight="1">
      <c r="B70" s="881"/>
      <c r="C70" s="790"/>
      <c r="D70" s="790"/>
      <c r="E70" s="790"/>
      <c r="F70" s="790"/>
      <c r="G70" s="791"/>
      <c r="H70" s="120"/>
      <c r="I70" s="120"/>
      <c r="J70" s="120"/>
      <c r="K70" s="120"/>
      <c r="L70" s="24"/>
      <c r="M70" s="24"/>
      <c r="N70" s="24"/>
      <c r="O70" s="24"/>
      <c r="P70" s="24"/>
      <c r="Q70" s="24"/>
      <c r="R70" s="24"/>
    </row>
    <row r="71" spans="2:18" ht="15.75" customHeight="1">
      <c r="B71" s="118"/>
      <c r="C71" s="119"/>
      <c r="D71" s="120"/>
      <c r="E71" s="120"/>
      <c r="F71" s="120"/>
      <c r="G71" s="120"/>
      <c r="H71" s="120"/>
      <c r="I71" s="120"/>
      <c r="J71" s="120"/>
      <c r="K71" s="120"/>
      <c r="L71" s="24"/>
      <c r="M71" s="24"/>
      <c r="N71" s="24"/>
      <c r="O71" s="24"/>
      <c r="P71" s="24"/>
      <c r="Q71" s="24"/>
      <c r="R71" s="24"/>
    </row>
    <row r="72" spans="2:18" ht="15.75" customHeight="1">
      <c r="B72" s="120"/>
      <c r="C72" s="170"/>
      <c r="D72" s="120"/>
      <c r="E72" s="120"/>
      <c r="F72" s="120"/>
      <c r="G72" s="120"/>
      <c r="H72" s="120"/>
      <c r="I72" s="120"/>
      <c r="J72" s="120"/>
      <c r="K72" s="120"/>
      <c r="L72" s="24"/>
      <c r="M72" s="24"/>
      <c r="N72" s="24"/>
      <c r="O72" s="24"/>
      <c r="P72" s="24"/>
      <c r="Q72" s="24"/>
      <c r="R72" s="24"/>
    </row>
    <row r="73" spans="2:18" ht="15.75" customHeight="1">
      <c r="B73" s="220" t="s">
        <v>948</v>
      </c>
      <c r="C73" s="197"/>
      <c r="D73" s="120"/>
      <c r="E73" s="120"/>
      <c r="F73" s="120"/>
      <c r="G73" s="120"/>
      <c r="H73" s="120"/>
      <c r="I73" s="120"/>
      <c r="J73" s="120"/>
      <c r="K73" s="120"/>
      <c r="L73" s="24"/>
      <c r="M73" s="24"/>
      <c r="N73" s="24"/>
      <c r="O73" s="24"/>
      <c r="P73" s="24"/>
      <c r="Q73" s="24"/>
      <c r="R73" s="24"/>
    </row>
    <row r="74" spans="2:18" ht="15.75" customHeight="1">
      <c r="B74" s="195"/>
      <c r="C74" s="130"/>
      <c r="D74" s="120"/>
      <c r="E74" s="120"/>
      <c r="F74" s="120"/>
      <c r="G74" s="120"/>
      <c r="H74" s="120"/>
      <c r="I74" s="120"/>
      <c r="J74" s="120"/>
      <c r="K74" s="120"/>
      <c r="L74" s="24"/>
      <c r="M74" s="24"/>
      <c r="N74" s="24"/>
      <c r="O74" s="24"/>
      <c r="P74" s="24"/>
      <c r="Q74" s="24"/>
      <c r="R74" s="24"/>
    </row>
    <row r="75" spans="2:18" ht="15.75" customHeight="1">
      <c r="B75" s="198" t="s">
        <v>949</v>
      </c>
      <c r="C75" s="146"/>
      <c r="D75" s="139" t="s">
        <v>2088</v>
      </c>
      <c r="E75" s="120"/>
      <c r="F75" s="120"/>
      <c r="G75" s="120"/>
      <c r="H75" s="120"/>
      <c r="I75" s="120"/>
      <c r="J75" s="120"/>
      <c r="K75" s="120"/>
      <c r="L75" s="24"/>
      <c r="M75" s="24"/>
      <c r="N75" s="24"/>
      <c r="O75" s="24"/>
      <c r="P75" s="24"/>
      <c r="Q75" s="24"/>
      <c r="R75" s="24"/>
    </row>
    <row r="76" spans="2:18" ht="15.75" customHeight="1">
      <c r="B76" s="813" t="s">
        <v>951</v>
      </c>
      <c r="C76" s="180"/>
      <c r="D76" s="221" t="s">
        <v>952</v>
      </c>
      <c r="E76" s="120"/>
      <c r="F76" s="120"/>
      <c r="G76" s="120"/>
      <c r="H76" s="120"/>
      <c r="I76" s="120"/>
      <c r="J76" s="120"/>
      <c r="K76" s="120"/>
      <c r="L76" s="24"/>
      <c r="M76" s="24"/>
      <c r="N76" s="24"/>
      <c r="O76" s="24"/>
      <c r="P76" s="24"/>
      <c r="Q76" s="24"/>
      <c r="R76" s="24"/>
    </row>
    <row r="77" spans="2:18" ht="15.75" customHeight="1">
      <c r="B77" s="814"/>
      <c r="C77" s="180"/>
      <c r="D77" s="206" t="s">
        <v>2089</v>
      </c>
      <c r="E77" s="120"/>
      <c r="F77" s="120"/>
      <c r="G77" s="120"/>
      <c r="H77" s="120"/>
      <c r="I77" s="120"/>
      <c r="J77" s="120"/>
      <c r="K77" s="120"/>
      <c r="L77" s="24"/>
      <c r="M77" s="24"/>
      <c r="N77" s="24"/>
      <c r="O77" s="24"/>
      <c r="P77" s="24"/>
      <c r="Q77" s="24"/>
      <c r="R77" s="24"/>
    </row>
    <row r="78" spans="2:18" ht="15.75" customHeight="1">
      <c r="B78" s="814"/>
      <c r="C78" s="180"/>
      <c r="D78" s="221" t="s">
        <v>955</v>
      </c>
      <c r="E78" s="120"/>
      <c r="F78" s="120"/>
      <c r="G78" s="120"/>
      <c r="H78" s="120"/>
      <c r="I78" s="120"/>
      <c r="J78" s="120"/>
      <c r="K78" s="120"/>
      <c r="L78" s="24"/>
      <c r="M78" s="24"/>
      <c r="N78" s="24"/>
      <c r="O78" s="24"/>
      <c r="P78" s="24"/>
      <c r="Q78" s="24"/>
      <c r="R78" s="24"/>
    </row>
    <row r="79" spans="2:18" ht="15.75" customHeight="1">
      <c r="B79" s="814"/>
      <c r="C79" s="180"/>
      <c r="D79" s="206" t="s">
        <v>2090</v>
      </c>
      <c r="E79" s="120"/>
      <c r="F79" s="120"/>
      <c r="G79" s="120"/>
      <c r="H79" s="120"/>
      <c r="I79" s="120"/>
      <c r="J79" s="120"/>
      <c r="K79" s="120"/>
      <c r="L79" s="24"/>
      <c r="M79" s="24"/>
      <c r="N79" s="24"/>
      <c r="O79" s="24"/>
      <c r="P79" s="24"/>
      <c r="Q79" s="24"/>
      <c r="R79" s="24"/>
    </row>
    <row r="80" spans="2:18" ht="15.75" customHeight="1">
      <c r="B80" s="814"/>
      <c r="C80" s="180"/>
      <c r="D80" s="206" t="s">
        <v>957</v>
      </c>
      <c r="E80" s="120"/>
      <c r="F80" s="120"/>
      <c r="G80" s="120"/>
      <c r="H80" s="120"/>
      <c r="I80" s="120"/>
      <c r="J80" s="120"/>
      <c r="K80" s="120"/>
      <c r="L80" s="24"/>
      <c r="M80" s="24"/>
      <c r="N80" s="24"/>
      <c r="O80" s="24"/>
      <c r="P80" s="24"/>
      <c r="Q80" s="24"/>
      <c r="R80" s="24"/>
    </row>
    <row r="81" spans="2:18" ht="15.75" customHeight="1">
      <c r="B81" s="814"/>
      <c r="C81" s="180"/>
      <c r="D81" s="221" t="s">
        <v>1184</v>
      </c>
      <c r="E81" s="120"/>
      <c r="F81" s="120"/>
      <c r="G81" s="120"/>
      <c r="H81" s="120"/>
      <c r="I81" s="120"/>
      <c r="J81" s="120"/>
      <c r="K81" s="120"/>
      <c r="L81" s="24"/>
      <c r="M81" s="24"/>
      <c r="N81" s="24"/>
      <c r="O81" s="24"/>
      <c r="P81" s="24"/>
      <c r="Q81" s="24"/>
      <c r="R81" s="24"/>
    </row>
    <row r="82" spans="2:18" ht="15.75" customHeight="1">
      <c r="B82" s="815"/>
      <c r="C82" s="145"/>
      <c r="D82" s="142" t="s">
        <v>2091</v>
      </c>
      <c r="E82" s="120"/>
      <c r="F82" s="120"/>
      <c r="G82" s="120"/>
      <c r="H82" s="120"/>
      <c r="I82" s="120"/>
      <c r="J82" s="120"/>
      <c r="K82" s="120"/>
      <c r="L82" s="24"/>
      <c r="M82" s="24"/>
      <c r="N82" s="24"/>
      <c r="O82" s="24"/>
      <c r="P82" s="24"/>
      <c r="Q82" s="24"/>
      <c r="R82" s="24"/>
    </row>
    <row r="83" spans="2:18" ht="15.75" customHeight="1">
      <c r="B83" s="813" t="s">
        <v>964</v>
      </c>
      <c r="C83" s="249"/>
      <c r="D83" s="813"/>
      <c r="E83" s="120"/>
      <c r="F83" s="120"/>
      <c r="G83" s="120"/>
      <c r="H83" s="120"/>
      <c r="I83" s="120"/>
      <c r="J83" s="120"/>
      <c r="K83" s="120"/>
      <c r="L83" s="24"/>
      <c r="M83" s="24"/>
      <c r="N83" s="24"/>
      <c r="O83" s="24"/>
      <c r="P83" s="24"/>
      <c r="Q83" s="24"/>
      <c r="R83" s="24"/>
    </row>
    <row r="84" spans="2:18" ht="15.75" customHeight="1">
      <c r="B84" s="815"/>
      <c r="C84" s="166"/>
      <c r="D84" s="815"/>
      <c r="E84" s="120"/>
      <c r="F84" s="120"/>
      <c r="G84" s="120"/>
      <c r="H84" s="120"/>
      <c r="I84" s="120"/>
      <c r="J84" s="120"/>
      <c r="K84" s="120"/>
      <c r="L84" s="24"/>
      <c r="M84" s="24"/>
      <c r="N84" s="24"/>
      <c r="O84" s="24"/>
      <c r="P84" s="24"/>
      <c r="Q84" s="24"/>
      <c r="R84" s="24"/>
    </row>
    <row r="85" spans="2:18" ht="15.75" customHeight="1">
      <c r="B85" s="813" t="s">
        <v>965</v>
      </c>
      <c r="C85" s="180"/>
      <c r="D85" s="206" t="s">
        <v>2092</v>
      </c>
      <c r="E85" s="120"/>
      <c r="F85" s="120"/>
      <c r="G85" s="120"/>
      <c r="H85" s="120"/>
      <c r="I85" s="120"/>
      <c r="J85" s="120"/>
      <c r="K85" s="120"/>
      <c r="L85" s="24"/>
      <c r="M85" s="24"/>
      <c r="N85" s="24"/>
      <c r="O85" s="24"/>
      <c r="P85" s="24"/>
      <c r="Q85" s="24"/>
      <c r="R85" s="24"/>
    </row>
    <row r="86" spans="2:18" ht="15.75" customHeight="1">
      <c r="B86" s="814"/>
      <c r="C86" s="180"/>
      <c r="D86" s="206" t="s">
        <v>2093</v>
      </c>
      <c r="E86" s="120"/>
      <c r="F86" s="120"/>
      <c r="G86" s="120"/>
      <c r="H86" s="120"/>
      <c r="I86" s="120"/>
      <c r="J86" s="120"/>
      <c r="K86" s="120"/>
      <c r="L86" s="24"/>
      <c r="M86" s="24"/>
      <c r="N86" s="24"/>
      <c r="O86" s="24"/>
      <c r="P86" s="24"/>
      <c r="Q86" s="24"/>
      <c r="R86" s="24"/>
    </row>
    <row r="87" spans="2:18" ht="15.75" customHeight="1">
      <c r="B87" s="814"/>
      <c r="C87" s="180"/>
      <c r="D87" s="206" t="s">
        <v>2094</v>
      </c>
      <c r="E87" s="120"/>
      <c r="F87" s="120"/>
      <c r="G87" s="120"/>
      <c r="H87" s="120"/>
      <c r="I87" s="120"/>
      <c r="J87" s="120"/>
      <c r="K87" s="120"/>
    </row>
    <row r="88" spans="2:18" ht="15.75" customHeight="1">
      <c r="B88" s="814"/>
      <c r="C88" s="180"/>
      <c r="D88" s="206" t="s">
        <v>2095</v>
      </c>
      <c r="E88" s="120"/>
      <c r="F88" s="120"/>
      <c r="G88" s="120"/>
      <c r="H88" s="120"/>
      <c r="I88" s="120"/>
      <c r="J88" s="120"/>
      <c r="K88" s="120"/>
    </row>
    <row r="89" spans="2:18" ht="15.75" customHeight="1">
      <c r="B89" s="814"/>
      <c r="C89" s="180"/>
      <c r="D89" s="206" t="s">
        <v>2096</v>
      </c>
      <c r="E89" s="120"/>
      <c r="F89" s="120"/>
      <c r="G89" s="120"/>
      <c r="H89" s="120"/>
      <c r="I89" s="120"/>
      <c r="J89" s="120"/>
      <c r="K89" s="120"/>
    </row>
    <row r="90" spans="2:18" ht="15.75" customHeight="1">
      <c r="B90" s="814"/>
      <c r="C90" s="180"/>
      <c r="D90" s="206" t="s">
        <v>2097</v>
      </c>
      <c r="E90" s="120"/>
      <c r="F90" s="120"/>
      <c r="G90" s="120"/>
      <c r="H90" s="120"/>
      <c r="I90" s="120"/>
      <c r="J90" s="120"/>
      <c r="K90" s="120"/>
    </row>
    <row r="91" spans="2:18" ht="15.75" customHeight="1">
      <c r="B91" s="814"/>
      <c r="C91" s="180"/>
      <c r="D91" s="206" t="s">
        <v>2098</v>
      </c>
      <c r="E91" s="120"/>
      <c r="F91" s="120"/>
      <c r="G91" s="120"/>
      <c r="H91" s="120"/>
      <c r="I91" s="120"/>
      <c r="J91" s="120"/>
      <c r="K91" s="120"/>
    </row>
    <row r="92" spans="2:18" ht="15.75" customHeight="1">
      <c r="B92" s="814"/>
      <c r="C92" s="180"/>
      <c r="D92" s="206" t="s">
        <v>2099</v>
      </c>
      <c r="E92" s="120"/>
      <c r="F92" s="120"/>
      <c r="G92" s="120"/>
      <c r="H92" s="120"/>
      <c r="I92" s="120"/>
      <c r="J92" s="120"/>
      <c r="K92" s="120"/>
    </row>
    <row r="93" spans="2:18" ht="15.75" customHeight="1">
      <c r="B93" s="814"/>
      <c r="C93" s="180"/>
      <c r="D93" s="206" t="s">
        <v>2100</v>
      </c>
      <c r="E93" s="120"/>
      <c r="F93" s="120"/>
      <c r="G93" s="120"/>
      <c r="H93" s="120"/>
      <c r="I93" s="120"/>
      <c r="J93" s="120"/>
      <c r="K93" s="120"/>
    </row>
    <row r="94" spans="2:18" ht="15.75" customHeight="1">
      <c r="B94" s="814"/>
      <c r="C94" s="180"/>
      <c r="D94" s="206" t="s">
        <v>2101</v>
      </c>
      <c r="E94" s="120"/>
      <c r="F94" s="120"/>
      <c r="G94" s="120"/>
      <c r="H94" s="120"/>
      <c r="I94" s="120"/>
      <c r="J94" s="120"/>
      <c r="K94" s="120"/>
    </row>
    <row r="95" spans="2:18" ht="15.75" customHeight="1">
      <c r="B95" s="815"/>
      <c r="C95" s="145"/>
      <c r="D95" s="142" t="s">
        <v>2102</v>
      </c>
      <c r="E95" s="120"/>
      <c r="F95" s="120"/>
      <c r="G95" s="120"/>
      <c r="H95" s="120"/>
      <c r="I95" s="120"/>
      <c r="J95" s="120"/>
      <c r="K95" s="120"/>
    </row>
    <row r="96" spans="2:18" ht="15.75" customHeight="1">
      <c r="B96" s="813" t="s">
        <v>982</v>
      </c>
      <c r="C96" s="180"/>
      <c r="D96" s="221" t="s">
        <v>2103</v>
      </c>
      <c r="E96" s="120"/>
      <c r="F96" s="120"/>
      <c r="G96" s="120"/>
      <c r="H96" s="120"/>
      <c r="I96" s="120"/>
      <c r="J96" s="120"/>
      <c r="K96" s="120"/>
    </row>
    <row r="97" spans="2:11" ht="15.75" customHeight="1">
      <c r="B97" s="814"/>
      <c r="C97" s="180"/>
      <c r="D97" s="222"/>
      <c r="E97" s="120"/>
      <c r="F97" s="120"/>
      <c r="G97" s="120"/>
      <c r="H97" s="120"/>
      <c r="I97" s="120"/>
      <c r="J97" s="120"/>
      <c r="K97" s="120"/>
    </row>
    <row r="98" spans="2:11" ht="15.75" customHeight="1">
      <c r="B98" s="814"/>
      <c r="C98" s="180"/>
      <c r="D98" s="206" t="s">
        <v>983</v>
      </c>
      <c r="E98" s="120"/>
      <c r="F98" s="120"/>
      <c r="G98" s="120"/>
      <c r="H98" s="120"/>
      <c r="I98" s="120"/>
      <c r="J98" s="120"/>
      <c r="K98" s="120"/>
    </row>
    <row r="99" spans="2:11" ht="15.75" customHeight="1">
      <c r="B99" s="814"/>
      <c r="C99" s="180"/>
      <c r="D99" s="206" t="s">
        <v>2104</v>
      </c>
      <c r="E99" s="120"/>
      <c r="F99" s="120"/>
      <c r="G99" s="120"/>
      <c r="H99" s="120"/>
      <c r="I99" s="120"/>
      <c r="J99" s="120"/>
      <c r="K99" s="120"/>
    </row>
    <row r="100" spans="2:11" ht="15.75" customHeight="1">
      <c r="B100" s="814"/>
      <c r="C100" s="180"/>
      <c r="D100" s="206" t="s">
        <v>2105</v>
      </c>
      <c r="E100" s="120"/>
      <c r="F100" s="120"/>
      <c r="G100" s="120"/>
      <c r="H100" s="120"/>
      <c r="I100" s="120"/>
      <c r="J100" s="120"/>
      <c r="K100" s="120"/>
    </row>
    <row r="101" spans="2:11" ht="15.75" customHeight="1">
      <c r="B101" s="814"/>
      <c r="C101" s="180"/>
      <c r="D101" s="206" t="s">
        <v>2106</v>
      </c>
      <c r="E101" s="120"/>
      <c r="F101" s="120"/>
      <c r="G101" s="120"/>
      <c r="H101" s="120"/>
      <c r="I101" s="120"/>
      <c r="J101" s="120"/>
      <c r="K101" s="120"/>
    </row>
    <row r="102" spans="2:11" ht="15.75" customHeight="1">
      <c r="B102" s="814"/>
      <c r="C102" s="180"/>
      <c r="D102" s="206" t="s">
        <v>2107</v>
      </c>
      <c r="E102" s="120"/>
      <c r="F102" s="120"/>
      <c r="G102" s="120"/>
      <c r="H102" s="120"/>
      <c r="I102" s="120"/>
      <c r="J102" s="120"/>
      <c r="K102" s="120"/>
    </row>
    <row r="103" spans="2:11" ht="15.75" customHeight="1">
      <c r="B103" s="814"/>
      <c r="C103" s="180"/>
      <c r="D103" s="206" t="s">
        <v>2108</v>
      </c>
      <c r="E103" s="120"/>
      <c r="F103" s="120"/>
      <c r="G103" s="120"/>
      <c r="H103" s="120"/>
      <c r="I103" s="120"/>
      <c r="J103" s="120"/>
      <c r="K103" s="120"/>
    </row>
    <row r="104" spans="2:11" ht="15.75" customHeight="1">
      <c r="B104" s="814"/>
      <c r="C104" s="180"/>
      <c r="D104" s="206" t="s">
        <v>2109</v>
      </c>
      <c r="E104" s="120"/>
      <c r="F104" s="120"/>
      <c r="G104" s="120"/>
      <c r="H104" s="120"/>
      <c r="I104" s="120"/>
      <c r="J104" s="120"/>
      <c r="K104" s="120"/>
    </row>
    <row r="105" spans="2:11" ht="15.75" customHeight="1">
      <c r="B105" s="814"/>
      <c r="C105" s="180"/>
      <c r="D105" s="206" t="s">
        <v>2110</v>
      </c>
      <c r="E105" s="120"/>
      <c r="F105" s="120"/>
      <c r="G105" s="120"/>
      <c r="H105" s="120"/>
      <c r="I105" s="120"/>
      <c r="J105" s="120"/>
      <c r="K105" s="120"/>
    </row>
    <row r="106" spans="2:11" ht="15.75" customHeight="1">
      <c r="B106" s="814"/>
      <c r="C106" s="180"/>
      <c r="D106" s="206" t="s">
        <v>1777</v>
      </c>
      <c r="E106" s="120"/>
      <c r="F106" s="120"/>
      <c r="G106" s="120"/>
      <c r="H106" s="120"/>
      <c r="I106" s="120"/>
      <c r="J106" s="120"/>
      <c r="K106" s="120"/>
    </row>
    <row r="107" spans="2:11" ht="15.75" customHeight="1">
      <c r="B107" s="814"/>
      <c r="C107" s="180"/>
      <c r="D107" s="244" t="s">
        <v>1153</v>
      </c>
      <c r="E107" s="120"/>
      <c r="F107" s="120"/>
      <c r="G107" s="120"/>
      <c r="H107" s="120"/>
      <c r="I107" s="120"/>
      <c r="J107" s="120"/>
      <c r="K107" s="120"/>
    </row>
    <row r="108" spans="2:11" ht="15.75" customHeight="1">
      <c r="B108" s="814"/>
      <c r="C108" s="180"/>
      <c r="D108" s="206" t="s">
        <v>1127</v>
      </c>
      <c r="E108" s="120"/>
      <c r="F108" s="120"/>
      <c r="G108" s="120"/>
      <c r="H108" s="120"/>
      <c r="I108" s="120"/>
      <c r="J108" s="120"/>
      <c r="K108" s="120"/>
    </row>
    <row r="109" spans="2:11" ht="15.75" customHeight="1">
      <c r="B109" s="814"/>
      <c r="C109" s="180"/>
      <c r="D109" s="221" t="s">
        <v>2111</v>
      </c>
      <c r="E109" s="120"/>
      <c r="F109" s="120"/>
      <c r="G109" s="120"/>
      <c r="H109" s="120"/>
      <c r="I109" s="120"/>
      <c r="J109" s="120"/>
      <c r="K109" s="120"/>
    </row>
    <row r="110" spans="2:11" ht="15.75" customHeight="1">
      <c r="B110" s="814"/>
      <c r="C110" s="180"/>
      <c r="D110" s="222"/>
      <c r="E110" s="120"/>
      <c r="F110" s="120"/>
      <c r="G110" s="120"/>
      <c r="H110" s="120"/>
      <c r="I110" s="120"/>
      <c r="J110" s="120"/>
      <c r="K110" s="120"/>
    </row>
    <row r="111" spans="2:11" ht="15.75" customHeight="1">
      <c r="B111" s="814"/>
      <c r="C111" s="180"/>
      <c r="D111" s="206" t="s">
        <v>983</v>
      </c>
      <c r="E111" s="120"/>
      <c r="F111" s="120"/>
      <c r="G111" s="120"/>
      <c r="H111" s="120"/>
      <c r="I111" s="120"/>
      <c r="J111" s="120"/>
      <c r="K111" s="120"/>
    </row>
    <row r="112" spans="2:11" ht="15.75" customHeight="1">
      <c r="B112" s="814"/>
      <c r="C112" s="180"/>
      <c r="D112" s="206" t="s">
        <v>2112</v>
      </c>
      <c r="E112" s="120"/>
      <c r="F112" s="120"/>
      <c r="G112" s="120"/>
      <c r="H112" s="120"/>
      <c r="I112" s="120"/>
      <c r="J112" s="120"/>
      <c r="K112" s="120"/>
    </row>
    <row r="113" spans="1:26" ht="15.75" customHeight="1">
      <c r="B113" s="814"/>
      <c r="C113" s="180"/>
      <c r="D113" s="206" t="s">
        <v>2113</v>
      </c>
      <c r="E113" s="120"/>
      <c r="F113" s="120"/>
      <c r="G113" s="120"/>
      <c r="H113" s="120"/>
      <c r="I113" s="120"/>
      <c r="J113" s="120"/>
      <c r="K113" s="120"/>
    </row>
    <row r="114" spans="1:26" ht="15.75" customHeight="1">
      <c r="B114" s="815"/>
      <c r="C114" s="145"/>
      <c r="D114" s="142" t="s">
        <v>2114</v>
      </c>
      <c r="E114" s="120"/>
      <c r="F114" s="120"/>
      <c r="G114" s="120"/>
      <c r="H114" s="120"/>
      <c r="I114" s="120"/>
      <c r="J114" s="120"/>
      <c r="K114" s="120"/>
    </row>
    <row r="115" spans="1:26" ht="15.75" customHeight="1">
      <c r="B115" s="120"/>
      <c r="C115" s="170"/>
      <c r="D115" s="120"/>
      <c r="E115" s="120"/>
      <c r="F115" s="120"/>
      <c r="G115" s="120"/>
      <c r="H115" s="120"/>
      <c r="I115" s="120"/>
      <c r="J115" s="120"/>
      <c r="K115" s="120"/>
    </row>
    <row r="116" spans="1:26" ht="15.75" customHeight="1">
      <c r="A116" s="24"/>
      <c r="B116" s="24"/>
      <c r="C116" s="170"/>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ht="15.75" customHeight="1">
      <c r="A117" s="24"/>
      <c r="B117" s="24"/>
      <c r="C117" s="170"/>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ht="15.75" customHeight="1">
      <c r="A118" s="24"/>
      <c r="B118" s="24"/>
      <c r="C118" s="170"/>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ht="15.75" customHeight="1">
      <c r="A119" s="24"/>
      <c r="B119" s="24"/>
      <c r="C119" s="170"/>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ht="15.75" customHeight="1">
      <c r="A120" s="24"/>
      <c r="B120" s="24"/>
      <c r="C120" s="170"/>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ht="15.75" customHeight="1">
      <c r="A121" s="24"/>
      <c r="B121" s="24"/>
      <c r="C121" s="170"/>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ht="15.75" customHeight="1">
      <c r="A122" s="24"/>
      <c r="B122" s="24"/>
      <c r="C122" s="170"/>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ht="15.75" customHeight="1">
      <c r="A123" s="24"/>
      <c r="B123" s="24"/>
      <c r="C123" s="170"/>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ht="15.75" customHeight="1">
      <c r="A124" s="24"/>
      <c r="B124" s="24"/>
      <c r="C124" s="170"/>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ht="15.75" customHeight="1">
      <c r="C125" s="170"/>
    </row>
    <row r="126" spans="1:26" ht="15.75" customHeight="1">
      <c r="C126" s="170"/>
    </row>
    <row r="127" spans="1:26" ht="15.75" customHeight="1">
      <c r="C127" s="170"/>
    </row>
    <row r="128" spans="1:26" ht="15.75" customHeight="1">
      <c r="C128" s="170"/>
    </row>
    <row r="129" spans="3:3" ht="15.75" customHeight="1">
      <c r="C129" s="170"/>
    </row>
    <row r="130" spans="3:3" ht="15.75" customHeight="1">
      <c r="C130" s="170"/>
    </row>
    <row r="131" spans="3:3" ht="15.75" customHeight="1">
      <c r="C131" s="170"/>
    </row>
    <row r="132" spans="3:3" ht="15.75" customHeight="1">
      <c r="C132" s="170"/>
    </row>
    <row r="133" spans="3:3" ht="15.75" customHeight="1">
      <c r="C133" s="170"/>
    </row>
    <row r="134" spans="3:3" ht="15.75" customHeight="1">
      <c r="C134" s="170"/>
    </row>
    <row r="135" spans="3:3" ht="15.75" customHeight="1">
      <c r="C135" s="170"/>
    </row>
    <row r="136" spans="3:3" ht="15.75" customHeight="1">
      <c r="C136" s="170"/>
    </row>
    <row r="137" spans="3:3" ht="15.75" customHeight="1">
      <c r="C137" s="170"/>
    </row>
    <row r="138" spans="3:3" ht="15.75" customHeight="1">
      <c r="C138" s="170"/>
    </row>
    <row r="139" spans="3:3" ht="15.75" customHeight="1">
      <c r="C139" s="170"/>
    </row>
    <row r="140" spans="3:3" ht="15.75" customHeight="1">
      <c r="C140" s="170"/>
    </row>
    <row r="141" spans="3:3" ht="15.75" customHeight="1">
      <c r="C141" s="170"/>
    </row>
    <row r="142" spans="3:3" ht="15.75" customHeight="1">
      <c r="C142" s="170"/>
    </row>
    <row r="143" spans="3:3" ht="15.75" customHeight="1">
      <c r="C143" s="170"/>
    </row>
    <row r="144" spans="3:3" ht="15.75" customHeight="1">
      <c r="C144" s="170"/>
    </row>
    <row r="145" spans="3:3" ht="15.75" customHeight="1">
      <c r="C145" s="170"/>
    </row>
    <row r="146" spans="3:3" ht="15.75" customHeight="1">
      <c r="C146" s="170"/>
    </row>
    <row r="147" spans="3:3" ht="15.75" customHeight="1">
      <c r="C147" s="170"/>
    </row>
    <row r="148" spans="3:3" ht="15.75" customHeight="1">
      <c r="C148" s="170"/>
    </row>
    <row r="149" spans="3:3" ht="15.75" customHeight="1">
      <c r="C149" s="170"/>
    </row>
    <row r="150" spans="3:3" ht="15.75" customHeight="1">
      <c r="C150" s="170"/>
    </row>
    <row r="151" spans="3:3" ht="15.75" customHeight="1">
      <c r="C151" s="170"/>
    </row>
    <row r="152" spans="3:3" ht="15.75" customHeight="1">
      <c r="C152" s="170"/>
    </row>
    <row r="153" spans="3:3" ht="15.75" customHeight="1">
      <c r="C153" s="170"/>
    </row>
    <row r="154" spans="3:3" ht="15.75" customHeight="1">
      <c r="C154" s="170"/>
    </row>
    <row r="155" spans="3:3" ht="15.75" customHeight="1">
      <c r="C155" s="170"/>
    </row>
    <row r="156" spans="3:3" ht="15.75" customHeight="1">
      <c r="C156" s="170"/>
    </row>
    <row r="157" spans="3:3" ht="15.75" customHeight="1">
      <c r="C157" s="170"/>
    </row>
    <row r="158" spans="3:3" ht="15.75" customHeight="1">
      <c r="C158" s="170"/>
    </row>
    <row r="159" spans="3:3" ht="15.75" customHeight="1">
      <c r="C159" s="170"/>
    </row>
    <row r="160" spans="3:3" ht="15.75" customHeight="1">
      <c r="C160" s="170"/>
    </row>
    <row r="161" spans="3:3" ht="15.75" customHeight="1">
      <c r="C161" s="170"/>
    </row>
    <row r="162" spans="3:3" ht="15.75" customHeight="1">
      <c r="C162" s="170"/>
    </row>
    <row r="163" spans="3:3" ht="15.75" customHeight="1">
      <c r="C163" s="170"/>
    </row>
    <row r="164" spans="3:3" ht="15.75" customHeight="1">
      <c r="C164" s="170"/>
    </row>
    <row r="165" spans="3:3" ht="15.75" customHeight="1">
      <c r="C165" s="170"/>
    </row>
    <row r="166" spans="3:3" ht="15.75" customHeight="1">
      <c r="C166" s="170"/>
    </row>
    <row r="167" spans="3:3" ht="15.75" customHeight="1">
      <c r="C167" s="170"/>
    </row>
    <row r="168" spans="3:3" ht="15.75" customHeight="1">
      <c r="C168" s="170"/>
    </row>
    <row r="169" spans="3:3" ht="15.75" customHeight="1">
      <c r="C169" s="170"/>
    </row>
    <row r="170" spans="3:3" ht="15.75" customHeight="1">
      <c r="C170" s="170"/>
    </row>
    <row r="171" spans="3:3" ht="15.75" customHeight="1">
      <c r="C171" s="170"/>
    </row>
    <row r="172" spans="3:3" ht="15.75" customHeight="1">
      <c r="C172" s="170"/>
    </row>
    <row r="173" spans="3:3" ht="15.75" customHeight="1">
      <c r="C173" s="170"/>
    </row>
    <row r="174" spans="3:3" ht="15.75" customHeight="1">
      <c r="C174" s="170"/>
    </row>
    <row r="175" spans="3:3" ht="15.75" customHeight="1">
      <c r="C175" s="170"/>
    </row>
    <row r="176" spans="3:3" ht="15.75" customHeight="1">
      <c r="C176" s="170"/>
    </row>
    <row r="177" spans="3:3" ht="15.75" customHeight="1">
      <c r="C177" s="170"/>
    </row>
    <row r="178" spans="3:3" ht="15.75" customHeight="1">
      <c r="C178" s="170"/>
    </row>
    <row r="179" spans="3:3" ht="15.75" customHeight="1">
      <c r="C179" s="170"/>
    </row>
    <row r="180" spans="3:3" ht="15.75" customHeight="1">
      <c r="C180" s="170"/>
    </row>
    <row r="181" spans="3:3" ht="15.75" customHeight="1">
      <c r="C181" s="170"/>
    </row>
    <row r="182" spans="3:3" ht="15.75" customHeight="1">
      <c r="C182" s="170"/>
    </row>
    <row r="183" spans="3:3" ht="15.75" customHeight="1">
      <c r="C183" s="170"/>
    </row>
    <row r="184" spans="3:3" ht="15.75" customHeight="1">
      <c r="C184" s="170"/>
    </row>
    <row r="185" spans="3:3" ht="15.75" customHeight="1">
      <c r="C185" s="170"/>
    </row>
    <row r="186" spans="3:3" ht="15.75" customHeight="1">
      <c r="C186" s="170"/>
    </row>
    <row r="187" spans="3:3" ht="15.75" customHeight="1">
      <c r="C187" s="170"/>
    </row>
    <row r="188" spans="3:3" ht="15.75" customHeight="1">
      <c r="C188" s="170"/>
    </row>
    <row r="189" spans="3:3" ht="15.75" customHeight="1">
      <c r="C189" s="170"/>
    </row>
    <row r="190" spans="3:3" ht="15.75" customHeight="1">
      <c r="C190" s="170"/>
    </row>
    <row r="191" spans="3:3" ht="15.75" customHeight="1">
      <c r="C191" s="170"/>
    </row>
    <row r="192" spans="3:3" ht="15.75" customHeight="1">
      <c r="C192" s="170"/>
    </row>
    <row r="193" spans="3:3" ht="15.75" customHeight="1">
      <c r="C193" s="170"/>
    </row>
    <row r="194" spans="3:3" ht="15.75" customHeight="1">
      <c r="C194" s="170"/>
    </row>
    <row r="195" spans="3:3" ht="15.75" customHeight="1">
      <c r="C195" s="170"/>
    </row>
    <row r="196" spans="3:3" ht="15.75" customHeight="1">
      <c r="C196" s="170"/>
    </row>
    <row r="197" spans="3:3" ht="15.75" customHeight="1">
      <c r="C197" s="170"/>
    </row>
    <row r="198" spans="3:3" ht="15.75" customHeight="1">
      <c r="C198" s="170"/>
    </row>
    <row r="199" spans="3:3" ht="15.75" customHeight="1">
      <c r="C199" s="170"/>
    </row>
    <row r="200" spans="3:3" ht="15.75" customHeight="1">
      <c r="C200" s="170"/>
    </row>
    <row r="201" spans="3:3" ht="15.75" customHeight="1">
      <c r="C201" s="170"/>
    </row>
    <row r="202" spans="3:3" ht="15.75" customHeight="1">
      <c r="C202" s="170"/>
    </row>
    <row r="203" spans="3:3" ht="15.75" customHeight="1">
      <c r="C203" s="170"/>
    </row>
    <row r="204" spans="3:3" ht="15.75" customHeight="1">
      <c r="C204" s="170"/>
    </row>
    <row r="205" spans="3:3" ht="15.75" customHeight="1">
      <c r="C205" s="170"/>
    </row>
    <row r="206" spans="3:3" ht="15.75" customHeight="1">
      <c r="C206" s="170"/>
    </row>
    <row r="207" spans="3:3" ht="15.75" customHeight="1">
      <c r="C207" s="170"/>
    </row>
    <row r="208" spans="3:3" ht="15.75" customHeight="1">
      <c r="C208" s="170"/>
    </row>
    <row r="209" spans="3:3" ht="15.75" customHeight="1">
      <c r="C209" s="170"/>
    </row>
    <row r="210" spans="3:3" ht="15.75" customHeight="1">
      <c r="C210" s="170"/>
    </row>
    <row r="211" spans="3:3" ht="15.75" customHeight="1">
      <c r="C211" s="170"/>
    </row>
    <row r="212" spans="3:3" ht="15.75" customHeight="1">
      <c r="C212" s="170"/>
    </row>
    <row r="213" spans="3:3" ht="15.75" customHeight="1">
      <c r="C213" s="170"/>
    </row>
    <row r="214" spans="3:3" ht="15.75" customHeight="1">
      <c r="C214" s="170"/>
    </row>
    <row r="215" spans="3:3" ht="15.75" customHeight="1">
      <c r="C215" s="170"/>
    </row>
    <row r="216" spans="3:3" ht="15.75" customHeight="1">
      <c r="C216" s="170"/>
    </row>
    <row r="217" spans="3:3" ht="15.75" customHeight="1">
      <c r="C217" s="170"/>
    </row>
    <row r="218" spans="3:3" ht="15.75" customHeight="1">
      <c r="C218" s="170"/>
    </row>
    <row r="219" spans="3:3" ht="15.75" customHeight="1">
      <c r="C219" s="170"/>
    </row>
    <row r="220" spans="3:3" ht="15.75" customHeight="1">
      <c r="C220" s="170"/>
    </row>
    <row r="221" spans="3:3" ht="15.75" customHeight="1">
      <c r="C221" s="170"/>
    </row>
    <row r="222" spans="3:3" ht="15.75" customHeight="1">
      <c r="C222" s="170"/>
    </row>
    <row r="223" spans="3:3" ht="15.75" customHeight="1">
      <c r="C223" s="170"/>
    </row>
    <row r="224" spans="3:3" ht="15.75" customHeight="1">
      <c r="C224" s="170"/>
    </row>
    <row r="225" spans="3:3" ht="15.75" customHeight="1">
      <c r="C225" s="170"/>
    </row>
    <row r="226" spans="3:3" ht="15.75" customHeight="1">
      <c r="C226" s="170"/>
    </row>
    <row r="227" spans="3:3" ht="15.75" customHeight="1">
      <c r="C227" s="170"/>
    </row>
    <row r="228" spans="3:3" ht="15.75" customHeight="1">
      <c r="C228" s="170"/>
    </row>
    <row r="229" spans="3:3" ht="15.75" customHeight="1">
      <c r="C229" s="170"/>
    </row>
    <row r="230" spans="3:3" ht="15.75" customHeight="1">
      <c r="C230" s="170"/>
    </row>
    <row r="231" spans="3:3" ht="15.75" customHeight="1">
      <c r="C231" s="170"/>
    </row>
    <row r="232" spans="3:3" ht="15.75" customHeight="1">
      <c r="C232" s="170"/>
    </row>
    <row r="233" spans="3:3" ht="15.75" customHeight="1">
      <c r="C233" s="170"/>
    </row>
    <row r="234" spans="3:3" ht="15.75" customHeight="1">
      <c r="C234" s="170"/>
    </row>
    <row r="235" spans="3:3" ht="15.75" customHeight="1">
      <c r="C235" s="170"/>
    </row>
    <row r="236" spans="3:3" ht="15.75" customHeight="1">
      <c r="C236" s="170"/>
    </row>
    <row r="237" spans="3:3" ht="15.75" customHeight="1">
      <c r="C237" s="170"/>
    </row>
    <row r="238" spans="3:3" ht="15.75" customHeight="1">
      <c r="C238" s="170"/>
    </row>
    <row r="239" spans="3:3" ht="15.75" customHeight="1">
      <c r="C239" s="170"/>
    </row>
    <row r="240" spans="3:3" ht="15.75" customHeight="1">
      <c r="C240" s="170"/>
    </row>
    <row r="241" spans="3:3" ht="15.75" customHeight="1">
      <c r="C241" s="170"/>
    </row>
    <row r="242" spans="3:3" ht="15.75" customHeight="1">
      <c r="C242" s="170"/>
    </row>
    <row r="243" spans="3:3" ht="15.75" customHeight="1">
      <c r="C243" s="170"/>
    </row>
    <row r="244" spans="3:3" ht="15.75" customHeight="1">
      <c r="C244" s="170"/>
    </row>
    <row r="245" spans="3:3" ht="15.75" customHeight="1">
      <c r="C245" s="170"/>
    </row>
    <row r="246" spans="3:3" ht="15.75" customHeight="1">
      <c r="C246" s="170"/>
    </row>
    <row r="247" spans="3:3" ht="15.75" customHeight="1">
      <c r="C247" s="170"/>
    </row>
    <row r="248" spans="3:3" ht="15.75" customHeight="1">
      <c r="C248" s="170"/>
    </row>
    <row r="249" spans="3:3" ht="15.75" customHeight="1">
      <c r="C249" s="170"/>
    </row>
    <row r="250" spans="3:3" ht="15.75" customHeight="1">
      <c r="C250" s="170"/>
    </row>
    <row r="251" spans="3:3" ht="15.75" customHeight="1">
      <c r="C251" s="170"/>
    </row>
    <row r="252" spans="3:3" ht="15.75" customHeight="1">
      <c r="C252" s="170"/>
    </row>
    <row r="253" spans="3:3" ht="15.75" customHeight="1">
      <c r="C253" s="170"/>
    </row>
    <row r="254" spans="3:3" ht="15.75" customHeight="1">
      <c r="C254" s="170"/>
    </row>
    <row r="255" spans="3:3" ht="15.75" customHeight="1">
      <c r="C255" s="170"/>
    </row>
    <row r="256" spans="3:3" ht="15.75" customHeight="1">
      <c r="C256" s="170"/>
    </row>
    <row r="257" spans="3:3" ht="15.75" customHeight="1">
      <c r="C257" s="170"/>
    </row>
    <row r="258" spans="3:3" ht="15.75" customHeight="1">
      <c r="C258" s="170"/>
    </row>
    <row r="259" spans="3:3" ht="15.75" customHeight="1">
      <c r="C259" s="170"/>
    </row>
    <row r="260" spans="3:3" ht="15.75" customHeight="1">
      <c r="C260" s="170"/>
    </row>
    <row r="261" spans="3:3" ht="15.75" customHeight="1">
      <c r="C261" s="170"/>
    </row>
    <row r="262" spans="3:3" ht="15.75" customHeight="1">
      <c r="C262" s="170"/>
    </row>
    <row r="263" spans="3:3" ht="15.75" customHeight="1">
      <c r="C263" s="170"/>
    </row>
    <row r="264" spans="3:3" ht="15.75" customHeight="1">
      <c r="C264" s="170"/>
    </row>
    <row r="265" spans="3:3" ht="15.75" customHeight="1">
      <c r="C265" s="170"/>
    </row>
    <row r="266" spans="3:3" ht="15.75" customHeight="1">
      <c r="C266" s="170"/>
    </row>
    <row r="267" spans="3:3" ht="15.75" customHeight="1">
      <c r="C267" s="170"/>
    </row>
    <row r="268" spans="3:3" ht="15.75" customHeight="1">
      <c r="C268" s="170"/>
    </row>
    <row r="269" spans="3:3" ht="15.75" customHeight="1">
      <c r="C269" s="170"/>
    </row>
    <row r="270" spans="3:3" ht="15.75" customHeight="1">
      <c r="C270" s="170"/>
    </row>
    <row r="271" spans="3:3" ht="15.75" customHeight="1">
      <c r="C271" s="170"/>
    </row>
    <row r="272" spans="3:3" ht="15.75" customHeight="1">
      <c r="C272" s="170"/>
    </row>
    <row r="273" spans="3:3" ht="15.75" customHeight="1">
      <c r="C273" s="170"/>
    </row>
    <row r="274" spans="3:3" ht="15.75" customHeight="1">
      <c r="C274" s="170"/>
    </row>
    <row r="275" spans="3:3" ht="15.75" customHeight="1">
      <c r="C275" s="170"/>
    </row>
    <row r="276" spans="3:3" ht="15.75" customHeight="1">
      <c r="C276" s="170"/>
    </row>
    <row r="277" spans="3:3" ht="15.75" customHeight="1">
      <c r="C277" s="170"/>
    </row>
    <row r="278" spans="3:3" ht="15.75" customHeight="1">
      <c r="C278" s="170"/>
    </row>
    <row r="279" spans="3:3" ht="15.75" customHeight="1">
      <c r="C279" s="170"/>
    </row>
    <row r="280" spans="3:3" ht="15.75" customHeight="1">
      <c r="C280" s="170"/>
    </row>
    <row r="281" spans="3:3" ht="15.75" customHeight="1">
      <c r="C281" s="170"/>
    </row>
    <row r="282" spans="3:3" ht="15.75" customHeight="1">
      <c r="C282" s="170"/>
    </row>
    <row r="283" spans="3:3" ht="15.75" customHeight="1">
      <c r="C283" s="170"/>
    </row>
    <row r="284" spans="3:3" ht="15.75" customHeight="1">
      <c r="C284" s="170"/>
    </row>
    <row r="285" spans="3:3" ht="15.75" customHeight="1">
      <c r="C285" s="170"/>
    </row>
    <row r="286" spans="3:3" ht="15.75" customHeight="1">
      <c r="C286" s="170"/>
    </row>
    <row r="287" spans="3:3" ht="15.75" customHeight="1">
      <c r="C287" s="170"/>
    </row>
    <row r="288" spans="3:3" ht="15.75" customHeight="1">
      <c r="C288" s="170"/>
    </row>
    <row r="289" spans="3:3" ht="15.75" customHeight="1">
      <c r="C289" s="170"/>
    </row>
    <row r="290" spans="3:3" ht="15.75" customHeight="1">
      <c r="C290" s="170"/>
    </row>
    <row r="291" spans="3:3" ht="15.75" customHeight="1">
      <c r="C291" s="170"/>
    </row>
    <row r="292" spans="3:3" ht="15.75" customHeight="1">
      <c r="C292" s="170"/>
    </row>
    <row r="293" spans="3:3" ht="15.75" customHeight="1">
      <c r="C293" s="170"/>
    </row>
    <row r="294" spans="3:3" ht="15.75" customHeight="1">
      <c r="C294" s="170"/>
    </row>
    <row r="295" spans="3:3" ht="15.75" customHeight="1">
      <c r="C295" s="170"/>
    </row>
    <row r="296" spans="3:3" ht="15.75" customHeight="1">
      <c r="C296" s="170"/>
    </row>
    <row r="297" spans="3:3" ht="15.75" customHeight="1">
      <c r="C297" s="170"/>
    </row>
    <row r="298" spans="3:3" ht="15.75" customHeight="1">
      <c r="C298" s="170"/>
    </row>
    <row r="299" spans="3:3" ht="15.75" customHeight="1">
      <c r="C299" s="170"/>
    </row>
    <row r="300" spans="3:3" ht="15.75" customHeight="1">
      <c r="C300" s="170"/>
    </row>
    <row r="301" spans="3:3" ht="15.75" customHeight="1">
      <c r="C301" s="170"/>
    </row>
    <row r="302" spans="3:3" ht="15.75" customHeight="1">
      <c r="C302" s="170"/>
    </row>
    <row r="303" spans="3:3" ht="15.75" customHeight="1">
      <c r="C303" s="170"/>
    </row>
    <row r="304" spans="3:3" ht="15.75" customHeight="1">
      <c r="C304" s="170"/>
    </row>
    <row r="305" spans="3:3" ht="15.75" customHeight="1">
      <c r="C305" s="170"/>
    </row>
    <row r="306" spans="3:3" ht="15.75" customHeight="1">
      <c r="C306" s="170"/>
    </row>
    <row r="307" spans="3:3" ht="15.75" customHeight="1">
      <c r="C307" s="170"/>
    </row>
    <row r="308" spans="3:3" ht="15.75" customHeight="1">
      <c r="C308" s="170"/>
    </row>
    <row r="309" spans="3:3" ht="15.75" customHeight="1">
      <c r="C309" s="170"/>
    </row>
    <row r="310" spans="3:3" ht="15.75" customHeight="1">
      <c r="C310" s="170"/>
    </row>
    <row r="311" spans="3:3" ht="15.75" customHeight="1">
      <c r="C311" s="170"/>
    </row>
    <row r="312" spans="3:3" ht="15.75" customHeight="1">
      <c r="C312" s="170"/>
    </row>
    <row r="313" spans="3:3" ht="15.75" customHeight="1">
      <c r="C313" s="170"/>
    </row>
    <row r="314" spans="3:3" ht="15.75" customHeight="1">
      <c r="C314" s="170"/>
    </row>
    <row r="315" spans="3:3" ht="15.75" customHeight="1">
      <c r="C315" s="170"/>
    </row>
    <row r="316" spans="3:3" ht="15.75" customHeight="1">
      <c r="C316" s="170"/>
    </row>
    <row r="317" spans="3:3" ht="15.75" customHeight="1">
      <c r="C317" s="170"/>
    </row>
    <row r="318" spans="3:3" ht="15.75" customHeight="1">
      <c r="C318" s="170"/>
    </row>
    <row r="319" spans="3:3" ht="15.75" customHeight="1">
      <c r="C319" s="170"/>
    </row>
    <row r="320" spans="3:3" ht="15.75" customHeight="1">
      <c r="C320" s="170"/>
    </row>
    <row r="321" spans="3:3" ht="15.75" customHeight="1">
      <c r="C321" s="170"/>
    </row>
    <row r="322" spans="3:3" ht="15.75" customHeight="1">
      <c r="C322" s="170"/>
    </row>
    <row r="323" spans="3:3" ht="15.75" customHeight="1">
      <c r="C323" s="170"/>
    </row>
    <row r="324" spans="3:3" ht="15.75" customHeight="1">
      <c r="C324" s="170"/>
    </row>
    <row r="325" spans="3:3" ht="15.75" customHeight="1">
      <c r="C325" s="170"/>
    </row>
    <row r="326" spans="3:3" ht="15.75" customHeight="1">
      <c r="C326" s="170"/>
    </row>
    <row r="327" spans="3:3" ht="15.75" customHeight="1">
      <c r="C327" s="170"/>
    </row>
    <row r="328" spans="3:3" ht="15.75" customHeight="1">
      <c r="C328" s="170"/>
    </row>
    <row r="329" spans="3:3" ht="15.75" customHeight="1">
      <c r="C329" s="170"/>
    </row>
    <row r="330" spans="3:3" ht="15.75" customHeight="1">
      <c r="C330" s="170"/>
    </row>
    <row r="331" spans="3:3" ht="15.75" customHeight="1">
      <c r="C331" s="170"/>
    </row>
    <row r="332" spans="3:3" ht="15.75" customHeight="1">
      <c r="C332" s="170"/>
    </row>
    <row r="333" spans="3:3" ht="15.75" customHeight="1">
      <c r="C333" s="170"/>
    </row>
    <row r="334" spans="3:3" ht="15.75" customHeight="1">
      <c r="C334" s="170"/>
    </row>
    <row r="335" spans="3:3" ht="15.75" customHeight="1">
      <c r="C335" s="170"/>
    </row>
    <row r="336" spans="3:3" ht="15.75" customHeight="1">
      <c r="C336" s="170"/>
    </row>
    <row r="337" spans="3:3" ht="15.75" customHeight="1">
      <c r="C337" s="170"/>
    </row>
    <row r="338" spans="3:3" ht="15.75" customHeight="1">
      <c r="C338" s="170"/>
    </row>
    <row r="339" spans="3:3" ht="15.75" customHeight="1">
      <c r="C339" s="170"/>
    </row>
    <row r="340" spans="3:3" ht="15.75" customHeight="1">
      <c r="C340" s="170"/>
    </row>
    <row r="341" spans="3:3" ht="15.75" customHeight="1">
      <c r="C341" s="170"/>
    </row>
    <row r="342" spans="3:3" ht="15.75" customHeight="1">
      <c r="C342" s="170"/>
    </row>
    <row r="343" spans="3:3" ht="15.75" customHeight="1">
      <c r="C343" s="170"/>
    </row>
    <row r="344" spans="3:3" ht="15.75" customHeight="1">
      <c r="C344" s="170"/>
    </row>
    <row r="345" spans="3:3" ht="15.75" customHeight="1">
      <c r="C345" s="170"/>
    </row>
    <row r="346" spans="3:3" ht="15.75" customHeight="1">
      <c r="C346" s="170"/>
    </row>
    <row r="347" spans="3:3" ht="15.75" customHeight="1">
      <c r="C347" s="170"/>
    </row>
    <row r="348" spans="3:3" ht="15.75" customHeight="1">
      <c r="C348" s="170"/>
    </row>
    <row r="349" spans="3:3" ht="15.75" customHeight="1">
      <c r="C349" s="170"/>
    </row>
    <row r="350" spans="3:3" ht="15.75" customHeight="1">
      <c r="C350" s="170"/>
    </row>
    <row r="351" spans="3:3" ht="15.75" customHeight="1">
      <c r="C351" s="170"/>
    </row>
    <row r="352" spans="3:3" ht="15.75" customHeight="1">
      <c r="C352" s="170"/>
    </row>
    <row r="353" spans="3:3" ht="15.75" customHeight="1">
      <c r="C353" s="170"/>
    </row>
    <row r="354" spans="3:3" ht="15.75" customHeight="1">
      <c r="C354" s="170"/>
    </row>
    <row r="355" spans="3:3" ht="15.75" customHeight="1">
      <c r="C355" s="170"/>
    </row>
    <row r="356" spans="3:3" ht="15.75" customHeight="1">
      <c r="C356" s="170"/>
    </row>
    <row r="357" spans="3:3" ht="15.75" customHeight="1">
      <c r="C357" s="170"/>
    </row>
    <row r="358" spans="3:3" ht="15.75" customHeight="1">
      <c r="C358" s="170"/>
    </row>
    <row r="359" spans="3:3" ht="15.75" customHeight="1">
      <c r="C359" s="170"/>
    </row>
    <row r="360" spans="3:3" ht="15.75" customHeight="1">
      <c r="C360" s="170"/>
    </row>
    <row r="361" spans="3:3" ht="15.75" customHeight="1">
      <c r="C361" s="170"/>
    </row>
    <row r="362" spans="3:3" ht="15.75" customHeight="1">
      <c r="C362" s="170"/>
    </row>
    <row r="363" spans="3:3" ht="15.75" customHeight="1">
      <c r="C363" s="170"/>
    </row>
    <row r="364" spans="3:3" ht="15.75" customHeight="1">
      <c r="C364" s="170"/>
    </row>
    <row r="365" spans="3:3" ht="15.75" customHeight="1">
      <c r="C365" s="170"/>
    </row>
    <row r="366" spans="3:3" ht="15.75" customHeight="1">
      <c r="C366" s="170"/>
    </row>
    <row r="367" spans="3:3" ht="15.75" customHeight="1">
      <c r="C367" s="170"/>
    </row>
    <row r="368" spans="3:3" ht="15.75" customHeight="1">
      <c r="C368" s="170"/>
    </row>
    <row r="369" spans="3:3" ht="15.75" customHeight="1">
      <c r="C369" s="170"/>
    </row>
    <row r="370" spans="3:3" ht="15.75" customHeight="1">
      <c r="C370" s="170"/>
    </row>
    <row r="371" spans="3:3" ht="15.75" customHeight="1">
      <c r="C371" s="170"/>
    </row>
    <row r="372" spans="3:3" ht="15.75" customHeight="1">
      <c r="C372" s="170"/>
    </row>
    <row r="373" spans="3:3" ht="15.75" customHeight="1">
      <c r="C373" s="170"/>
    </row>
    <row r="374" spans="3:3" ht="15.75" customHeight="1">
      <c r="C374" s="170"/>
    </row>
    <row r="375" spans="3:3" ht="15.75" customHeight="1">
      <c r="C375" s="170"/>
    </row>
    <row r="376" spans="3:3" ht="15.75" customHeight="1">
      <c r="C376" s="170"/>
    </row>
    <row r="377" spans="3:3" ht="15.75" customHeight="1">
      <c r="C377" s="170"/>
    </row>
    <row r="378" spans="3:3" ht="15.75" customHeight="1">
      <c r="C378" s="170"/>
    </row>
    <row r="379" spans="3:3" ht="15.75" customHeight="1">
      <c r="C379" s="170"/>
    </row>
    <row r="380" spans="3:3" ht="15.75" customHeight="1">
      <c r="C380" s="170"/>
    </row>
    <row r="381" spans="3:3" ht="15.75" customHeight="1">
      <c r="C381" s="170"/>
    </row>
    <row r="382" spans="3:3" ht="15.75" customHeight="1">
      <c r="C382" s="170"/>
    </row>
    <row r="383" spans="3:3" ht="15.75" customHeight="1">
      <c r="C383" s="170"/>
    </row>
    <row r="384" spans="3:3" ht="15.75" customHeight="1">
      <c r="C384" s="170"/>
    </row>
    <row r="385" spans="3:3" ht="15.75" customHeight="1">
      <c r="C385" s="170"/>
    </row>
    <row r="386" spans="3:3" ht="15.75" customHeight="1">
      <c r="C386" s="170"/>
    </row>
    <row r="387" spans="3:3" ht="15.75" customHeight="1">
      <c r="C387" s="170"/>
    </row>
    <row r="388" spans="3:3" ht="15.75" customHeight="1">
      <c r="C388" s="170"/>
    </row>
    <row r="389" spans="3:3" ht="15.75" customHeight="1">
      <c r="C389" s="170"/>
    </row>
    <row r="390" spans="3:3" ht="15.75" customHeight="1">
      <c r="C390" s="170"/>
    </row>
    <row r="391" spans="3:3" ht="15.75" customHeight="1">
      <c r="C391" s="170"/>
    </row>
    <row r="392" spans="3:3" ht="15.75" customHeight="1">
      <c r="C392" s="170"/>
    </row>
    <row r="393" spans="3:3" ht="15.75" customHeight="1">
      <c r="C393" s="170"/>
    </row>
    <row r="394" spans="3:3" ht="15.75" customHeight="1">
      <c r="C394" s="170"/>
    </row>
    <row r="395" spans="3:3" ht="15.75" customHeight="1">
      <c r="C395" s="170"/>
    </row>
    <row r="396" spans="3:3" ht="15.75" customHeight="1">
      <c r="C396" s="170"/>
    </row>
    <row r="397" spans="3:3" ht="15.75" customHeight="1">
      <c r="C397" s="170"/>
    </row>
    <row r="398" spans="3:3" ht="15.75" customHeight="1">
      <c r="C398" s="170"/>
    </row>
    <row r="399" spans="3:3" ht="15.75" customHeight="1">
      <c r="C399" s="170"/>
    </row>
    <row r="400" spans="3:3" ht="15.75" customHeight="1">
      <c r="C400" s="170"/>
    </row>
    <row r="401" spans="3:3" ht="15.75" customHeight="1">
      <c r="C401" s="170"/>
    </row>
    <row r="402" spans="3:3" ht="15.75" customHeight="1">
      <c r="C402" s="170"/>
    </row>
    <row r="403" spans="3:3" ht="15.75" customHeight="1">
      <c r="C403" s="170"/>
    </row>
    <row r="404" spans="3:3" ht="15.75" customHeight="1">
      <c r="C404" s="170"/>
    </row>
    <row r="405" spans="3:3" ht="15.75" customHeight="1">
      <c r="C405" s="170"/>
    </row>
    <row r="406" spans="3:3" ht="15.75" customHeight="1">
      <c r="C406" s="170"/>
    </row>
    <row r="407" spans="3:3" ht="15.75" customHeight="1">
      <c r="C407" s="170"/>
    </row>
    <row r="408" spans="3:3" ht="15.75" customHeight="1">
      <c r="C408" s="170"/>
    </row>
    <row r="409" spans="3:3" ht="15.75" customHeight="1">
      <c r="C409" s="170"/>
    </row>
    <row r="410" spans="3:3" ht="15.75" customHeight="1">
      <c r="C410" s="170"/>
    </row>
    <row r="411" spans="3:3" ht="15.75" customHeight="1">
      <c r="C411" s="170"/>
    </row>
    <row r="412" spans="3:3" ht="15.75" customHeight="1">
      <c r="C412" s="170"/>
    </row>
    <row r="413" spans="3:3" ht="15.75" customHeight="1">
      <c r="C413" s="170"/>
    </row>
    <row r="414" spans="3:3" ht="15.75" customHeight="1">
      <c r="C414" s="170"/>
    </row>
    <row r="415" spans="3:3" ht="15.75" customHeight="1">
      <c r="C415" s="170"/>
    </row>
    <row r="416" spans="3:3" ht="15.75" customHeight="1">
      <c r="C416" s="170"/>
    </row>
    <row r="417" spans="3:3" ht="15.75" customHeight="1">
      <c r="C417" s="170"/>
    </row>
    <row r="418" spans="3:3" ht="15.75" customHeight="1">
      <c r="C418" s="170"/>
    </row>
    <row r="419" spans="3:3" ht="15.75" customHeight="1">
      <c r="C419" s="170"/>
    </row>
    <row r="420" spans="3:3" ht="15.75" customHeight="1">
      <c r="C420" s="170"/>
    </row>
    <row r="421" spans="3:3" ht="15.75" customHeight="1">
      <c r="C421" s="170"/>
    </row>
    <row r="422" spans="3:3" ht="15.75" customHeight="1">
      <c r="C422" s="170"/>
    </row>
    <row r="423" spans="3:3" ht="15.75" customHeight="1">
      <c r="C423" s="170"/>
    </row>
    <row r="424" spans="3:3" ht="15.75" customHeight="1">
      <c r="C424" s="170"/>
    </row>
    <row r="425" spans="3:3" ht="15.75" customHeight="1">
      <c r="C425" s="170"/>
    </row>
    <row r="426" spans="3:3" ht="15.75" customHeight="1">
      <c r="C426" s="170"/>
    </row>
    <row r="427" spans="3:3" ht="15.75" customHeight="1">
      <c r="C427" s="170"/>
    </row>
    <row r="428" spans="3:3" ht="15.75" customHeight="1">
      <c r="C428" s="170"/>
    </row>
    <row r="429" spans="3:3" ht="15.75" customHeight="1">
      <c r="C429" s="170"/>
    </row>
    <row r="430" spans="3:3" ht="15.75" customHeight="1">
      <c r="C430" s="170"/>
    </row>
    <row r="431" spans="3:3" ht="15.75" customHeight="1">
      <c r="C431" s="170"/>
    </row>
    <row r="432" spans="3:3" ht="15.75" customHeight="1">
      <c r="C432" s="170"/>
    </row>
    <row r="433" spans="3:3" ht="15.75" customHeight="1">
      <c r="C433" s="170"/>
    </row>
    <row r="434" spans="3:3" ht="15.75" customHeight="1">
      <c r="C434" s="170"/>
    </row>
    <row r="435" spans="3:3" ht="15.75" customHeight="1">
      <c r="C435" s="170"/>
    </row>
    <row r="436" spans="3:3" ht="15.75" customHeight="1">
      <c r="C436" s="170"/>
    </row>
    <row r="437" spans="3:3" ht="15.75" customHeight="1">
      <c r="C437" s="170"/>
    </row>
    <row r="438" spans="3:3" ht="15.75" customHeight="1">
      <c r="C438" s="170"/>
    </row>
    <row r="439" spans="3:3" ht="15.75" customHeight="1">
      <c r="C439" s="170"/>
    </row>
    <row r="440" spans="3:3" ht="15.75" customHeight="1">
      <c r="C440" s="170"/>
    </row>
    <row r="441" spans="3:3" ht="15.75" customHeight="1">
      <c r="C441" s="170"/>
    </row>
    <row r="442" spans="3:3" ht="15.75" customHeight="1">
      <c r="C442" s="170"/>
    </row>
    <row r="443" spans="3:3" ht="15.75" customHeight="1">
      <c r="C443" s="170"/>
    </row>
    <row r="444" spans="3:3" ht="15.75" customHeight="1">
      <c r="C444" s="170"/>
    </row>
    <row r="445" spans="3:3" ht="15.75" customHeight="1">
      <c r="C445" s="170"/>
    </row>
    <row r="446" spans="3:3" ht="15.75" customHeight="1">
      <c r="C446" s="170"/>
    </row>
    <row r="447" spans="3:3" ht="15.75" customHeight="1">
      <c r="C447" s="170"/>
    </row>
    <row r="448" spans="3:3" ht="15.75" customHeight="1">
      <c r="C448" s="170"/>
    </row>
    <row r="449" spans="3:3" ht="15.75" customHeight="1">
      <c r="C449" s="170"/>
    </row>
    <row r="450" spans="3:3" ht="15.75" customHeight="1">
      <c r="C450" s="170"/>
    </row>
    <row r="451" spans="3:3" ht="15.75" customHeight="1">
      <c r="C451" s="170"/>
    </row>
    <row r="452" spans="3:3" ht="15.75" customHeight="1">
      <c r="C452" s="170"/>
    </row>
    <row r="453" spans="3:3" ht="15.75" customHeight="1">
      <c r="C453" s="170"/>
    </row>
    <row r="454" spans="3:3" ht="15.75" customHeight="1">
      <c r="C454" s="170"/>
    </row>
    <row r="455" spans="3:3" ht="15.75" customHeight="1">
      <c r="C455" s="170"/>
    </row>
    <row r="456" spans="3:3" ht="15.75" customHeight="1">
      <c r="C456" s="170"/>
    </row>
    <row r="457" spans="3:3" ht="15.75" customHeight="1">
      <c r="C457" s="170"/>
    </row>
    <row r="458" spans="3:3" ht="15.75" customHeight="1">
      <c r="C458" s="170"/>
    </row>
    <row r="459" spans="3:3" ht="15.75" customHeight="1">
      <c r="C459" s="170"/>
    </row>
    <row r="460" spans="3:3" ht="15.75" customHeight="1">
      <c r="C460" s="170"/>
    </row>
    <row r="461" spans="3:3" ht="15.75" customHeight="1">
      <c r="C461" s="170"/>
    </row>
    <row r="462" spans="3:3" ht="15.75" customHeight="1">
      <c r="C462" s="170"/>
    </row>
    <row r="463" spans="3:3" ht="15.75" customHeight="1">
      <c r="C463" s="170"/>
    </row>
    <row r="464" spans="3:3" ht="15.75" customHeight="1">
      <c r="C464" s="170"/>
    </row>
    <row r="465" spans="3:3" ht="15.75" customHeight="1">
      <c r="C465" s="170"/>
    </row>
    <row r="466" spans="3:3" ht="15.75" customHeight="1">
      <c r="C466" s="170"/>
    </row>
    <row r="467" spans="3:3" ht="15.75" customHeight="1">
      <c r="C467" s="170"/>
    </row>
    <row r="468" spans="3:3" ht="15.75" customHeight="1">
      <c r="C468" s="170"/>
    </row>
    <row r="469" spans="3:3" ht="15.75" customHeight="1">
      <c r="C469" s="170"/>
    </row>
    <row r="470" spans="3:3" ht="15.75" customHeight="1">
      <c r="C470" s="170"/>
    </row>
    <row r="471" spans="3:3" ht="15.75" customHeight="1">
      <c r="C471" s="170"/>
    </row>
    <row r="472" spans="3:3" ht="15.75" customHeight="1">
      <c r="C472" s="170"/>
    </row>
    <row r="473" spans="3:3" ht="15.75" customHeight="1">
      <c r="C473" s="170"/>
    </row>
    <row r="474" spans="3:3" ht="15.75" customHeight="1">
      <c r="C474" s="170"/>
    </row>
    <row r="475" spans="3:3" ht="15.75" customHeight="1">
      <c r="C475" s="170"/>
    </row>
    <row r="476" spans="3:3" ht="15.75" customHeight="1">
      <c r="C476" s="170"/>
    </row>
    <row r="477" spans="3:3" ht="15.75" customHeight="1">
      <c r="C477" s="170"/>
    </row>
    <row r="478" spans="3:3" ht="15.75" customHeight="1">
      <c r="C478" s="170"/>
    </row>
    <row r="479" spans="3:3" ht="15.75" customHeight="1">
      <c r="C479" s="170"/>
    </row>
    <row r="480" spans="3:3" ht="15.75" customHeight="1">
      <c r="C480" s="170"/>
    </row>
    <row r="481" spans="3:3" ht="15.75" customHeight="1">
      <c r="C481" s="170"/>
    </row>
    <row r="482" spans="3:3" ht="15.75" customHeight="1">
      <c r="C482" s="170"/>
    </row>
    <row r="483" spans="3:3" ht="15.75" customHeight="1">
      <c r="C483" s="170"/>
    </row>
    <row r="484" spans="3:3" ht="15.75" customHeight="1">
      <c r="C484" s="170"/>
    </row>
    <row r="485" spans="3:3" ht="15.75" customHeight="1">
      <c r="C485" s="170"/>
    </row>
    <row r="486" spans="3:3" ht="15.75" customHeight="1">
      <c r="C486" s="170"/>
    </row>
    <row r="487" spans="3:3" ht="15.75" customHeight="1">
      <c r="C487" s="170"/>
    </row>
    <row r="488" spans="3:3" ht="15.75" customHeight="1">
      <c r="C488" s="170"/>
    </row>
    <row r="489" spans="3:3" ht="15.75" customHeight="1">
      <c r="C489" s="170"/>
    </row>
    <row r="490" spans="3:3" ht="15.75" customHeight="1">
      <c r="C490" s="170"/>
    </row>
    <row r="491" spans="3:3" ht="15.75" customHeight="1">
      <c r="C491" s="170"/>
    </row>
    <row r="492" spans="3:3" ht="15.75" customHeight="1">
      <c r="C492" s="170"/>
    </row>
    <row r="493" spans="3:3" ht="15.75" customHeight="1">
      <c r="C493" s="170"/>
    </row>
    <row r="494" spans="3:3" ht="15.75" customHeight="1">
      <c r="C494" s="170"/>
    </row>
    <row r="495" spans="3:3" ht="15.75" customHeight="1">
      <c r="C495" s="170"/>
    </row>
    <row r="496" spans="3:3" ht="15.75" customHeight="1">
      <c r="C496" s="170"/>
    </row>
    <row r="497" spans="3:3" ht="15.75" customHeight="1">
      <c r="C497" s="170"/>
    </row>
    <row r="498" spans="3:3" ht="15.75" customHeight="1">
      <c r="C498" s="170"/>
    </row>
    <row r="499" spans="3:3" ht="15.75" customHeight="1">
      <c r="C499" s="170"/>
    </row>
    <row r="500" spans="3:3" ht="15.75" customHeight="1">
      <c r="C500" s="170"/>
    </row>
    <row r="501" spans="3:3" ht="15.75" customHeight="1">
      <c r="C501" s="170"/>
    </row>
    <row r="502" spans="3:3" ht="15.75" customHeight="1">
      <c r="C502" s="170"/>
    </row>
    <row r="503" spans="3:3" ht="15.75" customHeight="1">
      <c r="C503" s="170"/>
    </row>
    <row r="504" spans="3:3" ht="15.75" customHeight="1">
      <c r="C504" s="170"/>
    </row>
    <row r="505" spans="3:3" ht="15.75" customHeight="1">
      <c r="C505" s="170"/>
    </row>
    <row r="506" spans="3:3" ht="15.75" customHeight="1">
      <c r="C506" s="170"/>
    </row>
    <row r="507" spans="3:3" ht="15.75" customHeight="1">
      <c r="C507" s="170"/>
    </row>
    <row r="508" spans="3:3" ht="15.75" customHeight="1">
      <c r="C508" s="170"/>
    </row>
    <row r="509" spans="3:3" ht="15.75" customHeight="1">
      <c r="C509" s="170"/>
    </row>
    <row r="510" spans="3:3" ht="15.75" customHeight="1">
      <c r="C510" s="170"/>
    </row>
    <row r="511" spans="3:3" ht="15.75" customHeight="1">
      <c r="C511" s="170"/>
    </row>
    <row r="512" spans="3:3" ht="15.75" customHeight="1">
      <c r="C512" s="170"/>
    </row>
    <row r="513" spans="3:3" ht="15.75" customHeight="1">
      <c r="C513" s="170"/>
    </row>
    <row r="514" spans="3:3" ht="15.75" customHeight="1">
      <c r="C514" s="170"/>
    </row>
    <row r="515" spans="3:3" ht="15.75" customHeight="1">
      <c r="C515" s="170"/>
    </row>
    <row r="516" spans="3:3" ht="15.75" customHeight="1">
      <c r="C516" s="170"/>
    </row>
    <row r="517" spans="3:3" ht="15.75" customHeight="1">
      <c r="C517" s="170"/>
    </row>
    <row r="518" spans="3:3" ht="15.75" customHeight="1">
      <c r="C518" s="170"/>
    </row>
    <row r="519" spans="3:3" ht="15.75" customHeight="1">
      <c r="C519" s="170"/>
    </row>
    <row r="520" spans="3:3" ht="15.75" customHeight="1">
      <c r="C520" s="170"/>
    </row>
    <row r="521" spans="3:3" ht="15.75" customHeight="1">
      <c r="C521" s="170"/>
    </row>
    <row r="522" spans="3:3" ht="15.75" customHeight="1">
      <c r="C522" s="170"/>
    </row>
    <row r="523" spans="3:3" ht="15.75" customHeight="1">
      <c r="C523" s="170"/>
    </row>
    <row r="524" spans="3:3" ht="15.75" customHeight="1">
      <c r="C524" s="170"/>
    </row>
    <row r="525" spans="3:3" ht="15.75" customHeight="1">
      <c r="C525" s="170"/>
    </row>
    <row r="526" spans="3:3" ht="15.75" customHeight="1">
      <c r="C526" s="170"/>
    </row>
    <row r="527" spans="3:3" ht="15.75" customHeight="1">
      <c r="C527" s="170"/>
    </row>
    <row r="528" spans="3:3" ht="15.75" customHeight="1">
      <c r="C528" s="170"/>
    </row>
    <row r="529" spans="3:3" ht="15.75" customHeight="1">
      <c r="C529" s="170"/>
    </row>
    <row r="530" spans="3:3" ht="15.75" customHeight="1">
      <c r="C530" s="170"/>
    </row>
    <row r="531" spans="3:3" ht="15.75" customHeight="1">
      <c r="C531" s="170"/>
    </row>
    <row r="532" spans="3:3" ht="15.75" customHeight="1">
      <c r="C532" s="170"/>
    </row>
    <row r="533" spans="3:3" ht="15.75" customHeight="1">
      <c r="C533" s="170"/>
    </row>
    <row r="534" spans="3:3" ht="15.75" customHeight="1">
      <c r="C534" s="170"/>
    </row>
    <row r="535" spans="3:3" ht="15.75" customHeight="1">
      <c r="C535" s="170"/>
    </row>
    <row r="536" spans="3:3" ht="15.75" customHeight="1">
      <c r="C536" s="170"/>
    </row>
    <row r="537" spans="3:3" ht="15.75" customHeight="1">
      <c r="C537" s="170"/>
    </row>
    <row r="538" spans="3:3" ht="15.75" customHeight="1">
      <c r="C538" s="170"/>
    </row>
    <row r="539" spans="3:3" ht="15.75" customHeight="1">
      <c r="C539" s="170"/>
    </row>
    <row r="540" spans="3:3" ht="15.75" customHeight="1">
      <c r="C540" s="170"/>
    </row>
    <row r="541" spans="3:3" ht="15.75" customHeight="1">
      <c r="C541" s="170"/>
    </row>
    <row r="542" spans="3:3" ht="15.75" customHeight="1">
      <c r="C542" s="170"/>
    </row>
    <row r="543" spans="3:3" ht="15.75" customHeight="1">
      <c r="C543" s="170"/>
    </row>
    <row r="544" spans="3:3" ht="15.75" customHeight="1">
      <c r="C544" s="170"/>
    </row>
    <row r="545" spans="3:3" ht="15.75" customHeight="1">
      <c r="C545" s="170"/>
    </row>
    <row r="546" spans="3:3" ht="15.75" customHeight="1">
      <c r="C546" s="170"/>
    </row>
    <row r="547" spans="3:3" ht="15.75" customHeight="1">
      <c r="C547" s="170"/>
    </row>
    <row r="548" spans="3:3" ht="15.75" customHeight="1">
      <c r="C548" s="170"/>
    </row>
    <row r="549" spans="3:3" ht="15.75" customHeight="1">
      <c r="C549" s="170"/>
    </row>
    <row r="550" spans="3:3" ht="15.75" customHeight="1">
      <c r="C550" s="170"/>
    </row>
    <row r="551" spans="3:3" ht="15.75" customHeight="1">
      <c r="C551" s="170"/>
    </row>
    <row r="552" spans="3:3" ht="15.75" customHeight="1">
      <c r="C552" s="170"/>
    </row>
    <row r="553" spans="3:3" ht="15.75" customHeight="1">
      <c r="C553" s="170"/>
    </row>
    <row r="554" spans="3:3" ht="15.75" customHeight="1">
      <c r="C554" s="170"/>
    </row>
    <row r="555" spans="3:3" ht="15.75" customHeight="1">
      <c r="C555" s="170"/>
    </row>
    <row r="556" spans="3:3" ht="15.75" customHeight="1">
      <c r="C556" s="170"/>
    </row>
    <row r="557" spans="3:3" ht="15.75" customHeight="1">
      <c r="C557" s="170"/>
    </row>
    <row r="558" spans="3:3" ht="15.75" customHeight="1">
      <c r="C558" s="170"/>
    </row>
    <row r="559" spans="3:3" ht="15.75" customHeight="1">
      <c r="C559" s="170"/>
    </row>
    <row r="560" spans="3:3" ht="15.75" customHeight="1">
      <c r="C560" s="170"/>
    </row>
    <row r="561" spans="3:3" ht="15.75" customHeight="1">
      <c r="C561" s="170"/>
    </row>
    <row r="562" spans="3:3" ht="15.75" customHeight="1">
      <c r="C562" s="170"/>
    </row>
    <row r="563" spans="3:3" ht="15.75" customHeight="1">
      <c r="C563" s="170"/>
    </row>
    <row r="564" spans="3:3" ht="15.75" customHeight="1">
      <c r="C564" s="170"/>
    </row>
    <row r="565" spans="3:3" ht="15.75" customHeight="1">
      <c r="C565" s="170"/>
    </row>
    <row r="566" spans="3:3" ht="15.75" customHeight="1">
      <c r="C566" s="170"/>
    </row>
    <row r="567" spans="3:3" ht="15.75" customHeight="1">
      <c r="C567" s="170"/>
    </row>
    <row r="568" spans="3:3" ht="15.75" customHeight="1">
      <c r="C568" s="170"/>
    </row>
    <row r="569" spans="3:3" ht="15.75" customHeight="1">
      <c r="C569" s="170"/>
    </row>
    <row r="570" spans="3:3" ht="15.75" customHeight="1">
      <c r="C570" s="170"/>
    </row>
    <row r="571" spans="3:3" ht="15.75" customHeight="1">
      <c r="C571" s="170"/>
    </row>
    <row r="572" spans="3:3" ht="15.75" customHeight="1">
      <c r="C572" s="170"/>
    </row>
    <row r="573" spans="3:3" ht="15.75" customHeight="1">
      <c r="C573" s="170"/>
    </row>
    <row r="574" spans="3:3" ht="15.75" customHeight="1">
      <c r="C574" s="170"/>
    </row>
    <row r="575" spans="3:3" ht="15.75" customHeight="1">
      <c r="C575" s="170"/>
    </row>
    <row r="576" spans="3:3" ht="15.75" customHeight="1">
      <c r="C576" s="170"/>
    </row>
    <row r="577" spans="3:3" ht="15.75" customHeight="1">
      <c r="C577" s="170"/>
    </row>
    <row r="578" spans="3:3" ht="15.75" customHeight="1">
      <c r="C578" s="170"/>
    </row>
    <row r="579" spans="3:3" ht="15.75" customHeight="1">
      <c r="C579" s="170"/>
    </row>
    <row r="580" spans="3:3" ht="15.75" customHeight="1">
      <c r="C580" s="170"/>
    </row>
    <row r="581" spans="3:3" ht="15.75" customHeight="1">
      <c r="C581" s="170"/>
    </row>
    <row r="582" spans="3:3" ht="15.75" customHeight="1">
      <c r="C582" s="170"/>
    </row>
    <row r="583" spans="3:3" ht="15.75" customHeight="1">
      <c r="C583" s="170"/>
    </row>
    <row r="584" spans="3:3" ht="15.75" customHeight="1">
      <c r="C584" s="170"/>
    </row>
    <row r="585" spans="3:3" ht="15.75" customHeight="1">
      <c r="C585" s="170"/>
    </row>
    <row r="586" spans="3:3" ht="15.75" customHeight="1">
      <c r="C586" s="170"/>
    </row>
    <row r="587" spans="3:3" ht="15.75" customHeight="1">
      <c r="C587" s="170"/>
    </row>
    <row r="588" spans="3:3" ht="15.75" customHeight="1">
      <c r="C588" s="170"/>
    </row>
    <row r="589" spans="3:3" ht="15.75" customHeight="1">
      <c r="C589" s="170"/>
    </row>
    <row r="590" spans="3:3" ht="15.75" customHeight="1">
      <c r="C590" s="170"/>
    </row>
    <row r="591" spans="3:3" ht="15.75" customHeight="1">
      <c r="C591" s="170"/>
    </row>
    <row r="592" spans="3:3" ht="15.75" customHeight="1">
      <c r="C592" s="170"/>
    </row>
    <row r="593" spans="3:3" ht="15.75" customHeight="1">
      <c r="C593" s="170"/>
    </row>
    <row r="594" spans="3:3" ht="15.75" customHeight="1">
      <c r="C594" s="170"/>
    </row>
    <row r="595" spans="3:3" ht="15.75" customHeight="1">
      <c r="C595" s="170"/>
    </row>
    <row r="596" spans="3:3" ht="15.75" customHeight="1">
      <c r="C596" s="170"/>
    </row>
    <row r="597" spans="3:3" ht="15.75" customHeight="1">
      <c r="C597" s="170"/>
    </row>
    <row r="598" spans="3:3" ht="15.75" customHeight="1">
      <c r="C598" s="170"/>
    </row>
    <row r="599" spans="3:3" ht="15.75" customHeight="1">
      <c r="C599" s="170"/>
    </row>
    <row r="600" spans="3:3" ht="15.75" customHeight="1">
      <c r="C600" s="170"/>
    </row>
    <row r="601" spans="3:3" ht="15.75" customHeight="1">
      <c r="C601" s="170"/>
    </row>
    <row r="602" spans="3:3" ht="15.75" customHeight="1">
      <c r="C602" s="170"/>
    </row>
    <row r="603" spans="3:3" ht="15.75" customHeight="1">
      <c r="C603" s="170"/>
    </row>
    <row r="604" spans="3:3" ht="15.75" customHeight="1">
      <c r="C604" s="170"/>
    </row>
    <row r="605" spans="3:3" ht="15.75" customHeight="1">
      <c r="C605" s="170"/>
    </row>
    <row r="606" spans="3:3" ht="15.75" customHeight="1">
      <c r="C606" s="170"/>
    </row>
    <row r="607" spans="3:3" ht="15.75" customHeight="1">
      <c r="C607" s="170"/>
    </row>
    <row r="608" spans="3:3" ht="15.75" customHeight="1">
      <c r="C608" s="170"/>
    </row>
    <row r="609" spans="3:3" ht="15.75" customHeight="1">
      <c r="C609" s="170"/>
    </row>
    <row r="610" spans="3:3" ht="15.75" customHeight="1">
      <c r="C610" s="170"/>
    </row>
    <row r="611" spans="3:3" ht="15.75" customHeight="1">
      <c r="C611" s="170"/>
    </row>
    <row r="612" spans="3:3" ht="15.75" customHeight="1">
      <c r="C612" s="170"/>
    </row>
    <row r="613" spans="3:3" ht="15.75" customHeight="1">
      <c r="C613" s="170"/>
    </row>
    <row r="614" spans="3:3" ht="15.75" customHeight="1">
      <c r="C614" s="170"/>
    </row>
    <row r="615" spans="3:3" ht="15.75" customHeight="1">
      <c r="C615" s="170"/>
    </row>
    <row r="616" spans="3:3" ht="15.75" customHeight="1">
      <c r="C616" s="170"/>
    </row>
    <row r="617" spans="3:3" ht="15.75" customHeight="1">
      <c r="C617" s="170"/>
    </row>
    <row r="618" spans="3:3" ht="15.75" customHeight="1">
      <c r="C618" s="170"/>
    </row>
    <row r="619" spans="3:3" ht="15.75" customHeight="1">
      <c r="C619" s="170"/>
    </row>
    <row r="620" spans="3:3" ht="15.75" customHeight="1">
      <c r="C620" s="170"/>
    </row>
    <row r="621" spans="3:3" ht="15.75" customHeight="1">
      <c r="C621" s="170"/>
    </row>
    <row r="622" spans="3:3" ht="15.75" customHeight="1">
      <c r="C622" s="170"/>
    </row>
    <row r="623" spans="3:3" ht="15.75" customHeight="1">
      <c r="C623" s="170"/>
    </row>
    <row r="624" spans="3:3" ht="15.75" customHeight="1">
      <c r="C624" s="170"/>
    </row>
    <row r="625" spans="3:3" ht="15.75" customHeight="1">
      <c r="C625" s="170"/>
    </row>
    <row r="626" spans="3:3" ht="15.75" customHeight="1">
      <c r="C626" s="170"/>
    </row>
    <row r="627" spans="3:3" ht="15.75" customHeight="1">
      <c r="C627" s="170"/>
    </row>
    <row r="628" spans="3:3" ht="15.75" customHeight="1">
      <c r="C628" s="170"/>
    </row>
    <row r="629" spans="3:3" ht="15.75" customHeight="1">
      <c r="C629" s="170"/>
    </row>
    <row r="630" spans="3:3" ht="15.75" customHeight="1">
      <c r="C630" s="170"/>
    </row>
    <row r="631" spans="3:3" ht="15.75" customHeight="1">
      <c r="C631" s="170"/>
    </row>
    <row r="632" spans="3:3" ht="15.75" customHeight="1">
      <c r="C632" s="170"/>
    </row>
    <row r="633" spans="3:3" ht="15.75" customHeight="1">
      <c r="C633" s="170"/>
    </row>
    <row r="634" spans="3:3" ht="15.75" customHeight="1">
      <c r="C634" s="170"/>
    </row>
    <row r="635" spans="3:3" ht="15.75" customHeight="1">
      <c r="C635" s="170"/>
    </row>
    <row r="636" spans="3:3" ht="15.75" customHeight="1">
      <c r="C636" s="170"/>
    </row>
    <row r="637" spans="3:3" ht="15.75" customHeight="1">
      <c r="C637" s="170"/>
    </row>
    <row r="638" spans="3:3" ht="15.75" customHeight="1">
      <c r="C638" s="170"/>
    </row>
    <row r="639" spans="3:3" ht="15.75" customHeight="1">
      <c r="C639" s="170"/>
    </row>
    <row r="640" spans="3:3" ht="15.75" customHeight="1">
      <c r="C640" s="170"/>
    </row>
    <row r="641" spans="3:3" ht="15.75" customHeight="1">
      <c r="C641" s="170"/>
    </row>
    <row r="642" spans="3:3" ht="15.75" customHeight="1">
      <c r="C642" s="170"/>
    </row>
    <row r="643" spans="3:3" ht="15.75" customHeight="1">
      <c r="C643" s="170"/>
    </row>
    <row r="644" spans="3:3" ht="15.75" customHeight="1">
      <c r="C644" s="170"/>
    </row>
    <row r="645" spans="3:3" ht="15.75" customHeight="1">
      <c r="C645" s="170"/>
    </row>
    <row r="646" spans="3:3" ht="15.75" customHeight="1">
      <c r="C646" s="170"/>
    </row>
    <row r="647" spans="3:3" ht="15.75" customHeight="1">
      <c r="C647" s="170"/>
    </row>
    <row r="648" spans="3:3" ht="15.75" customHeight="1">
      <c r="C648" s="170"/>
    </row>
    <row r="649" spans="3:3" ht="15.75" customHeight="1">
      <c r="C649" s="170"/>
    </row>
    <row r="650" spans="3:3" ht="15.75" customHeight="1">
      <c r="C650" s="170"/>
    </row>
    <row r="651" spans="3:3" ht="15.75" customHeight="1">
      <c r="C651" s="170"/>
    </row>
    <row r="652" spans="3:3" ht="15.75" customHeight="1">
      <c r="C652" s="170"/>
    </row>
    <row r="653" spans="3:3" ht="15.75" customHeight="1">
      <c r="C653" s="170"/>
    </row>
    <row r="654" spans="3:3" ht="15.75" customHeight="1">
      <c r="C654" s="170"/>
    </row>
    <row r="655" spans="3:3" ht="15.75" customHeight="1">
      <c r="C655" s="170"/>
    </row>
    <row r="656" spans="3:3" ht="15.75" customHeight="1">
      <c r="C656" s="170"/>
    </row>
    <row r="657" spans="3:3" ht="15.75" customHeight="1">
      <c r="C657" s="170"/>
    </row>
    <row r="658" spans="3:3" ht="15.75" customHeight="1">
      <c r="C658" s="170"/>
    </row>
    <row r="659" spans="3:3" ht="15.75" customHeight="1">
      <c r="C659" s="170"/>
    </row>
    <row r="660" spans="3:3" ht="15.75" customHeight="1">
      <c r="C660" s="170"/>
    </row>
    <row r="661" spans="3:3" ht="15.75" customHeight="1">
      <c r="C661" s="170"/>
    </row>
    <row r="662" spans="3:3" ht="15.75" customHeight="1">
      <c r="C662" s="170"/>
    </row>
    <row r="663" spans="3:3" ht="15.75" customHeight="1">
      <c r="C663" s="170"/>
    </row>
    <row r="664" spans="3:3" ht="15.75" customHeight="1">
      <c r="C664" s="170"/>
    </row>
    <row r="665" spans="3:3" ht="15.75" customHeight="1">
      <c r="C665" s="170"/>
    </row>
    <row r="666" spans="3:3" ht="15.75" customHeight="1">
      <c r="C666" s="170"/>
    </row>
    <row r="667" spans="3:3" ht="15.75" customHeight="1">
      <c r="C667" s="170"/>
    </row>
    <row r="668" spans="3:3" ht="15.75" customHeight="1">
      <c r="C668" s="170"/>
    </row>
    <row r="669" spans="3:3" ht="15.75" customHeight="1">
      <c r="C669" s="170"/>
    </row>
    <row r="670" spans="3:3" ht="15.75" customHeight="1">
      <c r="C670" s="170"/>
    </row>
    <row r="671" spans="3:3" ht="15.75" customHeight="1">
      <c r="C671" s="170"/>
    </row>
    <row r="672" spans="3:3" ht="15.75" customHeight="1">
      <c r="C672" s="170"/>
    </row>
    <row r="673" spans="3:3" ht="15.75" customHeight="1">
      <c r="C673" s="170"/>
    </row>
    <row r="674" spans="3:3" ht="15.75" customHeight="1">
      <c r="C674" s="170"/>
    </row>
    <row r="675" spans="3:3" ht="15.75" customHeight="1">
      <c r="C675" s="170"/>
    </row>
    <row r="676" spans="3:3" ht="15.75" customHeight="1">
      <c r="C676" s="170"/>
    </row>
    <row r="677" spans="3:3" ht="15.75" customHeight="1">
      <c r="C677" s="170"/>
    </row>
    <row r="678" spans="3:3" ht="15.75" customHeight="1">
      <c r="C678" s="170"/>
    </row>
    <row r="679" spans="3:3" ht="15.75" customHeight="1">
      <c r="C679" s="170"/>
    </row>
    <row r="680" spans="3:3" ht="15.75" customHeight="1">
      <c r="C680" s="170"/>
    </row>
    <row r="681" spans="3:3" ht="15.75" customHeight="1">
      <c r="C681" s="170"/>
    </row>
    <row r="682" spans="3:3" ht="15.75" customHeight="1">
      <c r="C682" s="170"/>
    </row>
    <row r="683" spans="3:3" ht="15.75" customHeight="1">
      <c r="C683" s="170"/>
    </row>
    <row r="684" spans="3:3" ht="15.75" customHeight="1">
      <c r="C684" s="170"/>
    </row>
    <row r="685" spans="3:3" ht="15.75" customHeight="1">
      <c r="C685" s="170"/>
    </row>
    <row r="686" spans="3:3" ht="15.75" customHeight="1">
      <c r="C686" s="170"/>
    </row>
    <row r="687" spans="3:3" ht="15.75" customHeight="1">
      <c r="C687" s="170"/>
    </row>
    <row r="688" spans="3:3" ht="15.75" customHeight="1">
      <c r="C688" s="170"/>
    </row>
    <row r="689" spans="3:3" ht="15.75" customHeight="1">
      <c r="C689" s="170"/>
    </row>
    <row r="690" spans="3:3" ht="15.75" customHeight="1">
      <c r="C690" s="170"/>
    </row>
    <row r="691" spans="3:3" ht="15.75" customHeight="1">
      <c r="C691" s="170"/>
    </row>
    <row r="692" spans="3:3" ht="15.75" customHeight="1">
      <c r="C692" s="170"/>
    </row>
    <row r="693" spans="3:3" ht="15.75" customHeight="1">
      <c r="C693" s="170"/>
    </row>
    <row r="694" spans="3:3" ht="15.75" customHeight="1">
      <c r="C694" s="170"/>
    </row>
    <row r="695" spans="3:3" ht="15.75" customHeight="1">
      <c r="C695" s="170"/>
    </row>
    <row r="696" spans="3:3" ht="15.75" customHeight="1">
      <c r="C696" s="170"/>
    </row>
    <row r="697" spans="3:3" ht="15.75" customHeight="1">
      <c r="C697" s="170"/>
    </row>
    <row r="698" spans="3:3" ht="15.75" customHeight="1">
      <c r="C698" s="170"/>
    </row>
    <row r="699" spans="3:3" ht="15.75" customHeight="1">
      <c r="C699" s="170"/>
    </row>
    <row r="700" spans="3:3" ht="15.75" customHeight="1">
      <c r="C700" s="170"/>
    </row>
    <row r="701" spans="3:3" ht="15.75" customHeight="1">
      <c r="C701" s="170"/>
    </row>
    <row r="702" spans="3:3" ht="15.75" customHeight="1">
      <c r="C702" s="170"/>
    </row>
    <row r="703" spans="3:3" ht="15.75" customHeight="1">
      <c r="C703" s="170"/>
    </row>
    <row r="704" spans="3:3" ht="15.75" customHeight="1">
      <c r="C704" s="170"/>
    </row>
    <row r="705" spans="3:3" ht="15.75" customHeight="1">
      <c r="C705" s="170"/>
    </row>
    <row r="706" spans="3:3" ht="15.75" customHeight="1">
      <c r="C706" s="170"/>
    </row>
    <row r="707" spans="3:3" ht="15.75" customHeight="1">
      <c r="C707" s="170"/>
    </row>
    <row r="708" spans="3:3" ht="15.75" customHeight="1">
      <c r="C708" s="170"/>
    </row>
    <row r="709" spans="3:3" ht="15.75" customHeight="1">
      <c r="C709" s="170"/>
    </row>
    <row r="710" spans="3:3" ht="15.75" customHeight="1">
      <c r="C710" s="170"/>
    </row>
    <row r="711" spans="3:3" ht="15.75" customHeight="1">
      <c r="C711" s="170"/>
    </row>
    <row r="712" spans="3:3" ht="15.75" customHeight="1">
      <c r="C712" s="170"/>
    </row>
    <row r="713" spans="3:3" ht="15.75" customHeight="1">
      <c r="C713" s="170"/>
    </row>
    <row r="714" spans="3:3" ht="15.75" customHeight="1">
      <c r="C714" s="170"/>
    </row>
    <row r="715" spans="3:3" ht="15.75" customHeight="1">
      <c r="C715" s="170"/>
    </row>
    <row r="716" spans="3:3" ht="15.75" customHeight="1">
      <c r="C716" s="170"/>
    </row>
    <row r="717" spans="3:3" ht="15.75" customHeight="1">
      <c r="C717" s="170"/>
    </row>
    <row r="718" spans="3:3" ht="15.75" customHeight="1">
      <c r="C718" s="170"/>
    </row>
    <row r="719" spans="3:3" ht="15.75" customHeight="1">
      <c r="C719" s="170"/>
    </row>
    <row r="720" spans="3:3" ht="15.75" customHeight="1">
      <c r="C720" s="170"/>
    </row>
    <row r="721" spans="3:3" ht="15.75" customHeight="1">
      <c r="C721" s="170"/>
    </row>
    <row r="722" spans="3:3" ht="15.75" customHeight="1">
      <c r="C722" s="170"/>
    </row>
    <row r="723" spans="3:3" ht="15.75" customHeight="1">
      <c r="C723" s="170"/>
    </row>
    <row r="724" spans="3:3" ht="15.75" customHeight="1">
      <c r="C724" s="170"/>
    </row>
    <row r="725" spans="3:3" ht="15.75" customHeight="1">
      <c r="C725" s="170"/>
    </row>
    <row r="726" spans="3:3" ht="15.75" customHeight="1">
      <c r="C726" s="170"/>
    </row>
    <row r="727" spans="3:3" ht="15.75" customHeight="1">
      <c r="C727" s="170"/>
    </row>
    <row r="728" spans="3:3" ht="15.75" customHeight="1">
      <c r="C728" s="170"/>
    </row>
    <row r="729" spans="3:3" ht="15.75" customHeight="1">
      <c r="C729" s="170"/>
    </row>
    <row r="730" spans="3:3" ht="15.75" customHeight="1">
      <c r="C730" s="170"/>
    </row>
    <row r="731" spans="3:3" ht="15.75" customHeight="1">
      <c r="C731" s="170"/>
    </row>
    <row r="732" spans="3:3" ht="15.75" customHeight="1">
      <c r="C732" s="170"/>
    </row>
    <row r="733" spans="3:3" ht="15.75" customHeight="1">
      <c r="C733" s="170"/>
    </row>
    <row r="734" spans="3:3" ht="15.75" customHeight="1">
      <c r="C734" s="170"/>
    </row>
    <row r="735" spans="3:3" ht="15.75" customHeight="1">
      <c r="C735" s="170"/>
    </row>
    <row r="736" spans="3:3" ht="15.75" customHeight="1">
      <c r="C736" s="170"/>
    </row>
    <row r="737" spans="3:3" ht="15.75" customHeight="1">
      <c r="C737" s="170"/>
    </row>
    <row r="738" spans="3:3" ht="15.75" customHeight="1">
      <c r="C738" s="170"/>
    </row>
    <row r="739" spans="3:3" ht="15.75" customHeight="1">
      <c r="C739" s="170"/>
    </row>
    <row r="740" spans="3:3" ht="15.75" customHeight="1">
      <c r="C740" s="170"/>
    </row>
    <row r="741" spans="3:3" ht="15.75" customHeight="1">
      <c r="C741" s="170"/>
    </row>
    <row r="742" spans="3:3" ht="15.75" customHeight="1">
      <c r="C742" s="170"/>
    </row>
    <row r="743" spans="3:3" ht="15.75" customHeight="1">
      <c r="C743" s="170"/>
    </row>
    <row r="744" spans="3:3" ht="15.75" customHeight="1">
      <c r="C744" s="170"/>
    </row>
    <row r="745" spans="3:3" ht="15.75" customHeight="1">
      <c r="C745" s="170"/>
    </row>
    <row r="746" spans="3:3" ht="15.75" customHeight="1">
      <c r="C746" s="170"/>
    </row>
    <row r="747" spans="3:3" ht="15.75" customHeight="1">
      <c r="C747" s="170"/>
    </row>
    <row r="748" spans="3:3" ht="15.75" customHeight="1">
      <c r="C748" s="170"/>
    </row>
    <row r="749" spans="3:3" ht="15.75" customHeight="1">
      <c r="C749" s="170"/>
    </row>
    <row r="750" spans="3:3" ht="15.75" customHeight="1">
      <c r="C750" s="170"/>
    </row>
    <row r="751" spans="3:3" ht="15.75" customHeight="1">
      <c r="C751" s="170"/>
    </row>
    <row r="752" spans="3:3" ht="15.75" customHeight="1">
      <c r="C752" s="170"/>
    </row>
    <row r="753" spans="3:3" ht="15.75" customHeight="1">
      <c r="C753" s="170"/>
    </row>
    <row r="754" spans="3:3" ht="15.75" customHeight="1">
      <c r="C754" s="170"/>
    </row>
    <row r="755" spans="3:3" ht="15.75" customHeight="1">
      <c r="C755" s="170"/>
    </row>
    <row r="756" spans="3:3" ht="15.75" customHeight="1">
      <c r="C756" s="170"/>
    </row>
    <row r="757" spans="3:3" ht="15.75" customHeight="1">
      <c r="C757" s="170"/>
    </row>
    <row r="758" spans="3:3" ht="15.75" customHeight="1">
      <c r="C758" s="170"/>
    </row>
    <row r="759" spans="3:3" ht="15.75" customHeight="1">
      <c r="C759" s="170"/>
    </row>
    <row r="760" spans="3:3" ht="15.75" customHeight="1">
      <c r="C760" s="170"/>
    </row>
    <row r="761" spans="3:3" ht="15.75" customHeight="1">
      <c r="C761" s="170"/>
    </row>
    <row r="762" spans="3:3" ht="15.75" customHeight="1">
      <c r="C762" s="170"/>
    </row>
    <row r="763" spans="3:3" ht="15.75" customHeight="1">
      <c r="C763" s="170"/>
    </row>
    <row r="764" spans="3:3" ht="15.75" customHeight="1">
      <c r="C764" s="170"/>
    </row>
    <row r="765" spans="3:3" ht="15.75" customHeight="1">
      <c r="C765" s="170"/>
    </row>
    <row r="766" spans="3:3" ht="15.75" customHeight="1">
      <c r="C766" s="170"/>
    </row>
    <row r="767" spans="3:3" ht="15.75" customHeight="1">
      <c r="C767" s="170"/>
    </row>
    <row r="768" spans="3:3" ht="15.75" customHeight="1">
      <c r="C768" s="170"/>
    </row>
    <row r="769" spans="3:3" ht="15.75" customHeight="1">
      <c r="C769" s="170"/>
    </row>
    <row r="770" spans="3:3" ht="15.75" customHeight="1">
      <c r="C770" s="170"/>
    </row>
    <row r="771" spans="3:3" ht="15.75" customHeight="1">
      <c r="C771" s="170"/>
    </row>
    <row r="772" spans="3:3" ht="15.75" customHeight="1">
      <c r="C772" s="170"/>
    </row>
    <row r="773" spans="3:3" ht="15.75" customHeight="1">
      <c r="C773" s="170"/>
    </row>
    <row r="774" spans="3:3" ht="15.75" customHeight="1">
      <c r="C774" s="170"/>
    </row>
    <row r="775" spans="3:3" ht="15.75" customHeight="1">
      <c r="C775" s="170"/>
    </row>
    <row r="776" spans="3:3" ht="15.75" customHeight="1">
      <c r="C776" s="170"/>
    </row>
    <row r="777" spans="3:3" ht="15.75" customHeight="1">
      <c r="C777" s="170"/>
    </row>
    <row r="778" spans="3:3" ht="15.75" customHeight="1">
      <c r="C778" s="170"/>
    </row>
    <row r="779" spans="3:3" ht="15.75" customHeight="1">
      <c r="C779" s="170"/>
    </row>
    <row r="780" spans="3:3" ht="15.75" customHeight="1">
      <c r="C780" s="170"/>
    </row>
    <row r="781" spans="3:3" ht="15.75" customHeight="1">
      <c r="C781" s="170"/>
    </row>
    <row r="782" spans="3:3" ht="15.75" customHeight="1">
      <c r="C782" s="170"/>
    </row>
    <row r="783" spans="3:3" ht="15.75" customHeight="1">
      <c r="C783" s="170"/>
    </row>
    <row r="784" spans="3:3" ht="15.75" customHeight="1">
      <c r="C784" s="170"/>
    </row>
    <row r="785" spans="3:3" ht="15.75" customHeight="1">
      <c r="C785" s="170"/>
    </row>
    <row r="786" spans="3:3" ht="15.75" customHeight="1">
      <c r="C786" s="170"/>
    </row>
    <row r="787" spans="3:3" ht="15.75" customHeight="1">
      <c r="C787" s="170"/>
    </row>
    <row r="788" spans="3:3" ht="15.75" customHeight="1">
      <c r="C788" s="170"/>
    </row>
    <row r="789" spans="3:3" ht="15.75" customHeight="1">
      <c r="C789" s="170"/>
    </row>
    <row r="790" spans="3:3" ht="15.75" customHeight="1">
      <c r="C790" s="170"/>
    </row>
    <row r="791" spans="3:3" ht="15.75" customHeight="1">
      <c r="C791" s="170"/>
    </row>
    <row r="792" spans="3:3" ht="15.75" customHeight="1">
      <c r="C792" s="170"/>
    </row>
    <row r="793" spans="3:3" ht="15.75" customHeight="1">
      <c r="C793" s="170"/>
    </row>
    <row r="794" spans="3:3" ht="15.75" customHeight="1">
      <c r="C794" s="170"/>
    </row>
    <row r="795" spans="3:3" ht="15.75" customHeight="1">
      <c r="C795" s="170"/>
    </row>
    <row r="796" spans="3:3" ht="15.75" customHeight="1">
      <c r="C796" s="170"/>
    </row>
    <row r="797" spans="3:3" ht="15.75" customHeight="1">
      <c r="C797" s="170"/>
    </row>
    <row r="798" spans="3:3" ht="15.75" customHeight="1">
      <c r="C798" s="170"/>
    </row>
    <row r="799" spans="3:3" ht="15.75" customHeight="1">
      <c r="C799" s="170"/>
    </row>
    <row r="800" spans="3:3" ht="15.75" customHeight="1">
      <c r="C800" s="170"/>
    </row>
    <row r="801" spans="3:3" ht="15.75" customHeight="1">
      <c r="C801" s="170"/>
    </row>
    <row r="802" spans="3:3" ht="15.75" customHeight="1">
      <c r="C802" s="170"/>
    </row>
    <row r="803" spans="3:3" ht="15.75" customHeight="1">
      <c r="C803" s="170"/>
    </row>
    <row r="804" spans="3:3" ht="15.75" customHeight="1">
      <c r="C804" s="170"/>
    </row>
    <row r="805" spans="3:3" ht="15.75" customHeight="1">
      <c r="C805" s="170"/>
    </row>
    <row r="806" spans="3:3" ht="15.75" customHeight="1">
      <c r="C806" s="170"/>
    </row>
    <row r="807" spans="3:3" ht="15.75" customHeight="1">
      <c r="C807" s="170"/>
    </row>
    <row r="808" spans="3:3" ht="15.75" customHeight="1">
      <c r="C808" s="170"/>
    </row>
    <row r="809" spans="3:3" ht="15.75" customHeight="1">
      <c r="C809" s="170"/>
    </row>
    <row r="810" spans="3:3" ht="15.75" customHeight="1">
      <c r="C810" s="170"/>
    </row>
    <row r="811" spans="3:3" ht="15.75" customHeight="1">
      <c r="C811" s="170"/>
    </row>
    <row r="812" spans="3:3" ht="15.75" customHeight="1">
      <c r="C812" s="170"/>
    </row>
    <row r="813" spans="3:3" ht="15.75" customHeight="1">
      <c r="C813" s="170"/>
    </row>
    <row r="814" spans="3:3" ht="15.75" customHeight="1">
      <c r="C814" s="170"/>
    </row>
    <row r="815" spans="3:3" ht="15.75" customHeight="1">
      <c r="C815" s="170"/>
    </row>
    <row r="816" spans="3:3" ht="15.75" customHeight="1">
      <c r="C816" s="170"/>
    </row>
    <row r="817" spans="3:3" ht="15.75" customHeight="1">
      <c r="C817" s="170"/>
    </row>
    <row r="818" spans="3:3" ht="15.75" customHeight="1">
      <c r="C818" s="170"/>
    </row>
    <row r="819" spans="3:3" ht="15.75" customHeight="1">
      <c r="C819" s="170"/>
    </row>
    <row r="820" spans="3:3" ht="15.75" customHeight="1">
      <c r="C820" s="170"/>
    </row>
    <row r="821" spans="3:3" ht="15.75" customHeight="1">
      <c r="C821" s="170"/>
    </row>
    <row r="822" spans="3:3" ht="15.75" customHeight="1">
      <c r="C822" s="170"/>
    </row>
    <row r="823" spans="3:3" ht="15.75" customHeight="1">
      <c r="C823" s="170"/>
    </row>
    <row r="824" spans="3:3" ht="15.75" customHeight="1">
      <c r="C824" s="170"/>
    </row>
    <row r="825" spans="3:3" ht="15.75" customHeight="1">
      <c r="C825" s="170"/>
    </row>
    <row r="826" spans="3:3" ht="15.75" customHeight="1">
      <c r="C826" s="170"/>
    </row>
    <row r="827" spans="3:3" ht="15.75" customHeight="1">
      <c r="C827" s="170"/>
    </row>
    <row r="828" spans="3:3" ht="15.75" customHeight="1">
      <c r="C828" s="170"/>
    </row>
    <row r="829" spans="3:3" ht="15.75" customHeight="1">
      <c r="C829" s="170"/>
    </row>
    <row r="830" spans="3:3" ht="15.75" customHeight="1">
      <c r="C830" s="170"/>
    </row>
    <row r="831" spans="3:3" ht="15.75" customHeight="1">
      <c r="C831" s="170"/>
    </row>
    <row r="832" spans="3:3" ht="15.75" customHeight="1">
      <c r="C832" s="170"/>
    </row>
    <row r="833" spans="3:3" ht="15.75" customHeight="1">
      <c r="C833" s="170"/>
    </row>
    <row r="834" spans="3:3" ht="15.75" customHeight="1">
      <c r="C834" s="170"/>
    </row>
    <row r="835" spans="3:3" ht="15.75" customHeight="1">
      <c r="C835" s="170"/>
    </row>
    <row r="836" spans="3:3" ht="15.75" customHeight="1">
      <c r="C836" s="170"/>
    </row>
    <row r="837" spans="3:3" ht="15.75" customHeight="1">
      <c r="C837" s="170"/>
    </row>
    <row r="838" spans="3:3" ht="15.75" customHeight="1">
      <c r="C838" s="170"/>
    </row>
    <row r="839" spans="3:3" ht="15.75" customHeight="1">
      <c r="C839" s="170"/>
    </row>
    <row r="840" spans="3:3" ht="15.75" customHeight="1">
      <c r="C840" s="170"/>
    </row>
    <row r="841" spans="3:3" ht="15.75" customHeight="1">
      <c r="C841" s="170"/>
    </row>
    <row r="842" spans="3:3" ht="15.75" customHeight="1">
      <c r="C842" s="170"/>
    </row>
    <row r="843" spans="3:3" ht="15.75" customHeight="1">
      <c r="C843" s="170"/>
    </row>
    <row r="844" spans="3:3" ht="15.75" customHeight="1">
      <c r="C844" s="170"/>
    </row>
    <row r="845" spans="3:3" ht="15.75" customHeight="1">
      <c r="C845" s="170"/>
    </row>
    <row r="846" spans="3:3" ht="15.75" customHeight="1">
      <c r="C846" s="170"/>
    </row>
    <row r="847" spans="3:3" ht="15.75" customHeight="1">
      <c r="C847" s="170"/>
    </row>
    <row r="848" spans="3:3" ht="15.75" customHeight="1">
      <c r="C848" s="170"/>
    </row>
    <row r="849" spans="3:3" ht="15.75" customHeight="1">
      <c r="C849" s="170"/>
    </row>
    <row r="850" spans="3:3" ht="15.75" customHeight="1">
      <c r="C850" s="170"/>
    </row>
    <row r="851" spans="3:3" ht="15.75" customHeight="1">
      <c r="C851" s="170"/>
    </row>
    <row r="852" spans="3:3" ht="15.75" customHeight="1">
      <c r="C852" s="170"/>
    </row>
    <row r="853" spans="3:3" ht="15.75" customHeight="1">
      <c r="C853" s="170"/>
    </row>
    <row r="854" spans="3:3" ht="15.75" customHeight="1">
      <c r="C854" s="170"/>
    </row>
    <row r="855" spans="3:3" ht="15.75" customHeight="1">
      <c r="C855" s="170"/>
    </row>
    <row r="856" spans="3:3" ht="15.75" customHeight="1">
      <c r="C856" s="170"/>
    </row>
    <row r="857" spans="3:3" ht="15.75" customHeight="1">
      <c r="C857" s="170"/>
    </row>
    <row r="858" spans="3:3" ht="15.75" customHeight="1">
      <c r="C858" s="170"/>
    </row>
    <row r="859" spans="3:3" ht="15.75" customHeight="1">
      <c r="C859" s="170"/>
    </row>
    <row r="860" spans="3:3" ht="15.75" customHeight="1">
      <c r="C860" s="170"/>
    </row>
    <row r="861" spans="3:3" ht="15.75" customHeight="1">
      <c r="C861" s="170"/>
    </row>
    <row r="862" spans="3:3" ht="15.75" customHeight="1">
      <c r="C862" s="170"/>
    </row>
    <row r="863" spans="3:3" ht="15.75" customHeight="1">
      <c r="C863" s="170"/>
    </row>
    <row r="864" spans="3:3" ht="15.75" customHeight="1">
      <c r="C864" s="170"/>
    </row>
    <row r="865" spans="3:3" ht="15.75" customHeight="1">
      <c r="C865" s="170"/>
    </row>
    <row r="866" spans="3:3" ht="15.75" customHeight="1">
      <c r="C866" s="170"/>
    </row>
    <row r="867" spans="3:3" ht="15.75" customHeight="1">
      <c r="C867" s="170"/>
    </row>
    <row r="868" spans="3:3" ht="15.75" customHeight="1">
      <c r="C868" s="170"/>
    </row>
    <row r="869" spans="3:3" ht="15.75" customHeight="1">
      <c r="C869" s="170"/>
    </row>
    <row r="870" spans="3:3" ht="15.75" customHeight="1">
      <c r="C870" s="170"/>
    </row>
    <row r="871" spans="3:3" ht="15.75" customHeight="1">
      <c r="C871" s="170"/>
    </row>
    <row r="872" spans="3:3" ht="15.75" customHeight="1">
      <c r="C872" s="170"/>
    </row>
    <row r="873" spans="3:3" ht="15.75" customHeight="1">
      <c r="C873" s="170"/>
    </row>
    <row r="874" spans="3:3" ht="15.75" customHeight="1">
      <c r="C874" s="170"/>
    </row>
    <row r="875" spans="3:3" ht="15.75" customHeight="1">
      <c r="C875" s="170"/>
    </row>
    <row r="876" spans="3:3" ht="15.75" customHeight="1">
      <c r="C876" s="170"/>
    </row>
    <row r="877" spans="3:3" ht="15.75" customHeight="1">
      <c r="C877" s="170"/>
    </row>
    <row r="878" spans="3:3" ht="15.75" customHeight="1">
      <c r="C878" s="170"/>
    </row>
    <row r="879" spans="3:3" ht="15.75" customHeight="1">
      <c r="C879" s="170"/>
    </row>
    <row r="880" spans="3:3" ht="15.75" customHeight="1">
      <c r="C880" s="170"/>
    </row>
    <row r="881" spans="3:3" ht="15.75" customHeight="1">
      <c r="C881" s="170"/>
    </row>
    <row r="882" spans="3:3" ht="15.75" customHeight="1">
      <c r="C882" s="170"/>
    </row>
    <row r="883" spans="3:3" ht="15.75" customHeight="1">
      <c r="C883" s="170"/>
    </row>
    <row r="884" spans="3:3" ht="15.75" customHeight="1">
      <c r="C884" s="170"/>
    </row>
    <row r="885" spans="3:3" ht="15.75" customHeight="1">
      <c r="C885" s="170"/>
    </row>
    <row r="886" spans="3:3" ht="15.75" customHeight="1">
      <c r="C886" s="170"/>
    </row>
    <row r="887" spans="3:3" ht="15.75" customHeight="1">
      <c r="C887" s="170"/>
    </row>
    <row r="888" spans="3:3" ht="15.75" customHeight="1">
      <c r="C888" s="170"/>
    </row>
    <row r="889" spans="3:3" ht="15.75" customHeight="1">
      <c r="C889" s="170"/>
    </row>
    <row r="890" spans="3:3" ht="15.75" customHeight="1">
      <c r="C890" s="170"/>
    </row>
    <row r="891" spans="3:3" ht="15.75" customHeight="1">
      <c r="C891" s="170"/>
    </row>
    <row r="892" spans="3:3" ht="15.75" customHeight="1">
      <c r="C892" s="170"/>
    </row>
    <row r="893" spans="3:3" ht="15.75" customHeight="1">
      <c r="C893" s="170"/>
    </row>
    <row r="894" spans="3:3" ht="15.75" customHeight="1">
      <c r="C894" s="170"/>
    </row>
    <row r="895" spans="3:3" ht="15.75" customHeight="1">
      <c r="C895" s="170"/>
    </row>
    <row r="896" spans="3:3" ht="15.75" customHeight="1">
      <c r="C896" s="170"/>
    </row>
    <row r="897" spans="3:3" ht="15.75" customHeight="1">
      <c r="C897" s="170"/>
    </row>
    <row r="898" spans="3:3" ht="15.75" customHeight="1">
      <c r="C898" s="170"/>
    </row>
    <row r="899" spans="3:3" ht="15.75" customHeight="1">
      <c r="C899" s="170"/>
    </row>
    <row r="900" spans="3:3" ht="15.75" customHeight="1">
      <c r="C900" s="170"/>
    </row>
    <row r="901" spans="3:3" ht="15.75" customHeight="1">
      <c r="C901" s="170"/>
    </row>
    <row r="902" spans="3:3" ht="15.75" customHeight="1">
      <c r="C902" s="170"/>
    </row>
    <row r="903" spans="3:3" ht="15.75" customHeight="1">
      <c r="C903" s="170"/>
    </row>
    <row r="904" spans="3:3" ht="15.75" customHeight="1">
      <c r="C904" s="170"/>
    </row>
    <row r="905" spans="3:3" ht="15.75" customHeight="1">
      <c r="C905" s="170"/>
    </row>
    <row r="906" spans="3:3" ht="15.75" customHeight="1">
      <c r="C906" s="170"/>
    </row>
    <row r="907" spans="3:3" ht="15.75" customHeight="1">
      <c r="C907" s="170"/>
    </row>
    <row r="908" spans="3:3" ht="15.75" customHeight="1">
      <c r="C908" s="170"/>
    </row>
    <row r="909" spans="3:3" ht="15.75" customHeight="1">
      <c r="C909" s="170"/>
    </row>
    <row r="910" spans="3:3" ht="15.75" customHeight="1">
      <c r="C910" s="170"/>
    </row>
    <row r="911" spans="3:3" ht="15.75" customHeight="1">
      <c r="C911" s="170"/>
    </row>
    <row r="912" spans="3:3" ht="15.75" customHeight="1">
      <c r="C912" s="170"/>
    </row>
    <row r="913" spans="3:3" ht="15.75" customHeight="1">
      <c r="C913" s="170"/>
    </row>
    <row r="914" spans="3:3" ht="15.75" customHeight="1">
      <c r="C914" s="170"/>
    </row>
    <row r="915" spans="3:3" ht="15.75" customHeight="1">
      <c r="C915" s="170"/>
    </row>
    <row r="916" spans="3:3" ht="15.75" customHeight="1">
      <c r="C916" s="170"/>
    </row>
    <row r="917" spans="3:3" ht="15.75" customHeight="1">
      <c r="C917" s="170"/>
    </row>
    <row r="918" spans="3:3" ht="15.75" customHeight="1">
      <c r="C918" s="170"/>
    </row>
    <row r="919" spans="3:3" ht="15.75" customHeight="1">
      <c r="C919" s="170"/>
    </row>
    <row r="920" spans="3:3" ht="15.75" customHeight="1">
      <c r="C920" s="170"/>
    </row>
    <row r="921" spans="3:3" ht="15.75" customHeight="1">
      <c r="C921" s="170"/>
    </row>
    <row r="922" spans="3:3" ht="15.75" customHeight="1">
      <c r="C922" s="170"/>
    </row>
    <row r="923" spans="3:3" ht="15.75" customHeight="1">
      <c r="C923" s="170"/>
    </row>
    <row r="924" spans="3:3" ht="15.75" customHeight="1">
      <c r="C924" s="170"/>
    </row>
    <row r="925" spans="3:3" ht="15.75" customHeight="1">
      <c r="C925" s="170"/>
    </row>
    <row r="926" spans="3:3" ht="15.75" customHeight="1">
      <c r="C926" s="170"/>
    </row>
    <row r="927" spans="3:3" ht="15.75" customHeight="1">
      <c r="C927" s="170"/>
    </row>
    <row r="928" spans="3:3" ht="15.75" customHeight="1">
      <c r="C928" s="170"/>
    </row>
    <row r="929" spans="3:3" ht="15.75" customHeight="1">
      <c r="C929" s="170"/>
    </row>
    <row r="930" spans="3:3" ht="15.75" customHeight="1">
      <c r="C930" s="170"/>
    </row>
    <row r="931" spans="3:3" ht="15.75" customHeight="1">
      <c r="C931" s="170"/>
    </row>
    <row r="932" spans="3:3" ht="15.75" customHeight="1">
      <c r="C932" s="170"/>
    </row>
    <row r="933" spans="3:3" ht="15.75" customHeight="1">
      <c r="C933" s="170"/>
    </row>
    <row r="934" spans="3:3" ht="15.75" customHeight="1">
      <c r="C934" s="170"/>
    </row>
    <row r="935" spans="3:3" ht="15.75" customHeight="1">
      <c r="C935" s="170"/>
    </row>
    <row r="936" spans="3:3" ht="15.75" customHeight="1">
      <c r="C936" s="170"/>
    </row>
    <row r="937" spans="3:3" ht="15.75" customHeight="1">
      <c r="C937" s="170"/>
    </row>
    <row r="938" spans="3:3" ht="15.75" customHeight="1">
      <c r="C938" s="170"/>
    </row>
    <row r="939" spans="3:3" ht="15.75" customHeight="1">
      <c r="C939" s="170"/>
    </row>
    <row r="940" spans="3:3" ht="15.75" customHeight="1">
      <c r="C940" s="170"/>
    </row>
    <row r="941" spans="3:3" ht="15.75" customHeight="1">
      <c r="C941" s="170"/>
    </row>
    <row r="942" spans="3:3" ht="15.75" customHeight="1">
      <c r="C942" s="170"/>
    </row>
    <row r="943" spans="3:3" ht="15.75" customHeight="1">
      <c r="C943" s="170"/>
    </row>
    <row r="944" spans="3:3" ht="15.75" customHeight="1">
      <c r="C944" s="170"/>
    </row>
    <row r="945" spans="3:3" ht="15.75" customHeight="1">
      <c r="C945" s="170"/>
    </row>
    <row r="946" spans="3:3" ht="15.75" customHeight="1">
      <c r="C946" s="170"/>
    </row>
    <row r="947" spans="3:3" ht="15.75" customHeight="1">
      <c r="C947" s="170"/>
    </row>
    <row r="948" spans="3:3" ht="15.75" customHeight="1">
      <c r="C948" s="170"/>
    </row>
    <row r="949" spans="3:3" ht="15.75" customHeight="1">
      <c r="C949" s="170"/>
    </row>
    <row r="950" spans="3:3" ht="15.75" customHeight="1">
      <c r="C950" s="170"/>
    </row>
    <row r="951" spans="3:3" ht="15.75" customHeight="1">
      <c r="C951" s="170"/>
    </row>
    <row r="952" spans="3:3" ht="15.75" customHeight="1">
      <c r="C952" s="170"/>
    </row>
    <row r="953" spans="3:3" ht="15.75" customHeight="1">
      <c r="C953" s="170"/>
    </row>
    <row r="954" spans="3:3" ht="15.75" customHeight="1">
      <c r="C954" s="170"/>
    </row>
    <row r="955" spans="3:3" ht="15.75" customHeight="1">
      <c r="C955" s="170"/>
    </row>
    <row r="956" spans="3:3" ht="15.75" customHeight="1">
      <c r="C956" s="170"/>
    </row>
    <row r="957" spans="3:3" ht="15.75" customHeight="1">
      <c r="C957" s="170"/>
    </row>
    <row r="958" spans="3:3" ht="15.75" customHeight="1">
      <c r="C958" s="170"/>
    </row>
    <row r="959" spans="3:3" ht="15.75" customHeight="1">
      <c r="C959" s="170"/>
    </row>
    <row r="960" spans="3:3" ht="15.75" customHeight="1">
      <c r="C960" s="170"/>
    </row>
    <row r="961" spans="3:3" ht="15.75" customHeight="1">
      <c r="C961" s="170"/>
    </row>
    <row r="962" spans="3:3" ht="15.75" customHeight="1">
      <c r="C962" s="170"/>
    </row>
    <row r="963" spans="3:3" ht="15.75" customHeight="1">
      <c r="C963" s="170"/>
    </row>
    <row r="964" spans="3:3" ht="15.75" customHeight="1">
      <c r="C964" s="170"/>
    </row>
    <row r="965" spans="3:3" ht="15.75" customHeight="1">
      <c r="C965" s="170"/>
    </row>
    <row r="966" spans="3:3" ht="15.75" customHeight="1">
      <c r="C966" s="170"/>
    </row>
    <row r="967" spans="3:3" ht="15.75" customHeight="1">
      <c r="C967" s="170"/>
    </row>
    <row r="968" spans="3:3" ht="15.75" customHeight="1">
      <c r="C968" s="170"/>
    </row>
    <row r="969" spans="3:3" ht="15.75" customHeight="1">
      <c r="C969" s="170"/>
    </row>
    <row r="970" spans="3:3" ht="15.75" customHeight="1">
      <c r="C970" s="170"/>
    </row>
    <row r="971" spans="3:3" ht="15.75" customHeight="1">
      <c r="C971" s="170"/>
    </row>
    <row r="972" spans="3:3" ht="15.75" customHeight="1">
      <c r="C972" s="170"/>
    </row>
    <row r="973" spans="3:3" ht="15.75" customHeight="1">
      <c r="C973" s="170"/>
    </row>
    <row r="974" spans="3:3" ht="15.75" customHeight="1">
      <c r="C974" s="170"/>
    </row>
    <row r="975" spans="3:3" ht="15.75" customHeight="1">
      <c r="C975" s="170"/>
    </row>
    <row r="976" spans="3:3" ht="15.75" customHeight="1">
      <c r="C976" s="170"/>
    </row>
    <row r="977" spans="3:3" ht="15.75" customHeight="1">
      <c r="C977" s="170"/>
    </row>
    <row r="978" spans="3:3" ht="15.75" customHeight="1">
      <c r="C978" s="170"/>
    </row>
    <row r="979" spans="3:3" ht="15.75" customHeight="1">
      <c r="C979" s="170"/>
    </row>
    <row r="980" spans="3:3" ht="15.75" customHeight="1">
      <c r="C980" s="170"/>
    </row>
    <row r="981" spans="3:3" ht="15.75" customHeight="1">
      <c r="C981" s="170"/>
    </row>
    <row r="982" spans="3:3" ht="15.75" customHeight="1">
      <c r="C982" s="170"/>
    </row>
    <row r="983" spans="3:3" ht="15.75" customHeight="1">
      <c r="C983" s="170"/>
    </row>
    <row r="984" spans="3:3" ht="15.75" customHeight="1">
      <c r="C984" s="170"/>
    </row>
    <row r="985" spans="3:3" ht="15.75" customHeight="1">
      <c r="C985" s="170"/>
    </row>
    <row r="986" spans="3:3" ht="15.75" customHeight="1">
      <c r="C986" s="170"/>
    </row>
    <row r="987" spans="3:3" ht="15.75" customHeight="1">
      <c r="C987" s="170"/>
    </row>
    <row r="988" spans="3:3" ht="15.75" customHeight="1">
      <c r="C988" s="170"/>
    </row>
    <row r="989" spans="3:3" ht="15.75" customHeight="1">
      <c r="C989" s="170"/>
    </row>
    <row r="990" spans="3:3" ht="15.75" customHeight="1">
      <c r="C990" s="170"/>
    </row>
    <row r="991" spans="3:3" ht="15.75" customHeight="1">
      <c r="C991" s="170"/>
    </row>
    <row r="992" spans="3:3" ht="15.75" customHeight="1">
      <c r="C992" s="170"/>
    </row>
    <row r="993" spans="3:3" ht="15.75" customHeight="1">
      <c r="C993" s="170"/>
    </row>
    <row r="994" spans="3:3" ht="15.75" customHeight="1">
      <c r="C994" s="170"/>
    </row>
    <row r="995" spans="3:3" ht="15.75" customHeight="1">
      <c r="C995" s="170"/>
    </row>
    <row r="996" spans="3:3" ht="15.75" customHeight="1">
      <c r="C996" s="170"/>
    </row>
    <row r="997" spans="3:3" ht="15.75" customHeight="1">
      <c r="C997" s="170"/>
    </row>
    <row r="998" spans="3:3" ht="15.75" customHeight="1">
      <c r="C998" s="170"/>
    </row>
    <row r="999" spans="3:3" ht="15.75" customHeight="1">
      <c r="C999" s="170"/>
    </row>
    <row r="1000" spans="3:3" ht="15.75" customHeight="1">
      <c r="C1000" s="170"/>
    </row>
  </sheetData>
  <mergeCells count="38">
    <mergeCell ref="B85:B95"/>
    <mergeCell ref="B96:B114"/>
    <mergeCell ref="C33:C35"/>
    <mergeCell ref="D33:D35"/>
    <mergeCell ref="B47:B53"/>
    <mergeCell ref="B55:E55"/>
    <mergeCell ref="B56:B62"/>
    <mergeCell ref="B69:G70"/>
    <mergeCell ref="B76:B82"/>
    <mergeCell ref="B46:E46"/>
    <mergeCell ref="B83:B84"/>
    <mergeCell ref="D83:D84"/>
    <mergeCell ref="A1:P1"/>
    <mergeCell ref="A2:P2"/>
    <mergeCell ref="A3:P3"/>
    <mergeCell ref="A4:D4"/>
    <mergeCell ref="A5:P5"/>
    <mergeCell ref="B10:D10"/>
    <mergeCell ref="F10:S10"/>
    <mergeCell ref="C22:C23"/>
    <mergeCell ref="D22:D23"/>
    <mergeCell ref="E22:F22"/>
    <mergeCell ref="G22:J22"/>
    <mergeCell ref="F11:S11"/>
    <mergeCell ref="E12:R12"/>
    <mergeCell ref="E13:R13"/>
    <mergeCell ref="B15:B42"/>
    <mergeCell ref="D15:K15"/>
    <mergeCell ref="D20:K20"/>
    <mergeCell ref="D21:K21"/>
    <mergeCell ref="F33:G33"/>
    <mergeCell ref="E34:E35"/>
    <mergeCell ref="F34:F35"/>
    <mergeCell ref="D31:K31"/>
    <mergeCell ref="D32:K32"/>
    <mergeCell ref="H34:H35"/>
    <mergeCell ref="D43:K43"/>
    <mergeCell ref="D44:K44"/>
  </mergeCells>
  <conditionalFormatting sqref="D42">
    <cfRule type="containsText" dxfId="16" priority="1" operator="containsText" text="ERROR">
      <formula>NOT(ISERROR(SEARCH(("ERROR"),(D42))))</formula>
    </cfRule>
  </conditionalFormatting>
  <conditionalFormatting sqref="F10">
    <cfRule type="notContainsBlanks" dxfId="15" priority="2">
      <formula>LEN(TRIM(F10))&gt;0</formula>
    </cfRule>
  </conditionalFormatting>
  <conditionalFormatting sqref="F11:S11">
    <cfRule type="expression" dxfId="14" priority="3">
      <formula>E11="NO SE REPORTA"</formula>
    </cfRule>
  </conditionalFormatting>
  <conditionalFormatting sqref="F11:S11">
    <cfRule type="expression" dxfId="13" priority="4">
      <formula>E10="NO APLICA"</formula>
    </cfRule>
  </conditionalFormatting>
  <conditionalFormatting sqref="E12:R12">
    <cfRule type="expression" dxfId="12" priority="5">
      <formula>E11="SI SE REPORTA"</formula>
    </cfRule>
  </conditionalFormatting>
  <dataValidations count="5">
    <dataValidation type="list" allowBlank="1" showErrorMessage="1" sqref="E11">
      <formula1>REPORTE</formula1>
    </dataValidation>
    <dataValidation type="decimal" allowBlank="1" showInputMessage="1" showErrorMessage="1" prompt="ERROR - Escriba un valor entre 0% y 100%" sqref="E24:F29 D36:D41">
      <formula1>0</formula1>
      <formula2>1</formula2>
    </dataValidation>
    <dataValidation type="decimal" operator="greaterThanOrEqual" allowBlank="1" showInputMessage="1" showErrorMessage="1" prompt="ERROR - Escriba un número igual o mayor que 0" sqref="E17:H17">
      <formula1>0</formula1>
    </dataValidation>
    <dataValidation type="list" allowBlank="1" showErrorMessage="1" sqref="E10">
      <formula1>SI</formula1>
    </dataValidation>
    <dataValidation type="decimal" operator="greaterThanOrEqual" allowBlank="1" showInputMessage="1" showErrorMessage="1" prompt="ERROR - Valor en PESOS (sin centavos)" sqref="E18:H19 G24:J29">
      <formula1>0</formula1>
    </dataValidation>
  </dataValidations>
  <hyperlinks>
    <hyperlink ref="B9" location="null!A1" display="VOLVER AL INDICE"/>
  </hyperlinks>
  <pageMargins left="0.25" right="0.25" top="0.75" bottom="0.75" header="0" footer="0"/>
  <pageSetup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0"/>
  <sheetViews>
    <sheetView showGridLines="0" workbookViewId="0"/>
  </sheetViews>
  <sheetFormatPr baseColWidth="10" defaultColWidth="12.625" defaultRowHeight="15" customHeight="1"/>
  <cols>
    <col min="1" max="1" width="7.125" customWidth="1"/>
    <col min="2" max="2" width="11.25" customWidth="1"/>
    <col min="3" max="3" width="60.25" customWidth="1"/>
    <col min="4" max="26" width="9.375" customWidth="1"/>
  </cols>
  <sheetData>
    <row r="1" spans="1:4" ht="14.25">
      <c r="A1" s="129" t="s">
        <v>887</v>
      </c>
    </row>
    <row r="3" spans="1:4">
      <c r="B3" s="62" t="s">
        <v>2115</v>
      </c>
    </row>
    <row r="5" spans="1:4">
      <c r="B5" s="313"/>
      <c r="C5" s="411"/>
      <c r="D5" s="24"/>
    </row>
    <row r="6" spans="1:4">
      <c r="A6" s="412" t="s">
        <v>2116</v>
      </c>
      <c r="B6" s="412" t="s">
        <v>847</v>
      </c>
      <c r="C6" s="412" t="s">
        <v>2117</v>
      </c>
    </row>
    <row r="7" spans="1:4">
      <c r="A7" s="413"/>
      <c r="B7" s="413"/>
      <c r="C7" s="414"/>
    </row>
    <row r="8" spans="1:4">
      <c r="A8" s="413"/>
      <c r="B8" s="413"/>
      <c r="C8" s="414"/>
    </row>
    <row r="9" spans="1:4">
      <c r="A9" s="413"/>
      <c r="B9" s="413"/>
      <c r="C9" s="414"/>
    </row>
    <row r="10" spans="1:4">
      <c r="A10" s="413"/>
      <c r="B10" s="413"/>
      <c r="C10" s="414"/>
    </row>
    <row r="11" spans="1:4">
      <c r="A11" s="413"/>
      <c r="B11" s="413"/>
      <c r="C11" s="414"/>
    </row>
    <row r="12" spans="1:4">
      <c r="A12" s="413"/>
      <c r="B12" s="413"/>
      <c r="C12" s="414"/>
    </row>
    <row r="13" spans="1:4">
      <c r="A13" s="413"/>
      <c r="B13" s="413"/>
      <c r="C13" s="414"/>
    </row>
    <row r="14" spans="1:4">
      <c r="A14" s="413"/>
      <c r="B14" s="413"/>
      <c r="C14" s="414"/>
    </row>
    <row r="15" spans="1:4">
      <c r="A15" s="413"/>
      <c r="B15" s="413"/>
      <c r="C15" s="414"/>
    </row>
    <row r="16" spans="1:4">
      <c r="A16" s="413"/>
      <c r="B16" s="413"/>
      <c r="C16" s="414"/>
    </row>
    <row r="17" spans="1:3">
      <c r="A17" s="413"/>
      <c r="B17" s="413"/>
      <c r="C17" s="414"/>
    </row>
    <row r="18" spans="1:3">
      <c r="A18" s="413"/>
      <c r="B18" s="413"/>
      <c r="C18" s="414"/>
    </row>
    <row r="19" spans="1:3">
      <c r="A19" s="413"/>
      <c r="B19" s="413"/>
      <c r="C19" s="414"/>
    </row>
    <row r="20" spans="1:3">
      <c r="A20" s="413"/>
      <c r="B20" s="413"/>
      <c r="C20" s="414"/>
    </row>
    <row r="21" spans="1:3" ht="15.75" customHeight="1">
      <c r="A21" s="413"/>
      <c r="B21" s="413"/>
      <c r="C21" s="414"/>
    </row>
    <row r="22" spans="1:3" ht="15.75" customHeight="1">
      <c r="A22" s="413"/>
      <c r="B22" s="413"/>
      <c r="C22" s="414"/>
    </row>
    <row r="23" spans="1:3" ht="15.75" customHeight="1">
      <c r="A23" s="413"/>
      <c r="B23" s="413"/>
      <c r="C23" s="414"/>
    </row>
    <row r="24" spans="1:3" ht="15.75" customHeight="1">
      <c r="A24" s="413"/>
      <c r="B24" s="413"/>
      <c r="C24" s="414"/>
    </row>
    <row r="25" spans="1:3" ht="15.75" customHeight="1">
      <c r="A25" s="413"/>
      <c r="B25" s="413"/>
      <c r="C25" s="414"/>
    </row>
    <row r="26" spans="1:3" ht="15.75" customHeight="1">
      <c r="A26" s="413"/>
      <c r="B26" s="413"/>
      <c r="C26" s="414"/>
    </row>
    <row r="27" spans="1:3" ht="15.75" customHeight="1">
      <c r="A27" s="413"/>
      <c r="B27" s="413"/>
      <c r="C27" s="414"/>
    </row>
    <row r="28" spans="1:3" ht="15.75" customHeight="1">
      <c r="A28" s="413"/>
      <c r="B28" s="413"/>
      <c r="C28" s="414"/>
    </row>
    <row r="29" spans="1:3" ht="15.75" customHeight="1"/>
    <row r="30" spans="1:3" ht="15.75" customHeight="1"/>
    <row r="31" spans="1:3" ht="15.75" customHeight="1"/>
    <row r="32" spans="1: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hyperlinks>
    <hyperlink ref="A1" location="null!A1" display="VOLVER AL INDICE"/>
  </hyperlinks>
  <pageMargins left="0.7" right="0.7" top="0.75" bottom="0.75" header="0" footer="0"/>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selection activeCell="B31" sqref="B31"/>
    </sheetView>
  </sheetViews>
  <sheetFormatPr baseColWidth="10" defaultColWidth="12.625" defaultRowHeight="15" customHeight="1"/>
  <cols>
    <col min="1" max="1" width="3" customWidth="1"/>
    <col min="2" max="2" width="41.25" customWidth="1"/>
    <col min="3" max="3" width="5.75" customWidth="1"/>
    <col min="4" max="5" width="9.375" customWidth="1"/>
    <col min="6" max="6" width="9.75" customWidth="1"/>
    <col min="7" max="8" width="9.375" customWidth="1"/>
    <col min="9" max="9" width="10.125" customWidth="1"/>
    <col min="10" max="26" width="9.375" customWidth="1"/>
  </cols>
  <sheetData>
    <row r="1" spans="1:9">
      <c r="A1" s="129" t="s">
        <v>887</v>
      </c>
      <c r="I1" s="24"/>
    </row>
    <row r="2" spans="1:9">
      <c r="B2" s="13" t="s">
        <v>2118</v>
      </c>
      <c r="I2" s="24"/>
    </row>
    <row r="3" spans="1:9">
      <c r="C3" s="13" t="s">
        <v>853</v>
      </c>
      <c r="I3" s="24"/>
    </row>
    <row r="4" spans="1:9">
      <c r="I4" s="24"/>
    </row>
    <row r="5" spans="1:9">
      <c r="A5" s="415" t="s">
        <v>854</v>
      </c>
      <c r="B5" s="415" t="s">
        <v>235</v>
      </c>
      <c r="C5" s="24" t="s">
        <v>853</v>
      </c>
      <c r="D5" s="416" t="str">
        <f>IF(SUM('1POMCAS'!E97:E99)=1,SUM('1POMCAS'!E97:E99),"ERROR: LA SUMA DE LA COLUMNA DEBE SER 100%")</f>
        <v>ERROR: LA SUMA DE LA COLUMNA DEBE SER 100%</v>
      </c>
      <c r="E5" s="416" t="str">
        <f ca="1">IF(+'1POMCAS'!G97*'1POMCAS'!$E97+'1POMCAS'!G98*'1POMCAS'!$E98+'1POMCAS'!G99*'1POMCAS'!$E99=0,"N.A.",'1POMCAS'!G97*'1POMCAS'!$E97+'1POMCAS'!G98*'1POMCAS'!$E98+'1POMCAS'!G99*'1POMCAS'!$E99)</f>
        <v>N.A.</v>
      </c>
      <c r="F5" s="416" t="str">
        <f ca="1">IF(+'1POMCAS'!H97*'1POMCAS'!$E97+'1POMCAS'!H98*'1POMCAS'!$E98+'1POMCAS'!H99*'1POMCAS'!$E99=0,"N.A.",'1POMCAS'!H97*'1POMCAS'!$E97+'1POMCAS'!H98*'1POMCAS'!$E98+'1POMCAS'!H99*'1POMCAS'!$E99)</f>
        <v>N.A.</v>
      </c>
      <c r="G5" s="416" t="str">
        <f ca="1">IF(+'1POMCAS'!I97*'1POMCAS'!$E97+'1POMCAS'!I98*'1POMCAS'!$E98+'1POMCAS'!I99*'1POMCAS'!$E99=0,"N.A.",'1POMCAS'!I97*'1POMCAS'!$E97+'1POMCAS'!I98*'1POMCAS'!$E98+'1POMCAS'!I99*'1POMCAS'!$E99)</f>
        <v>N.A.</v>
      </c>
      <c r="H5" s="416" t="str">
        <f ca="1">IF(+'1POMCAS'!J97*'1POMCAS'!$E97+'1POMCAS'!J98*'1POMCAS'!$E98+'1POMCAS'!J99*'1POMCAS'!$E99=0,"N.A.",'1POMCAS'!J97*'1POMCAS'!$E97+'1POMCAS'!J98*'1POMCAS'!$E98+'1POMCAS'!J99*'1POMCAS'!$E99)</f>
        <v>N.A.</v>
      </c>
      <c r="I5" s="416"/>
    </row>
    <row r="6" spans="1:9">
      <c r="A6" s="415" t="s">
        <v>855</v>
      </c>
      <c r="B6" s="415" t="s">
        <v>237</v>
      </c>
      <c r="C6" s="24" t="s">
        <v>853</v>
      </c>
      <c r="D6" s="417"/>
      <c r="E6" s="417"/>
      <c r="F6" s="417"/>
      <c r="G6" s="417"/>
      <c r="H6" s="417"/>
      <c r="I6" s="417"/>
    </row>
    <row r="7" spans="1:9">
      <c r="A7" s="415" t="s">
        <v>856</v>
      </c>
      <c r="B7" s="415" t="s">
        <v>239</v>
      </c>
      <c r="C7" s="24" t="s">
        <v>853</v>
      </c>
      <c r="D7" s="417"/>
      <c r="E7" s="417"/>
      <c r="F7" s="417"/>
      <c r="G7" s="417"/>
      <c r="H7" s="417"/>
      <c r="I7" s="417"/>
    </row>
    <row r="8" spans="1:9">
      <c r="A8" s="415" t="s">
        <v>857</v>
      </c>
      <c r="B8" s="415" t="s">
        <v>241</v>
      </c>
      <c r="C8" s="24" t="s">
        <v>853</v>
      </c>
      <c r="D8" s="417"/>
      <c r="E8" s="417"/>
      <c r="F8" s="417"/>
      <c r="G8" s="417"/>
      <c r="H8" s="417"/>
      <c r="I8" s="417"/>
    </row>
    <row r="9" spans="1:9">
      <c r="A9" s="415" t="s">
        <v>858</v>
      </c>
      <c r="B9" s="415" t="s">
        <v>243</v>
      </c>
      <c r="C9" s="24" t="s">
        <v>853</v>
      </c>
      <c r="D9" s="417"/>
      <c r="E9" s="417"/>
      <c r="F9" s="417"/>
      <c r="G9" s="417"/>
      <c r="H9" s="417"/>
      <c r="I9" s="417"/>
    </row>
    <row r="10" spans="1:9">
      <c r="A10" s="415" t="s">
        <v>859</v>
      </c>
      <c r="B10" s="415" t="s">
        <v>245</v>
      </c>
      <c r="C10" s="24" t="s">
        <v>853</v>
      </c>
      <c r="D10" s="417"/>
      <c r="E10" s="417"/>
      <c r="F10" s="417"/>
      <c r="G10" s="417"/>
      <c r="H10" s="417"/>
      <c r="I10" s="417"/>
    </row>
    <row r="11" spans="1:9">
      <c r="A11" s="415" t="s">
        <v>860</v>
      </c>
      <c r="B11" s="415" t="s">
        <v>247</v>
      </c>
      <c r="C11" s="24" t="s">
        <v>853</v>
      </c>
      <c r="D11" s="417"/>
      <c r="E11" s="417"/>
      <c r="F11" s="417"/>
      <c r="G11" s="417"/>
      <c r="H11" s="417"/>
      <c r="I11" s="417"/>
    </row>
    <row r="12" spans="1:9">
      <c r="A12" s="415" t="s">
        <v>861</v>
      </c>
      <c r="B12" s="415" t="s">
        <v>249</v>
      </c>
      <c r="C12" s="24" t="s">
        <v>853</v>
      </c>
      <c r="D12" s="417"/>
      <c r="E12" s="417"/>
      <c r="F12" s="417"/>
      <c r="G12" s="417"/>
      <c r="H12" s="417"/>
      <c r="I12" s="417"/>
    </row>
    <row r="13" spans="1:9">
      <c r="A13" s="415" t="s">
        <v>862</v>
      </c>
      <c r="B13" s="415" t="s">
        <v>251</v>
      </c>
      <c r="C13" s="24" t="s">
        <v>853</v>
      </c>
      <c r="D13" s="417"/>
      <c r="E13" s="417"/>
      <c r="F13" s="417"/>
      <c r="G13" s="417"/>
      <c r="H13" s="417"/>
      <c r="I13" s="417"/>
    </row>
    <row r="14" spans="1:9">
      <c r="A14" s="415" t="s">
        <v>863</v>
      </c>
      <c r="B14" s="415" t="s">
        <v>253</v>
      </c>
      <c r="C14" s="24" t="s">
        <v>853</v>
      </c>
      <c r="D14" s="418"/>
      <c r="E14" s="418"/>
      <c r="F14" s="418"/>
      <c r="G14" s="418"/>
      <c r="H14" s="418"/>
      <c r="I14" s="418"/>
    </row>
    <row r="15" spans="1:9">
      <c r="A15" s="415" t="s">
        <v>864</v>
      </c>
      <c r="B15" s="415" t="s">
        <v>254</v>
      </c>
      <c r="C15" s="24" t="s">
        <v>853</v>
      </c>
      <c r="D15" s="293">
        <f>IF(SUM('11Forest'!E26:E29)='11Forest'!E20,SUM('11Forest'!E26:E29),"ERROR: LA SUMA DE LA COLUMNA DEBE SER IGUAL A LA META ANUAL")</f>
        <v>0</v>
      </c>
      <c r="E15" s="293">
        <f>IF(SUM('11Forest'!F26:F29)='11Forest'!E20,SUM('11Forest'!F26:F29),"ERROR: LA SUMA DE LA COLUMNA DEBE SER IGUAL A LA META ANUAL")</f>
        <v>0</v>
      </c>
      <c r="F15" s="293">
        <f>IF(SUM('11Forest'!G26:G29)='11Forest'!E20,SUM('11Forest'!G26:G29),"ERROR: LA SUMA DE LA COLUMNA DEBE SER IGUAL A LA META ANUAL")</f>
        <v>0</v>
      </c>
      <c r="G15" s="293">
        <f>IF(SUM('11Forest'!H26:H29)='11Forest'!E20,SUM('11Forest'!H26:H29),"ERROR: LA SUMA DE LA COLUMNA DEBE SER IGUAL A LA META ANUAL")</f>
        <v>0</v>
      </c>
      <c r="H15" s="293"/>
      <c r="I15" s="293">
        <f>IF(SUM('11Forest'!E25:H25)='11Forest'!E20,SUM('11Forest'!E25:H25),"ERROR: LA SUMA DE LA COLUMNA DEBE SER IGUAL A LA META ANUAL")</f>
        <v>0</v>
      </c>
    </row>
    <row r="16" spans="1:9">
      <c r="A16" s="415" t="s">
        <v>865</v>
      </c>
      <c r="B16" s="415" t="s">
        <v>255</v>
      </c>
      <c r="C16" s="24" t="s">
        <v>853</v>
      </c>
      <c r="D16" s="419"/>
      <c r="E16" s="419"/>
      <c r="F16" s="419"/>
      <c r="G16" s="419"/>
      <c r="H16" s="419"/>
      <c r="I16" s="419"/>
    </row>
    <row r="17" spans="1:9">
      <c r="A17" s="415" t="s">
        <v>866</v>
      </c>
      <c r="B17" s="415" t="s">
        <v>256</v>
      </c>
      <c r="C17" s="24" t="s">
        <v>853</v>
      </c>
      <c r="D17" s="417"/>
      <c r="E17" s="417"/>
      <c r="F17" s="417"/>
      <c r="G17" s="417"/>
      <c r="H17" s="417"/>
      <c r="I17" s="417"/>
    </row>
    <row r="18" spans="1:9">
      <c r="A18" s="415" t="s">
        <v>867</v>
      </c>
      <c r="B18" s="415" t="s">
        <v>257</v>
      </c>
      <c r="C18" s="24" t="s">
        <v>853</v>
      </c>
      <c r="D18" s="417"/>
      <c r="E18" s="417"/>
      <c r="F18" s="417"/>
      <c r="G18" s="417"/>
      <c r="H18" s="417"/>
      <c r="I18" s="417"/>
    </row>
    <row r="19" spans="1:9">
      <c r="A19" s="415" t="s">
        <v>868</v>
      </c>
      <c r="B19" s="415" t="s">
        <v>258</v>
      </c>
      <c r="C19" s="24" t="s">
        <v>853</v>
      </c>
      <c r="D19" s="417"/>
      <c r="E19" s="417"/>
      <c r="F19" s="417"/>
      <c r="G19" s="417"/>
      <c r="H19" s="417"/>
      <c r="I19" s="417"/>
    </row>
    <row r="20" spans="1:9">
      <c r="A20" s="415" t="s">
        <v>869</v>
      </c>
      <c r="B20" s="415" t="s">
        <v>259</v>
      </c>
      <c r="C20" s="24" t="s">
        <v>853</v>
      </c>
      <c r="D20" s="416" t="str">
        <f>IF(SUM('16MIZC'!H22:H29)=1,SUM('16MIZC'!H22:H29),"ERROR: LA SUMA DE LA COLUMNA DEBE SER 100%")</f>
        <v>ERROR: LA SUMA DE LA COLUMNA DEBE SER 100%</v>
      </c>
      <c r="E20" s="420">
        <f>SUM('16MIZC'!I22:I29)</f>
        <v>0</v>
      </c>
      <c r="F20" s="417"/>
      <c r="G20" s="417"/>
      <c r="H20" s="417"/>
      <c r="I20" s="417"/>
    </row>
    <row r="21" spans="1:9" ht="15.75" customHeight="1">
      <c r="A21" s="415" t="s">
        <v>870</v>
      </c>
      <c r="B21" s="415" t="s">
        <v>260</v>
      </c>
      <c r="C21" s="24" t="s">
        <v>853</v>
      </c>
      <c r="D21" s="417"/>
      <c r="E21" s="417"/>
      <c r="F21" s="417"/>
      <c r="G21" s="417"/>
      <c r="H21" s="417"/>
      <c r="I21" s="417"/>
    </row>
    <row r="22" spans="1:9" ht="15.75" customHeight="1">
      <c r="A22" s="415" t="s">
        <v>871</v>
      </c>
      <c r="B22" s="415" t="s">
        <v>261</v>
      </c>
      <c r="C22" s="24" t="s">
        <v>853</v>
      </c>
      <c r="D22" s="416" t="str">
        <f>IF(SUM('18Sector'!D37:D44)=1,SUM('18Sector'!D37:D44),"ERROR: LA SUMA DE LA COLUMNA DEBE SER 100%")</f>
        <v>ERROR: LA SUMA DE LA COLUMNA DEBE SER 100%</v>
      </c>
      <c r="E22" s="417"/>
      <c r="F22" s="417"/>
      <c r="G22" s="417"/>
      <c r="H22" s="417"/>
      <c r="I22" s="417"/>
    </row>
    <row r="23" spans="1:9" ht="15.75" customHeight="1">
      <c r="A23" s="415" t="s">
        <v>872</v>
      </c>
      <c r="B23" s="415" t="s">
        <v>262</v>
      </c>
      <c r="C23" s="24" t="s">
        <v>853</v>
      </c>
      <c r="D23" s="416" t="str">
        <f>IF(SUM('19GAU'!H23:H29)=1,SUM('19GAU'!H23:H29),"ERROR: LA SUMA DE LA COLUMNA DEBE SER 100%")</f>
        <v>ERROR: LA SUMA DE LA COLUMNA DEBE SER 100%</v>
      </c>
      <c r="E23" s="420">
        <f>SUM('19GAU'!I22:I29)</f>
        <v>0</v>
      </c>
      <c r="F23" s="417"/>
      <c r="G23" s="417"/>
      <c r="H23" s="417"/>
      <c r="I23" s="417"/>
    </row>
    <row r="24" spans="1:9" ht="15.75" customHeight="1">
      <c r="A24" s="415" t="s">
        <v>873</v>
      </c>
      <c r="B24" s="415" t="s">
        <v>263</v>
      </c>
      <c r="C24" s="24" t="s">
        <v>853</v>
      </c>
      <c r="D24" s="416" t="str">
        <f>IF(SUM('20Negoc'!D36:D41)=1,SUM('20Negoc'!D36:D41),"ERROR: LA SUMA DE LA COLUMNA DEBE SER 100%")</f>
        <v>ERROR: LA SUMA DE LA COLUMNA DEBE SER 100%</v>
      </c>
      <c r="E24" s="416" t="e">
        <f>+'20Negoc'!J30/'20Negoc'!I30</f>
        <v>#DIV/0!</v>
      </c>
      <c r="F24" s="416" t="e">
        <f>+'20Negoc'!K30/'20Negoc'!J30</f>
        <v>#DIV/0!</v>
      </c>
      <c r="G24" s="417"/>
      <c r="H24" s="417"/>
      <c r="I24" s="417"/>
    </row>
    <row r="25" spans="1:9" ht="15.75" customHeight="1">
      <c r="A25" s="415" t="s">
        <v>874</v>
      </c>
      <c r="B25" s="415" t="s">
        <v>264</v>
      </c>
      <c r="C25" s="24" t="s">
        <v>853</v>
      </c>
      <c r="D25" s="417"/>
      <c r="E25" s="417"/>
      <c r="F25" s="417"/>
      <c r="G25" s="417"/>
      <c r="H25" s="417"/>
      <c r="I25" s="417"/>
    </row>
    <row r="26" spans="1:9" ht="15.75" customHeight="1">
      <c r="A26" s="415" t="s">
        <v>875</v>
      </c>
      <c r="B26" s="415" t="s">
        <v>265</v>
      </c>
      <c r="C26" s="24" t="s">
        <v>853</v>
      </c>
      <c r="D26" s="416" t="str">
        <f>IF(SUM('22Autor'!F117:F121)=1,SUM('22Autor'!F117:F121),"ERROR: LA SUMA DE LA COLUMNA DEBE SER 100%")</f>
        <v>ERROR: LA SUMA DE LA COLUMNA DEBE SER 100%</v>
      </c>
      <c r="E26" s="417"/>
      <c r="F26" s="417"/>
      <c r="G26" s="417"/>
      <c r="H26" s="417"/>
      <c r="I26" s="417"/>
    </row>
    <row r="27" spans="1:9" ht="15.75" customHeight="1">
      <c r="A27" s="415" t="s">
        <v>876</v>
      </c>
      <c r="B27" s="415" t="s">
        <v>266</v>
      </c>
      <c r="C27" s="24" t="s">
        <v>853</v>
      </c>
      <c r="D27" s="417"/>
      <c r="E27" s="417"/>
      <c r="F27" s="417"/>
      <c r="G27" s="417"/>
      <c r="H27" s="417"/>
      <c r="I27" s="417"/>
    </row>
    <row r="28" spans="1:9" ht="15.75" customHeight="1">
      <c r="A28" s="415" t="s">
        <v>877</v>
      </c>
      <c r="B28" s="415" t="s">
        <v>267</v>
      </c>
      <c r="C28" s="24" t="s">
        <v>853</v>
      </c>
      <c r="D28" s="417"/>
      <c r="E28" s="417"/>
      <c r="F28" s="417"/>
      <c r="G28" s="417"/>
      <c r="H28" s="417"/>
      <c r="I28" s="417"/>
    </row>
    <row r="29" spans="1:9" ht="15.75" customHeight="1">
      <c r="A29" s="415" t="s">
        <v>878</v>
      </c>
      <c r="B29" s="415" t="s">
        <v>268</v>
      </c>
      <c r="C29" s="24" t="s">
        <v>853</v>
      </c>
      <c r="D29" s="367" t="str">
        <f>IF(SUM('25Redes'!F79:F80)=1,"","ERROR: LA SUMA DE LAS PONDERACIONES DEBE SER 100%")</f>
        <v>ERROR: LA SUMA DE LAS PONDERACIONES DEBE SER 100%</v>
      </c>
      <c r="E29" s="416" t="e">
        <f>+'25Redes'!E79*'25Redes'!F79+'25Redes'!E80*'25Redes'!F80</f>
        <v>#DIV/0!</v>
      </c>
      <c r="F29" s="417"/>
      <c r="G29" s="417"/>
      <c r="H29" s="417"/>
      <c r="I29" s="417"/>
    </row>
    <row r="30" spans="1:9" ht="15.75" customHeight="1">
      <c r="A30" s="415" t="s">
        <v>879</v>
      </c>
      <c r="B30" s="415" t="s">
        <v>269</v>
      </c>
      <c r="C30" s="24" t="s">
        <v>853</v>
      </c>
      <c r="D30" s="417"/>
      <c r="E30" s="417"/>
      <c r="F30" s="417"/>
      <c r="G30" s="417"/>
      <c r="H30" s="417"/>
      <c r="I30" s="417"/>
    </row>
    <row r="31" spans="1:9" ht="15.75" customHeight="1">
      <c r="A31" s="415" t="s">
        <v>880</v>
      </c>
      <c r="B31" s="415" t="s">
        <v>270</v>
      </c>
      <c r="C31" s="24" t="s">
        <v>853</v>
      </c>
      <c r="D31" s="416" t="str">
        <f>IF(SUM('27Educa'!D36:D41)=1,SUM('27Educa'!D36:D41),"ERROR: LA SUMA DE LA COLUMNA DEBE SER 100%")</f>
        <v>ERROR: LA SUMA DE LA COLUMNA DEBE SER 100%</v>
      </c>
      <c r="E31" s="417"/>
      <c r="F31" s="417"/>
      <c r="G31" s="417"/>
      <c r="H31" s="417"/>
      <c r="I31" s="417"/>
    </row>
    <row r="32" spans="1:9" ht="15.75" customHeight="1">
      <c r="C32" s="24" t="s">
        <v>853</v>
      </c>
      <c r="I32" s="24"/>
    </row>
    <row r="33" spans="3:9" ht="15.75" customHeight="1">
      <c r="C33" s="24" t="s">
        <v>853</v>
      </c>
      <c r="D33" s="421" t="s">
        <v>889</v>
      </c>
      <c r="F33" s="102" t="s">
        <v>1020</v>
      </c>
      <c r="I33" s="24"/>
    </row>
    <row r="34" spans="3:9" ht="15.75" customHeight="1">
      <c r="C34" s="24" t="s">
        <v>853</v>
      </c>
      <c r="D34" s="421" t="s">
        <v>2119</v>
      </c>
      <c r="F34" s="102" t="s">
        <v>890</v>
      </c>
      <c r="I34" s="24"/>
    </row>
    <row r="35" spans="3:9" ht="15.75" customHeight="1">
      <c r="C35" s="24" t="s">
        <v>853</v>
      </c>
      <c r="I35" s="24"/>
    </row>
    <row r="36" spans="3:9" ht="15.75" customHeight="1">
      <c r="C36" s="24" t="s">
        <v>853</v>
      </c>
      <c r="I36" s="24"/>
    </row>
    <row r="37" spans="3:9" ht="15.75" customHeight="1">
      <c r="C37" s="24" t="s">
        <v>853</v>
      </c>
      <c r="I37" s="24"/>
    </row>
    <row r="38" spans="3:9" ht="15.75" customHeight="1">
      <c r="C38" s="24" t="s">
        <v>853</v>
      </c>
      <c r="I38" s="24"/>
    </row>
    <row r="39" spans="3:9" ht="15.75" customHeight="1">
      <c r="C39" s="24" t="s">
        <v>853</v>
      </c>
      <c r="I39" s="24"/>
    </row>
    <row r="40" spans="3:9" ht="15.75" customHeight="1">
      <c r="C40" s="24" t="s">
        <v>853</v>
      </c>
      <c r="I40" s="24"/>
    </row>
    <row r="41" spans="3:9" ht="15.75" customHeight="1">
      <c r="C41" s="24" t="s">
        <v>853</v>
      </c>
      <c r="I41" s="24"/>
    </row>
    <row r="42" spans="3:9" ht="15.75" customHeight="1">
      <c r="C42" s="24" t="s">
        <v>853</v>
      </c>
      <c r="I42" s="24"/>
    </row>
    <row r="43" spans="3:9" ht="15.75" customHeight="1">
      <c r="I43" s="24"/>
    </row>
    <row r="44" spans="3:9" ht="15.75" customHeight="1">
      <c r="I44" s="24"/>
    </row>
    <row r="45" spans="3:9" ht="15.75" customHeight="1">
      <c r="I45" s="24"/>
    </row>
    <row r="46" spans="3:9" ht="15.75" customHeight="1">
      <c r="I46" s="24"/>
    </row>
    <row r="47" spans="3:9" ht="15.75" customHeight="1">
      <c r="I47" s="24"/>
    </row>
    <row r="48" spans="3:9" ht="15.75" customHeight="1">
      <c r="I48" s="24"/>
    </row>
    <row r="49" spans="9:9" ht="15.75" customHeight="1">
      <c r="I49" s="24"/>
    </row>
    <row r="50" spans="9:9" ht="15.75" customHeight="1">
      <c r="I50" s="24"/>
    </row>
    <row r="51" spans="9:9" ht="15.75" customHeight="1">
      <c r="I51" s="24"/>
    </row>
    <row r="52" spans="9:9" ht="15.75" customHeight="1">
      <c r="I52" s="24"/>
    </row>
    <row r="53" spans="9:9" ht="15.75" customHeight="1">
      <c r="I53" s="24"/>
    </row>
    <row r="54" spans="9:9" ht="15.75" customHeight="1">
      <c r="I54" s="24"/>
    </row>
    <row r="55" spans="9:9" ht="15.75" customHeight="1">
      <c r="I55" s="24"/>
    </row>
    <row r="56" spans="9:9" ht="15.75" customHeight="1">
      <c r="I56" s="24"/>
    </row>
    <row r="57" spans="9:9" ht="15.75" customHeight="1">
      <c r="I57" s="24"/>
    </row>
    <row r="58" spans="9:9" ht="15.75" customHeight="1">
      <c r="I58" s="24"/>
    </row>
    <row r="59" spans="9:9" ht="15.75" customHeight="1">
      <c r="I59" s="24"/>
    </row>
    <row r="60" spans="9:9" ht="15.75" customHeight="1">
      <c r="I60" s="24"/>
    </row>
    <row r="61" spans="9:9" ht="15.75" customHeight="1">
      <c r="I61" s="24"/>
    </row>
    <row r="62" spans="9:9" ht="15.75" customHeight="1">
      <c r="I62" s="24"/>
    </row>
    <row r="63" spans="9:9" ht="15.75" customHeight="1">
      <c r="I63" s="24"/>
    </row>
    <row r="64" spans="9:9" ht="15.75" customHeight="1">
      <c r="I64" s="24"/>
    </row>
    <row r="65" spans="9:9" ht="15.75" customHeight="1">
      <c r="I65" s="24"/>
    </row>
    <row r="66" spans="9:9" ht="15.75" customHeight="1">
      <c r="I66" s="24"/>
    </row>
    <row r="67" spans="9:9" ht="15.75" customHeight="1">
      <c r="I67" s="24"/>
    </row>
    <row r="68" spans="9:9" ht="15.75" customHeight="1">
      <c r="I68" s="24"/>
    </row>
    <row r="69" spans="9:9" ht="15.75" customHeight="1">
      <c r="I69" s="24"/>
    </row>
    <row r="70" spans="9:9" ht="15.75" customHeight="1">
      <c r="I70" s="24"/>
    </row>
    <row r="71" spans="9:9" ht="15.75" customHeight="1">
      <c r="I71" s="24"/>
    </row>
    <row r="72" spans="9:9" ht="15.75" customHeight="1">
      <c r="I72" s="24"/>
    </row>
    <row r="73" spans="9:9" ht="15.75" customHeight="1">
      <c r="I73" s="24"/>
    </row>
    <row r="74" spans="9:9" ht="15.75" customHeight="1">
      <c r="I74" s="24"/>
    </row>
    <row r="75" spans="9:9" ht="15.75" customHeight="1">
      <c r="I75" s="24"/>
    </row>
    <row r="76" spans="9:9" ht="15.75" customHeight="1">
      <c r="I76" s="24"/>
    </row>
    <row r="77" spans="9:9" ht="15.75" customHeight="1">
      <c r="I77" s="24"/>
    </row>
    <row r="78" spans="9:9" ht="15.75" customHeight="1">
      <c r="I78" s="24"/>
    </row>
    <row r="79" spans="9:9" ht="15.75" customHeight="1">
      <c r="I79" s="24"/>
    </row>
    <row r="80" spans="9:9" ht="15.75" customHeight="1">
      <c r="I80" s="24"/>
    </row>
    <row r="81" spans="9:9" ht="15.75" customHeight="1">
      <c r="I81" s="24"/>
    </row>
    <row r="82" spans="9:9" ht="15.75" customHeight="1">
      <c r="I82" s="24"/>
    </row>
    <row r="83" spans="9:9" ht="15.75" customHeight="1">
      <c r="I83" s="24"/>
    </row>
    <row r="84" spans="9:9" ht="15.75" customHeight="1">
      <c r="I84" s="24"/>
    </row>
    <row r="85" spans="9:9" ht="15.75" customHeight="1">
      <c r="I85" s="24"/>
    </row>
    <row r="86" spans="9:9" ht="15.75" customHeight="1">
      <c r="I86" s="24"/>
    </row>
    <row r="87" spans="9:9" ht="15.75" customHeight="1">
      <c r="I87" s="24"/>
    </row>
    <row r="88" spans="9:9" ht="15.75" customHeight="1">
      <c r="I88" s="24"/>
    </row>
    <row r="89" spans="9:9" ht="15.75" customHeight="1">
      <c r="I89" s="24"/>
    </row>
    <row r="90" spans="9:9" ht="15.75" customHeight="1">
      <c r="I90" s="24"/>
    </row>
    <row r="91" spans="9:9" ht="15.75" customHeight="1">
      <c r="I91" s="24"/>
    </row>
    <row r="92" spans="9:9" ht="15.75" customHeight="1">
      <c r="I92" s="24"/>
    </row>
    <row r="93" spans="9:9" ht="15.75" customHeight="1">
      <c r="I93" s="24"/>
    </row>
    <row r="94" spans="9:9" ht="15.75" customHeight="1">
      <c r="I94" s="24"/>
    </row>
    <row r="95" spans="9:9" ht="15.75" customHeight="1">
      <c r="I95" s="24"/>
    </row>
    <row r="96" spans="9:9" ht="15.75" customHeight="1">
      <c r="I96" s="24"/>
    </row>
    <row r="97" spans="9:9" ht="15.75" customHeight="1">
      <c r="I97" s="24"/>
    </row>
    <row r="98" spans="9:9" ht="15.75" customHeight="1">
      <c r="I98" s="24"/>
    </row>
    <row r="99" spans="9:9" ht="15.75" customHeight="1">
      <c r="I99" s="24"/>
    </row>
    <row r="100" spans="9:9" ht="15.75" customHeight="1">
      <c r="I100" s="24"/>
    </row>
    <row r="101" spans="9:9" ht="15.75" customHeight="1">
      <c r="I101" s="24"/>
    </row>
    <row r="102" spans="9:9" ht="15.75" customHeight="1">
      <c r="I102" s="24"/>
    </row>
    <row r="103" spans="9:9" ht="15.75" customHeight="1">
      <c r="I103" s="24"/>
    </row>
    <row r="104" spans="9:9" ht="15.75" customHeight="1">
      <c r="I104" s="24"/>
    </row>
    <row r="105" spans="9:9" ht="15.75" customHeight="1">
      <c r="I105" s="24"/>
    </row>
    <row r="106" spans="9:9" ht="15.75" customHeight="1">
      <c r="I106" s="24"/>
    </row>
    <row r="107" spans="9:9" ht="15.75" customHeight="1">
      <c r="I107" s="24"/>
    </row>
    <row r="108" spans="9:9" ht="15.75" customHeight="1">
      <c r="I108" s="24"/>
    </row>
    <row r="109" spans="9:9" ht="15.75" customHeight="1">
      <c r="I109" s="24"/>
    </row>
    <row r="110" spans="9:9" ht="15.75" customHeight="1">
      <c r="I110" s="24"/>
    </row>
    <row r="111" spans="9:9" ht="15.75" customHeight="1">
      <c r="I111" s="24"/>
    </row>
    <row r="112" spans="9:9" ht="15.75" customHeight="1">
      <c r="I112" s="24"/>
    </row>
    <row r="113" spans="9:9" ht="15.75" customHeight="1">
      <c r="I113" s="24"/>
    </row>
    <row r="114" spans="9:9" ht="15.75" customHeight="1">
      <c r="I114" s="24"/>
    </row>
    <row r="115" spans="9:9" ht="15.75" customHeight="1">
      <c r="I115" s="24"/>
    </row>
    <row r="116" spans="9:9" ht="15.75" customHeight="1">
      <c r="I116" s="24"/>
    </row>
    <row r="117" spans="9:9" ht="15.75" customHeight="1">
      <c r="I117" s="24"/>
    </row>
    <row r="118" spans="9:9" ht="15.75" customHeight="1">
      <c r="I118" s="24"/>
    </row>
    <row r="119" spans="9:9" ht="15.75" customHeight="1">
      <c r="I119" s="24"/>
    </row>
    <row r="120" spans="9:9" ht="15.75" customHeight="1">
      <c r="I120" s="24"/>
    </row>
    <row r="121" spans="9:9" ht="15.75" customHeight="1">
      <c r="I121" s="24"/>
    </row>
    <row r="122" spans="9:9" ht="15.75" customHeight="1">
      <c r="I122" s="24"/>
    </row>
    <row r="123" spans="9:9" ht="15.75" customHeight="1">
      <c r="I123" s="24"/>
    </row>
    <row r="124" spans="9:9" ht="15.75" customHeight="1">
      <c r="I124" s="24"/>
    </row>
    <row r="125" spans="9:9" ht="15.75" customHeight="1">
      <c r="I125" s="24"/>
    </row>
    <row r="126" spans="9:9" ht="15.75" customHeight="1">
      <c r="I126" s="24"/>
    </row>
    <row r="127" spans="9:9" ht="15.75" customHeight="1">
      <c r="I127" s="24"/>
    </row>
    <row r="128" spans="9:9" ht="15.75" customHeight="1">
      <c r="I128" s="24"/>
    </row>
    <row r="129" spans="9:9" ht="15.75" customHeight="1">
      <c r="I129" s="24"/>
    </row>
    <row r="130" spans="9:9" ht="15.75" customHeight="1">
      <c r="I130" s="24"/>
    </row>
    <row r="131" spans="9:9" ht="15.75" customHeight="1">
      <c r="I131" s="24"/>
    </row>
    <row r="132" spans="9:9" ht="15.75" customHeight="1">
      <c r="I132" s="24"/>
    </row>
    <row r="133" spans="9:9" ht="15.75" customHeight="1">
      <c r="I133" s="24"/>
    </row>
    <row r="134" spans="9:9" ht="15.75" customHeight="1">
      <c r="I134" s="24"/>
    </row>
    <row r="135" spans="9:9" ht="15.75" customHeight="1">
      <c r="I135" s="24"/>
    </row>
    <row r="136" spans="9:9" ht="15.75" customHeight="1">
      <c r="I136" s="24"/>
    </row>
    <row r="137" spans="9:9" ht="15.75" customHeight="1">
      <c r="I137" s="24"/>
    </row>
    <row r="138" spans="9:9" ht="15.75" customHeight="1">
      <c r="I138" s="24"/>
    </row>
    <row r="139" spans="9:9" ht="15.75" customHeight="1">
      <c r="I139" s="24"/>
    </row>
    <row r="140" spans="9:9" ht="15.75" customHeight="1">
      <c r="I140" s="24"/>
    </row>
    <row r="141" spans="9:9" ht="15.75" customHeight="1">
      <c r="I141" s="24"/>
    </row>
    <row r="142" spans="9:9" ht="15.75" customHeight="1">
      <c r="I142" s="24"/>
    </row>
    <row r="143" spans="9:9" ht="15.75" customHeight="1">
      <c r="I143" s="24"/>
    </row>
    <row r="144" spans="9:9" ht="15.75" customHeight="1">
      <c r="I144" s="24"/>
    </row>
    <row r="145" spans="9:9" ht="15.75" customHeight="1">
      <c r="I145" s="24"/>
    </row>
    <row r="146" spans="9:9" ht="15.75" customHeight="1">
      <c r="I146" s="24"/>
    </row>
    <row r="147" spans="9:9" ht="15.75" customHeight="1">
      <c r="I147" s="24"/>
    </row>
    <row r="148" spans="9:9" ht="15.75" customHeight="1">
      <c r="I148" s="24"/>
    </row>
    <row r="149" spans="9:9" ht="15.75" customHeight="1">
      <c r="I149" s="24"/>
    </row>
    <row r="150" spans="9:9" ht="15.75" customHeight="1">
      <c r="I150" s="24"/>
    </row>
    <row r="151" spans="9:9" ht="15.75" customHeight="1">
      <c r="I151" s="24"/>
    </row>
    <row r="152" spans="9:9" ht="15.75" customHeight="1">
      <c r="I152" s="24"/>
    </row>
    <row r="153" spans="9:9" ht="15.75" customHeight="1">
      <c r="I153" s="24"/>
    </row>
    <row r="154" spans="9:9" ht="15.75" customHeight="1">
      <c r="I154" s="24"/>
    </row>
    <row r="155" spans="9:9" ht="15.75" customHeight="1">
      <c r="I155" s="24"/>
    </row>
    <row r="156" spans="9:9" ht="15.75" customHeight="1">
      <c r="I156" s="24"/>
    </row>
    <row r="157" spans="9:9" ht="15.75" customHeight="1">
      <c r="I157" s="24"/>
    </row>
    <row r="158" spans="9:9" ht="15.75" customHeight="1">
      <c r="I158" s="24"/>
    </row>
    <row r="159" spans="9:9" ht="15.75" customHeight="1">
      <c r="I159" s="24"/>
    </row>
    <row r="160" spans="9:9" ht="15.75" customHeight="1">
      <c r="I160" s="24"/>
    </row>
    <row r="161" spans="9:9" ht="15.75" customHeight="1">
      <c r="I161" s="24"/>
    </row>
    <row r="162" spans="9:9" ht="15.75" customHeight="1">
      <c r="I162" s="24"/>
    </row>
    <row r="163" spans="9:9" ht="15.75" customHeight="1">
      <c r="I163" s="24"/>
    </row>
    <row r="164" spans="9:9" ht="15.75" customHeight="1">
      <c r="I164" s="24"/>
    </row>
    <row r="165" spans="9:9" ht="15.75" customHeight="1">
      <c r="I165" s="24"/>
    </row>
    <row r="166" spans="9:9" ht="15.75" customHeight="1">
      <c r="I166" s="24"/>
    </row>
    <row r="167" spans="9:9" ht="15.75" customHeight="1">
      <c r="I167" s="24"/>
    </row>
    <row r="168" spans="9:9" ht="15.75" customHeight="1">
      <c r="I168" s="24"/>
    </row>
    <row r="169" spans="9:9" ht="15.75" customHeight="1">
      <c r="I169" s="24"/>
    </row>
    <row r="170" spans="9:9" ht="15.75" customHeight="1">
      <c r="I170" s="24"/>
    </row>
    <row r="171" spans="9:9" ht="15.75" customHeight="1">
      <c r="I171" s="24"/>
    </row>
    <row r="172" spans="9:9" ht="15.75" customHeight="1">
      <c r="I172" s="24"/>
    </row>
    <row r="173" spans="9:9" ht="15.75" customHeight="1">
      <c r="I173" s="24"/>
    </row>
    <row r="174" spans="9:9" ht="15.75" customHeight="1">
      <c r="I174" s="24"/>
    </row>
    <row r="175" spans="9:9" ht="15.75" customHeight="1">
      <c r="I175" s="24"/>
    </row>
    <row r="176" spans="9:9" ht="15.75" customHeight="1">
      <c r="I176" s="24"/>
    </row>
    <row r="177" spans="9:9" ht="15.75" customHeight="1">
      <c r="I177" s="24"/>
    </row>
    <row r="178" spans="9:9" ht="15.75" customHeight="1">
      <c r="I178" s="24"/>
    </row>
    <row r="179" spans="9:9" ht="15.75" customHeight="1">
      <c r="I179" s="24"/>
    </row>
    <row r="180" spans="9:9" ht="15.75" customHeight="1">
      <c r="I180" s="24"/>
    </row>
    <row r="181" spans="9:9" ht="15.75" customHeight="1">
      <c r="I181" s="24"/>
    </row>
    <row r="182" spans="9:9" ht="15.75" customHeight="1">
      <c r="I182" s="24"/>
    </row>
    <row r="183" spans="9:9" ht="15.75" customHeight="1">
      <c r="I183" s="24"/>
    </row>
    <row r="184" spans="9:9" ht="15.75" customHeight="1">
      <c r="I184" s="24"/>
    </row>
    <row r="185" spans="9:9" ht="15.75" customHeight="1">
      <c r="I185" s="24"/>
    </row>
    <row r="186" spans="9:9" ht="15.75" customHeight="1">
      <c r="I186" s="24"/>
    </row>
    <row r="187" spans="9:9" ht="15.75" customHeight="1">
      <c r="I187" s="24"/>
    </row>
    <row r="188" spans="9:9" ht="15.75" customHeight="1">
      <c r="I188" s="24"/>
    </row>
    <row r="189" spans="9:9" ht="15.75" customHeight="1">
      <c r="I189" s="24"/>
    </row>
    <row r="190" spans="9:9" ht="15.75" customHeight="1">
      <c r="I190" s="24"/>
    </row>
    <row r="191" spans="9:9" ht="15.75" customHeight="1">
      <c r="I191" s="24"/>
    </row>
    <row r="192" spans="9:9" ht="15.75" customHeight="1">
      <c r="I192" s="24"/>
    </row>
    <row r="193" spans="9:9" ht="15.75" customHeight="1">
      <c r="I193" s="24"/>
    </row>
    <row r="194" spans="9:9" ht="15.75" customHeight="1">
      <c r="I194" s="24"/>
    </row>
    <row r="195" spans="9:9" ht="15.75" customHeight="1">
      <c r="I195" s="24"/>
    </row>
    <row r="196" spans="9:9" ht="15.75" customHeight="1">
      <c r="I196" s="24"/>
    </row>
    <row r="197" spans="9:9" ht="15.75" customHeight="1">
      <c r="I197" s="24"/>
    </row>
    <row r="198" spans="9:9" ht="15.75" customHeight="1">
      <c r="I198" s="24"/>
    </row>
    <row r="199" spans="9:9" ht="15.75" customHeight="1">
      <c r="I199" s="24"/>
    </row>
    <row r="200" spans="9:9" ht="15.75" customHeight="1">
      <c r="I200" s="24"/>
    </row>
    <row r="201" spans="9:9" ht="15.75" customHeight="1">
      <c r="I201" s="24"/>
    </row>
    <row r="202" spans="9:9" ht="15.75" customHeight="1">
      <c r="I202" s="24"/>
    </row>
    <row r="203" spans="9:9" ht="15.75" customHeight="1">
      <c r="I203" s="24"/>
    </row>
    <row r="204" spans="9:9" ht="15.75" customHeight="1">
      <c r="I204" s="24"/>
    </row>
    <row r="205" spans="9:9" ht="15.75" customHeight="1">
      <c r="I205" s="24"/>
    </row>
    <row r="206" spans="9:9" ht="15.75" customHeight="1">
      <c r="I206" s="24"/>
    </row>
    <row r="207" spans="9:9" ht="15.75" customHeight="1">
      <c r="I207" s="24"/>
    </row>
    <row r="208" spans="9:9" ht="15.75" customHeight="1">
      <c r="I208" s="24"/>
    </row>
    <row r="209" spans="9:9" ht="15.75" customHeight="1">
      <c r="I209" s="24"/>
    </row>
    <row r="210" spans="9:9" ht="15.75" customHeight="1">
      <c r="I210" s="24"/>
    </row>
    <row r="211" spans="9:9" ht="15.75" customHeight="1">
      <c r="I211" s="24"/>
    </row>
    <row r="212" spans="9:9" ht="15.75" customHeight="1">
      <c r="I212" s="24"/>
    </row>
    <row r="213" spans="9:9" ht="15.75" customHeight="1">
      <c r="I213" s="24"/>
    </row>
    <row r="214" spans="9:9" ht="15.75" customHeight="1">
      <c r="I214" s="24"/>
    </row>
    <row r="215" spans="9:9" ht="15.75" customHeight="1">
      <c r="I215" s="24"/>
    </row>
    <row r="216" spans="9:9" ht="15.75" customHeight="1">
      <c r="I216" s="24"/>
    </row>
    <row r="217" spans="9:9" ht="15.75" customHeight="1">
      <c r="I217" s="24"/>
    </row>
    <row r="218" spans="9:9" ht="15.75" customHeight="1">
      <c r="I218" s="24"/>
    </row>
    <row r="219" spans="9:9" ht="15.75" customHeight="1">
      <c r="I219" s="24"/>
    </row>
    <row r="220" spans="9:9" ht="15.75" customHeight="1">
      <c r="I220" s="24"/>
    </row>
    <row r="221" spans="9:9" ht="15.75" customHeight="1">
      <c r="I221" s="24"/>
    </row>
    <row r="222" spans="9:9" ht="15.75" customHeight="1">
      <c r="I222" s="24"/>
    </row>
    <row r="223" spans="9:9" ht="15.75" customHeight="1">
      <c r="I223" s="24"/>
    </row>
    <row r="224" spans="9:9" ht="15.75" customHeight="1">
      <c r="I224" s="24"/>
    </row>
    <row r="225" spans="9:9" ht="15.75" customHeight="1">
      <c r="I225" s="24"/>
    </row>
    <row r="226" spans="9:9" ht="15.75" customHeight="1">
      <c r="I226" s="24"/>
    </row>
    <row r="227" spans="9:9" ht="15.75" customHeight="1">
      <c r="I227" s="24"/>
    </row>
    <row r="228" spans="9:9" ht="15.75" customHeight="1">
      <c r="I228" s="24"/>
    </row>
    <row r="229" spans="9:9" ht="15.75" customHeight="1">
      <c r="I229" s="24"/>
    </row>
    <row r="230" spans="9:9" ht="15.75" customHeight="1">
      <c r="I230" s="24"/>
    </row>
    <row r="231" spans="9:9" ht="15.75" customHeight="1">
      <c r="I231" s="24"/>
    </row>
    <row r="232" spans="9:9" ht="15.75" customHeight="1">
      <c r="I232" s="24"/>
    </row>
    <row r="233" spans="9:9" ht="15.75" customHeight="1">
      <c r="I233" s="24"/>
    </row>
    <row r="234" spans="9:9" ht="15.75" customHeight="1">
      <c r="I234" s="24"/>
    </row>
    <row r="235" spans="9:9" ht="15.75" customHeight="1">
      <c r="I235" s="24"/>
    </row>
    <row r="236" spans="9:9" ht="15.75" customHeight="1">
      <c r="I236" s="24"/>
    </row>
    <row r="237" spans="9:9" ht="15.75" customHeight="1">
      <c r="I237" s="24"/>
    </row>
    <row r="238" spans="9:9" ht="15.75" customHeight="1">
      <c r="I238" s="24"/>
    </row>
    <row r="239" spans="9:9" ht="15.75" customHeight="1">
      <c r="I239" s="24"/>
    </row>
    <row r="240" spans="9:9" ht="15.75" customHeight="1">
      <c r="I240" s="24"/>
    </row>
    <row r="241" spans="9:9" ht="15.75" customHeight="1">
      <c r="I241" s="24"/>
    </row>
    <row r="242" spans="9:9" ht="15.75" customHeight="1">
      <c r="I242" s="24"/>
    </row>
    <row r="243" spans="9:9" ht="15.75" customHeight="1">
      <c r="I243" s="24"/>
    </row>
    <row r="244" spans="9:9" ht="15.75" customHeight="1">
      <c r="I244" s="24"/>
    </row>
    <row r="245" spans="9:9" ht="15.75" customHeight="1">
      <c r="I245" s="24"/>
    </row>
    <row r="246" spans="9:9" ht="15.75" customHeight="1">
      <c r="I246" s="24"/>
    </row>
    <row r="247" spans="9:9" ht="15.75" customHeight="1">
      <c r="I247" s="24"/>
    </row>
    <row r="248" spans="9:9" ht="15.75" customHeight="1">
      <c r="I248" s="24"/>
    </row>
    <row r="249" spans="9:9" ht="15.75" customHeight="1">
      <c r="I249" s="24"/>
    </row>
    <row r="250" spans="9:9" ht="15.75" customHeight="1">
      <c r="I250" s="24"/>
    </row>
    <row r="251" spans="9:9" ht="15.75" customHeight="1">
      <c r="I251" s="24"/>
    </row>
    <row r="252" spans="9:9" ht="15.75" customHeight="1">
      <c r="I252" s="24"/>
    </row>
    <row r="253" spans="9:9" ht="15.75" customHeight="1">
      <c r="I253" s="24"/>
    </row>
    <row r="254" spans="9:9" ht="15.75" customHeight="1">
      <c r="I254" s="24"/>
    </row>
    <row r="255" spans="9:9" ht="15.75" customHeight="1">
      <c r="I255" s="24"/>
    </row>
    <row r="256" spans="9:9" ht="15.75" customHeight="1">
      <c r="I256" s="24"/>
    </row>
    <row r="257" spans="9:9" ht="15.75" customHeight="1">
      <c r="I257" s="24"/>
    </row>
    <row r="258" spans="9:9" ht="15.75" customHeight="1">
      <c r="I258" s="24"/>
    </row>
    <row r="259" spans="9:9" ht="15.75" customHeight="1">
      <c r="I259" s="24"/>
    </row>
    <row r="260" spans="9:9" ht="15.75" customHeight="1">
      <c r="I260" s="24"/>
    </row>
    <row r="261" spans="9:9" ht="15.75" customHeight="1">
      <c r="I261" s="24"/>
    </row>
    <row r="262" spans="9:9" ht="15.75" customHeight="1">
      <c r="I262" s="24"/>
    </row>
    <row r="263" spans="9:9" ht="15.75" customHeight="1">
      <c r="I263" s="24"/>
    </row>
    <row r="264" spans="9:9" ht="15.75" customHeight="1">
      <c r="I264" s="24"/>
    </row>
    <row r="265" spans="9:9" ht="15.75" customHeight="1">
      <c r="I265" s="24"/>
    </row>
    <row r="266" spans="9:9" ht="15.75" customHeight="1">
      <c r="I266" s="24"/>
    </row>
    <row r="267" spans="9:9" ht="15.75" customHeight="1">
      <c r="I267" s="24"/>
    </row>
    <row r="268" spans="9:9" ht="15.75" customHeight="1">
      <c r="I268" s="24"/>
    </row>
    <row r="269" spans="9:9" ht="15.75" customHeight="1">
      <c r="I269" s="24"/>
    </row>
    <row r="270" spans="9:9" ht="15.75" customHeight="1">
      <c r="I270" s="24"/>
    </row>
    <row r="271" spans="9:9" ht="15.75" customHeight="1">
      <c r="I271" s="24"/>
    </row>
    <row r="272" spans="9:9" ht="15.75" customHeight="1">
      <c r="I272" s="24"/>
    </row>
    <row r="273" spans="9:9" ht="15.75" customHeight="1">
      <c r="I273" s="24"/>
    </row>
    <row r="274" spans="9:9" ht="15.75" customHeight="1">
      <c r="I274" s="24"/>
    </row>
    <row r="275" spans="9:9" ht="15.75" customHeight="1">
      <c r="I275" s="24"/>
    </row>
    <row r="276" spans="9:9" ht="15.75" customHeight="1">
      <c r="I276" s="24"/>
    </row>
    <row r="277" spans="9:9" ht="15.75" customHeight="1">
      <c r="I277" s="24"/>
    </row>
    <row r="278" spans="9:9" ht="15.75" customHeight="1">
      <c r="I278" s="24"/>
    </row>
    <row r="279" spans="9:9" ht="15.75" customHeight="1">
      <c r="I279" s="24"/>
    </row>
    <row r="280" spans="9:9" ht="15.75" customHeight="1">
      <c r="I280" s="24"/>
    </row>
    <row r="281" spans="9:9" ht="15.75" customHeight="1">
      <c r="I281" s="24"/>
    </row>
    <row r="282" spans="9:9" ht="15.75" customHeight="1">
      <c r="I282" s="24"/>
    </row>
    <row r="283" spans="9:9" ht="15.75" customHeight="1">
      <c r="I283" s="24"/>
    </row>
    <row r="284" spans="9:9" ht="15.75" customHeight="1">
      <c r="I284" s="24"/>
    </row>
    <row r="285" spans="9:9" ht="15.75" customHeight="1">
      <c r="I285" s="24"/>
    </row>
    <row r="286" spans="9:9" ht="15.75" customHeight="1">
      <c r="I286" s="24"/>
    </row>
    <row r="287" spans="9:9" ht="15.75" customHeight="1">
      <c r="I287" s="24"/>
    </row>
    <row r="288" spans="9:9" ht="15.75" customHeight="1">
      <c r="I288" s="24"/>
    </row>
    <row r="289" spans="9:9" ht="15.75" customHeight="1">
      <c r="I289" s="24"/>
    </row>
    <row r="290" spans="9:9" ht="15.75" customHeight="1">
      <c r="I290" s="24"/>
    </row>
    <row r="291" spans="9:9" ht="15.75" customHeight="1">
      <c r="I291" s="24"/>
    </row>
    <row r="292" spans="9:9" ht="15.75" customHeight="1">
      <c r="I292" s="24"/>
    </row>
    <row r="293" spans="9:9" ht="15.75" customHeight="1">
      <c r="I293" s="24"/>
    </row>
    <row r="294" spans="9:9" ht="15.75" customHeight="1">
      <c r="I294" s="24"/>
    </row>
    <row r="295" spans="9:9" ht="15.75" customHeight="1">
      <c r="I295" s="24"/>
    </row>
    <row r="296" spans="9:9" ht="15.75" customHeight="1">
      <c r="I296" s="24"/>
    </row>
    <row r="297" spans="9:9" ht="15.75" customHeight="1">
      <c r="I297" s="24"/>
    </row>
    <row r="298" spans="9:9" ht="15.75" customHeight="1">
      <c r="I298" s="24"/>
    </row>
    <row r="299" spans="9:9" ht="15.75" customHeight="1">
      <c r="I299" s="24"/>
    </row>
    <row r="300" spans="9:9" ht="15.75" customHeight="1">
      <c r="I300" s="24"/>
    </row>
    <row r="301" spans="9:9" ht="15.75" customHeight="1">
      <c r="I301" s="24"/>
    </row>
    <row r="302" spans="9:9" ht="15.75" customHeight="1">
      <c r="I302" s="24"/>
    </row>
    <row r="303" spans="9:9" ht="15.75" customHeight="1">
      <c r="I303" s="24"/>
    </row>
    <row r="304" spans="9:9" ht="15.75" customHeight="1">
      <c r="I304" s="24"/>
    </row>
    <row r="305" spans="9:9" ht="15.75" customHeight="1">
      <c r="I305" s="24"/>
    </row>
    <row r="306" spans="9:9" ht="15.75" customHeight="1">
      <c r="I306" s="24"/>
    </row>
    <row r="307" spans="9:9" ht="15.75" customHeight="1">
      <c r="I307" s="24"/>
    </row>
    <row r="308" spans="9:9" ht="15.75" customHeight="1">
      <c r="I308" s="24"/>
    </row>
    <row r="309" spans="9:9" ht="15.75" customHeight="1">
      <c r="I309" s="24"/>
    </row>
    <row r="310" spans="9:9" ht="15.75" customHeight="1">
      <c r="I310" s="24"/>
    </row>
    <row r="311" spans="9:9" ht="15.75" customHeight="1">
      <c r="I311" s="24"/>
    </row>
    <row r="312" spans="9:9" ht="15.75" customHeight="1">
      <c r="I312" s="24"/>
    </row>
    <row r="313" spans="9:9" ht="15.75" customHeight="1">
      <c r="I313" s="24"/>
    </row>
    <row r="314" spans="9:9" ht="15.75" customHeight="1">
      <c r="I314" s="24"/>
    </row>
    <row r="315" spans="9:9" ht="15.75" customHeight="1">
      <c r="I315" s="24"/>
    </row>
    <row r="316" spans="9:9" ht="15.75" customHeight="1">
      <c r="I316" s="24"/>
    </row>
    <row r="317" spans="9:9" ht="15.75" customHeight="1">
      <c r="I317" s="24"/>
    </row>
    <row r="318" spans="9:9" ht="15.75" customHeight="1">
      <c r="I318" s="24"/>
    </row>
    <row r="319" spans="9:9" ht="15.75" customHeight="1">
      <c r="I319" s="24"/>
    </row>
    <row r="320" spans="9:9" ht="15.75" customHeight="1">
      <c r="I320" s="24"/>
    </row>
    <row r="321" spans="9:9" ht="15.75" customHeight="1">
      <c r="I321" s="24"/>
    </row>
    <row r="322" spans="9:9" ht="15.75" customHeight="1">
      <c r="I322" s="24"/>
    </row>
    <row r="323" spans="9:9" ht="15.75" customHeight="1">
      <c r="I323" s="24"/>
    </row>
    <row r="324" spans="9:9" ht="15.75" customHeight="1">
      <c r="I324" s="24"/>
    </row>
    <row r="325" spans="9:9" ht="15.75" customHeight="1">
      <c r="I325" s="24"/>
    </row>
    <row r="326" spans="9:9" ht="15.75" customHeight="1">
      <c r="I326" s="24"/>
    </row>
    <row r="327" spans="9:9" ht="15.75" customHeight="1">
      <c r="I327" s="24"/>
    </row>
    <row r="328" spans="9:9" ht="15.75" customHeight="1">
      <c r="I328" s="24"/>
    </row>
    <row r="329" spans="9:9" ht="15.75" customHeight="1">
      <c r="I329" s="24"/>
    </row>
    <row r="330" spans="9:9" ht="15.75" customHeight="1">
      <c r="I330" s="24"/>
    </row>
    <row r="331" spans="9:9" ht="15.75" customHeight="1">
      <c r="I331" s="24"/>
    </row>
    <row r="332" spans="9:9" ht="15.75" customHeight="1">
      <c r="I332" s="24"/>
    </row>
    <row r="333" spans="9:9" ht="15.75" customHeight="1">
      <c r="I333" s="24"/>
    </row>
    <row r="334" spans="9:9" ht="15.75" customHeight="1">
      <c r="I334" s="24"/>
    </row>
    <row r="335" spans="9:9" ht="15.75" customHeight="1">
      <c r="I335" s="24"/>
    </row>
    <row r="336" spans="9:9" ht="15.75" customHeight="1">
      <c r="I336" s="24"/>
    </row>
    <row r="337" spans="9:9" ht="15.75" customHeight="1">
      <c r="I337" s="24"/>
    </row>
    <row r="338" spans="9:9" ht="15.75" customHeight="1">
      <c r="I338" s="24"/>
    </row>
    <row r="339" spans="9:9" ht="15.75" customHeight="1">
      <c r="I339" s="24"/>
    </row>
    <row r="340" spans="9:9" ht="15.75" customHeight="1">
      <c r="I340" s="24"/>
    </row>
    <row r="341" spans="9:9" ht="15.75" customHeight="1">
      <c r="I341" s="24"/>
    </row>
    <row r="342" spans="9:9" ht="15.75" customHeight="1">
      <c r="I342" s="24"/>
    </row>
    <row r="343" spans="9:9" ht="15.75" customHeight="1">
      <c r="I343" s="24"/>
    </row>
    <row r="344" spans="9:9" ht="15.75" customHeight="1">
      <c r="I344" s="24"/>
    </row>
    <row r="345" spans="9:9" ht="15.75" customHeight="1">
      <c r="I345" s="24"/>
    </row>
    <row r="346" spans="9:9" ht="15.75" customHeight="1">
      <c r="I346" s="24"/>
    </row>
    <row r="347" spans="9:9" ht="15.75" customHeight="1">
      <c r="I347" s="24"/>
    </row>
    <row r="348" spans="9:9" ht="15.75" customHeight="1">
      <c r="I348" s="24"/>
    </row>
    <row r="349" spans="9:9" ht="15.75" customHeight="1">
      <c r="I349" s="24"/>
    </row>
    <row r="350" spans="9:9" ht="15.75" customHeight="1">
      <c r="I350" s="24"/>
    </row>
    <row r="351" spans="9:9" ht="15.75" customHeight="1">
      <c r="I351" s="24"/>
    </row>
    <row r="352" spans="9:9" ht="15.75" customHeight="1">
      <c r="I352" s="24"/>
    </row>
    <row r="353" spans="9:9" ht="15.75" customHeight="1">
      <c r="I353" s="24"/>
    </row>
    <row r="354" spans="9:9" ht="15.75" customHeight="1">
      <c r="I354" s="24"/>
    </row>
    <row r="355" spans="9:9" ht="15.75" customHeight="1">
      <c r="I355" s="24"/>
    </row>
    <row r="356" spans="9:9" ht="15.75" customHeight="1">
      <c r="I356" s="24"/>
    </row>
    <row r="357" spans="9:9" ht="15.75" customHeight="1">
      <c r="I357" s="24"/>
    </row>
    <row r="358" spans="9:9" ht="15.75" customHeight="1">
      <c r="I358" s="24"/>
    </row>
    <row r="359" spans="9:9" ht="15.75" customHeight="1">
      <c r="I359" s="24"/>
    </row>
    <row r="360" spans="9:9" ht="15.75" customHeight="1">
      <c r="I360" s="24"/>
    </row>
    <row r="361" spans="9:9" ht="15.75" customHeight="1">
      <c r="I361" s="24"/>
    </row>
    <row r="362" spans="9:9" ht="15.75" customHeight="1">
      <c r="I362" s="24"/>
    </row>
    <row r="363" spans="9:9" ht="15.75" customHeight="1">
      <c r="I363" s="24"/>
    </row>
    <row r="364" spans="9:9" ht="15.75" customHeight="1">
      <c r="I364" s="24"/>
    </row>
    <row r="365" spans="9:9" ht="15.75" customHeight="1">
      <c r="I365" s="24"/>
    </row>
    <row r="366" spans="9:9" ht="15.75" customHeight="1">
      <c r="I366" s="24"/>
    </row>
    <row r="367" spans="9:9" ht="15.75" customHeight="1">
      <c r="I367" s="24"/>
    </row>
    <row r="368" spans="9:9" ht="15.75" customHeight="1">
      <c r="I368" s="24"/>
    </row>
    <row r="369" spans="9:9" ht="15.75" customHeight="1">
      <c r="I369" s="24"/>
    </row>
    <row r="370" spans="9:9" ht="15.75" customHeight="1">
      <c r="I370" s="24"/>
    </row>
    <row r="371" spans="9:9" ht="15.75" customHeight="1">
      <c r="I371" s="24"/>
    </row>
    <row r="372" spans="9:9" ht="15.75" customHeight="1">
      <c r="I372" s="24"/>
    </row>
    <row r="373" spans="9:9" ht="15.75" customHeight="1">
      <c r="I373" s="24"/>
    </row>
    <row r="374" spans="9:9" ht="15.75" customHeight="1">
      <c r="I374" s="24"/>
    </row>
    <row r="375" spans="9:9" ht="15.75" customHeight="1">
      <c r="I375" s="24"/>
    </row>
    <row r="376" spans="9:9" ht="15.75" customHeight="1">
      <c r="I376" s="24"/>
    </row>
    <row r="377" spans="9:9" ht="15.75" customHeight="1">
      <c r="I377" s="24"/>
    </row>
    <row r="378" spans="9:9" ht="15.75" customHeight="1">
      <c r="I378" s="24"/>
    </row>
    <row r="379" spans="9:9" ht="15.75" customHeight="1">
      <c r="I379" s="24"/>
    </row>
    <row r="380" spans="9:9" ht="15.75" customHeight="1">
      <c r="I380" s="24"/>
    </row>
    <row r="381" spans="9:9" ht="15.75" customHeight="1">
      <c r="I381" s="24"/>
    </row>
    <row r="382" spans="9:9" ht="15.75" customHeight="1">
      <c r="I382" s="24"/>
    </row>
    <row r="383" spans="9:9" ht="15.75" customHeight="1">
      <c r="I383" s="24"/>
    </row>
    <row r="384" spans="9:9" ht="15.75" customHeight="1">
      <c r="I384" s="24"/>
    </row>
    <row r="385" spans="9:9" ht="15.75" customHeight="1">
      <c r="I385" s="24"/>
    </row>
    <row r="386" spans="9:9" ht="15.75" customHeight="1">
      <c r="I386" s="24"/>
    </row>
    <row r="387" spans="9:9" ht="15.75" customHeight="1">
      <c r="I387" s="24"/>
    </row>
    <row r="388" spans="9:9" ht="15.75" customHeight="1">
      <c r="I388" s="24"/>
    </row>
    <row r="389" spans="9:9" ht="15.75" customHeight="1">
      <c r="I389" s="24"/>
    </row>
    <row r="390" spans="9:9" ht="15.75" customHeight="1">
      <c r="I390" s="24"/>
    </row>
    <row r="391" spans="9:9" ht="15.75" customHeight="1">
      <c r="I391" s="24"/>
    </row>
    <row r="392" spans="9:9" ht="15.75" customHeight="1">
      <c r="I392" s="24"/>
    </row>
    <row r="393" spans="9:9" ht="15.75" customHeight="1">
      <c r="I393" s="24"/>
    </row>
    <row r="394" spans="9:9" ht="15.75" customHeight="1">
      <c r="I394" s="24"/>
    </row>
    <row r="395" spans="9:9" ht="15.75" customHeight="1">
      <c r="I395" s="24"/>
    </row>
    <row r="396" spans="9:9" ht="15.75" customHeight="1">
      <c r="I396" s="24"/>
    </row>
    <row r="397" spans="9:9" ht="15.75" customHeight="1">
      <c r="I397" s="24"/>
    </row>
    <row r="398" spans="9:9" ht="15.75" customHeight="1">
      <c r="I398" s="24"/>
    </row>
    <row r="399" spans="9:9" ht="15.75" customHeight="1">
      <c r="I399" s="24"/>
    </row>
    <row r="400" spans="9:9" ht="15.75" customHeight="1">
      <c r="I400" s="24"/>
    </row>
    <row r="401" spans="9:9" ht="15.75" customHeight="1">
      <c r="I401" s="24"/>
    </row>
    <row r="402" spans="9:9" ht="15.75" customHeight="1">
      <c r="I402" s="24"/>
    </row>
    <row r="403" spans="9:9" ht="15.75" customHeight="1">
      <c r="I403" s="24"/>
    </row>
    <row r="404" spans="9:9" ht="15.75" customHeight="1">
      <c r="I404" s="24"/>
    </row>
    <row r="405" spans="9:9" ht="15.75" customHeight="1">
      <c r="I405" s="24"/>
    </row>
    <row r="406" spans="9:9" ht="15.75" customHeight="1">
      <c r="I406" s="24"/>
    </row>
    <row r="407" spans="9:9" ht="15.75" customHeight="1">
      <c r="I407" s="24"/>
    </row>
    <row r="408" spans="9:9" ht="15.75" customHeight="1">
      <c r="I408" s="24"/>
    </row>
    <row r="409" spans="9:9" ht="15.75" customHeight="1">
      <c r="I409" s="24"/>
    </row>
    <row r="410" spans="9:9" ht="15.75" customHeight="1">
      <c r="I410" s="24"/>
    </row>
    <row r="411" spans="9:9" ht="15.75" customHeight="1">
      <c r="I411" s="24"/>
    </row>
    <row r="412" spans="9:9" ht="15.75" customHeight="1">
      <c r="I412" s="24"/>
    </row>
    <row r="413" spans="9:9" ht="15.75" customHeight="1">
      <c r="I413" s="24"/>
    </row>
    <row r="414" spans="9:9" ht="15.75" customHeight="1">
      <c r="I414" s="24"/>
    </row>
    <row r="415" spans="9:9" ht="15.75" customHeight="1">
      <c r="I415" s="24"/>
    </row>
    <row r="416" spans="9:9" ht="15.75" customHeight="1">
      <c r="I416" s="24"/>
    </row>
    <row r="417" spans="9:9" ht="15.75" customHeight="1">
      <c r="I417" s="24"/>
    </row>
    <row r="418" spans="9:9" ht="15.75" customHeight="1">
      <c r="I418" s="24"/>
    </row>
    <row r="419" spans="9:9" ht="15.75" customHeight="1">
      <c r="I419" s="24"/>
    </row>
    <row r="420" spans="9:9" ht="15.75" customHeight="1">
      <c r="I420" s="24"/>
    </row>
    <row r="421" spans="9:9" ht="15.75" customHeight="1">
      <c r="I421" s="24"/>
    </row>
    <row r="422" spans="9:9" ht="15.75" customHeight="1">
      <c r="I422" s="24"/>
    </row>
    <row r="423" spans="9:9" ht="15.75" customHeight="1">
      <c r="I423" s="24"/>
    </row>
    <row r="424" spans="9:9" ht="15.75" customHeight="1">
      <c r="I424" s="24"/>
    </row>
    <row r="425" spans="9:9" ht="15.75" customHeight="1">
      <c r="I425" s="24"/>
    </row>
    <row r="426" spans="9:9" ht="15.75" customHeight="1">
      <c r="I426" s="24"/>
    </row>
    <row r="427" spans="9:9" ht="15.75" customHeight="1">
      <c r="I427" s="24"/>
    </row>
    <row r="428" spans="9:9" ht="15.75" customHeight="1">
      <c r="I428" s="24"/>
    </row>
    <row r="429" spans="9:9" ht="15.75" customHeight="1">
      <c r="I429" s="24"/>
    </row>
    <row r="430" spans="9:9" ht="15.75" customHeight="1">
      <c r="I430" s="24"/>
    </row>
    <row r="431" spans="9:9" ht="15.75" customHeight="1">
      <c r="I431" s="24"/>
    </row>
    <row r="432" spans="9:9" ht="15.75" customHeight="1">
      <c r="I432" s="24"/>
    </row>
    <row r="433" spans="9:9" ht="15.75" customHeight="1">
      <c r="I433" s="24"/>
    </row>
    <row r="434" spans="9:9" ht="15.75" customHeight="1">
      <c r="I434" s="24"/>
    </row>
    <row r="435" spans="9:9" ht="15.75" customHeight="1">
      <c r="I435" s="24"/>
    </row>
    <row r="436" spans="9:9" ht="15.75" customHeight="1">
      <c r="I436" s="24"/>
    </row>
    <row r="437" spans="9:9" ht="15.75" customHeight="1">
      <c r="I437" s="24"/>
    </row>
    <row r="438" spans="9:9" ht="15.75" customHeight="1">
      <c r="I438" s="24"/>
    </row>
    <row r="439" spans="9:9" ht="15.75" customHeight="1">
      <c r="I439" s="24"/>
    </row>
    <row r="440" spans="9:9" ht="15.75" customHeight="1">
      <c r="I440" s="24"/>
    </row>
    <row r="441" spans="9:9" ht="15.75" customHeight="1">
      <c r="I441" s="24"/>
    </row>
    <row r="442" spans="9:9" ht="15.75" customHeight="1">
      <c r="I442" s="24"/>
    </row>
    <row r="443" spans="9:9" ht="15.75" customHeight="1">
      <c r="I443" s="24"/>
    </row>
    <row r="444" spans="9:9" ht="15.75" customHeight="1">
      <c r="I444" s="24"/>
    </row>
    <row r="445" spans="9:9" ht="15.75" customHeight="1">
      <c r="I445" s="24"/>
    </row>
    <row r="446" spans="9:9" ht="15.75" customHeight="1">
      <c r="I446" s="24"/>
    </row>
    <row r="447" spans="9:9" ht="15.75" customHeight="1">
      <c r="I447" s="24"/>
    </row>
    <row r="448" spans="9:9" ht="15.75" customHeight="1">
      <c r="I448" s="24"/>
    </row>
    <row r="449" spans="9:9" ht="15.75" customHeight="1">
      <c r="I449" s="24"/>
    </row>
    <row r="450" spans="9:9" ht="15.75" customHeight="1">
      <c r="I450" s="24"/>
    </row>
    <row r="451" spans="9:9" ht="15.75" customHeight="1">
      <c r="I451" s="24"/>
    </row>
    <row r="452" spans="9:9" ht="15.75" customHeight="1">
      <c r="I452" s="24"/>
    </row>
    <row r="453" spans="9:9" ht="15.75" customHeight="1">
      <c r="I453" s="24"/>
    </row>
    <row r="454" spans="9:9" ht="15.75" customHeight="1">
      <c r="I454" s="24"/>
    </row>
    <row r="455" spans="9:9" ht="15.75" customHeight="1">
      <c r="I455" s="24"/>
    </row>
    <row r="456" spans="9:9" ht="15.75" customHeight="1">
      <c r="I456" s="24"/>
    </row>
    <row r="457" spans="9:9" ht="15.75" customHeight="1">
      <c r="I457" s="24"/>
    </row>
    <row r="458" spans="9:9" ht="15.75" customHeight="1">
      <c r="I458" s="24"/>
    </row>
    <row r="459" spans="9:9" ht="15.75" customHeight="1">
      <c r="I459" s="24"/>
    </row>
    <row r="460" spans="9:9" ht="15.75" customHeight="1">
      <c r="I460" s="24"/>
    </row>
    <row r="461" spans="9:9" ht="15.75" customHeight="1">
      <c r="I461" s="24"/>
    </row>
    <row r="462" spans="9:9" ht="15.75" customHeight="1">
      <c r="I462" s="24"/>
    </row>
    <row r="463" spans="9:9" ht="15.75" customHeight="1">
      <c r="I463" s="24"/>
    </row>
    <row r="464" spans="9:9" ht="15.75" customHeight="1">
      <c r="I464" s="24"/>
    </row>
    <row r="465" spans="9:9" ht="15.75" customHeight="1">
      <c r="I465" s="24"/>
    </row>
    <row r="466" spans="9:9" ht="15.75" customHeight="1">
      <c r="I466" s="24"/>
    </row>
    <row r="467" spans="9:9" ht="15.75" customHeight="1">
      <c r="I467" s="24"/>
    </row>
    <row r="468" spans="9:9" ht="15.75" customHeight="1">
      <c r="I468" s="24"/>
    </row>
    <row r="469" spans="9:9" ht="15.75" customHeight="1">
      <c r="I469" s="24"/>
    </row>
    <row r="470" spans="9:9" ht="15.75" customHeight="1">
      <c r="I470" s="24"/>
    </row>
    <row r="471" spans="9:9" ht="15.75" customHeight="1">
      <c r="I471" s="24"/>
    </row>
    <row r="472" spans="9:9" ht="15.75" customHeight="1">
      <c r="I472" s="24"/>
    </row>
    <row r="473" spans="9:9" ht="15.75" customHeight="1">
      <c r="I473" s="24"/>
    </row>
    <row r="474" spans="9:9" ht="15.75" customHeight="1">
      <c r="I474" s="24"/>
    </row>
    <row r="475" spans="9:9" ht="15.75" customHeight="1">
      <c r="I475" s="24"/>
    </row>
    <row r="476" spans="9:9" ht="15.75" customHeight="1">
      <c r="I476" s="24"/>
    </row>
    <row r="477" spans="9:9" ht="15.75" customHeight="1">
      <c r="I477" s="24"/>
    </row>
    <row r="478" spans="9:9" ht="15.75" customHeight="1">
      <c r="I478" s="24"/>
    </row>
    <row r="479" spans="9:9" ht="15.75" customHeight="1">
      <c r="I479" s="24"/>
    </row>
    <row r="480" spans="9:9" ht="15.75" customHeight="1">
      <c r="I480" s="24"/>
    </row>
    <row r="481" spans="9:9" ht="15.75" customHeight="1">
      <c r="I481" s="24"/>
    </row>
    <row r="482" spans="9:9" ht="15.75" customHeight="1">
      <c r="I482" s="24"/>
    </row>
    <row r="483" spans="9:9" ht="15.75" customHeight="1">
      <c r="I483" s="24"/>
    </row>
    <row r="484" spans="9:9" ht="15.75" customHeight="1">
      <c r="I484" s="24"/>
    </row>
    <row r="485" spans="9:9" ht="15.75" customHeight="1">
      <c r="I485" s="24"/>
    </row>
    <row r="486" spans="9:9" ht="15.75" customHeight="1">
      <c r="I486" s="24"/>
    </row>
    <row r="487" spans="9:9" ht="15.75" customHeight="1">
      <c r="I487" s="24"/>
    </row>
    <row r="488" spans="9:9" ht="15.75" customHeight="1">
      <c r="I488" s="24"/>
    </row>
    <row r="489" spans="9:9" ht="15.75" customHeight="1">
      <c r="I489" s="24"/>
    </row>
    <row r="490" spans="9:9" ht="15.75" customHeight="1">
      <c r="I490" s="24"/>
    </row>
    <row r="491" spans="9:9" ht="15.75" customHeight="1">
      <c r="I491" s="24"/>
    </row>
    <row r="492" spans="9:9" ht="15.75" customHeight="1">
      <c r="I492" s="24"/>
    </row>
    <row r="493" spans="9:9" ht="15.75" customHeight="1">
      <c r="I493" s="24"/>
    </row>
    <row r="494" spans="9:9" ht="15.75" customHeight="1">
      <c r="I494" s="24"/>
    </row>
    <row r="495" spans="9:9" ht="15.75" customHeight="1">
      <c r="I495" s="24"/>
    </row>
    <row r="496" spans="9:9" ht="15.75" customHeight="1">
      <c r="I496" s="24"/>
    </row>
    <row r="497" spans="9:9" ht="15.75" customHeight="1">
      <c r="I497" s="24"/>
    </row>
    <row r="498" spans="9:9" ht="15.75" customHeight="1">
      <c r="I498" s="24"/>
    </row>
    <row r="499" spans="9:9" ht="15.75" customHeight="1">
      <c r="I499" s="24"/>
    </row>
    <row r="500" spans="9:9" ht="15.75" customHeight="1">
      <c r="I500" s="24"/>
    </row>
    <row r="501" spans="9:9" ht="15.75" customHeight="1">
      <c r="I501" s="24"/>
    </row>
    <row r="502" spans="9:9" ht="15.75" customHeight="1">
      <c r="I502" s="24"/>
    </row>
    <row r="503" spans="9:9" ht="15.75" customHeight="1">
      <c r="I503" s="24"/>
    </row>
    <row r="504" spans="9:9" ht="15.75" customHeight="1">
      <c r="I504" s="24"/>
    </row>
    <row r="505" spans="9:9" ht="15.75" customHeight="1">
      <c r="I505" s="24"/>
    </row>
    <row r="506" spans="9:9" ht="15.75" customHeight="1">
      <c r="I506" s="24"/>
    </row>
    <row r="507" spans="9:9" ht="15.75" customHeight="1">
      <c r="I507" s="24"/>
    </row>
    <row r="508" spans="9:9" ht="15.75" customHeight="1">
      <c r="I508" s="24"/>
    </row>
    <row r="509" spans="9:9" ht="15.75" customHeight="1">
      <c r="I509" s="24"/>
    </row>
    <row r="510" spans="9:9" ht="15.75" customHeight="1">
      <c r="I510" s="24"/>
    </row>
    <row r="511" spans="9:9" ht="15.75" customHeight="1">
      <c r="I511" s="24"/>
    </row>
    <row r="512" spans="9:9" ht="15.75" customHeight="1">
      <c r="I512" s="24"/>
    </row>
    <row r="513" spans="9:9" ht="15.75" customHeight="1">
      <c r="I513" s="24"/>
    </row>
    <row r="514" spans="9:9" ht="15.75" customHeight="1">
      <c r="I514" s="24"/>
    </row>
    <row r="515" spans="9:9" ht="15.75" customHeight="1">
      <c r="I515" s="24"/>
    </row>
    <row r="516" spans="9:9" ht="15.75" customHeight="1">
      <c r="I516" s="24"/>
    </row>
    <row r="517" spans="9:9" ht="15.75" customHeight="1">
      <c r="I517" s="24"/>
    </row>
    <row r="518" spans="9:9" ht="15.75" customHeight="1">
      <c r="I518" s="24"/>
    </row>
    <row r="519" spans="9:9" ht="15.75" customHeight="1">
      <c r="I519" s="24"/>
    </row>
    <row r="520" spans="9:9" ht="15.75" customHeight="1">
      <c r="I520" s="24"/>
    </row>
    <row r="521" spans="9:9" ht="15.75" customHeight="1">
      <c r="I521" s="24"/>
    </row>
    <row r="522" spans="9:9" ht="15.75" customHeight="1">
      <c r="I522" s="24"/>
    </row>
    <row r="523" spans="9:9" ht="15.75" customHeight="1">
      <c r="I523" s="24"/>
    </row>
    <row r="524" spans="9:9" ht="15.75" customHeight="1">
      <c r="I524" s="24"/>
    </row>
    <row r="525" spans="9:9" ht="15.75" customHeight="1">
      <c r="I525" s="24"/>
    </row>
    <row r="526" spans="9:9" ht="15.75" customHeight="1">
      <c r="I526" s="24"/>
    </row>
    <row r="527" spans="9:9" ht="15.75" customHeight="1">
      <c r="I527" s="24"/>
    </row>
    <row r="528" spans="9:9" ht="15.75" customHeight="1">
      <c r="I528" s="24"/>
    </row>
    <row r="529" spans="9:9" ht="15.75" customHeight="1">
      <c r="I529" s="24"/>
    </row>
    <row r="530" spans="9:9" ht="15.75" customHeight="1">
      <c r="I530" s="24"/>
    </row>
    <row r="531" spans="9:9" ht="15.75" customHeight="1">
      <c r="I531" s="24"/>
    </row>
    <row r="532" spans="9:9" ht="15.75" customHeight="1">
      <c r="I532" s="24"/>
    </row>
    <row r="533" spans="9:9" ht="15.75" customHeight="1">
      <c r="I533" s="24"/>
    </row>
    <row r="534" spans="9:9" ht="15.75" customHeight="1">
      <c r="I534" s="24"/>
    </row>
    <row r="535" spans="9:9" ht="15.75" customHeight="1">
      <c r="I535" s="24"/>
    </row>
    <row r="536" spans="9:9" ht="15.75" customHeight="1">
      <c r="I536" s="24"/>
    </row>
    <row r="537" spans="9:9" ht="15.75" customHeight="1">
      <c r="I537" s="24"/>
    </row>
    <row r="538" spans="9:9" ht="15.75" customHeight="1">
      <c r="I538" s="24"/>
    </row>
    <row r="539" spans="9:9" ht="15.75" customHeight="1">
      <c r="I539" s="24"/>
    </row>
    <row r="540" spans="9:9" ht="15.75" customHeight="1">
      <c r="I540" s="24"/>
    </row>
    <row r="541" spans="9:9" ht="15.75" customHeight="1">
      <c r="I541" s="24"/>
    </row>
    <row r="542" spans="9:9" ht="15.75" customHeight="1">
      <c r="I542" s="24"/>
    </row>
    <row r="543" spans="9:9" ht="15.75" customHeight="1">
      <c r="I543" s="24"/>
    </row>
    <row r="544" spans="9:9" ht="15.75" customHeight="1">
      <c r="I544" s="24"/>
    </row>
    <row r="545" spans="9:9" ht="15.75" customHeight="1">
      <c r="I545" s="24"/>
    </row>
    <row r="546" spans="9:9" ht="15.75" customHeight="1">
      <c r="I546" s="24"/>
    </row>
    <row r="547" spans="9:9" ht="15.75" customHeight="1">
      <c r="I547" s="24"/>
    </row>
    <row r="548" spans="9:9" ht="15.75" customHeight="1">
      <c r="I548" s="24"/>
    </row>
    <row r="549" spans="9:9" ht="15.75" customHeight="1">
      <c r="I549" s="24"/>
    </row>
    <row r="550" spans="9:9" ht="15.75" customHeight="1">
      <c r="I550" s="24"/>
    </row>
    <row r="551" spans="9:9" ht="15.75" customHeight="1">
      <c r="I551" s="24"/>
    </row>
    <row r="552" spans="9:9" ht="15.75" customHeight="1">
      <c r="I552" s="24"/>
    </row>
    <row r="553" spans="9:9" ht="15.75" customHeight="1">
      <c r="I553" s="24"/>
    </row>
    <row r="554" spans="9:9" ht="15.75" customHeight="1">
      <c r="I554" s="24"/>
    </row>
    <row r="555" spans="9:9" ht="15.75" customHeight="1">
      <c r="I555" s="24"/>
    </row>
    <row r="556" spans="9:9" ht="15.75" customHeight="1">
      <c r="I556" s="24"/>
    </row>
    <row r="557" spans="9:9" ht="15.75" customHeight="1">
      <c r="I557" s="24"/>
    </row>
    <row r="558" spans="9:9" ht="15.75" customHeight="1">
      <c r="I558" s="24"/>
    </row>
    <row r="559" spans="9:9" ht="15.75" customHeight="1">
      <c r="I559" s="24"/>
    </row>
    <row r="560" spans="9:9" ht="15.75" customHeight="1">
      <c r="I560" s="24"/>
    </row>
    <row r="561" spans="9:9" ht="15.75" customHeight="1">
      <c r="I561" s="24"/>
    </row>
    <row r="562" spans="9:9" ht="15.75" customHeight="1">
      <c r="I562" s="24"/>
    </row>
    <row r="563" spans="9:9" ht="15.75" customHeight="1">
      <c r="I563" s="24"/>
    </row>
    <row r="564" spans="9:9" ht="15.75" customHeight="1">
      <c r="I564" s="24"/>
    </row>
    <row r="565" spans="9:9" ht="15.75" customHeight="1">
      <c r="I565" s="24"/>
    </row>
    <row r="566" spans="9:9" ht="15.75" customHeight="1">
      <c r="I566" s="24"/>
    </row>
    <row r="567" spans="9:9" ht="15.75" customHeight="1">
      <c r="I567" s="24"/>
    </row>
    <row r="568" spans="9:9" ht="15.75" customHeight="1">
      <c r="I568" s="24"/>
    </row>
    <row r="569" spans="9:9" ht="15.75" customHeight="1">
      <c r="I569" s="24"/>
    </row>
    <row r="570" spans="9:9" ht="15.75" customHeight="1">
      <c r="I570" s="24"/>
    </row>
    <row r="571" spans="9:9" ht="15.75" customHeight="1">
      <c r="I571" s="24"/>
    </row>
    <row r="572" spans="9:9" ht="15.75" customHeight="1">
      <c r="I572" s="24"/>
    </row>
    <row r="573" spans="9:9" ht="15.75" customHeight="1">
      <c r="I573" s="24"/>
    </row>
    <row r="574" spans="9:9" ht="15.75" customHeight="1">
      <c r="I574" s="24"/>
    </row>
    <row r="575" spans="9:9" ht="15.75" customHeight="1">
      <c r="I575" s="24"/>
    </row>
    <row r="576" spans="9:9" ht="15.75" customHeight="1">
      <c r="I576" s="24"/>
    </row>
    <row r="577" spans="9:9" ht="15.75" customHeight="1">
      <c r="I577" s="24"/>
    </row>
    <row r="578" spans="9:9" ht="15.75" customHeight="1">
      <c r="I578" s="24"/>
    </row>
    <row r="579" spans="9:9" ht="15.75" customHeight="1">
      <c r="I579" s="24"/>
    </row>
    <row r="580" spans="9:9" ht="15.75" customHeight="1">
      <c r="I580" s="24"/>
    </row>
    <row r="581" spans="9:9" ht="15.75" customHeight="1">
      <c r="I581" s="24"/>
    </row>
    <row r="582" spans="9:9" ht="15.75" customHeight="1">
      <c r="I582" s="24"/>
    </row>
    <row r="583" spans="9:9" ht="15.75" customHeight="1">
      <c r="I583" s="24"/>
    </row>
    <row r="584" spans="9:9" ht="15.75" customHeight="1">
      <c r="I584" s="24"/>
    </row>
    <row r="585" spans="9:9" ht="15.75" customHeight="1">
      <c r="I585" s="24"/>
    </row>
    <row r="586" spans="9:9" ht="15.75" customHeight="1">
      <c r="I586" s="24"/>
    </row>
    <row r="587" spans="9:9" ht="15.75" customHeight="1">
      <c r="I587" s="24"/>
    </row>
    <row r="588" spans="9:9" ht="15.75" customHeight="1">
      <c r="I588" s="24"/>
    </row>
    <row r="589" spans="9:9" ht="15.75" customHeight="1">
      <c r="I589" s="24"/>
    </row>
    <row r="590" spans="9:9" ht="15.75" customHeight="1">
      <c r="I590" s="24"/>
    </row>
    <row r="591" spans="9:9" ht="15.75" customHeight="1">
      <c r="I591" s="24"/>
    </row>
    <row r="592" spans="9:9" ht="15.75" customHeight="1">
      <c r="I592" s="24"/>
    </row>
    <row r="593" spans="9:9" ht="15.75" customHeight="1">
      <c r="I593" s="24"/>
    </row>
    <row r="594" spans="9:9" ht="15.75" customHeight="1">
      <c r="I594" s="24"/>
    </row>
    <row r="595" spans="9:9" ht="15.75" customHeight="1">
      <c r="I595" s="24"/>
    </row>
    <row r="596" spans="9:9" ht="15.75" customHeight="1">
      <c r="I596" s="24"/>
    </row>
    <row r="597" spans="9:9" ht="15.75" customHeight="1">
      <c r="I597" s="24"/>
    </row>
    <row r="598" spans="9:9" ht="15.75" customHeight="1">
      <c r="I598" s="24"/>
    </row>
    <row r="599" spans="9:9" ht="15.75" customHeight="1">
      <c r="I599" s="24"/>
    </row>
    <row r="600" spans="9:9" ht="15.75" customHeight="1">
      <c r="I600" s="24"/>
    </row>
    <row r="601" spans="9:9" ht="15.75" customHeight="1">
      <c r="I601" s="24"/>
    </row>
    <row r="602" spans="9:9" ht="15.75" customHeight="1">
      <c r="I602" s="24"/>
    </row>
    <row r="603" spans="9:9" ht="15.75" customHeight="1">
      <c r="I603" s="24"/>
    </row>
    <row r="604" spans="9:9" ht="15.75" customHeight="1">
      <c r="I604" s="24"/>
    </row>
    <row r="605" spans="9:9" ht="15.75" customHeight="1">
      <c r="I605" s="24"/>
    </row>
    <row r="606" spans="9:9" ht="15.75" customHeight="1">
      <c r="I606" s="24"/>
    </row>
    <row r="607" spans="9:9" ht="15.75" customHeight="1">
      <c r="I607" s="24"/>
    </row>
    <row r="608" spans="9:9" ht="15.75" customHeight="1">
      <c r="I608" s="24"/>
    </row>
    <row r="609" spans="9:9" ht="15.75" customHeight="1">
      <c r="I609" s="24"/>
    </row>
    <row r="610" spans="9:9" ht="15.75" customHeight="1">
      <c r="I610" s="24"/>
    </row>
    <row r="611" spans="9:9" ht="15.75" customHeight="1">
      <c r="I611" s="24"/>
    </row>
    <row r="612" spans="9:9" ht="15.75" customHeight="1">
      <c r="I612" s="24"/>
    </row>
    <row r="613" spans="9:9" ht="15.75" customHeight="1">
      <c r="I613" s="24"/>
    </row>
    <row r="614" spans="9:9" ht="15.75" customHeight="1">
      <c r="I614" s="24"/>
    </row>
    <row r="615" spans="9:9" ht="15.75" customHeight="1">
      <c r="I615" s="24"/>
    </row>
    <row r="616" spans="9:9" ht="15.75" customHeight="1">
      <c r="I616" s="24"/>
    </row>
    <row r="617" spans="9:9" ht="15.75" customHeight="1">
      <c r="I617" s="24"/>
    </row>
    <row r="618" spans="9:9" ht="15.75" customHeight="1">
      <c r="I618" s="24"/>
    </row>
    <row r="619" spans="9:9" ht="15.75" customHeight="1">
      <c r="I619" s="24"/>
    </row>
    <row r="620" spans="9:9" ht="15.75" customHeight="1">
      <c r="I620" s="24"/>
    </row>
    <row r="621" spans="9:9" ht="15.75" customHeight="1">
      <c r="I621" s="24"/>
    </row>
    <row r="622" spans="9:9" ht="15.75" customHeight="1">
      <c r="I622" s="24"/>
    </row>
    <row r="623" spans="9:9" ht="15.75" customHeight="1">
      <c r="I623" s="24"/>
    </row>
    <row r="624" spans="9:9" ht="15.75" customHeight="1">
      <c r="I624" s="24"/>
    </row>
    <row r="625" spans="9:9" ht="15.75" customHeight="1">
      <c r="I625" s="24"/>
    </row>
    <row r="626" spans="9:9" ht="15.75" customHeight="1">
      <c r="I626" s="24"/>
    </row>
    <row r="627" spans="9:9" ht="15.75" customHeight="1">
      <c r="I627" s="24"/>
    </row>
    <row r="628" spans="9:9" ht="15.75" customHeight="1">
      <c r="I628" s="24"/>
    </row>
    <row r="629" spans="9:9" ht="15.75" customHeight="1">
      <c r="I629" s="24"/>
    </row>
    <row r="630" spans="9:9" ht="15.75" customHeight="1">
      <c r="I630" s="24"/>
    </row>
    <row r="631" spans="9:9" ht="15.75" customHeight="1">
      <c r="I631" s="24"/>
    </row>
    <row r="632" spans="9:9" ht="15.75" customHeight="1">
      <c r="I632" s="24"/>
    </row>
    <row r="633" spans="9:9" ht="15.75" customHeight="1">
      <c r="I633" s="24"/>
    </row>
    <row r="634" spans="9:9" ht="15.75" customHeight="1">
      <c r="I634" s="24"/>
    </row>
    <row r="635" spans="9:9" ht="15.75" customHeight="1">
      <c r="I635" s="24"/>
    </row>
    <row r="636" spans="9:9" ht="15.75" customHeight="1">
      <c r="I636" s="24"/>
    </row>
    <row r="637" spans="9:9" ht="15.75" customHeight="1">
      <c r="I637" s="24"/>
    </row>
    <row r="638" spans="9:9" ht="15.75" customHeight="1">
      <c r="I638" s="24"/>
    </row>
    <row r="639" spans="9:9" ht="15.75" customHeight="1">
      <c r="I639" s="24"/>
    </row>
    <row r="640" spans="9:9" ht="15.75" customHeight="1">
      <c r="I640" s="24"/>
    </row>
    <row r="641" spans="9:9" ht="15.75" customHeight="1">
      <c r="I641" s="24"/>
    </row>
    <row r="642" spans="9:9" ht="15.75" customHeight="1">
      <c r="I642" s="24"/>
    </row>
    <row r="643" spans="9:9" ht="15.75" customHeight="1">
      <c r="I643" s="24"/>
    </row>
    <row r="644" spans="9:9" ht="15.75" customHeight="1">
      <c r="I644" s="24"/>
    </row>
    <row r="645" spans="9:9" ht="15.75" customHeight="1">
      <c r="I645" s="24"/>
    </row>
    <row r="646" spans="9:9" ht="15.75" customHeight="1">
      <c r="I646" s="24"/>
    </row>
    <row r="647" spans="9:9" ht="15.75" customHeight="1">
      <c r="I647" s="24"/>
    </row>
    <row r="648" spans="9:9" ht="15.75" customHeight="1">
      <c r="I648" s="24"/>
    </row>
    <row r="649" spans="9:9" ht="15.75" customHeight="1">
      <c r="I649" s="24"/>
    </row>
    <row r="650" spans="9:9" ht="15.75" customHeight="1">
      <c r="I650" s="24"/>
    </row>
    <row r="651" spans="9:9" ht="15.75" customHeight="1">
      <c r="I651" s="24"/>
    </row>
    <row r="652" spans="9:9" ht="15.75" customHeight="1">
      <c r="I652" s="24"/>
    </row>
    <row r="653" spans="9:9" ht="15.75" customHeight="1">
      <c r="I653" s="24"/>
    </row>
    <row r="654" spans="9:9" ht="15.75" customHeight="1">
      <c r="I654" s="24"/>
    </row>
    <row r="655" spans="9:9" ht="15.75" customHeight="1">
      <c r="I655" s="24"/>
    </row>
    <row r="656" spans="9:9" ht="15.75" customHeight="1">
      <c r="I656" s="24"/>
    </row>
    <row r="657" spans="9:9" ht="15.75" customHeight="1">
      <c r="I657" s="24"/>
    </row>
    <row r="658" spans="9:9" ht="15.75" customHeight="1">
      <c r="I658" s="24"/>
    </row>
    <row r="659" spans="9:9" ht="15.75" customHeight="1">
      <c r="I659" s="24"/>
    </row>
    <row r="660" spans="9:9" ht="15.75" customHeight="1">
      <c r="I660" s="24"/>
    </row>
    <row r="661" spans="9:9" ht="15.75" customHeight="1">
      <c r="I661" s="24"/>
    </row>
    <row r="662" spans="9:9" ht="15.75" customHeight="1">
      <c r="I662" s="24"/>
    </row>
    <row r="663" spans="9:9" ht="15.75" customHeight="1">
      <c r="I663" s="24"/>
    </row>
    <row r="664" spans="9:9" ht="15.75" customHeight="1">
      <c r="I664" s="24"/>
    </row>
    <row r="665" spans="9:9" ht="15.75" customHeight="1">
      <c r="I665" s="24"/>
    </row>
    <row r="666" spans="9:9" ht="15.75" customHeight="1">
      <c r="I666" s="24"/>
    </row>
    <row r="667" spans="9:9" ht="15.75" customHeight="1">
      <c r="I667" s="24"/>
    </row>
    <row r="668" spans="9:9" ht="15.75" customHeight="1">
      <c r="I668" s="24"/>
    </row>
    <row r="669" spans="9:9" ht="15.75" customHeight="1">
      <c r="I669" s="24"/>
    </row>
    <row r="670" spans="9:9" ht="15.75" customHeight="1">
      <c r="I670" s="24"/>
    </row>
    <row r="671" spans="9:9" ht="15.75" customHeight="1">
      <c r="I671" s="24"/>
    </row>
    <row r="672" spans="9:9" ht="15.75" customHeight="1">
      <c r="I672" s="24"/>
    </row>
    <row r="673" spans="9:9" ht="15.75" customHeight="1">
      <c r="I673" s="24"/>
    </row>
    <row r="674" spans="9:9" ht="15.75" customHeight="1">
      <c r="I674" s="24"/>
    </row>
    <row r="675" spans="9:9" ht="15.75" customHeight="1">
      <c r="I675" s="24"/>
    </row>
    <row r="676" spans="9:9" ht="15.75" customHeight="1">
      <c r="I676" s="24"/>
    </row>
    <row r="677" spans="9:9" ht="15.75" customHeight="1">
      <c r="I677" s="24"/>
    </row>
    <row r="678" spans="9:9" ht="15.75" customHeight="1">
      <c r="I678" s="24"/>
    </row>
    <row r="679" spans="9:9" ht="15.75" customHeight="1">
      <c r="I679" s="24"/>
    </row>
    <row r="680" spans="9:9" ht="15.75" customHeight="1">
      <c r="I680" s="24"/>
    </row>
    <row r="681" spans="9:9" ht="15.75" customHeight="1">
      <c r="I681" s="24"/>
    </row>
    <row r="682" spans="9:9" ht="15.75" customHeight="1">
      <c r="I682" s="24"/>
    </row>
    <row r="683" spans="9:9" ht="15.75" customHeight="1">
      <c r="I683" s="24"/>
    </row>
    <row r="684" spans="9:9" ht="15.75" customHeight="1">
      <c r="I684" s="24"/>
    </row>
    <row r="685" spans="9:9" ht="15.75" customHeight="1">
      <c r="I685" s="24"/>
    </row>
    <row r="686" spans="9:9" ht="15.75" customHeight="1">
      <c r="I686" s="24"/>
    </row>
    <row r="687" spans="9:9" ht="15.75" customHeight="1">
      <c r="I687" s="24"/>
    </row>
    <row r="688" spans="9:9" ht="15.75" customHeight="1">
      <c r="I688" s="24"/>
    </row>
    <row r="689" spans="9:9" ht="15.75" customHeight="1">
      <c r="I689" s="24"/>
    </row>
    <row r="690" spans="9:9" ht="15.75" customHeight="1">
      <c r="I690" s="24"/>
    </row>
    <row r="691" spans="9:9" ht="15.75" customHeight="1">
      <c r="I691" s="24"/>
    </row>
    <row r="692" spans="9:9" ht="15.75" customHeight="1">
      <c r="I692" s="24"/>
    </row>
    <row r="693" spans="9:9" ht="15.75" customHeight="1">
      <c r="I693" s="24"/>
    </row>
    <row r="694" spans="9:9" ht="15.75" customHeight="1">
      <c r="I694" s="24"/>
    </row>
    <row r="695" spans="9:9" ht="15.75" customHeight="1">
      <c r="I695" s="24"/>
    </row>
    <row r="696" spans="9:9" ht="15.75" customHeight="1">
      <c r="I696" s="24"/>
    </row>
    <row r="697" spans="9:9" ht="15.75" customHeight="1">
      <c r="I697" s="24"/>
    </row>
    <row r="698" spans="9:9" ht="15.75" customHeight="1">
      <c r="I698" s="24"/>
    </row>
    <row r="699" spans="9:9" ht="15.75" customHeight="1">
      <c r="I699" s="24"/>
    </row>
    <row r="700" spans="9:9" ht="15.75" customHeight="1">
      <c r="I700" s="24"/>
    </row>
    <row r="701" spans="9:9" ht="15.75" customHeight="1">
      <c r="I701" s="24"/>
    </row>
    <row r="702" spans="9:9" ht="15.75" customHeight="1">
      <c r="I702" s="24"/>
    </row>
    <row r="703" spans="9:9" ht="15.75" customHeight="1">
      <c r="I703" s="24"/>
    </row>
    <row r="704" spans="9:9" ht="15.75" customHeight="1">
      <c r="I704" s="24"/>
    </row>
    <row r="705" spans="9:9" ht="15.75" customHeight="1">
      <c r="I705" s="24"/>
    </row>
    <row r="706" spans="9:9" ht="15.75" customHeight="1">
      <c r="I706" s="24"/>
    </row>
    <row r="707" spans="9:9" ht="15.75" customHeight="1">
      <c r="I707" s="24"/>
    </row>
    <row r="708" spans="9:9" ht="15.75" customHeight="1">
      <c r="I708" s="24"/>
    </row>
    <row r="709" spans="9:9" ht="15.75" customHeight="1">
      <c r="I709" s="24"/>
    </row>
    <row r="710" spans="9:9" ht="15.75" customHeight="1">
      <c r="I710" s="24"/>
    </row>
    <row r="711" spans="9:9" ht="15.75" customHeight="1">
      <c r="I711" s="24"/>
    </row>
    <row r="712" spans="9:9" ht="15.75" customHeight="1">
      <c r="I712" s="24"/>
    </row>
    <row r="713" spans="9:9" ht="15.75" customHeight="1">
      <c r="I713" s="24"/>
    </row>
    <row r="714" spans="9:9" ht="15.75" customHeight="1">
      <c r="I714" s="24"/>
    </row>
    <row r="715" spans="9:9" ht="15.75" customHeight="1">
      <c r="I715" s="24"/>
    </row>
    <row r="716" spans="9:9" ht="15.75" customHeight="1">
      <c r="I716" s="24"/>
    </row>
    <row r="717" spans="9:9" ht="15.75" customHeight="1">
      <c r="I717" s="24"/>
    </row>
    <row r="718" spans="9:9" ht="15.75" customHeight="1">
      <c r="I718" s="24"/>
    </row>
    <row r="719" spans="9:9" ht="15.75" customHeight="1">
      <c r="I719" s="24"/>
    </row>
    <row r="720" spans="9:9" ht="15.75" customHeight="1">
      <c r="I720" s="24"/>
    </row>
    <row r="721" spans="9:9" ht="15.75" customHeight="1">
      <c r="I721" s="24"/>
    </row>
    <row r="722" spans="9:9" ht="15.75" customHeight="1">
      <c r="I722" s="24"/>
    </row>
    <row r="723" spans="9:9" ht="15.75" customHeight="1">
      <c r="I723" s="24"/>
    </row>
    <row r="724" spans="9:9" ht="15.75" customHeight="1">
      <c r="I724" s="24"/>
    </row>
    <row r="725" spans="9:9" ht="15.75" customHeight="1">
      <c r="I725" s="24"/>
    </row>
    <row r="726" spans="9:9" ht="15.75" customHeight="1">
      <c r="I726" s="24"/>
    </row>
    <row r="727" spans="9:9" ht="15.75" customHeight="1">
      <c r="I727" s="24"/>
    </row>
    <row r="728" spans="9:9" ht="15.75" customHeight="1">
      <c r="I728" s="24"/>
    </row>
    <row r="729" spans="9:9" ht="15.75" customHeight="1">
      <c r="I729" s="24"/>
    </row>
    <row r="730" spans="9:9" ht="15.75" customHeight="1">
      <c r="I730" s="24"/>
    </row>
    <row r="731" spans="9:9" ht="15.75" customHeight="1">
      <c r="I731" s="24"/>
    </row>
    <row r="732" spans="9:9" ht="15.75" customHeight="1">
      <c r="I732" s="24"/>
    </row>
    <row r="733" spans="9:9" ht="15.75" customHeight="1">
      <c r="I733" s="24"/>
    </row>
    <row r="734" spans="9:9" ht="15.75" customHeight="1">
      <c r="I734" s="24"/>
    </row>
    <row r="735" spans="9:9" ht="15.75" customHeight="1">
      <c r="I735" s="24"/>
    </row>
    <row r="736" spans="9:9" ht="15.75" customHeight="1">
      <c r="I736" s="24"/>
    </row>
    <row r="737" spans="9:9" ht="15.75" customHeight="1">
      <c r="I737" s="24"/>
    </row>
    <row r="738" spans="9:9" ht="15.75" customHeight="1">
      <c r="I738" s="24"/>
    </row>
    <row r="739" spans="9:9" ht="15.75" customHeight="1">
      <c r="I739" s="24"/>
    </row>
    <row r="740" spans="9:9" ht="15.75" customHeight="1">
      <c r="I740" s="24"/>
    </row>
    <row r="741" spans="9:9" ht="15.75" customHeight="1">
      <c r="I741" s="24"/>
    </row>
    <row r="742" spans="9:9" ht="15.75" customHeight="1">
      <c r="I742" s="24"/>
    </row>
    <row r="743" spans="9:9" ht="15.75" customHeight="1">
      <c r="I743" s="24"/>
    </row>
    <row r="744" spans="9:9" ht="15.75" customHeight="1">
      <c r="I744" s="24"/>
    </row>
    <row r="745" spans="9:9" ht="15.75" customHeight="1">
      <c r="I745" s="24"/>
    </row>
    <row r="746" spans="9:9" ht="15.75" customHeight="1">
      <c r="I746" s="24"/>
    </row>
    <row r="747" spans="9:9" ht="15.75" customHeight="1">
      <c r="I747" s="24"/>
    </row>
    <row r="748" spans="9:9" ht="15.75" customHeight="1">
      <c r="I748" s="24"/>
    </row>
    <row r="749" spans="9:9" ht="15.75" customHeight="1">
      <c r="I749" s="24"/>
    </row>
    <row r="750" spans="9:9" ht="15.75" customHeight="1">
      <c r="I750" s="24"/>
    </row>
    <row r="751" spans="9:9" ht="15.75" customHeight="1">
      <c r="I751" s="24"/>
    </row>
    <row r="752" spans="9:9" ht="15.75" customHeight="1">
      <c r="I752" s="24"/>
    </row>
    <row r="753" spans="9:9" ht="15.75" customHeight="1">
      <c r="I753" s="24"/>
    </row>
    <row r="754" spans="9:9" ht="15.75" customHeight="1">
      <c r="I754" s="24"/>
    </row>
    <row r="755" spans="9:9" ht="15.75" customHeight="1">
      <c r="I755" s="24"/>
    </row>
    <row r="756" spans="9:9" ht="15.75" customHeight="1">
      <c r="I756" s="24"/>
    </row>
    <row r="757" spans="9:9" ht="15.75" customHeight="1">
      <c r="I757" s="24"/>
    </row>
    <row r="758" spans="9:9" ht="15.75" customHeight="1">
      <c r="I758" s="24"/>
    </row>
    <row r="759" spans="9:9" ht="15.75" customHeight="1">
      <c r="I759" s="24"/>
    </row>
    <row r="760" spans="9:9" ht="15.75" customHeight="1">
      <c r="I760" s="24"/>
    </row>
    <row r="761" spans="9:9" ht="15.75" customHeight="1">
      <c r="I761" s="24"/>
    </row>
    <row r="762" spans="9:9" ht="15.75" customHeight="1">
      <c r="I762" s="24"/>
    </row>
    <row r="763" spans="9:9" ht="15.75" customHeight="1">
      <c r="I763" s="24"/>
    </row>
    <row r="764" spans="9:9" ht="15.75" customHeight="1">
      <c r="I764" s="24"/>
    </row>
    <row r="765" spans="9:9" ht="15.75" customHeight="1">
      <c r="I765" s="24"/>
    </row>
    <row r="766" spans="9:9" ht="15.75" customHeight="1">
      <c r="I766" s="24"/>
    </row>
    <row r="767" spans="9:9" ht="15.75" customHeight="1">
      <c r="I767" s="24"/>
    </row>
    <row r="768" spans="9:9" ht="15.75" customHeight="1">
      <c r="I768" s="24"/>
    </row>
    <row r="769" spans="9:9" ht="15.75" customHeight="1">
      <c r="I769" s="24"/>
    </row>
    <row r="770" spans="9:9" ht="15.75" customHeight="1">
      <c r="I770" s="24"/>
    </row>
    <row r="771" spans="9:9" ht="15.75" customHeight="1">
      <c r="I771" s="24"/>
    </row>
    <row r="772" spans="9:9" ht="15.75" customHeight="1">
      <c r="I772" s="24"/>
    </row>
    <row r="773" spans="9:9" ht="15.75" customHeight="1">
      <c r="I773" s="24"/>
    </row>
    <row r="774" spans="9:9" ht="15.75" customHeight="1">
      <c r="I774" s="24"/>
    </row>
    <row r="775" spans="9:9" ht="15.75" customHeight="1">
      <c r="I775" s="24"/>
    </row>
    <row r="776" spans="9:9" ht="15.75" customHeight="1">
      <c r="I776" s="24"/>
    </row>
    <row r="777" spans="9:9" ht="15.75" customHeight="1">
      <c r="I777" s="24"/>
    </row>
    <row r="778" spans="9:9" ht="15.75" customHeight="1">
      <c r="I778" s="24"/>
    </row>
    <row r="779" spans="9:9" ht="15.75" customHeight="1">
      <c r="I779" s="24"/>
    </row>
    <row r="780" spans="9:9" ht="15.75" customHeight="1">
      <c r="I780" s="24"/>
    </row>
    <row r="781" spans="9:9" ht="15.75" customHeight="1">
      <c r="I781" s="24"/>
    </row>
    <row r="782" spans="9:9" ht="15.75" customHeight="1">
      <c r="I782" s="24"/>
    </row>
    <row r="783" spans="9:9" ht="15.75" customHeight="1">
      <c r="I783" s="24"/>
    </row>
    <row r="784" spans="9:9" ht="15.75" customHeight="1">
      <c r="I784" s="24"/>
    </row>
    <row r="785" spans="9:9" ht="15.75" customHeight="1">
      <c r="I785" s="24"/>
    </row>
    <row r="786" spans="9:9" ht="15.75" customHeight="1">
      <c r="I786" s="24"/>
    </row>
    <row r="787" spans="9:9" ht="15.75" customHeight="1">
      <c r="I787" s="24"/>
    </row>
    <row r="788" spans="9:9" ht="15.75" customHeight="1">
      <c r="I788" s="24"/>
    </row>
    <row r="789" spans="9:9" ht="15.75" customHeight="1">
      <c r="I789" s="24"/>
    </row>
    <row r="790" spans="9:9" ht="15.75" customHeight="1">
      <c r="I790" s="24"/>
    </row>
    <row r="791" spans="9:9" ht="15.75" customHeight="1">
      <c r="I791" s="24"/>
    </row>
    <row r="792" spans="9:9" ht="15.75" customHeight="1">
      <c r="I792" s="24"/>
    </row>
    <row r="793" spans="9:9" ht="15.75" customHeight="1">
      <c r="I793" s="24"/>
    </row>
    <row r="794" spans="9:9" ht="15.75" customHeight="1">
      <c r="I794" s="24"/>
    </row>
    <row r="795" spans="9:9" ht="15.75" customHeight="1">
      <c r="I795" s="24"/>
    </row>
    <row r="796" spans="9:9" ht="15.75" customHeight="1">
      <c r="I796" s="24"/>
    </row>
    <row r="797" spans="9:9" ht="15.75" customHeight="1">
      <c r="I797" s="24"/>
    </row>
    <row r="798" spans="9:9" ht="15.75" customHeight="1">
      <c r="I798" s="24"/>
    </row>
    <row r="799" spans="9:9" ht="15.75" customHeight="1">
      <c r="I799" s="24"/>
    </row>
    <row r="800" spans="9:9" ht="15.75" customHeight="1">
      <c r="I800" s="24"/>
    </row>
    <row r="801" spans="9:9" ht="15.75" customHeight="1">
      <c r="I801" s="24"/>
    </row>
    <row r="802" spans="9:9" ht="15.75" customHeight="1">
      <c r="I802" s="24"/>
    </row>
    <row r="803" spans="9:9" ht="15.75" customHeight="1">
      <c r="I803" s="24"/>
    </row>
    <row r="804" spans="9:9" ht="15.75" customHeight="1">
      <c r="I804" s="24"/>
    </row>
    <row r="805" spans="9:9" ht="15.75" customHeight="1">
      <c r="I805" s="24"/>
    </row>
    <row r="806" spans="9:9" ht="15.75" customHeight="1">
      <c r="I806" s="24"/>
    </row>
    <row r="807" spans="9:9" ht="15.75" customHeight="1">
      <c r="I807" s="24"/>
    </row>
    <row r="808" spans="9:9" ht="15.75" customHeight="1">
      <c r="I808" s="24"/>
    </row>
    <row r="809" spans="9:9" ht="15.75" customHeight="1">
      <c r="I809" s="24"/>
    </row>
    <row r="810" spans="9:9" ht="15.75" customHeight="1">
      <c r="I810" s="24"/>
    </row>
    <row r="811" spans="9:9" ht="15.75" customHeight="1">
      <c r="I811" s="24"/>
    </row>
    <row r="812" spans="9:9" ht="15.75" customHeight="1">
      <c r="I812" s="24"/>
    </row>
    <row r="813" spans="9:9" ht="15.75" customHeight="1">
      <c r="I813" s="24"/>
    </row>
    <row r="814" spans="9:9" ht="15.75" customHeight="1">
      <c r="I814" s="24"/>
    </row>
    <row r="815" spans="9:9" ht="15.75" customHeight="1">
      <c r="I815" s="24"/>
    </row>
    <row r="816" spans="9:9" ht="15.75" customHeight="1">
      <c r="I816" s="24"/>
    </row>
    <row r="817" spans="9:9" ht="15.75" customHeight="1">
      <c r="I817" s="24"/>
    </row>
    <row r="818" spans="9:9" ht="15.75" customHeight="1">
      <c r="I818" s="24"/>
    </row>
    <row r="819" spans="9:9" ht="15.75" customHeight="1">
      <c r="I819" s="24"/>
    </row>
    <row r="820" spans="9:9" ht="15.75" customHeight="1">
      <c r="I820" s="24"/>
    </row>
    <row r="821" spans="9:9" ht="15.75" customHeight="1">
      <c r="I821" s="24"/>
    </row>
    <row r="822" spans="9:9" ht="15.75" customHeight="1">
      <c r="I822" s="24"/>
    </row>
    <row r="823" spans="9:9" ht="15.75" customHeight="1">
      <c r="I823" s="24"/>
    </row>
    <row r="824" spans="9:9" ht="15.75" customHeight="1">
      <c r="I824" s="24"/>
    </row>
    <row r="825" spans="9:9" ht="15.75" customHeight="1">
      <c r="I825" s="24"/>
    </row>
    <row r="826" spans="9:9" ht="15.75" customHeight="1">
      <c r="I826" s="24"/>
    </row>
    <row r="827" spans="9:9" ht="15.75" customHeight="1">
      <c r="I827" s="24"/>
    </row>
    <row r="828" spans="9:9" ht="15.75" customHeight="1">
      <c r="I828" s="24"/>
    </row>
    <row r="829" spans="9:9" ht="15.75" customHeight="1">
      <c r="I829" s="24"/>
    </row>
    <row r="830" spans="9:9" ht="15.75" customHeight="1">
      <c r="I830" s="24"/>
    </row>
    <row r="831" spans="9:9" ht="15.75" customHeight="1">
      <c r="I831" s="24"/>
    </row>
    <row r="832" spans="9:9" ht="15.75" customHeight="1">
      <c r="I832" s="24"/>
    </row>
    <row r="833" spans="9:9" ht="15.75" customHeight="1">
      <c r="I833" s="24"/>
    </row>
    <row r="834" spans="9:9" ht="15.75" customHeight="1">
      <c r="I834" s="24"/>
    </row>
    <row r="835" spans="9:9" ht="15.75" customHeight="1">
      <c r="I835" s="24"/>
    </row>
    <row r="836" spans="9:9" ht="15.75" customHeight="1">
      <c r="I836" s="24"/>
    </row>
    <row r="837" spans="9:9" ht="15.75" customHeight="1">
      <c r="I837" s="24"/>
    </row>
    <row r="838" spans="9:9" ht="15.75" customHeight="1">
      <c r="I838" s="24"/>
    </row>
    <row r="839" spans="9:9" ht="15.75" customHeight="1">
      <c r="I839" s="24"/>
    </row>
    <row r="840" spans="9:9" ht="15.75" customHeight="1">
      <c r="I840" s="24"/>
    </row>
    <row r="841" spans="9:9" ht="15.75" customHeight="1">
      <c r="I841" s="24"/>
    </row>
    <row r="842" spans="9:9" ht="15.75" customHeight="1">
      <c r="I842" s="24"/>
    </row>
    <row r="843" spans="9:9" ht="15.75" customHeight="1">
      <c r="I843" s="24"/>
    </row>
    <row r="844" spans="9:9" ht="15.75" customHeight="1">
      <c r="I844" s="24"/>
    </row>
    <row r="845" spans="9:9" ht="15.75" customHeight="1">
      <c r="I845" s="24"/>
    </row>
    <row r="846" spans="9:9" ht="15.75" customHeight="1">
      <c r="I846" s="24"/>
    </row>
    <row r="847" spans="9:9" ht="15.75" customHeight="1">
      <c r="I847" s="24"/>
    </row>
    <row r="848" spans="9:9" ht="15.75" customHeight="1">
      <c r="I848" s="24"/>
    </row>
    <row r="849" spans="9:9" ht="15.75" customHeight="1">
      <c r="I849" s="24"/>
    </row>
    <row r="850" spans="9:9" ht="15.75" customHeight="1">
      <c r="I850" s="24"/>
    </row>
    <row r="851" spans="9:9" ht="15.75" customHeight="1">
      <c r="I851" s="24"/>
    </row>
    <row r="852" spans="9:9" ht="15.75" customHeight="1">
      <c r="I852" s="24"/>
    </row>
    <row r="853" spans="9:9" ht="15.75" customHeight="1">
      <c r="I853" s="24"/>
    </row>
    <row r="854" spans="9:9" ht="15.75" customHeight="1">
      <c r="I854" s="24"/>
    </row>
    <row r="855" spans="9:9" ht="15.75" customHeight="1">
      <c r="I855" s="24"/>
    </row>
    <row r="856" spans="9:9" ht="15.75" customHeight="1">
      <c r="I856" s="24"/>
    </row>
    <row r="857" spans="9:9" ht="15.75" customHeight="1">
      <c r="I857" s="24"/>
    </row>
    <row r="858" spans="9:9" ht="15.75" customHeight="1">
      <c r="I858" s="24"/>
    </row>
    <row r="859" spans="9:9" ht="15.75" customHeight="1">
      <c r="I859" s="24"/>
    </row>
    <row r="860" spans="9:9" ht="15.75" customHeight="1">
      <c r="I860" s="24"/>
    </row>
    <row r="861" spans="9:9" ht="15.75" customHeight="1">
      <c r="I861" s="24"/>
    </row>
    <row r="862" spans="9:9" ht="15.75" customHeight="1">
      <c r="I862" s="24"/>
    </row>
    <row r="863" spans="9:9" ht="15.75" customHeight="1">
      <c r="I863" s="24"/>
    </row>
    <row r="864" spans="9:9" ht="15.75" customHeight="1">
      <c r="I864" s="24"/>
    </row>
    <row r="865" spans="9:9" ht="15.75" customHeight="1">
      <c r="I865" s="24"/>
    </row>
    <row r="866" spans="9:9" ht="15.75" customHeight="1">
      <c r="I866" s="24"/>
    </row>
    <row r="867" spans="9:9" ht="15.75" customHeight="1">
      <c r="I867" s="24"/>
    </row>
    <row r="868" spans="9:9" ht="15.75" customHeight="1">
      <c r="I868" s="24"/>
    </row>
    <row r="869" spans="9:9" ht="15.75" customHeight="1">
      <c r="I869" s="24"/>
    </row>
    <row r="870" spans="9:9" ht="15.75" customHeight="1">
      <c r="I870" s="24"/>
    </row>
    <row r="871" spans="9:9" ht="15.75" customHeight="1">
      <c r="I871" s="24"/>
    </row>
    <row r="872" spans="9:9" ht="15.75" customHeight="1">
      <c r="I872" s="24"/>
    </row>
    <row r="873" spans="9:9" ht="15.75" customHeight="1">
      <c r="I873" s="24"/>
    </row>
    <row r="874" spans="9:9" ht="15.75" customHeight="1">
      <c r="I874" s="24"/>
    </row>
    <row r="875" spans="9:9" ht="15.75" customHeight="1">
      <c r="I875" s="24"/>
    </row>
    <row r="876" spans="9:9" ht="15.75" customHeight="1">
      <c r="I876" s="24"/>
    </row>
    <row r="877" spans="9:9" ht="15.75" customHeight="1">
      <c r="I877" s="24"/>
    </row>
    <row r="878" spans="9:9" ht="15.75" customHeight="1">
      <c r="I878" s="24"/>
    </row>
    <row r="879" spans="9:9" ht="15.75" customHeight="1">
      <c r="I879" s="24"/>
    </row>
    <row r="880" spans="9:9" ht="15.75" customHeight="1">
      <c r="I880" s="24"/>
    </row>
    <row r="881" spans="9:9" ht="15.75" customHeight="1">
      <c r="I881" s="24"/>
    </row>
    <row r="882" spans="9:9" ht="15.75" customHeight="1">
      <c r="I882" s="24"/>
    </row>
    <row r="883" spans="9:9" ht="15.75" customHeight="1">
      <c r="I883" s="24"/>
    </row>
    <row r="884" spans="9:9" ht="15.75" customHeight="1">
      <c r="I884" s="24"/>
    </row>
    <row r="885" spans="9:9" ht="15.75" customHeight="1">
      <c r="I885" s="24"/>
    </row>
    <row r="886" spans="9:9" ht="15.75" customHeight="1">
      <c r="I886" s="24"/>
    </row>
    <row r="887" spans="9:9" ht="15.75" customHeight="1">
      <c r="I887" s="24"/>
    </row>
    <row r="888" spans="9:9" ht="15.75" customHeight="1">
      <c r="I888" s="24"/>
    </row>
    <row r="889" spans="9:9" ht="15.75" customHeight="1">
      <c r="I889" s="24"/>
    </row>
    <row r="890" spans="9:9" ht="15.75" customHeight="1">
      <c r="I890" s="24"/>
    </row>
    <row r="891" spans="9:9" ht="15.75" customHeight="1">
      <c r="I891" s="24"/>
    </row>
    <row r="892" spans="9:9" ht="15.75" customHeight="1">
      <c r="I892" s="24"/>
    </row>
    <row r="893" spans="9:9" ht="15.75" customHeight="1">
      <c r="I893" s="24"/>
    </row>
    <row r="894" spans="9:9" ht="15.75" customHeight="1">
      <c r="I894" s="24"/>
    </row>
    <row r="895" spans="9:9" ht="15.75" customHeight="1">
      <c r="I895" s="24"/>
    </row>
    <row r="896" spans="9:9" ht="15.75" customHeight="1">
      <c r="I896" s="24"/>
    </row>
    <row r="897" spans="9:9" ht="15.75" customHeight="1">
      <c r="I897" s="24"/>
    </row>
    <row r="898" spans="9:9" ht="15.75" customHeight="1">
      <c r="I898" s="24"/>
    </row>
    <row r="899" spans="9:9" ht="15.75" customHeight="1">
      <c r="I899" s="24"/>
    </row>
    <row r="900" spans="9:9" ht="15.75" customHeight="1">
      <c r="I900" s="24"/>
    </row>
    <row r="901" spans="9:9" ht="15.75" customHeight="1">
      <c r="I901" s="24"/>
    </row>
    <row r="902" spans="9:9" ht="15.75" customHeight="1">
      <c r="I902" s="24"/>
    </row>
    <row r="903" spans="9:9" ht="15.75" customHeight="1">
      <c r="I903" s="24"/>
    </row>
    <row r="904" spans="9:9" ht="15.75" customHeight="1">
      <c r="I904" s="24"/>
    </row>
    <row r="905" spans="9:9" ht="15.75" customHeight="1">
      <c r="I905" s="24"/>
    </row>
    <row r="906" spans="9:9" ht="15.75" customHeight="1">
      <c r="I906" s="24"/>
    </row>
    <row r="907" spans="9:9" ht="15.75" customHeight="1">
      <c r="I907" s="24"/>
    </row>
    <row r="908" spans="9:9" ht="15.75" customHeight="1">
      <c r="I908" s="24"/>
    </row>
    <row r="909" spans="9:9" ht="15.75" customHeight="1">
      <c r="I909" s="24"/>
    </row>
    <row r="910" spans="9:9" ht="15.75" customHeight="1">
      <c r="I910" s="24"/>
    </row>
    <row r="911" spans="9:9" ht="15.75" customHeight="1">
      <c r="I911" s="24"/>
    </row>
    <row r="912" spans="9:9" ht="15.75" customHeight="1">
      <c r="I912" s="24"/>
    </row>
    <row r="913" spans="9:9" ht="15.75" customHeight="1">
      <c r="I913" s="24"/>
    </row>
    <row r="914" spans="9:9" ht="15.75" customHeight="1">
      <c r="I914" s="24"/>
    </row>
    <row r="915" spans="9:9" ht="15.75" customHeight="1">
      <c r="I915" s="24"/>
    </row>
    <row r="916" spans="9:9" ht="15.75" customHeight="1">
      <c r="I916" s="24"/>
    </row>
    <row r="917" spans="9:9" ht="15.75" customHeight="1">
      <c r="I917" s="24"/>
    </row>
    <row r="918" spans="9:9" ht="15.75" customHeight="1">
      <c r="I918" s="24"/>
    </row>
    <row r="919" spans="9:9" ht="15.75" customHeight="1">
      <c r="I919" s="24"/>
    </row>
    <row r="920" spans="9:9" ht="15.75" customHeight="1">
      <c r="I920" s="24"/>
    </row>
    <row r="921" spans="9:9" ht="15.75" customHeight="1">
      <c r="I921" s="24"/>
    </row>
    <row r="922" spans="9:9" ht="15.75" customHeight="1">
      <c r="I922" s="24"/>
    </row>
    <row r="923" spans="9:9" ht="15.75" customHeight="1">
      <c r="I923" s="24"/>
    </row>
    <row r="924" spans="9:9" ht="15.75" customHeight="1">
      <c r="I924" s="24"/>
    </row>
    <row r="925" spans="9:9" ht="15.75" customHeight="1">
      <c r="I925" s="24"/>
    </row>
    <row r="926" spans="9:9" ht="15.75" customHeight="1">
      <c r="I926" s="24"/>
    </row>
    <row r="927" spans="9:9" ht="15.75" customHeight="1">
      <c r="I927" s="24"/>
    </row>
    <row r="928" spans="9:9" ht="15.75" customHeight="1">
      <c r="I928" s="24"/>
    </row>
    <row r="929" spans="9:9" ht="15.75" customHeight="1">
      <c r="I929" s="24"/>
    </row>
    <row r="930" spans="9:9" ht="15.75" customHeight="1">
      <c r="I930" s="24"/>
    </row>
    <row r="931" spans="9:9" ht="15.75" customHeight="1">
      <c r="I931" s="24"/>
    </row>
    <row r="932" spans="9:9" ht="15.75" customHeight="1">
      <c r="I932" s="24"/>
    </row>
    <row r="933" spans="9:9" ht="15.75" customHeight="1">
      <c r="I933" s="24"/>
    </row>
    <row r="934" spans="9:9" ht="15.75" customHeight="1">
      <c r="I934" s="24"/>
    </row>
    <row r="935" spans="9:9" ht="15.75" customHeight="1">
      <c r="I935" s="24"/>
    </row>
    <row r="936" spans="9:9" ht="15.75" customHeight="1">
      <c r="I936" s="24"/>
    </row>
    <row r="937" spans="9:9" ht="15.75" customHeight="1">
      <c r="I937" s="24"/>
    </row>
    <row r="938" spans="9:9" ht="15.75" customHeight="1">
      <c r="I938" s="24"/>
    </row>
    <row r="939" spans="9:9" ht="15.75" customHeight="1">
      <c r="I939" s="24"/>
    </row>
    <row r="940" spans="9:9" ht="15.75" customHeight="1">
      <c r="I940" s="24"/>
    </row>
    <row r="941" spans="9:9" ht="15.75" customHeight="1">
      <c r="I941" s="24"/>
    </row>
    <row r="942" spans="9:9" ht="15.75" customHeight="1">
      <c r="I942" s="24"/>
    </row>
    <row r="943" spans="9:9" ht="15.75" customHeight="1">
      <c r="I943" s="24"/>
    </row>
    <row r="944" spans="9:9" ht="15.75" customHeight="1">
      <c r="I944" s="24"/>
    </row>
    <row r="945" spans="9:9" ht="15.75" customHeight="1">
      <c r="I945" s="24"/>
    </row>
    <row r="946" spans="9:9" ht="15.75" customHeight="1">
      <c r="I946" s="24"/>
    </row>
    <row r="947" spans="9:9" ht="15.75" customHeight="1">
      <c r="I947" s="24"/>
    </row>
    <row r="948" spans="9:9" ht="15.75" customHeight="1">
      <c r="I948" s="24"/>
    </row>
    <row r="949" spans="9:9" ht="15.75" customHeight="1">
      <c r="I949" s="24"/>
    </row>
    <row r="950" spans="9:9" ht="15.75" customHeight="1">
      <c r="I950" s="24"/>
    </row>
    <row r="951" spans="9:9" ht="15.75" customHeight="1">
      <c r="I951" s="24"/>
    </row>
    <row r="952" spans="9:9" ht="15.75" customHeight="1">
      <c r="I952" s="24"/>
    </row>
    <row r="953" spans="9:9" ht="15.75" customHeight="1">
      <c r="I953" s="24"/>
    </row>
    <row r="954" spans="9:9" ht="15.75" customHeight="1">
      <c r="I954" s="24"/>
    </row>
    <row r="955" spans="9:9" ht="15.75" customHeight="1">
      <c r="I955" s="24"/>
    </row>
    <row r="956" spans="9:9" ht="15.75" customHeight="1">
      <c r="I956" s="24"/>
    </row>
    <row r="957" spans="9:9" ht="15.75" customHeight="1">
      <c r="I957" s="24"/>
    </row>
    <row r="958" spans="9:9" ht="15.75" customHeight="1">
      <c r="I958" s="24"/>
    </row>
    <row r="959" spans="9:9" ht="15.75" customHeight="1">
      <c r="I959" s="24"/>
    </row>
    <row r="960" spans="9:9" ht="15.75" customHeight="1">
      <c r="I960" s="24"/>
    </row>
    <row r="961" spans="9:9" ht="15.75" customHeight="1">
      <c r="I961" s="24"/>
    </row>
    <row r="962" spans="9:9" ht="15.75" customHeight="1">
      <c r="I962" s="24"/>
    </row>
    <row r="963" spans="9:9" ht="15.75" customHeight="1">
      <c r="I963" s="24"/>
    </row>
    <row r="964" spans="9:9" ht="15.75" customHeight="1">
      <c r="I964" s="24"/>
    </row>
    <row r="965" spans="9:9" ht="15.75" customHeight="1">
      <c r="I965" s="24"/>
    </row>
    <row r="966" spans="9:9" ht="15.75" customHeight="1">
      <c r="I966" s="24"/>
    </row>
    <row r="967" spans="9:9" ht="15.75" customHeight="1">
      <c r="I967" s="24"/>
    </row>
    <row r="968" spans="9:9" ht="15.75" customHeight="1">
      <c r="I968" s="24"/>
    </row>
    <row r="969" spans="9:9" ht="15.75" customHeight="1">
      <c r="I969" s="24"/>
    </row>
    <row r="970" spans="9:9" ht="15.75" customHeight="1">
      <c r="I970" s="24"/>
    </row>
    <row r="971" spans="9:9" ht="15.75" customHeight="1">
      <c r="I971" s="24"/>
    </row>
    <row r="972" spans="9:9" ht="15.75" customHeight="1">
      <c r="I972" s="24"/>
    </row>
    <row r="973" spans="9:9" ht="15.75" customHeight="1">
      <c r="I973" s="24"/>
    </row>
    <row r="974" spans="9:9" ht="15.75" customHeight="1">
      <c r="I974" s="24"/>
    </row>
    <row r="975" spans="9:9" ht="15.75" customHeight="1">
      <c r="I975" s="24"/>
    </row>
    <row r="976" spans="9:9" ht="15.75" customHeight="1">
      <c r="I976" s="24"/>
    </row>
    <row r="977" spans="9:9" ht="15.75" customHeight="1">
      <c r="I977" s="24"/>
    </row>
    <row r="978" spans="9:9" ht="15.75" customHeight="1">
      <c r="I978" s="24"/>
    </row>
    <row r="979" spans="9:9" ht="15.75" customHeight="1">
      <c r="I979" s="24"/>
    </row>
    <row r="980" spans="9:9" ht="15.75" customHeight="1">
      <c r="I980" s="24"/>
    </row>
    <row r="981" spans="9:9" ht="15.75" customHeight="1">
      <c r="I981" s="24"/>
    </row>
    <row r="982" spans="9:9" ht="15.75" customHeight="1">
      <c r="I982" s="24"/>
    </row>
    <row r="983" spans="9:9" ht="15.75" customHeight="1">
      <c r="I983" s="24"/>
    </row>
    <row r="984" spans="9:9" ht="15.75" customHeight="1">
      <c r="I984" s="24"/>
    </row>
    <row r="985" spans="9:9" ht="15.75" customHeight="1">
      <c r="I985" s="24"/>
    </row>
    <row r="986" spans="9:9" ht="15.75" customHeight="1">
      <c r="I986" s="24"/>
    </row>
    <row r="987" spans="9:9" ht="15.75" customHeight="1">
      <c r="I987" s="24"/>
    </row>
    <row r="988" spans="9:9" ht="15.75" customHeight="1">
      <c r="I988" s="24"/>
    </row>
    <row r="989" spans="9:9" ht="15.75" customHeight="1">
      <c r="I989" s="24"/>
    </row>
    <row r="990" spans="9:9" ht="15.75" customHeight="1">
      <c r="I990" s="24"/>
    </row>
    <row r="991" spans="9:9" ht="15.75" customHeight="1">
      <c r="I991" s="24"/>
    </row>
    <row r="992" spans="9:9" ht="15.75" customHeight="1">
      <c r="I992" s="24"/>
    </row>
    <row r="993" spans="9:9" ht="15.75" customHeight="1">
      <c r="I993" s="24"/>
    </row>
    <row r="994" spans="9:9" ht="15.75" customHeight="1">
      <c r="I994" s="24"/>
    </row>
    <row r="995" spans="9:9" ht="15.75" customHeight="1">
      <c r="I995" s="24"/>
    </row>
    <row r="996" spans="9:9" ht="15.75" customHeight="1">
      <c r="I996" s="24"/>
    </row>
    <row r="997" spans="9:9" ht="15.75" customHeight="1">
      <c r="I997" s="24"/>
    </row>
    <row r="998" spans="9:9" ht="15.75" customHeight="1">
      <c r="I998" s="24"/>
    </row>
    <row r="999" spans="9:9" ht="15.75" customHeight="1">
      <c r="I999" s="24"/>
    </row>
    <row r="1000" spans="9:9" ht="15.75" customHeight="1">
      <c r="I1000" s="24"/>
    </row>
  </sheetData>
  <conditionalFormatting sqref="D31">
    <cfRule type="containsText" dxfId="11" priority="1" operator="containsText" text="ERROR">
      <formula>NOT(ISERROR(SEARCH(("ERROR"),(D31))))</formula>
    </cfRule>
  </conditionalFormatting>
  <conditionalFormatting sqref="D5">
    <cfRule type="containsText" dxfId="10" priority="2" operator="containsText" text="ERROR">
      <formula>NOT(ISERROR(SEARCH(("ERROR"),(D5))))</formula>
    </cfRule>
  </conditionalFormatting>
  <conditionalFormatting sqref="D20">
    <cfRule type="containsText" dxfId="9" priority="3" operator="containsText" text="ERROR">
      <formula>NOT(ISERROR(SEARCH(("ERROR"),(D20))))</formula>
    </cfRule>
  </conditionalFormatting>
  <conditionalFormatting sqref="D22">
    <cfRule type="containsText" dxfId="8" priority="4" operator="containsText" text="ERROR">
      <formula>NOT(ISERROR(SEARCH(("ERROR"),(D22))))</formula>
    </cfRule>
  </conditionalFormatting>
  <conditionalFormatting sqref="D23">
    <cfRule type="containsText" dxfId="7" priority="5" operator="containsText" text="ERROR">
      <formula>NOT(ISERROR(SEARCH(("ERROR"),(D23))))</formula>
    </cfRule>
  </conditionalFormatting>
  <conditionalFormatting sqref="D24">
    <cfRule type="containsText" dxfId="6" priority="6" operator="containsText" text="ERROR">
      <formula>NOT(ISERROR(SEARCH(("ERROR"),(D24))))</formula>
    </cfRule>
  </conditionalFormatting>
  <conditionalFormatting sqref="D15">
    <cfRule type="containsText" dxfId="5" priority="7" operator="containsText" text="ERROR">
      <formula>NOT(ISERROR(SEARCH(("ERROR"),(D15))))</formula>
    </cfRule>
  </conditionalFormatting>
  <conditionalFormatting sqref="H15">
    <cfRule type="containsText" dxfId="4" priority="8" operator="containsText" text="ERROR">
      <formula>NOT(ISERROR(SEARCH(("ERROR"),(H15))))</formula>
    </cfRule>
  </conditionalFormatting>
  <conditionalFormatting sqref="E15:G15">
    <cfRule type="containsText" dxfId="3" priority="9" operator="containsText" text="ERROR">
      <formula>NOT(ISERROR(SEARCH(("ERROR"),(E15))))</formula>
    </cfRule>
  </conditionalFormatting>
  <conditionalFormatting sqref="D29">
    <cfRule type="containsText" dxfId="2" priority="10" operator="containsText" text="ERROR">
      <formula>NOT(ISERROR(SEARCH(("ERROR"),(D29))))</formula>
    </cfRule>
  </conditionalFormatting>
  <conditionalFormatting sqref="D26">
    <cfRule type="containsText" dxfId="1" priority="11" operator="containsText" text="ERROR">
      <formula>NOT(ISERROR(SEARCH(("ERROR"),(D26))))</formula>
    </cfRule>
  </conditionalFormatting>
  <conditionalFormatting sqref="I15">
    <cfRule type="containsText" dxfId="0" priority="12" operator="containsText" text="ERROR">
      <formula>NOT(ISERROR(SEARCH(("ERROR"),(I15))))</formula>
    </cfRule>
  </conditionalFormatting>
  <hyperlinks>
    <hyperlink ref="A1" location="null!A1" display="VOLVER AL INDICE"/>
  </hyperlinks>
  <pageMargins left="0.7" right="0.7" top="0.75" bottom="0.75" header="0" footer="0"/>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election sqref="A1:B1"/>
    </sheetView>
  </sheetViews>
  <sheetFormatPr baseColWidth="10" defaultColWidth="12.625" defaultRowHeight="15" customHeight="1"/>
  <cols>
    <col min="1" max="1" width="41.375" customWidth="1"/>
    <col min="2" max="2" width="73.625" customWidth="1"/>
    <col min="3" max="26" width="10" customWidth="1"/>
  </cols>
  <sheetData>
    <row r="1" spans="1:26" ht="130.5" customHeight="1">
      <c r="A1" s="773"/>
      <c r="B1" s="774"/>
      <c r="C1" s="18"/>
      <c r="D1" s="18"/>
      <c r="E1" s="18"/>
      <c r="F1" s="18"/>
      <c r="G1" s="18"/>
      <c r="H1" s="18"/>
      <c r="I1" s="18"/>
      <c r="J1" s="18"/>
      <c r="K1" s="18"/>
      <c r="L1" s="18"/>
      <c r="M1" s="18"/>
      <c r="N1" s="18"/>
      <c r="O1" s="18"/>
      <c r="P1" s="18"/>
      <c r="Q1" s="18"/>
      <c r="R1" s="18"/>
      <c r="S1" s="18"/>
      <c r="T1" s="18"/>
      <c r="U1" s="18"/>
      <c r="V1" s="18"/>
      <c r="W1" s="18"/>
      <c r="X1" s="18"/>
      <c r="Y1" s="18"/>
      <c r="Z1" s="18"/>
    </row>
    <row r="2" spans="1:26" ht="27" customHeight="1">
      <c r="A2" s="775" t="s">
        <v>271</v>
      </c>
      <c r="B2" s="776"/>
      <c r="C2" s="18"/>
      <c r="D2" s="18"/>
      <c r="E2" s="18"/>
      <c r="F2" s="18"/>
      <c r="G2" s="18"/>
      <c r="H2" s="18"/>
      <c r="I2" s="18"/>
      <c r="J2" s="18"/>
      <c r="K2" s="18"/>
      <c r="L2" s="18"/>
      <c r="M2" s="18"/>
      <c r="N2" s="18"/>
      <c r="O2" s="18"/>
      <c r="P2" s="18"/>
      <c r="Q2" s="18"/>
      <c r="R2" s="18"/>
      <c r="S2" s="18"/>
      <c r="T2" s="18"/>
      <c r="U2" s="18"/>
      <c r="V2" s="18"/>
      <c r="W2" s="18"/>
      <c r="X2" s="18"/>
      <c r="Y2" s="18"/>
      <c r="Z2" s="18"/>
    </row>
    <row r="3" spans="1:26" ht="24.75" customHeight="1">
      <c r="A3" s="777" t="s">
        <v>272</v>
      </c>
      <c r="B3" s="733"/>
      <c r="C3" s="18"/>
      <c r="D3" s="18"/>
      <c r="E3" s="18"/>
      <c r="F3" s="18"/>
      <c r="G3" s="18"/>
      <c r="H3" s="18"/>
      <c r="I3" s="18"/>
      <c r="J3" s="18"/>
      <c r="K3" s="18"/>
      <c r="L3" s="18"/>
      <c r="M3" s="18"/>
      <c r="N3" s="18"/>
      <c r="O3" s="18"/>
      <c r="P3" s="18"/>
      <c r="Q3" s="18"/>
      <c r="R3" s="18"/>
      <c r="S3" s="18"/>
      <c r="T3" s="18"/>
      <c r="U3" s="18"/>
      <c r="V3" s="18"/>
      <c r="W3" s="18"/>
      <c r="X3" s="18"/>
      <c r="Y3" s="18"/>
      <c r="Z3" s="18"/>
    </row>
    <row r="4" spans="1:26" ht="12.75" customHeight="1">
      <c r="A4" s="19" t="s">
        <v>273</v>
      </c>
      <c r="B4" s="19" t="s">
        <v>274</v>
      </c>
      <c r="C4" s="18"/>
      <c r="D4" s="18"/>
      <c r="E4" s="18"/>
      <c r="F4" s="18"/>
      <c r="G4" s="18"/>
      <c r="H4" s="18"/>
      <c r="I4" s="18"/>
      <c r="J4" s="18"/>
      <c r="K4" s="18"/>
      <c r="L4" s="18"/>
      <c r="M4" s="18"/>
      <c r="N4" s="18"/>
      <c r="O4" s="18"/>
      <c r="P4" s="18"/>
      <c r="Q4" s="18"/>
      <c r="R4" s="18"/>
      <c r="S4" s="18"/>
      <c r="T4" s="18"/>
      <c r="U4" s="18"/>
      <c r="V4" s="18"/>
      <c r="W4" s="18"/>
      <c r="X4" s="18"/>
      <c r="Y4" s="18"/>
      <c r="Z4" s="18"/>
    </row>
    <row r="5" spans="1:26" ht="12.75" customHeight="1">
      <c r="A5" s="20" t="s">
        <v>275</v>
      </c>
      <c r="B5" s="21" t="s">
        <v>276</v>
      </c>
      <c r="C5" s="18"/>
      <c r="D5" s="18"/>
      <c r="E5" s="18"/>
      <c r="F5" s="18"/>
      <c r="G5" s="18"/>
      <c r="H5" s="18"/>
      <c r="I5" s="18"/>
      <c r="J5" s="18"/>
      <c r="K5" s="18"/>
      <c r="L5" s="18"/>
      <c r="M5" s="18"/>
      <c r="N5" s="18"/>
      <c r="O5" s="18"/>
      <c r="P5" s="18"/>
      <c r="Q5" s="18"/>
      <c r="R5" s="18"/>
      <c r="S5" s="18"/>
      <c r="T5" s="18"/>
      <c r="U5" s="18"/>
      <c r="V5" s="18"/>
      <c r="W5" s="18"/>
      <c r="X5" s="18"/>
      <c r="Y5" s="18"/>
      <c r="Z5" s="18"/>
    </row>
    <row r="6" spans="1:26" ht="34.5" customHeight="1">
      <c r="A6" s="20" t="s">
        <v>277</v>
      </c>
      <c r="B6" s="21" t="s">
        <v>278</v>
      </c>
      <c r="C6" s="18"/>
      <c r="D6" s="18"/>
      <c r="E6" s="18"/>
      <c r="F6" s="18"/>
      <c r="G6" s="18"/>
      <c r="H6" s="18"/>
      <c r="I6" s="18"/>
      <c r="J6" s="18"/>
      <c r="K6" s="18"/>
      <c r="L6" s="18"/>
      <c r="M6" s="18"/>
      <c r="N6" s="18"/>
      <c r="O6" s="18"/>
      <c r="P6" s="18"/>
      <c r="Q6" s="18"/>
      <c r="R6" s="18"/>
      <c r="S6" s="18"/>
      <c r="T6" s="18"/>
      <c r="U6" s="18"/>
      <c r="V6" s="18"/>
      <c r="W6" s="18"/>
      <c r="X6" s="18"/>
      <c r="Y6" s="18"/>
      <c r="Z6" s="18"/>
    </row>
    <row r="7" spans="1:26" ht="24" customHeight="1">
      <c r="A7" s="20" t="s">
        <v>279</v>
      </c>
      <c r="B7" s="21" t="s">
        <v>280</v>
      </c>
      <c r="C7" s="18"/>
      <c r="D7" s="18"/>
      <c r="E7" s="18"/>
      <c r="F7" s="18"/>
      <c r="G7" s="18"/>
      <c r="H7" s="18"/>
      <c r="I7" s="18"/>
      <c r="J7" s="18"/>
      <c r="K7" s="18"/>
      <c r="L7" s="18"/>
      <c r="M7" s="18"/>
      <c r="N7" s="18"/>
      <c r="O7" s="18"/>
      <c r="P7" s="18"/>
      <c r="Q7" s="18"/>
      <c r="R7" s="18"/>
      <c r="S7" s="18"/>
      <c r="T7" s="18"/>
      <c r="U7" s="18"/>
      <c r="V7" s="18"/>
      <c r="W7" s="18"/>
      <c r="X7" s="18"/>
      <c r="Y7" s="18"/>
      <c r="Z7" s="18"/>
    </row>
    <row r="8" spans="1:26" ht="32.25" customHeight="1">
      <c r="A8" s="20" t="s">
        <v>281</v>
      </c>
      <c r="B8" s="21" t="s">
        <v>282</v>
      </c>
      <c r="C8" s="18"/>
      <c r="D8" s="18"/>
      <c r="E8" s="18"/>
      <c r="F8" s="18"/>
      <c r="G8" s="18"/>
      <c r="H8" s="18"/>
      <c r="I8" s="18"/>
      <c r="J8" s="18"/>
      <c r="K8" s="18"/>
      <c r="L8" s="18"/>
      <c r="M8" s="18"/>
      <c r="N8" s="18"/>
      <c r="O8" s="18"/>
      <c r="P8" s="18"/>
      <c r="Q8" s="18"/>
      <c r="R8" s="18"/>
      <c r="S8" s="18"/>
      <c r="T8" s="18"/>
      <c r="U8" s="18"/>
      <c r="V8" s="18"/>
      <c r="W8" s="18"/>
      <c r="X8" s="18"/>
      <c r="Y8" s="18"/>
      <c r="Z8" s="18"/>
    </row>
    <row r="9" spans="1:26" ht="49.5" customHeight="1">
      <c r="A9" s="20" t="s">
        <v>283</v>
      </c>
      <c r="B9" s="21" t="s">
        <v>284</v>
      </c>
      <c r="C9" s="18"/>
      <c r="D9" s="18"/>
      <c r="E9" s="18"/>
      <c r="F9" s="18"/>
      <c r="G9" s="18"/>
      <c r="H9" s="18"/>
      <c r="I9" s="18"/>
      <c r="J9" s="18"/>
      <c r="K9" s="18"/>
      <c r="L9" s="18"/>
      <c r="M9" s="18"/>
      <c r="N9" s="18"/>
      <c r="O9" s="18"/>
      <c r="P9" s="18"/>
      <c r="Q9" s="18"/>
      <c r="R9" s="18"/>
      <c r="S9" s="18"/>
      <c r="T9" s="18"/>
      <c r="U9" s="18"/>
      <c r="V9" s="18"/>
      <c r="W9" s="18"/>
      <c r="X9" s="18"/>
      <c r="Y9" s="18"/>
      <c r="Z9" s="18"/>
    </row>
    <row r="10" spans="1:26" ht="21" customHeight="1">
      <c r="A10" s="20" t="s">
        <v>285</v>
      </c>
      <c r="B10" s="21" t="s">
        <v>286</v>
      </c>
      <c r="C10" s="18"/>
      <c r="D10" s="18"/>
      <c r="E10" s="18"/>
      <c r="F10" s="18"/>
      <c r="G10" s="18"/>
      <c r="H10" s="18"/>
      <c r="I10" s="18"/>
      <c r="J10" s="18"/>
      <c r="K10" s="18"/>
      <c r="L10" s="18"/>
      <c r="M10" s="18"/>
      <c r="N10" s="18"/>
      <c r="O10" s="18"/>
      <c r="P10" s="18"/>
      <c r="Q10" s="18"/>
      <c r="R10" s="18"/>
      <c r="S10" s="18"/>
      <c r="T10" s="18"/>
      <c r="U10" s="18"/>
      <c r="V10" s="18"/>
      <c r="W10" s="18"/>
      <c r="X10" s="18"/>
      <c r="Y10" s="18"/>
      <c r="Z10" s="18"/>
    </row>
    <row r="11" spans="1:26" ht="40.5" customHeight="1">
      <c r="A11" s="20" t="s">
        <v>287</v>
      </c>
      <c r="B11" s="21" t="s">
        <v>288</v>
      </c>
      <c r="C11" s="18"/>
      <c r="D11" s="18"/>
      <c r="E11" s="18"/>
      <c r="F11" s="18"/>
      <c r="G11" s="18"/>
      <c r="H11" s="18"/>
      <c r="I11" s="18"/>
      <c r="J11" s="18"/>
      <c r="K11" s="18"/>
      <c r="L11" s="18"/>
      <c r="M11" s="18"/>
      <c r="N11" s="18"/>
      <c r="O11" s="18"/>
      <c r="P11" s="18"/>
      <c r="Q11" s="18"/>
      <c r="R11" s="18"/>
      <c r="S11" s="18"/>
      <c r="T11" s="18"/>
      <c r="U11" s="18"/>
      <c r="V11" s="18"/>
      <c r="W11" s="18"/>
      <c r="X11" s="18"/>
      <c r="Y11" s="18"/>
      <c r="Z11" s="18"/>
    </row>
    <row r="12" spans="1:26" ht="21.75" customHeight="1">
      <c r="A12" s="20" t="s">
        <v>289</v>
      </c>
      <c r="B12" s="21" t="s">
        <v>290</v>
      </c>
      <c r="C12" s="18"/>
      <c r="D12" s="18"/>
      <c r="E12" s="18"/>
      <c r="F12" s="18"/>
      <c r="G12" s="18"/>
      <c r="H12" s="18"/>
      <c r="I12" s="18"/>
      <c r="J12" s="18"/>
      <c r="K12" s="18"/>
      <c r="L12" s="18"/>
      <c r="M12" s="18"/>
      <c r="N12" s="18"/>
      <c r="O12" s="18"/>
      <c r="P12" s="18"/>
      <c r="Q12" s="18"/>
      <c r="R12" s="18"/>
      <c r="S12" s="18"/>
      <c r="T12" s="18"/>
      <c r="U12" s="18"/>
      <c r="V12" s="18"/>
      <c r="W12" s="18"/>
      <c r="X12" s="18"/>
      <c r="Y12" s="18"/>
      <c r="Z12" s="18"/>
    </row>
    <row r="13" spans="1:26" ht="21.75" customHeight="1">
      <c r="A13" s="20" t="s">
        <v>291</v>
      </c>
      <c r="B13" s="21" t="s">
        <v>292</v>
      </c>
      <c r="C13" s="18"/>
      <c r="D13" s="18"/>
      <c r="E13" s="18"/>
      <c r="F13" s="18"/>
      <c r="G13" s="18"/>
      <c r="H13" s="18"/>
      <c r="I13" s="18"/>
      <c r="J13" s="18"/>
      <c r="K13" s="18"/>
      <c r="L13" s="18"/>
      <c r="M13" s="18"/>
      <c r="N13" s="18"/>
      <c r="O13" s="18"/>
      <c r="P13" s="18"/>
      <c r="Q13" s="18"/>
      <c r="R13" s="18"/>
      <c r="S13" s="18"/>
      <c r="T13" s="18"/>
      <c r="U13" s="18"/>
      <c r="V13" s="18"/>
      <c r="W13" s="18"/>
      <c r="X13" s="18"/>
      <c r="Y13" s="18"/>
      <c r="Z13" s="18"/>
    </row>
    <row r="14" spans="1:26" ht="21" customHeight="1">
      <c r="A14" s="20" t="s">
        <v>293</v>
      </c>
      <c r="B14" s="21" t="s">
        <v>294</v>
      </c>
      <c r="C14" s="18"/>
      <c r="D14" s="18"/>
      <c r="E14" s="18"/>
      <c r="F14" s="18"/>
      <c r="G14" s="18"/>
      <c r="H14" s="18"/>
      <c r="I14" s="18"/>
      <c r="J14" s="18"/>
      <c r="K14" s="18"/>
      <c r="L14" s="18"/>
      <c r="M14" s="18"/>
      <c r="N14" s="18"/>
      <c r="O14" s="18"/>
      <c r="P14" s="18"/>
      <c r="Q14" s="18"/>
      <c r="R14" s="18"/>
      <c r="S14" s="18"/>
      <c r="T14" s="18"/>
      <c r="U14" s="18"/>
      <c r="V14" s="18"/>
      <c r="W14" s="18"/>
      <c r="X14" s="18"/>
      <c r="Y14" s="18"/>
      <c r="Z14" s="18"/>
    </row>
    <row r="15" spans="1:26" ht="24.75" customHeight="1">
      <c r="A15" s="20" t="s">
        <v>295</v>
      </c>
      <c r="B15" s="21" t="s">
        <v>296</v>
      </c>
      <c r="C15" s="18"/>
      <c r="D15" s="18"/>
      <c r="E15" s="18"/>
      <c r="F15" s="18"/>
      <c r="G15" s="18"/>
      <c r="H15" s="18"/>
      <c r="I15" s="18"/>
      <c r="J15" s="18"/>
      <c r="K15" s="18"/>
      <c r="L15" s="18"/>
      <c r="M15" s="18"/>
      <c r="N15" s="18"/>
      <c r="O15" s="18"/>
      <c r="P15" s="18"/>
      <c r="Q15" s="18"/>
      <c r="R15" s="18"/>
      <c r="S15" s="18"/>
      <c r="T15" s="18"/>
      <c r="U15" s="18"/>
      <c r="V15" s="18"/>
      <c r="W15" s="18"/>
      <c r="X15" s="18"/>
      <c r="Y15" s="18"/>
      <c r="Z15" s="18"/>
    </row>
    <row r="16" spans="1:26" ht="22.5" customHeight="1">
      <c r="A16" s="20" t="s">
        <v>297</v>
      </c>
      <c r="B16" s="21" t="s">
        <v>298</v>
      </c>
      <c r="C16" s="18"/>
      <c r="D16" s="18"/>
      <c r="E16" s="18"/>
      <c r="F16" s="18"/>
      <c r="G16" s="18"/>
      <c r="H16" s="18"/>
      <c r="I16" s="18"/>
      <c r="J16" s="18"/>
      <c r="K16" s="18"/>
      <c r="L16" s="18"/>
      <c r="M16" s="18"/>
      <c r="N16" s="18"/>
      <c r="O16" s="18"/>
      <c r="P16" s="18"/>
      <c r="Q16" s="18"/>
      <c r="R16" s="18"/>
      <c r="S16" s="18"/>
      <c r="T16" s="18"/>
      <c r="U16" s="18"/>
      <c r="V16" s="18"/>
      <c r="W16" s="18"/>
      <c r="X16" s="18"/>
      <c r="Y16" s="18"/>
      <c r="Z16" s="18"/>
    </row>
    <row r="17" spans="1:26" ht="39" customHeight="1">
      <c r="A17" s="20" t="s">
        <v>299</v>
      </c>
      <c r="B17" s="21" t="s">
        <v>300</v>
      </c>
      <c r="C17" s="18"/>
      <c r="D17" s="18"/>
      <c r="E17" s="18"/>
      <c r="F17" s="18"/>
      <c r="G17" s="18"/>
      <c r="H17" s="18"/>
      <c r="I17" s="18"/>
      <c r="J17" s="18"/>
      <c r="K17" s="18"/>
      <c r="L17" s="18"/>
      <c r="M17" s="18"/>
      <c r="N17" s="18"/>
      <c r="O17" s="18"/>
      <c r="P17" s="18"/>
      <c r="Q17" s="18"/>
      <c r="R17" s="18"/>
      <c r="S17" s="18"/>
      <c r="T17" s="18"/>
      <c r="U17" s="18"/>
      <c r="V17" s="18"/>
      <c r="W17" s="18"/>
      <c r="X17" s="18"/>
      <c r="Y17" s="18"/>
      <c r="Z17" s="18"/>
    </row>
    <row r="18" spans="1:26" ht="22.5" customHeight="1">
      <c r="A18" s="20" t="s">
        <v>301</v>
      </c>
      <c r="B18" s="21" t="s">
        <v>302</v>
      </c>
      <c r="C18" s="18"/>
      <c r="D18" s="18"/>
      <c r="E18" s="18"/>
      <c r="F18" s="18"/>
      <c r="G18" s="18"/>
      <c r="H18" s="18"/>
      <c r="I18" s="18"/>
      <c r="J18" s="18"/>
      <c r="K18" s="18"/>
      <c r="L18" s="18"/>
      <c r="M18" s="18"/>
      <c r="N18" s="18"/>
      <c r="O18" s="18"/>
      <c r="P18" s="18"/>
      <c r="Q18" s="18"/>
      <c r="R18" s="18"/>
      <c r="S18" s="18"/>
      <c r="T18" s="18"/>
      <c r="U18" s="18"/>
      <c r="V18" s="18"/>
      <c r="W18" s="18"/>
      <c r="X18" s="18"/>
      <c r="Y18" s="18"/>
      <c r="Z18" s="18"/>
    </row>
    <row r="19" spans="1:26" ht="21.75" customHeight="1">
      <c r="A19" s="20" t="s">
        <v>303</v>
      </c>
      <c r="B19" s="21" t="s">
        <v>304</v>
      </c>
      <c r="C19" s="18"/>
      <c r="D19" s="18"/>
      <c r="E19" s="18"/>
      <c r="F19" s="18"/>
      <c r="G19" s="18"/>
      <c r="H19" s="18"/>
      <c r="I19" s="18"/>
      <c r="J19" s="18"/>
      <c r="K19" s="18"/>
      <c r="L19" s="18"/>
      <c r="M19" s="18"/>
      <c r="N19" s="18"/>
      <c r="O19" s="18"/>
      <c r="P19" s="18"/>
      <c r="Q19" s="18"/>
      <c r="R19" s="18"/>
      <c r="S19" s="18"/>
      <c r="T19" s="18"/>
      <c r="U19" s="18"/>
      <c r="V19" s="18"/>
      <c r="W19" s="18"/>
      <c r="X19" s="18"/>
      <c r="Y19" s="18"/>
      <c r="Z19" s="18"/>
    </row>
    <row r="20" spans="1:26" ht="25.5" customHeight="1">
      <c r="A20" s="20" t="s">
        <v>305</v>
      </c>
      <c r="B20" s="21" t="s">
        <v>306</v>
      </c>
      <c r="C20" s="18"/>
      <c r="D20" s="18"/>
      <c r="E20" s="18"/>
      <c r="F20" s="18"/>
      <c r="G20" s="18"/>
      <c r="H20" s="18"/>
      <c r="I20" s="18"/>
      <c r="J20" s="18"/>
      <c r="K20" s="18"/>
      <c r="L20" s="18"/>
      <c r="M20" s="18"/>
      <c r="N20" s="18"/>
      <c r="O20" s="18"/>
      <c r="P20" s="18"/>
      <c r="Q20" s="18"/>
      <c r="R20" s="18"/>
      <c r="S20" s="18"/>
      <c r="T20" s="18"/>
      <c r="U20" s="18"/>
      <c r="V20" s="18"/>
      <c r="W20" s="18"/>
      <c r="X20" s="18"/>
      <c r="Y20" s="18"/>
      <c r="Z20" s="18"/>
    </row>
    <row r="21" spans="1:26" ht="25.5" customHeight="1">
      <c r="A21" s="20" t="s">
        <v>307</v>
      </c>
      <c r="B21" s="21" t="s">
        <v>308</v>
      </c>
      <c r="C21" s="18"/>
      <c r="D21" s="18"/>
      <c r="E21" s="18"/>
      <c r="F21" s="18"/>
      <c r="G21" s="18"/>
      <c r="H21" s="18"/>
      <c r="I21" s="18"/>
      <c r="J21" s="18"/>
      <c r="K21" s="18"/>
      <c r="L21" s="18"/>
      <c r="M21" s="18"/>
      <c r="N21" s="18"/>
      <c r="O21" s="18"/>
      <c r="P21" s="18"/>
      <c r="Q21" s="18"/>
      <c r="R21" s="18"/>
      <c r="S21" s="18"/>
      <c r="T21" s="18"/>
      <c r="U21" s="18"/>
      <c r="V21" s="18"/>
      <c r="W21" s="18"/>
      <c r="X21" s="18"/>
      <c r="Y21" s="18"/>
      <c r="Z21" s="18"/>
    </row>
    <row r="22" spans="1:26" ht="21" customHeight="1">
      <c r="A22" s="20" t="s">
        <v>309</v>
      </c>
      <c r="B22" s="21" t="s">
        <v>310</v>
      </c>
      <c r="C22" s="18"/>
      <c r="D22" s="18"/>
      <c r="E22" s="18"/>
      <c r="F22" s="18"/>
      <c r="G22" s="18"/>
      <c r="H22" s="18"/>
      <c r="I22" s="18"/>
      <c r="J22" s="18"/>
      <c r="K22" s="18"/>
      <c r="L22" s="18"/>
      <c r="M22" s="18"/>
      <c r="N22" s="18"/>
      <c r="O22" s="18"/>
      <c r="P22" s="18"/>
      <c r="Q22" s="18"/>
      <c r="R22" s="18"/>
      <c r="S22" s="18"/>
      <c r="T22" s="18"/>
      <c r="U22" s="18"/>
      <c r="V22" s="18"/>
      <c r="W22" s="18"/>
      <c r="X22" s="18"/>
      <c r="Y22" s="18"/>
      <c r="Z22" s="18"/>
    </row>
    <row r="23" spans="1:26" ht="98.25" customHeight="1">
      <c r="A23" s="22" t="s">
        <v>311</v>
      </c>
      <c r="B23" s="23" t="s">
        <v>312</v>
      </c>
      <c r="C23" s="18"/>
      <c r="D23" s="18"/>
      <c r="E23" s="18"/>
      <c r="F23" s="18"/>
      <c r="G23" s="18"/>
      <c r="H23" s="18"/>
      <c r="I23" s="18"/>
      <c r="J23" s="18"/>
      <c r="K23" s="18"/>
      <c r="L23" s="18"/>
      <c r="M23" s="18"/>
      <c r="N23" s="18"/>
      <c r="O23" s="18"/>
      <c r="P23" s="18"/>
      <c r="Q23" s="18"/>
      <c r="R23" s="18"/>
      <c r="S23" s="18"/>
      <c r="T23" s="18"/>
      <c r="U23" s="18"/>
      <c r="V23" s="18"/>
      <c r="W23" s="18"/>
      <c r="X23" s="18"/>
      <c r="Y23" s="18"/>
      <c r="Z23" s="18"/>
    </row>
    <row r="24" spans="1:26" ht="12.75" customHeight="1">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row>
    <row r="25" spans="1:26" ht="12.75" customHeight="1">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row>
    <row r="26" spans="1:26" ht="12.75" customHeight="1">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row>
    <row r="27" spans="1:26" ht="12.75" customHeight="1">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row>
    <row r="28" spans="1:26" ht="12.75" customHeight="1">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row>
    <row r="29" spans="1:26" ht="12.75" customHeight="1">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row>
    <row r="30" spans="1:26" ht="12.75" customHeight="1">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row>
    <row r="31" spans="1:26" ht="12.75" customHeight="1">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row>
    <row r="32" spans="1:26" ht="12.75" customHeight="1">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row>
    <row r="33" spans="1:26" ht="12.75" customHeight="1">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row>
    <row r="34" spans="1:26" ht="12.75" customHeight="1">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row>
    <row r="35" spans="1:26" ht="12.75" customHeight="1">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row>
    <row r="36" spans="1:26" ht="12.75" customHeight="1">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row>
    <row r="37" spans="1:26" ht="12.75" customHeight="1">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row>
    <row r="38" spans="1:26" ht="12.75" customHeight="1">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row>
    <row r="39" spans="1:26" ht="12.75" customHeight="1">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row>
    <row r="40" spans="1:26" ht="12.75" customHeight="1">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row>
    <row r="41" spans="1:26" ht="12.75" customHeight="1">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row>
    <row r="42" spans="1:26" ht="12.75" customHeight="1">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row>
    <row r="43" spans="1:26" ht="12.75" customHeight="1">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row>
    <row r="44" spans="1:26" ht="12.75" customHeight="1">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row>
    <row r="45" spans="1:26" ht="12.75" customHeight="1">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row>
    <row r="46" spans="1:26" ht="12.75" customHeight="1">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row>
    <row r="47" spans="1:26" ht="12.75" customHeight="1">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row>
    <row r="48" spans="1:26" ht="12.75" customHeight="1">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row>
    <row r="49" spans="1:26" ht="12.75" customHeight="1">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row>
    <row r="50" spans="1:26" ht="12.75" customHeight="1">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row>
    <row r="51" spans="1:26" ht="12.75" customHeight="1">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row>
    <row r="52" spans="1:26" ht="12.75" customHeight="1">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row>
    <row r="53" spans="1:26" ht="12.75" customHeight="1">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row>
    <row r="54" spans="1:26" ht="12.75" customHeight="1">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row>
    <row r="55" spans="1:26" ht="12.75" customHeight="1">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row>
    <row r="56" spans="1:26" ht="12.75" customHeight="1">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row>
    <row r="57" spans="1:26" ht="12.75" customHeight="1">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row>
    <row r="58" spans="1:26" ht="12.75" customHeight="1">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row>
    <row r="59" spans="1:26" ht="12.75" customHeight="1">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row>
    <row r="60" spans="1:26" ht="12.75" customHeight="1">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row>
    <row r="61" spans="1:26" ht="12.75" customHeight="1">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row>
    <row r="62" spans="1:26" ht="12.75" customHeight="1">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row>
    <row r="63" spans="1:26" ht="12.75" customHeight="1">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row>
    <row r="64" spans="1:26" ht="12.75" customHeight="1">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1:26" ht="12.75" customHeight="1">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1:26" ht="12.75" customHeight="1">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1:26" ht="12.75" customHeight="1">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1:26" ht="12.75" customHeight="1">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1:26" ht="12.75" customHeight="1">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row>
    <row r="70" spans="1:26" ht="12.75" customHeight="1">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row>
    <row r="71" spans="1:26" ht="12.75" customHeight="1">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row>
    <row r="72" spans="1:26" ht="12.75" customHeight="1">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row>
    <row r="73" spans="1:26" ht="12.75" customHeight="1">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row>
    <row r="74" spans="1:26" ht="12.75" customHeight="1">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row>
    <row r="75" spans="1:26" ht="12.75" customHeight="1">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row>
    <row r="76" spans="1:26" ht="12.75" customHeight="1">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row>
    <row r="77" spans="1:26" ht="12.75" customHeight="1">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row>
    <row r="78" spans="1:26" ht="12.75" customHeight="1">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row>
    <row r="79" spans="1:26" ht="12.75" customHeight="1">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row>
    <row r="80" spans="1:26" ht="12.75" customHeight="1">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1:26" ht="12.75" customHeight="1">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1:26" ht="12.75" customHeight="1">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1:26" ht="12.75" customHeight="1">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1:26" ht="12.75" customHeight="1">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1:26" ht="12.75" customHeight="1">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1:26" ht="12.75" customHeight="1">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1:26" ht="12.75" customHeight="1">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1:26" ht="12.75" customHeight="1">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1:26" ht="12.75" customHeight="1">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1:26" ht="12.75" customHeight="1">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1:26" ht="12.75" customHeight="1">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1:26" ht="12.75" customHeight="1">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1:26" ht="12.75" customHeight="1">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1:26" ht="12.75" customHeight="1">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1:26" ht="12.75" customHeight="1">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1:26" ht="12.75" customHeight="1">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1:26" ht="12.75" customHeight="1">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1:26" ht="12.75" customHeight="1">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1:26" ht="12.75" customHeight="1">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1:26" ht="12.75"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1:26" ht="12.75"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1:26" ht="12.75"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1:26" ht="12.75"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1:26" ht="12.75"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1:26" ht="12.75"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1:26" ht="12.75"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1:26" ht="12.75"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1:26" ht="12.75"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1:26" ht="12.75"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1:26" ht="12.75"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1:26" ht="12.75"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1:26" ht="12.75"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1:26" ht="12.75"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1:26" ht="12.75"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1:26" ht="12.75"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1:26" ht="12.75"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1:26" ht="12.75"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1:26" ht="12.75"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1:26" ht="12.75"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1:26" ht="12.75"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1:26" ht="12.75"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1:26" ht="12.75"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1:26" ht="12.75"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1:26" ht="12.75"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1:26" ht="12.75"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1:26" ht="12.75"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1:26" ht="12.75"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1:26" ht="12.75"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1:26" ht="12.75"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1:26" ht="12.75"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1:26" ht="12.75"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1:26" ht="12.75"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1:26" ht="12.75"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1:26" ht="12.75"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1:26" ht="12.75"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1:26" ht="12.75"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1:26" ht="12.75"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1:26" ht="12.75"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1:26" ht="12.75"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1:26" ht="12.75"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1:26" ht="12.75"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1:26" ht="12.75"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1:26" ht="12.75"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1:26" ht="12.75"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1:26" ht="12.75"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1:26" ht="12.75"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1:26" ht="12.75"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1:26" ht="12.75"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1:26" ht="12.75"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1:26" ht="12.75"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1:26" ht="12.75"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1:26" ht="12.75"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1:26" ht="12.75"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1:26" ht="12.75"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1:26" ht="12.75"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1:26" ht="12.75"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1:26" ht="12.75"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1:26" ht="12.75"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1:26" ht="12.75"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1:26" ht="12.75"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1:26" ht="12.75"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1:26" ht="12.75"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1:26" ht="12.75"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1:26" ht="12.75"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1:26" ht="12.75"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1:26" ht="12.75"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1:26" ht="12.75"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1:26" ht="12.75"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1:26" ht="12.75"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1:26" ht="12.75"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1:26" ht="12.75"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1:26" ht="12.75"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1:26" ht="12.75"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1:26" ht="12.75"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1:26" ht="12.75"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1:26" ht="12.75"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1:26" ht="12.75"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1:26" ht="12.75"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1:26" ht="12.75"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1:26" ht="12.75"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1:26" ht="12.75"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1:26" ht="12.75"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1:26" ht="12.75"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1:26" ht="12.75"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1:26" ht="12.75"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1:26" ht="12.75"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1:26" ht="12.75"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1:26" ht="12.75"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1:26" ht="12.75"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1:26" ht="12.75"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1:26" ht="12.75"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1:26" ht="12.75"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1:26" ht="12.75"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1:26" ht="12.75"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1:26" ht="12.75"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1:26" ht="12.75"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1:26" ht="12.75"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1:26" ht="12.75"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1:26" ht="12.75"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1:26" ht="12.75"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1:26" ht="12.75"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1:26" ht="12.75"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1:26" ht="12.75"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1:26" ht="12.75"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1:26" ht="12.75"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1:26" ht="12.75"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1:26" ht="12.75"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1:26" ht="12.75"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1:26" ht="12.75"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1:26" ht="12.75"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1:26" ht="12.75"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1:26" ht="12.75"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1:26" ht="12.75"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1:26" ht="12.75"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1:26" ht="12.75"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1:26" ht="12.75"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1:26" ht="12.75"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1:26" ht="12.75"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1:26" ht="12.75"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1:26" ht="12.75"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1:26" ht="12.75"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1:26" ht="12.75"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1:26" ht="12.75"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1:26" ht="12.75"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1:26" ht="12.75"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1:26" ht="12.75"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1:26" ht="12.75"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1:26" ht="12.75"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1:26" ht="12.75"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1:26" ht="12.75"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1:26" ht="12.75"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1:26" ht="12.75"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1:26" ht="12.75"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1:26" ht="12.75"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1:26" ht="12.75"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1:26" ht="12.75"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1:26" ht="12.75"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1:26" ht="12.75"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1:26" ht="12.75"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1:26" ht="12.75"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1:26" ht="12.75"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1:26" ht="12.75"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1:26" ht="12.75"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1:26" ht="12.75"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1:26" ht="12.75"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1:26" ht="12.75"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1:26" ht="12.75"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1:26" ht="12.75"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1:26" ht="12.75"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1:26" ht="12.75"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1:26" ht="12.75"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1:26" ht="12.75"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1:26" ht="12.75"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1:26" ht="12.75"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1:26" ht="12.75"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1:26" ht="12.75"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1:26" ht="12.75"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1:26" ht="12.75"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1:26" ht="12.75"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1:26" ht="12.75"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1:26" ht="12.75"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1:26" ht="12.75"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1:26" ht="12.75"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1:26" ht="12.75"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1:26" ht="12.75"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1:26" ht="12.75"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1:26" ht="12.75"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1:26" ht="12.75"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1:26" ht="12.75"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1:26" ht="12.75"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1:26" ht="12.75"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1:26" ht="12.75"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1:26" ht="12.75"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1:26" ht="12.75"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1:26" ht="12.75"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1:26" ht="12.75"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1:26" ht="12.75"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1:26" ht="12.75"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1:26" ht="12.75"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1:26" ht="12.75"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1:26" ht="12.75"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1:26" ht="12.75"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1:26" ht="12.75"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1:26" ht="12.75"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1:26" ht="12.75"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1:26" ht="12.75"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1:26" ht="12.75"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1:26" ht="12.75"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1:26" ht="12.75"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1:26" ht="12.75"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1:26" ht="12.75"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1:26" ht="12.75"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1:26" ht="12.75"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1:26" ht="12.75"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1:26" ht="12.75"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1:26" ht="12.75"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1:26" ht="12.75"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1:26" ht="12.75"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1:26" ht="12.75"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1:26" ht="12.75"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1:26" ht="12.75"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1:26" ht="12.75"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1:26" ht="12.75"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1:26" ht="12.75"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1:26" ht="12.75"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1:26" ht="12.75"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1:26" ht="12.75"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1:26" ht="12.75"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1:26" ht="12.75"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1:26" ht="12.75"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1:26" ht="12.75"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1:26" ht="12.75"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1:26" ht="12.75"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1:26" ht="12.75"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1:26" ht="12.75"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1:26" ht="12.75"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1:26" ht="12.75"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1:26" ht="12.75"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1:26" ht="12.75"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1:26" ht="12.75"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1:26" ht="12.75"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1:26" ht="12.75"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1:26" ht="12.75"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1:26" ht="12.75"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1:26" ht="12.75"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1:26" ht="12.75"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1:26" ht="12.75"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1:26" ht="12.75"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1:26" ht="12.75"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1:26" ht="12.75"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1:26" ht="12.75"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1:26" ht="12.75"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1:26" ht="12.75"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1:26" ht="12.75"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1:26" ht="12.75"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1:26" ht="12.75"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1:26" ht="12.75"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1:26" ht="12.75"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1:26" ht="12.75"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1:26" ht="12.75"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1:26" ht="12.75"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1:26" ht="12.75"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1:26" ht="12.75"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1:26" ht="12.75"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1:26" ht="12.75"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1:26" ht="12.75"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1:26" ht="12.75"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1:26" ht="12.75"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1:26" ht="12.75"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1:26" ht="12.75"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1:26" ht="12.75"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1:26" ht="12.75"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1:26" ht="12.75"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1:26" ht="12.75"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1:26" ht="12.75"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1:26" ht="12.75"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1:26" ht="12.75"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1:26" ht="12.75"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1:26" ht="12.75"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1:26" ht="12.75"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1:26" ht="12.75"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1:26" ht="12.75"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1:26" ht="12.75"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1:26" ht="12.75"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1:26" ht="12.75"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1:26" ht="12.75"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1:26" ht="12.75"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1:26" ht="12.75"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1:26" ht="12.75"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1:26" ht="12.75"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1:26" ht="12.75"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1:26" ht="12.75"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1:26" ht="12.75"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1:26" ht="12.75"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1:26" ht="12.75"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1:26" ht="12.75"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1:26" ht="12.75"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1:26" ht="12.75"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1:26" ht="12.75"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1:26" ht="12.75"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1:26" ht="12.75"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1:26" ht="12.75"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1:26" ht="12.75"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1:26" ht="12.75"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1:26" ht="12.75"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1:26" ht="12.75"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1:26" ht="12.75"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1:26" ht="12.75"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1:26" ht="12.75"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1:26" ht="12.75"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1:26" ht="12.75"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1:26" ht="12.75"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1:26" ht="12.75"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1:26" ht="12.75"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1:26" ht="12.75"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1:26" ht="12.75"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1:26" ht="12.75"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1:26" ht="12.75"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1:26" ht="12.75"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1:26" ht="12.75"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1:26" ht="12.75"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1:26" ht="12.75"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1:26" ht="12.75"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1:26" ht="12.75"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1:26" ht="12.75"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1:26" ht="12.75"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1:26" ht="12.75"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1:26" ht="12.75"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1:26" ht="12.75"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1:26" ht="12.75"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1:26" ht="12.75"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1:26" ht="12.75"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1:26" ht="12.75"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1:26" ht="12.75"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1:26" ht="12.75"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1:26" ht="12.75"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1:26" ht="12.75"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1:26" ht="12.75"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1:26" ht="12.75"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1:26" ht="12.75"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1:26" ht="12.75"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1:26" ht="12.75"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1:26" ht="12.75"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1:26" ht="12.75"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1:26" ht="12.75"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1:26" ht="12.75"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1:26" ht="12.75"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1:26" ht="12.75"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1:26" ht="12.75"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1:26" ht="12.75"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1:26" ht="12.75"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1:26" ht="12.75"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1:26" ht="12.75"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1:26" ht="12.75"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1:26" ht="12.75"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1:26" ht="12.75"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1:26" ht="12.75"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1:26" ht="12.75"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1:26" ht="12.75"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1:26" ht="12.75"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1:26" ht="12.75"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1:26" ht="12.75"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1:26" ht="12.75"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1:26" ht="12.75"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1:26" ht="12.75"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1:26" ht="12.75"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1:26" ht="12.75"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1:26" ht="12.75"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1:26" ht="12.75"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1:26" ht="12.75"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1:26" ht="12.75"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1:26" ht="12.75"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1:26" ht="12.75"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1:26" ht="12.75"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1:26" ht="12.75"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1:26" ht="12.75"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1:26" ht="12.75"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1:26" ht="12.75"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1:26" ht="12.75"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1:26" ht="12.75"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1:26" ht="12.75"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1:26" ht="12.75"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1:26" ht="12.75"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1:26" ht="12.75"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1:26" ht="12.75"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1:26" ht="12.75"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1:26" ht="12.75"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1:26" ht="12.75"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1:26" ht="12.75"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1:26" ht="12.75"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1:26" ht="12.75"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1:26" ht="12.75"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1:26" ht="12.75"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1:26" ht="12.75"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1:26" ht="12.75"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1:26" ht="12.75"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1:26" ht="12.75"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1:26" ht="12.75"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1:26" ht="12.75"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1:26" ht="12.75"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1:26" ht="12.75"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1:26" ht="12.75"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1:26" ht="12.75"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1:26" ht="12.75"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1:26" ht="12.75"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1:26" ht="12.75"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1:26" ht="12.75"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1:26" ht="12.75"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1:26" ht="12.75"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1:26" ht="12.75"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1:26" ht="12.75"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1:26" ht="12.75"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1:26" ht="12.75"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1:26" ht="12.75"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1:26" ht="12.75"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1:26" ht="12.75"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1:26" ht="12.75"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1:26" ht="12.75"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1:26" ht="12.75"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1:26" ht="12.75"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1:26" ht="12.75"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1:26" ht="12.75"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1:26" ht="12.75"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1:26" ht="12.75"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1:26" ht="12.75"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1:26" ht="12.75"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1:26" ht="12.75"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1:26" ht="12.75"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1:26" ht="12.75"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1:26" ht="12.75"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1:26" ht="12.75"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1:26" ht="12.75"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1:26" ht="12.75"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1:26" ht="12.75"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1:26" ht="12.75"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1:26" ht="12.75"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1:26" ht="12.75"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1:26" ht="12.75"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1:26" ht="12.75"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1:26" ht="12.75"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1:26" ht="12.75"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1:26" ht="12.75"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1:26" ht="12.75"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1:26" ht="12.75"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1:26" ht="12.75"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1:26" ht="12.75"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1:26" ht="12.75"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1:26" ht="12.75"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1:26" ht="12.75"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1:26" ht="12.75"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1:26" ht="12.75"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1:26" ht="12.75"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1:26" ht="12.75"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1:26" ht="12.75"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1:26" ht="12.75"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1:26" ht="12.75"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1:26" ht="12.75"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1:26" ht="12.75"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1:26" ht="12.75"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1:26" ht="12.75"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1:26" ht="12.75"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1:26" ht="12.75"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1:26" ht="12.75"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1:26" ht="12.75"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1:26" ht="12.75"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1:26" ht="12.75"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1:26" ht="12.75"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1:26" ht="12.75"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1:26" ht="12.75"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1:26" ht="12.75"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1:26" ht="12.75"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1:26" ht="12.75"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1:26" ht="12.75"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1:26" ht="12.75"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1:26" ht="12.75"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1:26" ht="12.75"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1:26" ht="12.75"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1:26" ht="12.75"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1:26" ht="12.75"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1:26" ht="12.75"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1:26" ht="12.75"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1:26" ht="12.75"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1:26" ht="12.75"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1:26" ht="12.75"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1:26" ht="12.75"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1:26" ht="12.75"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1:26" ht="12.75"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1:26" ht="12.75"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1:26" ht="12.75"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1:26" ht="12.75"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1:26" ht="12.75"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1:26" ht="12.75"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1:26" ht="12.75"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1:26" ht="12.75"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1:26" ht="12.75"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1:26" ht="12.75"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1:26" ht="12.75"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1:26" ht="12.75"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1:26" ht="12.75"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1:26" ht="12.75"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1:26" ht="12.75"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1:26" ht="12.75"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1:26" ht="12.75"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1:26" ht="12.75"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1:26" ht="12.75"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1:26" ht="12.75"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1:26" ht="12.75"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1:26" ht="12.75"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1:26" ht="12.75"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1:26" ht="12.75"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1:26" ht="12.75"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1:26" ht="12.75"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1:26" ht="12.75"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1:26" ht="12.75"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1:26" ht="12.75"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1:26" ht="12.75"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1:26" ht="12.75"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1:26" ht="12.75"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1:26" ht="12.75"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1:26" ht="12.75"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1:26" ht="12.75"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1:26" ht="12.75"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1:26" ht="12.75"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1:26" ht="12.75"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1:26" ht="12.75"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1:26" ht="12.75"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1:26" ht="12.75"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1:26" ht="12.75"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1:26" ht="12.75"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1:26" ht="12.75"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1:26" ht="12.75"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1:26" ht="12.75"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1:26" ht="12.75"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1:26" ht="12.75"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1:26" ht="12.75"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1:26" ht="12.75"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1:26" ht="12.75"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1:26" ht="12.75"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1:26" ht="12.75"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1:26" ht="12.75"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1:26" ht="12.75"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1:26" ht="12.75"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1:26" ht="12.75"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1:26" ht="12.75"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1:26" ht="12.75"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1:26" ht="12.75"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1:26" ht="12.75"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1:26" ht="12.75"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1:26" ht="12.75"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1:26" ht="12.75"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1:26" ht="12.75"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1:26" ht="12.75"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1:26" ht="12.75"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1:26" ht="12.75"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1:26" ht="12.75"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1:26" ht="12.75"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1:26" ht="12.75"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1:26" ht="12.75"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1:26" ht="12.75"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1:26" ht="12.75"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1:26" ht="12.75"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1:26" ht="12.75"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1:26" ht="12.75"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1:26" ht="12.75"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1:26" ht="12.75"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1:26" ht="12.75"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1:26" ht="12.75"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1:26" ht="12.75"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1:26" ht="12.75"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1:26" ht="12.75"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1:26" ht="12.75"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1:26" ht="12.75"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1:26" ht="12.75"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1:26" ht="12.75"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1:26" ht="12.75"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1:26" ht="12.75"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1:26" ht="12.75"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1:26" ht="12.75"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1:26" ht="12.75"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1:26" ht="12.75"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1:26" ht="12.75"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1:26" ht="12.75"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1:26" ht="12.75"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1:26" ht="12.75"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1:26" ht="12.75"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1:26" ht="12.75"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1:26" ht="12.75"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1:26" ht="12.75"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1:26" ht="12.75"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1:26" ht="12.75"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1:26" ht="12.75"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1:26" ht="12.75"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1:26" ht="12.75"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1:26" ht="12.75"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1:26" ht="12.75"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1:26" ht="12.75"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1:26" ht="12.75"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1:26" ht="12.75"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1:26" ht="12.75"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1:26" ht="12.75"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1:26" ht="12.75"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1:26" ht="12.75"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1:26" ht="12.75"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1:26" ht="12.75"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1:26" ht="12.75"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1:26" ht="12.75"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1:26" ht="12.75"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1:26" ht="12.75"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1:26" ht="12.75"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1:26" ht="12.75"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1:26" ht="12.75"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1:26" ht="12.75"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1:26" ht="12.75"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1:26" ht="12.75"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1:26" ht="12.75"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1:26" ht="12.75"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1:26" ht="12.75"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1:26" ht="12.75"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1:26" ht="12.75"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1:26" ht="12.75"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1:26" ht="12.75"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1:26" ht="12.75"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1:26" ht="12.75"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1:26" ht="12.75"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1:26" ht="12.75"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1:26" ht="12.75"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1:26" ht="12.75"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1:26" ht="12.75"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1:26" ht="12.75"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1:26" ht="12.75"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1:26" ht="12.75"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1:26" ht="12.75"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1:26" ht="12.75"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1:26" ht="12.75"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1:26" ht="12.75"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1:26" ht="12.75"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1:26" ht="12.75"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1:26" ht="12.75"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1:26" ht="12.75"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1:26" ht="12.75"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1:26" ht="12.75"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1:26" ht="12.75"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1:26" ht="12.75"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1:26" ht="12.75"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1:26" ht="12.75"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1:26" ht="12.75"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1:26" ht="12.75"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1:26" ht="12.75"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1:26" ht="12.75"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1:26" ht="12.75"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1:26" ht="12.75"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1:26" ht="12.75"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1:26" ht="12.75"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1:26" ht="12.75"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1:26" ht="12.75"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1:26" ht="12.75"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1:26" ht="12.75"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1:26" ht="12.75"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1:26" ht="12.75"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1:26" ht="12.75"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1:26" ht="12.75"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1:26" ht="12.75"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1:26" ht="12.75"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1:26" ht="12.75"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1:26" ht="12.75"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1:26" ht="12.75"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1:26" ht="12.75"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1:26" ht="12.75"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1:26" ht="12.75"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1:26" ht="12.75"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1:26" ht="12.75"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1:26" ht="12.75"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1:26" ht="12.75"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1:26" ht="12.75"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1:26" ht="12.75"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1:26" ht="12.75"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1:26" ht="12.75"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1:26" ht="12.75"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1:26" ht="12.75"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1:26" ht="12.75"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1:26" ht="12.75"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1:26" ht="12.75"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1:26" ht="12.75"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1:26" ht="12.75"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1:26" ht="12.75"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1:26" ht="12.75"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1:26" ht="12.75"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1:26" ht="12.75"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1:26" ht="12.75"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1:26" ht="12.75"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1:26" ht="12.75"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1:26" ht="12.75"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1:26" ht="12.75"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1:26" ht="12.75"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1:26" ht="12.75"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1:26" ht="12.75"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1:26" ht="12.75"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1:26" ht="12.75"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1:26" ht="12.75"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1:26" ht="12.75"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1:26" ht="12.75"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1:26" ht="12.75"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1:26" ht="12.75"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1:26" ht="12.75"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1:26" ht="12.75"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1:26" ht="12.75"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1:26" ht="12.75"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1:26" ht="12.75"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1:26" ht="12.75"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1:26" ht="12.75"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1:26" ht="12.75"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1:26" ht="12.75"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1:26" ht="12.75"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1:26" ht="12.75"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1:26" ht="12.75"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1:26" ht="12.75"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1:26" ht="12.75"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1:26" ht="12.75"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1:26" ht="12.75"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1:26" ht="12.75"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1:26" ht="12.75"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1:26" ht="12.75"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1:26" ht="12.75"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1:26" ht="12.75"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1:26" ht="12.75"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1:26" ht="12.75"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1:26" ht="12.75"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1:26" ht="12.75"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1:26" ht="12.75"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1:26" ht="12.75"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1:26" ht="12.75"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1:26" ht="12.75"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1:26" ht="12.75"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1:26" ht="12.75"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1:26" ht="12.75"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1:26" ht="12.75"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1:26" ht="12.75"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1:26" ht="12.75"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1:26" ht="12.75"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1:26" ht="12.75"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1:26" ht="12.75"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1:26" ht="12.75"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1:26" ht="12.75"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1:26" ht="12.75"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1:26" ht="12.75"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1:26" ht="12.75"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1:26" ht="12.75"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1:26" ht="12.75"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1:26" ht="12.75"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1:26" ht="12.75"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1:26" ht="12.75"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1:26" ht="12.75"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1:26" ht="12.75"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1:26" ht="12.75"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1:26" ht="12.75"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1:26" ht="12.75"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1:26" ht="12.75"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1:26" ht="12.75"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1:26" ht="12.75"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1:26" ht="12.75"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1:26" ht="12.75"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1:26" ht="12.75"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1:26" ht="12.75"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1:26" ht="12.75"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1:26" ht="12.75"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1:26" ht="12.75"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1:26" ht="12.75"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1:26" ht="12.75"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1:26" ht="12.75"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1:26" ht="12.75"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1:26" ht="12.75"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1:26" ht="12.75"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1:26" ht="12.75"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1:26" ht="12.75"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1:26" ht="12.75"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1:26" ht="12.75"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1:26" ht="12.75"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1:26" ht="12.75"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1:26" ht="12.75"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1:26" ht="12.75"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1:26" ht="12.75"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1:26" ht="12.75"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1:26" ht="12.75"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1:26" ht="12.75"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1:26" ht="12.75"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1:26" ht="12.75"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1:26" ht="12.75"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1:26" ht="12.75"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1:26" ht="12.75"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1:26" ht="12.75"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1:26" ht="12.75"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1:26" ht="12.75"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1:26" ht="12.75"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1:26" ht="12.75"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1:26" ht="12.75"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1:26" ht="12.75"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1:26" ht="12.75"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1:26" ht="12.75"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1:26" ht="12.75"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1:26" ht="12.75"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1:26" ht="12.75"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1:26" ht="12.75"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1:26" ht="12.75"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1:26" ht="12.75"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1:26" ht="12.75"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1:26" ht="12.75"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1:26" ht="12.75"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1:26" ht="12.75"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1:26" ht="12.75"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1:26" ht="12.75"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1:26" ht="12.75"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1:26" ht="12.75"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1:26" ht="12.75"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1:26" ht="12.75"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1:26" ht="12.75"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1:26" ht="12.75"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1:26" ht="12.75"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1:26" ht="12.75"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1:26" ht="12.75"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1:26" ht="12.75"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1:26" ht="12.75"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1:26" ht="12.75"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1:26" ht="12.75"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1:26" ht="12.75"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1:26" ht="12.75"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1:26" ht="12.75"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1:26" ht="12.75"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1:26" ht="12.75"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1:26" ht="12.75"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1:26" ht="12.75"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1:26" ht="12.75"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1:26" ht="12.75"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1:26" ht="12.75"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1:26" ht="12.75"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1:26" ht="12.75"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1:26" ht="12.75"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1:26" ht="12.75"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1:26" ht="12.75"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1:26" ht="12.75"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1:26" ht="12.75"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1:26" ht="12.75"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1:26" ht="12.75"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1:26" ht="12.75"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1:26" ht="12.75"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1:26" ht="12.75"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1:26" ht="12.75"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1:26" ht="12.75"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1:26" ht="12.75"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1:26" ht="12.75"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1:26" ht="12.75"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1:26" ht="12.75"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1:26" ht="12.75"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1:26" ht="12.75"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1:26" ht="12.75"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1:26" ht="12.75"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1:26" ht="12.75"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1:26" ht="12.75"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1:26" ht="12.75"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1:26" ht="12.75"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1:26" ht="12.75"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1:26" ht="12.75"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1:26" ht="12.75"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1:26" ht="12.75"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1:26" ht="12.75"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1:26" ht="12.75"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1:26" ht="12.75"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1:26" ht="12.75"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1:26" ht="12.75"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1:26" ht="12.75"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1:26" ht="12.75"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1:26" ht="12.75"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1:26" ht="12.75"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1:26" ht="12.75"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1:26" ht="12.75"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1:26" ht="12.75"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1:26" ht="12.75"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1:26" ht="12.75"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1:26" ht="12.75"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1:26" ht="12.75"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1:26" ht="12.75"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1:26" ht="12.75"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1:26" ht="12.75"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1:26" ht="12.75"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1:26" ht="12.75"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1:26" ht="12.75"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1:26" ht="12.75"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1:26" ht="12.75"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1:26" ht="12.75"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1:26" ht="12.75"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1:26" ht="12.75"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1:26" ht="12.75"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1:26" ht="12.75"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1:26" ht="12.75"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1:26" ht="12.75"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1:26" ht="12.75"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1:26" ht="12.75"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1:26" ht="12.75"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1:26" ht="12.75"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1:26" ht="12.75"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1:26" ht="12.75"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1:26" ht="12.75"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1:26" ht="12.75" customHeight="1">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1:26" ht="12.75" customHeight="1">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1:26" ht="12.75" customHeight="1">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1:26" ht="12.75" customHeight="1">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1:26" ht="12.75" customHeight="1">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1:26" ht="12.75" customHeight="1">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1:26" ht="12.75" customHeight="1">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1:26" ht="12.75" customHeight="1">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1:26" ht="12.75" customHeight="1">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1:26" ht="12.75" customHeight="1">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1:26" ht="12.75" customHeight="1">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1:26" ht="12.75" customHeight="1">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1:26" ht="12.75" customHeight="1">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1:26" ht="12.75" customHeight="1">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1:26" ht="12.75" customHeight="1">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1:26" ht="12.75" customHeight="1">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1:26" ht="12.75" customHeight="1">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1:26" ht="12.75" customHeight="1">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1:26" ht="12.75" customHeight="1">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sheetData>
  <mergeCells count="3">
    <mergeCell ref="A1:B1"/>
    <mergeCell ref="A2:B2"/>
    <mergeCell ref="A3:B3"/>
  </mergeCells>
  <printOptions horizontalCentered="1" verticalCentered="1"/>
  <pageMargins left="0.78740157480314965" right="0.78740157480314965" top="0.98425196850393704" bottom="0.98425196850393704" header="0" footer="0"/>
  <pageSetup scale="63"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1011"/>
  <sheetViews>
    <sheetView topLeftCell="J3" zoomScaleNormal="100" workbookViewId="0">
      <pane xSplit="1" ySplit="4" topLeftCell="K7" activePane="bottomRight" state="frozen"/>
      <selection activeCell="J3" sqref="J3"/>
      <selection pane="topRight" activeCell="K3" sqref="K3"/>
      <selection pane="bottomLeft" activeCell="J7" sqref="J7"/>
      <selection pane="bottomRight" activeCell="Q6" sqref="Q6"/>
    </sheetView>
  </sheetViews>
  <sheetFormatPr baseColWidth="10" defaultColWidth="12.625" defaultRowHeight="15" customHeight="1"/>
  <cols>
    <col min="1" max="1" width="8.75" customWidth="1"/>
    <col min="2" max="2" width="12.875" customWidth="1"/>
    <col min="3" max="3" width="12.375" customWidth="1"/>
    <col min="4" max="4" width="14.125" customWidth="1"/>
    <col min="5" max="9" width="10" customWidth="1"/>
    <col min="10" max="10" width="73.125" customWidth="1"/>
    <col min="11" max="11" width="19" customWidth="1"/>
    <col min="12" max="12" width="20.25" customWidth="1"/>
    <col min="13" max="13" width="15.125" customWidth="1"/>
    <col min="14" max="14" width="20" customWidth="1"/>
    <col min="15" max="15" width="22.5" customWidth="1"/>
    <col min="16" max="16" width="20.5" customWidth="1"/>
    <col min="17" max="18" width="16.5" customWidth="1"/>
    <col min="19" max="19" width="20.25" customWidth="1"/>
    <col min="20" max="20" width="21.125" customWidth="1"/>
    <col min="21" max="21" width="12.25" customWidth="1"/>
    <col min="22" max="22" width="46.5" bestFit="1" customWidth="1"/>
    <col min="23" max="23" width="17" hidden="1" customWidth="1"/>
    <col min="24" max="24" width="13.25" hidden="1" customWidth="1"/>
    <col min="25" max="25" width="10" hidden="1" customWidth="1"/>
    <col min="26" max="26" width="10" customWidth="1"/>
    <col min="27" max="27" width="18.625" customWidth="1"/>
    <col min="28" max="45" width="10" customWidth="1"/>
  </cols>
  <sheetData>
    <row r="1" spans="1:45" ht="109.5" customHeight="1">
      <c r="A1" s="782"/>
      <c r="B1" s="732"/>
      <c r="C1" s="732"/>
      <c r="D1" s="732"/>
      <c r="E1" s="732"/>
      <c r="F1" s="732"/>
      <c r="G1" s="732"/>
      <c r="H1" s="732"/>
      <c r="I1" s="732"/>
      <c r="J1" s="732"/>
      <c r="K1" s="732"/>
      <c r="L1" s="732"/>
      <c r="M1" s="732"/>
      <c r="N1" s="732"/>
      <c r="O1" s="732"/>
      <c r="P1" s="732"/>
      <c r="Q1" s="732"/>
      <c r="R1" s="732"/>
      <c r="S1" s="732"/>
      <c r="T1" s="732"/>
      <c r="U1" s="732"/>
      <c r="V1" s="733"/>
      <c r="W1" s="24"/>
      <c r="X1" s="24"/>
      <c r="Y1" s="24"/>
      <c r="Z1" s="24"/>
      <c r="AA1" s="24"/>
      <c r="AB1" s="24"/>
      <c r="AC1" s="24"/>
      <c r="AD1" s="24"/>
      <c r="AE1" s="24"/>
      <c r="AF1" s="24"/>
      <c r="AG1" s="24"/>
      <c r="AH1" s="24"/>
      <c r="AI1" s="24"/>
      <c r="AJ1" s="24"/>
      <c r="AK1" s="24"/>
      <c r="AL1" s="24"/>
      <c r="AM1" s="24"/>
      <c r="AN1" s="24"/>
      <c r="AO1" s="24"/>
      <c r="AP1" s="24"/>
      <c r="AQ1" s="24"/>
      <c r="AR1" s="24"/>
      <c r="AS1" s="24"/>
    </row>
    <row r="2" spans="1:45" ht="26.25" customHeight="1">
      <c r="A2" s="783" t="s">
        <v>313</v>
      </c>
      <c r="B2" s="784"/>
      <c r="C2" s="784"/>
      <c r="D2" s="784"/>
      <c r="E2" s="784"/>
      <c r="F2" s="784"/>
      <c r="G2" s="784"/>
      <c r="H2" s="784"/>
      <c r="I2" s="784"/>
      <c r="J2" s="784"/>
      <c r="K2" s="784"/>
      <c r="L2" s="784"/>
      <c r="M2" s="784"/>
      <c r="N2" s="784"/>
      <c r="O2" s="784"/>
      <c r="P2" s="784"/>
      <c r="Q2" s="784"/>
      <c r="R2" s="784"/>
      <c r="S2" s="784"/>
      <c r="T2" s="784"/>
      <c r="U2" s="784"/>
      <c r="V2" s="785"/>
      <c r="W2" s="24"/>
      <c r="X2" s="24"/>
      <c r="Y2" s="24"/>
      <c r="Z2" s="24"/>
      <c r="AA2" s="24"/>
      <c r="AB2" s="24"/>
      <c r="AC2" s="24"/>
      <c r="AD2" s="24"/>
      <c r="AE2" s="24"/>
      <c r="AF2" s="24"/>
      <c r="AG2" s="24"/>
      <c r="AH2" s="24"/>
      <c r="AI2" s="24"/>
      <c r="AJ2" s="24"/>
      <c r="AK2" s="24"/>
      <c r="AL2" s="24"/>
      <c r="AM2" s="24"/>
      <c r="AN2" s="24"/>
      <c r="AO2" s="24"/>
      <c r="AP2" s="24"/>
      <c r="AQ2" s="24"/>
      <c r="AR2" s="24"/>
      <c r="AS2" s="24"/>
    </row>
    <row r="3" spans="1:45" ht="26.25" customHeight="1">
      <c r="A3" s="786" t="s">
        <v>2121</v>
      </c>
      <c r="B3" s="787"/>
      <c r="C3" s="787"/>
      <c r="D3" s="787"/>
      <c r="E3" s="787"/>
      <c r="F3" s="787"/>
      <c r="G3" s="787"/>
      <c r="H3" s="787"/>
      <c r="I3" s="787"/>
      <c r="J3" s="787"/>
      <c r="K3" s="787"/>
      <c r="L3" s="787"/>
      <c r="M3" s="787"/>
      <c r="N3" s="787"/>
      <c r="O3" s="787"/>
      <c r="P3" s="787"/>
      <c r="Q3" s="787"/>
      <c r="R3" s="787"/>
      <c r="S3" s="787"/>
      <c r="T3" s="787"/>
      <c r="U3" s="787"/>
      <c r="V3" s="788"/>
      <c r="W3" s="24"/>
      <c r="X3" s="24"/>
      <c r="Y3" s="24"/>
      <c r="Z3" s="24"/>
      <c r="AA3" s="24"/>
      <c r="AB3" s="24"/>
      <c r="AC3" s="24"/>
      <c r="AD3" s="24"/>
      <c r="AE3" s="24"/>
      <c r="AF3" s="24"/>
      <c r="AG3" s="24"/>
      <c r="AH3" s="24"/>
      <c r="AI3" s="24"/>
      <c r="AJ3" s="24"/>
      <c r="AK3" s="24"/>
      <c r="AL3" s="24"/>
      <c r="AM3" s="24"/>
      <c r="AN3" s="24"/>
      <c r="AO3" s="24"/>
      <c r="AP3" s="24"/>
      <c r="AQ3" s="24"/>
      <c r="AR3" s="24"/>
      <c r="AS3" s="24"/>
    </row>
    <row r="4" spans="1:45" ht="26.25" customHeight="1">
      <c r="A4" s="789" t="s">
        <v>2122</v>
      </c>
      <c r="B4" s="790"/>
      <c r="C4" s="790"/>
      <c r="D4" s="790"/>
      <c r="E4" s="790"/>
      <c r="F4" s="790"/>
      <c r="G4" s="790"/>
      <c r="H4" s="790"/>
      <c r="I4" s="790"/>
      <c r="J4" s="790"/>
      <c r="K4" s="790"/>
      <c r="L4" s="790"/>
      <c r="M4" s="790"/>
      <c r="N4" s="790"/>
      <c r="O4" s="790"/>
      <c r="P4" s="790"/>
      <c r="Q4" s="790"/>
      <c r="R4" s="790"/>
      <c r="S4" s="790"/>
      <c r="T4" s="790"/>
      <c r="U4" s="790"/>
      <c r="V4" s="791"/>
      <c r="W4" s="24"/>
      <c r="X4" s="24"/>
      <c r="Y4" s="24"/>
      <c r="Z4" s="24"/>
      <c r="AA4" s="24"/>
      <c r="AB4" s="24"/>
      <c r="AC4" s="24"/>
      <c r="AD4" s="24"/>
      <c r="AE4" s="24"/>
      <c r="AF4" s="24"/>
      <c r="AG4" s="24"/>
      <c r="AH4" s="24"/>
      <c r="AI4" s="24"/>
      <c r="AJ4" s="24"/>
      <c r="AK4" s="24"/>
      <c r="AL4" s="24"/>
      <c r="AM4" s="24"/>
      <c r="AN4" s="24"/>
      <c r="AO4" s="24"/>
      <c r="AP4" s="24"/>
      <c r="AQ4" s="24"/>
      <c r="AR4" s="24"/>
      <c r="AS4" s="24"/>
    </row>
    <row r="5" spans="1:45" ht="36" customHeight="1">
      <c r="A5" s="792" t="s">
        <v>314</v>
      </c>
      <c r="B5" s="793"/>
      <c r="C5" s="793"/>
      <c r="D5" s="793"/>
      <c r="E5" s="793"/>
      <c r="F5" s="793"/>
      <c r="G5" s="793"/>
      <c r="H5" s="793"/>
      <c r="I5" s="794"/>
      <c r="J5" s="778" t="s">
        <v>315</v>
      </c>
      <c r="K5" s="778" t="s">
        <v>316</v>
      </c>
      <c r="L5" s="795" t="s">
        <v>317</v>
      </c>
      <c r="M5" s="794"/>
      <c r="N5" s="778" t="s">
        <v>318</v>
      </c>
      <c r="O5" s="795" t="s">
        <v>319</v>
      </c>
      <c r="P5" s="793"/>
      <c r="Q5" s="793"/>
      <c r="R5" s="794"/>
      <c r="S5" s="796" t="s">
        <v>320</v>
      </c>
      <c r="T5" s="778" t="s">
        <v>321</v>
      </c>
      <c r="U5" s="778" t="s">
        <v>322</v>
      </c>
      <c r="V5" s="778" t="s">
        <v>323</v>
      </c>
      <c r="W5" s="780" t="s">
        <v>324</v>
      </c>
      <c r="X5" s="781" t="s">
        <v>325</v>
      </c>
      <c r="Y5" s="24"/>
      <c r="Z5" s="24"/>
      <c r="AA5" s="24"/>
      <c r="AB5" s="24"/>
      <c r="AC5" s="24"/>
      <c r="AD5" s="24"/>
      <c r="AE5" s="24"/>
      <c r="AF5" s="24"/>
      <c r="AG5" s="24"/>
      <c r="AH5" s="24"/>
      <c r="AI5" s="24"/>
      <c r="AJ5" s="24"/>
      <c r="AK5" s="24"/>
      <c r="AL5" s="24"/>
      <c r="AM5" s="24"/>
      <c r="AN5" s="24"/>
      <c r="AO5" s="24"/>
      <c r="AP5" s="24"/>
      <c r="AQ5" s="24"/>
      <c r="AR5" s="24"/>
      <c r="AS5" s="24"/>
    </row>
    <row r="6" spans="1:45" ht="36" customHeight="1">
      <c r="A6" s="25" t="s">
        <v>326</v>
      </c>
      <c r="B6" s="25" t="s">
        <v>327</v>
      </c>
      <c r="C6" s="26" t="s">
        <v>328</v>
      </c>
      <c r="D6" s="25" t="s">
        <v>329</v>
      </c>
      <c r="E6" s="25" t="s">
        <v>330</v>
      </c>
      <c r="F6" s="25" t="s">
        <v>331</v>
      </c>
      <c r="G6" s="25" t="s">
        <v>332</v>
      </c>
      <c r="H6" s="25" t="s">
        <v>333</v>
      </c>
      <c r="I6" s="27" t="s">
        <v>334</v>
      </c>
      <c r="J6" s="779"/>
      <c r="K6" s="779"/>
      <c r="L6" s="28" t="s">
        <v>335</v>
      </c>
      <c r="M6" s="28" t="s">
        <v>336</v>
      </c>
      <c r="N6" s="779"/>
      <c r="O6" s="29" t="s">
        <v>337</v>
      </c>
      <c r="P6" s="28" t="s">
        <v>338</v>
      </c>
      <c r="Q6" s="29" t="s">
        <v>339</v>
      </c>
      <c r="R6" s="29" t="s">
        <v>340</v>
      </c>
      <c r="S6" s="797"/>
      <c r="T6" s="779"/>
      <c r="U6" s="779"/>
      <c r="V6" s="779"/>
      <c r="W6" s="779"/>
      <c r="X6" s="779"/>
      <c r="Y6" s="30"/>
      <c r="Z6" s="30"/>
      <c r="AA6" s="30"/>
      <c r="AB6" s="30"/>
      <c r="AC6" s="30"/>
      <c r="AD6" s="30"/>
      <c r="AE6" s="30"/>
      <c r="AF6" s="30"/>
      <c r="AG6" s="30"/>
      <c r="AH6" s="30"/>
      <c r="AI6" s="30"/>
      <c r="AJ6" s="30"/>
      <c r="AK6" s="30"/>
      <c r="AL6" s="30"/>
      <c r="AM6" s="30"/>
      <c r="AN6" s="30"/>
      <c r="AO6" s="30"/>
      <c r="AP6" s="30"/>
      <c r="AQ6" s="30"/>
      <c r="AR6" s="30"/>
      <c r="AS6" s="30"/>
    </row>
    <row r="7" spans="1:45" ht="22.5" customHeight="1" thickTop="1" thickBot="1">
      <c r="A7" s="31" t="s">
        <v>341</v>
      </c>
      <c r="B7" s="31"/>
      <c r="C7" s="31"/>
      <c r="D7" s="31"/>
      <c r="E7" s="31"/>
      <c r="F7" s="32"/>
      <c r="G7" s="32"/>
      <c r="H7" s="32"/>
      <c r="I7" s="33"/>
      <c r="J7" s="34" t="s">
        <v>342</v>
      </c>
      <c r="K7" s="35">
        <f>+K8+K144</f>
        <v>62009127170</v>
      </c>
      <c r="L7" s="35">
        <f>+L8+L144</f>
        <v>21919268610.59</v>
      </c>
      <c r="M7" s="35">
        <f>+M8+M144</f>
        <v>0</v>
      </c>
      <c r="N7" s="35">
        <f t="shared" ref="N7:N127" si="0">K7+L7-M7</f>
        <v>83928395780.589996</v>
      </c>
      <c r="O7" s="35">
        <f t="shared" ref="O7:T7" si="1">+O8+O144</f>
        <v>18208486623.440002</v>
      </c>
      <c r="P7" s="35">
        <f t="shared" si="1"/>
        <v>63466120316.289993</v>
      </c>
      <c r="Q7" s="35">
        <f t="shared" si="1"/>
        <v>2253788840.8600001</v>
      </c>
      <c r="R7" s="35">
        <f t="shared" si="1"/>
        <v>0</v>
      </c>
      <c r="S7" s="35">
        <f t="shared" si="1"/>
        <v>74037161643.199997</v>
      </c>
      <c r="T7" s="35">
        <f t="shared" si="1"/>
        <v>53439043393.199997</v>
      </c>
      <c r="U7" s="36">
        <f t="shared" ref="U7:U312" si="2">T7/S7</f>
        <v>0.72178676501313643</v>
      </c>
      <c r="V7" s="31"/>
      <c r="W7" s="31" t="s">
        <v>343</v>
      </c>
      <c r="X7" s="31" t="s">
        <v>344</v>
      </c>
      <c r="Y7" s="37" t="s">
        <v>344</v>
      </c>
      <c r="Z7" s="24"/>
      <c r="AA7" s="454">
        <v>53439043393.199997</v>
      </c>
      <c r="AB7" s="24"/>
      <c r="AC7" s="24"/>
      <c r="AD7" s="24"/>
      <c r="AE7" s="24"/>
      <c r="AF7" s="24"/>
      <c r="AG7" s="24"/>
      <c r="AH7" s="24"/>
      <c r="AI7" s="24"/>
      <c r="AJ7" s="24"/>
      <c r="AK7" s="24"/>
      <c r="AL7" s="24"/>
      <c r="AM7" s="24"/>
      <c r="AN7" s="24"/>
      <c r="AO7" s="24"/>
      <c r="AP7" s="24"/>
      <c r="AQ7" s="24"/>
      <c r="AR7" s="24"/>
      <c r="AS7" s="24"/>
    </row>
    <row r="8" spans="1:45" ht="22.5" customHeight="1" thickTop="1" thickBot="1">
      <c r="A8" s="38">
        <v>1</v>
      </c>
      <c r="B8" s="39" t="s">
        <v>345</v>
      </c>
      <c r="C8" s="39"/>
      <c r="D8" s="39"/>
      <c r="E8" s="39"/>
      <c r="F8" s="40"/>
      <c r="G8" s="40"/>
      <c r="H8" s="40"/>
      <c r="I8" s="40"/>
      <c r="J8" s="41" t="s">
        <v>346</v>
      </c>
      <c r="K8" s="42">
        <f t="shared" ref="K8:M8" si="3">+K9+K17</f>
        <v>53705752863</v>
      </c>
      <c r="L8" s="42">
        <f t="shared" si="3"/>
        <v>0</v>
      </c>
      <c r="M8" s="42">
        <f t="shared" si="3"/>
        <v>0</v>
      </c>
      <c r="N8" s="42">
        <f t="shared" si="0"/>
        <v>53705752863</v>
      </c>
      <c r="O8" s="42">
        <f t="shared" ref="O8:R8" si="4">+O9+O17</f>
        <v>15969696652.440001</v>
      </c>
      <c r="P8" s="42">
        <f t="shared" si="4"/>
        <v>35482267369.699997</v>
      </c>
      <c r="Q8" s="42">
        <f t="shared" si="4"/>
        <v>2253788840.8600001</v>
      </c>
      <c r="R8" s="42">
        <f t="shared" si="4"/>
        <v>0</v>
      </c>
      <c r="S8" s="42">
        <v>25391395035.700001</v>
      </c>
      <c r="T8" s="42">
        <f>+T9+T17</f>
        <v>25391395035.700001</v>
      </c>
      <c r="U8" s="43">
        <f t="shared" si="2"/>
        <v>1</v>
      </c>
      <c r="V8" s="38"/>
      <c r="W8" s="38" t="s">
        <v>347</v>
      </c>
      <c r="X8" s="38"/>
      <c r="Y8" s="37" t="s">
        <v>344</v>
      </c>
      <c r="Z8" s="24"/>
      <c r="AA8" s="454">
        <f>+AA7-T7</f>
        <v>0</v>
      </c>
      <c r="AB8" s="24"/>
      <c r="AC8" s="24"/>
      <c r="AD8" s="24"/>
      <c r="AE8" s="24"/>
      <c r="AF8" s="24"/>
      <c r="AG8" s="24"/>
      <c r="AH8" s="24"/>
      <c r="AI8" s="24"/>
      <c r="AJ8" s="24"/>
      <c r="AK8" s="24"/>
      <c r="AL8" s="24"/>
      <c r="AM8" s="24"/>
      <c r="AN8" s="24"/>
      <c r="AO8" s="24"/>
      <c r="AP8" s="24"/>
      <c r="AQ8" s="24"/>
      <c r="AR8" s="24"/>
      <c r="AS8" s="24"/>
    </row>
    <row r="9" spans="1:45" ht="22.5" customHeight="1" thickTop="1" thickBot="1">
      <c r="A9" s="44">
        <v>1</v>
      </c>
      <c r="B9" s="45" t="s">
        <v>345</v>
      </c>
      <c r="C9" s="45" t="s">
        <v>345</v>
      </c>
      <c r="D9" s="45"/>
      <c r="E9" s="45"/>
      <c r="F9" s="46"/>
      <c r="G9" s="46"/>
      <c r="H9" s="46"/>
      <c r="I9" s="46"/>
      <c r="J9" s="47" t="s">
        <v>348</v>
      </c>
      <c r="K9" s="48">
        <f t="shared" ref="K9:M9" si="5">+K10</f>
        <v>0</v>
      </c>
      <c r="L9" s="48">
        <f t="shared" si="5"/>
        <v>0</v>
      </c>
      <c r="M9" s="48">
        <f t="shared" si="5"/>
        <v>0</v>
      </c>
      <c r="N9" s="48">
        <f t="shared" si="0"/>
        <v>0</v>
      </c>
      <c r="O9" s="48">
        <f t="shared" ref="O9:T9" si="6">+O10</f>
        <v>0</v>
      </c>
      <c r="P9" s="48">
        <f t="shared" si="6"/>
        <v>0</v>
      </c>
      <c r="Q9" s="48">
        <f t="shared" si="6"/>
        <v>0</v>
      </c>
      <c r="R9" s="48">
        <f t="shared" si="6"/>
        <v>0</v>
      </c>
      <c r="S9" s="48">
        <f t="shared" si="6"/>
        <v>0</v>
      </c>
      <c r="T9" s="48">
        <f t="shared" si="6"/>
        <v>0</v>
      </c>
      <c r="U9" s="49" t="e">
        <f t="shared" si="2"/>
        <v>#DIV/0!</v>
      </c>
      <c r="V9" s="44"/>
      <c r="W9" s="44" t="s">
        <v>349</v>
      </c>
      <c r="X9" s="44" t="s">
        <v>350</v>
      </c>
      <c r="Y9" s="37" t="s">
        <v>344</v>
      </c>
      <c r="Z9" s="24"/>
      <c r="AA9" s="24"/>
      <c r="AB9" s="24"/>
      <c r="AC9" s="24"/>
      <c r="AD9" s="24"/>
      <c r="AE9" s="24"/>
      <c r="AF9" s="24"/>
      <c r="AG9" s="24"/>
      <c r="AH9" s="24"/>
      <c r="AI9" s="24"/>
      <c r="AJ9" s="24"/>
      <c r="AK9" s="24"/>
      <c r="AL9" s="24"/>
      <c r="AM9" s="24"/>
      <c r="AN9" s="24"/>
      <c r="AO9" s="24"/>
      <c r="AP9" s="24"/>
      <c r="AQ9" s="24"/>
      <c r="AR9" s="24"/>
      <c r="AS9" s="24"/>
    </row>
    <row r="10" spans="1:45" ht="22.5" customHeight="1">
      <c r="A10" s="50" t="s">
        <v>341</v>
      </c>
      <c r="B10" s="51" t="s">
        <v>345</v>
      </c>
      <c r="C10" s="51" t="s">
        <v>345</v>
      </c>
      <c r="D10" s="51" t="s">
        <v>345</v>
      </c>
      <c r="E10" s="51"/>
      <c r="F10" s="52"/>
      <c r="G10" s="52"/>
      <c r="H10" s="52"/>
      <c r="I10" s="52"/>
      <c r="J10" s="53" t="s">
        <v>351</v>
      </c>
      <c r="K10" s="54">
        <f t="shared" ref="K10:M10" si="7">+K11+K14</f>
        <v>0</v>
      </c>
      <c r="L10" s="54">
        <f t="shared" si="7"/>
        <v>0</v>
      </c>
      <c r="M10" s="54">
        <f t="shared" si="7"/>
        <v>0</v>
      </c>
      <c r="N10" s="54">
        <f t="shared" si="0"/>
        <v>0</v>
      </c>
      <c r="O10" s="54">
        <f t="shared" ref="O10:T10" si="8">+O11+O14</f>
        <v>0</v>
      </c>
      <c r="P10" s="54">
        <f t="shared" si="8"/>
        <v>0</v>
      </c>
      <c r="Q10" s="54">
        <f t="shared" si="8"/>
        <v>0</v>
      </c>
      <c r="R10" s="54">
        <f t="shared" si="8"/>
        <v>0</v>
      </c>
      <c r="S10" s="54">
        <f t="shared" si="8"/>
        <v>0</v>
      </c>
      <c r="T10" s="54">
        <f t="shared" si="8"/>
        <v>0</v>
      </c>
      <c r="U10" s="55" t="e">
        <f t="shared" si="2"/>
        <v>#DIV/0!</v>
      </c>
      <c r="V10" s="51"/>
      <c r="W10" s="50" t="s">
        <v>352</v>
      </c>
      <c r="X10" s="50" t="s">
        <v>353</v>
      </c>
      <c r="Y10" s="37" t="s">
        <v>344</v>
      </c>
      <c r="Z10" s="24"/>
      <c r="AA10" s="24"/>
      <c r="AB10" s="24"/>
      <c r="AC10" s="24"/>
      <c r="AD10" s="24"/>
      <c r="AE10" s="24"/>
      <c r="AF10" s="24"/>
      <c r="AG10" s="24"/>
      <c r="AH10" s="24"/>
      <c r="AI10" s="24"/>
      <c r="AJ10" s="24"/>
      <c r="AK10" s="24"/>
      <c r="AL10" s="24"/>
      <c r="AM10" s="24"/>
      <c r="AN10" s="24"/>
      <c r="AO10" s="24"/>
      <c r="AP10" s="24"/>
      <c r="AQ10" s="24"/>
      <c r="AR10" s="24"/>
      <c r="AS10" s="24"/>
    </row>
    <row r="11" spans="1:45" ht="22.5" customHeight="1" thickTop="1" thickBot="1">
      <c r="A11" s="56" t="s">
        <v>341</v>
      </c>
      <c r="B11" s="56" t="s">
        <v>345</v>
      </c>
      <c r="C11" s="56" t="s">
        <v>345</v>
      </c>
      <c r="D11" s="56" t="s">
        <v>345</v>
      </c>
      <c r="E11" s="56" t="s">
        <v>345</v>
      </c>
      <c r="F11" s="57"/>
      <c r="G11" s="57"/>
      <c r="H11" s="57"/>
      <c r="I11" s="57"/>
      <c r="J11" s="58" t="s">
        <v>354</v>
      </c>
      <c r="K11" s="59">
        <f t="shared" ref="K11:M11" si="9">+K12+K13</f>
        <v>0</v>
      </c>
      <c r="L11" s="59">
        <f t="shared" si="9"/>
        <v>0</v>
      </c>
      <c r="M11" s="59">
        <f t="shared" si="9"/>
        <v>0</v>
      </c>
      <c r="N11" s="59">
        <f t="shared" si="0"/>
        <v>0</v>
      </c>
      <c r="O11" s="59">
        <f>+O12+O13</f>
        <v>0</v>
      </c>
      <c r="P11" s="59">
        <f t="shared" ref="P11:T11" si="10">+P12+P13</f>
        <v>0</v>
      </c>
      <c r="Q11" s="59">
        <f t="shared" si="10"/>
        <v>0</v>
      </c>
      <c r="R11" s="59">
        <f t="shared" si="10"/>
        <v>0</v>
      </c>
      <c r="S11" s="59">
        <f t="shared" si="10"/>
        <v>0</v>
      </c>
      <c r="T11" s="59">
        <f t="shared" si="10"/>
        <v>0</v>
      </c>
      <c r="U11" s="60" t="e">
        <f t="shared" si="2"/>
        <v>#DIV/0!</v>
      </c>
      <c r="V11" s="61"/>
      <c r="W11" s="61" t="s">
        <v>355</v>
      </c>
      <c r="X11" s="61" t="s">
        <v>356</v>
      </c>
      <c r="Y11" s="37" t="s">
        <v>344</v>
      </c>
      <c r="Z11" s="62"/>
      <c r="AA11" s="62"/>
      <c r="AB11" s="62"/>
      <c r="AC11" s="62"/>
      <c r="AD11" s="62"/>
      <c r="AE11" s="62"/>
      <c r="AF11" s="62"/>
      <c r="AG11" s="62"/>
      <c r="AH11" s="62"/>
      <c r="AI11" s="62"/>
      <c r="AJ11" s="62"/>
      <c r="AK11" s="62"/>
      <c r="AL11" s="62"/>
      <c r="AM11" s="62"/>
      <c r="AN11" s="62"/>
      <c r="AO11" s="62"/>
      <c r="AP11" s="62"/>
      <c r="AQ11" s="62"/>
      <c r="AR11" s="62"/>
      <c r="AS11" s="62"/>
    </row>
    <row r="12" spans="1:45" ht="22.5" customHeight="1" thickTop="1" thickBot="1">
      <c r="A12" s="57" t="s">
        <v>341</v>
      </c>
      <c r="B12" s="57" t="s">
        <v>345</v>
      </c>
      <c r="C12" s="57" t="s">
        <v>345</v>
      </c>
      <c r="D12" s="57" t="s">
        <v>345</v>
      </c>
      <c r="E12" s="57" t="s">
        <v>345</v>
      </c>
      <c r="F12" s="56" t="s">
        <v>345</v>
      </c>
      <c r="G12" s="57"/>
      <c r="H12" s="57"/>
      <c r="I12" s="57"/>
      <c r="J12" s="63" t="s">
        <v>357</v>
      </c>
      <c r="K12" s="64"/>
      <c r="L12" s="64"/>
      <c r="M12" s="64"/>
      <c r="N12" s="64">
        <f t="shared" si="0"/>
        <v>0</v>
      </c>
      <c r="O12" s="64"/>
      <c r="P12" s="64">
        <f>+N12 -O12</f>
        <v>0</v>
      </c>
      <c r="Q12" s="64"/>
      <c r="R12" s="64"/>
      <c r="S12" s="64">
        <f>+N12</f>
        <v>0</v>
      </c>
      <c r="T12" s="64"/>
      <c r="U12" s="65" t="e">
        <f>T12/S12</f>
        <v>#DIV/0!</v>
      </c>
      <c r="V12" s="66"/>
      <c r="W12" s="66"/>
      <c r="X12" s="66"/>
      <c r="Y12" s="37" t="s">
        <v>344</v>
      </c>
      <c r="Z12" s="24"/>
      <c r="AA12" s="24"/>
      <c r="AB12" s="24"/>
      <c r="AC12" s="24"/>
      <c r="AD12" s="24"/>
      <c r="AE12" s="24"/>
      <c r="AF12" s="24"/>
      <c r="AG12" s="24"/>
      <c r="AH12" s="24"/>
      <c r="AI12" s="24"/>
      <c r="AJ12" s="24"/>
      <c r="AK12" s="24"/>
      <c r="AL12" s="24"/>
      <c r="AM12" s="24"/>
      <c r="AN12" s="24"/>
      <c r="AO12" s="24"/>
      <c r="AP12" s="24"/>
      <c r="AQ12" s="24"/>
      <c r="AR12" s="24"/>
      <c r="AS12" s="24"/>
    </row>
    <row r="13" spans="1:45" ht="22.5" customHeight="1" thickTop="1" thickBot="1">
      <c r="A13" s="57" t="s">
        <v>341</v>
      </c>
      <c r="B13" s="57" t="s">
        <v>345</v>
      </c>
      <c r="C13" s="57" t="s">
        <v>345</v>
      </c>
      <c r="D13" s="57" t="s">
        <v>345</v>
      </c>
      <c r="E13" s="57" t="s">
        <v>345</v>
      </c>
      <c r="F13" s="56" t="s">
        <v>358</v>
      </c>
      <c r="G13" s="57"/>
      <c r="H13" s="57"/>
      <c r="I13" s="57"/>
      <c r="J13" s="63" t="s">
        <v>359</v>
      </c>
      <c r="K13" s="64"/>
      <c r="L13" s="64"/>
      <c r="M13" s="64"/>
      <c r="N13" s="64">
        <f t="shared" si="0"/>
        <v>0</v>
      </c>
      <c r="O13" s="64"/>
      <c r="P13" s="64"/>
      <c r="Q13" s="64"/>
      <c r="R13" s="64"/>
      <c r="S13" s="64"/>
      <c r="T13" s="64"/>
      <c r="U13" s="65" t="e">
        <f t="shared" si="2"/>
        <v>#DIV/0!</v>
      </c>
      <c r="V13" s="66"/>
      <c r="W13" s="66"/>
      <c r="X13" s="66"/>
      <c r="Y13" s="37" t="s">
        <v>344</v>
      </c>
      <c r="Z13" s="24"/>
      <c r="AA13" s="24"/>
      <c r="AB13" s="24"/>
      <c r="AC13" s="24"/>
      <c r="AD13" s="24"/>
      <c r="AE13" s="24"/>
      <c r="AF13" s="24"/>
      <c r="AG13" s="24"/>
      <c r="AH13" s="24"/>
      <c r="AI13" s="24"/>
      <c r="AJ13" s="24"/>
      <c r="AK13" s="24"/>
      <c r="AL13" s="24"/>
      <c r="AM13" s="24"/>
      <c r="AN13" s="24"/>
      <c r="AO13" s="24"/>
      <c r="AP13" s="24"/>
      <c r="AQ13" s="24"/>
      <c r="AR13" s="24"/>
      <c r="AS13" s="24"/>
    </row>
    <row r="14" spans="1:45" ht="22.5" customHeight="1">
      <c r="A14" s="56" t="s">
        <v>341</v>
      </c>
      <c r="B14" s="56" t="s">
        <v>345</v>
      </c>
      <c r="C14" s="56" t="s">
        <v>345</v>
      </c>
      <c r="D14" s="56" t="s">
        <v>345</v>
      </c>
      <c r="E14" s="56" t="s">
        <v>358</v>
      </c>
      <c r="F14" s="57"/>
      <c r="G14" s="57"/>
      <c r="H14" s="24"/>
      <c r="I14" s="57"/>
      <c r="J14" s="58" t="s">
        <v>360</v>
      </c>
      <c r="K14" s="59">
        <f t="shared" ref="K14:M14" si="11">+K15+K16</f>
        <v>0</v>
      </c>
      <c r="L14" s="59">
        <f t="shared" si="11"/>
        <v>0</v>
      </c>
      <c r="M14" s="59">
        <f t="shared" si="11"/>
        <v>0</v>
      </c>
      <c r="N14" s="59">
        <f t="shared" si="0"/>
        <v>0</v>
      </c>
      <c r="O14" s="59">
        <f t="shared" ref="O14:T14" si="12">+O15+O16</f>
        <v>0</v>
      </c>
      <c r="P14" s="59">
        <f t="shared" si="12"/>
        <v>0</v>
      </c>
      <c r="Q14" s="59">
        <f t="shared" si="12"/>
        <v>0</v>
      </c>
      <c r="R14" s="59">
        <f t="shared" si="12"/>
        <v>0</v>
      </c>
      <c r="S14" s="59">
        <f t="shared" si="12"/>
        <v>0</v>
      </c>
      <c r="T14" s="59">
        <f t="shared" si="12"/>
        <v>0</v>
      </c>
      <c r="U14" s="60" t="e">
        <f t="shared" si="2"/>
        <v>#DIV/0!</v>
      </c>
      <c r="V14" s="61"/>
      <c r="W14" s="61" t="s">
        <v>361</v>
      </c>
      <c r="X14" s="61" t="s">
        <v>362</v>
      </c>
      <c r="Y14" s="37" t="s">
        <v>344</v>
      </c>
      <c r="Z14" s="62"/>
      <c r="AA14" s="62"/>
      <c r="AB14" s="62"/>
      <c r="AC14" s="62"/>
      <c r="AD14" s="62"/>
      <c r="AE14" s="62"/>
      <c r="AF14" s="62"/>
      <c r="AG14" s="62"/>
      <c r="AH14" s="62"/>
      <c r="AI14" s="62"/>
      <c r="AJ14" s="62"/>
      <c r="AK14" s="62"/>
      <c r="AL14" s="62"/>
      <c r="AM14" s="62"/>
      <c r="AN14" s="62"/>
      <c r="AO14" s="62"/>
      <c r="AP14" s="62"/>
      <c r="AQ14" s="62"/>
      <c r="AR14" s="62"/>
      <c r="AS14" s="62"/>
    </row>
    <row r="15" spans="1:45" ht="22.5" customHeight="1">
      <c r="A15" s="57" t="s">
        <v>341</v>
      </c>
      <c r="B15" s="57" t="s">
        <v>345</v>
      </c>
      <c r="C15" s="57" t="s">
        <v>345</v>
      </c>
      <c r="D15" s="57" t="s">
        <v>345</v>
      </c>
      <c r="E15" s="57" t="s">
        <v>358</v>
      </c>
      <c r="F15" s="56" t="s">
        <v>345</v>
      </c>
      <c r="G15" s="57"/>
      <c r="H15" s="57"/>
      <c r="I15" s="57"/>
      <c r="J15" s="63" t="s">
        <v>363</v>
      </c>
      <c r="K15" s="64"/>
      <c r="L15" s="64"/>
      <c r="M15" s="64"/>
      <c r="N15" s="64">
        <f t="shared" si="0"/>
        <v>0</v>
      </c>
      <c r="O15" s="64"/>
      <c r="P15" s="64"/>
      <c r="Q15" s="64"/>
      <c r="R15" s="64"/>
      <c r="S15" s="64"/>
      <c r="T15" s="64"/>
      <c r="U15" s="65" t="e">
        <f t="shared" si="2"/>
        <v>#DIV/0!</v>
      </c>
      <c r="V15" s="66"/>
      <c r="W15" s="66"/>
      <c r="X15" s="66"/>
      <c r="Y15" s="37" t="s">
        <v>344</v>
      </c>
      <c r="Z15" s="24"/>
      <c r="AA15" s="24"/>
      <c r="AB15" s="24"/>
      <c r="AC15" s="24"/>
      <c r="AD15" s="24"/>
      <c r="AE15" s="24"/>
      <c r="AF15" s="24"/>
      <c r="AG15" s="24"/>
      <c r="AH15" s="24"/>
      <c r="AI15" s="24"/>
      <c r="AJ15" s="24"/>
      <c r="AK15" s="24"/>
      <c r="AL15" s="24"/>
      <c r="AM15" s="24"/>
      <c r="AN15" s="24"/>
      <c r="AO15" s="24"/>
      <c r="AP15" s="24"/>
      <c r="AQ15" s="24"/>
      <c r="AR15" s="24"/>
      <c r="AS15" s="24"/>
    </row>
    <row r="16" spans="1:45" ht="22.5" customHeight="1">
      <c r="A16" s="57" t="s">
        <v>341</v>
      </c>
      <c r="B16" s="57" t="s">
        <v>345</v>
      </c>
      <c r="C16" s="57" t="s">
        <v>345</v>
      </c>
      <c r="D16" s="57" t="s">
        <v>345</v>
      </c>
      <c r="E16" s="57" t="s">
        <v>358</v>
      </c>
      <c r="F16" s="56" t="s">
        <v>358</v>
      </c>
      <c r="G16" s="57"/>
      <c r="H16" s="57"/>
      <c r="I16" s="57"/>
      <c r="J16" s="63" t="s">
        <v>364</v>
      </c>
      <c r="K16" s="64"/>
      <c r="L16" s="64"/>
      <c r="M16" s="64"/>
      <c r="N16" s="64">
        <f t="shared" si="0"/>
        <v>0</v>
      </c>
      <c r="O16" s="64"/>
      <c r="P16" s="64"/>
      <c r="Q16" s="64"/>
      <c r="R16" s="64"/>
      <c r="S16" s="64"/>
      <c r="T16" s="64"/>
      <c r="U16" s="65" t="e">
        <f t="shared" si="2"/>
        <v>#DIV/0!</v>
      </c>
      <c r="V16" s="66"/>
      <c r="W16" s="66"/>
      <c r="X16" s="66"/>
      <c r="Y16" s="37" t="s">
        <v>344</v>
      </c>
      <c r="Z16" s="24"/>
      <c r="AA16" s="24"/>
      <c r="AB16" s="24"/>
      <c r="AC16" s="24"/>
      <c r="AD16" s="24"/>
      <c r="AE16" s="24"/>
      <c r="AF16" s="24"/>
      <c r="AG16" s="24"/>
      <c r="AH16" s="24"/>
      <c r="AI16" s="24"/>
      <c r="AJ16" s="24"/>
      <c r="AK16" s="24"/>
      <c r="AL16" s="24"/>
      <c r="AM16" s="24"/>
      <c r="AN16" s="24"/>
      <c r="AO16" s="24"/>
      <c r="AP16" s="24"/>
      <c r="AQ16" s="24"/>
      <c r="AR16" s="24"/>
      <c r="AS16" s="24"/>
    </row>
    <row r="17" spans="1:45" ht="22.5" customHeight="1">
      <c r="A17" s="44" t="s">
        <v>341</v>
      </c>
      <c r="B17" s="45" t="s">
        <v>345</v>
      </c>
      <c r="C17" s="45" t="s">
        <v>358</v>
      </c>
      <c r="D17" s="45"/>
      <c r="E17" s="45"/>
      <c r="F17" s="46"/>
      <c r="G17" s="46"/>
      <c r="H17" s="46"/>
      <c r="I17" s="46"/>
      <c r="J17" s="47" t="s">
        <v>365</v>
      </c>
      <c r="K17" s="48">
        <f>+K18+K33+K79+K87+K113</f>
        <v>53705752863</v>
      </c>
      <c r="L17" s="48">
        <f>+L18+L33+L79+L87+L113</f>
        <v>0</v>
      </c>
      <c r="M17" s="48">
        <f>+M18+M33+M79+M87+M113</f>
        <v>0</v>
      </c>
      <c r="N17" s="48">
        <f t="shared" si="0"/>
        <v>53705752863</v>
      </c>
      <c r="O17" s="48">
        <f>+O18+O33+O79+O87+O113</f>
        <v>15969696652.440001</v>
      </c>
      <c r="P17" s="48">
        <f>+P18+P33+P79+P87+P113</f>
        <v>35482267369.699997</v>
      </c>
      <c r="Q17" s="48">
        <f>+Q18+Q33+Q79+Q87+Q113</f>
        <v>2253788840.8600001</v>
      </c>
      <c r="R17" s="48">
        <f>+R18+R33+R79+R87+R113</f>
        <v>0</v>
      </c>
      <c r="S17" s="48">
        <f>+S18+S33+S79+S113</f>
        <v>29998149766.700001</v>
      </c>
      <c r="T17" s="48">
        <f>+T18+T33+T79+T113</f>
        <v>25391395035.700001</v>
      </c>
      <c r="U17" s="49">
        <f t="shared" si="2"/>
        <v>0.84643203774808096</v>
      </c>
      <c r="V17" s="44"/>
      <c r="W17" s="44" t="s">
        <v>366</v>
      </c>
      <c r="X17" s="44" t="s">
        <v>367</v>
      </c>
      <c r="Y17" s="37" t="s">
        <v>344</v>
      </c>
      <c r="Z17" s="24"/>
      <c r="AA17" s="24"/>
      <c r="AB17" s="24"/>
      <c r="AC17" s="24"/>
      <c r="AD17" s="24"/>
      <c r="AE17" s="24"/>
      <c r="AF17" s="24"/>
      <c r="AG17" s="24"/>
      <c r="AH17" s="24"/>
      <c r="AI17" s="24"/>
      <c r="AJ17" s="24"/>
      <c r="AK17" s="24"/>
      <c r="AL17" s="24"/>
      <c r="AM17" s="24"/>
      <c r="AN17" s="24"/>
      <c r="AO17" s="24"/>
      <c r="AP17" s="24"/>
      <c r="AQ17" s="24"/>
      <c r="AR17" s="24"/>
      <c r="AS17" s="24"/>
    </row>
    <row r="18" spans="1:45" ht="22.5" customHeight="1">
      <c r="A18" s="50" t="s">
        <v>341</v>
      </c>
      <c r="B18" s="51" t="s">
        <v>345</v>
      </c>
      <c r="C18" s="51" t="s">
        <v>358</v>
      </c>
      <c r="D18" s="51" t="s">
        <v>345</v>
      </c>
      <c r="E18" s="51"/>
      <c r="F18" s="52"/>
      <c r="G18" s="52"/>
      <c r="H18" s="52"/>
      <c r="I18" s="52"/>
      <c r="J18" s="53" t="s">
        <v>368</v>
      </c>
      <c r="K18" s="54">
        <f t="shared" ref="K18:M18" si="13">+K19</f>
        <v>3316933337</v>
      </c>
      <c r="L18" s="54">
        <f t="shared" si="13"/>
        <v>0</v>
      </c>
      <c r="M18" s="54">
        <f t="shared" si="13"/>
        <v>0</v>
      </c>
      <c r="N18" s="54">
        <f t="shared" si="0"/>
        <v>3316933337</v>
      </c>
      <c r="O18" s="54">
        <f t="shared" ref="O18:S18" si="14">+O19</f>
        <v>0</v>
      </c>
      <c r="P18" s="54">
        <f t="shared" si="14"/>
        <v>2650893122.5999999</v>
      </c>
      <c r="Q18" s="54">
        <f t="shared" si="14"/>
        <v>666040214.39999998</v>
      </c>
      <c r="R18" s="54">
        <f t="shared" si="14"/>
        <v>0</v>
      </c>
      <c r="S18" s="54">
        <f t="shared" si="14"/>
        <v>1684234987</v>
      </c>
      <c r="T18" s="54">
        <f>+T19</f>
        <v>1667003983</v>
      </c>
      <c r="U18" s="55">
        <f t="shared" si="2"/>
        <v>0.98976923996176314</v>
      </c>
      <c r="V18" s="51"/>
      <c r="W18" s="50" t="s">
        <v>369</v>
      </c>
      <c r="X18" s="50" t="s">
        <v>370</v>
      </c>
      <c r="Y18" s="37" t="s">
        <v>344</v>
      </c>
      <c r="Z18" s="24"/>
      <c r="AA18" s="24"/>
      <c r="AB18" s="24"/>
      <c r="AC18" s="24"/>
      <c r="AD18" s="24"/>
      <c r="AE18" s="24"/>
      <c r="AF18" s="24"/>
      <c r="AG18" s="24"/>
      <c r="AH18" s="24"/>
      <c r="AI18" s="24"/>
      <c r="AJ18" s="24"/>
      <c r="AK18" s="24"/>
      <c r="AL18" s="24"/>
      <c r="AM18" s="24"/>
      <c r="AN18" s="24"/>
      <c r="AO18" s="24"/>
      <c r="AP18" s="24"/>
      <c r="AQ18" s="24"/>
      <c r="AR18" s="24"/>
      <c r="AS18" s="24"/>
    </row>
    <row r="19" spans="1:45" ht="22.5" customHeight="1">
      <c r="A19" s="61" t="s">
        <v>341</v>
      </c>
      <c r="B19" s="61" t="s">
        <v>345</v>
      </c>
      <c r="C19" s="56" t="s">
        <v>358</v>
      </c>
      <c r="D19" s="61" t="s">
        <v>345</v>
      </c>
      <c r="E19" s="56" t="s">
        <v>345</v>
      </c>
      <c r="F19" s="57"/>
      <c r="G19" s="57"/>
      <c r="H19" s="57"/>
      <c r="I19" s="57"/>
      <c r="J19" s="58" t="s">
        <v>371</v>
      </c>
      <c r="K19" s="59">
        <f t="shared" ref="K19:M19" si="15">+K20</f>
        <v>3316933337</v>
      </c>
      <c r="L19" s="59">
        <f t="shared" si="15"/>
        <v>0</v>
      </c>
      <c r="M19" s="59">
        <f t="shared" si="15"/>
        <v>0</v>
      </c>
      <c r="N19" s="59">
        <f t="shared" si="0"/>
        <v>3316933337</v>
      </c>
      <c r="O19" s="59">
        <f t="shared" ref="O19:S19" si="16">+O20</f>
        <v>0</v>
      </c>
      <c r="P19" s="59">
        <f t="shared" si="16"/>
        <v>2650893122.5999999</v>
      </c>
      <c r="Q19" s="469">
        <f t="shared" si="16"/>
        <v>666040214.39999998</v>
      </c>
      <c r="R19" s="59">
        <f t="shared" si="16"/>
        <v>0</v>
      </c>
      <c r="S19" s="59">
        <f t="shared" si="16"/>
        <v>1684234987</v>
      </c>
      <c r="T19" s="59">
        <f>+T20</f>
        <v>1667003983</v>
      </c>
      <c r="U19" s="60">
        <f t="shared" si="2"/>
        <v>0.98976923996176314</v>
      </c>
      <c r="V19" s="66"/>
      <c r="W19" s="66" t="s">
        <v>372</v>
      </c>
      <c r="X19" s="66" t="s">
        <v>344</v>
      </c>
      <c r="Y19" s="37" t="s">
        <v>344</v>
      </c>
      <c r="Z19" s="24"/>
      <c r="AA19" s="24"/>
      <c r="AB19" s="24"/>
      <c r="AC19" s="24"/>
      <c r="AD19" s="24"/>
      <c r="AE19" s="24"/>
      <c r="AF19" s="24"/>
      <c r="AG19" s="24"/>
      <c r="AH19" s="24"/>
      <c r="AI19" s="24"/>
      <c r="AJ19" s="24"/>
      <c r="AK19" s="24"/>
      <c r="AL19" s="24"/>
      <c r="AM19" s="24"/>
      <c r="AN19" s="24"/>
      <c r="AO19" s="24"/>
      <c r="AP19" s="24"/>
      <c r="AQ19" s="24"/>
      <c r="AR19" s="24"/>
      <c r="AS19" s="24"/>
    </row>
    <row r="20" spans="1:45" ht="22.5" customHeight="1">
      <c r="A20" s="66" t="s">
        <v>341</v>
      </c>
      <c r="B20" s="66" t="s">
        <v>345</v>
      </c>
      <c r="C20" s="57" t="s">
        <v>358</v>
      </c>
      <c r="D20" s="66" t="s">
        <v>345</v>
      </c>
      <c r="E20" s="66" t="s">
        <v>345</v>
      </c>
      <c r="F20" s="56" t="s">
        <v>345</v>
      </c>
      <c r="G20" s="57"/>
      <c r="H20" s="57"/>
      <c r="I20" s="57"/>
      <c r="J20" s="58" t="s">
        <v>373</v>
      </c>
      <c r="K20" s="59">
        <f t="shared" ref="K20:M20" si="17">+K21+K24+K27+K30</f>
        <v>3316933337</v>
      </c>
      <c r="L20" s="59">
        <f t="shared" si="17"/>
        <v>0</v>
      </c>
      <c r="M20" s="59">
        <f t="shared" si="17"/>
        <v>0</v>
      </c>
      <c r="N20" s="59">
        <f t="shared" si="0"/>
        <v>3316933337</v>
      </c>
      <c r="O20" s="59">
        <f t="shared" ref="O20:T20" si="18">+O21+O24+O27+O30</f>
        <v>0</v>
      </c>
      <c r="P20" s="59">
        <f t="shared" si="18"/>
        <v>2650893122.5999999</v>
      </c>
      <c r="Q20" s="59">
        <f t="shared" si="18"/>
        <v>666040214.39999998</v>
      </c>
      <c r="R20" s="59">
        <f t="shared" si="18"/>
        <v>0</v>
      </c>
      <c r="S20" s="59">
        <f t="shared" si="18"/>
        <v>1684234987</v>
      </c>
      <c r="T20" s="474">
        <f t="shared" si="18"/>
        <v>1667003983</v>
      </c>
      <c r="U20" s="60">
        <f t="shared" si="2"/>
        <v>0.98976923996176314</v>
      </c>
      <c r="V20" s="472"/>
      <c r="W20" s="66" t="s">
        <v>374</v>
      </c>
      <c r="X20" s="66" t="s">
        <v>375</v>
      </c>
      <c r="Y20" s="37" t="s">
        <v>344</v>
      </c>
      <c r="Z20" s="24"/>
      <c r="AA20" s="24"/>
      <c r="AB20" s="24"/>
      <c r="AC20" s="24"/>
      <c r="AD20" s="24"/>
      <c r="AE20" s="24"/>
      <c r="AF20" s="24"/>
      <c r="AG20" s="24"/>
      <c r="AH20" s="24"/>
      <c r="AI20" s="24"/>
      <c r="AJ20" s="24"/>
      <c r="AK20" s="24"/>
      <c r="AL20" s="24"/>
      <c r="AM20" s="24"/>
      <c r="AN20" s="24"/>
      <c r="AO20" s="24"/>
      <c r="AP20" s="24"/>
      <c r="AQ20" s="24"/>
      <c r="AR20" s="24"/>
      <c r="AS20" s="24"/>
    </row>
    <row r="21" spans="1:45" ht="22.5" customHeight="1">
      <c r="A21" s="66" t="s">
        <v>341</v>
      </c>
      <c r="B21" s="66" t="s">
        <v>345</v>
      </c>
      <c r="C21" s="57" t="s">
        <v>358</v>
      </c>
      <c r="D21" s="66" t="s">
        <v>345</v>
      </c>
      <c r="E21" s="66" t="s">
        <v>345</v>
      </c>
      <c r="F21" s="66" t="s">
        <v>345</v>
      </c>
      <c r="G21" s="56" t="s">
        <v>345</v>
      </c>
      <c r="H21" s="57"/>
      <c r="I21" s="57"/>
      <c r="J21" s="58" t="s">
        <v>376</v>
      </c>
      <c r="K21" s="59">
        <f t="shared" ref="K21:M21" si="19">SUM(K22:K23)</f>
        <v>2642276941</v>
      </c>
      <c r="L21" s="59">
        <f t="shared" si="19"/>
        <v>0</v>
      </c>
      <c r="M21" s="59">
        <f t="shared" si="19"/>
        <v>0</v>
      </c>
      <c r="N21" s="59">
        <f t="shared" si="0"/>
        <v>2642276941</v>
      </c>
      <c r="O21" s="59">
        <f t="shared" ref="O21:T21" si="20">SUM(O22:O23)</f>
        <v>0</v>
      </c>
      <c r="P21" s="59">
        <f t="shared" si="20"/>
        <v>2111707730.8</v>
      </c>
      <c r="Q21" s="59">
        <f t="shared" si="20"/>
        <v>530569210.19999999</v>
      </c>
      <c r="R21" s="59">
        <f t="shared" si="20"/>
        <v>0</v>
      </c>
      <c r="S21" s="59">
        <f t="shared" si="20"/>
        <v>1346658557</v>
      </c>
      <c r="T21" s="59">
        <f t="shared" si="20"/>
        <v>1346658557</v>
      </c>
      <c r="U21" s="60">
        <f t="shared" si="2"/>
        <v>1</v>
      </c>
      <c r="V21" s="66"/>
      <c r="W21" s="66"/>
      <c r="X21" s="66"/>
      <c r="Y21" s="37" t="s">
        <v>344</v>
      </c>
      <c r="Z21" s="24"/>
      <c r="AA21" s="24"/>
      <c r="AB21" s="24"/>
      <c r="AC21" s="24"/>
      <c r="AD21" s="24"/>
      <c r="AE21" s="24"/>
      <c r="AF21" s="24"/>
      <c r="AG21" s="24"/>
      <c r="AH21" s="24"/>
      <c r="AI21" s="24"/>
      <c r="AJ21" s="24"/>
      <c r="AK21" s="24"/>
      <c r="AL21" s="24"/>
      <c r="AM21" s="24"/>
      <c r="AN21" s="24"/>
      <c r="AO21" s="24"/>
      <c r="AP21" s="24"/>
      <c r="AQ21" s="24"/>
      <c r="AR21" s="24"/>
      <c r="AS21" s="24"/>
    </row>
    <row r="22" spans="1:45" ht="22.5" customHeight="1">
      <c r="A22" s="66" t="s">
        <v>341</v>
      </c>
      <c r="B22" s="66" t="s">
        <v>345</v>
      </c>
      <c r="C22" s="57" t="s">
        <v>358</v>
      </c>
      <c r="D22" s="66" t="s">
        <v>345</v>
      </c>
      <c r="E22" s="66" t="s">
        <v>345</v>
      </c>
      <c r="F22" s="66" t="s">
        <v>345</v>
      </c>
      <c r="G22" s="66" t="s">
        <v>345</v>
      </c>
      <c r="H22" s="66" t="s">
        <v>345</v>
      </c>
      <c r="I22" s="57"/>
      <c r="J22" s="63" t="s">
        <v>377</v>
      </c>
      <c r="K22" s="64">
        <f>601168919+128640374+1285753518+626714130</f>
        <v>2642276941</v>
      </c>
      <c r="L22" s="64"/>
      <c r="M22" s="64"/>
      <c r="N22" s="64">
        <f t="shared" si="0"/>
        <v>2642276941</v>
      </c>
      <c r="O22" s="64"/>
      <c r="P22" s="64">
        <f>+N22 -Q22</f>
        <v>2111707730.8</v>
      </c>
      <c r="Q22" s="64">
        <f>528455388.2+2113822</f>
        <v>530569210.19999999</v>
      </c>
      <c r="R22" s="64"/>
      <c r="S22" s="64">
        <v>1346658557</v>
      </c>
      <c r="T22" s="64">
        <f>447987276+56301292+585668727+256701262</f>
        <v>1346658557</v>
      </c>
      <c r="U22" s="65">
        <f t="shared" si="2"/>
        <v>1</v>
      </c>
      <c r="V22" s="472"/>
      <c r="W22" s="66"/>
      <c r="X22" s="66"/>
      <c r="Y22" s="37" t="s">
        <v>344</v>
      </c>
      <c r="Z22" s="24"/>
      <c r="AA22" s="24"/>
      <c r="AB22" s="24"/>
      <c r="AC22" s="24"/>
      <c r="AD22" s="24"/>
      <c r="AE22" s="24"/>
      <c r="AF22" s="24"/>
      <c r="AG22" s="24"/>
      <c r="AH22" s="24"/>
      <c r="AI22" s="24"/>
      <c r="AJ22" s="24"/>
      <c r="AK22" s="24"/>
      <c r="AL22" s="24"/>
      <c r="AM22" s="24"/>
      <c r="AN22" s="24"/>
      <c r="AO22" s="24"/>
      <c r="AP22" s="24"/>
      <c r="AQ22" s="24"/>
      <c r="AR22" s="24"/>
      <c r="AS22" s="24"/>
    </row>
    <row r="23" spans="1:45" ht="22.5" customHeight="1">
      <c r="A23" s="66" t="s">
        <v>341</v>
      </c>
      <c r="B23" s="66" t="s">
        <v>345</v>
      </c>
      <c r="C23" s="57" t="s">
        <v>358</v>
      </c>
      <c r="D23" s="66" t="s">
        <v>345</v>
      </c>
      <c r="E23" s="66" t="s">
        <v>345</v>
      </c>
      <c r="F23" s="66" t="s">
        <v>345</v>
      </c>
      <c r="G23" s="66" t="s">
        <v>345</v>
      </c>
      <c r="H23" s="57" t="s">
        <v>358</v>
      </c>
      <c r="I23" s="57"/>
      <c r="J23" s="63" t="s">
        <v>378</v>
      </c>
      <c r="K23" s="64"/>
      <c r="L23" s="64"/>
      <c r="M23" s="64"/>
      <c r="N23" s="64">
        <f t="shared" si="0"/>
        <v>0</v>
      </c>
      <c r="O23" s="64"/>
      <c r="P23" s="64"/>
      <c r="Q23" s="64"/>
      <c r="R23" s="64"/>
      <c r="S23" s="64"/>
      <c r="T23" s="64"/>
      <c r="U23" s="65" t="e">
        <f t="shared" si="2"/>
        <v>#DIV/0!</v>
      </c>
      <c r="V23" s="66"/>
      <c r="W23" s="66"/>
      <c r="X23" s="66"/>
      <c r="Y23" s="37" t="s">
        <v>344</v>
      </c>
      <c r="Z23" s="24"/>
      <c r="AA23" s="24"/>
      <c r="AB23" s="24"/>
      <c r="AC23" s="24"/>
      <c r="AD23" s="24"/>
      <c r="AE23" s="24"/>
      <c r="AF23" s="24"/>
      <c r="AG23" s="24"/>
      <c r="AH23" s="24"/>
      <c r="AI23" s="24"/>
      <c r="AJ23" s="24"/>
      <c r="AK23" s="24"/>
      <c r="AL23" s="24"/>
      <c r="AM23" s="24"/>
      <c r="AN23" s="24"/>
      <c r="AO23" s="24"/>
      <c r="AP23" s="24"/>
      <c r="AQ23" s="24"/>
      <c r="AR23" s="24"/>
      <c r="AS23" s="24"/>
    </row>
    <row r="24" spans="1:45" ht="22.5" customHeight="1">
      <c r="A24" s="66" t="s">
        <v>341</v>
      </c>
      <c r="B24" s="66" t="s">
        <v>345</v>
      </c>
      <c r="C24" s="57" t="s">
        <v>358</v>
      </c>
      <c r="D24" s="66" t="s">
        <v>345</v>
      </c>
      <c r="E24" s="66" t="s">
        <v>345</v>
      </c>
      <c r="F24" s="66" t="s">
        <v>345</v>
      </c>
      <c r="G24" s="56" t="s">
        <v>358</v>
      </c>
      <c r="H24" s="57"/>
      <c r="I24" s="57"/>
      <c r="J24" s="58" t="s">
        <v>379</v>
      </c>
      <c r="K24" s="59">
        <f t="shared" ref="K24:M24" si="21">SUM(K25:K26)</f>
        <v>674656396</v>
      </c>
      <c r="L24" s="59">
        <f t="shared" si="21"/>
        <v>0</v>
      </c>
      <c r="M24" s="59">
        <f t="shared" si="21"/>
        <v>0</v>
      </c>
      <c r="N24" s="59">
        <f t="shared" si="0"/>
        <v>674656396</v>
      </c>
      <c r="O24" s="59">
        <f t="shared" ref="O24:T24" si="22">SUM(O25:O26)</f>
        <v>0</v>
      </c>
      <c r="P24" s="59">
        <f t="shared" si="22"/>
        <v>539185391.79999995</v>
      </c>
      <c r="Q24" s="59">
        <f t="shared" si="22"/>
        <v>135471004.19999999</v>
      </c>
      <c r="R24" s="59">
        <f t="shared" si="22"/>
        <v>0</v>
      </c>
      <c r="S24" s="59">
        <f t="shared" si="22"/>
        <v>337576430</v>
      </c>
      <c r="T24" s="59">
        <f t="shared" si="22"/>
        <v>320345426</v>
      </c>
      <c r="U24" s="60">
        <f t="shared" si="2"/>
        <v>0.94895673255386936</v>
      </c>
      <c r="V24" s="66"/>
      <c r="W24" s="66"/>
      <c r="X24" s="66"/>
      <c r="Y24" s="37" t="s">
        <v>344</v>
      </c>
      <c r="Z24" s="24"/>
      <c r="AA24" s="24"/>
      <c r="AB24" s="24"/>
      <c r="AC24" s="24"/>
      <c r="AD24" s="24"/>
      <c r="AE24" s="24"/>
      <c r="AF24" s="24"/>
      <c r="AG24" s="24"/>
      <c r="AH24" s="24"/>
      <c r="AI24" s="24"/>
      <c r="AJ24" s="24"/>
      <c r="AK24" s="24"/>
      <c r="AL24" s="24"/>
      <c r="AM24" s="24"/>
      <c r="AN24" s="24"/>
      <c r="AO24" s="24"/>
      <c r="AP24" s="24"/>
      <c r="AQ24" s="24"/>
      <c r="AR24" s="24"/>
      <c r="AS24" s="24"/>
    </row>
    <row r="25" spans="1:45" ht="22.5" customHeight="1">
      <c r="A25" s="66" t="s">
        <v>341</v>
      </c>
      <c r="B25" s="66" t="s">
        <v>345</v>
      </c>
      <c r="C25" s="57" t="s">
        <v>358</v>
      </c>
      <c r="D25" s="66" t="s">
        <v>345</v>
      </c>
      <c r="E25" s="66" t="s">
        <v>345</v>
      </c>
      <c r="F25" s="66" t="s">
        <v>345</v>
      </c>
      <c r="G25" s="57" t="s">
        <v>358</v>
      </c>
      <c r="H25" s="57" t="s">
        <v>345</v>
      </c>
      <c r="I25" s="57"/>
      <c r="J25" s="63" t="s">
        <v>380</v>
      </c>
      <c r="K25" s="64">
        <f>384795637+202501633+87359126</f>
        <v>674656396</v>
      </c>
      <c r="L25" s="64"/>
      <c r="M25" s="64"/>
      <c r="N25" s="64">
        <f t="shared" si="0"/>
        <v>674656396</v>
      </c>
      <c r="O25" s="64"/>
      <c r="P25" s="64">
        <f>+N25 -Q25</f>
        <v>539185391.79999995</v>
      </c>
      <c r="Q25" s="64">
        <f>134931279.2+539725</f>
        <v>135471004.19999999</v>
      </c>
      <c r="R25" s="64"/>
      <c r="S25" s="64">
        <f>320345426+17231004</f>
        <v>337576430</v>
      </c>
      <c r="T25" s="64">
        <f>185265000+90261895+44818531</f>
        <v>320345426</v>
      </c>
      <c r="U25" s="65">
        <f t="shared" si="2"/>
        <v>0.94895673255386936</v>
      </c>
      <c r="V25" s="66"/>
      <c r="W25" s="66"/>
      <c r="X25" s="66"/>
      <c r="Y25" s="37" t="s">
        <v>344</v>
      </c>
      <c r="Z25" s="24"/>
      <c r="AA25" s="24"/>
      <c r="AB25" s="24"/>
      <c r="AC25" s="24"/>
      <c r="AD25" s="24"/>
      <c r="AE25" s="24"/>
      <c r="AF25" s="24"/>
      <c r="AG25" s="24"/>
      <c r="AH25" s="24"/>
      <c r="AI25" s="24"/>
      <c r="AJ25" s="24"/>
      <c r="AK25" s="24"/>
      <c r="AL25" s="24"/>
      <c r="AM25" s="24"/>
      <c r="AN25" s="24"/>
      <c r="AO25" s="24"/>
      <c r="AP25" s="24"/>
      <c r="AQ25" s="24"/>
      <c r="AR25" s="24"/>
      <c r="AS25" s="24"/>
    </row>
    <row r="26" spans="1:45" ht="22.5" customHeight="1">
      <c r="A26" s="66" t="s">
        <v>341</v>
      </c>
      <c r="B26" s="66" t="s">
        <v>345</v>
      </c>
      <c r="C26" s="57" t="s">
        <v>358</v>
      </c>
      <c r="D26" s="66" t="s">
        <v>345</v>
      </c>
      <c r="E26" s="66" t="s">
        <v>345</v>
      </c>
      <c r="F26" s="66" t="s">
        <v>345</v>
      </c>
      <c r="G26" s="57" t="s">
        <v>358</v>
      </c>
      <c r="H26" s="57" t="s">
        <v>358</v>
      </c>
      <c r="I26" s="57"/>
      <c r="J26" s="63" t="s">
        <v>381</v>
      </c>
      <c r="K26" s="64"/>
      <c r="L26" s="64"/>
      <c r="M26" s="64"/>
      <c r="N26" s="64">
        <f t="shared" si="0"/>
        <v>0</v>
      </c>
      <c r="O26" s="64"/>
      <c r="P26" s="64"/>
      <c r="Q26" s="64"/>
      <c r="R26" s="64"/>
      <c r="S26" s="64"/>
      <c r="T26" s="64"/>
      <c r="U26" s="65" t="e">
        <f t="shared" si="2"/>
        <v>#DIV/0!</v>
      </c>
      <c r="V26" s="66"/>
      <c r="W26" s="66"/>
      <c r="X26" s="66"/>
      <c r="Y26" s="37" t="s">
        <v>344</v>
      </c>
      <c r="Z26" s="24"/>
      <c r="AA26" s="24"/>
      <c r="AB26" s="24"/>
      <c r="AC26" s="24"/>
      <c r="AD26" s="24"/>
      <c r="AE26" s="24"/>
      <c r="AF26" s="24"/>
      <c r="AG26" s="24"/>
      <c r="AH26" s="24"/>
      <c r="AI26" s="24"/>
      <c r="AJ26" s="24"/>
      <c r="AK26" s="24"/>
      <c r="AL26" s="24"/>
      <c r="AM26" s="24"/>
      <c r="AN26" s="24"/>
      <c r="AO26" s="24"/>
      <c r="AP26" s="24"/>
      <c r="AQ26" s="24"/>
      <c r="AR26" s="24"/>
      <c r="AS26" s="24"/>
    </row>
    <row r="27" spans="1:45" ht="22.5" customHeight="1">
      <c r="A27" s="66" t="s">
        <v>341</v>
      </c>
      <c r="B27" s="66" t="s">
        <v>345</v>
      </c>
      <c r="C27" s="57" t="s">
        <v>358</v>
      </c>
      <c r="D27" s="66" t="s">
        <v>345</v>
      </c>
      <c r="E27" s="66" t="s">
        <v>345</v>
      </c>
      <c r="F27" s="66" t="s">
        <v>345</v>
      </c>
      <c r="G27" s="56" t="s">
        <v>382</v>
      </c>
      <c r="H27" s="57"/>
      <c r="I27" s="57"/>
      <c r="J27" s="58" t="s">
        <v>383</v>
      </c>
      <c r="K27" s="59">
        <f t="shared" ref="K27:M27" si="23">SUM(K28:K29)</f>
        <v>0</v>
      </c>
      <c r="L27" s="59">
        <f t="shared" si="23"/>
        <v>0</v>
      </c>
      <c r="M27" s="59">
        <f t="shared" si="23"/>
        <v>0</v>
      </c>
      <c r="N27" s="59">
        <f t="shared" si="0"/>
        <v>0</v>
      </c>
      <c r="O27" s="59">
        <f t="shared" ref="O27:T27" si="24">SUM(O28:O29)</f>
        <v>0</v>
      </c>
      <c r="P27" s="59">
        <f t="shared" si="24"/>
        <v>0</v>
      </c>
      <c r="Q27" s="59">
        <f t="shared" si="24"/>
        <v>0</v>
      </c>
      <c r="R27" s="59">
        <f t="shared" si="24"/>
        <v>0</v>
      </c>
      <c r="S27" s="59">
        <f t="shared" si="24"/>
        <v>0</v>
      </c>
      <c r="T27" s="59">
        <f t="shared" si="24"/>
        <v>0</v>
      </c>
      <c r="U27" s="60" t="e">
        <f t="shared" si="2"/>
        <v>#DIV/0!</v>
      </c>
      <c r="V27" s="66"/>
      <c r="W27" s="66"/>
      <c r="X27" s="66"/>
      <c r="Y27" s="37" t="s">
        <v>344</v>
      </c>
      <c r="Z27" s="24"/>
      <c r="AA27" s="24"/>
      <c r="AB27" s="24"/>
      <c r="AC27" s="24"/>
      <c r="AD27" s="24"/>
      <c r="AE27" s="24"/>
      <c r="AF27" s="24"/>
      <c r="AG27" s="24"/>
      <c r="AH27" s="24"/>
      <c r="AI27" s="24"/>
      <c r="AJ27" s="24"/>
      <c r="AK27" s="24"/>
      <c r="AL27" s="24"/>
      <c r="AM27" s="24"/>
      <c r="AN27" s="24"/>
      <c r="AO27" s="24"/>
      <c r="AP27" s="24"/>
      <c r="AQ27" s="24"/>
      <c r="AR27" s="24"/>
      <c r="AS27" s="24"/>
    </row>
    <row r="28" spans="1:45" ht="22.5" customHeight="1">
      <c r="A28" s="66" t="s">
        <v>341</v>
      </c>
      <c r="B28" s="66" t="s">
        <v>345</v>
      </c>
      <c r="C28" s="57" t="s">
        <v>358</v>
      </c>
      <c r="D28" s="66" t="s">
        <v>345</v>
      </c>
      <c r="E28" s="66" t="s">
        <v>345</v>
      </c>
      <c r="F28" s="66" t="s">
        <v>345</v>
      </c>
      <c r="G28" s="57" t="s">
        <v>382</v>
      </c>
      <c r="H28" s="57" t="s">
        <v>345</v>
      </c>
      <c r="I28" s="57"/>
      <c r="J28" s="63" t="s">
        <v>384</v>
      </c>
      <c r="K28" s="64"/>
      <c r="L28" s="64"/>
      <c r="M28" s="64"/>
      <c r="N28" s="64">
        <f t="shared" si="0"/>
        <v>0</v>
      </c>
      <c r="O28" s="64"/>
      <c r="P28" s="64"/>
      <c r="Q28" s="64"/>
      <c r="R28" s="64"/>
      <c r="S28" s="64"/>
      <c r="T28" s="64"/>
      <c r="U28" s="65" t="e">
        <f t="shared" si="2"/>
        <v>#DIV/0!</v>
      </c>
      <c r="V28" s="66"/>
      <c r="W28" s="66"/>
      <c r="X28" s="66"/>
      <c r="Y28" s="37" t="s">
        <v>344</v>
      </c>
      <c r="Z28" s="24"/>
      <c r="AA28" s="24"/>
      <c r="AB28" s="24"/>
      <c r="AC28" s="24"/>
      <c r="AD28" s="24"/>
      <c r="AE28" s="24"/>
      <c r="AF28" s="24"/>
      <c r="AG28" s="24"/>
      <c r="AH28" s="24"/>
      <c r="AI28" s="24"/>
      <c r="AJ28" s="24"/>
      <c r="AK28" s="24"/>
      <c r="AL28" s="24"/>
      <c r="AM28" s="24"/>
      <c r="AN28" s="24"/>
      <c r="AO28" s="24"/>
      <c r="AP28" s="24"/>
      <c r="AQ28" s="24"/>
      <c r="AR28" s="24"/>
      <c r="AS28" s="24"/>
    </row>
    <row r="29" spans="1:45" ht="22.5" customHeight="1">
      <c r="A29" s="66" t="s">
        <v>341</v>
      </c>
      <c r="B29" s="66" t="s">
        <v>345</v>
      </c>
      <c r="C29" s="57" t="s">
        <v>358</v>
      </c>
      <c r="D29" s="66" t="s">
        <v>345</v>
      </c>
      <c r="E29" s="66" t="s">
        <v>345</v>
      </c>
      <c r="F29" s="66" t="s">
        <v>345</v>
      </c>
      <c r="G29" s="57" t="s">
        <v>382</v>
      </c>
      <c r="H29" s="57" t="s">
        <v>358</v>
      </c>
      <c r="I29" s="57"/>
      <c r="J29" s="63" t="s">
        <v>385</v>
      </c>
      <c r="K29" s="64"/>
      <c r="L29" s="64"/>
      <c r="M29" s="64"/>
      <c r="N29" s="64">
        <f t="shared" si="0"/>
        <v>0</v>
      </c>
      <c r="O29" s="64"/>
      <c r="P29" s="64"/>
      <c r="Q29" s="64"/>
      <c r="R29" s="64"/>
      <c r="S29" s="64"/>
      <c r="T29" s="64"/>
      <c r="U29" s="65" t="e">
        <f t="shared" si="2"/>
        <v>#DIV/0!</v>
      </c>
      <c r="V29" s="66"/>
      <c r="W29" s="66"/>
      <c r="X29" s="66"/>
      <c r="Y29" s="37" t="s">
        <v>344</v>
      </c>
      <c r="Z29" s="24"/>
      <c r="AA29" s="24"/>
      <c r="AB29" s="24"/>
      <c r="AC29" s="24"/>
      <c r="AD29" s="24"/>
      <c r="AE29" s="24"/>
      <c r="AF29" s="24"/>
      <c r="AG29" s="24"/>
      <c r="AH29" s="24"/>
      <c r="AI29" s="24"/>
      <c r="AJ29" s="24"/>
      <c r="AK29" s="24"/>
      <c r="AL29" s="24"/>
      <c r="AM29" s="24"/>
      <c r="AN29" s="24"/>
      <c r="AO29" s="24"/>
      <c r="AP29" s="24"/>
      <c r="AQ29" s="24"/>
      <c r="AR29" s="24"/>
      <c r="AS29" s="24"/>
    </row>
    <row r="30" spans="1:45" ht="22.5" customHeight="1">
      <c r="A30" s="66" t="s">
        <v>341</v>
      </c>
      <c r="B30" s="66" t="s">
        <v>345</v>
      </c>
      <c r="C30" s="57" t="s">
        <v>358</v>
      </c>
      <c r="D30" s="66" t="s">
        <v>345</v>
      </c>
      <c r="E30" s="66" t="s">
        <v>345</v>
      </c>
      <c r="F30" s="66" t="s">
        <v>345</v>
      </c>
      <c r="G30" s="56" t="s">
        <v>386</v>
      </c>
      <c r="H30" s="57"/>
      <c r="I30" s="57"/>
      <c r="J30" s="58" t="s">
        <v>387</v>
      </c>
      <c r="K30" s="59">
        <f t="shared" ref="K30:M30" si="25">SUM(K31:K32)</f>
        <v>0</v>
      </c>
      <c r="L30" s="59">
        <f t="shared" si="25"/>
        <v>0</v>
      </c>
      <c r="M30" s="59">
        <f t="shared" si="25"/>
        <v>0</v>
      </c>
      <c r="N30" s="59">
        <f t="shared" si="0"/>
        <v>0</v>
      </c>
      <c r="O30" s="59">
        <f t="shared" ref="O30:T30" si="26">SUM(O31:O32)</f>
        <v>0</v>
      </c>
      <c r="P30" s="59">
        <f t="shared" si="26"/>
        <v>0</v>
      </c>
      <c r="Q30" s="59">
        <f t="shared" si="26"/>
        <v>0</v>
      </c>
      <c r="R30" s="59">
        <f t="shared" si="26"/>
        <v>0</v>
      </c>
      <c r="S30" s="59">
        <f t="shared" si="26"/>
        <v>0</v>
      </c>
      <c r="T30" s="59">
        <f t="shared" si="26"/>
        <v>0</v>
      </c>
      <c r="U30" s="60" t="e">
        <f t="shared" si="2"/>
        <v>#DIV/0!</v>
      </c>
      <c r="V30" s="66"/>
      <c r="W30" s="66"/>
      <c r="X30" s="66"/>
      <c r="Y30" s="37" t="s">
        <v>344</v>
      </c>
      <c r="Z30" s="24"/>
      <c r="AA30" s="24"/>
      <c r="AB30" s="24"/>
      <c r="AC30" s="24"/>
      <c r="AD30" s="24"/>
      <c r="AE30" s="24"/>
      <c r="AF30" s="24"/>
      <c r="AG30" s="24"/>
      <c r="AH30" s="24"/>
      <c r="AI30" s="24"/>
      <c r="AJ30" s="24"/>
      <c r="AK30" s="24"/>
      <c r="AL30" s="24"/>
      <c r="AM30" s="24"/>
      <c r="AN30" s="24"/>
      <c r="AO30" s="24"/>
      <c r="AP30" s="24"/>
      <c r="AQ30" s="24"/>
      <c r="AR30" s="24"/>
      <c r="AS30" s="24"/>
    </row>
    <row r="31" spans="1:45" ht="22.5" customHeight="1">
      <c r="A31" s="66" t="s">
        <v>341</v>
      </c>
      <c r="B31" s="66" t="s">
        <v>345</v>
      </c>
      <c r="C31" s="57" t="s">
        <v>358</v>
      </c>
      <c r="D31" s="66" t="s">
        <v>345</v>
      </c>
      <c r="E31" s="66" t="s">
        <v>345</v>
      </c>
      <c r="F31" s="66" t="s">
        <v>345</v>
      </c>
      <c r="G31" s="57" t="s">
        <v>386</v>
      </c>
      <c r="H31" s="57" t="s">
        <v>345</v>
      </c>
      <c r="I31" s="57"/>
      <c r="J31" s="63" t="s">
        <v>388</v>
      </c>
      <c r="K31" s="64"/>
      <c r="L31" s="64"/>
      <c r="M31" s="64"/>
      <c r="N31" s="64">
        <f t="shared" si="0"/>
        <v>0</v>
      </c>
      <c r="O31" s="64"/>
      <c r="P31" s="64"/>
      <c r="Q31" s="64"/>
      <c r="R31" s="64"/>
      <c r="S31" s="64"/>
      <c r="T31" s="64"/>
      <c r="U31" s="65" t="e">
        <f t="shared" si="2"/>
        <v>#DIV/0!</v>
      </c>
      <c r="V31" s="66"/>
      <c r="W31" s="66"/>
      <c r="X31" s="66"/>
      <c r="Y31" s="37" t="s">
        <v>344</v>
      </c>
      <c r="Z31" s="24"/>
      <c r="AA31" s="24"/>
      <c r="AB31" s="24"/>
      <c r="AC31" s="24"/>
      <c r="AD31" s="24"/>
      <c r="AE31" s="24"/>
      <c r="AF31" s="24"/>
      <c r="AG31" s="24"/>
      <c r="AH31" s="24"/>
      <c r="AI31" s="24"/>
      <c r="AJ31" s="24"/>
      <c r="AK31" s="24"/>
      <c r="AL31" s="24"/>
      <c r="AM31" s="24"/>
      <c r="AN31" s="24"/>
      <c r="AO31" s="24"/>
      <c r="AP31" s="24"/>
      <c r="AQ31" s="24"/>
      <c r="AR31" s="24"/>
      <c r="AS31" s="24"/>
    </row>
    <row r="32" spans="1:45" ht="22.5" customHeight="1">
      <c r="A32" s="66" t="s">
        <v>341</v>
      </c>
      <c r="B32" s="66" t="s">
        <v>345</v>
      </c>
      <c r="C32" s="57" t="s">
        <v>358</v>
      </c>
      <c r="D32" s="66" t="s">
        <v>345</v>
      </c>
      <c r="E32" s="66" t="s">
        <v>345</v>
      </c>
      <c r="F32" s="66" t="s">
        <v>345</v>
      </c>
      <c r="G32" s="57" t="s">
        <v>386</v>
      </c>
      <c r="H32" s="57" t="s">
        <v>358</v>
      </c>
      <c r="I32" s="57"/>
      <c r="J32" s="63" t="s">
        <v>389</v>
      </c>
      <c r="K32" s="64"/>
      <c r="L32" s="64"/>
      <c r="M32" s="64"/>
      <c r="N32" s="64">
        <f t="shared" si="0"/>
        <v>0</v>
      </c>
      <c r="O32" s="64"/>
      <c r="P32" s="64"/>
      <c r="Q32" s="64"/>
      <c r="R32" s="64"/>
      <c r="S32" s="64"/>
      <c r="T32" s="64"/>
      <c r="U32" s="65" t="e">
        <f t="shared" si="2"/>
        <v>#DIV/0!</v>
      </c>
      <c r="V32" s="66"/>
      <c r="W32" s="66"/>
      <c r="X32" s="66"/>
      <c r="Y32" s="37" t="s">
        <v>344</v>
      </c>
      <c r="Z32" s="24"/>
      <c r="AA32" s="24"/>
      <c r="AB32" s="24"/>
      <c r="AC32" s="24"/>
      <c r="AD32" s="24"/>
      <c r="AE32" s="24"/>
      <c r="AF32" s="24"/>
      <c r="AG32" s="24"/>
      <c r="AH32" s="24"/>
      <c r="AI32" s="24"/>
      <c r="AJ32" s="24"/>
      <c r="AK32" s="24"/>
      <c r="AL32" s="24"/>
      <c r="AM32" s="24"/>
      <c r="AN32" s="24"/>
      <c r="AO32" s="24"/>
      <c r="AP32" s="24"/>
      <c r="AQ32" s="24"/>
      <c r="AR32" s="24"/>
      <c r="AS32" s="24"/>
    </row>
    <row r="33" spans="1:45" ht="22.5" customHeight="1">
      <c r="A33" s="50" t="s">
        <v>341</v>
      </c>
      <c r="B33" s="51" t="s">
        <v>345</v>
      </c>
      <c r="C33" s="51" t="s">
        <v>358</v>
      </c>
      <c r="D33" s="51" t="s">
        <v>358</v>
      </c>
      <c r="E33" s="51"/>
      <c r="F33" s="52"/>
      <c r="G33" s="52"/>
      <c r="H33" s="52"/>
      <c r="I33" s="52"/>
      <c r="J33" s="53" t="s">
        <v>390</v>
      </c>
      <c r="K33" s="54">
        <f>+K34+K54</f>
        <v>15988876939</v>
      </c>
      <c r="L33" s="54">
        <f>+L34+L54</f>
        <v>0</v>
      </c>
      <c r="M33" s="54">
        <f>+M34+M54</f>
        <v>0</v>
      </c>
      <c r="N33" s="54">
        <f t="shared" si="0"/>
        <v>15988876939</v>
      </c>
      <c r="O33" s="54">
        <f t="shared" ref="O33:T33" si="27">+O34+O54</f>
        <v>2456949888</v>
      </c>
      <c r="P33" s="54">
        <f t="shared" si="27"/>
        <v>11951743806.1</v>
      </c>
      <c r="Q33" s="54">
        <f t="shared" si="27"/>
        <v>1580183244.9000001</v>
      </c>
      <c r="R33" s="54">
        <f t="shared" si="27"/>
        <v>0</v>
      </c>
      <c r="S33" s="54">
        <f t="shared" si="27"/>
        <v>9854557540</v>
      </c>
      <c r="T33" s="54">
        <f t="shared" si="27"/>
        <v>5319987477</v>
      </c>
      <c r="U33" s="55">
        <f t="shared" si="2"/>
        <v>0.53985046567600636</v>
      </c>
      <c r="V33" s="51"/>
      <c r="W33" s="50"/>
      <c r="X33" s="50"/>
      <c r="Y33" s="37" t="s">
        <v>344</v>
      </c>
      <c r="Z33" s="24"/>
      <c r="AA33" s="24"/>
      <c r="AB33" s="24"/>
      <c r="AC33" s="24"/>
      <c r="AD33" s="24"/>
      <c r="AE33" s="24"/>
      <c r="AF33" s="24"/>
      <c r="AG33" s="24"/>
      <c r="AH33" s="24"/>
      <c r="AI33" s="24"/>
      <c r="AJ33" s="24"/>
      <c r="AK33" s="24"/>
      <c r="AL33" s="24"/>
      <c r="AM33" s="24"/>
      <c r="AN33" s="24"/>
      <c r="AO33" s="24"/>
      <c r="AP33" s="24"/>
      <c r="AQ33" s="24"/>
      <c r="AR33" s="24"/>
      <c r="AS33" s="24"/>
    </row>
    <row r="34" spans="1:45" ht="22.5" customHeight="1">
      <c r="A34" s="50">
        <v>1</v>
      </c>
      <c r="B34" s="51" t="s">
        <v>345</v>
      </c>
      <c r="C34" s="51" t="s">
        <v>358</v>
      </c>
      <c r="D34" s="51" t="s">
        <v>358</v>
      </c>
      <c r="E34" s="51" t="s">
        <v>345</v>
      </c>
      <c r="F34" s="52"/>
      <c r="G34" s="52"/>
      <c r="H34" s="52"/>
      <c r="I34" s="52"/>
      <c r="J34" s="53" t="s">
        <v>391</v>
      </c>
      <c r="K34" s="54">
        <f t="shared" ref="K34:M34" si="28">+K35</f>
        <v>13194931939</v>
      </c>
      <c r="L34" s="54">
        <f t="shared" si="28"/>
        <v>0</v>
      </c>
      <c r="M34" s="54">
        <f t="shared" si="28"/>
        <v>0</v>
      </c>
      <c r="N34" s="54">
        <f t="shared" si="0"/>
        <v>13194931939</v>
      </c>
      <c r="O34" s="54">
        <f t="shared" ref="O34:R34" si="29">+O35</f>
        <v>501188388</v>
      </c>
      <c r="P34" s="54">
        <f t="shared" si="29"/>
        <v>11394072384.1</v>
      </c>
      <c r="Q34" s="54">
        <f t="shared" si="29"/>
        <v>1299671166.9000001</v>
      </c>
      <c r="R34" s="54">
        <f t="shared" si="29"/>
        <v>0</v>
      </c>
      <c r="S34" s="54">
        <f>+S35+S42+S45+S48+S51</f>
        <v>8936324153</v>
      </c>
      <c r="T34" s="54">
        <f>+T35+T42+T45+T48+T51</f>
        <v>4599920616</v>
      </c>
      <c r="U34" s="55">
        <f t="shared" si="2"/>
        <v>0.51474415399935636</v>
      </c>
      <c r="V34" s="51"/>
      <c r="W34" s="50"/>
      <c r="X34" s="50"/>
      <c r="Y34" s="37"/>
      <c r="Z34" s="24"/>
      <c r="AA34" s="24"/>
      <c r="AB34" s="24"/>
      <c r="AC34" s="24"/>
      <c r="AD34" s="24"/>
      <c r="AE34" s="24"/>
      <c r="AF34" s="24"/>
      <c r="AG34" s="24"/>
      <c r="AH34" s="24"/>
      <c r="AI34" s="24"/>
      <c r="AJ34" s="24"/>
      <c r="AK34" s="24"/>
      <c r="AL34" s="24"/>
      <c r="AM34" s="24"/>
      <c r="AN34" s="24"/>
      <c r="AO34" s="24"/>
      <c r="AP34" s="24"/>
      <c r="AQ34" s="24"/>
      <c r="AR34" s="24"/>
      <c r="AS34" s="24"/>
    </row>
    <row r="35" spans="1:45" ht="22.5" customHeight="1" thickTop="1" thickBot="1">
      <c r="A35" s="61" t="s">
        <v>341</v>
      </c>
      <c r="B35" s="61" t="s">
        <v>345</v>
      </c>
      <c r="C35" s="56" t="s">
        <v>358</v>
      </c>
      <c r="D35" s="56" t="s">
        <v>358</v>
      </c>
      <c r="E35" s="56" t="s">
        <v>345</v>
      </c>
      <c r="F35" s="56" t="s">
        <v>345</v>
      </c>
      <c r="G35" s="56"/>
      <c r="H35" s="57"/>
      <c r="I35" s="57"/>
      <c r="J35" s="58" t="s">
        <v>392</v>
      </c>
      <c r="K35" s="59">
        <f>+K36+K42+K45+K48+K51+K40</f>
        <v>13194931939</v>
      </c>
      <c r="L35" s="59">
        <f>+L36+L42+L45+L48+L51</f>
        <v>0</v>
      </c>
      <c r="M35" s="59">
        <f>+M36+M42+M45+M48+M51</f>
        <v>0</v>
      </c>
      <c r="N35" s="59">
        <f t="shared" si="0"/>
        <v>13194931939</v>
      </c>
      <c r="O35" s="59">
        <f>+O36+O42+O45+O48+O51</f>
        <v>501188388</v>
      </c>
      <c r="P35" s="59">
        <f>+P36+P42+P45+P48+P51+P40</f>
        <v>11394072384.1</v>
      </c>
      <c r="Q35" s="59">
        <f>+Q36+Q42+Q45+Q48+Q51</f>
        <v>1299671166.9000001</v>
      </c>
      <c r="R35" s="59">
        <f>+R36+R42+R45+R48+R51</f>
        <v>0</v>
      </c>
      <c r="S35" s="59">
        <f>+S36+S40</f>
        <v>1134195575</v>
      </c>
      <c r="T35" s="59">
        <f>+T36+T40</f>
        <v>883785917</v>
      </c>
      <c r="U35" s="60">
        <f t="shared" si="2"/>
        <v>0.77921827282741785</v>
      </c>
      <c r="V35" s="61"/>
      <c r="W35" s="61"/>
      <c r="X35" s="61"/>
      <c r="Y35" s="37" t="s">
        <v>344</v>
      </c>
      <c r="Z35" s="62"/>
      <c r="AA35" s="62"/>
      <c r="AB35" s="62"/>
      <c r="AC35" s="62"/>
      <c r="AD35" s="62"/>
      <c r="AE35" s="62"/>
      <c r="AF35" s="62"/>
      <c r="AG35" s="62"/>
      <c r="AH35" s="62"/>
      <c r="AI35" s="62"/>
      <c r="AJ35" s="62"/>
      <c r="AK35" s="62"/>
      <c r="AL35" s="62"/>
      <c r="AM35" s="62"/>
      <c r="AN35" s="62"/>
      <c r="AO35" s="62"/>
      <c r="AP35" s="62"/>
      <c r="AQ35" s="62"/>
      <c r="AR35" s="62"/>
      <c r="AS35" s="62"/>
    </row>
    <row r="36" spans="1:45" ht="22.5" customHeight="1" thickTop="1" thickBot="1">
      <c r="A36" s="66" t="s">
        <v>341</v>
      </c>
      <c r="B36" s="66" t="s">
        <v>345</v>
      </c>
      <c r="C36" s="57" t="s">
        <v>358</v>
      </c>
      <c r="D36" s="57" t="s">
        <v>358</v>
      </c>
      <c r="E36" s="66" t="s">
        <v>345</v>
      </c>
      <c r="F36" s="57" t="s">
        <v>345</v>
      </c>
      <c r="G36" s="56" t="s">
        <v>345</v>
      </c>
      <c r="H36" s="57"/>
      <c r="I36" s="57"/>
      <c r="J36" s="58" t="s">
        <v>393</v>
      </c>
      <c r="K36" s="64">
        <f t="shared" ref="K36:M36" si="30">+K37+K38</f>
        <v>3672986787</v>
      </c>
      <c r="L36" s="64">
        <f t="shared" si="30"/>
        <v>0</v>
      </c>
      <c r="M36" s="64">
        <f t="shared" si="30"/>
        <v>0</v>
      </c>
      <c r="N36" s="64">
        <f t="shared" si="0"/>
        <v>3672986787</v>
      </c>
      <c r="O36" s="64">
        <f t="shared" ref="O36:T36" si="31">+O37+O38</f>
        <v>0</v>
      </c>
      <c r="P36" s="64">
        <f t="shared" si="31"/>
        <v>3304218913.3000002</v>
      </c>
      <c r="Q36" s="470">
        <f t="shared" si="31"/>
        <v>368767873.69999999</v>
      </c>
      <c r="R36" s="64">
        <f t="shared" si="31"/>
        <v>0</v>
      </c>
      <c r="S36" s="64">
        <f t="shared" si="31"/>
        <v>1071093460</v>
      </c>
      <c r="T36" s="64">
        <f t="shared" si="31"/>
        <v>820683802</v>
      </c>
      <c r="U36" s="65">
        <f t="shared" si="2"/>
        <v>0.76621119692020156</v>
      </c>
      <c r="V36" s="475" t="s">
        <v>2132</v>
      </c>
      <c r="W36" s="66" t="s">
        <v>394</v>
      </c>
      <c r="X36" s="66" t="s">
        <v>395</v>
      </c>
      <c r="Y36" s="67" t="s">
        <v>344</v>
      </c>
      <c r="Z36" s="24"/>
      <c r="AA36" s="24"/>
      <c r="AB36" s="24"/>
      <c r="AC36" s="24"/>
      <c r="AD36" s="24"/>
      <c r="AE36" s="24"/>
      <c r="AF36" s="24"/>
      <c r="AG36" s="24"/>
      <c r="AH36" s="24"/>
      <c r="AI36" s="24"/>
      <c r="AJ36" s="24"/>
      <c r="AK36" s="24"/>
      <c r="AL36" s="24"/>
      <c r="AM36" s="24"/>
      <c r="AN36" s="24"/>
      <c r="AO36" s="24"/>
      <c r="AP36" s="24"/>
      <c r="AQ36" s="24"/>
      <c r="AR36" s="24"/>
      <c r="AS36" s="24"/>
    </row>
    <row r="37" spans="1:45" ht="22.5" customHeight="1" thickTop="1" thickBot="1">
      <c r="A37" s="66" t="s">
        <v>341</v>
      </c>
      <c r="B37" s="66" t="s">
        <v>345</v>
      </c>
      <c r="C37" s="57" t="s">
        <v>358</v>
      </c>
      <c r="D37" s="57" t="s">
        <v>358</v>
      </c>
      <c r="E37" s="66" t="s">
        <v>345</v>
      </c>
      <c r="F37" s="66" t="s">
        <v>345</v>
      </c>
      <c r="G37" s="57" t="s">
        <v>345</v>
      </c>
      <c r="H37" s="57" t="s">
        <v>345</v>
      </c>
      <c r="I37" s="57"/>
      <c r="J37" s="63" t="s">
        <v>396</v>
      </c>
      <c r="K37" s="64">
        <v>3672986787</v>
      </c>
      <c r="L37" s="64"/>
      <c r="M37" s="64"/>
      <c r="N37" s="64">
        <f t="shared" si="0"/>
        <v>3672986787</v>
      </c>
      <c r="O37" s="64"/>
      <c r="P37" s="64">
        <f>+N37 -Q37</f>
        <v>3304218913.3000002</v>
      </c>
      <c r="Q37" s="470">
        <f>367298678.7+1469195</f>
        <v>368767873.69999999</v>
      </c>
      <c r="R37" s="64"/>
      <c r="S37" s="64">
        <v>1071093460</v>
      </c>
      <c r="T37" s="470">
        <v>820683802</v>
      </c>
      <c r="U37" s="65">
        <f t="shared" si="2"/>
        <v>0.76621119692020156</v>
      </c>
      <c r="V37" s="66"/>
      <c r="W37" s="66"/>
      <c r="X37" s="66"/>
      <c r="Y37" s="67" t="s">
        <v>344</v>
      </c>
      <c r="Z37" s="24"/>
      <c r="AA37" s="24"/>
      <c r="AB37" s="24"/>
      <c r="AC37" s="24"/>
      <c r="AD37" s="24"/>
      <c r="AE37" s="24"/>
      <c r="AF37" s="24"/>
      <c r="AG37" s="24"/>
      <c r="AH37" s="24"/>
      <c r="AI37" s="24"/>
      <c r="AJ37" s="24"/>
      <c r="AK37" s="24"/>
      <c r="AL37" s="24"/>
      <c r="AM37" s="24"/>
      <c r="AN37" s="24"/>
      <c r="AO37" s="24"/>
      <c r="AP37" s="24"/>
      <c r="AQ37" s="24"/>
      <c r="AR37" s="24"/>
      <c r="AS37" s="24"/>
    </row>
    <row r="38" spans="1:45" ht="22.5" customHeight="1" thickTop="1" thickBot="1">
      <c r="A38" s="66" t="s">
        <v>341</v>
      </c>
      <c r="B38" s="66" t="s">
        <v>345</v>
      </c>
      <c r="C38" s="57" t="s">
        <v>358</v>
      </c>
      <c r="D38" s="57" t="s">
        <v>358</v>
      </c>
      <c r="E38" s="66" t="s">
        <v>345</v>
      </c>
      <c r="F38" s="66" t="s">
        <v>345</v>
      </c>
      <c r="G38" s="57" t="s">
        <v>345</v>
      </c>
      <c r="H38" s="57" t="s">
        <v>358</v>
      </c>
      <c r="I38" s="57"/>
      <c r="J38" s="63" t="s">
        <v>397</v>
      </c>
      <c r="K38" s="64"/>
      <c r="L38" s="64"/>
      <c r="M38" s="64"/>
      <c r="N38" s="64">
        <f t="shared" si="0"/>
        <v>0</v>
      </c>
      <c r="O38" s="64"/>
      <c r="P38" s="64"/>
      <c r="Q38" s="470"/>
      <c r="R38" s="64"/>
      <c r="S38" s="64"/>
      <c r="T38" s="64"/>
      <c r="U38" s="65" t="e">
        <f t="shared" si="2"/>
        <v>#DIV/0!</v>
      </c>
      <c r="V38" s="66"/>
      <c r="W38" s="66"/>
      <c r="X38" s="66"/>
      <c r="Y38" s="67" t="s">
        <v>344</v>
      </c>
      <c r="Z38" s="24"/>
      <c r="AA38" s="24"/>
      <c r="AB38" s="24"/>
      <c r="AC38" s="24"/>
      <c r="AD38" s="24"/>
      <c r="AE38" s="24"/>
      <c r="AF38" s="24"/>
      <c r="AG38" s="24"/>
      <c r="AH38" s="24"/>
      <c r="AI38" s="24"/>
      <c r="AJ38" s="24"/>
      <c r="AK38" s="24"/>
      <c r="AL38" s="24"/>
      <c r="AM38" s="24"/>
      <c r="AN38" s="24"/>
      <c r="AO38" s="24"/>
      <c r="AP38" s="24"/>
      <c r="AQ38" s="24"/>
      <c r="AR38" s="24"/>
      <c r="AS38" s="24"/>
    </row>
    <row r="39" spans="1:45" s="468" customFormat="1" ht="22.5" customHeight="1" thickTop="1" thickBot="1">
      <c r="A39" s="66" t="s">
        <v>341</v>
      </c>
      <c r="B39" s="66" t="s">
        <v>345</v>
      </c>
      <c r="C39" s="57" t="s">
        <v>358</v>
      </c>
      <c r="D39" s="57" t="s">
        <v>358</v>
      </c>
      <c r="E39" s="66" t="s">
        <v>345</v>
      </c>
      <c r="F39" s="57" t="s">
        <v>345</v>
      </c>
      <c r="G39" s="56" t="s">
        <v>358</v>
      </c>
      <c r="H39" s="57"/>
      <c r="I39" s="57"/>
      <c r="J39" s="58" t="s">
        <v>2221</v>
      </c>
      <c r="K39" s="59">
        <f>+K40</f>
        <v>250000000</v>
      </c>
      <c r="L39" s="64"/>
      <c r="M39" s="64"/>
      <c r="N39" s="59">
        <f>+N40</f>
        <v>250000000</v>
      </c>
      <c r="O39" s="64"/>
      <c r="P39" s="59">
        <f>+P40</f>
        <v>250000000</v>
      </c>
      <c r="Q39" s="470"/>
      <c r="R39" s="64"/>
      <c r="S39" s="59">
        <f>+S40</f>
        <v>63102115</v>
      </c>
      <c r="T39" s="64">
        <f>+T40</f>
        <v>63102115</v>
      </c>
      <c r="U39" s="65">
        <f t="shared" si="2"/>
        <v>1</v>
      </c>
      <c r="V39" s="66"/>
      <c r="W39" s="66"/>
      <c r="X39" s="66"/>
      <c r="Y39" s="67"/>
      <c r="Z39" s="24"/>
      <c r="AA39" s="24"/>
      <c r="AB39" s="24"/>
      <c r="AC39" s="24"/>
      <c r="AD39" s="24"/>
      <c r="AE39" s="24"/>
      <c r="AF39" s="24"/>
      <c r="AG39" s="24"/>
      <c r="AH39" s="24"/>
      <c r="AI39" s="24"/>
      <c r="AJ39" s="24"/>
      <c r="AK39" s="24"/>
      <c r="AL39" s="24"/>
      <c r="AM39" s="24"/>
      <c r="AN39" s="24"/>
      <c r="AO39" s="24"/>
      <c r="AP39" s="24"/>
      <c r="AQ39" s="24"/>
      <c r="AR39" s="24"/>
      <c r="AS39" s="24"/>
    </row>
    <row r="40" spans="1:45" s="468" customFormat="1" ht="22.5" customHeight="1" thickTop="1" thickBot="1">
      <c r="A40" s="66" t="s">
        <v>341</v>
      </c>
      <c r="B40" s="66" t="s">
        <v>345</v>
      </c>
      <c r="C40" s="57" t="s">
        <v>358</v>
      </c>
      <c r="D40" s="57" t="s">
        <v>358</v>
      </c>
      <c r="E40" s="66" t="s">
        <v>345</v>
      </c>
      <c r="F40" s="66" t="s">
        <v>345</v>
      </c>
      <c r="G40" s="57" t="s">
        <v>358</v>
      </c>
      <c r="H40" s="57" t="s">
        <v>345</v>
      </c>
      <c r="I40" s="57"/>
      <c r="J40" s="63" t="s">
        <v>2222</v>
      </c>
      <c r="K40" s="64">
        <v>250000000</v>
      </c>
      <c r="L40" s="64"/>
      <c r="M40" s="64"/>
      <c r="N40" s="64">
        <v>250000000</v>
      </c>
      <c r="O40" s="64"/>
      <c r="P40" s="64">
        <f>+K40</f>
        <v>250000000</v>
      </c>
      <c r="Q40" s="470"/>
      <c r="R40" s="64"/>
      <c r="S40" s="64">
        <v>63102115</v>
      </c>
      <c r="T40" s="470">
        <v>63102115</v>
      </c>
      <c r="U40" s="65">
        <f t="shared" si="2"/>
        <v>1</v>
      </c>
      <c r="V40" s="66"/>
      <c r="W40" s="66"/>
      <c r="X40" s="66"/>
      <c r="Y40" s="67"/>
      <c r="Z40" s="24"/>
      <c r="AA40" s="24"/>
      <c r="AB40" s="24"/>
      <c r="AC40" s="24"/>
      <c r="AD40" s="24"/>
      <c r="AE40" s="24"/>
      <c r="AF40" s="24"/>
      <c r="AG40" s="24"/>
      <c r="AH40" s="24"/>
      <c r="AI40" s="24"/>
      <c r="AJ40" s="24"/>
      <c r="AK40" s="24"/>
      <c r="AL40" s="24"/>
      <c r="AM40" s="24"/>
      <c r="AN40" s="24"/>
      <c r="AO40" s="24"/>
      <c r="AP40" s="24"/>
      <c r="AQ40" s="24"/>
      <c r="AR40" s="24"/>
      <c r="AS40" s="24"/>
    </row>
    <row r="41" spans="1:45" s="468" customFormat="1" ht="22.5" customHeight="1" thickTop="1" thickBot="1">
      <c r="A41" s="66" t="s">
        <v>341</v>
      </c>
      <c r="B41" s="66" t="s">
        <v>345</v>
      </c>
      <c r="C41" s="57" t="s">
        <v>358</v>
      </c>
      <c r="D41" s="57" t="s">
        <v>358</v>
      </c>
      <c r="E41" s="66" t="s">
        <v>345</v>
      </c>
      <c r="F41" s="66" t="s">
        <v>345</v>
      </c>
      <c r="G41" s="57" t="s">
        <v>358</v>
      </c>
      <c r="H41" s="57" t="s">
        <v>358</v>
      </c>
      <c r="I41" s="57"/>
      <c r="J41" s="63" t="s">
        <v>2223</v>
      </c>
      <c r="K41" s="64"/>
      <c r="L41" s="64"/>
      <c r="M41" s="64"/>
      <c r="N41" s="64"/>
      <c r="O41" s="64"/>
      <c r="P41" s="64"/>
      <c r="Q41" s="470"/>
      <c r="R41" s="64"/>
      <c r="S41" s="64"/>
      <c r="T41" s="64"/>
      <c r="U41" s="65" t="e">
        <f t="shared" si="2"/>
        <v>#DIV/0!</v>
      </c>
      <c r="V41" s="66"/>
      <c r="W41" s="66"/>
      <c r="X41" s="66"/>
      <c r="Y41" s="67"/>
      <c r="Z41" s="24"/>
      <c r="AA41" s="24"/>
      <c r="AB41" s="24"/>
      <c r="AC41" s="24"/>
      <c r="AD41" s="24"/>
      <c r="AE41" s="24"/>
      <c r="AF41" s="24"/>
      <c r="AG41" s="24"/>
      <c r="AH41" s="24"/>
      <c r="AI41" s="24"/>
      <c r="AJ41" s="24"/>
      <c r="AK41" s="24"/>
      <c r="AL41" s="24"/>
      <c r="AM41" s="24"/>
      <c r="AN41" s="24"/>
      <c r="AO41" s="24"/>
      <c r="AP41" s="24"/>
      <c r="AQ41" s="24"/>
      <c r="AR41" s="24"/>
      <c r="AS41" s="24"/>
    </row>
    <row r="42" spans="1:45" ht="22.5" customHeight="1" thickTop="1" thickBot="1">
      <c r="A42" s="66" t="s">
        <v>341</v>
      </c>
      <c r="B42" s="66" t="s">
        <v>345</v>
      </c>
      <c r="C42" s="57" t="s">
        <v>358</v>
      </c>
      <c r="D42" s="57" t="s">
        <v>358</v>
      </c>
      <c r="E42" s="66" t="s">
        <v>345</v>
      </c>
      <c r="F42" s="66" t="s">
        <v>345</v>
      </c>
      <c r="G42" s="56" t="s">
        <v>382</v>
      </c>
      <c r="H42" s="57"/>
      <c r="I42" s="57"/>
      <c r="J42" s="58" t="s">
        <v>398</v>
      </c>
      <c r="K42" s="59">
        <f t="shared" ref="K42:M42" si="32">+K43+K44</f>
        <v>8690415152</v>
      </c>
      <c r="L42" s="59">
        <f t="shared" si="32"/>
        <v>0</v>
      </c>
      <c r="M42" s="59">
        <f t="shared" si="32"/>
        <v>0</v>
      </c>
      <c r="N42" s="59">
        <f t="shared" si="0"/>
        <v>8690415152</v>
      </c>
      <c r="O42" s="59">
        <f t="shared" ref="O42:R42" si="33">+O43+O44</f>
        <v>0</v>
      </c>
      <c r="P42" s="59">
        <f t="shared" si="33"/>
        <v>7817897470.8000002</v>
      </c>
      <c r="Q42" s="469">
        <f t="shared" si="33"/>
        <v>872517681.20000005</v>
      </c>
      <c r="R42" s="64">
        <f t="shared" si="33"/>
        <v>0</v>
      </c>
      <c r="S42" s="59">
        <f>+S43</f>
        <v>7420502293</v>
      </c>
      <c r="T42" s="470">
        <f t="shared" ref="T42" si="34">+T43+T44</f>
        <v>3408651726</v>
      </c>
      <c r="U42" s="65">
        <f t="shared" si="2"/>
        <v>0.4593559292091981</v>
      </c>
      <c r="V42" s="66"/>
      <c r="W42" s="66" t="s">
        <v>399</v>
      </c>
      <c r="X42" s="66" t="s">
        <v>400</v>
      </c>
      <c r="Y42" s="67" t="s">
        <v>344</v>
      </c>
      <c r="Z42" s="24"/>
      <c r="AA42" s="24"/>
      <c r="AB42" s="24"/>
      <c r="AC42" s="24"/>
      <c r="AD42" s="24"/>
      <c r="AE42" s="24"/>
      <c r="AF42" s="24"/>
      <c r="AG42" s="24"/>
      <c r="AH42" s="24"/>
      <c r="AI42" s="24"/>
      <c r="AJ42" s="24"/>
      <c r="AK42" s="24"/>
      <c r="AL42" s="24"/>
      <c r="AM42" s="24"/>
      <c r="AN42" s="24"/>
      <c r="AO42" s="24"/>
      <c r="AP42" s="24"/>
      <c r="AQ42" s="24"/>
      <c r="AR42" s="24"/>
      <c r="AS42" s="24"/>
    </row>
    <row r="43" spans="1:45" ht="22.5" customHeight="1">
      <c r="A43" s="66" t="s">
        <v>341</v>
      </c>
      <c r="B43" s="66" t="s">
        <v>345</v>
      </c>
      <c r="C43" s="57" t="s">
        <v>358</v>
      </c>
      <c r="D43" s="57" t="s">
        <v>358</v>
      </c>
      <c r="E43" s="66" t="s">
        <v>345</v>
      </c>
      <c r="F43" s="66" t="s">
        <v>345</v>
      </c>
      <c r="G43" s="57" t="s">
        <v>382</v>
      </c>
      <c r="H43" s="57" t="s">
        <v>345</v>
      </c>
      <c r="I43" s="57"/>
      <c r="J43" s="63" t="s">
        <v>401</v>
      </c>
      <c r="K43" s="64">
        <v>8690415152</v>
      </c>
      <c r="L43" s="64"/>
      <c r="M43" s="64"/>
      <c r="N43" s="64">
        <f t="shared" si="0"/>
        <v>8690415152</v>
      </c>
      <c r="O43" s="64"/>
      <c r="P43" s="64">
        <f>+N43 -Q43</f>
        <v>7817897470.8000002</v>
      </c>
      <c r="Q43" s="470">
        <f>869041515.2+3476166</f>
        <v>872517681.20000005</v>
      </c>
      <c r="R43" s="64"/>
      <c r="S43" s="64">
        <v>7420502293</v>
      </c>
      <c r="T43" s="64">
        <v>3408651726</v>
      </c>
      <c r="U43" s="65">
        <f t="shared" si="2"/>
        <v>0.4593559292091981</v>
      </c>
      <c r="V43" s="475" t="s">
        <v>2132</v>
      </c>
      <c r="W43" s="66"/>
      <c r="X43" s="66"/>
      <c r="Y43" s="67" t="s">
        <v>344</v>
      </c>
      <c r="Z43" s="24"/>
      <c r="AA43" s="24"/>
      <c r="AB43" s="24"/>
      <c r="AC43" s="24"/>
      <c r="AD43" s="24"/>
      <c r="AE43" s="24"/>
      <c r="AF43" s="24"/>
      <c r="AG43" s="24"/>
      <c r="AH43" s="24"/>
      <c r="AI43" s="24"/>
      <c r="AJ43" s="24"/>
      <c r="AK43" s="24"/>
      <c r="AL43" s="24"/>
      <c r="AM43" s="24"/>
      <c r="AN43" s="24"/>
      <c r="AO43" s="24"/>
      <c r="AP43" s="24"/>
      <c r="AQ43" s="24"/>
      <c r="AR43" s="24"/>
      <c r="AS43" s="24"/>
    </row>
    <row r="44" spans="1:45" ht="22.5" customHeight="1">
      <c r="A44" s="66" t="s">
        <v>341</v>
      </c>
      <c r="B44" s="66" t="s">
        <v>345</v>
      </c>
      <c r="C44" s="57" t="s">
        <v>358</v>
      </c>
      <c r="D44" s="57" t="s">
        <v>358</v>
      </c>
      <c r="E44" s="66" t="s">
        <v>345</v>
      </c>
      <c r="F44" s="66" t="s">
        <v>345</v>
      </c>
      <c r="G44" s="57" t="s">
        <v>382</v>
      </c>
      <c r="H44" s="57" t="s">
        <v>358</v>
      </c>
      <c r="I44" s="57"/>
      <c r="J44" s="63" t="s">
        <v>402</v>
      </c>
      <c r="K44" s="64"/>
      <c r="L44" s="64"/>
      <c r="M44" s="64"/>
      <c r="N44" s="64">
        <f t="shared" si="0"/>
        <v>0</v>
      </c>
      <c r="O44" s="64"/>
      <c r="P44" s="64"/>
      <c r="Q44" s="64"/>
      <c r="R44" s="64"/>
      <c r="S44" s="64"/>
      <c r="T44" s="64"/>
      <c r="U44" s="65" t="e">
        <f t="shared" si="2"/>
        <v>#DIV/0!</v>
      </c>
      <c r="V44" s="66"/>
      <c r="W44" s="66"/>
      <c r="X44" s="66"/>
      <c r="Y44" s="67" t="s">
        <v>344</v>
      </c>
      <c r="Z44" s="24"/>
      <c r="AA44" s="24"/>
      <c r="AB44" s="24"/>
      <c r="AC44" s="24"/>
      <c r="AD44" s="24"/>
      <c r="AE44" s="24"/>
      <c r="AF44" s="24"/>
      <c r="AG44" s="24"/>
      <c r="AH44" s="24"/>
      <c r="AI44" s="24"/>
      <c r="AJ44" s="24"/>
      <c r="AK44" s="24"/>
      <c r="AL44" s="24"/>
      <c r="AM44" s="24"/>
      <c r="AN44" s="24"/>
      <c r="AO44" s="24"/>
      <c r="AP44" s="24"/>
      <c r="AQ44" s="24"/>
      <c r="AR44" s="24"/>
      <c r="AS44" s="24"/>
    </row>
    <row r="45" spans="1:45" ht="22.5" customHeight="1" thickTop="1" thickBot="1">
      <c r="A45" s="66" t="s">
        <v>341</v>
      </c>
      <c r="B45" s="66" t="s">
        <v>345</v>
      </c>
      <c r="C45" s="57" t="s">
        <v>358</v>
      </c>
      <c r="D45" s="57" t="s">
        <v>358</v>
      </c>
      <c r="E45" s="66" t="s">
        <v>345</v>
      </c>
      <c r="F45" s="66" t="s">
        <v>345</v>
      </c>
      <c r="G45" s="56" t="s">
        <v>386</v>
      </c>
      <c r="H45" s="57"/>
      <c r="I45" s="57"/>
      <c r="J45" s="58" t="s">
        <v>403</v>
      </c>
      <c r="K45" s="59">
        <f t="shared" ref="K45:M45" si="35">+K46+K47</f>
        <v>90000000</v>
      </c>
      <c r="L45" s="59">
        <f t="shared" si="35"/>
        <v>0</v>
      </c>
      <c r="M45" s="59">
        <f t="shared" si="35"/>
        <v>0</v>
      </c>
      <c r="N45" s="59">
        <f t="shared" si="0"/>
        <v>90000000</v>
      </c>
      <c r="O45" s="59">
        <f t="shared" ref="O45:T45" si="36">+O46+O47</f>
        <v>62999999.999999993</v>
      </c>
      <c r="P45" s="59">
        <f t="shared" si="36"/>
        <v>17964000.000000007</v>
      </c>
      <c r="Q45" s="59">
        <f t="shared" si="36"/>
        <v>9036000</v>
      </c>
      <c r="R45" s="64">
        <f t="shared" si="36"/>
        <v>0</v>
      </c>
      <c r="S45" s="59">
        <f t="shared" si="36"/>
        <v>20508470</v>
      </c>
      <c r="T45" s="64">
        <f t="shared" si="36"/>
        <v>19281060</v>
      </c>
      <c r="U45" s="65">
        <f t="shared" si="2"/>
        <v>0.94015106928990799</v>
      </c>
      <c r="V45" s="66"/>
      <c r="W45" s="66"/>
      <c r="X45" s="66"/>
      <c r="Y45" s="67" t="s">
        <v>344</v>
      </c>
      <c r="Z45" s="24"/>
      <c r="AA45" s="24"/>
      <c r="AB45" s="24"/>
      <c r="AC45" s="24"/>
      <c r="AD45" s="24"/>
      <c r="AE45" s="24"/>
      <c r="AF45" s="24"/>
      <c r="AG45" s="24"/>
      <c r="AH45" s="24"/>
      <c r="AI45" s="24"/>
      <c r="AJ45" s="24"/>
      <c r="AK45" s="24"/>
      <c r="AL45" s="24"/>
      <c r="AM45" s="24"/>
      <c r="AN45" s="24"/>
      <c r="AO45" s="24"/>
      <c r="AP45" s="24"/>
      <c r="AQ45" s="24"/>
      <c r="AR45" s="24"/>
      <c r="AS45" s="24"/>
    </row>
    <row r="46" spans="1:45" ht="22.5" customHeight="1" thickTop="1" thickBot="1">
      <c r="A46" s="66" t="s">
        <v>341</v>
      </c>
      <c r="B46" s="66" t="s">
        <v>345</v>
      </c>
      <c r="C46" s="57" t="s">
        <v>358</v>
      </c>
      <c r="D46" s="57" t="s">
        <v>358</v>
      </c>
      <c r="E46" s="66" t="s">
        <v>345</v>
      </c>
      <c r="F46" s="66" t="s">
        <v>345</v>
      </c>
      <c r="G46" s="57" t="s">
        <v>386</v>
      </c>
      <c r="H46" s="57" t="s">
        <v>345</v>
      </c>
      <c r="I46" s="57"/>
      <c r="J46" s="63" t="s">
        <v>404</v>
      </c>
      <c r="K46" s="64">
        <v>90000000</v>
      </c>
      <c r="L46" s="64"/>
      <c r="M46" s="64"/>
      <c r="N46" s="64">
        <f t="shared" si="0"/>
        <v>90000000</v>
      </c>
      <c r="O46" s="64">
        <f>+N46*0.7</f>
        <v>62999999.999999993</v>
      </c>
      <c r="P46" s="64">
        <f>+N46 -O46 -Q46</f>
        <v>17964000.000000007</v>
      </c>
      <c r="Q46" s="64">
        <f>9000000+36000</f>
        <v>9036000</v>
      </c>
      <c r="R46" s="64"/>
      <c r="S46" s="64">
        <f>17912745+2595725</f>
        <v>20508470</v>
      </c>
      <c r="T46" s="470">
        <v>19281060</v>
      </c>
      <c r="U46" s="65">
        <f t="shared" si="2"/>
        <v>0.94015106928990799</v>
      </c>
      <c r="V46" s="63" t="s">
        <v>2131</v>
      </c>
      <c r="W46" s="66"/>
      <c r="X46" s="66"/>
      <c r="Y46" s="67" t="s">
        <v>344</v>
      </c>
      <c r="Z46" s="24"/>
      <c r="AA46" s="24"/>
      <c r="AB46" s="24"/>
      <c r="AC46" s="24"/>
      <c r="AD46" s="24"/>
      <c r="AE46" s="24"/>
      <c r="AF46" s="24"/>
      <c r="AG46" s="24"/>
      <c r="AH46" s="24"/>
      <c r="AI46" s="24"/>
      <c r="AJ46" s="24"/>
      <c r="AK46" s="24"/>
      <c r="AL46" s="24"/>
      <c r="AM46" s="24"/>
      <c r="AN46" s="24"/>
      <c r="AO46" s="24"/>
      <c r="AP46" s="24"/>
      <c r="AQ46" s="24"/>
      <c r="AR46" s="24"/>
      <c r="AS46" s="24"/>
    </row>
    <row r="47" spans="1:45" ht="22.5" customHeight="1" thickTop="1" thickBot="1">
      <c r="A47" s="66" t="s">
        <v>341</v>
      </c>
      <c r="B47" s="66" t="s">
        <v>345</v>
      </c>
      <c r="C47" s="57" t="s">
        <v>358</v>
      </c>
      <c r="D47" s="57" t="s">
        <v>358</v>
      </c>
      <c r="E47" s="66" t="s">
        <v>345</v>
      </c>
      <c r="F47" s="66" t="s">
        <v>345</v>
      </c>
      <c r="G47" s="57" t="s">
        <v>386</v>
      </c>
      <c r="H47" s="57" t="s">
        <v>358</v>
      </c>
      <c r="I47" s="57"/>
      <c r="J47" s="63" t="s">
        <v>405</v>
      </c>
      <c r="K47" s="64"/>
      <c r="L47" s="64"/>
      <c r="M47" s="64"/>
      <c r="N47" s="64">
        <f t="shared" si="0"/>
        <v>0</v>
      </c>
      <c r="O47" s="64"/>
      <c r="P47" s="64"/>
      <c r="Q47" s="64"/>
      <c r="R47" s="64"/>
      <c r="S47" s="64"/>
      <c r="T47" s="64"/>
      <c r="U47" s="65" t="e">
        <f t="shared" si="2"/>
        <v>#DIV/0!</v>
      </c>
      <c r="V47" s="66"/>
      <c r="W47" s="66"/>
      <c r="X47" s="66"/>
      <c r="Y47" s="67" t="s">
        <v>344</v>
      </c>
      <c r="Z47" s="24"/>
      <c r="AA47" s="24"/>
      <c r="AB47" s="24"/>
      <c r="AC47" s="24"/>
      <c r="AD47" s="24"/>
      <c r="AE47" s="24"/>
      <c r="AF47" s="24"/>
      <c r="AG47" s="24"/>
      <c r="AH47" s="24"/>
      <c r="AI47" s="24"/>
      <c r="AJ47" s="24"/>
      <c r="AK47" s="24"/>
      <c r="AL47" s="24"/>
      <c r="AM47" s="24"/>
      <c r="AN47" s="24"/>
      <c r="AO47" s="24"/>
      <c r="AP47" s="24"/>
      <c r="AQ47" s="24"/>
      <c r="AR47" s="24"/>
      <c r="AS47" s="24"/>
    </row>
    <row r="48" spans="1:45" ht="22.5" customHeight="1" thickTop="1" thickBot="1">
      <c r="A48" s="66" t="s">
        <v>341</v>
      </c>
      <c r="B48" s="66" t="s">
        <v>345</v>
      </c>
      <c r="C48" s="57" t="s">
        <v>358</v>
      </c>
      <c r="D48" s="57" t="s">
        <v>358</v>
      </c>
      <c r="E48" s="66" t="s">
        <v>345</v>
      </c>
      <c r="F48" s="66" t="s">
        <v>345</v>
      </c>
      <c r="G48" s="56" t="s">
        <v>411</v>
      </c>
      <c r="H48" s="57"/>
      <c r="I48" s="57"/>
      <c r="J48" s="58" t="s">
        <v>406</v>
      </c>
      <c r="K48" s="59">
        <f t="shared" ref="K48:M48" si="37">+K49+K50</f>
        <v>20000000</v>
      </c>
      <c r="L48" s="59">
        <f t="shared" si="37"/>
        <v>0</v>
      </c>
      <c r="M48" s="59">
        <f t="shared" si="37"/>
        <v>0</v>
      </c>
      <c r="N48" s="59">
        <f t="shared" si="0"/>
        <v>20000000</v>
      </c>
      <c r="O48" s="59">
        <f t="shared" ref="O48:T48" si="38">+O49+O50</f>
        <v>14000000</v>
      </c>
      <c r="P48" s="59">
        <f t="shared" si="38"/>
        <v>3992000</v>
      </c>
      <c r="Q48" s="59">
        <f t="shared" si="38"/>
        <v>2008000</v>
      </c>
      <c r="R48" s="59">
        <f t="shared" si="38"/>
        <v>0</v>
      </c>
      <c r="S48" s="59">
        <f t="shared" si="38"/>
        <v>2781481</v>
      </c>
      <c r="T48" s="59">
        <f t="shared" si="38"/>
        <v>113265</v>
      </c>
      <c r="U48" s="65">
        <f t="shared" si="2"/>
        <v>4.0721112242003449E-2</v>
      </c>
      <c r="V48" s="66"/>
      <c r="W48" s="66" t="s">
        <v>407</v>
      </c>
      <c r="X48" s="66" t="s">
        <v>408</v>
      </c>
      <c r="Y48" s="67" t="s">
        <v>344</v>
      </c>
      <c r="Z48" s="24"/>
      <c r="AA48" s="24"/>
      <c r="AB48" s="24"/>
      <c r="AC48" s="24"/>
      <c r="AD48" s="24"/>
      <c r="AE48" s="24"/>
      <c r="AF48" s="24"/>
      <c r="AG48" s="24"/>
      <c r="AH48" s="24"/>
      <c r="AI48" s="24"/>
      <c r="AJ48" s="24"/>
      <c r="AK48" s="24"/>
      <c r="AL48" s="24"/>
      <c r="AM48" s="24"/>
      <c r="AN48" s="24"/>
      <c r="AO48" s="24"/>
      <c r="AP48" s="24"/>
      <c r="AQ48" s="24"/>
      <c r="AR48" s="24"/>
      <c r="AS48" s="24"/>
    </row>
    <row r="49" spans="1:45" ht="22.5" customHeight="1" thickTop="1" thickBot="1">
      <c r="A49" s="66" t="s">
        <v>341</v>
      </c>
      <c r="B49" s="66" t="s">
        <v>345</v>
      </c>
      <c r="C49" s="57" t="s">
        <v>358</v>
      </c>
      <c r="D49" s="57" t="s">
        <v>358</v>
      </c>
      <c r="E49" s="66" t="s">
        <v>345</v>
      </c>
      <c r="F49" s="66" t="s">
        <v>345</v>
      </c>
      <c r="G49" s="57" t="s">
        <v>411</v>
      </c>
      <c r="H49" s="57" t="s">
        <v>345</v>
      </c>
      <c r="I49" s="57"/>
      <c r="J49" s="63" t="s">
        <v>409</v>
      </c>
      <c r="K49" s="64">
        <v>20000000</v>
      </c>
      <c r="L49" s="64"/>
      <c r="M49" s="64"/>
      <c r="N49" s="64">
        <f t="shared" si="0"/>
        <v>20000000</v>
      </c>
      <c r="O49" s="64">
        <f>+N49*0.7</f>
        <v>14000000</v>
      </c>
      <c r="P49" s="64">
        <f>+N49 -O49 -Q49</f>
        <v>3992000</v>
      </c>
      <c r="Q49" s="64">
        <f>2000000+8000</f>
        <v>2008000</v>
      </c>
      <c r="R49" s="64"/>
      <c r="S49" s="64">
        <v>2781481</v>
      </c>
      <c r="T49" s="470">
        <v>113265</v>
      </c>
      <c r="U49" s="65">
        <f t="shared" si="2"/>
        <v>4.0721112242003449E-2</v>
      </c>
      <c r="V49" s="63" t="s">
        <v>2131</v>
      </c>
      <c r="W49" s="66"/>
      <c r="X49" s="66"/>
      <c r="Y49" s="67" t="s">
        <v>344</v>
      </c>
      <c r="Z49" s="24"/>
      <c r="AA49" s="24"/>
      <c r="AB49" s="24"/>
      <c r="AC49" s="24"/>
      <c r="AD49" s="24"/>
      <c r="AE49" s="24"/>
      <c r="AF49" s="24"/>
      <c r="AG49" s="24"/>
      <c r="AH49" s="24"/>
      <c r="AI49" s="24"/>
      <c r="AJ49" s="24"/>
      <c r="AK49" s="24"/>
      <c r="AL49" s="24"/>
      <c r="AM49" s="24"/>
      <c r="AN49" s="24"/>
      <c r="AO49" s="24"/>
      <c r="AP49" s="24"/>
      <c r="AQ49" s="24"/>
      <c r="AR49" s="24"/>
      <c r="AS49" s="24"/>
    </row>
    <row r="50" spans="1:45" ht="22.5" customHeight="1" thickTop="1" thickBot="1">
      <c r="A50" s="66" t="s">
        <v>341</v>
      </c>
      <c r="B50" s="66" t="s">
        <v>345</v>
      </c>
      <c r="C50" s="57" t="s">
        <v>358</v>
      </c>
      <c r="D50" s="57" t="s">
        <v>358</v>
      </c>
      <c r="E50" s="66" t="s">
        <v>345</v>
      </c>
      <c r="F50" s="66" t="s">
        <v>345</v>
      </c>
      <c r="G50" s="57" t="s">
        <v>411</v>
      </c>
      <c r="H50" s="57" t="s">
        <v>358</v>
      </c>
      <c r="I50" s="57"/>
      <c r="J50" s="63" t="s">
        <v>410</v>
      </c>
      <c r="K50" s="64"/>
      <c r="L50" s="64"/>
      <c r="M50" s="64"/>
      <c r="N50" s="64">
        <f t="shared" si="0"/>
        <v>0</v>
      </c>
      <c r="O50" s="64"/>
      <c r="P50" s="64"/>
      <c r="Q50" s="64"/>
      <c r="R50" s="64"/>
      <c r="S50" s="64"/>
      <c r="T50" s="64"/>
      <c r="U50" s="65" t="e">
        <f t="shared" si="2"/>
        <v>#DIV/0!</v>
      </c>
      <c r="V50" s="66"/>
      <c r="W50" s="66"/>
      <c r="X50" s="66"/>
      <c r="Y50" s="67" t="s">
        <v>344</v>
      </c>
      <c r="Z50" s="24"/>
      <c r="AA50" s="24"/>
      <c r="AB50" s="24"/>
      <c r="AC50" s="24"/>
      <c r="AD50" s="24"/>
      <c r="AE50" s="24"/>
      <c r="AF50" s="24"/>
      <c r="AG50" s="24"/>
      <c r="AH50" s="24"/>
      <c r="AI50" s="24"/>
      <c r="AJ50" s="24"/>
      <c r="AK50" s="24"/>
      <c r="AL50" s="24"/>
      <c r="AM50" s="24"/>
      <c r="AN50" s="24"/>
      <c r="AO50" s="24"/>
      <c r="AP50" s="24"/>
      <c r="AQ50" s="24"/>
      <c r="AR50" s="24"/>
      <c r="AS50" s="24"/>
    </row>
    <row r="51" spans="1:45" ht="22.5" customHeight="1" thickTop="1" thickBot="1">
      <c r="A51" s="66" t="s">
        <v>341</v>
      </c>
      <c r="B51" s="66" t="s">
        <v>345</v>
      </c>
      <c r="C51" s="57" t="s">
        <v>358</v>
      </c>
      <c r="D51" s="57" t="s">
        <v>358</v>
      </c>
      <c r="E51" s="66" t="s">
        <v>345</v>
      </c>
      <c r="F51" s="66" t="s">
        <v>345</v>
      </c>
      <c r="G51" s="56" t="s">
        <v>434</v>
      </c>
      <c r="H51" s="57"/>
      <c r="I51" s="57"/>
      <c r="J51" s="58" t="s">
        <v>412</v>
      </c>
      <c r="K51" s="59">
        <f t="shared" ref="K51:M51" si="39">+K52+K53</f>
        <v>471530000</v>
      </c>
      <c r="L51" s="59">
        <f t="shared" si="39"/>
        <v>0</v>
      </c>
      <c r="M51" s="59">
        <f t="shared" si="39"/>
        <v>0</v>
      </c>
      <c r="N51" s="59">
        <f t="shared" si="0"/>
        <v>471530000</v>
      </c>
      <c r="O51" s="59">
        <f t="shared" ref="O51:T51" si="40">+O52+O53</f>
        <v>424188388</v>
      </c>
      <c r="P51" s="59">
        <f t="shared" si="40"/>
        <v>0</v>
      </c>
      <c r="Q51" s="469">
        <f t="shared" si="40"/>
        <v>47341612</v>
      </c>
      <c r="R51" s="59">
        <f t="shared" si="40"/>
        <v>0</v>
      </c>
      <c r="S51" s="59">
        <f t="shared" si="40"/>
        <v>358336334</v>
      </c>
      <c r="T51" s="59">
        <f t="shared" si="40"/>
        <v>288088648</v>
      </c>
      <c r="U51" s="65">
        <f t="shared" si="2"/>
        <v>0.80396158766305847</v>
      </c>
      <c r="V51" s="66"/>
      <c r="W51" s="66"/>
      <c r="X51" s="66"/>
      <c r="Y51" s="67" t="s">
        <v>344</v>
      </c>
      <c r="Z51" s="24"/>
      <c r="AA51" s="24"/>
      <c r="AB51" s="24"/>
      <c r="AC51" s="24"/>
      <c r="AD51" s="24"/>
      <c r="AE51" s="24"/>
      <c r="AF51" s="24"/>
      <c r="AG51" s="24"/>
      <c r="AH51" s="24"/>
      <c r="AI51" s="24"/>
      <c r="AJ51" s="24"/>
      <c r="AK51" s="24"/>
      <c r="AL51" s="24"/>
      <c r="AM51" s="24"/>
      <c r="AN51" s="24"/>
      <c r="AO51" s="24"/>
      <c r="AP51" s="24"/>
      <c r="AQ51" s="24"/>
      <c r="AR51" s="24"/>
      <c r="AS51" s="24"/>
    </row>
    <row r="52" spans="1:45" ht="22.5" customHeight="1" thickTop="1" thickBot="1">
      <c r="A52" s="66" t="s">
        <v>341</v>
      </c>
      <c r="B52" s="66" t="s">
        <v>345</v>
      </c>
      <c r="C52" s="57" t="s">
        <v>358</v>
      </c>
      <c r="D52" s="57" t="s">
        <v>358</v>
      </c>
      <c r="E52" s="66" t="s">
        <v>345</v>
      </c>
      <c r="F52" s="66" t="s">
        <v>345</v>
      </c>
      <c r="G52" s="57" t="s">
        <v>434</v>
      </c>
      <c r="H52" s="57" t="s">
        <v>345</v>
      </c>
      <c r="I52" s="57"/>
      <c r="J52" s="63" t="s">
        <v>413</v>
      </c>
      <c r="K52" s="64">
        <v>471530000</v>
      </c>
      <c r="L52" s="64"/>
      <c r="M52" s="64"/>
      <c r="N52" s="64">
        <f t="shared" si="0"/>
        <v>471530000</v>
      </c>
      <c r="O52" s="64">
        <f>+N52-Q52</f>
        <v>424188388</v>
      </c>
      <c r="P52" s="64"/>
      <c r="Q52" s="64">
        <f>47153000+188612</f>
        <v>47341612</v>
      </c>
      <c r="R52" s="64"/>
      <c r="S52" s="64">
        <f>3820051+1692876+288088648+64734759</f>
        <v>358336334</v>
      </c>
      <c r="T52" s="470">
        <v>288088648</v>
      </c>
      <c r="U52" s="65">
        <f t="shared" si="2"/>
        <v>0.80396158766305847</v>
      </c>
      <c r="V52" s="63" t="s">
        <v>2133</v>
      </c>
      <c r="W52" s="66"/>
      <c r="X52" s="66"/>
      <c r="Y52" s="67" t="s">
        <v>344</v>
      </c>
      <c r="Z52" s="24"/>
      <c r="AA52" s="24"/>
      <c r="AB52" s="24"/>
      <c r="AC52" s="24"/>
      <c r="AD52" s="24"/>
      <c r="AE52" s="24"/>
      <c r="AF52" s="24"/>
      <c r="AG52" s="24"/>
      <c r="AH52" s="24"/>
      <c r="AI52" s="24"/>
      <c r="AJ52" s="24"/>
      <c r="AK52" s="24"/>
      <c r="AL52" s="24"/>
      <c r="AM52" s="24"/>
      <c r="AN52" s="24"/>
      <c r="AO52" s="24"/>
      <c r="AP52" s="24"/>
      <c r="AQ52" s="24"/>
      <c r="AR52" s="24"/>
      <c r="AS52" s="24"/>
    </row>
    <row r="53" spans="1:45" ht="22.5" customHeight="1" thickTop="1" thickBot="1">
      <c r="A53" s="66" t="s">
        <v>341</v>
      </c>
      <c r="B53" s="66" t="s">
        <v>345</v>
      </c>
      <c r="C53" s="57" t="s">
        <v>358</v>
      </c>
      <c r="D53" s="57" t="s">
        <v>358</v>
      </c>
      <c r="E53" s="66" t="s">
        <v>345</v>
      </c>
      <c r="F53" s="66" t="s">
        <v>345</v>
      </c>
      <c r="G53" s="57" t="s">
        <v>434</v>
      </c>
      <c r="H53" s="57" t="s">
        <v>358</v>
      </c>
      <c r="I53" s="57"/>
      <c r="J53" s="63" t="s">
        <v>414</v>
      </c>
      <c r="K53" s="64"/>
      <c r="L53" s="64"/>
      <c r="M53" s="64"/>
      <c r="N53" s="64">
        <f t="shared" si="0"/>
        <v>0</v>
      </c>
      <c r="O53" s="64"/>
      <c r="P53" s="64"/>
      <c r="Q53" s="64"/>
      <c r="R53" s="64"/>
      <c r="S53" s="64"/>
      <c r="T53" s="64"/>
      <c r="U53" s="65" t="e">
        <f t="shared" si="2"/>
        <v>#DIV/0!</v>
      </c>
      <c r="V53" s="66"/>
      <c r="W53" s="66"/>
      <c r="X53" s="66"/>
      <c r="Y53" s="67" t="s">
        <v>344</v>
      </c>
      <c r="Z53" s="24"/>
      <c r="AA53" s="24"/>
      <c r="AB53" s="24"/>
      <c r="AC53" s="24"/>
      <c r="AD53" s="24"/>
      <c r="AE53" s="24"/>
      <c r="AF53" s="24"/>
      <c r="AG53" s="24"/>
      <c r="AH53" s="24"/>
      <c r="AI53" s="24"/>
      <c r="AJ53" s="24"/>
      <c r="AK53" s="24"/>
      <c r="AL53" s="24"/>
      <c r="AM53" s="24"/>
      <c r="AN53" s="24"/>
      <c r="AO53" s="24"/>
      <c r="AP53" s="24"/>
      <c r="AQ53" s="24"/>
      <c r="AR53" s="24"/>
      <c r="AS53" s="24"/>
    </row>
    <row r="54" spans="1:45" ht="22.5" customHeight="1" thickTop="1" thickBot="1">
      <c r="A54" s="50">
        <v>1</v>
      </c>
      <c r="B54" s="51" t="s">
        <v>345</v>
      </c>
      <c r="C54" s="51" t="s">
        <v>358</v>
      </c>
      <c r="D54" s="51" t="s">
        <v>358</v>
      </c>
      <c r="E54" s="51" t="s">
        <v>358</v>
      </c>
      <c r="F54" s="52"/>
      <c r="G54" s="52"/>
      <c r="H54" s="52"/>
      <c r="I54" s="52"/>
      <c r="J54" s="53" t="s">
        <v>415</v>
      </c>
      <c r="K54" s="68">
        <f t="shared" ref="K54:M54" si="41">+K55+K58+K61+K64+K67+K70+K73+K76</f>
        <v>2793945000</v>
      </c>
      <c r="L54" s="68">
        <f t="shared" si="41"/>
        <v>0</v>
      </c>
      <c r="M54" s="68">
        <f t="shared" si="41"/>
        <v>0</v>
      </c>
      <c r="N54" s="68">
        <f t="shared" si="0"/>
        <v>2793945000</v>
      </c>
      <c r="O54" s="68">
        <f t="shared" ref="O54:S54" si="42">+O55+O58+O61+O64+O67+O70+O73+O76</f>
        <v>1955761500</v>
      </c>
      <c r="P54" s="68">
        <f t="shared" si="42"/>
        <v>557671422</v>
      </c>
      <c r="Q54" s="68">
        <f t="shared" si="42"/>
        <v>280512078</v>
      </c>
      <c r="R54" s="68">
        <f t="shared" si="42"/>
        <v>0</v>
      </c>
      <c r="S54" s="68">
        <f t="shared" si="42"/>
        <v>918233387</v>
      </c>
      <c r="T54" s="68">
        <f>+T55+T58</f>
        <v>720066861</v>
      </c>
      <c r="U54" s="55">
        <f t="shared" si="2"/>
        <v>0.78418719161645989</v>
      </c>
      <c r="V54" s="51"/>
      <c r="W54" s="50" t="s">
        <v>416</v>
      </c>
      <c r="X54" s="50" t="s">
        <v>417</v>
      </c>
      <c r="Y54" s="37" t="s">
        <v>344</v>
      </c>
      <c r="Z54" s="24"/>
      <c r="AA54" s="24"/>
      <c r="AB54" s="24"/>
      <c r="AC54" s="24"/>
      <c r="AD54" s="24"/>
      <c r="AE54" s="24"/>
      <c r="AF54" s="24"/>
      <c r="AG54" s="24"/>
      <c r="AH54" s="24"/>
      <c r="AI54" s="24"/>
      <c r="AJ54" s="24"/>
      <c r="AK54" s="24"/>
      <c r="AL54" s="24"/>
      <c r="AM54" s="24"/>
      <c r="AN54" s="24"/>
      <c r="AO54" s="24"/>
      <c r="AP54" s="24"/>
      <c r="AQ54" s="24"/>
      <c r="AR54" s="24"/>
      <c r="AS54" s="24"/>
    </row>
    <row r="55" spans="1:45" ht="22.5" customHeight="1" thickTop="1" thickBot="1">
      <c r="A55" s="66">
        <v>1</v>
      </c>
      <c r="B55" s="66" t="s">
        <v>345</v>
      </c>
      <c r="C55" s="57" t="s">
        <v>358</v>
      </c>
      <c r="D55" s="57" t="s">
        <v>358</v>
      </c>
      <c r="E55" s="66" t="s">
        <v>358</v>
      </c>
      <c r="F55" s="56" t="s">
        <v>345</v>
      </c>
      <c r="G55" s="57"/>
      <c r="H55" s="57"/>
      <c r="I55" s="57"/>
      <c r="J55" s="58" t="s">
        <v>418</v>
      </c>
      <c r="K55" s="69">
        <f t="shared" ref="K55:M55" si="43">+K56+K57</f>
        <v>1093945000</v>
      </c>
      <c r="L55" s="69">
        <f t="shared" si="43"/>
        <v>0</v>
      </c>
      <c r="M55" s="69">
        <f t="shared" si="43"/>
        <v>0</v>
      </c>
      <c r="N55" s="69">
        <f t="shared" si="0"/>
        <v>1093945000</v>
      </c>
      <c r="O55" s="69">
        <f t="shared" ref="O55:T55" si="44">+O56+O57</f>
        <v>765761500</v>
      </c>
      <c r="P55" s="69">
        <f t="shared" si="44"/>
        <v>218351422</v>
      </c>
      <c r="Q55" s="69">
        <f t="shared" si="44"/>
        <v>109832078</v>
      </c>
      <c r="R55" s="69">
        <f t="shared" si="44"/>
        <v>0</v>
      </c>
      <c r="S55" s="69">
        <f t="shared" si="44"/>
        <v>298108216</v>
      </c>
      <c r="T55" s="69">
        <f t="shared" si="44"/>
        <v>159131228</v>
      </c>
      <c r="U55" s="60">
        <f t="shared" si="2"/>
        <v>0.53380356346837488</v>
      </c>
      <c r="V55" s="56"/>
      <c r="W55" s="66" t="s">
        <v>419</v>
      </c>
      <c r="X55" s="66"/>
      <c r="Y55" s="37" t="s">
        <v>344</v>
      </c>
      <c r="Z55" s="24"/>
      <c r="AA55" s="24"/>
      <c r="AB55" s="24"/>
      <c r="AC55" s="24"/>
      <c r="AD55" s="24"/>
      <c r="AE55" s="24"/>
      <c r="AF55" s="24"/>
      <c r="AG55" s="24"/>
      <c r="AH55" s="24"/>
      <c r="AI55" s="24"/>
      <c r="AJ55" s="24"/>
      <c r="AK55" s="24"/>
      <c r="AL55" s="24"/>
      <c r="AM55" s="24"/>
      <c r="AN55" s="24"/>
      <c r="AO55" s="24"/>
      <c r="AP55" s="24"/>
      <c r="AQ55" s="24"/>
      <c r="AR55" s="24"/>
      <c r="AS55" s="24"/>
    </row>
    <row r="56" spans="1:45" ht="22.5" customHeight="1" thickTop="1" thickBot="1">
      <c r="A56" s="66">
        <v>1</v>
      </c>
      <c r="B56" s="66" t="s">
        <v>345</v>
      </c>
      <c r="C56" s="57" t="s">
        <v>358</v>
      </c>
      <c r="D56" s="57" t="s">
        <v>358</v>
      </c>
      <c r="E56" s="66" t="s">
        <v>358</v>
      </c>
      <c r="F56" s="57" t="s">
        <v>345</v>
      </c>
      <c r="G56" s="56" t="s">
        <v>345</v>
      </c>
      <c r="H56" s="57"/>
      <c r="I56" s="57"/>
      <c r="J56" s="63" t="s">
        <v>420</v>
      </c>
      <c r="K56" s="70">
        <v>1093945000</v>
      </c>
      <c r="L56" s="70"/>
      <c r="M56" s="70"/>
      <c r="N56" s="70">
        <f t="shared" si="0"/>
        <v>1093945000</v>
      </c>
      <c r="O56" s="70">
        <f>+N55*0.7</f>
        <v>765761500</v>
      </c>
      <c r="P56" s="70">
        <f>+N56 -O56 -Q56</f>
        <v>218351422</v>
      </c>
      <c r="Q56" s="70">
        <f>109394500+437578</f>
        <v>109832078</v>
      </c>
      <c r="R56" s="70"/>
      <c r="S56" s="64">
        <v>298108216</v>
      </c>
      <c r="T56" s="471">
        <v>159131228</v>
      </c>
      <c r="U56" s="65">
        <f t="shared" si="2"/>
        <v>0.53380356346837488</v>
      </c>
      <c r="V56" s="63" t="s">
        <v>2131</v>
      </c>
      <c r="W56" s="66"/>
      <c r="X56" s="66"/>
      <c r="Y56" s="37" t="s">
        <v>344</v>
      </c>
      <c r="Z56" s="24"/>
      <c r="AA56" s="24"/>
      <c r="AB56" s="24"/>
      <c r="AC56" s="24"/>
      <c r="AD56" s="24"/>
      <c r="AE56" s="24"/>
      <c r="AF56" s="24"/>
      <c r="AG56" s="24"/>
      <c r="AH56" s="24"/>
      <c r="AI56" s="24"/>
      <c r="AJ56" s="24"/>
      <c r="AK56" s="24"/>
      <c r="AL56" s="24"/>
      <c r="AM56" s="24"/>
      <c r="AN56" s="24"/>
      <c r="AO56" s="24"/>
      <c r="AP56" s="24"/>
      <c r="AQ56" s="24"/>
      <c r="AR56" s="24"/>
      <c r="AS56" s="24"/>
    </row>
    <row r="57" spans="1:45" ht="22.5" customHeight="1" thickTop="1" thickBot="1">
      <c r="A57" s="66">
        <v>1</v>
      </c>
      <c r="B57" s="66" t="s">
        <v>345</v>
      </c>
      <c r="C57" s="57" t="s">
        <v>358</v>
      </c>
      <c r="D57" s="57" t="s">
        <v>358</v>
      </c>
      <c r="E57" s="66" t="s">
        <v>358</v>
      </c>
      <c r="F57" s="57" t="s">
        <v>345</v>
      </c>
      <c r="G57" s="56" t="s">
        <v>358</v>
      </c>
      <c r="H57" s="57"/>
      <c r="I57" s="57"/>
      <c r="J57" s="63" t="s">
        <v>421</v>
      </c>
      <c r="K57" s="70"/>
      <c r="L57" s="70"/>
      <c r="M57" s="70"/>
      <c r="N57" s="70">
        <f t="shared" si="0"/>
        <v>0</v>
      </c>
      <c r="O57" s="70"/>
      <c r="P57" s="70"/>
      <c r="Q57" s="70"/>
      <c r="R57" s="70"/>
      <c r="S57" s="70"/>
      <c r="T57" s="70"/>
      <c r="U57" s="65" t="e">
        <f t="shared" si="2"/>
        <v>#DIV/0!</v>
      </c>
      <c r="V57" s="56"/>
      <c r="W57" s="66"/>
      <c r="X57" s="66"/>
      <c r="Y57" s="37" t="s">
        <v>344</v>
      </c>
      <c r="Z57" s="24"/>
      <c r="AA57" s="24"/>
      <c r="AB57" s="24"/>
      <c r="AC57" s="24"/>
      <c r="AD57" s="24"/>
      <c r="AE57" s="24"/>
      <c r="AF57" s="24"/>
      <c r="AG57" s="24"/>
      <c r="AH57" s="24"/>
      <c r="AI57" s="24"/>
      <c r="AJ57" s="24"/>
      <c r="AK57" s="24"/>
      <c r="AL57" s="24"/>
      <c r="AM57" s="24"/>
      <c r="AN57" s="24"/>
      <c r="AO57" s="24"/>
      <c r="AP57" s="24"/>
      <c r="AQ57" s="24"/>
      <c r="AR57" s="24"/>
      <c r="AS57" s="24"/>
    </row>
    <row r="58" spans="1:45" ht="22.5" customHeight="1" thickTop="1" thickBot="1">
      <c r="A58" s="66">
        <v>1</v>
      </c>
      <c r="B58" s="66" t="s">
        <v>345</v>
      </c>
      <c r="C58" s="57" t="s">
        <v>358</v>
      </c>
      <c r="D58" s="57" t="s">
        <v>358</v>
      </c>
      <c r="E58" s="66" t="s">
        <v>358</v>
      </c>
      <c r="F58" s="56" t="s">
        <v>358</v>
      </c>
      <c r="G58" s="57"/>
      <c r="H58" s="57"/>
      <c r="I58" s="57"/>
      <c r="J58" s="58" t="s">
        <v>422</v>
      </c>
      <c r="K58" s="69">
        <f t="shared" ref="K58:M58" si="45">+K59+K60</f>
        <v>1700000000</v>
      </c>
      <c r="L58" s="69">
        <f t="shared" si="45"/>
        <v>0</v>
      </c>
      <c r="M58" s="69">
        <f t="shared" si="45"/>
        <v>0</v>
      </c>
      <c r="N58" s="69">
        <f t="shared" si="0"/>
        <v>1700000000</v>
      </c>
      <c r="O58" s="69">
        <f t="shared" ref="O58:T58" si="46">+O59+O60</f>
        <v>1190000000</v>
      </c>
      <c r="P58" s="69">
        <f t="shared" si="46"/>
        <v>339320000</v>
      </c>
      <c r="Q58" s="69">
        <f t="shared" si="46"/>
        <v>170680000</v>
      </c>
      <c r="R58" s="69">
        <f t="shared" si="46"/>
        <v>0</v>
      </c>
      <c r="S58" s="69">
        <f t="shared" si="46"/>
        <v>620125171</v>
      </c>
      <c r="T58" s="69">
        <f t="shared" si="46"/>
        <v>560935633</v>
      </c>
      <c r="U58" s="60">
        <f t="shared" si="2"/>
        <v>0.90455227304424324</v>
      </c>
      <c r="V58" s="56"/>
      <c r="W58" s="66" t="s">
        <v>419</v>
      </c>
      <c r="X58" s="66"/>
      <c r="Y58" s="37" t="s">
        <v>344</v>
      </c>
      <c r="Z58" s="24"/>
      <c r="AA58" s="24"/>
      <c r="AB58" s="24"/>
      <c r="AC58" s="24"/>
      <c r="AD58" s="24"/>
      <c r="AE58" s="24"/>
      <c r="AF58" s="24"/>
      <c r="AG58" s="24"/>
      <c r="AH58" s="24"/>
      <c r="AI58" s="24"/>
      <c r="AJ58" s="24"/>
      <c r="AK58" s="24"/>
      <c r="AL58" s="24"/>
      <c r="AM58" s="24"/>
      <c r="AN58" s="24"/>
      <c r="AO58" s="24"/>
      <c r="AP58" s="24"/>
      <c r="AQ58" s="24"/>
      <c r="AR58" s="24"/>
      <c r="AS58" s="24"/>
    </row>
    <row r="59" spans="1:45" ht="22.5" customHeight="1" thickTop="1" thickBot="1">
      <c r="A59" s="66">
        <v>1</v>
      </c>
      <c r="B59" s="66" t="s">
        <v>345</v>
      </c>
      <c r="C59" s="57" t="s">
        <v>358</v>
      </c>
      <c r="D59" s="57" t="s">
        <v>358</v>
      </c>
      <c r="E59" s="66" t="s">
        <v>358</v>
      </c>
      <c r="F59" s="57" t="s">
        <v>358</v>
      </c>
      <c r="G59" s="56" t="s">
        <v>345</v>
      </c>
      <c r="H59" s="57"/>
      <c r="I59" s="57"/>
      <c r="J59" s="63" t="s">
        <v>423</v>
      </c>
      <c r="K59" s="70">
        <v>1700000000</v>
      </c>
      <c r="L59" s="70"/>
      <c r="M59" s="70"/>
      <c r="N59" s="70">
        <f t="shared" si="0"/>
        <v>1700000000</v>
      </c>
      <c r="O59" s="70">
        <f>+N59*0.7</f>
        <v>1190000000</v>
      </c>
      <c r="P59" s="70">
        <f>+N59 -O59 -Q59</f>
        <v>339320000</v>
      </c>
      <c r="Q59" s="70">
        <f>170000000+680000</f>
        <v>170680000</v>
      </c>
      <c r="R59" s="70"/>
      <c r="S59" s="64">
        <v>620125171</v>
      </c>
      <c r="T59" s="70">
        <v>560935633</v>
      </c>
      <c r="U59" s="65">
        <f t="shared" si="2"/>
        <v>0.90455227304424324</v>
      </c>
      <c r="V59" s="475" t="s">
        <v>2132</v>
      </c>
      <c r="W59" s="66"/>
      <c r="X59" s="66"/>
      <c r="Y59" s="37" t="s">
        <v>344</v>
      </c>
      <c r="Z59" s="24"/>
      <c r="AA59" s="24"/>
      <c r="AB59" s="24"/>
      <c r="AC59" s="24"/>
      <c r="AD59" s="24"/>
      <c r="AE59" s="24"/>
      <c r="AF59" s="24"/>
      <c r="AG59" s="24"/>
      <c r="AH59" s="24"/>
      <c r="AI59" s="24"/>
      <c r="AJ59" s="24"/>
      <c r="AK59" s="24"/>
      <c r="AL59" s="24"/>
      <c r="AM59" s="24"/>
      <c r="AN59" s="24"/>
      <c r="AO59" s="24"/>
      <c r="AP59" s="24"/>
      <c r="AQ59" s="24"/>
      <c r="AR59" s="24"/>
      <c r="AS59" s="24"/>
    </row>
    <row r="60" spans="1:45" ht="22.5" customHeight="1" thickTop="1" thickBot="1">
      <c r="A60" s="66">
        <v>1</v>
      </c>
      <c r="B60" s="66" t="s">
        <v>345</v>
      </c>
      <c r="C60" s="57" t="s">
        <v>358</v>
      </c>
      <c r="D60" s="57" t="s">
        <v>358</v>
      </c>
      <c r="E60" s="66" t="s">
        <v>358</v>
      </c>
      <c r="F60" s="57" t="s">
        <v>358</v>
      </c>
      <c r="G60" s="56" t="s">
        <v>358</v>
      </c>
      <c r="H60" s="57"/>
      <c r="I60" s="57"/>
      <c r="J60" s="63" t="s">
        <v>424</v>
      </c>
      <c r="K60" s="70"/>
      <c r="L60" s="70"/>
      <c r="M60" s="70"/>
      <c r="N60" s="70">
        <f t="shared" si="0"/>
        <v>0</v>
      </c>
      <c r="O60" s="70"/>
      <c r="P60" s="70"/>
      <c r="Q60" s="70"/>
      <c r="R60" s="70"/>
      <c r="S60" s="70"/>
      <c r="T60" s="70"/>
      <c r="U60" s="65" t="e">
        <f t="shared" si="2"/>
        <v>#DIV/0!</v>
      </c>
      <c r="V60" s="56"/>
      <c r="W60" s="66"/>
      <c r="X60" s="66"/>
      <c r="Y60" s="37" t="s">
        <v>344</v>
      </c>
      <c r="Z60" s="24"/>
      <c r="AA60" s="24"/>
      <c r="AB60" s="24"/>
      <c r="AC60" s="24"/>
      <c r="AD60" s="24"/>
      <c r="AE60" s="24"/>
      <c r="AF60" s="24"/>
      <c r="AG60" s="24"/>
      <c r="AH60" s="24"/>
      <c r="AI60" s="24"/>
      <c r="AJ60" s="24"/>
      <c r="AK60" s="24"/>
      <c r="AL60" s="24"/>
      <c r="AM60" s="24"/>
      <c r="AN60" s="24"/>
      <c r="AO60" s="24"/>
      <c r="AP60" s="24"/>
      <c r="AQ60" s="24"/>
      <c r="AR60" s="24"/>
      <c r="AS60" s="24"/>
    </row>
    <row r="61" spans="1:45" ht="22.5" customHeight="1">
      <c r="A61" s="66">
        <v>1</v>
      </c>
      <c r="B61" s="66" t="s">
        <v>345</v>
      </c>
      <c r="C61" s="57" t="s">
        <v>358</v>
      </c>
      <c r="D61" s="57" t="s">
        <v>358</v>
      </c>
      <c r="E61" s="66" t="s">
        <v>358</v>
      </c>
      <c r="F61" s="56" t="s">
        <v>382</v>
      </c>
      <c r="G61" s="57"/>
      <c r="H61" s="57"/>
      <c r="I61" s="57"/>
      <c r="J61" s="58" t="s">
        <v>425</v>
      </c>
      <c r="K61" s="69">
        <f t="shared" ref="K61:M61" si="47">+K62+K63</f>
        <v>0</v>
      </c>
      <c r="L61" s="69">
        <f t="shared" si="47"/>
        <v>0</v>
      </c>
      <c r="M61" s="69">
        <f t="shared" si="47"/>
        <v>0</v>
      </c>
      <c r="N61" s="69">
        <f t="shared" si="0"/>
        <v>0</v>
      </c>
      <c r="O61" s="69">
        <f t="shared" ref="O61:T61" si="48">+O62+O63</f>
        <v>0</v>
      </c>
      <c r="P61" s="69">
        <f t="shared" si="48"/>
        <v>0</v>
      </c>
      <c r="Q61" s="69">
        <f t="shared" si="48"/>
        <v>0</v>
      </c>
      <c r="R61" s="69">
        <f t="shared" si="48"/>
        <v>0</v>
      </c>
      <c r="S61" s="69">
        <f t="shared" si="48"/>
        <v>0</v>
      </c>
      <c r="T61" s="69">
        <f t="shared" si="48"/>
        <v>0</v>
      </c>
      <c r="U61" s="60" t="e">
        <f t="shared" si="2"/>
        <v>#DIV/0!</v>
      </c>
      <c r="V61" s="56"/>
      <c r="W61" s="66"/>
      <c r="X61" s="66"/>
      <c r="Y61" s="37" t="s">
        <v>344</v>
      </c>
      <c r="Z61" s="24"/>
      <c r="AA61" s="24"/>
      <c r="AB61" s="24"/>
      <c r="AC61" s="24"/>
      <c r="AD61" s="24"/>
      <c r="AE61" s="24"/>
      <c r="AF61" s="24"/>
      <c r="AG61" s="24"/>
      <c r="AH61" s="24"/>
      <c r="AI61" s="24"/>
      <c r="AJ61" s="24"/>
      <c r="AK61" s="24"/>
      <c r="AL61" s="24"/>
      <c r="AM61" s="24"/>
      <c r="AN61" s="24"/>
      <c r="AO61" s="24"/>
      <c r="AP61" s="24"/>
      <c r="AQ61" s="24"/>
      <c r="AR61" s="24"/>
      <c r="AS61" s="24"/>
    </row>
    <row r="62" spans="1:45" ht="22.5" customHeight="1">
      <c r="A62" s="66">
        <v>1</v>
      </c>
      <c r="B62" s="66" t="s">
        <v>345</v>
      </c>
      <c r="C62" s="57" t="s">
        <v>358</v>
      </c>
      <c r="D62" s="57" t="s">
        <v>358</v>
      </c>
      <c r="E62" s="66" t="s">
        <v>358</v>
      </c>
      <c r="F62" s="57" t="s">
        <v>382</v>
      </c>
      <c r="G62" s="56" t="s">
        <v>345</v>
      </c>
      <c r="H62" s="57"/>
      <c r="I62" s="57"/>
      <c r="J62" s="63" t="s">
        <v>426</v>
      </c>
      <c r="K62" s="70"/>
      <c r="L62" s="70"/>
      <c r="M62" s="70"/>
      <c r="N62" s="70">
        <f t="shared" si="0"/>
        <v>0</v>
      </c>
      <c r="O62" s="70"/>
      <c r="P62" s="70"/>
      <c r="Q62" s="70"/>
      <c r="R62" s="70"/>
      <c r="S62" s="70"/>
      <c r="T62" s="70"/>
      <c r="U62" s="65" t="e">
        <f t="shared" si="2"/>
        <v>#DIV/0!</v>
      </c>
      <c r="V62" s="56"/>
      <c r="W62" s="66"/>
      <c r="X62" s="66"/>
      <c r="Y62" s="37" t="s">
        <v>344</v>
      </c>
      <c r="Z62" s="24"/>
      <c r="AA62" s="24"/>
      <c r="AB62" s="24"/>
      <c r="AC62" s="24"/>
      <c r="AD62" s="24"/>
      <c r="AE62" s="24"/>
      <c r="AF62" s="24"/>
      <c r="AG62" s="24"/>
      <c r="AH62" s="24"/>
      <c r="AI62" s="24"/>
      <c r="AJ62" s="24"/>
      <c r="AK62" s="24"/>
      <c r="AL62" s="24"/>
      <c r="AM62" s="24"/>
      <c r="AN62" s="24"/>
      <c r="AO62" s="24"/>
      <c r="AP62" s="24"/>
      <c r="AQ62" s="24"/>
      <c r="AR62" s="24"/>
      <c r="AS62" s="24"/>
    </row>
    <row r="63" spans="1:45" ht="22.5" customHeight="1">
      <c r="A63" s="66">
        <v>1</v>
      </c>
      <c r="B63" s="66" t="s">
        <v>345</v>
      </c>
      <c r="C63" s="57" t="s">
        <v>358</v>
      </c>
      <c r="D63" s="57" t="s">
        <v>358</v>
      </c>
      <c r="E63" s="66" t="s">
        <v>358</v>
      </c>
      <c r="F63" s="57" t="s">
        <v>382</v>
      </c>
      <c r="G63" s="56" t="s">
        <v>358</v>
      </c>
      <c r="H63" s="57"/>
      <c r="I63" s="57"/>
      <c r="J63" s="63" t="s">
        <v>427</v>
      </c>
      <c r="K63" s="70"/>
      <c r="L63" s="70"/>
      <c r="M63" s="70"/>
      <c r="N63" s="70">
        <f t="shared" si="0"/>
        <v>0</v>
      </c>
      <c r="O63" s="70"/>
      <c r="P63" s="70"/>
      <c r="Q63" s="70"/>
      <c r="R63" s="70"/>
      <c r="S63" s="70"/>
      <c r="T63" s="70"/>
      <c r="U63" s="65" t="e">
        <f t="shared" si="2"/>
        <v>#DIV/0!</v>
      </c>
      <c r="V63" s="56"/>
      <c r="W63" s="66"/>
      <c r="X63" s="66"/>
      <c r="Y63" s="37" t="s">
        <v>344</v>
      </c>
      <c r="Z63" s="24"/>
      <c r="AA63" s="24"/>
      <c r="AB63" s="24"/>
      <c r="AC63" s="24"/>
      <c r="AD63" s="24"/>
      <c r="AE63" s="24"/>
      <c r="AF63" s="24"/>
      <c r="AG63" s="24"/>
      <c r="AH63" s="24"/>
      <c r="AI63" s="24"/>
      <c r="AJ63" s="24"/>
      <c r="AK63" s="24"/>
      <c r="AL63" s="24"/>
      <c r="AM63" s="24"/>
      <c r="AN63" s="24"/>
      <c r="AO63" s="24"/>
      <c r="AP63" s="24"/>
      <c r="AQ63" s="24"/>
      <c r="AR63" s="24"/>
      <c r="AS63" s="24"/>
    </row>
    <row r="64" spans="1:45" ht="22.5" customHeight="1">
      <c r="A64" s="66">
        <v>1</v>
      </c>
      <c r="B64" s="66" t="s">
        <v>345</v>
      </c>
      <c r="C64" s="57" t="s">
        <v>358</v>
      </c>
      <c r="D64" s="57" t="s">
        <v>358</v>
      </c>
      <c r="E64" s="66" t="s">
        <v>358</v>
      </c>
      <c r="F64" s="56" t="s">
        <v>386</v>
      </c>
      <c r="G64" s="57"/>
      <c r="H64" s="57"/>
      <c r="I64" s="57"/>
      <c r="J64" s="58" t="s">
        <v>428</v>
      </c>
      <c r="K64" s="69">
        <f t="shared" ref="K64:M64" si="49">+K65+K66</f>
        <v>0</v>
      </c>
      <c r="L64" s="69">
        <f t="shared" si="49"/>
        <v>0</v>
      </c>
      <c r="M64" s="69">
        <f t="shared" si="49"/>
        <v>0</v>
      </c>
      <c r="N64" s="69">
        <f t="shared" si="0"/>
        <v>0</v>
      </c>
      <c r="O64" s="69">
        <f t="shared" ref="O64:T64" si="50">+O65+O66</f>
        <v>0</v>
      </c>
      <c r="P64" s="69">
        <f t="shared" si="50"/>
        <v>0</v>
      </c>
      <c r="Q64" s="69">
        <f t="shared" si="50"/>
        <v>0</v>
      </c>
      <c r="R64" s="69">
        <f t="shared" si="50"/>
        <v>0</v>
      </c>
      <c r="S64" s="69">
        <f t="shared" si="50"/>
        <v>0</v>
      </c>
      <c r="T64" s="69">
        <f t="shared" si="50"/>
        <v>0</v>
      </c>
      <c r="U64" s="60" t="e">
        <f t="shared" si="2"/>
        <v>#DIV/0!</v>
      </c>
      <c r="V64" s="56"/>
      <c r="W64" s="66"/>
      <c r="X64" s="66"/>
      <c r="Y64" s="37" t="s">
        <v>344</v>
      </c>
      <c r="Z64" s="24"/>
      <c r="AA64" s="24"/>
      <c r="AB64" s="24"/>
      <c r="AC64" s="24"/>
      <c r="AD64" s="24"/>
      <c r="AE64" s="24"/>
      <c r="AF64" s="24"/>
      <c r="AG64" s="24"/>
      <c r="AH64" s="24"/>
      <c r="AI64" s="24"/>
      <c r="AJ64" s="24"/>
      <c r="AK64" s="24"/>
      <c r="AL64" s="24"/>
      <c r="AM64" s="24"/>
      <c r="AN64" s="24"/>
      <c r="AO64" s="24"/>
      <c r="AP64" s="24"/>
      <c r="AQ64" s="24"/>
      <c r="AR64" s="24"/>
      <c r="AS64" s="24"/>
    </row>
    <row r="65" spans="1:45" ht="22.5" customHeight="1">
      <c r="A65" s="66">
        <v>1</v>
      </c>
      <c r="B65" s="66" t="s">
        <v>345</v>
      </c>
      <c r="C65" s="57" t="s">
        <v>358</v>
      </c>
      <c r="D65" s="57" t="s">
        <v>358</v>
      </c>
      <c r="E65" s="66" t="s">
        <v>358</v>
      </c>
      <c r="F65" s="57" t="s">
        <v>386</v>
      </c>
      <c r="G65" s="56" t="s">
        <v>345</v>
      </c>
      <c r="H65" s="57"/>
      <c r="I65" s="57"/>
      <c r="J65" s="63" t="s">
        <v>429</v>
      </c>
      <c r="K65" s="70"/>
      <c r="L65" s="70"/>
      <c r="M65" s="70"/>
      <c r="N65" s="70">
        <f t="shared" si="0"/>
        <v>0</v>
      </c>
      <c r="O65" s="70"/>
      <c r="P65" s="70"/>
      <c r="Q65" s="70"/>
      <c r="R65" s="70"/>
      <c r="S65" s="70"/>
      <c r="T65" s="70"/>
      <c r="U65" s="65" t="e">
        <f t="shared" si="2"/>
        <v>#DIV/0!</v>
      </c>
      <c r="V65" s="56"/>
      <c r="W65" s="66"/>
      <c r="X65" s="66"/>
      <c r="Y65" s="37" t="s">
        <v>344</v>
      </c>
      <c r="Z65" s="24"/>
      <c r="AA65" s="24"/>
      <c r="AB65" s="24"/>
      <c r="AC65" s="24"/>
      <c r="AD65" s="24"/>
      <c r="AE65" s="24"/>
      <c r="AF65" s="24"/>
      <c r="AG65" s="24"/>
      <c r="AH65" s="24"/>
      <c r="AI65" s="24"/>
      <c r="AJ65" s="24"/>
      <c r="AK65" s="24"/>
      <c r="AL65" s="24"/>
      <c r="AM65" s="24"/>
      <c r="AN65" s="24"/>
      <c r="AO65" s="24"/>
      <c r="AP65" s="24"/>
      <c r="AQ65" s="24"/>
      <c r="AR65" s="24"/>
      <c r="AS65" s="24"/>
    </row>
    <row r="66" spans="1:45" ht="22.5" customHeight="1">
      <c r="A66" s="66">
        <v>1</v>
      </c>
      <c r="B66" s="66" t="s">
        <v>345</v>
      </c>
      <c r="C66" s="57" t="s">
        <v>358</v>
      </c>
      <c r="D66" s="57" t="s">
        <v>358</v>
      </c>
      <c r="E66" s="66" t="s">
        <v>358</v>
      </c>
      <c r="F66" s="57" t="s">
        <v>386</v>
      </c>
      <c r="G66" s="56" t="s">
        <v>358</v>
      </c>
      <c r="H66" s="57"/>
      <c r="I66" s="57"/>
      <c r="J66" s="63" t="s">
        <v>430</v>
      </c>
      <c r="K66" s="70"/>
      <c r="L66" s="70"/>
      <c r="M66" s="70"/>
      <c r="N66" s="70">
        <f t="shared" si="0"/>
        <v>0</v>
      </c>
      <c r="O66" s="70"/>
      <c r="P66" s="70"/>
      <c r="Q66" s="70"/>
      <c r="R66" s="70"/>
      <c r="S66" s="70"/>
      <c r="T66" s="70"/>
      <c r="U66" s="65" t="e">
        <f t="shared" si="2"/>
        <v>#DIV/0!</v>
      </c>
      <c r="V66" s="56"/>
      <c r="W66" s="66"/>
      <c r="X66" s="66"/>
      <c r="Y66" s="37" t="s">
        <v>344</v>
      </c>
      <c r="Z66" s="24"/>
      <c r="AA66" s="24"/>
      <c r="AB66" s="24"/>
      <c r="AC66" s="24"/>
      <c r="AD66" s="24"/>
      <c r="AE66" s="24"/>
      <c r="AF66" s="24"/>
      <c r="AG66" s="24"/>
      <c r="AH66" s="24"/>
      <c r="AI66" s="24"/>
      <c r="AJ66" s="24"/>
      <c r="AK66" s="24"/>
      <c r="AL66" s="24"/>
      <c r="AM66" s="24"/>
      <c r="AN66" s="24"/>
      <c r="AO66" s="24"/>
      <c r="AP66" s="24"/>
      <c r="AQ66" s="24"/>
      <c r="AR66" s="24"/>
      <c r="AS66" s="24"/>
    </row>
    <row r="67" spans="1:45" ht="22.5" customHeight="1">
      <c r="A67" s="66">
        <v>1</v>
      </c>
      <c r="B67" s="66" t="s">
        <v>345</v>
      </c>
      <c r="C67" s="57" t="s">
        <v>358</v>
      </c>
      <c r="D67" s="57" t="s">
        <v>358</v>
      </c>
      <c r="E67" s="66" t="s">
        <v>358</v>
      </c>
      <c r="F67" s="56" t="s">
        <v>411</v>
      </c>
      <c r="G67" s="57"/>
      <c r="H67" s="57"/>
      <c r="I67" s="57"/>
      <c r="J67" s="58" t="s">
        <v>431</v>
      </c>
      <c r="K67" s="69">
        <f t="shared" ref="K67:M67" si="51">+K68+K69</f>
        <v>0</v>
      </c>
      <c r="L67" s="69">
        <f t="shared" si="51"/>
        <v>0</v>
      </c>
      <c r="M67" s="69">
        <f t="shared" si="51"/>
        <v>0</v>
      </c>
      <c r="N67" s="69">
        <f t="shared" si="0"/>
        <v>0</v>
      </c>
      <c r="O67" s="69">
        <f t="shared" ref="O67:T67" si="52">+O68+O69</f>
        <v>0</v>
      </c>
      <c r="P67" s="69">
        <f t="shared" si="52"/>
        <v>0</v>
      </c>
      <c r="Q67" s="69">
        <f t="shared" si="52"/>
        <v>0</v>
      </c>
      <c r="R67" s="69">
        <f t="shared" si="52"/>
        <v>0</v>
      </c>
      <c r="S67" s="69">
        <f t="shared" si="52"/>
        <v>0</v>
      </c>
      <c r="T67" s="69">
        <f t="shared" si="52"/>
        <v>0</v>
      </c>
      <c r="U67" s="60" t="e">
        <f t="shared" si="2"/>
        <v>#DIV/0!</v>
      </c>
      <c r="V67" s="56"/>
      <c r="W67" s="66"/>
      <c r="X67" s="66"/>
      <c r="Y67" s="37" t="s">
        <v>344</v>
      </c>
      <c r="Z67" s="24"/>
      <c r="AA67" s="24"/>
      <c r="AB67" s="24"/>
      <c r="AC67" s="24"/>
      <c r="AD67" s="24"/>
      <c r="AE67" s="24"/>
      <c r="AF67" s="24"/>
      <c r="AG67" s="24"/>
      <c r="AH67" s="24"/>
      <c r="AI67" s="24"/>
      <c r="AJ67" s="24"/>
      <c r="AK67" s="24"/>
      <c r="AL67" s="24"/>
      <c r="AM67" s="24"/>
      <c r="AN67" s="24"/>
      <c r="AO67" s="24"/>
      <c r="AP67" s="24"/>
      <c r="AQ67" s="24"/>
      <c r="AR67" s="24"/>
      <c r="AS67" s="24"/>
    </row>
    <row r="68" spans="1:45" ht="22.5" customHeight="1">
      <c r="A68" s="66">
        <v>1</v>
      </c>
      <c r="B68" s="66" t="s">
        <v>345</v>
      </c>
      <c r="C68" s="57" t="s">
        <v>358</v>
      </c>
      <c r="D68" s="57" t="s">
        <v>358</v>
      </c>
      <c r="E68" s="66" t="s">
        <v>358</v>
      </c>
      <c r="F68" s="57" t="s">
        <v>411</v>
      </c>
      <c r="G68" s="56" t="s">
        <v>345</v>
      </c>
      <c r="H68" s="57"/>
      <c r="I68" s="57"/>
      <c r="J68" s="63" t="s">
        <v>432</v>
      </c>
      <c r="K68" s="70"/>
      <c r="L68" s="70"/>
      <c r="M68" s="70"/>
      <c r="N68" s="70">
        <f t="shared" si="0"/>
        <v>0</v>
      </c>
      <c r="O68" s="70"/>
      <c r="P68" s="70"/>
      <c r="Q68" s="70"/>
      <c r="R68" s="70"/>
      <c r="S68" s="70"/>
      <c r="T68" s="70"/>
      <c r="U68" s="65" t="e">
        <f t="shared" si="2"/>
        <v>#DIV/0!</v>
      </c>
      <c r="V68" s="56"/>
      <c r="W68" s="66"/>
      <c r="X68" s="66"/>
      <c r="Y68" s="37" t="s">
        <v>344</v>
      </c>
      <c r="Z68" s="24"/>
      <c r="AA68" s="24"/>
      <c r="AB68" s="24"/>
      <c r="AC68" s="24"/>
      <c r="AD68" s="24"/>
      <c r="AE68" s="24"/>
      <c r="AF68" s="24"/>
      <c r="AG68" s="24"/>
      <c r="AH68" s="24"/>
      <c r="AI68" s="24"/>
      <c r="AJ68" s="24"/>
      <c r="AK68" s="24"/>
      <c r="AL68" s="24"/>
      <c r="AM68" s="24"/>
      <c r="AN68" s="24"/>
      <c r="AO68" s="24"/>
      <c r="AP68" s="24"/>
      <c r="AQ68" s="24"/>
      <c r="AR68" s="24"/>
      <c r="AS68" s="24"/>
    </row>
    <row r="69" spans="1:45" ht="22.5" customHeight="1">
      <c r="A69" s="66">
        <v>1</v>
      </c>
      <c r="B69" s="66" t="s">
        <v>345</v>
      </c>
      <c r="C69" s="57" t="s">
        <v>358</v>
      </c>
      <c r="D69" s="57" t="s">
        <v>358</v>
      </c>
      <c r="E69" s="66" t="s">
        <v>358</v>
      </c>
      <c r="F69" s="57" t="s">
        <v>411</v>
      </c>
      <c r="G69" s="56" t="s">
        <v>358</v>
      </c>
      <c r="H69" s="57"/>
      <c r="I69" s="57"/>
      <c r="J69" s="63" t="s">
        <v>433</v>
      </c>
      <c r="K69" s="70"/>
      <c r="L69" s="70"/>
      <c r="M69" s="70"/>
      <c r="N69" s="70">
        <f t="shared" si="0"/>
        <v>0</v>
      </c>
      <c r="O69" s="70"/>
      <c r="P69" s="70"/>
      <c r="Q69" s="70"/>
      <c r="R69" s="70"/>
      <c r="S69" s="70"/>
      <c r="T69" s="70"/>
      <c r="U69" s="65" t="e">
        <f t="shared" si="2"/>
        <v>#DIV/0!</v>
      </c>
      <c r="V69" s="56"/>
      <c r="W69" s="66"/>
      <c r="X69" s="66"/>
      <c r="Y69" s="37" t="s">
        <v>344</v>
      </c>
      <c r="Z69" s="24"/>
      <c r="AA69" s="24"/>
      <c r="AB69" s="24"/>
      <c r="AC69" s="24"/>
      <c r="AD69" s="24"/>
      <c r="AE69" s="24"/>
      <c r="AF69" s="24"/>
      <c r="AG69" s="24"/>
      <c r="AH69" s="24"/>
      <c r="AI69" s="24"/>
      <c r="AJ69" s="24"/>
      <c r="AK69" s="24"/>
      <c r="AL69" s="24"/>
      <c r="AM69" s="24"/>
      <c r="AN69" s="24"/>
      <c r="AO69" s="24"/>
      <c r="AP69" s="24"/>
      <c r="AQ69" s="24"/>
      <c r="AR69" s="24"/>
      <c r="AS69" s="24"/>
    </row>
    <row r="70" spans="1:45" ht="22.5" customHeight="1">
      <c r="A70" s="66">
        <v>1</v>
      </c>
      <c r="B70" s="66" t="s">
        <v>345</v>
      </c>
      <c r="C70" s="57" t="s">
        <v>358</v>
      </c>
      <c r="D70" s="57" t="s">
        <v>358</v>
      </c>
      <c r="E70" s="66" t="s">
        <v>358</v>
      </c>
      <c r="F70" s="56" t="s">
        <v>434</v>
      </c>
      <c r="G70" s="57"/>
      <c r="H70" s="57"/>
      <c r="I70" s="57"/>
      <c r="J70" s="58" t="s">
        <v>435</v>
      </c>
      <c r="K70" s="69">
        <f t="shared" ref="K70:M70" si="53">+K71+K72</f>
        <v>0</v>
      </c>
      <c r="L70" s="69">
        <f t="shared" si="53"/>
        <v>0</v>
      </c>
      <c r="M70" s="69">
        <f t="shared" si="53"/>
        <v>0</v>
      </c>
      <c r="N70" s="69">
        <f t="shared" si="0"/>
        <v>0</v>
      </c>
      <c r="O70" s="69">
        <f t="shared" ref="O70:T70" si="54">+O71+O72</f>
        <v>0</v>
      </c>
      <c r="P70" s="69">
        <f t="shared" si="54"/>
        <v>0</v>
      </c>
      <c r="Q70" s="69">
        <f t="shared" si="54"/>
        <v>0</v>
      </c>
      <c r="R70" s="69">
        <f t="shared" si="54"/>
        <v>0</v>
      </c>
      <c r="S70" s="69">
        <f t="shared" si="54"/>
        <v>0</v>
      </c>
      <c r="T70" s="69">
        <f t="shared" si="54"/>
        <v>0</v>
      </c>
      <c r="U70" s="60" t="e">
        <f t="shared" si="2"/>
        <v>#DIV/0!</v>
      </c>
      <c r="V70" s="56"/>
      <c r="W70" s="66"/>
      <c r="X70" s="66"/>
      <c r="Y70" s="37" t="s">
        <v>344</v>
      </c>
      <c r="Z70" s="24"/>
      <c r="AA70" s="24"/>
      <c r="AB70" s="24"/>
      <c r="AC70" s="24"/>
      <c r="AD70" s="24"/>
      <c r="AE70" s="24"/>
      <c r="AF70" s="24"/>
      <c r="AG70" s="24"/>
      <c r="AH70" s="24"/>
      <c r="AI70" s="24"/>
      <c r="AJ70" s="24"/>
      <c r="AK70" s="24"/>
      <c r="AL70" s="24"/>
      <c r="AM70" s="24"/>
      <c r="AN70" s="24"/>
      <c r="AO70" s="24"/>
      <c r="AP70" s="24"/>
      <c r="AQ70" s="24"/>
      <c r="AR70" s="24"/>
      <c r="AS70" s="24"/>
    </row>
    <row r="71" spans="1:45" ht="22.5" customHeight="1">
      <c r="A71" s="66">
        <v>1</v>
      </c>
      <c r="B71" s="66" t="s">
        <v>345</v>
      </c>
      <c r="C71" s="57" t="s">
        <v>358</v>
      </c>
      <c r="D71" s="57" t="s">
        <v>358</v>
      </c>
      <c r="E71" s="66" t="s">
        <v>358</v>
      </c>
      <c r="F71" s="57" t="s">
        <v>434</v>
      </c>
      <c r="G71" s="56" t="s">
        <v>345</v>
      </c>
      <c r="H71" s="57"/>
      <c r="I71" s="57"/>
      <c r="J71" s="63" t="s">
        <v>436</v>
      </c>
      <c r="K71" s="70"/>
      <c r="L71" s="70"/>
      <c r="M71" s="70"/>
      <c r="N71" s="70">
        <f t="shared" si="0"/>
        <v>0</v>
      </c>
      <c r="O71" s="70"/>
      <c r="P71" s="70"/>
      <c r="Q71" s="70"/>
      <c r="R71" s="70"/>
      <c r="S71" s="70"/>
      <c r="T71" s="70"/>
      <c r="U71" s="65" t="e">
        <f t="shared" si="2"/>
        <v>#DIV/0!</v>
      </c>
      <c r="V71" s="56"/>
      <c r="W71" s="66"/>
      <c r="X71" s="66"/>
      <c r="Y71" s="37" t="s">
        <v>344</v>
      </c>
      <c r="Z71" s="24"/>
      <c r="AA71" s="24"/>
      <c r="AB71" s="24"/>
      <c r="AC71" s="24"/>
      <c r="AD71" s="24"/>
      <c r="AE71" s="24"/>
      <c r="AF71" s="24"/>
      <c r="AG71" s="24"/>
      <c r="AH71" s="24"/>
      <c r="AI71" s="24"/>
      <c r="AJ71" s="24"/>
      <c r="AK71" s="24"/>
      <c r="AL71" s="24"/>
      <c r="AM71" s="24"/>
      <c r="AN71" s="24"/>
      <c r="AO71" s="24"/>
      <c r="AP71" s="24"/>
      <c r="AQ71" s="24"/>
      <c r="AR71" s="24"/>
      <c r="AS71" s="24"/>
    </row>
    <row r="72" spans="1:45" ht="22.5" customHeight="1">
      <c r="A72" s="66">
        <v>1</v>
      </c>
      <c r="B72" s="66" t="s">
        <v>345</v>
      </c>
      <c r="C72" s="57" t="s">
        <v>358</v>
      </c>
      <c r="D72" s="57" t="s">
        <v>358</v>
      </c>
      <c r="E72" s="66" t="s">
        <v>358</v>
      </c>
      <c r="F72" s="57" t="s">
        <v>434</v>
      </c>
      <c r="G72" s="56" t="s">
        <v>358</v>
      </c>
      <c r="H72" s="57"/>
      <c r="I72" s="57"/>
      <c r="J72" s="63" t="s">
        <v>437</v>
      </c>
      <c r="K72" s="70"/>
      <c r="L72" s="70"/>
      <c r="M72" s="70"/>
      <c r="N72" s="70">
        <f t="shared" si="0"/>
        <v>0</v>
      </c>
      <c r="O72" s="70"/>
      <c r="P72" s="70"/>
      <c r="Q72" s="70"/>
      <c r="R72" s="70"/>
      <c r="S72" s="70"/>
      <c r="T72" s="70"/>
      <c r="U72" s="65" t="e">
        <f t="shared" si="2"/>
        <v>#DIV/0!</v>
      </c>
      <c r="V72" s="56"/>
      <c r="W72" s="66"/>
      <c r="X72" s="66"/>
      <c r="Y72" s="37" t="s">
        <v>344</v>
      </c>
      <c r="Z72" s="24"/>
      <c r="AA72" s="24"/>
      <c r="AB72" s="24"/>
      <c r="AC72" s="24"/>
      <c r="AD72" s="24"/>
      <c r="AE72" s="24"/>
      <c r="AF72" s="24"/>
      <c r="AG72" s="24"/>
      <c r="AH72" s="24"/>
      <c r="AI72" s="24"/>
      <c r="AJ72" s="24"/>
      <c r="AK72" s="24"/>
      <c r="AL72" s="24"/>
      <c r="AM72" s="24"/>
      <c r="AN72" s="24"/>
      <c r="AO72" s="24"/>
      <c r="AP72" s="24"/>
      <c r="AQ72" s="24"/>
      <c r="AR72" s="24"/>
      <c r="AS72" s="24"/>
    </row>
    <row r="73" spans="1:45" ht="22.5" customHeight="1">
      <c r="A73" s="66">
        <v>1</v>
      </c>
      <c r="B73" s="66" t="s">
        <v>345</v>
      </c>
      <c r="C73" s="57" t="s">
        <v>358</v>
      </c>
      <c r="D73" s="57" t="s">
        <v>358</v>
      </c>
      <c r="E73" s="66" t="s">
        <v>358</v>
      </c>
      <c r="F73" s="56" t="s">
        <v>438</v>
      </c>
      <c r="G73" s="57"/>
      <c r="H73" s="57"/>
      <c r="I73" s="57"/>
      <c r="J73" s="58" t="s">
        <v>439</v>
      </c>
      <c r="K73" s="69">
        <f t="shared" ref="K73:M73" si="55">+K74+K75</f>
        <v>0</v>
      </c>
      <c r="L73" s="69">
        <f t="shared" si="55"/>
        <v>0</v>
      </c>
      <c r="M73" s="69">
        <f t="shared" si="55"/>
        <v>0</v>
      </c>
      <c r="N73" s="69">
        <f t="shared" si="0"/>
        <v>0</v>
      </c>
      <c r="O73" s="69">
        <f t="shared" ref="O73:T73" si="56">+O74+O75</f>
        <v>0</v>
      </c>
      <c r="P73" s="69">
        <f t="shared" si="56"/>
        <v>0</v>
      </c>
      <c r="Q73" s="69">
        <f t="shared" si="56"/>
        <v>0</v>
      </c>
      <c r="R73" s="69">
        <f t="shared" si="56"/>
        <v>0</v>
      </c>
      <c r="S73" s="69">
        <f t="shared" si="56"/>
        <v>0</v>
      </c>
      <c r="T73" s="69">
        <f t="shared" si="56"/>
        <v>0</v>
      </c>
      <c r="U73" s="60" t="e">
        <f t="shared" si="2"/>
        <v>#DIV/0!</v>
      </c>
      <c r="V73" s="56"/>
      <c r="W73" s="66"/>
      <c r="X73" s="66"/>
      <c r="Y73" s="37" t="s">
        <v>344</v>
      </c>
      <c r="Z73" s="24"/>
      <c r="AA73" s="24"/>
      <c r="AB73" s="24"/>
      <c r="AC73" s="24"/>
      <c r="AD73" s="24"/>
      <c r="AE73" s="24"/>
      <c r="AF73" s="24"/>
      <c r="AG73" s="24"/>
      <c r="AH73" s="24"/>
      <c r="AI73" s="24"/>
      <c r="AJ73" s="24"/>
      <c r="AK73" s="24"/>
      <c r="AL73" s="24"/>
      <c r="AM73" s="24"/>
      <c r="AN73" s="24"/>
      <c r="AO73" s="24"/>
      <c r="AP73" s="24"/>
      <c r="AQ73" s="24"/>
      <c r="AR73" s="24"/>
      <c r="AS73" s="24"/>
    </row>
    <row r="74" spans="1:45" ht="22.5" customHeight="1">
      <c r="A74" s="66">
        <v>1</v>
      </c>
      <c r="B74" s="66" t="s">
        <v>345</v>
      </c>
      <c r="C74" s="57" t="s">
        <v>358</v>
      </c>
      <c r="D74" s="57" t="s">
        <v>358</v>
      </c>
      <c r="E74" s="66" t="s">
        <v>358</v>
      </c>
      <c r="F74" s="57" t="s">
        <v>438</v>
      </c>
      <c r="G74" s="56" t="s">
        <v>345</v>
      </c>
      <c r="H74" s="57"/>
      <c r="I74" s="57"/>
      <c r="J74" s="63" t="s">
        <v>440</v>
      </c>
      <c r="K74" s="70"/>
      <c r="L74" s="70"/>
      <c r="M74" s="70"/>
      <c r="N74" s="70">
        <f t="shared" si="0"/>
        <v>0</v>
      </c>
      <c r="O74" s="70"/>
      <c r="P74" s="70"/>
      <c r="Q74" s="70"/>
      <c r="R74" s="70"/>
      <c r="S74" s="70"/>
      <c r="T74" s="70"/>
      <c r="U74" s="65" t="e">
        <f t="shared" si="2"/>
        <v>#DIV/0!</v>
      </c>
      <c r="V74" s="56"/>
      <c r="W74" s="66"/>
      <c r="X74" s="66"/>
      <c r="Y74" s="37" t="s">
        <v>344</v>
      </c>
      <c r="Z74" s="24"/>
      <c r="AA74" s="24"/>
      <c r="AB74" s="24"/>
      <c r="AC74" s="24"/>
      <c r="AD74" s="24"/>
      <c r="AE74" s="24"/>
      <c r="AF74" s="24"/>
      <c r="AG74" s="24"/>
      <c r="AH74" s="24"/>
      <c r="AI74" s="24"/>
      <c r="AJ74" s="24"/>
      <c r="AK74" s="24"/>
      <c r="AL74" s="24"/>
      <c r="AM74" s="24"/>
      <c r="AN74" s="24"/>
      <c r="AO74" s="24"/>
      <c r="AP74" s="24"/>
      <c r="AQ74" s="24"/>
      <c r="AR74" s="24"/>
      <c r="AS74" s="24"/>
    </row>
    <row r="75" spans="1:45" ht="22.5" customHeight="1">
      <c r="A75" s="66">
        <v>1</v>
      </c>
      <c r="B75" s="66" t="s">
        <v>345</v>
      </c>
      <c r="C75" s="57" t="s">
        <v>358</v>
      </c>
      <c r="D75" s="57" t="s">
        <v>358</v>
      </c>
      <c r="E75" s="66" t="s">
        <v>358</v>
      </c>
      <c r="F75" s="57" t="s">
        <v>438</v>
      </c>
      <c r="G75" s="56" t="s">
        <v>358</v>
      </c>
      <c r="H75" s="57"/>
      <c r="I75" s="57"/>
      <c r="J75" s="63" t="s">
        <v>441</v>
      </c>
      <c r="K75" s="70"/>
      <c r="L75" s="70"/>
      <c r="M75" s="70"/>
      <c r="N75" s="70">
        <f t="shared" si="0"/>
        <v>0</v>
      </c>
      <c r="O75" s="70"/>
      <c r="P75" s="70"/>
      <c r="Q75" s="70"/>
      <c r="R75" s="70"/>
      <c r="S75" s="70"/>
      <c r="T75" s="70"/>
      <c r="U75" s="65" t="e">
        <f t="shared" si="2"/>
        <v>#DIV/0!</v>
      </c>
      <c r="V75" s="56"/>
      <c r="W75" s="66"/>
      <c r="X75" s="66"/>
      <c r="Y75" s="37" t="s">
        <v>344</v>
      </c>
      <c r="Z75" s="24"/>
      <c r="AA75" s="24"/>
      <c r="AB75" s="24"/>
      <c r="AC75" s="24"/>
      <c r="AD75" s="24"/>
      <c r="AE75" s="24"/>
      <c r="AF75" s="24"/>
      <c r="AG75" s="24"/>
      <c r="AH75" s="24"/>
      <c r="AI75" s="24"/>
      <c r="AJ75" s="24"/>
      <c r="AK75" s="24"/>
      <c r="AL75" s="24"/>
      <c r="AM75" s="24"/>
      <c r="AN75" s="24"/>
      <c r="AO75" s="24"/>
      <c r="AP75" s="24"/>
      <c r="AQ75" s="24"/>
      <c r="AR75" s="24"/>
      <c r="AS75" s="24"/>
    </row>
    <row r="76" spans="1:45" ht="22.5" customHeight="1">
      <c r="A76" s="66">
        <v>1</v>
      </c>
      <c r="B76" s="66" t="s">
        <v>345</v>
      </c>
      <c r="C76" s="57" t="s">
        <v>358</v>
      </c>
      <c r="D76" s="57" t="s">
        <v>358</v>
      </c>
      <c r="E76" s="66" t="s">
        <v>358</v>
      </c>
      <c r="F76" s="56" t="s">
        <v>442</v>
      </c>
      <c r="G76" s="57"/>
      <c r="H76" s="57"/>
      <c r="I76" s="57"/>
      <c r="J76" s="58" t="s">
        <v>443</v>
      </c>
      <c r="K76" s="69">
        <f t="shared" ref="K76:M76" si="57">+K77+K78</f>
        <v>0</v>
      </c>
      <c r="L76" s="69">
        <f t="shared" si="57"/>
        <v>0</v>
      </c>
      <c r="M76" s="69">
        <f t="shared" si="57"/>
        <v>0</v>
      </c>
      <c r="N76" s="69">
        <f t="shared" si="0"/>
        <v>0</v>
      </c>
      <c r="O76" s="69">
        <f t="shared" ref="O76:T76" si="58">+O77+O78</f>
        <v>0</v>
      </c>
      <c r="P76" s="69">
        <f t="shared" si="58"/>
        <v>0</v>
      </c>
      <c r="Q76" s="69">
        <f t="shared" si="58"/>
        <v>0</v>
      </c>
      <c r="R76" s="69">
        <f t="shared" si="58"/>
        <v>0</v>
      </c>
      <c r="S76" s="69">
        <f t="shared" si="58"/>
        <v>0</v>
      </c>
      <c r="T76" s="69">
        <f t="shared" si="58"/>
        <v>0</v>
      </c>
      <c r="U76" s="60" t="e">
        <f t="shared" si="2"/>
        <v>#DIV/0!</v>
      </c>
      <c r="V76" s="56"/>
      <c r="W76" s="66"/>
      <c r="X76" s="66"/>
      <c r="Y76" s="37" t="s">
        <v>344</v>
      </c>
      <c r="Z76" s="24"/>
      <c r="AA76" s="24"/>
      <c r="AB76" s="24"/>
      <c r="AC76" s="24"/>
      <c r="AD76" s="24"/>
      <c r="AE76" s="24"/>
      <c r="AF76" s="24"/>
      <c r="AG76" s="24"/>
      <c r="AH76" s="24"/>
      <c r="AI76" s="24"/>
      <c r="AJ76" s="24"/>
      <c r="AK76" s="24"/>
      <c r="AL76" s="24"/>
      <c r="AM76" s="24"/>
      <c r="AN76" s="24"/>
      <c r="AO76" s="24"/>
      <c r="AP76" s="24"/>
      <c r="AQ76" s="24"/>
      <c r="AR76" s="24"/>
      <c r="AS76" s="24"/>
    </row>
    <row r="77" spans="1:45" ht="22.5" customHeight="1">
      <c r="A77" s="66">
        <v>1</v>
      </c>
      <c r="B77" s="66" t="s">
        <v>345</v>
      </c>
      <c r="C77" s="57" t="s">
        <v>358</v>
      </c>
      <c r="D77" s="57" t="s">
        <v>358</v>
      </c>
      <c r="E77" s="66" t="s">
        <v>358</v>
      </c>
      <c r="F77" s="57" t="s">
        <v>442</v>
      </c>
      <c r="G77" s="56" t="s">
        <v>345</v>
      </c>
      <c r="H77" s="57"/>
      <c r="I77" s="57"/>
      <c r="J77" s="63" t="s">
        <v>444</v>
      </c>
      <c r="K77" s="70"/>
      <c r="L77" s="70"/>
      <c r="M77" s="70"/>
      <c r="N77" s="70">
        <f t="shared" si="0"/>
        <v>0</v>
      </c>
      <c r="O77" s="70"/>
      <c r="P77" s="70"/>
      <c r="Q77" s="70"/>
      <c r="R77" s="70"/>
      <c r="S77" s="70"/>
      <c r="T77" s="70"/>
      <c r="U77" s="65" t="e">
        <f t="shared" si="2"/>
        <v>#DIV/0!</v>
      </c>
      <c r="V77" s="56"/>
      <c r="W77" s="66"/>
      <c r="X77" s="66"/>
      <c r="Y77" s="37" t="s">
        <v>344</v>
      </c>
      <c r="Z77" s="24"/>
      <c r="AA77" s="24"/>
      <c r="AB77" s="24"/>
      <c r="AC77" s="24"/>
      <c r="AD77" s="24"/>
      <c r="AE77" s="24"/>
      <c r="AF77" s="24"/>
      <c r="AG77" s="24"/>
      <c r="AH77" s="24"/>
      <c r="AI77" s="24"/>
      <c r="AJ77" s="24"/>
      <c r="AK77" s="24"/>
      <c r="AL77" s="24"/>
      <c r="AM77" s="24"/>
      <c r="AN77" s="24"/>
      <c r="AO77" s="24"/>
      <c r="AP77" s="24"/>
      <c r="AQ77" s="24"/>
      <c r="AR77" s="24"/>
      <c r="AS77" s="24"/>
    </row>
    <row r="78" spans="1:45" ht="22.5" customHeight="1">
      <c r="A78" s="66">
        <v>1</v>
      </c>
      <c r="B78" s="66" t="s">
        <v>345</v>
      </c>
      <c r="C78" s="57" t="s">
        <v>358</v>
      </c>
      <c r="D78" s="57" t="s">
        <v>358</v>
      </c>
      <c r="E78" s="66" t="s">
        <v>358</v>
      </c>
      <c r="F78" s="57" t="s">
        <v>442</v>
      </c>
      <c r="G78" s="56" t="s">
        <v>358</v>
      </c>
      <c r="H78" s="57"/>
      <c r="I78" s="57"/>
      <c r="J78" s="63" t="s">
        <v>445</v>
      </c>
      <c r="K78" s="70"/>
      <c r="L78" s="70"/>
      <c r="M78" s="70"/>
      <c r="N78" s="70">
        <f t="shared" si="0"/>
        <v>0</v>
      </c>
      <c r="O78" s="70"/>
      <c r="P78" s="70"/>
      <c r="Q78" s="70"/>
      <c r="R78" s="70"/>
      <c r="S78" s="70"/>
      <c r="T78" s="70"/>
      <c r="U78" s="65" t="e">
        <f t="shared" si="2"/>
        <v>#DIV/0!</v>
      </c>
      <c r="V78" s="56"/>
      <c r="W78" s="66"/>
      <c r="X78" s="66"/>
      <c r="Y78" s="37" t="s">
        <v>344</v>
      </c>
      <c r="Z78" s="24"/>
      <c r="AA78" s="24"/>
      <c r="AB78" s="24"/>
      <c r="AC78" s="24"/>
      <c r="AD78" s="24"/>
      <c r="AE78" s="24"/>
      <c r="AF78" s="24"/>
      <c r="AG78" s="24"/>
      <c r="AH78" s="24"/>
      <c r="AI78" s="24"/>
      <c r="AJ78" s="24"/>
      <c r="AK78" s="24"/>
      <c r="AL78" s="24"/>
      <c r="AM78" s="24"/>
      <c r="AN78" s="24"/>
      <c r="AO78" s="24"/>
      <c r="AP78" s="24"/>
      <c r="AQ78" s="24"/>
      <c r="AR78" s="24"/>
      <c r="AS78" s="24"/>
    </row>
    <row r="79" spans="1:45" ht="22.5" customHeight="1">
      <c r="A79" s="50" t="s">
        <v>341</v>
      </c>
      <c r="B79" s="51" t="s">
        <v>345</v>
      </c>
      <c r="C79" s="51" t="s">
        <v>358</v>
      </c>
      <c r="D79" s="51" t="s">
        <v>382</v>
      </c>
      <c r="E79" s="51"/>
      <c r="F79" s="52"/>
      <c r="G79" s="52"/>
      <c r="H79" s="52"/>
      <c r="I79" s="52"/>
      <c r="J79" s="53" t="s">
        <v>446</v>
      </c>
      <c r="K79" s="54">
        <f t="shared" ref="K79:M79" si="59">+K80+K84</f>
        <v>75352406</v>
      </c>
      <c r="L79" s="54">
        <f t="shared" si="59"/>
        <v>0</v>
      </c>
      <c r="M79" s="54">
        <f t="shared" si="59"/>
        <v>0</v>
      </c>
      <c r="N79" s="54">
        <f t="shared" si="0"/>
        <v>75352406</v>
      </c>
      <c r="O79" s="54">
        <f t="shared" ref="O79:T79" si="60">+O80+O84</f>
        <v>67787024.439999998</v>
      </c>
      <c r="P79" s="54">
        <f t="shared" si="60"/>
        <v>0</v>
      </c>
      <c r="Q79" s="54">
        <f t="shared" si="60"/>
        <v>7565381.5599999996</v>
      </c>
      <c r="R79" s="54">
        <f t="shared" si="60"/>
        <v>0</v>
      </c>
      <c r="S79" s="54">
        <f t="shared" si="60"/>
        <v>72056470</v>
      </c>
      <c r="T79" s="54">
        <f t="shared" si="60"/>
        <v>17102806</v>
      </c>
      <c r="U79" s="55">
        <f t="shared" si="2"/>
        <v>0.23735281509071982</v>
      </c>
      <c r="V79" s="51"/>
      <c r="W79" s="50" t="s">
        <v>447</v>
      </c>
      <c r="X79" s="50" t="s">
        <v>448</v>
      </c>
      <c r="Y79" s="37" t="s">
        <v>344</v>
      </c>
      <c r="Z79" s="24"/>
      <c r="AA79" s="24"/>
      <c r="AB79" s="24"/>
      <c r="AC79" s="24"/>
      <c r="AD79" s="24"/>
      <c r="AE79" s="24"/>
      <c r="AF79" s="24"/>
      <c r="AG79" s="24"/>
      <c r="AH79" s="24"/>
      <c r="AI79" s="24"/>
      <c r="AJ79" s="24"/>
      <c r="AK79" s="24"/>
      <c r="AL79" s="24"/>
      <c r="AM79" s="24"/>
      <c r="AN79" s="24"/>
      <c r="AO79" s="24"/>
      <c r="AP79" s="24"/>
      <c r="AQ79" s="24"/>
      <c r="AR79" s="24"/>
      <c r="AS79" s="24"/>
    </row>
    <row r="80" spans="1:45" ht="22.5" customHeight="1">
      <c r="A80" s="56" t="s">
        <v>341</v>
      </c>
      <c r="B80" s="56" t="s">
        <v>345</v>
      </c>
      <c r="C80" s="56" t="s">
        <v>358</v>
      </c>
      <c r="D80" s="56" t="s">
        <v>382</v>
      </c>
      <c r="E80" s="56" t="s">
        <v>345</v>
      </c>
      <c r="F80" s="56"/>
      <c r="G80" s="56"/>
      <c r="H80" s="57"/>
      <c r="I80" s="57"/>
      <c r="J80" s="58" t="s">
        <v>449</v>
      </c>
      <c r="K80" s="69">
        <f t="shared" ref="K80:M80" si="61">+K81</f>
        <v>75352406</v>
      </c>
      <c r="L80" s="69">
        <f t="shared" si="61"/>
        <v>0</v>
      </c>
      <c r="M80" s="69">
        <f t="shared" si="61"/>
        <v>0</v>
      </c>
      <c r="N80" s="69">
        <f t="shared" si="0"/>
        <v>75352406</v>
      </c>
      <c r="O80" s="69">
        <f t="shared" ref="O80:T80" si="62">+O81</f>
        <v>67787024.439999998</v>
      </c>
      <c r="P80" s="69">
        <f t="shared" si="62"/>
        <v>0</v>
      </c>
      <c r="Q80" s="69">
        <f t="shared" si="62"/>
        <v>7565381.5599999996</v>
      </c>
      <c r="R80" s="69">
        <f t="shared" si="62"/>
        <v>0</v>
      </c>
      <c r="S80" s="69">
        <f t="shared" si="62"/>
        <v>72056470</v>
      </c>
      <c r="T80" s="69">
        <f t="shared" si="62"/>
        <v>17102806</v>
      </c>
      <c r="U80" s="60">
        <f t="shared" si="2"/>
        <v>0.23735281509071982</v>
      </c>
      <c r="V80" s="61"/>
      <c r="W80" s="61" t="s">
        <v>450</v>
      </c>
      <c r="X80" s="61" t="s">
        <v>451</v>
      </c>
      <c r="Y80" s="37" t="s">
        <v>344</v>
      </c>
      <c r="Z80" s="62"/>
      <c r="AA80" s="62"/>
      <c r="AB80" s="62"/>
      <c r="AC80" s="62"/>
      <c r="AD80" s="62"/>
      <c r="AE80" s="62"/>
      <c r="AF80" s="62"/>
      <c r="AG80" s="62"/>
      <c r="AH80" s="62"/>
      <c r="AI80" s="62"/>
      <c r="AJ80" s="62"/>
      <c r="AK80" s="62"/>
      <c r="AL80" s="62"/>
      <c r="AM80" s="62"/>
      <c r="AN80" s="62"/>
      <c r="AO80" s="62"/>
      <c r="AP80" s="62"/>
      <c r="AQ80" s="62"/>
      <c r="AR80" s="62"/>
      <c r="AS80" s="62"/>
    </row>
    <row r="81" spans="1:45" ht="22.5" customHeight="1">
      <c r="A81" s="66" t="s">
        <v>341</v>
      </c>
      <c r="B81" s="57" t="s">
        <v>345</v>
      </c>
      <c r="C81" s="57" t="s">
        <v>358</v>
      </c>
      <c r="D81" s="57" t="s">
        <v>382</v>
      </c>
      <c r="E81" s="57" t="s">
        <v>345</v>
      </c>
      <c r="F81" s="56" t="s">
        <v>345</v>
      </c>
      <c r="G81" s="57"/>
      <c r="H81" s="57"/>
      <c r="I81" s="57"/>
      <c r="J81" s="58" t="s">
        <v>452</v>
      </c>
      <c r="K81" s="69">
        <f t="shared" ref="K81:M81" si="63">+K82+K83</f>
        <v>75352406</v>
      </c>
      <c r="L81" s="69">
        <f t="shared" si="63"/>
        <v>0</v>
      </c>
      <c r="M81" s="69">
        <f t="shared" si="63"/>
        <v>0</v>
      </c>
      <c r="N81" s="69">
        <f t="shared" si="0"/>
        <v>75352406</v>
      </c>
      <c r="O81" s="69">
        <f t="shared" ref="O81:T81" si="64">+O82+O83</f>
        <v>67787024.439999998</v>
      </c>
      <c r="P81" s="69">
        <f t="shared" si="64"/>
        <v>0</v>
      </c>
      <c r="Q81" s="69">
        <f t="shared" si="64"/>
        <v>7565381.5599999996</v>
      </c>
      <c r="R81" s="69">
        <f t="shared" si="64"/>
        <v>0</v>
      </c>
      <c r="S81" s="69">
        <f t="shared" si="64"/>
        <v>72056470</v>
      </c>
      <c r="T81" s="69">
        <f t="shared" si="64"/>
        <v>17102806</v>
      </c>
      <c r="U81" s="60">
        <f t="shared" si="2"/>
        <v>0.23735281509071982</v>
      </c>
      <c r="V81" s="66"/>
      <c r="W81" s="66" t="s">
        <v>453</v>
      </c>
      <c r="X81" s="66" t="s">
        <v>454</v>
      </c>
      <c r="Y81" s="37" t="s">
        <v>344</v>
      </c>
      <c r="Z81" s="24"/>
      <c r="AA81" s="24"/>
      <c r="AB81" s="24"/>
      <c r="AC81" s="24"/>
      <c r="AD81" s="24"/>
      <c r="AE81" s="24"/>
      <c r="AF81" s="24"/>
      <c r="AG81" s="24"/>
      <c r="AH81" s="24"/>
      <c r="AI81" s="24"/>
      <c r="AJ81" s="24"/>
      <c r="AK81" s="24"/>
      <c r="AL81" s="24"/>
      <c r="AM81" s="24"/>
      <c r="AN81" s="24"/>
      <c r="AO81" s="24"/>
      <c r="AP81" s="24"/>
      <c r="AQ81" s="24"/>
      <c r="AR81" s="24"/>
      <c r="AS81" s="24"/>
    </row>
    <row r="82" spans="1:45" ht="22.5" customHeight="1">
      <c r="A82" s="66" t="s">
        <v>341</v>
      </c>
      <c r="B82" s="57" t="s">
        <v>345</v>
      </c>
      <c r="C82" s="57" t="s">
        <v>358</v>
      </c>
      <c r="D82" s="57" t="s">
        <v>382</v>
      </c>
      <c r="E82" s="57" t="s">
        <v>345</v>
      </c>
      <c r="F82" s="57" t="s">
        <v>345</v>
      </c>
      <c r="G82" s="56" t="s">
        <v>345</v>
      </c>
      <c r="H82" s="57"/>
      <c r="I82" s="57"/>
      <c r="J82" s="63" t="s">
        <v>455</v>
      </c>
      <c r="K82" s="69">
        <v>75352406</v>
      </c>
      <c r="L82" s="69"/>
      <c r="M82" s="69"/>
      <c r="N82" s="70">
        <f t="shared" si="0"/>
        <v>75352406</v>
      </c>
      <c r="O82" s="70">
        <f>+N82-Q82</f>
        <v>67787024.439999998</v>
      </c>
      <c r="P82" s="69"/>
      <c r="Q82" s="70">
        <f>7535240.6+30140.96</f>
        <v>7565381.5599999996</v>
      </c>
      <c r="R82" s="69"/>
      <c r="S82" s="70">
        <v>72056470</v>
      </c>
      <c r="T82" s="471">
        <v>17102806</v>
      </c>
      <c r="U82" s="60">
        <f t="shared" si="2"/>
        <v>0.23735281509071982</v>
      </c>
      <c r="V82" s="66"/>
      <c r="W82" s="66"/>
      <c r="X82" s="66"/>
      <c r="Y82" s="37" t="s">
        <v>344</v>
      </c>
      <c r="Z82" s="24"/>
      <c r="AA82" s="24"/>
      <c r="AB82" s="24"/>
      <c r="AC82" s="24"/>
      <c r="AD82" s="24"/>
      <c r="AE82" s="24"/>
      <c r="AF82" s="24"/>
      <c r="AG82" s="24"/>
      <c r="AH82" s="24"/>
      <c r="AI82" s="24"/>
      <c r="AJ82" s="24"/>
      <c r="AK82" s="24"/>
      <c r="AL82" s="24"/>
      <c r="AM82" s="24"/>
      <c r="AN82" s="24"/>
      <c r="AO82" s="24"/>
      <c r="AP82" s="24"/>
      <c r="AQ82" s="24"/>
      <c r="AR82" s="24"/>
      <c r="AS82" s="24"/>
    </row>
    <row r="83" spans="1:45" ht="22.5" customHeight="1">
      <c r="A83" s="66" t="s">
        <v>341</v>
      </c>
      <c r="B83" s="57" t="s">
        <v>345</v>
      </c>
      <c r="C83" s="57" t="s">
        <v>358</v>
      </c>
      <c r="D83" s="57" t="s">
        <v>382</v>
      </c>
      <c r="E83" s="57" t="s">
        <v>345</v>
      </c>
      <c r="F83" s="57" t="s">
        <v>345</v>
      </c>
      <c r="G83" s="56" t="s">
        <v>358</v>
      </c>
      <c r="H83" s="57"/>
      <c r="I83" s="57"/>
      <c r="J83" s="63" t="s">
        <v>456</v>
      </c>
      <c r="K83" s="70"/>
      <c r="L83" s="70"/>
      <c r="M83" s="70"/>
      <c r="N83" s="70">
        <f t="shared" si="0"/>
        <v>0</v>
      </c>
      <c r="O83" s="70"/>
      <c r="P83" s="70"/>
      <c r="Q83" s="70"/>
      <c r="R83" s="70"/>
      <c r="S83" s="70"/>
      <c r="T83" s="70"/>
      <c r="U83" s="65" t="e">
        <f t="shared" si="2"/>
        <v>#DIV/0!</v>
      </c>
      <c r="V83" s="66"/>
      <c r="W83" s="66"/>
      <c r="X83" s="66"/>
      <c r="Y83" s="37" t="s">
        <v>344</v>
      </c>
      <c r="Z83" s="24"/>
      <c r="AA83" s="24"/>
      <c r="AB83" s="24"/>
      <c r="AC83" s="24"/>
      <c r="AD83" s="24"/>
      <c r="AE83" s="24"/>
      <c r="AF83" s="24"/>
      <c r="AG83" s="24"/>
      <c r="AH83" s="24"/>
      <c r="AI83" s="24"/>
      <c r="AJ83" s="24"/>
      <c r="AK83" s="24"/>
      <c r="AL83" s="24"/>
      <c r="AM83" s="24"/>
      <c r="AN83" s="24"/>
      <c r="AO83" s="24"/>
      <c r="AP83" s="24"/>
      <c r="AQ83" s="24"/>
      <c r="AR83" s="24"/>
      <c r="AS83" s="24"/>
    </row>
    <row r="84" spans="1:45" ht="22.5" customHeight="1">
      <c r="A84" s="66" t="s">
        <v>341</v>
      </c>
      <c r="B84" s="57" t="s">
        <v>345</v>
      </c>
      <c r="C84" s="57" t="s">
        <v>358</v>
      </c>
      <c r="D84" s="57" t="s">
        <v>382</v>
      </c>
      <c r="E84" s="57" t="s">
        <v>345</v>
      </c>
      <c r="F84" s="56" t="s">
        <v>358</v>
      </c>
      <c r="G84" s="57"/>
      <c r="H84" s="57"/>
      <c r="I84" s="57"/>
      <c r="J84" s="58" t="s">
        <v>457</v>
      </c>
      <c r="K84" s="70">
        <f t="shared" ref="K84:M84" si="65">+K85+K86</f>
        <v>0</v>
      </c>
      <c r="L84" s="70">
        <f t="shared" si="65"/>
        <v>0</v>
      </c>
      <c r="M84" s="70">
        <f t="shared" si="65"/>
        <v>0</v>
      </c>
      <c r="N84" s="70">
        <f t="shared" si="0"/>
        <v>0</v>
      </c>
      <c r="O84" s="70">
        <f t="shared" ref="O84:T84" si="66">+O85+O86</f>
        <v>0</v>
      </c>
      <c r="P84" s="70">
        <f t="shared" si="66"/>
        <v>0</v>
      </c>
      <c r="Q84" s="70">
        <f t="shared" si="66"/>
        <v>0</v>
      </c>
      <c r="R84" s="70">
        <f t="shared" si="66"/>
        <v>0</v>
      </c>
      <c r="S84" s="70">
        <f t="shared" si="66"/>
        <v>0</v>
      </c>
      <c r="T84" s="70">
        <f t="shared" si="66"/>
        <v>0</v>
      </c>
      <c r="U84" s="65" t="e">
        <f t="shared" si="2"/>
        <v>#DIV/0!</v>
      </c>
      <c r="V84" s="66"/>
      <c r="W84" s="66" t="s">
        <v>458</v>
      </c>
      <c r="X84" s="66" t="s">
        <v>459</v>
      </c>
      <c r="Y84" s="37" t="s">
        <v>344</v>
      </c>
      <c r="Z84" s="24"/>
      <c r="AA84" s="24"/>
      <c r="AB84" s="24"/>
      <c r="AC84" s="24"/>
      <c r="AD84" s="24"/>
      <c r="AE84" s="24"/>
      <c r="AF84" s="24"/>
      <c r="AG84" s="24"/>
      <c r="AH84" s="24"/>
      <c r="AI84" s="24"/>
      <c r="AJ84" s="24"/>
      <c r="AK84" s="24"/>
      <c r="AL84" s="24"/>
      <c r="AM84" s="24"/>
      <c r="AN84" s="24"/>
      <c r="AO84" s="24"/>
      <c r="AP84" s="24"/>
      <c r="AQ84" s="24"/>
      <c r="AR84" s="24"/>
      <c r="AS84" s="24"/>
    </row>
    <row r="85" spans="1:45" ht="22.5" customHeight="1">
      <c r="A85" s="66" t="s">
        <v>341</v>
      </c>
      <c r="B85" s="57" t="s">
        <v>345</v>
      </c>
      <c r="C85" s="57" t="s">
        <v>358</v>
      </c>
      <c r="D85" s="57" t="s">
        <v>382</v>
      </c>
      <c r="E85" s="57" t="s">
        <v>345</v>
      </c>
      <c r="F85" s="57" t="s">
        <v>358</v>
      </c>
      <c r="G85" s="56" t="s">
        <v>345</v>
      </c>
      <c r="H85" s="57"/>
      <c r="I85" s="57"/>
      <c r="J85" s="63" t="s">
        <v>460</v>
      </c>
      <c r="K85" s="70"/>
      <c r="L85" s="70"/>
      <c r="M85" s="70"/>
      <c r="N85" s="70">
        <f t="shared" si="0"/>
        <v>0</v>
      </c>
      <c r="O85" s="70"/>
      <c r="P85" s="70"/>
      <c r="Q85" s="70"/>
      <c r="R85" s="70"/>
      <c r="S85" s="70"/>
      <c r="T85" s="70"/>
      <c r="U85" s="65" t="e">
        <f t="shared" si="2"/>
        <v>#DIV/0!</v>
      </c>
      <c r="V85" s="66"/>
      <c r="W85" s="66"/>
      <c r="X85" s="66"/>
      <c r="Y85" s="37" t="s">
        <v>344</v>
      </c>
      <c r="Z85" s="24"/>
      <c r="AA85" s="24"/>
      <c r="AB85" s="24"/>
      <c r="AC85" s="24"/>
      <c r="AD85" s="24"/>
      <c r="AE85" s="24"/>
      <c r="AF85" s="24"/>
      <c r="AG85" s="24"/>
      <c r="AH85" s="24"/>
      <c r="AI85" s="24"/>
      <c r="AJ85" s="24"/>
      <c r="AK85" s="24"/>
      <c r="AL85" s="24"/>
      <c r="AM85" s="24"/>
      <c r="AN85" s="24"/>
      <c r="AO85" s="24"/>
      <c r="AP85" s="24"/>
      <c r="AQ85" s="24"/>
      <c r="AR85" s="24"/>
      <c r="AS85" s="24"/>
    </row>
    <row r="86" spans="1:45" ht="22.5" customHeight="1">
      <c r="A86" s="66" t="s">
        <v>341</v>
      </c>
      <c r="B86" s="57" t="s">
        <v>345</v>
      </c>
      <c r="C86" s="57" t="s">
        <v>358</v>
      </c>
      <c r="D86" s="57" t="s">
        <v>382</v>
      </c>
      <c r="E86" s="57" t="s">
        <v>345</v>
      </c>
      <c r="F86" s="57" t="s">
        <v>358</v>
      </c>
      <c r="G86" s="56" t="s">
        <v>358</v>
      </c>
      <c r="H86" s="57"/>
      <c r="I86" s="57"/>
      <c r="J86" s="63" t="s">
        <v>461</v>
      </c>
      <c r="K86" s="70"/>
      <c r="L86" s="70"/>
      <c r="M86" s="70"/>
      <c r="N86" s="70">
        <f t="shared" si="0"/>
        <v>0</v>
      </c>
      <c r="O86" s="70"/>
      <c r="P86" s="70"/>
      <c r="Q86" s="70"/>
      <c r="R86" s="70"/>
      <c r="S86" s="70"/>
      <c r="T86" s="70"/>
      <c r="U86" s="65" t="e">
        <f t="shared" si="2"/>
        <v>#DIV/0!</v>
      </c>
      <c r="V86" s="66"/>
      <c r="W86" s="66"/>
      <c r="X86" s="66"/>
      <c r="Y86" s="37" t="s">
        <v>344</v>
      </c>
      <c r="Z86" s="24"/>
      <c r="AA86" s="24"/>
      <c r="AB86" s="24"/>
      <c r="AC86" s="24"/>
      <c r="AD86" s="24"/>
      <c r="AE86" s="24"/>
      <c r="AF86" s="24"/>
      <c r="AG86" s="24"/>
      <c r="AH86" s="24"/>
      <c r="AI86" s="24"/>
      <c r="AJ86" s="24"/>
      <c r="AK86" s="24"/>
      <c r="AL86" s="24"/>
      <c r="AM86" s="24"/>
      <c r="AN86" s="24"/>
      <c r="AO86" s="24"/>
      <c r="AP86" s="24"/>
      <c r="AQ86" s="24"/>
      <c r="AR86" s="24"/>
      <c r="AS86" s="24"/>
    </row>
    <row r="87" spans="1:45" ht="22.5" customHeight="1">
      <c r="A87" s="50" t="s">
        <v>341</v>
      </c>
      <c r="B87" s="51" t="s">
        <v>345</v>
      </c>
      <c r="C87" s="51" t="s">
        <v>358</v>
      </c>
      <c r="D87" s="51" t="s">
        <v>386</v>
      </c>
      <c r="E87" s="51"/>
      <c r="F87" s="52"/>
      <c r="G87" s="52"/>
      <c r="H87" s="52"/>
      <c r="I87" s="52"/>
      <c r="J87" s="53" t="s">
        <v>462</v>
      </c>
      <c r="K87" s="68">
        <f t="shared" ref="K87:M87" si="67">+K88+K100</f>
        <v>0</v>
      </c>
      <c r="L87" s="68">
        <f t="shared" si="67"/>
        <v>0</v>
      </c>
      <c r="M87" s="68">
        <f t="shared" si="67"/>
        <v>0</v>
      </c>
      <c r="N87" s="68">
        <f t="shared" si="0"/>
        <v>0</v>
      </c>
      <c r="O87" s="68">
        <f t="shared" ref="O87:T87" si="68">+O88+O100</f>
        <v>0</v>
      </c>
      <c r="P87" s="68">
        <f t="shared" si="68"/>
        <v>0</v>
      </c>
      <c r="Q87" s="68">
        <f t="shared" si="68"/>
        <v>0</v>
      </c>
      <c r="R87" s="68">
        <f t="shared" si="68"/>
        <v>0</v>
      </c>
      <c r="S87" s="68">
        <f t="shared" si="68"/>
        <v>0</v>
      </c>
      <c r="T87" s="68">
        <f t="shared" si="68"/>
        <v>0</v>
      </c>
      <c r="U87" s="55" t="e">
        <f t="shared" si="2"/>
        <v>#DIV/0!</v>
      </c>
      <c r="V87" s="51"/>
      <c r="W87" s="50" t="s">
        <v>416</v>
      </c>
      <c r="X87" s="50" t="s">
        <v>417</v>
      </c>
      <c r="Y87" s="37" t="s">
        <v>344</v>
      </c>
      <c r="Z87" s="24"/>
      <c r="AA87" s="24"/>
      <c r="AB87" s="24"/>
      <c r="AC87" s="24"/>
      <c r="AD87" s="24"/>
      <c r="AE87" s="24"/>
      <c r="AF87" s="24"/>
      <c r="AG87" s="24"/>
      <c r="AH87" s="24"/>
      <c r="AI87" s="24"/>
      <c r="AJ87" s="24"/>
      <c r="AK87" s="24"/>
      <c r="AL87" s="24"/>
      <c r="AM87" s="24"/>
      <c r="AN87" s="24"/>
      <c r="AO87" s="24"/>
      <c r="AP87" s="24"/>
      <c r="AQ87" s="24"/>
      <c r="AR87" s="24"/>
      <c r="AS87" s="24"/>
    </row>
    <row r="88" spans="1:45" ht="22.5" customHeight="1">
      <c r="A88" s="61" t="s">
        <v>341</v>
      </c>
      <c r="B88" s="61" t="s">
        <v>345</v>
      </c>
      <c r="C88" s="56" t="s">
        <v>358</v>
      </c>
      <c r="D88" s="56" t="s">
        <v>386</v>
      </c>
      <c r="E88" s="56" t="s">
        <v>345</v>
      </c>
      <c r="F88" s="56"/>
      <c r="G88" s="56"/>
      <c r="H88" s="57"/>
      <c r="I88" s="57"/>
      <c r="J88" s="58" t="s">
        <v>463</v>
      </c>
      <c r="K88" s="69">
        <f t="shared" ref="K88:M88" si="69">+K89+K97</f>
        <v>0</v>
      </c>
      <c r="L88" s="69">
        <f t="shared" si="69"/>
        <v>0</v>
      </c>
      <c r="M88" s="69">
        <f t="shared" si="69"/>
        <v>0</v>
      </c>
      <c r="N88" s="69">
        <f t="shared" si="0"/>
        <v>0</v>
      </c>
      <c r="O88" s="69">
        <f t="shared" ref="O88:T88" si="70">+O89+O97</f>
        <v>0</v>
      </c>
      <c r="P88" s="69">
        <f t="shared" si="70"/>
        <v>0</v>
      </c>
      <c r="Q88" s="69">
        <f t="shared" si="70"/>
        <v>0</v>
      </c>
      <c r="R88" s="69">
        <f t="shared" si="70"/>
        <v>0</v>
      </c>
      <c r="S88" s="69">
        <f t="shared" si="70"/>
        <v>0</v>
      </c>
      <c r="T88" s="69">
        <f t="shared" si="70"/>
        <v>0</v>
      </c>
      <c r="U88" s="60" t="e">
        <f t="shared" si="2"/>
        <v>#DIV/0!</v>
      </c>
      <c r="V88" s="56"/>
      <c r="W88" s="61" t="s">
        <v>464</v>
      </c>
      <c r="X88" s="61"/>
      <c r="Y88" s="37" t="s">
        <v>344</v>
      </c>
      <c r="Z88" s="62"/>
      <c r="AA88" s="62"/>
      <c r="AB88" s="62"/>
      <c r="AC88" s="62"/>
      <c r="AD88" s="62"/>
      <c r="AE88" s="62"/>
      <c r="AF88" s="62"/>
      <c r="AG88" s="62"/>
      <c r="AH88" s="62"/>
      <c r="AI88" s="62"/>
      <c r="AJ88" s="62"/>
      <c r="AK88" s="62"/>
      <c r="AL88" s="62"/>
      <c r="AM88" s="62"/>
      <c r="AN88" s="62"/>
      <c r="AO88" s="62"/>
      <c r="AP88" s="62"/>
      <c r="AQ88" s="62"/>
      <c r="AR88" s="62"/>
      <c r="AS88" s="62"/>
    </row>
    <row r="89" spans="1:45" ht="22.5" customHeight="1">
      <c r="A89" s="66" t="s">
        <v>341</v>
      </c>
      <c r="B89" s="66" t="s">
        <v>345</v>
      </c>
      <c r="C89" s="57" t="s">
        <v>358</v>
      </c>
      <c r="D89" s="57" t="s">
        <v>386</v>
      </c>
      <c r="E89" s="66" t="s">
        <v>345</v>
      </c>
      <c r="F89" s="56" t="s">
        <v>345</v>
      </c>
      <c r="G89" s="56"/>
      <c r="H89" s="57"/>
      <c r="I89" s="57"/>
      <c r="J89" s="58" t="s">
        <v>465</v>
      </c>
      <c r="K89" s="69">
        <f t="shared" ref="K89:M89" si="71">+K90</f>
        <v>0</v>
      </c>
      <c r="L89" s="69">
        <f t="shared" si="71"/>
        <v>0</v>
      </c>
      <c r="M89" s="69">
        <f t="shared" si="71"/>
        <v>0</v>
      </c>
      <c r="N89" s="69">
        <f t="shared" si="0"/>
        <v>0</v>
      </c>
      <c r="O89" s="69">
        <f t="shared" ref="O89:T89" si="72">+O90</f>
        <v>0</v>
      </c>
      <c r="P89" s="69">
        <f t="shared" si="72"/>
        <v>0</v>
      </c>
      <c r="Q89" s="69">
        <f t="shared" si="72"/>
        <v>0</v>
      </c>
      <c r="R89" s="69">
        <f t="shared" si="72"/>
        <v>0</v>
      </c>
      <c r="S89" s="69">
        <f t="shared" si="72"/>
        <v>0</v>
      </c>
      <c r="T89" s="69">
        <f t="shared" si="72"/>
        <v>0</v>
      </c>
      <c r="U89" s="60" t="e">
        <f t="shared" si="2"/>
        <v>#DIV/0!</v>
      </c>
      <c r="V89" s="56"/>
      <c r="W89" s="61"/>
      <c r="X89" s="61"/>
      <c r="Y89" s="37"/>
      <c r="Z89" s="62"/>
      <c r="AA89" s="62"/>
      <c r="AB89" s="62"/>
      <c r="AC89" s="62"/>
      <c r="AD89" s="62"/>
      <c r="AE89" s="62"/>
      <c r="AF89" s="62"/>
      <c r="AG89" s="62"/>
      <c r="AH89" s="62"/>
      <c r="AI89" s="62"/>
      <c r="AJ89" s="62"/>
      <c r="AK89" s="62"/>
      <c r="AL89" s="62"/>
      <c r="AM89" s="62"/>
      <c r="AN89" s="62"/>
      <c r="AO89" s="62"/>
      <c r="AP89" s="62"/>
      <c r="AQ89" s="62"/>
      <c r="AR89" s="62"/>
      <c r="AS89" s="62"/>
    </row>
    <row r="90" spans="1:45" ht="22.5" customHeight="1">
      <c r="A90" s="66" t="s">
        <v>341</v>
      </c>
      <c r="B90" s="66" t="s">
        <v>345</v>
      </c>
      <c r="C90" s="57" t="s">
        <v>358</v>
      </c>
      <c r="D90" s="57" t="s">
        <v>386</v>
      </c>
      <c r="E90" s="66" t="s">
        <v>345</v>
      </c>
      <c r="F90" s="57" t="s">
        <v>345</v>
      </c>
      <c r="G90" s="56" t="s">
        <v>345</v>
      </c>
      <c r="H90" s="57"/>
      <c r="I90" s="57"/>
      <c r="J90" s="58" t="s">
        <v>466</v>
      </c>
      <c r="K90" s="69">
        <f t="shared" ref="K90:M90" si="73">+K91+K94</f>
        <v>0</v>
      </c>
      <c r="L90" s="69">
        <f t="shared" si="73"/>
        <v>0</v>
      </c>
      <c r="M90" s="69">
        <f t="shared" si="73"/>
        <v>0</v>
      </c>
      <c r="N90" s="69">
        <f t="shared" si="0"/>
        <v>0</v>
      </c>
      <c r="O90" s="69">
        <f t="shared" ref="O90:T90" si="74">+O91+O94</f>
        <v>0</v>
      </c>
      <c r="P90" s="69">
        <f t="shared" si="74"/>
        <v>0</v>
      </c>
      <c r="Q90" s="69">
        <f t="shared" si="74"/>
        <v>0</v>
      </c>
      <c r="R90" s="69">
        <f t="shared" si="74"/>
        <v>0</v>
      </c>
      <c r="S90" s="69">
        <f t="shared" si="74"/>
        <v>0</v>
      </c>
      <c r="T90" s="69">
        <f t="shared" si="74"/>
        <v>0</v>
      </c>
      <c r="U90" s="60" t="e">
        <f t="shared" si="2"/>
        <v>#DIV/0!</v>
      </c>
      <c r="V90" s="56"/>
      <c r="W90" s="66" t="s">
        <v>419</v>
      </c>
      <c r="X90" s="66"/>
      <c r="Y90" s="37" t="s">
        <v>344</v>
      </c>
      <c r="Z90" s="24"/>
      <c r="AA90" s="24"/>
      <c r="AB90" s="24"/>
      <c r="AC90" s="24"/>
      <c r="AD90" s="24"/>
      <c r="AE90" s="24"/>
      <c r="AF90" s="24"/>
      <c r="AG90" s="24"/>
      <c r="AH90" s="24"/>
      <c r="AI90" s="24"/>
      <c r="AJ90" s="24"/>
      <c r="AK90" s="24"/>
      <c r="AL90" s="24"/>
      <c r="AM90" s="24"/>
      <c r="AN90" s="24"/>
      <c r="AO90" s="24"/>
      <c r="AP90" s="24"/>
      <c r="AQ90" s="24"/>
      <c r="AR90" s="24"/>
      <c r="AS90" s="24"/>
    </row>
    <row r="91" spans="1:45" ht="22.5" customHeight="1">
      <c r="A91" s="66" t="s">
        <v>341</v>
      </c>
      <c r="B91" s="66" t="s">
        <v>345</v>
      </c>
      <c r="C91" s="57" t="s">
        <v>358</v>
      </c>
      <c r="D91" s="57" t="s">
        <v>386</v>
      </c>
      <c r="E91" s="66" t="s">
        <v>345</v>
      </c>
      <c r="F91" s="57" t="s">
        <v>345</v>
      </c>
      <c r="G91" s="57" t="s">
        <v>345</v>
      </c>
      <c r="H91" s="57" t="s">
        <v>345</v>
      </c>
      <c r="I91" s="57"/>
      <c r="J91" s="58" t="s">
        <v>467</v>
      </c>
      <c r="K91" s="70">
        <f t="shared" ref="K91:M91" si="75">+K92+K93</f>
        <v>0</v>
      </c>
      <c r="L91" s="70">
        <f t="shared" si="75"/>
        <v>0</v>
      </c>
      <c r="M91" s="70">
        <f t="shared" si="75"/>
        <v>0</v>
      </c>
      <c r="N91" s="70">
        <f t="shared" si="0"/>
        <v>0</v>
      </c>
      <c r="O91" s="70">
        <f t="shared" ref="O91:T91" si="76">+O92+O93</f>
        <v>0</v>
      </c>
      <c r="P91" s="70">
        <f t="shared" si="76"/>
        <v>0</v>
      </c>
      <c r="Q91" s="70">
        <f t="shared" si="76"/>
        <v>0</v>
      </c>
      <c r="R91" s="70">
        <f t="shared" si="76"/>
        <v>0</v>
      </c>
      <c r="S91" s="70">
        <f t="shared" si="76"/>
        <v>0</v>
      </c>
      <c r="T91" s="70">
        <f t="shared" si="76"/>
        <v>0</v>
      </c>
      <c r="U91" s="60" t="e">
        <f t="shared" si="2"/>
        <v>#DIV/0!</v>
      </c>
      <c r="V91" s="56"/>
      <c r="W91" s="66"/>
      <c r="X91" s="66"/>
      <c r="Y91" s="37" t="s">
        <v>344</v>
      </c>
      <c r="Z91" s="24"/>
      <c r="AA91" s="24"/>
      <c r="AB91" s="24"/>
      <c r="AC91" s="24"/>
      <c r="AD91" s="24"/>
      <c r="AE91" s="24"/>
      <c r="AF91" s="24"/>
      <c r="AG91" s="24"/>
      <c r="AH91" s="24"/>
      <c r="AI91" s="24"/>
      <c r="AJ91" s="24"/>
      <c r="AK91" s="24"/>
      <c r="AL91" s="24"/>
      <c r="AM91" s="24"/>
      <c r="AN91" s="24"/>
      <c r="AO91" s="24"/>
      <c r="AP91" s="24"/>
      <c r="AQ91" s="24"/>
      <c r="AR91" s="24"/>
      <c r="AS91" s="24"/>
    </row>
    <row r="92" spans="1:45" ht="22.5" customHeight="1">
      <c r="A92" s="66" t="s">
        <v>341</v>
      </c>
      <c r="B92" s="66" t="s">
        <v>345</v>
      </c>
      <c r="C92" s="57" t="s">
        <v>358</v>
      </c>
      <c r="D92" s="57" t="s">
        <v>386</v>
      </c>
      <c r="E92" s="66" t="s">
        <v>345</v>
      </c>
      <c r="F92" s="57" t="s">
        <v>345</v>
      </c>
      <c r="G92" s="57" t="s">
        <v>345</v>
      </c>
      <c r="H92" s="57" t="s">
        <v>345</v>
      </c>
      <c r="I92" s="57" t="s">
        <v>345</v>
      </c>
      <c r="J92" s="63" t="s">
        <v>468</v>
      </c>
      <c r="K92" s="70"/>
      <c r="L92" s="70"/>
      <c r="M92" s="70"/>
      <c r="N92" s="70">
        <f t="shared" si="0"/>
        <v>0</v>
      </c>
      <c r="O92" s="70"/>
      <c r="P92" s="70"/>
      <c r="Q92" s="70"/>
      <c r="R92" s="70"/>
      <c r="S92" s="70"/>
      <c r="T92" s="70"/>
      <c r="U92" s="65" t="e">
        <f t="shared" si="2"/>
        <v>#DIV/0!</v>
      </c>
      <c r="V92" s="56"/>
      <c r="W92" s="66"/>
      <c r="X92" s="66"/>
      <c r="Y92" s="37"/>
      <c r="Z92" s="24"/>
      <c r="AA92" s="24"/>
      <c r="AB92" s="24"/>
      <c r="AC92" s="24"/>
      <c r="AD92" s="24"/>
      <c r="AE92" s="24"/>
      <c r="AF92" s="24"/>
      <c r="AG92" s="24"/>
      <c r="AH92" s="24"/>
      <c r="AI92" s="24"/>
      <c r="AJ92" s="24"/>
      <c r="AK92" s="24"/>
      <c r="AL92" s="24"/>
      <c r="AM92" s="24"/>
      <c r="AN92" s="24"/>
      <c r="AO92" s="24"/>
      <c r="AP92" s="24"/>
      <c r="AQ92" s="24"/>
      <c r="AR92" s="24"/>
      <c r="AS92" s="24"/>
    </row>
    <row r="93" spans="1:45" ht="22.5" customHeight="1">
      <c r="A93" s="66" t="s">
        <v>341</v>
      </c>
      <c r="B93" s="66" t="s">
        <v>345</v>
      </c>
      <c r="C93" s="57" t="s">
        <v>358</v>
      </c>
      <c r="D93" s="57" t="s">
        <v>386</v>
      </c>
      <c r="E93" s="66" t="s">
        <v>345</v>
      </c>
      <c r="F93" s="57" t="s">
        <v>345</v>
      </c>
      <c r="G93" s="57" t="s">
        <v>345</v>
      </c>
      <c r="H93" s="57" t="s">
        <v>345</v>
      </c>
      <c r="I93" s="57" t="s">
        <v>358</v>
      </c>
      <c r="J93" s="63" t="s">
        <v>469</v>
      </c>
      <c r="K93" s="70"/>
      <c r="L93" s="70"/>
      <c r="M93" s="70"/>
      <c r="N93" s="70">
        <f t="shared" si="0"/>
        <v>0</v>
      </c>
      <c r="O93" s="70"/>
      <c r="P93" s="70"/>
      <c r="Q93" s="70"/>
      <c r="R93" s="70"/>
      <c r="S93" s="70"/>
      <c r="T93" s="70"/>
      <c r="U93" s="65" t="e">
        <f t="shared" si="2"/>
        <v>#DIV/0!</v>
      </c>
      <c r="V93" s="56"/>
      <c r="W93" s="66"/>
      <c r="X93" s="66"/>
      <c r="Y93" s="37"/>
      <c r="Z93" s="24"/>
      <c r="AA93" s="24"/>
      <c r="AB93" s="24"/>
      <c r="AC93" s="24"/>
      <c r="AD93" s="24"/>
      <c r="AE93" s="24"/>
      <c r="AF93" s="24"/>
      <c r="AG93" s="24"/>
      <c r="AH93" s="24"/>
      <c r="AI93" s="24"/>
      <c r="AJ93" s="24"/>
      <c r="AK93" s="24"/>
      <c r="AL93" s="24"/>
      <c r="AM93" s="24"/>
      <c r="AN93" s="24"/>
      <c r="AO93" s="24"/>
      <c r="AP93" s="24"/>
      <c r="AQ93" s="24"/>
      <c r="AR93" s="24"/>
      <c r="AS93" s="24"/>
    </row>
    <row r="94" spans="1:45" ht="22.5" customHeight="1">
      <c r="A94" s="66" t="s">
        <v>341</v>
      </c>
      <c r="B94" s="66" t="s">
        <v>345</v>
      </c>
      <c r="C94" s="57" t="s">
        <v>358</v>
      </c>
      <c r="D94" s="57" t="s">
        <v>386</v>
      </c>
      <c r="E94" s="66" t="s">
        <v>345</v>
      </c>
      <c r="F94" s="57" t="s">
        <v>345</v>
      </c>
      <c r="G94" s="57" t="s">
        <v>345</v>
      </c>
      <c r="H94" s="57" t="s">
        <v>358</v>
      </c>
      <c r="I94" s="57"/>
      <c r="J94" s="58" t="s">
        <v>470</v>
      </c>
      <c r="K94" s="70">
        <f t="shared" ref="K94:M94" si="77">+K95+K96</f>
        <v>0</v>
      </c>
      <c r="L94" s="70">
        <f t="shared" si="77"/>
        <v>0</v>
      </c>
      <c r="M94" s="70">
        <f t="shared" si="77"/>
        <v>0</v>
      </c>
      <c r="N94" s="70">
        <f t="shared" si="0"/>
        <v>0</v>
      </c>
      <c r="O94" s="70">
        <f t="shared" ref="O94:T94" si="78">+O95+O96</f>
        <v>0</v>
      </c>
      <c r="P94" s="70">
        <f t="shared" si="78"/>
        <v>0</v>
      </c>
      <c r="Q94" s="70">
        <f t="shared" si="78"/>
        <v>0</v>
      </c>
      <c r="R94" s="70">
        <f t="shared" si="78"/>
        <v>0</v>
      </c>
      <c r="S94" s="70">
        <f t="shared" si="78"/>
        <v>0</v>
      </c>
      <c r="T94" s="70">
        <f t="shared" si="78"/>
        <v>0</v>
      </c>
      <c r="U94" s="60" t="e">
        <f t="shared" si="2"/>
        <v>#DIV/0!</v>
      </c>
      <c r="V94" s="56"/>
      <c r="W94" s="66"/>
      <c r="X94" s="66"/>
      <c r="Y94" s="37" t="s">
        <v>344</v>
      </c>
      <c r="Z94" s="24"/>
      <c r="AA94" s="24"/>
      <c r="AB94" s="24"/>
      <c r="AC94" s="24"/>
      <c r="AD94" s="24"/>
      <c r="AE94" s="24"/>
      <c r="AF94" s="24"/>
      <c r="AG94" s="24"/>
      <c r="AH94" s="24"/>
      <c r="AI94" s="24"/>
      <c r="AJ94" s="24"/>
      <c r="AK94" s="24"/>
      <c r="AL94" s="24"/>
      <c r="AM94" s="24"/>
      <c r="AN94" s="24"/>
      <c r="AO94" s="24"/>
      <c r="AP94" s="24"/>
      <c r="AQ94" s="24"/>
      <c r="AR94" s="24"/>
      <c r="AS94" s="24"/>
    </row>
    <row r="95" spans="1:45" ht="22.5" customHeight="1">
      <c r="A95" s="66" t="s">
        <v>341</v>
      </c>
      <c r="B95" s="66" t="s">
        <v>345</v>
      </c>
      <c r="C95" s="57" t="s">
        <v>358</v>
      </c>
      <c r="D95" s="57" t="s">
        <v>386</v>
      </c>
      <c r="E95" s="66" t="s">
        <v>345</v>
      </c>
      <c r="F95" s="57" t="s">
        <v>345</v>
      </c>
      <c r="G95" s="57" t="s">
        <v>345</v>
      </c>
      <c r="H95" s="57" t="s">
        <v>358</v>
      </c>
      <c r="I95" s="57" t="s">
        <v>345</v>
      </c>
      <c r="J95" s="63" t="s">
        <v>471</v>
      </c>
      <c r="K95" s="70"/>
      <c r="L95" s="70"/>
      <c r="M95" s="70"/>
      <c r="N95" s="70">
        <f t="shared" si="0"/>
        <v>0</v>
      </c>
      <c r="O95" s="70"/>
      <c r="P95" s="70"/>
      <c r="Q95" s="70"/>
      <c r="R95" s="70"/>
      <c r="S95" s="70"/>
      <c r="T95" s="70"/>
      <c r="U95" s="65" t="e">
        <f t="shared" si="2"/>
        <v>#DIV/0!</v>
      </c>
      <c r="V95" s="56"/>
      <c r="W95" s="66"/>
      <c r="X95" s="66"/>
      <c r="Y95" s="37"/>
      <c r="Z95" s="24"/>
      <c r="AA95" s="24"/>
      <c r="AB95" s="24"/>
      <c r="AC95" s="24"/>
      <c r="AD95" s="24"/>
      <c r="AE95" s="24"/>
      <c r="AF95" s="24"/>
      <c r="AG95" s="24"/>
      <c r="AH95" s="24"/>
      <c r="AI95" s="24"/>
      <c r="AJ95" s="24"/>
      <c r="AK95" s="24"/>
      <c r="AL95" s="24"/>
      <c r="AM95" s="24"/>
      <c r="AN95" s="24"/>
      <c r="AO95" s="24"/>
      <c r="AP95" s="24"/>
      <c r="AQ95" s="24"/>
      <c r="AR95" s="24"/>
      <c r="AS95" s="24"/>
    </row>
    <row r="96" spans="1:45" ht="22.5" customHeight="1">
      <c r="A96" s="66" t="s">
        <v>341</v>
      </c>
      <c r="B96" s="66" t="s">
        <v>345</v>
      </c>
      <c r="C96" s="57" t="s">
        <v>358</v>
      </c>
      <c r="D96" s="57" t="s">
        <v>386</v>
      </c>
      <c r="E96" s="66" t="s">
        <v>345</v>
      </c>
      <c r="F96" s="57" t="s">
        <v>345</v>
      </c>
      <c r="G96" s="57" t="s">
        <v>345</v>
      </c>
      <c r="H96" s="57" t="s">
        <v>358</v>
      </c>
      <c r="I96" s="57" t="s">
        <v>358</v>
      </c>
      <c r="J96" s="63" t="s">
        <v>472</v>
      </c>
      <c r="K96" s="70"/>
      <c r="L96" s="70"/>
      <c r="M96" s="70"/>
      <c r="N96" s="70">
        <f t="shared" si="0"/>
        <v>0</v>
      </c>
      <c r="O96" s="70"/>
      <c r="P96" s="70"/>
      <c r="Q96" s="70"/>
      <c r="R96" s="70"/>
      <c r="S96" s="70"/>
      <c r="T96" s="70"/>
      <c r="U96" s="65" t="e">
        <f t="shared" si="2"/>
        <v>#DIV/0!</v>
      </c>
      <c r="V96" s="56"/>
      <c r="W96" s="66"/>
      <c r="X96" s="66"/>
      <c r="Y96" s="37"/>
      <c r="Z96" s="24"/>
      <c r="AA96" s="24"/>
      <c r="AB96" s="24"/>
      <c r="AC96" s="24"/>
      <c r="AD96" s="24"/>
      <c r="AE96" s="24"/>
      <c r="AF96" s="24"/>
      <c r="AG96" s="24"/>
      <c r="AH96" s="24"/>
      <c r="AI96" s="24"/>
      <c r="AJ96" s="24"/>
      <c r="AK96" s="24"/>
      <c r="AL96" s="24"/>
      <c r="AM96" s="24"/>
      <c r="AN96" s="24"/>
      <c r="AO96" s="24"/>
      <c r="AP96" s="24"/>
      <c r="AQ96" s="24"/>
      <c r="AR96" s="24"/>
      <c r="AS96" s="24"/>
    </row>
    <row r="97" spans="1:45" ht="22.5" customHeight="1">
      <c r="A97" s="66" t="s">
        <v>341</v>
      </c>
      <c r="B97" s="66" t="s">
        <v>345</v>
      </c>
      <c r="C97" s="57" t="s">
        <v>358</v>
      </c>
      <c r="D97" s="57" t="s">
        <v>386</v>
      </c>
      <c r="E97" s="66" t="s">
        <v>345</v>
      </c>
      <c r="F97" s="56" t="s">
        <v>358</v>
      </c>
      <c r="G97" s="57"/>
      <c r="H97" s="57"/>
      <c r="I97" s="57"/>
      <c r="J97" s="58" t="s">
        <v>473</v>
      </c>
      <c r="K97" s="70">
        <f t="shared" ref="K97:M97" si="79">+K98+K99</f>
        <v>0</v>
      </c>
      <c r="L97" s="70">
        <f t="shared" si="79"/>
        <v>0</v>
      </c>
      <c r="M97" s="70">
        <f t="shared" si="79"/>
        <v>0</v>
      </c>
      <c r="N97" s="70">
        <f t="shared" si="0"/>
        <v>0</v>
      </c>
      <c r="O97" s="70">
        <f t="shared" ref="O97:T97" si="80">+O98+O99</f>
        <v>0</v>
      </c>
      <c r="P97" s="70">
        <f t="shared" si="80"/>
        <v>0</v>
      </c>
      <c r="Q97" s="70">
        <f t="shared" si="80"/>
        <v>0</v>
      </c>
      <c r="R97" s="70">
        <f t="shared" si="80"/>
        <v>0</v>
      </c>
      <c r="S97" s="70">
        <f t="shared" si="80"/>
        <v>0</v>
      </c>
      <c r="T97" s="70">
        <f t="shared" si="80"/>
        <v>0</v>
      </c>
      <c r="U97" s="60" t="e">
        <f t="shared" si="2"/>
        <v>#DIV/0!</v>
      </c>
      <c r="V97" s="56"/>
      <c r="W97" s="66"/>
      <c r="X97" s="66"/>
      <c r="Y97" s="37"/>
      <c r="Z97" s="24"/>
      <c r="AA97" s="24"/>
      <c r="AB97" s="24"/>
      <c r="AC97" s="24"/>
      <c r="AD97" s="24"/>
      <c r="AE97" s="24"/>
      <c r="AF97" s="24"/>
      <c r="AG97" s="24"/>
      <c r="AH97" s="24"/>
      <c r="AI97" s="24"/>
      <c r="AJ97" s="24"/>
      <c r="AK97" s="24"/>
      <c r="AL97" s="24"/>
      <c r="AM97" s="24"/>
      <c r="AN97" s="24"/>
      <c r="AO97" s="24"/>
      <c r="AP97" s="24"/>
      <c r="AQ97" s="24"/>
      <c r="AR97" s="24"/>
      <c r="AS97" s="24"/>
    </row>
    <row r="98" spans="1:45" ht="22.5" customHeight="1">
      <c r="A98" s="66" t="s">
        <v>341</v>
      </c>
      <c r="B98" s="66" t="s">
        <v>345</v>
      </c>
      <c r="C98" s="57" t="s">
        <v>358</v>
      </c>
      <c r="D98" s="57" t="s">
        <v>386</v>
      </c>
      <c r="E98" s="66" t="s">
        <v>345</v>
      </c>
      <c r="F98" s="57" t="s">
        <v>358</v>
      </c>
      <c r="G98" s="56" t="s">
        <v>345</v>
      </c>
      <c r="H98" s="57"/>
      <c r="I98" s="57"/>
      <c r="J98" s="63" t="s">
        <v>474</v>
      </c>
      <c r="K98" s="70"/>
      <c r="L98" s="70"/>
      <c r="M98" s="70"/>
      <c r="N98" s="70">
        <f t="shared" si="0"/>
        <v>0</v>
      </c>
      <c r="O98" s="70"/>
      <c r="P98" s="70"/>
      <c r="Q98" s="70"/>
      <c r="R98" s="70"/>
      <c r="S98" s="70"/>
      <c r="T98" s="70"/>
      <c r="U98" s="65" t="e">
        <f t="shared" si="2"/>
        <v>#DIV/0!</v>
      </c>
      <c r="V98" s="56"/>
      <c r="W98" s="66"/>
      <c r="X98" s="66"/>
      <c r="Y98" s="37"/>
      <c r="Z98" s="24"/>
      <c r="AA98" s="24"/>
      <c r="AB98" s="24"/>
      <c r="AC98" s="24"/>
      <c r="AD98" s="24"/>
      <c r="AE98" s="24"/>
      <c r="AF98" s="24"/>
      <c r="AG98" s="24"/>
      <c r="AH98" s="24"/>
      <c r="AI98" s="24"/>
      <c r="AJ98" s="24"/>
      <c r="AK98" s="24"/>
      <c r="AL98" s="24"/>
      <c r="AM98" s="24"/>
      <c r="AN98" s="24"/>
      <c r="AO98" s="24"/>
      <c r="AP98" s="24"/>
      <c r="AQ98" s="24"/>
      <c r="AR98" s="24"/>
      <c r="AS98" s="24"/>
    </row>
    <row r="99" spans="1:45" ht="22.5" customHeight="1">
      <c r="A99" s="66" t="s">
        <v>341</v>
      </c>
      <c r="B99" s="66" t="s">
        <v>345</v>
      </c>
      <c r="C99" s="57" t="s">
        <v>358</v>
      </c>
      <c r="D99" s="57" t="s">
        <v>386</v>
      </c>
      <c r="E99" s="66" t="s">
        <v>345</v>
      </c>
      <c r="F99" s="57" t="s">
        <v>358</v>
      </c>
      <c r="G99" s="56" t="s">
        <v>358</v>
      </c>
      <c r="H99" s="57"/>
      <c r="I99" s="57"/>
      <c r="J99" s="63" t="s">
        <v>475</v>
      </c>
      <c r="K99" s="70"/>
      <c r="L99" s="70"/>
      <c r="M99" s="70"/>
      <c r="N99" s="70">
        <f t="shared" si="0"/>
        <v>0</v>
      </c>
      <c r="O99" s="70"/>
      <c r="P99" s="70"/>
      <c r="Q99" s="70"/>
      <c r="R99" s="70"/>
      <c r="S99" s="70"/>
      <c r="T99" s="70"/>
      <c r="U99" s="65" t="e">
        <f t="shared" si="2"/>
        <v>#DIV/0!</v>
      </c>
      <c r="V99" s="56"/>
      <c r="W99" s="66"/>
      <c r="X99" s="66"/>
      <c r="Y99" s="37"/>
      <c r="Z99" s="24"/>
      <c r="AA99" s="24"/>
      <c r="AB99" s="24"/>
      <c r="AC99" s="24"/>
      <c r="AD99" s="24"/>
      <c r="AE99" s="24"/>
      <c r="AF99" s="24"/>
      <c r="AG99" s="24"/>
      <c r="AH99" s="24"/>
      <c r="AI99" s="24"/>
      <c r="AJ99" s="24"/>
      <c r="AK99" s="24"/>
      <c r="AL99" s="24"/>
      <c r="AM99" s="24"/>
      <c r="AN99" s="24"/>
      <c r="AO99" s="24"/>
      <c r="AP99" s="24"/>
      <c r="AQ99" s="24"/>
      <c r="AR99" s="24"/>
      <c r="AS99" s="24"/>
    </row>
    <row r="100" spans="1:45" ht="22.5" customHeight="1">
      <c r="A100" s="61" t="s">
        <v>341</v>
      </c>
      <c r="B100" s="61" t="s">
        <v>345</v>
      </c>
      <c r="C100" s="56" t="s">
        <v>358</v>
      </c>
      <c r="D100" s="56" t="s">
        <v>386</v>
      </c>
      <c r="E100" s="56" t="s">
        <v>358</v>
      </c>
      <c r="F100" s="56"/>
      <c r="G100" s="56"/>
      <c r="H100" s="57"/>
      <c r="I100" s="57"/>
      <c r="J100" s="58" t="s">
        <v>476</v>
      </c>
      <c r="K100" s="69">
        <f t="shared" ref="K100:M100" si="81">+K101+K104+K107+K110</f>
        <v>0</v>
      </c>
      <c r="L100" s="69">
        <f t="shared" si="81"/>
        <v>0</v>
      </c>
      <c r="M100" s="69">
        <f t="shared" si="81"/>
        <v>0</v>
      </c>
      <c r="N100" s="69">
        <f t="shared" si="0"/>
        <v>0</v>
      </c>
      <c r="O100" s="69">
        <f t="shared" ref="O100:T100" si="82">+O101+O104+O107+O110</f>
        <v>0</v>
      </c>
      <c r="P100" s="69">
        <f t="shared" si="82"/>
        <v>0</v>
      </c>
      <c r="Q100" s="69">
        <f t="shared" si="82"/>
        <v>0</v>
      </c>
      <c r="R100" s="69">
        <f t="shared" si="82"/>
        <v>0</v>
      </c>
      <c r="S100" s="69">
        <f t="shared" si="82"/>
        <v>0</v>
      </c>
      <c r="T100" s="69">
        <f t="shared" si="82"/>
        <v>0</v>
      </c>
      <c r="U100" s="60" t="e">
        <f t="shared" si="2"/>
        <v>#DIV/0!</v>
      </c>
      <c r="V100" s="56"/>
      <c r="W100" s="61" t="s">
        <v>477</v>
      </c>
      <c r="X100" s="61"/>
      <c r="Y100" s="37" t="s">
        <v>344</v>
      </c>
      <c r="Z100" s="62"/>
      <c r="AA100" s="62"/>
      <c r="AB100" s="62"/>
      <c r="AC100" s="62"/>
      <c r="AD100" s="62"/>
      <c r="AE100" s="62"/>
      <c r="AF100" s="62"/>
      <c r="AG100" s="62"/>
      <c r="AH100" s="62"/>
      <c r="AI100" s="62"/>
      <c r="AJ100" s="62"/>
      <c r="AK100" s="62"/>
      <c r="AL100" s="62"/>
      <c r="AM100" s="62"/>
      <c r="AN100" s="62"/>
      <c r="AO100" s="62"/>
      <c r="AP100" s="62"/>
      <c r="AQ100" s="62"/>
      <c r="AR100" s="62"/>
      <c r="AS100" s="62"/>
    </row>
    <row r="101" spans="1:45" ht="22.5" customHeight="1">
      <c r="A101" s="57" t="s">
        <v>341</v>
      </c>
      <c r="B101" s="66" t="s">
        <v>345</v>
      </c>
      <c r="C101" s="57" t="s">
        <v>358</v>
      </c>
      <c r="D101" s="57" t="s">
        <v>386</v>
      </c>
      <c r="E101" s="57" t="s">
        <v>358</v>
      </c>
      <c r="F101" s="56" t="s">
        <v>345</v>
      </c>
      <c r="G101" s="57"/>
      <c r="H101" s="57"/>
      <c r="I101" s="57"/>
      <c r="J101" s="58" t="s">
        <v>478</v>
      </c>
      <c r="K101" s="69">
        <f t="shared" ref="K101:M101" si="83">+K102+K103</f>
        <v>0</v>
      </c>
      <c r="L101" s="69">
        <f t="shared" si="83"/>
        <v>0</v>
      </c>
      <c r="M101" s="69">
        <f t="shared" si="83"/>
        <v>0</v>
      </c>
      <c r="N101" s="69">
        <f t="shared" si="0"/>
        <v>0</v>
      </c>
      <c r="O101" s="69">
        <f t="shared" ref="O101:T101" si="84">+O102+O103</f>
        <v>0</v>
      </c>
      <c r="P101" s="69">
        <f t="shared" si="84"/>
        <v>0</v>
      </c>
      <c r="Q101" s="69">
        <f t="shared" si="84"/>
        <v>0</v>
      </c>
      <c r="R101" s="69">
        <f t="shared" si="84"/>
        <v>0</v>
      </c>
      <c r="S101" s="69">
        <f t="shared" si="84"/>
        <v>0</v>
      </c>
      <c r="T101" s="69">
        <f t="shared" si="84"/>
        <v>0</v>
      </c>
      <c r="U101" s="60" t="e">
        <f t="shared" si="2"/>
        <v>#DIV/0!</v>
      </c>
      <c r="V101" s="56"/>
      <c r="W101" s="66" t="s">
        <v>479</v>
      </c>
      <c r="X101" s="66" t="s">
        <v>480</v>
      </c>
      <c r="Y101" s="37" t="s">
        <v>344</v>
      </c>
      <c r="Z101" s="24"/>
      <c r="AA101" s="24"/>
      <c r="AB101" s="24"/>
      <c r="AC101" s="24"/>
      <c r="AD101" s="24"/>
      <c r="AE101" s="24"/>
      <c r="AF101" s="24"/>
      <c r="AG101" s="24"/>
      <c r="AH101" s="24"/>
      <c r="AI101" s="24"/>
      <c r="AJ101" s="24"/>
      <c r="AK101" s="24"/>
      <c r="AL101" s="24"/>
      <c r="AM101" s="24"/>
      <c r="AN101" s="24"/>
      <c r="AO101" s="24"/>
      <c r="AP101" s="24"/>
      <c r="AQ101" s="24"/>
      <c r="AR101" s="24"/>
      <c r="AS101" s="24"/>
    </row>
    <row r="102" spans="1:45" ht="22.5" customHeight="1">
      <c r="A102" s="66" t="s">
        <v>341</v>
      </c>
      <c r="B102" s="66" t="s">
        <v>345</v>
      </c>
      <c r="C102" s="57" t="s">
        <v>358</v>
      </c>
      <c r="D102" s="57" t="s">
        <v>386</v>
      </c>
      <c r="E102" s="57" t="s">
        <v>358</v>
      </c>
      <c r="F102" s="57" t="s">
        <v>345</v>
      </c>
      <c r="G102" s="56" t="s">
        <v>345</v>
      </c>
      <c r="H102" s="57"/>
      <c r="I102" s="57"/>
      <c r="J102" s="63" t="s">
        <v>481</v>
      </c>
      <c r="K102" s="70"/>
      <c r="L102" s="70"/>
      <c r="M102" s="70"/>
      <c r="N102" s="70">
        <f t="shared" si="0"/>
        <v>0</v>
      </c>
      <c r="O102" s="70"/>
      <c r="P102" s="70"/>
      <c r="Q102" s="70"/>
      <c r="R102" s="70"/>
      <c r="S102" s="70"/>
      <c r="T102" s="70"/>
      <c r="U102" s="65" t="e">
        <f t="shared" si="2"/>
        <v>#DIV/0!</v>
      </c>
      <c r="V102" s="56"/>
      <c r="W102" s="66"/>
      <c r="X102" s="66"/>
      <c r="Y102" s="37" t="s">
        <v>344</v>
      </c>
      <c r="Z102" s="24"/>
      <c r="AA102" s="24"/>
      <c r="AB102" s="24"/>
      <c r="AC102" s="24"/>
      <c r="AD102" s="24"/>
      <c r="AE102" s="24"/>
      <c r="AF102" s="24"/>
      <c r="AG102" s="24"/>
      <c r="AH102" s="24"/>
      <c r="AI102" s="24"/>
      <c r="AJ102" s="24"/>
      <c r="AK102" s="24"/>
      <c r="AL102" s="24"/>
      <c r="AM102" s="24"/>
      <c r="AN102" s="24"/>
      <c r="AO102" s="24"/>
      <c r="AP102" s="24"/>
      <c r="AQ102" s="24"/>
      <c r="AR102" s="24"/>
      <c r="AS102" s="24"/>
    </row>
    <row r="103" spans="1:45" ht="22.5" customHeight="1">
      <c r="A103" s="66" t="s">
        <v>341</v>
      </c>
      <c r="B103" s="66" t="s">
        <v>345</v>
      </c>
      <c r="C103" s="57" t="s">
        <v>358</v>
      </c>
      <c r="D103" s="57" t="s">
        <v>386</v>
      </c>
      <c r="E103" s="57" t="s">
        <v>358</v>
      </c>
      <c r="F103" s="57" t="s">
        <v>345</v>
      </c>
      <c r="G103" s="56" t="s">
        <v>358</v>
      </c>
      <c r="H103" s="57"/>
      <c r="I103" s="57"/>
      <c r="J103" s="63" t="s">
        <v>482</v>
      </c>
      <c r="K103" s="70"/>
      <c r="L103" s="70"/>
      <c r="M103" s="70"/>
      <c r="N103" s="70">
        <f t="shared" si="0"/>
        <v>0</v>
      </c>
      <c r="O103" s="70"/>
      <c r="P103" s="70"/>
      <c r="Q103" s="70"/>
      <c r="R103" s="70"/>
      <c r="S103" s="70"/>
      <c r="T103" s="70"/>
      <c r="U103" s="65" t="e">
        <f t="shared" si="2"/>
        <v>#DIV/0!</v>
      </c>
      <c r="V103" s="56"/>
      <c r="W103" s="66"/>
      <c r="X103" s="66"/>
      <c r="Y103" s="37" t="s">
        <v>344</v>
      </c>
      <c r="Z103" s="24"/>
      <c r="AA103" s="24"/>
      <c r="AB103" s="24"/>
      <c r="AC103" s="24"/>
      <c r="AD103" s="24"/>
      <c r="AE103" s="24"/>
      <c r="AF103" s="24"/>
      <c r="AG103" s="24"/>
      <c r="AH103" s="24"/>
      <c r="AI103" s="24"/>
      <c r="AJ103" s="24"/>
      <c r="AK103" s="24"/>
      <c r="AL103" s="24"/>
      <c r="AM103" s="24"/>
      <c r="AN103" s="24"/>
      <c r="AO103" s="24"/>
      <c r="AP103" s="24"/>
      <c r="AQ103" s="24"/>
      <c r="AR103" s="24"/>
      <c r="AS103" s="24"/>
    </row>
    <row r="104" spans="1:45" ht="22.5" customHeight="1">
      <c r="A104" s="66" t="s">
        <v>341</v>
      </c>
      <c r="B104" s="66" t="s">
        <v>345</v>
      </c>
      <c r="C104" s="57" t="s">
        <v>358</v>
      </c>
      <c r="D104" s="57" t="s">
        <v>386</v>
      </c>
      <c r="E104" s="57" t="s">
        <v>358</v>
      </c>
      <c r="F104" s="56" t="s">
        <v>358</v>
      </c>
      <c r="G104" s="57"/>
      <c r="H104" s="57"/>
      <c r="I104" s="57"/>
      <c r="J104" s="58" t="s">
        <v>483</v>
      </c>
      <c r="K104" s="69">
        <f t="shared" ref="K104:M104" si="85">+K105+K106</f>
        <v>0</v>
      </c>
      <c r="L104" s="69">
        <f t="shared" si="85"/>
        <v>0</v>
      </c>
      <c r="M104" s="69">
        <f t="shared" si="85"/>
        <v>0</v>
      </c>
      <c r="N104" s="69">
        <f t="shared" si="0"/>
        <v>0</v>
      </c>
      <c r="O104" s="69">
        <f t="shared" ref="O104:T104" si="86">+O105+O106</f>
        <v>0</v>
      </c>
      <c r="P104" s="69">
        <f t="shared" si="86"/>
        <v>0</v>
      </c>
      <c r="Q104" s="69">
        <f t="shared" si="86"/>
        <v>0</v>
      </c>
      <c r="R104" s="69">
        <f t="shared" si="86"/>
        <v>0</v>
      </c>
      <c r="S104" s="69">
        <f t="shared" si="86"/>
        <v>0</v>
      </c>
      <c r="T104" s="69">
        <f t="shared" si="86"/>
        <v>0</v>
      </c>
      <c r="U104" s="60" t="e">
        <f t="shared" si="2"/>
        <v>#DIV/0!</v>
      </c>
      <c r="V104" s="56"/>
      <c r="W104" s="66"/>
      <c r="X104" s="66"/>
      <c r="Y104" s="37" t="s">
        <v>344</v>
      </c>
      <c r="Z104" s="24"/>
      <c r="AA104" s="24"/>
      <c r="AB104" s="24"/>
      <c r="AC104" s="24"/>
      <c r="AD104" s="24"/>
      <c r="AE104" s="24"/>
      <c r="AF104" s="24"/>
      <c r="AG104" s="24"/>
      <c r="AH104" s="24"/>
      <c r="AI104" s="24"/>
      <c r="AJ104" s="24"/>
      <c r="AK104" s="24"/>
      <c r="AL104" s="24"/>
      <c r="AM104" s="24"/>
      <c r="AN104" s="24"/>
      <c r="AO104" s="24"/>
      <c r="AP104" s="24"/>
      <c r="AQ104" s="24"/>
      <c r="AR104" s="24"/>
      <c r="AS104" s="24"/>
    </row>
    <row r="105" spans="1:45" ht="22.5" customHeight="1">
      <c r="A105" s="66" t="s">
        <v>341</v>
      </c>
      <c r="B105" s="66" t="s">
        <v>345</v>
      </c>
      <c r="C105" s="57" t="s">
        <v>358</v>
      </c>
      <c r="D105" s="57" t="s">
        <v>386</v>
      </c>
      <c r="E105" s="57" t="s">
        <v>358</v>
      </c>
      <c r="F105" s="57" t="s">
        <v>358</v>
      </c>
      <c r="G105" s="56" t="s">
        <v>345</v>
      </c>
      <c r="H105" s="57"/>
      <c r="I105" s="57"/>
      <c r="J105" s="63" t="s">
        <v>484</v>
      </c>
      <c r="K105" s="70"/>
      <c r="L105" s="70"/>
      <c r="M105" s="70"/>
      <c r="N105" s="70">
        <f t="shared" si="0"/>
        <v>0</v>
      </c>
      <c r="O105" s="70"/>
      <c r="P105" s="70"/>
      <c r="Q105" s="70"/>
      <c r="R105" s="70"/>
      <c r="S105" s="70"/>
      <c r="T105" s="70"/>
      <c r="U105" s="65" t="e">
        <f t="shared" si="2"/>
        <v>#DIV/0!</v>
      </c>
      <c r="V105" s="56"/>
      <c r="W105" s="66"/>
      <c r="X105" s="66"/>
      <c r="Y105" s="37" t="s">
        <v>344</v>
      </c>
      <c r="Z105" s="24"/>
      <c r="AA105" s="24"/>
      <c r="AB105" s="24"/>
      <c r="AC105" s="24"/>
      <c r="AD105" s="24"/>
      <c r="AE105" s="24"/>
      <c r="AF105" s="24"/>
      <c r="AG105" s="24"/>
      <c r="AH105" s="24"/>
      <c r="AI105" s="24"/>
      <c r="AJ105" s="24"/>
      <c r="AK105" s="24"/>
      <c r="AL105" s="24"/>
      <c r="AM105" s="24"/>
      <c r="AN105" s="24"/>
      <c r="AO105" s="24"/>
      <c r="AP105" s="24"/>
      <c r="AQ105" s="24"/>
      <c r="AR105" s="24"/>
      <c r="AS105" s="24"/>
    </row>
    <row r="106" spans="1:45" ht="22.5" customHeight="1">
      <c r="A106" s="66" t="s">
        <v>341</v>
      </c>
      <c r="B106" s="66" t="s">
        <v>345</v>
      </c>
      <c r="C106" s="57" t="s">
        <v>358</v>
      </c>
      <c r="D106" s="57" t="s">
        <v>386</v>
      </c>
      <c r="E106" s="57" t="s">
        <v>358</v>
      </c>
      <c r="F106" s="57" t="s">
        <v>358</v>
      </c>
      <c r="G106" s="56" t="s">
        <v>358</v>
      </c>
      <c r="H106" s="57"/>
      <c r="I106" s="57"/>
      <c r="J106" s="63" t="s">
        <v>485</v>
      </c>
      <c r="K106" s="70"/>
      <c r="L106" s="70"/>
      <c r="M106" s="70"/>
      <c r="N106" s="70">
        <f t="shared" si="0"/>
        <v>0</v>
      </c>
      <c r="O106" s="70"/>
      <c r="P106" s="70"/>
      <c r="Q106" s="70"/>
      <c r="R106" s="70"/>
      <c r="S106" s="70"/>
      <c r="T106" s="70"/>
      <c r="U106" s="65" t="e">
        <f t="shared" si="2"/>
        <v>#DIV/0!</v>
      </c>
      <c r="V106" s="56"/>
      <c r="W106" s="66"/>
      <c r="X106" s="66"/>
      <c r="Y106" s="37" t="s">
        <v>344</v>
      </c>
      <c r="Z106" s="24"/>
      <c r="AA106" s="24"/>
      <c r="AB106" s="24"/>
      <c r="AC106" s="24"/>
      <c r="AD106" s="24"/>
      <c r="AE106" s="24"/>
      <c r="AF106" s="24"/>
      <c r="AG106" s="24"/>
      <c r="AH106" s="24"/>
      <c r="AI106" s="24"/>
      <c r="AJ106" s="24"/>
      <c r="AK106" s="24"/>
      <c r="AL106" s="24"/>
      <c r="AM106" s="24"/>
      <c r="AN106" s="24"/>
      <c r="AO106" s="24"/>
      <c r="AP106" s="24"/>
      <c r="AQ106" s="24"/>
      <c r="AR106" s="24"/>
      <c r="AS106" s="24"/>
    </row>
    <row r="107" spans="1:45" ht="22.5" customHeight="1">
      <c r="A107" s="66" t="s">
        <v>341</v>
      </c>
      <c r="B107" s="66" t="s">
        <v>345</v>
      </c>
      <c r="C107" s="57" t="s">
        <v>358</v>
      </c>
      <c r="D107" s="57" t="s">
        <v>386</v>
      </c>
      <c r="E107" s="57" t="s">
        <v>358</v>
      </c>
      <c r="F107" s="56" t="s">
        <v>382</v>
      </c>
      <c r="G107" s="57"/>
      <c r="H107" s="57"/>
      <c r="I107" s="57"/>
      <c r="J107" s="58" t="s">
        <v>486</v>
      </c>
      <c r="K107" s="69">
        <f t="shared" ref="K107:M107" si="87">+K108+K109</f>
        <v>0</v>
      </c>
      <c r="L107" s="69">
        <f t="shared" si="87"/>
        <v>0</v>
      </c>
      <c r="M107" s="69">
        <f t="shared" si="87"/>
        <v>0</v>
      </c>
      <c r="N107" s="69">
        <f t="shared" si="0"/>
        <v>0</v>
      </c>
      <c r="O107" s="69">
        <f t="shared" ref="O107:T107" si="88">+O108+O109</f>
        <v>0</v>
      </c>
      <c r="P107" s="69">
        <f t="shared" si="88"/>
        <v>0</v>
      </c>
      <c r="Q107" s="69">
        <f t="shared" si="88"/>
        <v>0</v>
      </c>
      <c r="R107" s="69">
        <f t="shared" si="88"/>
        <v>0</v>
      </c>
      <c r="S107" s="69">
        <f t="shared" si="88"/>
        <v>0</v>
      </c>
      <c r="T107" s="69">
        <f t="shared" si="88"/>
        <v>0</v>
      </c>
      <c r="U107" s="60" t="e">
        <f t="shared" si="2"/>
        <v>#DIV/0!</v>
      </c>
      <c r="V107" s="56"/>
      <c r="W107" s="66"/>
      <c r="X107" s="66"/>
      <c r="Y107" s="37" t="s">
        <v>344</v>
      </c>
      <c r="Z107" s="24"/>
      <c r="AA107" s="24"/>
      <c r="AB107" s="24"/>
      <c r="AC107" s="24"/>
      <c r="AD107" s="24"/>
      <c r="AE107" s="24"/>
      <c r="AF107" s="24"/>
      <c r="AG107" s="24"/>
      <c r="AH107" s="24"/>
      <c r="AI107" s="24"/>
      <c r="AJ107" s="24"/>
      <c r="AK107" s="24"/>
      <c r="AL107" s="24"/>
      <c r="AM107" s="24"/>
      <c r="AN107" s="24"/>
      <c r="AO107" s="24"/>
      <c r="AP107" s="24"/>
      <c r="AQ107" s="24"/>
      <c r="AR107" s="24"/>
      <c r="AS107" s="24"/>
    </row>
    <row r="108" spans="1:45" ht="22.5" customHeight="1">
      <c r="A108" s="66" t="s">
        <v>341</v>
      </c>
      <c r="B108" s="66" t="s">
        <v>345</v>
      </c>
      <c r="C108" s="57" t="s">
        <v>358</v>
      </c>
      <c r="D108" s="57" t="s">
        <v>386</v>
      </c>
      <c r="E108" s="57" t="s">
        <v>358</v>
      </c>
      <c r="F108" s="57" t="s">
        <v>382</v>
      </c>
      <c r="G108" s="56" t="s">
        <v>345</v>
      </c>
      <c r="H108" s="57"/>
      <c r="I108" s="57"/>
      <c r="J108" s="63" t="s">
        <v>487</v>
      </c>
      <c r="K108" s="70"/>
      <c r="L108" s="70"/>
      <c r="M108" s="70"/>
      <c r="N108" s="70">
        <f t="shared" si="0"/>
        <v>0</v>
      </c>
      <c r="O108" s="70"/>
      <c r="P108" s="70"/>
      <c r="Q108" s="70"/>
      <c r="R108" s="70"/>
      <c r="S108" s="70"/>
      <c r="T108" s="70"/>
      <c r="U108" s="65" t="e">
        <f t="shared" si="2"/>
        <v>#DIV/0!</v>
      </c>
      <c r="V108" s="56"/>
      <c r="W108" s="66"/>
      <c r="X108" s="66"/>
      <c r="Y108" s="37" t="s">
        <v>344</v>
      </c>
      <c r="Z108" s="24"/>
      <c r="AA108" s="24"/>
      <c r="AB108" s="24"/>
      <c r="AC108" s="24"/>
      <c r="AD108" s="24"/>
      <c r="AE108" s="24"/>
      <c r="AF108" s="24"/>
      <c r="AG108" s="24"/>
      <c r="AH108" s="24"/>
      <c r="AI108" s="24"/>
      <c r="AJ108" s="24"/>
      <c r="AK108" s="24"/>
      <c r="AL108" s="24"/>
      <c r="AM108" s="24"/>
      <c r="AN108" s="24"/>
      <c r="AO108" s="24"/>
      <c r="AP108" s="24"/>
      <c r="AQ108" s="24"/>
      <c r="AR108" s="24"/>
      <c r="AS108" s="24"/>
    </row>
    <row r="109" spans="1:45" ht="22.5" customHeight="1">
      <c r="A109" s="66" t="s">
        <v>341</v>
      </c>
      <c r="B109" s="66" t="s">
        <v>345</v>
      </c>
      <c r="C109" s="57" t="s">
        <v>358</v>
      </c>
      <c r="D109" s="57" t="s">
        <v>386</v>
      </c>
      <c r="E109" s="57" t="s">
        <v>358</v>
      </c>
      <c r="F109" s="57" t="s">
        <v>382</v>
      </c>
      <c r="G109" s="56" t="s">
        <v>358</v>
      </c>
      <c r="H109" s="57"/>
      <c r="I109" s="57"/>
      <c r="J109" s="63" t="s">
        <v>488</v>
      </c>
      <c r="K109" s="70"/>
      <c r="L109" s="70"/>
      <c r="M109" s="70"/>
      <c r="N109" s="70">
        <f t="shared" si="0"/>
        <v>0</v>
      </c>
      <c r="O109" s="70"/>
      <c r="P109" s="70"/>
      <c r="Q109" s="70"/>
      <c r="R109" s="70"/>
      <c r="S109" s="70"/>
      <c r="T109" s="70"/>
      <c r="U109" s="65" t="e">
        <f t="shared" si="2"/>
        <v>#DIV/0!</v>
      </c>
      <c r="V109" s="56"/>
      <c r="W109" s="66"/>
      <c r="X109" s="66"/>
      <c r="Y109" s="37" t="s">
        <v>344</v>
      </c>
      <c r="Z109" s="24"/>
      <c r="AA109" s="24"/>
      <c r="AB109" s="24"/>
      <c r="AC109" s="24"/>
      <c r="AD109" s="24"/>
      <c r="AE109" s="24"/>
      <c r="AF109" s="24"/>
      <c r="AG109" s="24"/>
      <c r="AH109" s="24"/>
      <c r="AI109" s="24"/>
      <c r="AJ109" s="24"/>
      <c r="AK109" s="24"/>
      <c r="AL109" s="24"/>
      <c r="AM109" s="24"/>
      <c r="AN109" s="24"/>
      <c r="AO109" s="24"/>
      <c r="AP109" s="24"/>
      <c r="AQ109" s="24"/>
      <c r="AR109" s="24"/>
      <c r="AS109" s="24"/>
    </row>
    <row r="110" spans="1:45" ht="22.5" customHeight="1">
      <c r="A110" s="66" t="s">
        <v>341</v>
      </c>
      <c r="B110" s="66" t="s">
        <v>345</v>
      </c>
      <c r="C110" s="57" t="s">
        <v>358</v>
      </c>
      <c r="D110" s="57" t="s">
        <v>386</v>
      </c>
      <c r="E110" s="57" t="s">
        <v>358</v>
      </c>
      <c r="F110" s="56" t="s">
        <v>386</v>
      </c>
      <c r="G110" s="57"/>
      <c r="H110" s="57"/>
      <c r="I110" s="57"/>
      <c r="J110" s="58" t="s">
        <v>489</v>
      </c>
      <c r="K110" s="69">
        <f t="shared" ref="K110:M110" si="89">+K111+K112</f>
        <v>0</v>
      </c>
      <c r="L110" s="69">
        <f t="shared" si="89"/>
        <v>0</v>
      </c>
      <c r="M110" s="69">
        <f t="shared" si="89"/>
        <v>0</v>
      </c>
      <c r="N110" s="69">
        <f t="shared" si="0"/>
        <v>0</v>
      </c>
      <c r="O110" s="69">
        <f t="shared" ref="O110:T110" si="90">+O111+O112</f>
        <v>0</v>
      </c>
      <c r="P110" s="69">
        <f t="shared" si="90"/>
        <v>0</v>
      </c>
      <c r="Q110" s="69">
        <f t="shared" si="90"/>
        <v>0</v>
      </c>
      <c r="R110" s="69">
        <f t="shared" si="90"/>
        <v>0</v>
      </c>
      <c r="S110" s="69">
        <f t="shared" si="90"/>
        <v>0</v>
      </c>
      <c r="T110" s="69">
        <f t="shared" si="90"/>
        <v>0</v>
      </c>
      <c r="U110" s="60" t="e">
        <f t="shared" si="2"/>
        <v>#DIV/0!</v>
      </c>
      <c r="V110" s="56"/>
      <c r="W110" s="66"/>
      <c r="X110" s="66"/>
      <c r="Y110" s="37" t="s">
        <v>344</v>
      </c>
      <c r="Z110" s="24"/>
      <c r="AA110" s="24"/>
      <c r="AB110" s="24"/>
      <c r="AC110" s="24"/>
      <c r="AD110" s="24"/>
      <c r="AE110" s="24"/>
      <c r="AF110" s="24"/>
      <c r="AG110" s="24"/>
      <c r="AH110" s="24"/>
      <c r="AI110" s="24"/>
      <c r="AJ110" s="24"/>
      <c r="AK110" s="24"/>
      <c r="AL110" s="24"/>
      <c r="AM110" s="24"/>
      <c r="AN110" s="24"/>
      <c r="AO110" s="24"/>
      <c r="AP110" s="24"/>
      <c r="AQ110" s="24"/>
      <c r="AR110" s="24"/>
      <c r="AS110" s="24"/>
    </row>
    <row r="111" spans="1:45" ht="22.5" customHeight="1">
      <c r="A111" s="66" t="s">
        <v>341</v>
      </c>
      <c r="B111" s="66" t="s">
        <v>345</v>
      </c>
      <c r="C111" s="57" t="s">
        <v>358</v>
      </c>
      <c r="D111" s="57" t="s">
        <v>386</v>
      </c>
      <c r="E111" s="57" t="s">
        <v>358</v>
      </c>
      <c r="F111" s="57" t="s">
        <v>386</v>
      </c>
      <c r="G111" s="56" t="s">
        <v>345</v>
      </c>
      <c r="H111" s="57"/>
      <c r="I111" s="57"/>
      <c r="J111" s="63" t="s">
        <v>490</v>
      </c>
      <c r="K111" s="70"/>
      <c r="L111" s="70"/>
      <c r="M111" s="70"/>
      <c r="N111" s="70">
        <f t="shared" si="0"/>
        <v>0</v>
      </c>
      <c r="O111" s="70"/>
      <c r="P111" s="70"/>
      <c r="Q111" s="70"/>
      <c r="R111" s="70"/>
      <c r="S111" s="70"/>
      <c r="T111" s="70"/>
      <c r="U111" s="65" t="e">
        <f t="shared" si="2"/>
        <v>#DIV/0!</v>
      </c>
      <c r="V111" s="56"/>
      <c r="W111" s="66"/>
      <c r="X111" s="66"/>
      <c r="Y111" s="37" t="s">
        <v>344</v>
      </c>
      <c r="Z111" s="24"/>
      <c r="AA111" s="24"/>
      <c r="AB111" s="24"/>
      <c r="AC111" s="24"/>
      <c r="AD111" s="24"/>
      <c r="AE111" s="24"/>
      <c r="AF111" s="24"/>
      <c r="AG111" s="24"/>
      <c r="AH111" s="24"/>
      <c r="AI111" s="24"/>
      <c r="AJ111" s="24"/>
      <c r="AK111" s="24"/>
      <c r="AL111" s="24"/>
      <c r="AM111" s="24"/>
      <c r="AN111" s="24"/>
      <c r="AO111" s="24"/>
      <c r="AP111" s="24"/>
      <c r="AQ111" s="24"/>
      <c r="AR111" s="24"/>
      <c r="AS111" s="24"/>
    </row>
    <row r="112" spans="1:45" ht="22.5" customHeight="1">
      <c r="A112" s="66" t="s">
        <v>341</v>
      </c>
      <c r="B112" s="66" t="s">
        <v>345</v>
      </c>
      <c r="C112" s="57" t="s">
        <v>358</v>
      </c>
      <c r="D112" s="57" t="s">
        <v>386</v>
      </c>
      <c r="E112" s="57" t="s">
        <v>358</v>
      </c>
      <c r="F112" s="57" t="s">
        <v>386</v>
      </c>
      <c r="G112" s="56" t="s">
        <v>358</v>
      </c>
      <c r="H112" s="57"/>
      <c r="I112" s="57"/>
      <c r="J112" s="63" t="s">
        <v>491</v>
      </c>
      <c r="K112" s="70"/>
      <c r="L112" s="70"/>
      <c r="M112" s="70"/>
      <c r="N112" s="70">
        <f t="shared" si="0"/>
        <v>0</v>
      </c>
      <c r="O112" s="70"/>
      <c r="P112" s="70"/>
      <c r="Q112" s="70"/>
      <c r="R112" s="70"/>
      <c r="S112" s="70"/>
      <c r="T112" s="70"/>
      <c r="U112" s="65" t="e">
        <f t="shared" si="2"/>
        <v>#DIV/0!</v>
      </c>
      <c r="V112" s="56"/>
      <c r="W112" s="66"/>
      <c r="X112" s="66"/>
      <c r="Y112" s="37" t="s">
        <v>344</v>
      </c>
      <c r="Z112" s="24"/>
      <c r="AA112" s="24"/>
      <c r="AB112" s="24"/>
      <c r="AC112" s="24"/>
      <c r="AD112" s="24"/>
      <c r="AE112" s="24"/>
      <c r="AF112" s="24"/>
      <c r="AG112" s="24"/>
      <c r="AH112" s="24"/>
      <c r="AI112" s="24"/>
      <c r="AJ112" s="24"/>
      <c r="AK112" s="24"/>
      <c r="AL112" s="24"/>
      <c r="AM112" s="24"/>
      <c r="AN112" s="24"/>
      <c r="AO112" s="24"/>
      <c r="AP112" s="24"/>
      <c r="AQ112" s="24"/>
      <c r="AR112" s="24"/>
      <c r="AS112" s="24"/>
    </row>
    <row r="113" spans="1:45" ht="22.5" customHeight="1">
      <c r="A113" s="50" t="s">
        <v>341</v>
      </c>
      <c r="B113" s="51" t="s">
        <v>345</v>
      </c>
      <c r="C113" s="51" t="s">
        <v>358</v>
      </c>
      <c r="D113" s="51" t="s">
        <v>411</v>
      </c>
      <c r="E113" s="51"/>
      <c r="F113" s="51"/>
      <c r="G113" s="51"/>
      <c r="H113" s="52"/>
      <c r="I113" s="52"/>
      <c r="J113" s="53" t="s">
        <v>492</v>
      </c>
      <c r="K113" s="68">
        <f>+K114+K119</f>
        <v>34324590181</v>
      </c>
      <c r="L113" s="68">
        <f t="shared" ref="L113:M113" si="91">+L114</f>
        <v>0</v>
      </c>
      <c r="M113" s="68">
        <f t="shared" si="91"/>
        <v>0</v>
      </c>
      <c r="N113" s="68">
        <f t="shared" si="0"/>
        <v>34324590181</v>
      </c>
      <c r="O113" s="68">
        <f>+O114+O119</f>
        <v>13444959740</v>
      </c>
      <c r="P113" s="68">
        <f t="shared" ref="P113:T113" si="92">+P114</f>
        <v>20879630441</v>
      </c>
      <c r="Q113" s="68">
        <f t="shared" si="92"/>
        <v>0</v>
      </c>
      <c r="R113" s="68">
        <f t="shared" si="92"/>
        <v>0</v>
      </c>
      <c r="S113" s="68">
        <f>+S114</f>
        <v>18387300769.700001</v>
      </c>
      <c r="T113" s="68">
        <f t="shared" si="92"/>
        <v>18387300769.700001</v>
      </c>
      <c r="U113" s="55">
        <f t="shared" si="2"/>
        <v>1</v>
      </c>
      <c r="V113" s="51"/>
      <c r="W113" s="51"/>
      <c r="X113" s="51"/>
      <c r="Y113" s="37" t="s">
        <v>344</v>
      </c>
      <c r="Z113" s="62"/>
      <c r="AA113" s="62"/>
      <c r="AB113" s="62"/>
      <c r="AC113" s="62"/>
      <c r="AD113" s="62"/>
      <c r="AE113" s="62"/>
      <c r="AF113" s="62"/>
      <c r="AG113" s="62"/>
      <c r="AH113" s="62"/>
      <c r="AI113" s="62"/>
      <c r="AJ113" s="62"/>
      <c r="AK113" s="62"/>
      <c r="AL113" s="62"/>
      <c r="AM113" s="62"/>
      <c r="AN113" s="62"/>
      <c r="AO113" s="62"/>
      <c r="AP113" s="62"/>
      <c r="AQ113" s="62"/>
      <c r="AR113" s="62"/>
      <c r="AS113" s="62"/>
    </row>
    <row r="114" spans="1:45" ht="22.5" customHeight="1">
      <c r="A114" s="61" t="s">
        <v>341</v>
      </c>
      <c r="B114" s="61" t="s">
        <v>345</v>
      </c>
      <c r="C114" s="56" t="s">
        <v>358</v>
      </c>
      <c r="D114" s="56" t="s">
        <v>411</v>
      </c>
      <c r="E114" s="56" t="s">
        <v>345</v>
      </c>
      <c r="F114" s="56"/>
      <c r="G114" s="56"/>
      <c r="H114" s="57"/>
      <c r="I114" s="57"/>
      <c r="J114" s="58" t="s">
        <v>493</v>
      </c>
      <c r="K114" s="69">
        <f t="shared" ref="K114:M114" si="93">K115+K128</f>
        <v>2037946000</v>
      </c>
      <c r="L114" s="69">
        <f t="shared" si="93"/>
        <v>0</v>
      </c>
      <c r="M114" s="69">
        <f t="shared" si="93"/>
        <v>0</v>
      </c>
      <c r="N114" s="69">
        <f t="shared" si="0"/>
        <v>2037946000</v>
      </c>
      <c r="O114" s="69">
        <f t="shared" ref="O114:T114" si="94">O115+O128</f>
        <v>2037946000</v>
      </c>
      <c r="P114" s="69">
        <f>+P119</f>
        <v>20879630441</v>
      </c>
      <c r="Q114" s="69">
        <f t="shared" si="94"/>
        <v>0</v>
      </c>
      <c r="R114" s="69">
        <f t="shared" si="94"/>
        <v>0</v>
      </c>
      <c r="S114" s="69">
        <f>+S115+S128</f>
        <v>18387300769.700001</v>
      </c>
      <c r="T114" s="69">
        <f t="shared" si="94"/>
        <v>18387300769.700001</v>
      </c>
      <c r="U114" s="60">
        <f t="shared" si="2"/>
        <v>1</v>
      </c>
      <c r="V114" s="56"/>
      <c r="W114" s="61" t="s">
        <v>494</v>
      </c>
      <c r="X114" s="61"/>
      <c r="Y114" s="37" t="s">
        <v>344</v>
      </c>
      <c r="Z114" s="62"/>
      <c r="AA114" s="62"/>
      <c r="AB114" s="62"/>
      <c r="AC114" s="62"/>
      <c r="AD114" s="62"/>
      <c r="AE114" s="62"/>
      <c r="AF114" s="62"/>
      <c r="AG114" s="62"/>
      <c r="AH114" s="62"/>
      <c r="AI114" s="62"/>
      <c r="AJ114" s="62"/>
      <c r="AK114" s="62"/>
      <c r="AL114" s="62"/>
      <c r="AM114" s="62"/>
      <c r="AN114" s="62"/>
      <c r="AO114" s="62"/>
      <c r="AP114" s="62"/>
      <c r="AQ114" s="62"/>
      <c r="AR114" s="62"/>
      <c r="AS114" s="62"/>
    </row>
    <row r="115" spans="1:45" ht="22.5" customHeight="1">
      <c r="A115" s="66" t="s">
        <v>341</v>
      </c>
      <c r="B115" s="66" t="s">
        <v>345</v>
      </c>
      <c r="C115" s="57" t="s">
        <v>358</v>
      </c>
      <c r="D115" s="57" t="s">
        <v>411</v>
      </c>
      <c r="E115" s="66" t="s">
        <v>345</v>
      </c>
      <c r="F115" s="56" t="s">
        <v>345</v>
      </c>
      <c r="G115" s="57"/>
      <c r="H115" s="57"/>
      <c r="I115" s="57"/>
      <c r="J115" s="58" t="s">
        <v>495</v>
      </c>
      <c r="K115" s="69"/>
      <c r="L115" s="69">
        <f t="shared" ref="L115:M115" si="95">+L116+L119+L122+L125+L128</f>
        <v>0</v>
      </c>
      <c r="M115" s="69">
        <f t="shared" si="95"/>
        <v>0</v>
      </c>
      <c r="N115" s="69">
        <f t="shared" si="0"/>
        <v>0</v>
      </c>
      <c r="O115" s="69"/>
      <c r="P115" s="69"/>
      <c r="Q115" s="69">
        <f t="shared" ref="Q115:R115" si="96">+Q116+Q119+Q122+Q125+Q128</f>
        <v>0</v>
      </c>
      <c r="R115" s="69">
        <f t="shared" si="96"/>
        <v>0</v>
      </c>
      <c r="S115" s="69">
        <f>+S119</f>
        <v>17546926546.700001</v>
      </c>
      <c r="T115" s="69">
        <f>+T119</f>
        <v>17546926546.700001</v>
      </c>
      <c r="U115" s="60">
        <f t="shared" si="2"/>
        <v>1</v>
      </c>
      <c r="V115" s="56"/>
      <c r="W115" s="66" t="s">
        <v>496</v>
      </c>
      <c r="X115" s="66"/>
      <c r="Y115" s="37" t="s">
        <v>344</v>
      </c>
      <c r="Z115" s="24"/>
      <c r="AA115" s="24"/>
      <c r="AB115" s="24"/>
      <c r="AC115" s="24"/>
      <c r="AD115" s="24"/>
      <c r="AE115" s="24"/>
      <c r="AF115" s="24"/>
      <c r="AG115" s="24"/>
      <c r="AH115" s="24"/>
      <c r="AI115" s="24"/>
      <c r="AJ115" s="24"/>
      <c r="AK115" s="24"/>
      <c r="AL115" s="24"/>
      <c r="AM115" s="24"/>
      <c r="AN115" s="24"/>
      <c r="AO115" s="24"/>
      <c r="AP115" s="24"/>
      <c r="AQ115" s="24"/>
      <c r="AR115" s="24"/>
      <c r="AS115" s="24"/>
    </row>
    <row r="116" spans="1:45" ht="22.5" customHeight="1">
      <c r="A116" s="66" t="s">
        <v>341</v>
      </c>
      <c r="B116" s="66" t="s">
        <v>345</v>
      </c>
      <c r="C116" s="57" t="s">
        <v>358</v>
      </c>
      <c r="D116" s="57" t="s">
        <v>411</v>
      </c>
      <c r="E116" s="66" t="s">
        <v>345</v>
      </c>
      <c r="F116" s="66" t="s">
        <v>345</v>
      </c>
      <c r="G116" s="56" t="s">
        <v>345</v>
      </c>
      <c r="H116" s="57"/>
      <c r="I116" s="57"/>
      <c r="J116" s="458" t="s">
        <v>497</v>
      </c>
      <c r="K116" s="69">
        <f t="shared" ref="K116:M116" si="97">+K117+K118</f>
        <v>0</v>
      </c>
      <c r="L116" s="69">
        <f t="shared" si="97"/>
        <v>0</v>
      </c>
      <c r="M116" s="69">
        <f t="shared" si="97"/>
        <v>0</v>
      </c>
      <c r="N116" s="69">
        <f t="shared" si="0"/>
        <v>0</v>
      </c>
      <c r="O116" s="69">
        <f t="shared" ref="O116:T116" si="98">+O117+O118</f>
        <v>0</v>
      </c>
      <c r="P116" s="69">
        <f t="shared" si="98"/>
        <v>0</v>
      </c>
      <c r="Q116" s="69">
        <f t="shared" si="98"/>
        <v>0</v>
      </c>
      <c r="R116" s="69">
        <f t="shared" si="98"/>
        <v>0</v>
      </c>
      <c r="S116" s="69">
        <f t="shared" si="98"/>
        <v>0</v>
      </c>
      <c r="T116" s="69">
        <f t="shared" si="98"/>
        <v>0</v>
      </c>
      <c r="U116" s="60" t="e">
        <f t="shared" si="2"/>
        <v>#DIV/0!</v>
      </c>
      <c r="V116" s="56"/>
      <c r="W116" s="66" t="s">
        <v>498</v>
      </c>
      <c r="X116" s="66" t="s">
        <v>499</v>
      </c>
      <c r="Y116" s="37" t="s">
        <v>344</v>
      </c>
      <c r="Z116" s="24"/>
      <c r="AA116" s="24"/>
      <c r="AB116" s="24"/>
      <c r="AC116" s="24"/>
      <c r="AD116" s="24"/>
      <c r="AE116" s="24"/>
      <c r="AF116" s="24"/>
      <c r="AG116" s="24"/>
      <c r="AH116" s="24"/>
      <c r="AI116" s="24"/>
      <c r="AJ116" s="24"/>
      <c r="AK116" s="24"/>
      <c r="AL116" s="24"/>
      <c r="AM116" s="24"/>
      <c r="AN116" s="24"/>
      <c r="AO116" s="24"/>
      <c r="AP116" s="24"/>
      <c r="AQ116" s="24"/>
      <c r="AR116" s="24"/>
      <c r="AS116" s="24"/>
    </row>
    <row r="117" spans="1:45" ht="22.5" customHeight="1">
      <c r="A117" s="66" t="s">
        <v>341</v>
      </c>
      <c r="B117" s="66" t="s">
        <v>345</v>
      </c>
      <c r="C117" s="57" t="s">
        <v>358</v>
      </c>
      <c r="D117" s="57" t="s">
        <v>411</v>
      </c>
      <c r="E117" s="66" t="s">
        <v>345</v>
      </c>
      <c r="F117" s="66" t="s">
        <v>345</v>
      </c>
      <c r="G117" s="57" t="s">
        <v>345</v>
      </c>
      <c r="H117" s="57" t="s">
        <v>345</v>
      </c>
      <c r="I117" s="57"/>
      <c r="J117" s="63" t="s">
        <v>500</v>
      </c>
      <c r="K117" s="70"/>
      <c r="L117" s="70"/>
      <c r="M117" s="70"/>
      <c r="N117" s="70">
        <f t="shared" si="0"/>
        <v>0</v>
      </c>
      <c r="O117" s="70"/>
      <c r="P117" s="70"/>
      <c r="Q117" s="70"/>
      <c r="R117" s="70"/>
      <c r="S117" s="70"/>
      <c r="T117" s="70"/>
      <c r="U117" s="65" t="e">
        <f t="shared" si="2"/>
        <v>#DIV/0!</v>
      </c>
      <c r="V117" s="56"/>
      <c r="W117" s="66"/>
      <c r="X117" s="66"/>
      <c r="Y117" s="37" t="s">
        <v>344</v>
      </c>
      <c r="Z117" s="24"/>
      <c r="AA117" s="24"/>
      <c r="AB117" s="24"/>
      <c r="AC117" s="24"/>
      <c r="AD117" s="24"/>
      <c r="AE117" s="24"/>
      <c r="AF117" s="24"/>
      <c r="AG117" s="24"/>
      <c r="AH117" s="24"/>
      <c r="AI117" s="24"/>
      <c r="AJ117" s="24"/>
      <c r="AK117" s="24"/>
      <c r="AL117" s="24"/>
      <c r="AM117" s="24"/>
      <c r="AN117" s="24"/>
      <c r="AO117" s="24"/>
      <c r="AP117" s="24"/>
      <c r="AQ117" s="24"/>
      <c r="AR117" s="24"/>
      <c r="AS117" s="24"/>
    </row>
    <row r="118" spans="1:45" ht="22.5" customHeight="1">
      <c r="A118" s="66" t="s">
        <v>341</v>
      </c>
      <c r="B118" s="66" t="s">
        <v>345</v>
      </c>
      <c r="C118" s="57" t="s">
        <v>358</v>
      </c>
      <c r="D118" s="57" t="s">
        <v>411</v>
      </c>
      <c r="E118" s="66" t="s">
        <v>345</v>
      </c>
      <c r="F118" s="66" t="s">
        <v>345</v>
      </c>
      <c r="G118" s="57" t="s">
        <v>345</v>
      </c>
      <c r="H118" s="57" t="s">
        <v>358</v>
      </c>
      <c r="I118" s="57"/>
      <c r="J118" s="63" t="s">
        <v>501</v>
      </c>
      <c r="K118" s="70"/>
      <c r="L118" s="70"/>
      <c r="M118" s="70"/>
      <c r="N118" s="70">
        <f t="shared" si="0"/>
        <v>0</v>
      </c>
      <c r="O118" s="70"/>
      <c r="P118" s="70"/>
      <c r="Q118" s="70"/>
      <c r="R118" s="70"/>
      <c r="S118" s="70"/>
      <c r="T118" s="70"/>
      <c r="U118" s="65" t="e">
        <f t="shared" si="2"/>
        <v>#DIV/0!</v>
      </c>
      <c r="V118" s="56"/>
      <c r="W118" s="66"/>
      <c r="X118" s="66"/>
      <c r="Y118" s="37" t="s">
        <v>344</v>
      </c>
      <c r="Z118" s="24"/>
      <c r="AA118" s="24"/>
      <c r="AB118" s="24"/>
      <c r="AC118" s="24"/>
      <c r="AD118" s="24"/>
      <c r="AE118" s="24"/>
      <c r="AF118" s="24"/>
      <c r="AG118" s="24"/>
      <c r="AH118" s="24"/>
      <c r="AI118" s="24"/>
      <c r="AJ118" s="24"/>
      <c r="AK118" s="24"/>
      <c r="AL118" s="24"/>
      <c r="AM118" s="24"/>
      <c r="AN118" s="24"/>
      <c r="AO118" s="24"/>
      <c r="AP118" s="24"/>
      <c r="AQ118" s="24"/>
      <c r="AR118" s="24"/>
      <c r="AS118" s="24"/>
    </row>
    <row r="119" spans="1:45" ht="22.5" customHeight="1" thickTop="1" thickBot="1">
      <c r="A119" s="66" t="s">
        <v>341</v>
      </c>
      <c r="B119" s="66" t="s">
        <v>345</v>
      </c>
      <c r="C119" s="57" t="s">
        <v>358</v>
      </c>
      <c r="D119" s="57" t="s">
        <v>411</v>
      </c>
      <c r="E119" s="66" t="s">
        <v>345</v>
      </c>
      <c r="F119" s="66" t="s">
        <v>345</v>
      </c>
      <c r="G119" s="56" t="s">
        <v>358</v>
      </c>
      <c r="H119" s="57"/>
      <c r="I119" s="57"/>
      <c r="J119" s="458" t="s">
        <v>502</v>
      </c>
      <c r="K119" s="69">
        <f t="shared" ref="K119:M119" si="99">+K120+K121</f>
        <v>32286644181</v>
      </c>
      <c r="L119" s="69">
        <f t="shared" si="99"/>
        <v>0</v>
      </c>
      <c r="M119" s="69">
        <f t="shared" si="99"/>
        <v>0</v>
      </c>
      <c r="N119" s="69">
        <f t="shared" si="0"/>
        <v>32286644181</v>
      </c>
      <c r="O119" s="69">
        <f>+O120+O121</f>
        <v>11407013740</v>
      </c>
      <c r="P119" s="69">
        <f t="shared" ref="P119:T119" si="100">+P120+P121</f>
        <v>20879630441</v>
      </c>
      <c r="Q119" s="69">
        <f t="shared" si="100"/>
        <v>0</v>
      </c>
      <c r="R119" s="69">
        <f t="shared" si="100"/>
        <v>0</v>
      </c>
      <c r="S119" s="69">
        <f t="shared" si="100"/>
        <v>17546926546.700001</v>
      </c>
      <c r="T119" s="69">
        <f t="shared" si="100"/>
        <v>17546926546.700001</v>
      </c>
      <c r="U119" s="60">
        <f t="shared" si="2"/>
        <v>1</v>
      </c>
      <c r="V119" s="56"/>
      <c r="W119" s="66"/>
      <c r="X119" s="66"/>
      <c r="Y119" s="37"/>
      <c r="Z119" s="24"/>
      <c r="AA119" s="24"/>
      <c r="AB119" s="24"/>
      <c r="AC119" s="24"/>
      <c r="AD119" s="24"/>
      <c r="AE119" s="24"/>
      <c r="AF119" s="24"/>
      <c r="AG119" s="24"/>
      <c r="AH119" s="24"/>
      <c r="AI119" s="24"/>
      <c r="AJ119" s="24"/>
      <c r="AK119" s="24"/>
      <c r="AL119" s="24"/>
      <c r="AM119" s="24"/>
      <c r="AN119" s="24"/>
      <c r="AO119" s="24"/>
      <c r="AP119" s="24"/>
      <c r="AQ119" s="24"/>
      <c r="AR119" s="24"/>
      <c r="AS119" s="24"/>
    </row>
    <row r="120" spans="1:45" ht="22.5" customHeight="1" thickTop="1" thickBot="1">
      <c r="A120" s="66" t="s">
        <v>341</v>
      </c>
      <c r="B120" s="66" t="s">
        <v>345</v>
      </c>
      <c r="C120" s="57" t="s">
        <v>358</v>
      </c>
      <c r="D120" s="57" t="s">
        <v>411</v>
      </c>
      <c r="E120" s="66" t="s">
        <v>345</v>
      </c>
      <c r="F120" s="66" t="s">
        <v>345</v>
      </c>
      <c r="G120" s="57" t="s">
        <v>358</v>
      </c>
      <c r="H120" s="57" t="s">
        <v>345</v>
      </c>
      <c r="I120" s="57"/>
      <c r="J120" s="63" t="s">
        <v>503</v>
      </c>
      <c r="K120" s="64">
        <v>32286644181</v>
      </c>
      <c r="L120" s="70"/>
      <c r="M120" s="70"/>
      <c r="N120" s="70">
        <f t="shared" si="0"/>
        <v>32286644181</v>
      </c>
      <c r="O120" s="70">
        <f>11406794987+218753</f>
        <v>11407013740</v>
      </c>
      <c r="P120" s="70">
        <f>20879849194-218753</f>
        <v>20879630441</v>
      </c>
      <c r="Q120" s="70"/>
      <c r="R120" s="70"/>
      <c r="S120" s="70">
        <v>17546926546.700001</v>
      </c>
      <c r="T120" s="70">
        <v>17546926546.700001</v>
      </c>
      <c r="U120" s="65">
        <f t="shared" si="2"/>
        <v>1</v>
      </c>
      <c r="V120" s="56"/>
      <c r="W120" s="66"/>
      <c r="X120" s="66"/>
      <c r="Y120" s="37"/>
      <c r="Z120" s="24"/>
      <c r="AA120" s="24"/>
      <c r="AB120" s="24"/>
      <c r="AC120" s="24"/>
      <c r="AD120" s="24"/>
      <c r="AE120" s="24"/>
      <c r="AF120" s="24"/>
      <c r="AG120" s="24"/>
      <c r="AH120" s="24"/>
      <c r="AI120" s="24"/>
      <c r="AJ120" s="24"/>
      <c r="AK120" s="24"/>
      <c r="AL120" s="24"/>
      <c r="AM120" s="24"/>
      <c r="AN120" s="24"/>
      <c r="AO120" s="24"/>
      <c r="AP120" s="24"/>
      <c r="AQ120" s="24"/>
      <c r="AR120" s="24"/>
      <c r="AS120" s="24"/>
    </row>
    <row r="121" spans="1:45" ht="22.5" customHeight="1" thickTop="1" thickBot="1">
      <c r="A121" s="66" t="s">
        <v>341</v>
      </c>
      <c r="B121" s="66" t="s">
        <v>345</v>
      </c>
      <c r="C121" s="57" t="s">
        <v>358</v>
      </c>
      <c r="D121" s="57" t="s">
        <v>411</v>
      </c>
      <c r="E121" s="66" t="s">
        <v>345</v>
      </c>
      <c r="F121" s="66" t="s">
        <v>345</v>
      </c>
      <c r="G121" s="57" t="s">
        <v>358</v>
      </c>
      <c r="H121" s="57" t="s">
        <v>358</v>
      </c>
      <c r="I121" s="57"/>
      <c r="J121" s="63" t="s">
        <v>504</v>
      </c>
      <c r="K121" s="70"/>
      <c r="L121" s="70"/>
      <c r="M121" s="70"/>
      <c r="N121" s="70">
        <f t="shared" si="0"/>
        <v>0</v>
      </c>
      <c r="O121" s="70"/>
      <c r="P121" s="70"/>
      <c r="Q121" s="70"/>
      <c r="R121" s="70"/>
      <c r="S121" s="70"/>
      <c r="T121" s="70"/>
      <c r="U121" s="65" t="e">
        <f t="shared" si="2"/>
        <v>#DIV/0!</v>
      </c>
      <c r="V121" s="56"/>
      <c r="W121" s="66"/>
      <c r="X121" s="66"/>
      <c r="Y121" s="37"/>
      <c r="Z121" s="24"/>
      <c r="AA121" s="24"/>
      <c r="AB121" s="24"/>
      <c r="AC121" s="24"/>
      <c r="AD121" s="24"/>
      <c r="AE121" s="24"/>
      <c r="AF121" s="24"/>
      <c r="AG121" s="24"/>
      <c r="AH121" s="24"/>
      <c r="AI121" s="24"/>
      <c r="AJ121" s="24"/>
      <c r="AK121" s="24"/>
      <c r="AL121" s="24"/>
      <c r="AM121" s="24"/>
      <c r="AN121" s="24"/>
      <c r="AO121" s="24"/>
      <c r="AP121" s="24"/>
      <c r="AQ121" s="24"/>
      <c r="AR121" s="24"/>
      <c r="AS121" s="24"/>
    </row>
    <row r="122" spans="1:45" ht="22.5" customHeight="1">
      <c r="A122" s="66" t="s">
        <v>341</v>
      </c>
      <c r="B122" s="66" t="s">
        <v>345</v>
      </c>
      <c r="C122" s="57" t="s">
        <v>358</v>
      </c>
      <c r="D122" s="57" t="s">
        <v>411</v>
      </c>
      <c r="E122" s="66" t="s">
        <v>345</v>
      </c>
      <c r="F122" s="66" t="s">
        <v>345</v>
      </c>
      <c r="G122" s="56" t="s">
        <v>382</v>
      </c>
      <c r="H122" s="57"/>
      <c r="I122" s="57"/>
      <c r="J122" s="58" t="s">
        <v>505</v>
      </c>
      <c r="K122" s="69">
        <f t="shared" ref="K122:M122" si="101">+K123+K124</f>
        <v>0</v>
      </c>
      <c r="L122" s="69">
        <f t="shared" si="101"/>
        <v>0</v>
      </c>
      <c r="M122" s="69">
        <f t="shared" si="101"/>
        <v>0</v>
      </c>
      <c r="N122" s="69">
        <f t="shared" si="0"/>
        <v>0</v>
      </c>
      <c r="O122" s="69">
        <f t="shared" ref="O122:T122" si="102">+O123+O124</f>
        <v>0</v>
      </c>
      <c r="P122" s="69">
        <f t="shared" si="102"/>
        <v>0</v>
      </c>
      <c r="Q122" s="69">
        <f t="shared" si="102"/>
        <v>0</v>
      </c>
      <c r="R122" s="69">
        <f t="shared" si="102"/>
        <v>0</v>
      </c>
      <c r="S122" s="69">
        <f t="shared" si="102"/>
        <v>0</v>
      </c>
      <c r="T122" s="69">
        <f t="shared" si="102"/>
        <v>0</v>
      </c>
      <c r="U122" s="60" t="e">
        <f t="shared" si="2"/>
        <v>#DIV/0!</v>
      </c>
      <c r="V122" s="56"/>
      <c r="W122" s="66" t="s">
        <v>361</v>
      </c>
      <c r="X122" s="66" t="s">
        <v>362</v>
      </c>
      <c r="Y122" s="37" t="s">
        <v>344</v>
      </c>
      <c r="Z122" s="24"/>
      <c r="AA122" s="24"/>
      <c r="AB122" s="24"/>
      <c r="AC122" s="24"/>
      <c r="AD122" s="24"/>
      <c r="AE122" s="24"/>
      <c r="AF122" s="24"/>
      <c r="AG122" s="24"/>
      <c r="AH122" s="24"/>
      <c r="AI122" s="24"/>
      <c r="AJ122" s="24"/>
      <c r="AK122" s="24"/>
      <c r="AL122" s="24"/>
      <c r="AM122" s="24"/>
      <c r="AN122" s="24"/>
      <c r="AO122" s="24"/>
      <c r="AP122" s="24"/>
      <c r="AQ122" s="24"/>
      <c r="AR122" s="24"/>
      <c r="AS122" s="24"/>
    </row>
    <row r="123" spans="1:45" ht="22.5" customHeight="1">
      <c r="A123" s="66" t="s">
        <v>341</v>
      </c>
      <c r="B123" s="66" t="s">
        <v>345</v>
      </c>
      <c r="C123" s="57" t="s">
        <v>358</v>
      </c>
      <c r="D123" s="57" t="s">
        <v>411</v>
      </c>
      <c r="E123" s="66" t="s">
        <v>345</v>
      </c>
      <c r="F123" s="66" t="s">
        <v>345</v>
      </c>
      <c r="G123" s="57" t="s">
        <v>382</v>
      </c>
      <c r="H123" s="57" t="s">
        <v>345</v>
      </c>
      <c r="I123" s="57"/>
      <c r="J123" s="63" t="s">
        <v>506</v>
      </c>
      <c r="K123" s="70"/>
      <c r="L123" s="70"/>
      <c r="M123" s="70"/>
      <c r="N123" s="70">
        <f t="shared" si="0"/>
        <v>0</v>
      </c>
      <c r="O123" s="70"/>
      <c r="P123" s="70"/>
      <c r="Q123" s="70"/>
      <c r="R123" s="70"/>
      <c r="S123" s="70"/>
      <c r="T123" s="70"/>
      <c r="U123" s="65" t="e">
        <f t="shared" si="2"/>
        <v>#DIV/0!</v>
      </c>
      <c r="V123" s="56"/>
      <c r="W123" s="66"/>
      <c r="X123" s="66"/>
      <c r="Y123" s="37" t="s">
        <v>344</v>
      </c>
      <c r="Z123" s="24"/>
      <c r="AA123" s="24"/>
      <c r="AB123" s="24"/>
      <c r="AC123" s="24"/>
      <c r="AD123" s="24"/>
      <c r="AE123" s="24"/>
      <c r="AF123" s="24"/>
      <c r="AG123" s="24"/>
      <c r="AH123" s="24"/>
      <c r="AI123" s="24"/>
      <c r="AJ123" s="24"/>
      <c r="AK123" s="24"/>
      <c r="AL123" s="24"/>
      <c r="AM123" s="24"/>
      <c r="AN123" s="24"/>
      <c r="AO123" s="24"/>
      <c r="AP123" s="24"/>
      <c r="AQ123" s="24"/>
      <c r="AR123" s="24"/>
      <c r="AS123" s="24"/>
    </row>
    <row r="124" spans="1:45" ht="22.5" customHeight="1">
      <c r="A124" s="66" t="s">
        <v>341</v>
      </c>
      <c r="B124" s="66" t="s">
        <v>345</v>
      </c>
      <c r="C124" s="57" t="s">
        <v>358</v>
      </c>
      <c r="D124" s="57" t="s">
        <v>411</v>
      </c>
      <c r="E124" s="66" t="s">
        <v>345</v>
      </c>
      <c r="F124" s="66" t="s">
        <v>345</v>
      </c>
      <c r="G124" s="57" t="s">
        <v>382</v>
      </c>
      <c r="H124" s="57" t="s">
        <v>358</v>
      </c>
      <c r="I124" s="57"/>
      <c r="J124" s="63" t="s">
        <v>507</v>
      </c>
      <c r="K124" s="70"/>
      <c r="L124" s="70"/>
      <c r="M124" s="70"/>
      <c r="N124" s="70">
        <f t="shared" si="0"/>
        <v>0</v>
      </c>
      <c r="O124" s="70"/>
      <c r="P124" s="70"/>
      <c r="Q124" s="70"/>
      <c r="R124" s="70"/>
      <c r="S124" s="70"/>
      <c r="T124" s="70"/>
      <c r="U124" s="65" t="e">
        <f t="shared" si="2"/>
        <v>#DIV/0!</v>
      </c>
      <c r="V124" s="56"/>
      <c r="W124" s="66"/>
      <c r="X124" s="66"/>
      <c r="Y124" s="37" t="s">
        <v>344</v>
      </c>
      <c r="Z124" s="24"/>
      <c r="AA124" s="24"/>
      <c r="AB124" s="24"/>
      <c r="AC124" s="24"/>
      <c r="AD124" s="24"/>
      <c r="AE124" s="24"/>
      <c r="AF124" s="24"/>
      <c r="AG124" s="24"/>
      <c r="AH124" s="24"/>
      <c r="AI124" s="24"/>
      <c r="AJ124" s="24"/>
      <c r="AK124" s="24"/>
      <c r="AL124" s="24"/>
      <c r="AM124" s="24"/>
      <c r="AN124" s="24"/>
      <c r="AO124" s="24"/>
      <c r="AP124" s="24"/>
      <c r="AQ124" s="24"/>
      <c r="AR124" s="24"/>
      <c r="AS124" s="24"/>
    </row>
    <row r="125" spans="1:45" ht="22.5" customHeight="1">
      <c r="A125" s="66" t="s">
        <v>341</v>
      </c>
      <c r="B125" s="66" t="s">
        <v>345</v>
      </c>
      <c r="C125" s="57" t="s">
        <v>358</v>
      </c>
      <c r="D125" s="57" t="s">
        <v>411</v>
      </c>
      <c r="E125" s="66" t="s">
        <v>345</v>
      </c>
      <c r="F125" s="66" t="s">
        <v>345</v>
      </c>
      <c r="G125" s="56" t="s">
        <v>386</v>
      </c>
      <c r="H125" s="57"/>
      <c r="I125" s="57"/>
      <c r="J125" s="459" t="s">
        <v>508</v>
      </c>
      <c r="K125" s="69">
        <f t="shared" ref="K125:M125" si="103">+K126+K127</f>
        <v>0</v>
      </c>
      <c r="L125" s="69">
        <f t="shared" si="103"/>
        <v>0</v>
      </c>
      <c r="M125" s="69">
        <f t="shared" si="103"/>
        <v>0</v>
      </c>
      <c r="N125" s="69">
        <f t="shared" si="0"/>
        <v>0</v>
      </c>
      <c r="O125" s="69">
        <f t="shared" ref="O125:T125" si="104">+O126+O127</f>
        <v>0</v>
      </c>
      <c r="P125" s="69">
        <f t="shared" si="104"/>
        <v>0</v>
      </c>
      <c r="Q125" s="69">
        <f t="shared" si="104"/>
        <v>0</v>
      </c>
      <c r="R125" s="69">
        <f t="shared" si="104"/>
        <v>0</v>
      </c>
      <c r="S125" s="69">
        <f t="shared" si="104"/>
        <v>0</v>
      </c>
      <c r="T125" s="69">
        <f t="shared" si="104"/>
        <v>0</v>
      </c>
      <c r="U125" s="60" t="e">
        <f t="shared" si="2"/>
        <v>#DIV/0!</v>
      </c>
      <c r="V125" s="56"/>
      <c r="W125" s="66"/>
      <c r="X125" s="66"/>
      <c r="Y125" s="37"/>
      <c r="Z125" s="24"/>
      <c r="AA125" s="24"/>
      <c r="AB125" s="24"/>
      <c r="AC125" s="24"/>
      <c r="AD125" s="24"/>
      <c r="AE125" s="24"/>
      <c r="AF125" s="24"/>
      <c r="AG125" s="24"/>
      <c r="AH125" s="24"/>
      <c r="AI125" s="24"/>
      <c r="AJ125" s="24"/>
      <c r="AK125" s="24"/>
      <c r="AL125" s="24"/>
      <c r="AM125" s="24"/>
      <c r="AN125" s="24"/>
      <c r="AO125" s="24"/>
      <c r="AP125" s="24"/>
      <c r="AQ125" s="24"/>
      <c r="AR125" s="24"/>
      <c r="AS125" s="24"/>
    </row>
    <row r="126" spans="1:45" ht="22.5" customHeight="1">
      <c r="A126" s="66" t="s">
        <v>341</v>
      </c>
      <c r="B126" s="66" t="s">
        <v>345</v>
      </c>
      <c r="C126" s="57" t="s">
        <v>358</v>
      </c>
      <c r="D126" s="57" t="s">
        <v>411</v>
      </c>
      <c r="E126" s="66" t="s">
        <v>345</v>
      </c>
      <c r="F126" s="66" t="s">
        <v>345</v>
      </c>
      <c r="G126" s="57" t="s">
        <v>386</v>
      </c>
      <c r="H126" s="57" t="s">
        <v>345</v>
      </c>
      <c r="I126" s="57"/>
      <c r="J126" s="63" t="s">
        <v>509</v>
      </c>
      <c r="K126" s="70"/>
      <c r="L126" s="70"/>
      <c r="M126" s="70"/>
      <c r="N126" s="70">
        <f t="shared" si="0"/>
        <v>0</v>
      </c>
      <c r="O126" s="70"/>
      <c r="P126" s="70"/>
      <c r="Q126" s="70"/>
      <c r="R126" s="70"/>
      <c r="S126" s="70"/>
      <c r="T126" s="70"/>
      <c r="U126" s="65" t="e">
        <f t="shared" si="2"/>
        <v>#DIV/0!</v>
      </c>
      <c r="V126" s="56"/>
      <c r="W126" s="66"/>
      <c r="X126" s="66"/>
      <c r="Y126" s="37"/>
      <c r="Z126" s="24"/>
      <c r="AA126" s="24"/>
      <c r="AB126" s="24"/>
      <c r="AC126" s="24"/>
      <c r="AD126" s="24"/>
      <c r="AE126" s="24"/>
      <c r="AF126" s="24"/>
      <c r="AG126" s="24"/>
      <c r="AH126" s="24"/>
      <c r="AI126" s="24"/>
      <c r="AJ126" s="24"/>
      <c r="AK126" s="24"/>
      <c r="AL126" s="24"/>
      <c r="AM126" s="24"/>
      <c r="AN126" s="24"/>
      <c r="AO126" s="24"/>
      <c r="AP126" s="24"/>
      <c r="AQ126" s="24"/>
      <c r="AR126" s="24"/>
      <c r="AS126" s="24"/>
    </row>
    <row r="127" spans="1:45" ht="22.5" customHeight="1">
      <c r="A127" s="66" t="s">
        <v>341</v>
      </c>
      <c r="B127" s="66" t="s">
        <v>345</v>
      </c>
      <c r="C127" s="57" t="s">
        <v>358</v>
      </c>
      <c r="D127" s="57" t="s">
        <v>411</v>
      </c>
      <c r="E127" s="66" t="s">
        <v>345</v>
      </c>
      <c r="F127" s="66" t="s">
        <v>345</v>
      </c>
      <c r="G127" s="57" t="s">
        <v>386</v>
      </c>
      <c r="H127" s="57" t="s">
        <v>358</v>
      </c>
      <c r="I127" s="57"/>
      <c r="J127" s="63" t="s">
        <v>510</v>
      </c>
      <c r="K127" s="70"/>
      <c r="L127" s="70"/>
      <c r="M127" s="70"/>
      <c r="N127" s="70">
        <f t="shared" si="0"/>
        <v>0</v>
      </c>
      <c r="O127" s="70"/>
      <c r="P127" s="70"/>
      <c r="Q127" s="70"/>
      <c r="R127" s="70"/>
      <c r="S127" s="70"/>
      <c r="T127" s="70"/>
      <c r="U127" s="65" t="e">
        <f t="shared" si="2"/>
        <v>#DIV/0!</v>
      </c>
      <c r="V127" s="56"/>
      <c r="W127" s="66"/>
      <c r="X127" s="66"/>
      <c r="Y127" s="37"/>
      <c r="Z127" s="24"/>
      <c r="AA127" s="24"/>
      <c r="AB127" s="24"/>
      <c r="AC127" s="24"/>
      <c r="AD127" s="24"/>
      <c r="AE127" s="24"/>
      <c r="AF127" s="24"/>
      <c r="AG127" s="24"/>
      <c r="AH127" s="24"/>
      <c r="AI127" s="24"/>
      <c r="AJ127" s="24"/>
      <c r="AK127" s="24"/>
      <c r="AL127" s="24"/>
      <c r="AM127" s="24"/>
      <c r="AN127" s="24"/>
      <c r="AO127" s="24"/>
      <c r="AP127" s="24"/>
      <c r="AQ127" s="24"/>
      <c r="AR127" s="24"/>
      <c r="AS127" s="24"/>
    </row>
    <row r="128" spans="1:45" ht="22.5" customHeight="1">
      <c r="A128" s="66" t="s">
        <v>341</v>
      </c>
      <c r="B128" s="56" t="s">
        <v>345</v>
      </c>
      <c r="C128" s="56" t="s">
        <v>358</v>
      </c>
      <c r="D128" s="56" t="s">
        <v>411</v>
      </c>
      <c r="E128" s="56" t="s">
        <v>345</v>
      </c>
      <c r="F128" s="56" t="s">
        <v>358</v>
      </c>
      <c r="G128" s="56" t="s">
        <v>411</v>
      </c>
      <c r="H128" s="57"/>
      <c r="I128" s="57"/>
      <c r="J128" s="58" t="s">
        <v>511</v>
      </c>
      <c r="K128" s="69">
        <f t="shared" ref="K128:T128" si="105">+K129+K133+K137+K138+K139+K140</f>
        <v>2037946000</v>
      </c>
      <c r="L128" s="69">
        <f t="shared" si="105"/>
        <v>0</v>
      </c>
      <c r="M128" s="69">
        <f t="shared" si="105"/>
        <v>0</v>
      </c>
      <c r="N128" s="69">
        <f t="shared" si="105"/>
        <v>2037946000</v>
      </c>
      <c r="O128" s="69">
        <f t="shared" si="105"/>
        <v>2037946000</v>
      </c>
      <c r="P128" s="69">
        <f t="shared" si="105"/>
        <v>0</v>
      </c>
      <c r="Q128" s="69">
        <f t="shared" si="105"/>
        <v>0</v>
      </c>
      <c r="R128" s="69">
        <f t="shared" si="105"/>
        <v>0</v>
      </c>
      <c r="S128" s="69">
        <f t="shared" si="105"/>
        <v>840374223</v>
      </c>
      <c r="T128" s="69">
        <f t="shared" si="105"/>
        <v>840374223</v>
      </c>
      <c r="U128" s="69">
        <f t="shared" si="2"/>
        <v>1</v>
      </c>
      <c r="V128" s="56"/>
      <c r="W128" s="56" t="s">
        <v>512</v>
      </c>
      <c r="X128" s="56"/>
      <c r="Y128" s="37" t="s">
        <v>344</v>
      </c>
      <c r="Z128" s="24"/>
      <c r="AA128" s="24"/>
      <c r="AB128" s="24"/>
      <c r="AC128" s="24"/>
      <c r="AD128" s="24"/>
      <c r="AE128" s="24"/>
      <c r="AF128" s="24"/>
      <c r="AG128" s="24"/>
      <c r="AH128" s="24"/>
      <c r="AI128" s="24"/>
      <c r="AJ128" s="24"/>
      <c r="AK128" s="24"/>
      <c r="AL128" s="24"/>
      <c r="AM128" s="24"/>
      <c r="AN128" s="24"/>
      <c r="AO128" s="24"/>
      <c r="AP128" s="24"/>
      <c r="AQ128" s="24"/>
      <c r="AR128" s="24"/>
      <c r="AS128" s="24"/>
    </row>
    <row r="129" spans="1:45" ht="22.5" customHeight="1">
      <c r="A129" s="66" t="s">
        <v>341</v>
      </c>
      <c r="B129" s="66" t="s">
        <v>345</v>
      </c>
      <c r="C129" s="57" t="s">
        <v>358</v>
      </c>
      <c r="D129" s="57" t="s">
        <v>411</v>
      </c>
      <c r="E129" s="66" t="s">
        <v>345</v>
      </c>
      <c r="F129" s="57" t="s">
        <v>358</v>
      </c>
      <c r="G129" s="57" t="s">
        <v>411</v>
      </c>
      <c r="H129" s="57" t="s">
        <v>345</v>
      </c>
      <c r="I129" s="57"/>
      <c r="J129" s="58" t="s">
        <v>513</v>
      </c>
      <c r="K129" s="69">
        <f t="shared" ref="K129:M129" si="106">+K130+K131+K132</f>
        <v>2037946000</v>
      </c>
      <c r="L129" s="69">
        <f t="shared" si="106"/>
        <v>0</v>
      </c>
      <c r="M129" s="69">
        <f t="shared" si="106"/>
        <v>0</v>
      </c>
      <c r="N129" s="69">
        <f t="shared" ref="N129:N139" si="107">K129+L129-M129</f>
        <v>2037946000</v>
      </c>
      <c r="O129" s="69">
        <f t="shared" ref="O129:T129" si="108">+O130+O131+O132</f>
        <v>2037946000</v>
      </c>
      <c r="P129" s="69">
        <f t="shared" si="108"/>
        <v>0</v>
      </c>
      <c r="Q129" s="69">
        <f t="shared" si="108"/>
        <v>0</v>
      </c>
      <c r="R129" s="69">
        <f t="shared" si="108"/>
        <v>0</v>
      </c>
      <c r="S129" s="69">
        <f t="shared" si="108"/>
        <v>840374223</v>
      </c>
      <c r="T129" s="69">
        <f t="shared" si="108"/>
        <v>840374223</v>
      </c>
      <c r="U129" s="60">
        <f t="shared" si="2"/>
        <v>1</v>
      </c>
      <c r="V129" s="56"/>
      <c r="W129" s="66"/>
      <c r="X129" s="66"/>
      <c r="Y129" s="37" t="s">
        <v>344</v>
      </c>
      <c r="Z129" s="24"/>
      <c r="AA129" s="24"/>
      <c r="AB129" s="24"/>
      <c r="AC129" s="24"/>
      <c r="AD129" s="24"/>
      <c r="AE129" s="24"/>
      <c r="AF129" s="24"/>
      <c r="AG129" s="24"/>
      <c r="AH129" s="24"/>
      <c r="AI129" s="24"/>
      <c r="AJ129" s="24"/>
      <c r="AK129" s="24"/>
      <c r="AL129" s="24"/>
      <c r="AM129" s="24"/>
      <c r="AN129" s="24"/>
      <c r="AO129" s="24"/>
      <c r="AP129" s="24"/>
      <c r="AQ129" s="24"/>
      <c r="AR129" s="24"/>
      <c r="AS129" s="24"/>
    </row>
    <row r="130" spans="1:45" ht="22.5" customHeight="1">
      <c r="A130" s="66" t="s">
        <v>341</v>
      </c>
      <c r="B130" s="66" t="s">
        <v>345</v>
      </c>
      <c r="C130" s="57" t="s">
        <v>358</v>
      </c>
      <c r="D130" s="57" t="s">
        <v>411</v>
      </c>
      <c r="E130" s="66" t="s">
        <v>345</v>
      </c>
      <c r="F130" s="57" t="s">
        <v>358</v>
      </c>
      <c r="G130" s="57" t="s">
        <v>411</v>
      </c>
      <c r="H130" s="57" t="s">
        <v>345</v>
      </c>
      <c r="I130" s="57" t="s">
        <v>345</v>
      </c>
      <c r="J130" s="63" t="s">
        <v>514</v>
      </c>
      <c r="K130" s="70">
        <v>2037946000</v>
      </c>
      <c r="L130" s="70"/>
      <c r="M130" s="70"/>
      <c r="N130" s="70">
        <f t="shared" si="107"/>
        <v>2037946000</v>
      </c>
      <c r="O130" s="70">
        <f>+N130</f>
        <v>2037946000</v>
      </c>
      <c r="P130" s="70"/>
      <c r="Q130" s="70"/>
      <c r="R130" s="70"/>
      <c r="S130" s="70">
        <v>840374223</v>
      </c>
      <c r="T130" s="70">
        <v>840374223</v>
      </c>
      <c r="U130" s="65">
        <f t="shared" si="2"/>
        <v>1</v>
      </c>
      <c r="V130" s="56"/>
      <c r="W130" s="66"/>
      <c r="X130" s="66"/>
      <c r="Y130" s="37" t="s">
        <v>344</v>
      </c>
      <c r="Z130" s="24"/>
      <c r="AA130" s="24"/>
      <c r="AB130" s="24"/>
      <c r="AC130" s="24"/>
      <c r="AD130" s="24"/>
      <c r="AE130" s="24"/>
      <c r="AF130" s="24"/>
      <c r="AG130" s="24"/>
      <c r="AH130" s="24"/>
      <c r="AI130" s="24"/>
      <c r="AJ130" s="24"/>
      <c r="AK130" s="24"/>
      <c r="AL130" s="24"/>
      <c r="AM130" s="24"/>
      <c r="AN130" s="24"/>
      <c r="AO130" s="24"/>
      <c r="AP130" s="24"/>
      <c r="AQ130" s="24"/>
      <c r="AR130" s="24"/>
      <c r="AS130" s="24"/>
    </row>
    <row r="131" spans="1:45" ht="22.5" customHeight="1">
      <c r="A131" s="66" t="s">
        <v>341</v>
      </c>
      <c r="B131" s="66" t="s">
        <v>345</v>
      </c>
      <c r="C131" s="57" t="s">
        <v>358</v>
      </c>
      <c r="D131" s="57" t="s">
        <v>411</v>
      </c>
      <c r="E131" s="66" t="s">
        <v>345</v>
      </c>
      <c r="F131" s="57" t="s">
        <v>358</v>
      </c>
      <c r="G131" s="57" t="s">
        <v>411</v>
      </c>
      <c r="H131" s="57" t="s">
        <v>345</v>
      </c>
      <c r="I131" s="57" t="s">
        <v>358</v>
      </c>
      <c r="J131" s="63" t="s">
        <v>515</v>
      </c>
      <c r="K131" s="70"/>
      <c r="L131" s="70"/>
      <c r="M131" s="70"/>
      <c r="N131" s="70">
        <f t="shared" si="107"/>
        <v>0</v>
      </c>
      <c r="O131" s="70"/>
      <c r="P131" s="70"/>
      <c r="Q131" s="70"/>
      <c r="R131" s="70"/>
      <c r="S131" s="70"/>
      <c r="T131" s="70"/>
      <c r="U131" s="65" t="e">
        <f t="shared" si="2"/>
        <v>#DIV/0!</v>
      </c>
      <c r="V131" s="56"/>
      <c r="W131" s="66"/>
      <c r="X131" s="66"/>
      <c r="Y131" s="37" t="s">
        <v>344</v>
      </c>
      <c r="Z131" s="24"/>
      <c r="AA131" s="24"/>
      <c r="AB131" s="24"/>
      <c r="AC131" s="24"/>
      <c r="AD131" s="24"/>
      <c r="AE131" s="24"/>
      <c r="AF131" s="24"/>
      <c r="AG131" s="24"/>
      <c r="AH131" s="24"/>
      <c r="AI131" s="24"/>
      <c r="AJ131" s="24"/>
      <c r="AK131" s="24"/>
      <c r="AL131" s="24"/>
      <c r="AM131" s="24"/>
      <c r="AN131" s="24"/>
      <c r="AO131" s="24"/>
      <c r="AP131" s="24"/>
      <c r="AQ131" s="24"/>
      <c r="AR131" s="24"/>
      <c r="AS131" s="24"/>
    </row>
    <row r="132" spans="1:45" ht="22.5" customHeight="1">
      <c r="A132" s="66" t="s">
        <v>341</v>
      </c>
      <c r="B132" s="66" t="s">
        <v>345</v>
      </c>
      <c r="C132" s="57" t="s">
        <v>358</v>
      </c>
      <c r="D132" s="57" t="s">
        <v>411</v>
      </c>
      <c r="E132" s="66" t="s">
        <v>345</v>
      </c>
      <c r="F132" s="57" t="s">
        <v>358</v>
      </c>
      <c r="G132" s="57" t="s">
        <v>411</v>
      </c>
      <c r="H132" s="57" t="s">
        <v>345</v>
      </c>
      <c r="I132" s="57" t="s">
        <v>382</v>
      </c>
      <c r="J132" s="63" t="s">
        <v>516</v>
      </c>
      <c r="K132" s="70"/>
      <c r="L132" s="70"/>
      <c r="M132" s="70"/>
      <c r="N132" s="70">
        <f t="shared" si="107"/>
        <v>0</v>
      </c>
      <c r="O132" s="70"/>
      <c r="P132" s="70"/>
      <c r="Q132" s="70"/>
      <c r="R132" s="70"/>
      <c r="S132" s="70"/>
      <c r="T132" s="70"/>
      <c r="U132" s="65" t="e">
        <f t="shared" si="2"/>
        <v>#DIV/0!</v>
      </c>
      <c r="V132" s="56"/>
      <c r="W132" s="66"/>
      <c r="X132" s="66"/>
      <c r="Y132" s="37" t="s">
        <v>344</v>
      </c>
      <c r="Z132" s="24"/>
      <c r="AA132" s="24"/>
      <c r="AB132" s="24"/>
      <c r="AC132" s="24"/>
      <c r="AD132" s="24"/>
      <c r="AE132" s="24"/>
      <c r="AF132" s="24"/>
      <c r="AG132" s="24"/>
      <c r="AH132" s="24"/>
      <c r="AI132" s="24"/>
      <c r="AJ132" s="24"/>
      <c r="AK132" s="24"/>
      <c r="AL132" s="24"/>
      <c r="AM132" s="24"/>
      <c r="AN132" s="24"/>
      <c r="AO132" s="24"/>
      <c r="AP132" s="24"/>
      <c r="AQ132" s="24"/>
      <c r="AR132" s="24"/>
      <c r="AS132" s="24"/>
    </row>
    <row r="133" spans="1:45" ht="22.5" customHeight="1">
      <c r="A133" s="66" t="s">
        <v>341</v>
      </c>
      <c r="B133" s="66" t="s">
        <v>345</v>
      </c>
      <c r="C133" s="57" t="s">
        <v>358</v>
      </c>
      <c r="D133" s="57" t="s">
        <v>411</v>
      </c>
      <c r="E133" s="66" t="s">
        <v>345</v>
      </c>
      <c r="F133" s="57" t="s">
        <v>358</v>
      </c>
      <c r="G133" s="57" t="s">
        <v>411</v>
      </c>
      <c r="H133" s="57" t="s">
        <v>358</v>
      </c>
      <c r="I133" s="57"/>
      <c r="J133" s="58" t="s">
        <v>517</v>
      </c>
      <c r="K133" s="69">
        <f t="shared" ref="K133:M133" si="109">+K134+K135+K136</f>
        <v>0</v>
      </c>
      <c r="L133" s="69">
        <f t="shared" si="109"/>
        <v>0</v>
      </c>
      <c r="M133" s="69">
        <f t="shared" si="109"/>
        <v>0</v>
      </c>
      <c r="N133" s="69">
        <f t="shared" si="107"/>
        <v>0</v>
      </c>
      <c r="O133" s="69">
        <f t="shared" ref="O133:T133" si="110">+O134+O135+O136</f>
        <v>0</v>
      </c>
      <c r="P133" s="69">
        <f t="shared" si="110"/>
        <v>0</v>
      </c>
      <c r="Q133" s="69">
        <f t="shared" si="110"/>
        <v>0</v>
      </c>
      <c r="R133" s="69">
        <f t="shared" si="110"/>
        <v>0</v>
      </c>
      <c r="S133" s="69">
        <f t="shared" si="110"/>
        <v>0</v>
      </c>
      <c r="T133" s="69">
        <f t="shared" si="110"/>
        <v>0</v>
      </c>
      <c r="U133" s="60" t="e">
        <f t="shared" si="2"/>
        <v>#DIV/0!</v>
      </c>
      <c r="V133" s="56"/>
      <c r="W133" s="66"/>
      <c r="X133" s="66"/>
      <c r="Y133" s="37" t="s">
        <v>344</v>
      </c>
      <c r="Z133" s="24"/>
      <c r="AA133" s="24"/>
      <c r="AB133" s="24"/>
      <c r="AC133" s="24"/>
      <c r="AD133" s="24"/>
      <c r="AE133" s="24"/>
      <c r="AF133" s="24"/>
      <c r="AG133" s="24"/>
      <c r="AH133" s="24"/>
      <c r="AI133" s="24"/>
      <c r="AJ133" s="24"/>
      <c r="AK133" s="24"/>
      <c r="AL133" s="24"/>
      <c r="AM133" s="24"/>
      <c r="AN133" s="24"/>
      <c r="AO133" s="24"/>
      <c r="AP133" s="24"/>
      <c r="AQ133" s="24"/>
      <c r="AR133" s="24"/>
      <c r="AS133" s="24"/>
    </row>
    <row r="134" spans="1:45" ht="22.5" customHeight="1">
      <c r="A134" s="66" t="s">
        <v>341</v>
      </c>
      <c r="B134" s="66" t="s">
        <v>345</v>
      </c>
      <c r="C134" s="57" t="s">
        <v>358</v>
      </c>
      <c r="D134" s="57" t="s">
        <v>411</v>
      </c>
      <c r="E134" s="66" t="s">
        <v>345</v>
      </c>
      <c r="F134" s="57" t="s">
        <v>358</v>
      </c>
      <c r="G134" s="57" t="s">
        <v>411</v>
      </c>
      <c r="H134" s="57" t="s">
        <v>358</v>
      </c>
      <c r="I134" s="57" t="s">
        <v>345</v>
      </c>
      <c r="J134" s="63" t="s">
        <v>518</v>
      </c>
      <c r="K134" s="70"/>
      <c r="L134" s="70"/>
      <c r="M134" s="70"/>
      <c r="N134" s="70">
        <f t="shared" si="107"/>
        <v>0</v>
      </c>
      <c r="O134" s="70"/>
      <c r="P134" s="70"/>
      <c r="Q134" s="70"/>
      <c r="R134" s="70"/>
      <c r="S134" s="70"/>
      <c r="T134" s="70"/>
      <c r="U134" s="65" t="e">
        <f t="shared" si="2"/>
        <v>#DIV/0!</v>
      </c>
      <c r="V134" s="56"/>
      <c r="W134" s="66"/>
      <c r="X134" s="66"/>
      <c r="Y134" s="37" t="s">
        <v>344</v>
      </c>
      <c r="Z134" s="24"/>
      <c r="AA134" s="24"/>
      <c r="AB134" s="24"/>
      <c r="AC134" s="24"/>
      <c r="AD134" s="24"/>
      <c r="AE134" s="24"/>
      <c r="AF134" s="24"/>
      <c r="AG134" s="24"/>
      <c r="AH134" s="24"/>
      <c r="AI134" s="24"/>
      <c r="AJ134" s="24"/>
      <c r="AK134" s="24"/>
      <c r="AL134" s="24"/>
      <c r="AM134" s="24"/>
      <c r="AN134" s="24"/>
      <c r="AO134" s="24"/>
      <c r="AP134" s="24"/>
      <c r="AQ134" s="24"/>
      <c r="AR134" s="24"/>
      <c r="AS134" s="24"/>
    </row>
    <row r="135" spans="1:45" ht="22.5" customHeight="1">
      <c r="A135" s="66" t="s">
        <v>341</v>
      </c>
      <c r="B135" s="66" t="s">
        <v>345</v>
      </c>
      <c r="C135" s="57" t="s">
        <v>358</v>
      </c>
      <c r="D135" s="57" t="s">
        <v>411</v>
      </c>
      <c r="E135" s="66" t="s">
        <v>345</v>
      </c>
      <c r="F135" s="57" t="s">
        <v>358</v>
      </c>
      <c r="G135" s="57" t="s">
        <v>411</v>
      </c>
      <c r="H135" s="57" t="s">
        <v>358</v>
      </c>
      <c r="I135" s="57" t="s">
        <v>358</v>
      </c>
      <c r="J135" s="63" t="s">
        <v>519</v>
      </c>
      <c r="K135" s="70"/>
      <c r="L135" s="70"/>
      <c r="M135" s="70"/>
      <c r="N135" s="70">
        <f t="shared" si="107"/>
        <v>0</v>
      </c>
      <c r="O135" s="70"/>
      <c r="P135" s="70"/>
      <c r="Q135" s="70"/>
      <c r="R135" s="70"/>
      <c r="S135" s="70"/>
      <c r="T135" s="70"/>
      <c r="U135" s="65" t="e">
        <f t="shared" si="2"/>
        <v>#DIV/0!</v>
      </c>
      <c r="V135" s="56"/>
      <c r="W135" s="66"/>
      <c r="X135" s="66"/>
      <c r="Y135" s="37" t="s">
        <v>344</v>
      </c>
      <c r="Z135" s="24"/>
      <c r="AA135" s="24"/>
      <c r="AB135" s="24"/>
      <c r="AC135" s="24"/>
      <c r="AD135" s="24"/>
      <c r="AE135" s="24"/>
      <c r="AF135" s="24"/>
      <c r="AG135" s="24"/>
      <c r="AH135" s="24"/>
      <c r="AI135" s="24"/>
      <c r="AJ135" s="24"/>
      <c r="AK135" s="24"/>
      <c r="AL135" s="24"/>
      <c r="AM135" s="24"/>
      <c r="AN135" s="24"/>
      <c r="AO135" s="24"/>
      <c r="AP135" s="24"/>
      <c r="AQ135" s="24"/>
      <c r="AR135" s="24"/>
      <c r="AS135" s="24"/>
    </row>
    <row r="136" spans="1:45" ht="22.5" customHeight="1">
      <c r="A136" s="66" t="s">
        <v>341</v>
      </c>
      <c r="B136" s="66" t="s">
        <v>345</v>
      </c>
      <c r="C136" s="57" t="s">
        <v>358</v>
      </c>
      <c r="D136" s="57" t="s">
        <v>411</v>
      </c>
      <c r="E136" s="66" t="s">
        <v>345</v>
      </c>
      <c r="F136" s="57" t="s">
        <v>358</v>
      </c>
      <c r="G136" s="57" t="s">
        <v>411</v>
      </c>
      <c r="H136" s="57" t="s">
        <v>358</v>
      </c>
      <c r="I136" s="57" t="s">
        <v>382</v>
      </c>
      <c r="J136" s="63" t="s">
        <v>520</v>
      </c>
      <c r="K136" s="70"/>
      <c r="L136" s="70"/>
      <c r="M136" s="70"/>
      <c r="N136" s="70">
        <f t="shared" si="107"/>
        <v>0</v>
      </c>
      <c r="O136" s="70"/>
      <c r="P136" s="70"/>
      <c r="Q136" s="70"/>
      <c r="R136" s="70"/>
      <c r="S136" s="70"/>
      <c r="T136" s="70"/>
      <c r="U136" s="65" t="e">
        <f t="shared" si="2"/>
        <v>#DIV/0!</v>
      </c>
      <c r="V136" s="56"/>
      <c r="W136" s="66"/>
      <c r="X136" s="66"/>
      <c r="Y136" s="37" t="s">
        <v>344</v>
      </c>
      <c r="Z136" s="24"/>
      <c r="AA136" s="24"/>
      <c r="AB136" s="24"/>
      <c r="AC136" s="24"/>
      <c r="AD136" s="24"/>
      <c r="AE136" s="24"/>
      <c r="AF136" s="24"/>
      <c r="AG136" s="24"/>
      <c r="AH136" s="24"/>
      <c r="AI136" s="24"/>
      <c r="AJ136" s="24"/>
      <c r="AK136" s="24"/>
      <c r="AL136" s="24"/>
      <c r="AM136" s="24"/>
      <c r="AN136" s="24"/>
      <c r="AO136" s="24"/>
      <c r="AP136" s="24"/>
      <c r="AQ136" s="24"/>
      <c r="AR136" s="24"/>
      <c r="AS136" s="24"/>
    </row>
    <row r="137" spans="1:45" ht="22.5" customHeight="1">
      <c r="A137" s="66" t="s">
        <v>341</v>
      </c>
      <c r="B137" s="66" t="s">
        <v>345</v>
      </c>
      <c r="C137" s="57" t="s">
        <v>358</v>
      </c>
      <c r="D137" s="57" t="s">
        <v>411</v>
      </c>
      <c r="E137" s="66" t="s">
        <v>345</v>
      </c>
      <c r="F137" s="57" t="s">
        <v>358</v>
      </c>
      <c r="G137" s="57" t="s">
        <v>411</v>
      </c>
      <c r="H137" s="57" t="s">
        <v>382</v>
      </c>
      <c r="I137" s="57"/>
      <c r="J137" s="58" t="s">
        <v>521</v>
      </c>
      <c r="K137" s="69">
        <v>0</v>
      </c>
      <c r="L137" s="69">
        <v>0</v>
      </c>
      <c r="M137" s="69">
        <v>0</v>
      </c>
      <c r="N137" s="69">
        <f t="shared" si="107"/>
        <v>0</v>
      </c>
      <c r="O137" s="69">
        <v>0</v>
      </c>
      <c r="P137" s="69">
        <v>0</v>
      </c>
      <c r="Q137" s="69">
        <v>0</v>
      </c>
      <c r="R137" s="69">
        <v>0</v>
      </c>
      <c r="S137" s="69">
        <v>0</v>
      </c>
      <c r="T137" s="69">
        <v>0</v>
      </c>
      <c r="U137" s="60" t="e">
        <f t="shared" si="2"/>
        <v>#DIV/0!</v>
      </c>
      <c r="V137" s="56"/>
      <c r="W137" s="66"/>
      <c r="X137" s="66"/>
      <c r="Y137" s="37" t="s">
        <v>344</v>
      </c>
      <c r="Z137" s="24"/>
      <c r="AA137" s="24"/>
      <c r="AB137" s="24"/>
      <c r="AC137" s="24"/>
      <c r="AD137" s="24"/>
      <c r="AE137" s="24"/>
      <c r="AF137" s="24"/>
      <c r="AG137" s="24"/>
      <c r="AH137" s="24"/>
      <c r="AI137" s="24"/>
      <c r="AJ137" s="24"/>
      <c r="AK137" s="24"/>
      <c r="AL137" s="24"/>
      <c r="AM137" s="24"/>
      <c r="AN137" s="24"/>
      <c r="AO137" s="24"/>
      <c r="AP137" s="24"/>
      <c r="AQ137" s="24"/>
      <c r="AR137" s="24"/>
      <c r="AS137" s="24"/>
    </row>
    <row r="138" spans="1:45" ht="22.5" customHeight="1">
      <c r="A138" s="66" t="s">
        <v>341</v>
      </c>
      <c r="B138" s="66" t="s">
        <v>345</v>
      </c>
      <c r="C138" s="57" t="s">
        <v>358</v>
      </c>
      <c r="D138" s="57" t="s">
        <v>411</v>
      </c>
      <c r="E138" s="66" t="s">
        <v>345</v>
      </c>
      <c r="F138" s="57" t="s">
        <v>358</v>
      </c>
      <c r="G138" s="57" t="s">
        <v>411</v>
      </c>
      <c r="H138" s="57" t="s">
        <v>386</v>
      </c>
      <c r="I138" s="57"/>
      <c r="J138" s="58" t="s">
        <v>522</v>
      </c>
      <c r="K138" s="69">
        <v>0</v>
      </c>
      <c r="L138" s="69">
        <v>0</v>
      </c>
      <c r="M138" s="69">
        <v>0</v>
      </c>
      <c r="N138" s="69">
        <f t="shared" si="107"/>
        <v>0</v>
      </c>
      <c r="O138" s="69">
        <v>0</v>
      </c>
      <c r="P138" s="69">
        <v>0</v>
      </c>
      <c r="Q138" s="69">
        <v>0</v>
      </c>
      <c r="R138" s="69">
        <v>0</v>
      </c>
      <c r="S138" s="69">
        <v>0</v>
      </c>
      <c r="T138" s="69">
        <v>0</v>
      </c>
      <c r="U138" s="60" t="e">
        <f t="shared" si="2"/>
        <v>#DIV/0!</v>
      </c>
      <c r="V138" s="56"/>
      <c r="W138" s="66"/>
      <c r="X138" s="66"/>
      <c r="Y138" s="37" t="s">
        <v>344</v>
      </c>
      <c r="Z138" s="24"/>
      <c r="AA138" s="24"/>
      <c r="AB138" s="24"/>
      <c r="AC138" s="24"/>
      <c r="AD138" s="24"/>
      <c r="AE138" s="24"/>
      <c r="AF138" s="24"/>
      <c r="AG138" s="24"/>
      <c r="AH138" s="24"/>
      <c r="AI138" s="24"/>
      <c r="AJ138" s="24"/>
      <c r="AK138" s="24"/>
      <c r="AL138" s="24"/>
      <c r="AM138" s="24"/>
      <c r="AN138" s="24"/>
      <c r="AO138" s="24"/>
      <c r="AP138" s="24"/>
      <c r="AQ138" s="24"/>
      <c r="AR138" s="24"/>
      <c r="AS138" s="24"/>
    </row>
    <row r="139" spans="1:45" ht="22.5" customHeight="1">
      <c r="A139" s="66" t="s">
        <v>341</v>
      </c>
      <c r="B139" s="66" t="s">
        <v>345</v>
      </c>
      <c r="C139" s="57" t="s">
        <v>358</v>
      </c>
      <c r="D139" s="57" t="s">
        <v>411</v>
      </c>
      <c r="E139" s="66" t="s">
        <v>345</v>
      </c>
      <c r="F139" s="57" t="s">
        <v>358</v>
      </c>
      <c r="G139" s="57" t="s">
        <v>411</v>
      </c>
      <c r="H139" s="57" t="s">
        <v>411</v>
      </c>
      <c r="I139" s="57"/>
      <c r="J139" s="58" t="s">
        <v>523</v>
      </c>
      <c r="K139" s="69">
        <v>0</v>
      </c>
      <c r="L139" s="69">
        <v>0</v>
      </c>
      <c r="M139" s="69">
        <v>0</v>
      </c>
      <c r="N139" s="69">
        <f t="shared" si="107"/>
        <v>0</v>
      </c>
      <c r="O139" s="69">
        <v>0</v>
      </c>
      <c r="P139" s="69">
        <v>0</v>
      </c>
      <c r="Q139" s="69">
        <v>0</v>
      </c>
      <c r="R139" s="69">
        <v>0</v>
      </c>
      <c r="S139" s="69">
        <v>0</v>
      </c>
      <c r="T139" s="69">
        <v>0</v>
      </c>
      <c r="U139" s="60" t="e">
        <f t="shared" si="2"/>
        <v>#DIV/0!</v>
      </c>
      <c r="V139" s="56"/>
      <c r="W139" s="66"/>
      <c r="X139" s="66"/>
      <c r="Y139" s="37" t="s">
        <v>344</v>
      </c>
      <c r="Z139" s="24"/>
      <c r="AA139" s="24"/>
      <c r="AB139" s="24"/>
      <c r="AC139" s="24"/>
      <c r="AD139" s="24"/>
      <c r="AE139" s="24"/>
      <c r="AF139" s="24"/>
      <c r="AG139" s="24"/>
      <c r="AH139" s="24"/>
      <c r="AI139" s="24"/>
      <c r="AJ139" s="24"/>
      <c r="AK139" s="24"/>
      <c r="AL139" s="24"/>
      <c r="AM139" s="24"/>
      <c r="AN139" s="24"/>
      <c r="AO139" s="24"/>
      <c r="AP139" s="24"/>
      <c r="AQ139" s="24"/>
      <c r="AR139" s="24"/>
      <c r="AS139" s="24"/>
    </row>
    <row r="140" spans="1:45" ht="22.5" customHeight="1">
      <c r="A140" s="66" t="s">
        <v>341</v>
      </c>
      <c r="B140" s="66" t="s">
        <v>345</v>
      </c>
      <c r="C140" s="57" t="s">
        <v>358</v>
      </c>
      <c r="D140" s="57" t="s">
        <v>411</v>
      </c>
      <c r="E140" s="66" t="s">
        <v>345</v>
      </c>
      <c r="F140" s="57" t="s">
        <v>358</v>
      </c>
      <c r="G140" s="57" t="s">
        <v>434</v>
      </c>
      <c r="H140" s="57" t="s">
        <v>434</v>
      </c>
      <c r="I140" s="57"/>
      <c r="J140" s="71" t="s">
        <v>524</v>
      </c>
      <c r="K140" s="69">
        <f t="shared" ref="K140:T140" si="111">SUM(K141:K143)</f>
        <v>0</v>
      </c>
      <c r="L140" s="69">
        <f t="shared" si="111"/>
        <v>0</v>
      </c>
      <c r="M140" s="69">
        <f t="shared" si="111"/>
        <v>0</v>
      </c>
      <c r="N140" s="69">
        <f t="shared" si="111"/>
        <v>0</v>
      </c>
      <c r="O140" s="69">
        <f t="shared" si="111"/>
        <v>0</v>
      </c>
      <c r="P140" s="69">
        <f t="shared" si="111"/>
        <v>0</v>
      </c>
      <c r="Q140" s="69">
        <f t="shared" si="111"/>
        <v>0</v>
      </c>
      <c r="R140" s="69">
        <f t="shared" si="111"/>
        <v>0</v>
      </c>
      <c r="S140" s="69">
        <f t="shared" si="111"/>
        <v>0</v>
      </c>
      <c r="T140" s="69">
        <f t="shared" si="111"/>
        <v>0</v>
      </c>
      <c r="U140" s="69" t="e">
        <f t="shared" si="2"/>
        <v>#DIV/0!</v>
      </c>
      <c r="V140" s="69"/>
      <c r="W140" s="66"/>
      <c r="X140" s="66"/>
      <c r="Y140" s="37"/>
      <c r="Z140" s="24"/>
      <c r="AA140" s="24"/>
      <c r="AB140" s="24"/>
      <c r="AC140" s="24"/>
      <c r="AD140" s="24"/>
      <c r="AE140" s="24"/>
      <c r="AF140" s="24"/>
      <c r="AG140" s="24"/>
      <c r="AH140" s="24"/>
      <c r="AI140" s="24"/>
      <c r="AJ140" s="24"/>
      <c r="AK140" s="24"/>
      <c r="AL140" s="24"/>
      <c r="AM140" s="24"/>
      <c r="AN140" s="24"/>
      <c r="AO140" s="24"/>
      <c r="AP140" s="24"/>
      <c r="AQ140" s="24"/>
      <c r="AR140" s="24"/>
      <c r="AS140" s="24"/>
    </row>
    <row r="141" spans="1:45" ht="22.5" customHeight="1">
      <c r="A141" s="66" t="s">
        <v>341</v>
      </c>
      <c r="B141" s="66" t="s">
        <v>345</v>
      </c>
      <c r="C141" s="57" t="s">
        <v>358</v>
      </c>
      <c r="D141" s="57" t="s">
        <v>411</v>
      </c>
      <c r="E141" s="66" t="s">
        <v>345</v>
      </c>
      <c r="F141" s="57" t="s">
        <v>358</v>
      </c>
      <c r="G141" s="57" t="s">
        <v>434</v>
      </c>
      <c r="H141" s="57" t="s">
        <v>434</v>
      </c>
      <c r="I141" s="57" t="s">
        <v>345</v>
      </c>
      <c r="J141" s="72" t="s">
        <v>525</v>
      </c>
      <c r="K141" s="69"/>
      <c r="L141" s="69"/>
      <c r="M141" s="69"/>
      <c r="N141" s="70">
        <f t="shared" ref="N141:N245" si="112">K141+L141-M141</f>
        <v>0</v>
      </c>
      <c r="O141" s="69"/>
      <c r="P141" s="69"/>
      <c r="Q141" s="69"/>
      <c r="R141" s="69"/>
      <c r="S141" s="70"/>
      <c r="T141" s="69"/>
      <c r="U141" s="65" t="e">
        <f t="shared" si="2"/>
        <v>#DIV/0!</v>
      </c>
      <c r="V141" s="56"/>
      <c r="W141" s="66"/>
      <c r="X141" s="66"/>
      <c r="Y141" s="37"/>
      <c r="Z141" s="24"/>
      <c r="AA141" s="24"/>
      <c r="AB141" s="24"/>
      <c r="AC141" s="24"/>
      <c r="AD141" s="24"/>
      <c r="AE141" s="24"/>
      <c r="AF141" s="24"/>
      <c r="AG141" s="24"/>
      <c r="AH141" s="24"/>
      <c r="AI141" s="24"/>
      <c r="AJ141" s="24"/>
      <c r="AK141" s="24"/>
      <c r="AL141" s="24"/>
      <c r="AM141" s="24"/>
      <c r="AN141" s="24"/>
      <c r="AO141" s="24"/>
      <c r="AP141" s="24"/>
      <c r="AQ141" s="24"/>
      <c r="AR141" s="24"/>
      <c r="AS141" s="24"/>
    </row>
    <row r="142" spans="1:45" ht="22.5" customHeight="1">
      <c r="A142" s="66" t="s">
        <v>341</v>
      </c>
      <c r="B142" s="66" t="s">
        <v>345</v>
      </c>
      <c r="C142" s="57" t="s">
        <v>358</v>
      </c>
      <c r="D142" s="57" t="s">
        <v>411</v>
      </c>
      <c r="E142" s="66" t="s">
        <v>345</v>
      </c>
      <c r="F142" s="57" t="s">
        <v>358</v>
      </c>
      <c r="G142" s="57" t="s">
        <v>434</v>
      </c>
      <c r="H142" s="57" t="s">
        <v>434</v>
      </c>
      <c r="I142" s="57" t="s">
        <v>358</v>
      </c>
      <c r="J142" s="72" t="s">
        <v>526</v>
      </c>
      <c r="K142" s="69"/>
      <c r="L142" s="69"/>
      <c r="M142" s="69"/>
      <c r="N142" s="70">
        <f t="shared" si="112"/>
        <v>0</v>
      </c>
      <c r="O142" s="69"/>
      <c r="P142" s="69"/>
      <c r="Q142" s="69"/>
      <c r="R142" s="69"/>
      <c r="S142" s="70"/>
      <c r="T142" s="69"/>
      <c r="U142" s="65" t="e">
        <f t="shared" si="2"/>
        <v>#DIV/0!</v>
      </c>
      <c r="V142" s="56"/>
      <c r="W142" s="66"/>
      <c r="X142" s="66"/>
      <c r="Y142" s="37"/>
      <c r="Z142" s="24"/>
      <c r="AA142" s="24"/>
      <c r="AB142" s="24"/>
      <c r="AC142" s="24"/>
      <c r="AD142" s="24"/>
      <c r="AE142" s="24"/>
      <c r="AF142" s="24"/>
      <c r="AG142" s="24"/>
      <c r="AH142" s="24"/>
      <c r="AI142" s="24"/>
      <c r="AJ142" s="24"/>
      <c r="AK142" s="24"/>
      <c r="AL142" s="24"/>
      <c r="AM142" s="24"/>
      <c r="AN142" s="24"/>
      <c r="AO142" s="24"/>
      <c r="AP142" s="24"/>
      <c r="AQ142" s="24"/>
      <c r="AR142" s="24"/>
      <c r="AS142" s="24"/>
    </row>
    <row r="143" spans="1:45" ht="22.5" customHeight="1">
      <c r="A143" s="66" t="s">
        <v>341</v>
      </c>
      <c r="B143" s="66" t="s">
        <v>345</v>
      </c>
      <c r="C143" s="57" t="s">
        <v>358</v>
      </c>
      <c r="D143" s="57" t="s">
        <v>411</v>
      </c>
      <c r="E143" s="66" t="s">
        <v>345</v>
      </c>
      <c r="F143" s="57" t="s">
        <v>358</v>
      </c>
      <c r="G143" s="57" t="s">
        <v>434</v>
      </c>
      <c r="H143" s="57" t="s">
        <v>434</v>
      </c>
      <c r="I143" s="57" t="s">
        <v>382</v>
      </c>
      <c r="J143" s="72" t="s">
        <v>527</v>
      </c>
      <c r="K143" s="69"/>
      <c r="L143" s="69"/>
      <c r="M143" s="69"/>
      <c r="N143" s="70">
        <f t="shared" si="112"/>
        <v>0</v>
      </c>
      <c r="O143" s="69"/>
      <c r="P143" s="69"/>
      <c r="Q143" s="69"/>
      <c r="R143" s="69"/>
      <c r="S143" s="70"/>
      <c r="T143" s="69"/>
      <c r="U143" s="65" t="e">
        <f t="shared" si="2"/>
        <v>#DIV/0!</v>
      </c>
      <c r="V143" s="56"/>
      <c r="W143" s="66"/>
      <c r="X143" s="66"/>
      <c r="Y143" s="37"/>
      <c r="Z143" s="24"/>
      <c r="AA143" s="24"/>
      <c r="AB143" s="24"/>
      <c r="AC143" s="24"/>
      <c r="AD143" s="24"/>
      <c r="AE143" s="24"/>
      <c r="AF143" s="24"/>
      <c r="AG143" s="24"/>
      <c r="AH143" s="24"/>
      <c r="AI143" s="24"/>
      <c r="AJ143" s="24"/>
      <c r="AK143" s="24"/>
      <c r="AL143" s="24"/>
      <c r="AM143" s="24"/>
      <c r="AN143" s="24"/>
      <c r="AO143" s="24"/>
      <c r="AP143" s="24"/>
      <c r="AQ143" s="24"/>
      <c r="AR143" s="24"/>
      <c r="AS143" s="24"/>
    </row>
    <row r="144" spans="1:45" ht="22.5" customHeight="1">
      <c r="A144" s="38" t="s">
        <v>341</v>
      </c>
      <c r="B144" s="39" t="s">
        <v>358</v>
      </c>
      <c r="C144" s="39"/>
      <c r="D144" s="39"/>
      <c r="E144" s="39"/>
      <c r="F144" s="39"/>
      <c r="G144" s="39"/>
      <c r="H144" s="40"/>
      <c r="I144" s="40"/>
      <c r="J144" s="41" t="s">
        <v>528</v>
      </c>
      <c r="K144" s="42">
        <f t="shared" ref="K144:M144" si="113">+K145+K154+K191+K197+K216+K246+K259</f>
        <v>8303374307</v>
      </c>
      <c r="L144" s="42">
        <f t="shared" si="113"/>
        <v>21919268610.59</v>
      </c>
      <c r="M144" s="42">
        <f t="shared" si="113"/>
        <v>0</v>
      </c>
      <c r="N144" s="42">
        <f t="shared" si="112"/>
        <v>30222642917.59</v>
      </c>
      <c r="O144" s="42">
        <f t="shared" ref="O144:S144" si="114">+O145+O154+O191+O197+O216+O246+O259</f>
        <v>2238789971</v>
      </c>
      <c r="P144" s="42">
        <f t="shared" si="114"/>
        <v>27983852946.59</v>
      </c>
      <c r="Q144" s="42">
        <f t="shared" si="114"/>
        <v>0</v>
      </c>
      <c r="R144" s="42">
        <f t="shared" si="114"/>
        <v>0</v>
      </c>
      <c r="S144" s="42">
        <f t="shared" si="114"/>
        <v>48645766607.5</v>
      </c>
      <c r="T144" s="42">
        <f>+T145+T154+T216+T246+T259</f>
        <v>28047648357.5</v>
      </c>
      <c r="U144" s="43">
        <f t="shared" si="2"/>
        <v>0.57656915110010276</v>
      </c>
      <c r="V144" s="38"/>
      <c r="W144" s="38" t="s">
        <v>529</v>
      </c>
      <c r="X144" s="38"/>
      <c r="Y144" s="37" t="s">
        <v>344</v>
      </c>
      <c r="Z144" s="62"/>
      <c r="AA144" s="62"/>
      <c r="AB144" s="62"/>
      <c r="AC144" s="62"/>
      <c r="AD144" s="62"/>
      <c r="AE144" s="62"/>
      <c r="AF144" s="62"/>
      <c r="AG144" s="62"/>
      <c r="AH144" s="62"/>
      <c r="AI144" s="62"/>
      <c r="AJ144" s="62"/>
      <c r="AK144" s="62"/>
      <c r="AL144" s="62"/>
      <c r="AM144" s="62"/>
      <c r="AN144" s="62"/>
      <c r="AO144" s="62"/>
      <c r="AP144" s="62"/>
      <c r="AQ144" s="62"/>
      <c r="AR144" s="62"/>
      <c r="AS144" s="62"/>
    </row>
    <row r="145" spans="1:45" ht="22.5" customHeight="1">
      <c r="A145" s="44" t="s">
        <v>341</v>
      </c>
      <c r="B145" s="45" t="s">
        <v>358</v>
      </c>
      <c r="C145" s="45" t="s">
        <v>345</v>
      </c>
      <c r="D145" s="45"/>
      <c r="E145" s="45"/>
      <c r="F145" s="45"/>
      <c r="G145" s="45"/>
      <c r="H145" s="46"/>
      <c r="I145" s="46"/>
      <c r="J145" s="47" t="s">
        <v>530</v>
      </c>
      <c r="K145" s="48">
        <f t="shared" ref="K145:M145" si="115">+K146</f>
        <v>10000000</v>
      </c>
      <c r="L145" s="48">
        <f t="shared" si="115"/>
        <v>0</v>
      </c>
      <c r="M145" s="48">
        <f t="shared" si="115"/>
        <v>0</v>
      </c>
      <c r="N145" s="48">
        <f t="shared" si="112"/>
        <v>10000000</v>
      </c>
      <c r="O145" s="48">
        <f t="shared" ref="O145:T145" si="116">+O146</f>
        <v>10000000</v>
      </c>
      <c r="P145" s="48">
        <f t="shared" si="116"/>
        <v>0</v>
      </c>
      <c r="Q145" s="48">
        <f t="shared" si="116"/>
        <v>0</v>
      </c>
      <c r="R145" s="48">
        <f t="shared" si="116"/>
        <v>0</v>
      </c>
      <c r="S145" s="48">
        <f t="shared" si="116"/>
        <v>180120</v>
      </c>
      <c r="T145" s="48">
        <f t="shared" si="116"/>
        <v>180120</v>
      </c>
      <c r="U145" s="49">
        <f t="shared" si="2"/>
        <v>1</v>
      </c>
      <c r="V145" s="45"/>
      <c r="W145" s="44" t="s">
        <v>531</v>
      </c>
      <c r="X145" s="45"/>
      <c r="Y145" s="37" t="s">
        <v>344</v>
      </c>
      <c r="Z145" s="62"/>
      <c r="AA145" s="62"/>
      <c r="AB145" s="62"/>
      <c r="AC145" s="62"/>
      <c r="AD145" s="62"/>
      <c r="AE145" s="62"/>
      <c r="AF145" s="62"/>
      <c r="AG145" s="62"/>
      <c r="AH145" s="62"/>
      <c r="AI145" s="62"/>
      <c r="AJ145" s="62"/>
      <c r="AK145" s="62"/>
      <c r="AL145" s="62"/>
      <c r="AM145" s="62"/>
      <c r="AN145" s="62"/>
      <c r="AO145" s="62"/>
      <c r="AP145" s="62"/>
      <c r="AQ145" s="62"/>
      <c r="AR145" s="62"/>
      <c r="AS145" s="62"/>
    </row>
    <row r="146" spans="1:45" ht="22.5" customHeight="1">
      <c r="A146" s="50" t="s">
        <v>341</v>
      </c>
      <c r="B146" s="51" t="s">
        <v>358</v>
      </c>
      <c r="C146" s="51" t="s">
        <v>345</v>
      </c>
      <c r="D146" s="51" t="s">
        <v>345</v>
      </c>
      <c r="E146" s="51"/>
      <c r="F146" s="51"/>
      <c r="G146" s="51"/>
      <c r="H146" s="52"/>
      <c r="I146" s="52"/>
      <c r="J146" s="53" t="s">
        <v>532</v>
      </c>
      <c r="K146" s="54">
        <f t="shared" ref="K146:M146" si="117">+K147+K152</f>
        <v>10000000</v>
      </c>
      <c r="L146" s="54">
        <f t="shared" si="117"/>
        <v>0</v>
      </c>
      <c r="M146" s="54">
        <f t="shared" si="117"/>
        <v>0</v>
      </c>
      <c r="N146" s="54">
        <f t="shared" si="112"/>
        <v>10000000</v>
      </c>
      <c r="O146" s="54">
        <f t="shared" ref="O146:T146" si="118">+O147+O152</f>
        <v>10000000</v>
      </c>
      <c r="P146" s="54">
        <f t="shared" si="118"/>
        <v>0</v>
      </c>
      <c r="Q146" s="54">
        <f t="shared" si="118"/>
        <v>0</v>
      </c>
      <c r="R146" s="54">
        <f t="shared" si="118"/>
        <v>0</v>
      </c>
      <c r="S146" s="54">
        <f t="shared" si="118"/>
        <v>180120</v>
      </c>
      <c r="T146" s="54">
        <f t="shared" si="118"/>
        <v>180120</v>
      </c>
      <c r="U146" s="55">
        <f t="shared" si="2"/>
        <v>1</v>
      </c>
      <c r="V146" s="51"/>
      <c r="W146" s="50" t="s">
        <v>533</v>
      </c>
      <c r="X146" s="50"/>
      <c r="Y146" s="37" t="s">
        <v>344</v>
      </c>
      <c r="Z146" s="62"/>
      <c r="AA146" s="62"/>
      <c r="AB146" s="62"/>
      <c r="AC146" s="62"/>
      <c r="AD146" s="62"/>
      <c r="AE146" s="62"/>
      <c r="AF146" s="62"/>
      <c r="AG146" s="62"/>
      <c r="AH146" s="62"/>
      <c r="AI146" s="62"/>
      <c r="AJ146" s="62"/>
      <c r="AK146" s="62"/>
      <c r="AL146" s="62"/>
      <c r="AM146" s="62"/>
      <c r="AN146" s="62"/>
      <c r="AO146" s="62"/>
      <c r="AP146" s="62"/>
      <c r="AQ146" s="62"/>
      <c r="AR146" s="62"/>
      <c r="AS146" s="62"/>
    </row>
    <row r="147" spans="1:45" ht="22.5" customHeight="1">
      <c r="A147" s="61" t="s">
        <v>341</v>
      </c>
      <c r="B147" s="56" t="s">
        <v>358</v>
      </c>
      <c r="C147" s="56" t="s">
        <v>345</v>
      </c>
      <c r="D147" s="56" t="s">
        <v>345</v>
      </c>
      <c r="E147" s="56" t="s">
        <v>345</v>
      </c>
      <c r="F147" s="56"/>
      <c r="G147" s="56"/>
      <c r="H147" s="57"/>
      <c r="I147" s="57"/>
      <c r="J147" s="58" t="s">
        <v>534</v>
      </c>
      <c r="K147" s="59">
        <f t="shared" ref="K147:M147" si="119">+K148+K149+K150</f>
        <v>10000000</v>
      </c>
      <c r="L147" s="59">
        <f t="shared" si="119"/>
        <v>0</v>
      </c>
      <c r="M147" s="59">
        <f t="shared" si="119"/>
        <v>0</v>
      </c>
      <c r="N147" s="59">
        <f t="shared" si="112"/>
        <v>10000000</v>
      </c>
      <c r="O147" s="59">
        <f>+N147</f>
        <v>10000000</v>
      </c>
      <c r="P147" s="59">
        <f t="shared" ref="P147:T147" si="120">+P148+P149+P150</f>
        <v>0</v>
      </c>
      <c r="Q147" s="59">
        <f t="shared" si="120"/>
        <v>0</v>
      </c>
      <c r="R147" s="59">
        <f t="shared" si="120"/>
        <v>0</v>
      </c>
      <c r="S147" s="59">
        <f t="shared" si="120"/>
        <v>180120</v>
      </c>
      <c r="T147" s="59">
        <f t="shared" si="120"/>
        <v>180120</v>
      </c>
      <c r="U147" s="60">
        <f t="shared" si="2"/>
        <v>1</v>
      </c>
      <c r="V147" s="56"/>
      <c r="W147" s="61" t="s">
        <v>535</v>
      </c>
      <c r="X147" s="61"/>
      <c r="Y147" s="37" t="s">
        <v>344</v>
      </c>
      <c r="Z147" s="62"/>
      <c r="AA147" s="62"/>
      <c r="AB147" s="62"/>
      <c r="AC147" s="62"/>
      <c r="AD147" s="62"/>
      <c r="AE147" s="62"/>
      <c r="AF147" s="62"/>
      <c r="AG147" s="62"/>
      <c r="AH147" s="62"/>
      <c r="AI147" s="62"/>
      <c r="AJ147" s="62"/>
      <c r="AK147" s="62"/>
      <c r="AL147" s="62"/>
      <c r="AM147" s="62"/>
      <c r="AN147" s="62"/>
      <c r="AO147" s="62"/>
      <c r="AP147" s="62"/>
      <c r="AQ147" s="62"/>
      <c r="AR147" s="62"/>
      <c r="AS147" s="62"/>
    </row>
    <row r="148" spans="1:45" ht="22.5" customHeight="1">
      <c r="A148" s="66" t="s">
        <v>341</v>
      </c>
      <c r="B148" s="57" t="s">
        <v>358</v>
      </c>
      <c r="C148" s="57" t="s">
        <v>345</v>
      </c>
      <c r="D148" s="57" t="s">
        <v>345</v>
      </c>
      <c r="E148" s="57" t="s">
        <v>345</v>
      </c>
      <c r="F148" s="56" t="s">
        <v>345</v>
      </c>
      <c r="G148" s="57"/>
      <c r="H148" s="57"/>
      <c r="I148" s="57"/>
      <c r="J148" s="63" t="s">
        <v>536</v>
      </c>
      <c r="K148" s="64"/>
      <c r="L148" s="64"/>
      <c r="M148" s="64"/>
      <c r="N148" s="64">
        <f t="shared" si="112"/>
        <v>0</v>
      </c>
      <c r="O148" s="64"/>
      <c r="P148" s="64"/>
      <c r="Q148" s="64"/>
      <c r="R148" s="64"/>
      <c r="S148" s="64"/>
      <c r="T148" s="64"/>
      <c r="U148" s="65" t="e">
        <f t="shared" si="2"/>
        <v>#DIV/0!</v>
      </c>
      <c r="V148" s="56"/>
      <c r="W148" s="66" t="s">
        <v>537</v>
      </c>
      <c r="X148" s="66"/>
      <c r="Y148" s="37" t="s">
        <v>344</v>
      </c>
      <c r="Z148" s="24"/>
      <c r="AA148" s="24"/>
      <c r="AB148" s="24"/>
      <c r="AC148" s="24"/>
      <c r="AD148" s="24"/>
      <c r="AE148" s="24"/>
      <c r="AF148" s="24"/>
      <c r="AG148" s="24"/>
      <c r="AH148" s="24"/>
      <c r="AI148" s="24"/>
      <c r="AJ148" s="24"/>
      <c r="AK148" s="24"/>
      <c r="AL148" s="24"/>
      <c r="AM148" s="24"/>
      <c r="AN148" s="24"/>
      <c r="AO148" s="24"/>
      <c r="AP148" s="24"/>
      <c r="AQ148" s="24"/>
      <c r="AR148" s="24"/>
      <c r="AS148" s="24"/>
    </row>
    <row r="149" spans="1:45" ht="22.5" customHeight="1">
      <c r="A149" s="66" t="s">
        <v>341</v>
      </c>
      <c r="B149" s="57" t="s">
        <v>358</v>
      </c>
      <c r="C149" s="57" t="s">
        <v>345</v>
      </c>
      <c r="D149" s="57" t="s">
        <v>345</v>
      </c>
      <c r="E149" s="57" t="s">
        <v>345</v>
      </c>
      <c r="F149" s="56" t="s">
        <v>358</v>
      </c>
      <c r="G149" s="57"/>
      <c r="H149" s="57"/>
      <c r="I149" s="57"/>
      <c r="J149" s="63" t="s">
        <v>538</v>
      </c>
      <c r="K149" s="64"/>
      <c r="L149" s="64"/>
      <c r="M149" s="64"/>
      <c r="N149" s="64">
        <f t="shared" si="112"/>
        <v>0</v>
      </c>
      <c r="O149" s="64"/>
      <c r="P149" s="64"/>
      <c r="Q149" s="64"/>
      <c r="R149" s="64"/>
      <c r="S149" s="64"/>
      <c r="T149" s="64"/>
      <c r="U149" s="65" t="e">
        <f t="shared" si="2"/>
        <v>#DIV/0!</v>
      </c>
      <c r="V149" s="56"/>
      <c r="W149" s="66" t="s">
        <v>539</v>
      </c>
      <c r="X149" s="66"/>
      <c r="Y149" s="37" t="s">
        <v>344</v>
      </c>
      <c r="Z149" s="24"/>
      <c r="AA149" s="24"/>
      <c r="AB149" s="24"/>
      <c r="AC149" s="24"/>
      <c r="AD149" s="24"/>
      <c r="AE149" s="24"/>
      <c r="AF149" s="24"/>
      <c r="AG149" s="24"/>
      <c r="AH149" s="24"/>
      <c r="AI149" s="24"/>
      <c r="AJ149" s="24"/>
      <c r="AK149" s="24"/>
      <c r="AL149" s="24"/>
      <c r="AM149" s="24"/>
      <c r="AN149" s="24"/>
      <c r="AO149" s="24"/>
      <c r="AP149" s="24"/>
      <c r="AQ149" s="24"/>
      <c r="AR149" s="24"/>
      <c r="AS149" s="24"/>
    </row>
    <row r="150" spans="1:45" ht="22.5" customHeight="1">
      <c r="A150" s="66" t="s">
        <v>341</v>
      </c>
      <c r="B150" s="57" t="s">
        <v>358</v>
      </c>
      <c r="C150" s="57" t="s">
        <v>345</v>
      </c>
      <c r="D150" s="57" t="s">
        <v>345</v>
      </c>
      <c r="E150" s="57" t="s">
        <v>345</v>
      </c>
      <c r="F150" s="56" t="s">
        <v>382</v>
      </c>
      <c r="G150" s="57"/>
      <c r="H150" s="57"/>
      <c r="I150" s="57"/>
      <c r="J150" s="63" t="s">
        <v>540</v>
      </c>
      <c r="K150" s="64">
        <v>10000000</v>
      </c>
      <c r="L150" s="64">
        <f t="shared" ref="L150:M150" si="121">+L151</f>
        <v>0</v>
      </c>
      <c r="M150" s="64">
        <f t="shared" si="121"/>
        <v>0</v>
      </c>
      <c r="N150" s="64">
        <f t="shared" si="112"/>
        <v>10000000</v>
      </c>
      <c r="O150" s="64">
        <f>+N150</f>
        <v>10000000</v>
      </c>
      <c r="P150" s="64">
        <f t="shared" ref="P150:R150" si="122">+P151</f>
        <v>0</v>
      </c>
      <c r="Q150" s="64">
        <f t="shared" si="122"/>
        <v>0</v>
      </c>
      <c r="R150" s="64">
        <f t="shared" si="122"/>
        <v>0</v>
      </c>
      <c r="S150" s="64">
        <v>180120</v>
      </c>
      <c r="T150" s="64">
        <v>180120</v>
      </c>
      <c r="U150" s="65">
        <f t="shared" si="2"/>
        <v>1</v>
      </c>
      <c r="V150" s="56"/>
      <c r="W150" s="66" t="s">
        <v>541</v>
      </c>
      <c r="X150" s="66"/>
      <c r="Y150" s="37" t="s">
        <v>344</v>
      </c>
      <c r="Z150" s="24"/>
      <c r="AA150" s="24"/>
      <c r="AB150" s="24"/>
      <c r="AC150" s="24"/>
      <c r="AD150" s="24"/>
      <c r="AE150" s="24"/>
      <c r="AF150" s="24"/>
      <c r="AG150" s="24"/>
      <c r="AH150" s="24"/>
      <c r="AI150" s="24"/>
      <c r="AJ150" s="24"/>
      <c r="AK150" s="24"/>
      <c r="AL150" s="24"/>
      <c r="AM150" s="24"/>
      <c r="AN150" s="24"/>
      <c r="AO150" s="24"/>
      <c r="AP150" s="24"/>
      <c r="AQ150" s="24"/>
      <c r="AR150" s="24"/>
      <c r="AS150" s="24"/>
    </row>
    <row r="151" spans="1:45" ht="22.5" customHeight="1">
      <c r="A151" s="66" t="s">
        <v>341</v>
      </c>
      <c r="B151" s="57" t="s">
        <v>358</v>
      </c>
      <c r="C151" s="57" t="s">
        <v>345</v>
      </c>
      <c r="D151" s="57" t="s">
        <v>345</v>
      </c>
      <c r="E151" s="57" t="s">
        <v>345</v>
      </c>
      <c r="F151" s="57" t="s">
        <v>382</v>
      </c>
      <c r="G151" s="56" t="s">
        <v>345</v>
      </c>
      <c r="H151" s="57"/>
      <c r="I151" s="57"/>
      <c r="J151" s="63" t="s">
        <v>542</v>
      </c>
      <c r="K151" s="59"/>
      <c r="L151" s="59"/>
      <c r="M151" s="59"/>
      <c r="N151" s="59">
        <f t="shared" si="112"/>
        <v>0</v>
      </c>
      <c r="O151" s="59"/>
      <c r="P151" s="59"/>
      <c r="Q151" s="59"/>
      <c r="R151" s="59"/>
      <c r="S151" s="59"/>
      <c r="T151" s="59"/>
      <c r="U151" s="60" t="e">
        <f t="shared" si="2"/>
        <v>#DIV/0!</v>
      </c>
      <c r="V151" s="56"/>
      <c r="W151" s="66" t="s">
        <v>543</v>
      </c>
      <c r="X151" s="66"/>
      <c r="Y151" s="37" t="s">
        <v>344</v>
      </c>
      <c r="Z151" s="24"/>
      <c r="AA151" s="24"/>
      <c r="AB151" s="24"/>
      <c r="AC151" s="24"/>
      <c r="AD151" s="24"/>
      <c r="AE151" s="24"/>
      <c r="AF151" s="24"/>
      <c r="AG151" s="24"/>
      <c r="AH151" s="24"/>
      <c r="AI151" s="24"/>
      <c r="AJ151" s="24"/>
      <c r="AK151" s="24"/>
      <c r="AL151" s="24"/>
      <c r="AM151" s="24"/>
      <c r="AN151" s="24"/>
      <c r="AO151" s="24"/>
      <c r="AP151" s="24"/>
      <c r="AQ151" s="24"/>
      <c r="AR151" s="24"/>
      <c r="AS151" s="24"/>
    </row>
    <row r="152" spans="1:45" ht="22.5" customHeight="1">
      <c r="A152" s="61" t="s">
        <v>341</v>
      </c>
      <c r="B152" s="56" t="s">
        <v>358</v>
      </c>
      <c r="C152" s="56" t="s">
        <v>345</v>
      </c>
      <c r="D152" s="56" t="s">
        <v>345</v>
      </c>
      <c r="E152" s="56" t="s">
        <v>358</v>
      </c>
      <c r="F152" s="56"/>
      <c r="G152" s="56"/>
      <c r="H152" s="57"/>
      <c r="I152" s="57"/>
      <c r="J152" s="58" t="s">
        <v>544</v>
      </c>
      <c r="K152" s="59">
        <f t="shared" ref="K152:M152" si="123">+K153</f>
        <v>0</v>
      </c>
      <c r="L152" s="59">
        <f t="shared" si="123"/>
        <v>0</v>
      </c>
      <c r="M152" s="59">
        <f t="shared" si="123"/>
        <v>0</v>
      </c>
      <c r="N152" s="59">
        <f t="shared" si="112"/>
        <v>0</v>
      </c>
      <c r="O152" s="59">
        <f t="shared" ref="O152:T152" si="124">+O153</f>
        <v>0</v>
      </c>
      <c r="P152" s="59">
        <f t="shared" si="124"/>
        <v>0</v>
      </c>
      <c r="Q152" s="59">
        <f t="shared" si="124"/>
        <v>0</v>
      </c>
      <c r="R152" s="59">
        <f t="shared" si="124"/>
        <v>0</v>
      </c>
      <c r="S152" s="59">
        <f t="shared" si="124"/>
        <v>0</v>
      </c>
      <c r="T152" s="59">
        <f t="shared" si="124"/>
        <v>0</v>
      </c>
      <c r="U152" s="60" t="e">
        <f t="shared" si="2"/>
        <v>#DIV/0!</v>
      </c>
      <c r="V152" s="56"/>
      <c r="W152" s="61" t="s">
        <v>545</v>
      </c>
      <c r="X152" s="61"/>
      <c r="Y152" s="37" t="s">
        <v>344</v>
      </c>
      <c r="Z152" s="62"/>
      <c r="AA152" s="62"/>
      <c r="AB152" s="62"/>
      <c r="AC152" s="62"/>
      <c r="AD152" s="62"/>
      <c r="AE152" s="62"/>
      <c r="AF152" s="62"/>
      <c r="AG152" s="62"/>
      <c r="AH152" s="62"/>
      <c r="AI152" s="62"/>
      <c r="AJ152" s="62"/>
      <c r="AK152" s="62"/>
      <c r="AL152" s="62"/>
      <c r="AM152" s="62"/>
      <c r="AN152" s="62"/>
      <c r="AO152" s="62"/>
      <c r="AP152" s="62"/>
      <c r="AQ152" s="62"/>
      <c r="AR152" s="62"/>
      <c r="AS152" s="62"/>
    </row>
    <row r="153" spans="1:45" ht="22.5" customHeight="1">
      <c r="A153" s="66" t="s">
        <v>341</v>
      </c>
      <c r="B153" s="57" t="s">
        <v>358</v>
      </c>
      <c r="C153" s="57" t="s">
        <v>345</v>
      </c>
      <c r="D153" s="57" t="s">
        <v>345</v>
      </c>
      <c r="E153" s="57" t="s">
        <v>358</v>
      </c>
      <c r="F153" s="56" t="s">
        <v>345</v>
      </c>
      <c r="G153" s="57"/>
      <c r="H153" s="57"/>
      <c r="I153" s="57"/>
      <c r="J153" s="63" t="s">
        <v>546</v>
      </c>
      <c r="K153" s="64"/>
      <c r="L153" s="64"/>
      <c r="M153" s="64"/>
      <c r="N153" s="64">
        <f t="shared" si="112"/>
        <v>0</v>
      </c>
      <c r="O153" s="64"/>
      <c r="P153" s="64"/>
      <c r="Q153" s="64"/>
      <c r="R153" s="64"/>
      <c r="S153" s="64"/>
      <c r="T153" s="64"/>
      <c r="U153" s="65" t="e">
        <f t="shared" si="2"/>
        <v>#DIV/0!</v>
      </c>
      <c r="V153" s="56"/>
      <c r="W153" s="66" t="s">
        <v>547</v>
      </c>
      <c r="X153" s="66"/>
      <c r="Y153" s="37" t="s">
        <v>344</v>
      </c>
      <c r="Z153" s="24"/>
      <c r="AA153" s="24"/>
      <c r="AB153" s="24"/>
      <c r="AC153" s="24"/>
      <c r="AD153" s="24"/>
      <c r="AE153" s="24"/>
      <c r="AF153" s="24"/>
      <c r="AG153" s="24"/>
      <c r="AH153" s="24"/>
      <c r="AI153" s="24"/>
      <c r="AJ153" s="24"/>
      <c r="AK153" s="24"/>
      <c r="AL153" s="24"/>
      <c r="AM153" s="24"/>
      <c r="AN153" s="24"/>
      <c r="AO153" s="24"/>
      <c r="AP153" s="24"/>
      <c r="AQ153" s="24"/>
      <c r="AR153" s="24"/>
      <c r="AS153" s="24"/>
    </row>
    <row r="154" spans="1:45" ht="22.5" customHeight="1">
      <c r="A154" s="44" t="s">
        <v>341</v>
      </c>
      <c r="B154" s="45" t="s">
        <v>358</v>
      </c>
      <c r="C154" s="45" t="s">
        <v>358</v>
      </c>
      <c r="D154" s="45"/>
      <c r="E154" s="45"/>
      <c r="F154" s="45"/>
      <c r="G154" s="45"/>
      <c r="H154" s="46"/>
      <c r="I154" s="46"/>
      <c r="J154" s="47" t="s">
        <v>548</v>
      </c>
      <c r="K154" s="73">
        <f t="shared" ref="K154:M154" si="125">+K155+K156+K173+K189+K190</f>
        <v>1040922147</v>
      </c>
      <c r="L154" s="73">
        <f t="shared" si="125"/>
        <v>0</v>
      </c>
      <c r="M154" s="73">
        <f t="shared" si="125"/>
        <v>0</v>
      </c>
      <c r="N154" s="73">
        <f t="shared" si="112"/>
        <v>1040922147</v>
      </c>
      <c r="O154" s="73">
        <f t="shared" ref="O154:T154" si="126">+O155+O156+O173+O189+O190</f>
        <v>1040922147</v>
      </c>
      <c r="P154" s="73">
        <f t="shared" si="126"/>
        <v>0</v>
      </c>
      <c r="Q154" s="73">
        <f t="shared" si="126"/>
        <v>0</v>
      </c>
      <c r="R154" s="73">
        <f t="shared" si="126"/>
        <v>0</v>
      </c>
      <c r="S154" s="73">
        <f t="shared" si="126"/>
        <v>1220734374</v>
      </c>
      <c r="T154" s="73">
        <f t="shared" si="126"/>
        <v>1220734374</v>
      </c>
      <c r="U154" s="49">
        <f t="shared" si="2"/>
        <v>1</v>
      </c>
      <c r="V154" s="45"/>
      <c r="W154" s="45" t="s">
        <v>549</v>
      </c>
      <c r="X154" s="45"/>
      <c r="Y154" s="37" t="s">
        <v>344</v>
      </c>
      <c r="Z154" s="62"/>
      <c r="AA154" s="62"/>
      <c r="AB154" s="62"/>
      <c r="AC154" s="62"/>
      <c r="AD154" s="62"/>
      <c r="AE154" s="62"/>
      <c r="AF154" s="62"/>
      <c r="AG154" s="62"/>
      <c r="AH154" s="62"/>
      <c r="AI154" s="62"/>
      <c r="AJ154" s="62"/>
      <c r="AK154" s="62"/>
      <c r="AL154" s="62"/>
      <c r="AM154" s="62"/>
      <c r="AN154" s="62"/>
      <c r="AO154" s="62"/>
      <c r="AP154" s="62"/>
      <c r="AQ154" s="62"/>
      <c r="AR154" s="62"/>
      <c r="AS154" s="62"/>
    </row>
    <row r="155" spans="1:45" ht="22.5" customHeight="1">
      <c r="A155" s="50" t="s">
        <v>341</v>
      </c>
      <c r="B155" s="51" t="s">
        <v>358</v>
      </c>
      <c r="C155" s="51" t="s">
        <v>358</v>
      </c>
      <c r="D155" s="51" t="s">
        <v>345</v>
      </c>
      <c r="E155" s="51"/>
      <c r="F155" s="51"/>
      <c r="G155" s="51"/>
      <c r="H155" s="52"/>
      <c r="I155" s="52"/>
      <c r="J155" s="53" t="s">
        <v>550</v>
      </c>
      <c r="K155" s="68"/>
      <c r="L155" s="68"/>
      <c r="M155" s="68"/>
      <c r="N155" s="68">
        <f t="shared" si="112"/>
        <v>0</v>
      </c>
      <c r="O155" s="68"/>
      <c r="P155" s="68"/>
      <c r="Q155" s="68"/>
      <c r="R155" s="68"/>
      <c r="S155" s="68"/>
      <c r="T155" s="68"/>
      <c r="U155" s="55" t="e">
        <f t="shared" si="2"/>
        <v>#DIV/0!</v>
      </c>
      <c r="V155" s="51"/>
      <c r="W155" s="50" t="s">
        <v>551</v>
      </c>
      <c r="X155" s="50"/>
      <c r="Y155" s="37" t="s">
        <v>344</v>
      </c>
      <c r="Z155" s="62"/>
      <c r="AA155" s="62"/>
      <c r="AB155" s="62"/>
      <c r="AC155" s="62"/>
      <c r="AD155" s="62"/>
      <c r="AE155" s="62"/>
      <c r="AF155" s="62"/>
      <c r="AG155" s="62"/>
      <c r="AH155" s="62"/>
      <c r="AI155" s="62"/>
      <c r="AJ155" s="62"/>
      <c r="AK155" s="62"/>
      <c r="AL155" s="62"/>
      <c r="AM155" s="62"/>
      <c r="AN155" s="62"/>
      <c r="AO155" s="62"/>
      <c r="AP155" s="62"/>
      <c r="AQ155" s="62"/>
      <c r="AR155" s="62"/>
      <c r="AS155" s="62"/>
    </row>
    <row r="156" spans="1:45" ht="22.5" customHeight="1">
      <c r="A156" s="50" t="s">
        <v>341</v>
      </c>
      <c r="B156" s="51" t="s">
        <v>358</v>
      </c>
      <c r="C156" s="51" t="s">
        <v>358</v>
      </c>
      <c r="D156" s="51" t="s">
        <v>358</v>
      </c>
      <c r="E156" s="51"/>
      <c r="F156" s="51"/>
      <c r="G156" s="51"/>
      <c r="H156" s="52"/>
      <c r="I156" s="52"/>
      <c r="J156" s="53" t="s">
        <v>552</v>
      </c>
      <c r="K156" s="68">
        <f>+K157+K158+K161+K167+K168+K169+K170+K171</f>
        <v>800000000</v>
      </c>
      <c r="L156" s="68">
        <f>+L157+L158+L161+L167+L168+L169+L170+L171</f>
        <v>0</v>
      </c>
      <c r="M156" s="68">
        <f>+M157+M158+M161+M167+M168+M169+M170+M171</f>
        <v>0</v>
      </c>
      <c r="N156" s="68">
        <f t="shared" si="112"/>
        <v>800000000</v>
      </c>
      <c r="O156" s="68">
        <f t="shared" ref="O156:T156" si="127">+O157+O158+O161+O167+O168+O169+O170+O171</f>
        <v>800000000</v>
      </c>
      <c r="P156" s="68">
        <f t="shared" si="127"/>
        <v>0</v>
      </c>
      <c r="Q156" s="68">
        <f t="shared" si="127"/>
        <v>0</v>
      </c>
      <c r="R156" s="68">
        <f t="shared" si="127"/>
        <v>0</v>
      </c>
      <c r="S156" s="68">
        <f t="shared" si="127"/>
        <v>999665848</v>
      </c>
      <c r="T156" s="68">
        <f t="shared" si="127"/>
        <v>999665848</v>
      </c>
      <c r="U156" s="55">
        <f t="shared" si="2"/>
        <v>1</v>
      </c>
      <c r="V156" s="51"/>
      <c r="W156" s="50" t="s">
        <v>553</v>
      </c>
      <c r="X156" s="50"/>
      <c r="Y156" s="37" t="s">
        <v>344</v>
      </c>
      <c r="Z156" s="62"/>
      <c r="AA156" s="62"/>
      <c r="AB156" s="62"/>
      <c r="AC156" s="62"/>
      <c r="AD156" s="62"/>
      <c r="AE156" s="62"/>
      <c r="AF156" s="62"/>
      <c r="AG156" s="62"/>
      <c r="AH156" s="62"/>
      <c r="AI156" s="62"/>
      <c r="AJ156" s="62"/>
      <c r="AK156" s="62"/>
      <c r="AL156" s="62"/>
      <c r="AM156" s="62"/>
      <c r="AN156" s="62"/>
      <c r="AO156" s="62"/>
      <c r="AP156" s="62"/>
      <c r="AQ156" s="62"/>
      <c r="AR156" s="62"/>
      <c r="AS156" s="62"/>
    </row>
    <row r="157" spans="1:45" ht="22.5" customHeight="1">
      <c r="A157" s="61" t="s">
        <v>341</v>
      </c>
      <c r="B157" s="56" t="s">
        <v>358</v>
      </c>
      <c r="C157" s="56" t="s">
        <v>358</v>
      </c>
      <c r="D157" s="56" t="s">
        <v>358</v>
      </c>
      <c r="E157" s="56" t="s">
        <v>345</v>
      </c>
      <c r="F157" s="56"/>
      <c r="G157" s="56"/>
      <c r="H157" s="57"/>
      <c r="I157" s="57"/>
      <c r="J157" s="58" t="s">
        <v>554</v>
      </c>
      <c r="K157" s="69">
        <f t="shared" ref="K157:M157" si="128">+K158+K159+K160+K161+K167+K168+K173</f>
        <v>800000000</v>
      </c>
      <c r="L157" s="69">
        <f t="shared" si="128"/>
        <v>0</v>
      </c>
      <c r="M157" s="69">
        <f t="shared" si="128"/>
        <v>0</v>
      </c>
      <c r="N157" s="69">
        <f t="shared" si="112"/>
        <v>800000000</v>
      </c>
      <c r="O157" s="69">
        <f t="shared" ref="O157:T157" si="129">+O158+O159+O160+O161+O167+O168+O173</f>
        <v>800000000</v>
      </c>
      <c r="P157" s="69">
        <f t="shared" si="129"/>
        <v>0</v>
      </c>
      <c r="Q157" s="69">
        <f t="shared" si="129"/>
        <v>0</v>
      </c>
      <c r="R157" s="69">
        <f t="shared" si="129"/>
        <v>0</v>
      </c>
      <c r="S157" s="69">
        <f t="shared" si="129"/>
        <v>999665848</v>
      </c>
      <c r="T157" s="69">
        <f t="shared" si="129"/>
        <v>999665848</v>
      </c>
      <c r="U157" s="60">
        <f t="shared" si="2"/>
        <v>1</v>
      </c>
      <c r="V157" s="61"/>
      <c r="W157" s="61" t="s">
        <v>555</v>
      </c>
      <c r="X157" s="61"/>
      <c r="Y157" s="37" t="s">
        <v>344</v>
      </c>
      <c r="Z157" s="62"/>
      <c r="AA157" s="62"/>
      <c r="AB157" s="62"/>
      <c r="AC157" s="62"/>
      <c r="AD157" s="62"/>
      <c r="AE157" s="62"/>
      <c r="AF157" s="62"/>
      <c r="AG157" s="62"/>
      <c r="AH157" s="62"/>
      <c r="AI157" s="62"/>
      <c r="AJ157" s="62"/>
      <c r="AK157" s="62"/>
      <c r="AL157" s="62"/>
      <c r="AM157" s="62"/>
      <c r="AN157" s="62"/>
      <c r="AO157" s="62"/>
      <c r="AP157" s="62"/>
      <c r="AQ157" s="62"/>
      <c r="AR157" s="62"/>
      <c r="AS157" s="62"/>
    </row>
    <row r="158" spans="1:45" ht="22.5" customHeight="1">
      <c r="A158" s="66" t="s">
        <v>341</v>
      </c>
      <c r="B158" s="57" t="s">
        <v>358</v>
      </c>
      <c r="C158" s="57" t="s">
        <v>358</v>
      </c>
      <c r="D158" s="57" t="s">
        <v>358</v>
      </c>
      <c r="E158" s="57" t="s">
        <v>345</v>
      </c>
      <c r="F158" s="56" t="s">
        <v>345</v>
      </c>
      <c r="G158" s="57"/>
      <c r="H158" s="57"/>
      <c r="I158" s="57"/>
      <c r="J158" s="58" t="s">
        <v>556</v>
      </c>
      <c r="K158" s="70"/>
      <c r="L158" s="70"/>
      <c r="M158" s="70"/>
      <c r="N158" s="70">
        <f t="shared" si="112"/>
        <v>0</v>
      </c>
      <c r="O158" s="70"/>
      <c r="P158" s="70"/>
      <c r="Q158" s="70"/>
      <c r="R158" s="70"/>
      <c r="S158" s="70"/>
      <c r="T158" s="70"/>
      <c r="U158" s="65" t="e">
        <f t="shared" si="2"/>
        <v>#DIV/0!</v>
      </c>
      <c r="V158" s="66"/>
      <c r="W158" s="66"/>
      <c r="X158" s="66"/>
      <c r="Y158" s="37" t="s">
        <v>344</v>
      </c>
      <c r="Z158" s="24"/>
      <c r="AA158" s="24"/>
      <c r="AB158" s="24"/>
      <c r="AC158" s="24"/>
      <c r="AD158" s="24"/>
      <c r="AE158" s="24"/>
      <c r="AF158" s="24"/>
      <c r="AG158" s="24"/>
      <c r="AH158" s="24"/>
      <c r="AI158" s="24"/>
      <c r="AJ158" s="24"/>
      <c r="AK158" s="24"/>
      <c r="AL158" s="24"/>
      <c r="AM158" s="24"/>
      <c r="AN158" s="24"/>
      <c r="AO158" s="24"/>
      <c r="AP158" s="24"/>
      <c r="AQ158" s="24"/>
      <c r="AR158" s="24"/>
      <c r="AS158" s="24"/>
    </row>
    <row r="159" spans="1:45" ht="22.5" customHeight="1">
      <c r="A159" s="66" t="s">
        <v>341</v>
      </c>
      <c r="B159" s="57" t="s">
        <v>358</v>
      </c>
      <c r="C159" s="57" t="s">
        <v>358</v>
      </c>
      <c r="D159" s="57" t="s">
        <v>358</v>
      </c>
      <c r="E159" s="57" t="s">
        <v>345</v>
      </c>
      <c r="F159" s="57" t="s">
        <v>345</v>
      </c>
      <c r="G159" s="56" t="s">
        <v>345</v>
      </c>
      <c r="H159" s="57"/>
      <c r="I159" s="57"/>
      <c r="J159" s="63" t="s">
        <v>557</v>
      </c>
      <c r="K159" s="70">
        <v>800000000</v>
      </c>
      <c r="L159" s="70"/>
      <c r="M159" s="70"/>
      <c r="N159" s="70">
        <f t="shared" si="112"/>
        <v>800000000</v>
      </c>
      <c r="O159" s="70">
        <f>+N159</f>
        <v>800000000</v>
      </c>
      <c r="P159" s="70"/>
      <c r="Q159" s="70"/>
      <c r="R159" s="70"/>
      <c r="S159" s="70">
        <v>999665848</v>
      </c>
      <c r="T159" s="70">
        <v>999665848</v>
      </c>
      <c r="U159" s="65">
        <f t="shared" si="2"/>
        <v>1</v>
      </c>
      <c r="V159" s="56"/>
      <c r="W159" s="66"/>
      <c r="X159" s="66"/>
      <c r="Y159" s="37" t="s">
        <v>344</v>
      </c>
      <c r="Z159" s="24"/>
      <c r="AA159" s="24"/>
      <c r="AB159" s="24"/>
      <c r="AC159" s="24"/>
      <c r="AD159" s="24"/>
      <c r="AE159" s="24"/>
      <c r="AF159" s="24"/>
      <c r="AG159" s="24"/>
      <c r="AH159" s="24"/>
      <c r="AI159" s="24"/>
      <c r="AJ159" s="24"/>
      <c r="AK159" s="24"/>
      <c r="AL159" s="24"/>
      <c r="AM159" s="24"/>
      <c r="AN159" s="24"/>
      <c r="AO159" s="24"/>
      <c r="AP159" s="24"/>
      <c r="AQ159" s="24"/>
      <c r="AR159" s="24"/>
      <c r="AS159" s="24"/>
    </row>
    <row r="160" spans="1:45" ht="22.5" customHeight="1">
      <c r="A160" s="66" t="s">
        <v>341</v>
      </c>
      <c r="B160" s="57" t="s">
        <v>358</v>
      </c>
      <c r="C160" s="57" t="s">
        <v>358</v>
      </c>
      <c r="D160" s="57" t="s">
        <v>358</v>
      </c>
      <c r="E160" s="57" t="s">
        <v>345</v>
      </c>
      <c r="F160" s="56" t="s">
        <v>358</v>
      </c>
      <c r="G160" s="57"/>
      <c r="H160" s="57"/>
      <c r="I160" s="57"/>
      <c r="J160" s="58" t="s">
        <v>558</v>
      </c>
      <c r="K160" s="70"/>
      <c r="L160" s="70"/>
      <c r="M160" s="70"/>
      <c r="N160" s="70">
        <f t="shared" si="112"/>
        <v>0</v>
      </c>
      <c r="O160" s="70"/>
      <c r="P160" s="70"/>
      <c r="Q160" s="70"/>
      <c r="R160" s="70"/>
      <c r="S160" s="70"/>
      <c r="T160" s="70"/>
      <c r="U160" s="65" t="e">
        <f t="shared" si="2"/>
        <v>#DIV/0!</v>
      </c>
      <c r="V160" s="66"/>
      <c r="W160" s="66"/>
      <c r="X160" s="66"/>
      <c r="Y160" s="37" t="s">
        <v>344</v>
      </c>
      <c r="Z160" s="24"/>
      <c r="AA160" s="24"/>
      <c r="AB160" s="24"/>
      <c r="AC160" s="24"/>
      <c r="AD160" s="24"/>
      <c r="AE160" s="24"/>
      <c r="AF160" s="24"/>
      <c r="AG160" s="24"/>
      <c r="AH160" s="24"/>
      <c r="AI160" s="24"/>
      <c r="AJ160" s="24"/>
      <c r="AK160" s="24"/>
      <c r="AL160" s="24"/>
      <c r="AM160" s="24"/>
      <c r="AN160" s="24"/>
      <c r="AO160" s="24"/>
      <c r="AP160" s="24"/>
      <c r="AQ160" s="24"/>
      <c r="AR160" s="24"/>
      <c r="AS160" s="24"/>
    </row>
    <row r="161" spans="1:45" ht="22.5" customHeight="1">
      <c r="A161" s="66" t="s">
        <v>341</v>
      </c>
      <c r="B161" s="57" t="s">
        <v>358</v>
      </c>
      <c r="C161" s="57" t="s">
        <v>358</v>
      </c>
      <c r="D161" s="57" t="s">
        <v>358</v>
      </c>
      <c r="E161" s="57" t="s">
        <v>345</v>
      </c>
      <c r="F161" s="56" t="s">
        <v>382</v>
      </c>
      <c r="G161" s="57"/>
      <c r="H161" s="57"/>
      <c r="I161" s="57"/>
      <c r="J161" s="58" t="s">
        <v>559</v>
      </c>
      <c r="K161" s="69">
        <f t="shared" ref="K161:M161" si="130">SUM(K162:K166)</f>
        <v>0</v>
      </c>
      <c r="L161" s="69">
        <f t="shared" si="130"/>
        <v>0</v>
      </c>
      <c r="M161" s="69">
        <f t="shared" si="130"/>
        <v>0</v>
      </c>
      <c r="N161" s="69">
        <f t="shared" si="112"/>
        <v>0</v>
      </c>
      <c r="O161" s="69">
        <f t="shared" ref="O161:T161" si="131">SUM(O162:O166)</f>
        <v>0</v>
      </c>
      <c r="P161" s="69">
        <f t="shared" si="131"/>
        <v>0</v>
      </c>
      <c r="Q161" s="69">
        <f t="shared" si="131"/>
        <v>0</v>
      </c>
      <c r="R161" s="69">
        <f t="shared" si="131"/>
        <v>0</v>
      </c>
      <c r="S161" s="69">
        <f t="shared" si="131"/>
        <v>0</v>
      </c>
      <c r="T161" s="69">
        <f t="shared" si="131"/>
        <v>0</v>
      </c>
      <c r="U161" s="60" t="e">
        <f t="shared" si="2"/>
        <v>#DIV/0!</v>
      </c>
      <c r="V161" s="66"/>
      <c r="W161" s="66"/>
      <c r="X161" s="66"/>
      <c r="Y161" s="37" t="s">
        <v>344</v>
      </c>
      <c r="Z161" s="24"/>
      <c r="AA161" s="24"/>
      <c r="AB161" s="24"/>
      <c r="AC161" s="24"/>
      <c r="AD161" s="24"/>
      <c r="AE161" s="24"/>
      <c r="AF161" s="24"/>
      <c r="AG161" s="24"/>
      <c r="AH161" s="24"/>
      <c r="AI161" s="24"/>
      <c r="AJ161" s="24"/>
      <c r="AK161" s="24"/>
      <c r="AL161" s="24"/>
      <c r="AM161" s="24"/>
      <c r="AN161" s="24"/>
      <c r="AO161" s="24"/>
      <c r="AP161" s="24"/>
      <c r="AQ161" s="24"/>
      <c r="AR161" s="24"/>
      <c r="AS161" s="24"/>
    </row>
    <row r="162" spans="1:45" ht="22.5" customHeight="1">
      <c r="A162" s="66" t="s">
        <v>341</v>
      </c>
      <c r="B162" s="57" t="s">
        <v>358</v>
      </c>
      <c r="C162" s="57" t="s">
        <v>358</v>
      </c>
      <c r="D162" s="57" t="s">
        <v>358</v>
      </c>
      <c r="E162" s="57" t="s">
        <v>345</v>
      </c>
      <c r="F162" s="57" t="s">
        <v>382</v>
      </c>
      <c r="G162" s="56" t="s">
        <v>345</v>
      </c>
      <c r="H162" s="57"/>
      <c r="I162" s="57"/>
      <c r="J162" s="63" t="s">
        <v>560</v>
      </c>
      <c r="K162" s="70"/>
      <c r="L162" s="70"/>
      <c r="M162" s="70"/>
      <c r="N162" s="70">
        <f t="shared" si="112"/>
        <v>0</v>
      </c>
      <c r="O162" s="70"/>
      <c r="P162" s="70"/>
      <c r="Q162" s="70"/>
      <c r="R162" s="70"/>
      <c r="S162" s="70"/>
      <c r="T162" s="70"/>
      <c r="U162" s="65" t="e">
        <f t="shared" si="2"/>
        <v>#DIV/0!</v>
      </c>
      <c r="V162" s="66"/>
      <c r="W162" s="66"/>
      <c r="X162" s="66"/>
      <c r="Y162" s="37" t="s">
        <v>344</v>
      </c>
      <c r="Z162" s="24"/>
      <c r="AA162" s="24"/>
      <c r="AB162" s="24"/>
      <c r="AC162" s="24"/>
      <c r="AD162" s="24"/>
      <c r="AE162" s="24"/>
      <c r="AF162" s="24"/>
      <c r="AG162" s="24"/>
      <c r="AH162" s="24"/>
      <c r="AI162" s="24"/>
      <c r="AJ162" s="24"/>
      <c r="AK162" s="24"/>
      <c r="AL162" s="24"/>
      <c r="AM162" s="24"/>
      <c r="AN162" s="24"/>
      <c r="AO162" s="24"/>
      <c r="AP162" s="24"/>
      <c r="AQ162" s="24"/>
      <c r="AR162" s="24"/>
      <c r="AS162" s="24"/>
    </row>
    <row r="163" spans="1:45" ht="22.5" customHeight="1">
      <c r="A163" s="66" t="s">
        <v>341</v>
      </c>
      <c r="B163" s="57" t="s">
        <v>358</v>
      </c>
      <c r="C163" s="57" t="s">
        <v>358</v>
      </c>
      <c r="D163" s="57" t="s">
        <v>358</v>
      </c>
      <c r="E163" s="57" t="s">
        <v>345</v>
      </c>
      <c r="F163" s="57" t="s">
        <v>382</v>
      </c>
      <c r="G163" s="56" t="s">
        <v>358</v>
      </c>
      <c r="H163" s="57"/>
      <c r="I163" s="57"/>
      <c r="J163" s="63" t="s">
        <v>561</v>
      </c>
      <c r="K163" s="70"/>
      <c r="L163" s="70"/>
      <c r="M163" s="70"/>
      <c r="N163" s="70">
        <f t="shared" si="112"/>
        <v>0</v>
      </c>
      <c r="O163" s="70"/>
      <c r="P163" s="70"/>
      <c r="Q163" s="70"/>
      <c r="R163" s="70"/>
      <c r="S163" s="70"/>
      <c r="T163" s="70"/>
      <c r="U163" s="65" t="e">
        <f t="shared" si="2"/>
        <v>#DIV/0!</v>
      </c>
      <c r="V163" s="66"/>
      <c r="W163" s="66"/>
      <c r="X163" s="66"/>
      <c r="Y163" s="37" t="s">
        <v>344</v>
      </c>
      <c r="Z163" s="24"/>
      <c r="AA163" s="24"/>
      <c r="AB163" s="24"/>
      <c r="AC163" s="24"/>
      <c r="AD163" s="24"/>
      <c r="AE163" s="24"/>
      <c r="AF163" s="24"/>
      <c r="AG163" s="24"/>
      <c r="AH163" s="24"/>
      <c r="AI163" s="24"/>
      <c r="AJ163" s="24"/>
      <c r="AK163" s="24"/>
      <c r="AL163" s="24"/>
      <c r="AM163" s="24"/>
      <c r="AN163" s="24"/>
      <c r="AO163" s="24"/>
      <c r="AP163" s="24"/>
      <c r="AQ163" s="24"/>
      <c r="AR163" s="24"/>
      <c r="AS163" s="24"/>
    </row>
    <row r="164" spans="1:45" ht="22.5" customHeight="1">
      <c r="A164" s="66" t="s">
        <v>341</v>
      </c>
      <c r="B164" s="57" t="s">
        <v>358</v>
      </c>
      <c r="C164" s="57" t="s">
        <v>358</v>
      </c>
      <c r="D164" s="57" t="s">
        <v>358</v>
      </c>
      <c r="E164" s="57" t="s">
        <v>345</v>
      </c>
      <c r="F164" s="57" t="s">
        <v>382</v>
      </c>
      <c r="G164" s="56" t="s">
        <v>382</v>
      </c>
      <c r="H164" s="57"/>
      <c r="I164" s="57"/>
      <c r="J164" s="63" t="s">
        <v>562</v>
      </c>
      <c r="K164" s="70"/>
      <c r="L164" s="70"/>
      <c r="M164" s="70"/>
      <c r="N164" s="70">
        <f t="shared" si="112"/>
        <v>0</v>
      </c>
      <c r="O164" s="70"/>
      <c r="P164" s="70"/>
      <c r="Q164" s="70"/>
      <c r="R164" s="70"/>
      <c r="S164" s="70"/>
      <c r="T164" s="70"/>
      <c r="U164" s="65" t="e">
        <f t="shared" si="2"/>
        <v>#DIV/0!</v>
      </c>
      <c r="V164" s="66"/>
      <c r="W164" s="66"/>
      <c r="X164" s="66"/>
      <c r="Y164" s="37" t="s">
        <v>344</v>
      </c>
      <c r="Z164" s="24"/>
      <c r="AA164" s="24"/>
      <c r="AB164" s="24"/>
      <c r="AC164" s="24"/>
      <c r="AD164" s="24"/>
      <c r="AE164" s="24"/>
      <c r="AF164" s="24"/>
      <c r="AG164" s="24"/>
      <c r="AH164" s="24"/>
      <c r="AI164" s="24"/>
      <c r="AJ164" s="24"/>
      <c r="AK164" s="24"/>
      <c r="AL164" s="24"/>
      <c r="AM164" s="24"/>
      <c r="AN164" s="24"/>
      <c r="AO164" s="24"/>
      <c r="AP164" s="24"/>
      <c r="AQ164" s="24"/>
      <c r="AR164" s="24"/>
      <c r="AS164" s="24"/>
    </row>
    <row r="165" spans="1:45" ht="22.5" customHeight="1">
      <c r="A165" s="66" t="s">
        <v>341</v>
      </c>
      <c r="B165" s="57" t="s">
        <v>358</v>
      </c>
      <c r="C165" s="57" t="s">
        <v>358</v>
      </c>
      <c r="D165" s="57" t="s">
        <v>358</v>
      </c>
      <c r="E165" s="57" t="s">
        <v>345</v>
      </c>
      <c r="F165" s="57" t="s">
        <v>382</v>
      </c>
      <c r="G165" s="56" t="s">
        <v>386</v>
      </c>
      <c r="H165" s="57"/>
      <c r="I165" s="57"/>
      <c r="J165" s="63" t="s">
        <v>563</v>
      </c>
      <c r="K165" s="70"/>
      <c r="L165" s="70"/>
      <c r="M165" s="70"/>
      <c r="N165" s="70">
        <f t="shared" si="112"/>
        <v>0</v>
      </c>
      <c r="O165" s="70"/>
      <c r="P165" s="70"/>
      <c r="Q165" s="70"/>
      <c r="R165" s="70"/>
      <c r="S165" s="70"/>
      <c r="T165" s="70"/>
      <c r="U165" s="65" t="e">
        <f t="shared" si="2"/>
        <v>#DIV/0!</v>
      </c>
      <c r="V165" s="66"/>
      <c r="W165" s="66"/>
      <c r="X165" s="66"/>
      <c r="Y165" s="37" t="s">
        <v>344</v>
      </c>
      <c r="Z165" s="24"/>
      <c r="AA165" s="24"/>
      <c r="AB165" s="24"/>
      <c r="AC165" s="24"/>
      <c r="AD165" s="24"/>
      <c r="AE165" s="24"/>
      <c r="AF165" s="24"/>
      <c r="AG165" s="24"/>
      <c r="AH165" s="24"/>
      <c r="AI165" s="24"/>
      <c r="AJ165" s="24"/>
      <c r="AK165" s="24"/>
      <c r="AL165" s="24"/>
      <c r="AM165" s="24"/>
      <c r="AN165" s="24"/>
      <c r="AO165" s="24"/>
      <c r="AP165" s="24"/>
      <c r="AQ165" s="24"/>
      <c r="AR165" s="24"/>
      <c r="AS165" s="24"/>
    </row>
    <row r="166" spans="1:45" ht="22.5" customHeight="1">
      <c r="A166" s="66" t="s">
        <v>341</v>
      </c>
      <c r="B166" s="57" t="s">
        <v>358</v>
      </c>
      <c r="C166" s="57" t="s">
        <v>358</v>
      </c>
      <c r="D166" s="57" t="s">
        <v>358</v>
      </c>
      <c r="E166" s="57" t="s">
        <v>345</v>
      </c>
      <c r="F166" s="57" t="s">
        <v>382</v>
      </c>
      <c r="G166" s="56" t="s">
        <v>411</v>
      </c>
      <c r="H166" s="57"/>
      <c r="I166" s="57"/>
      <c r="J166" s="63" t="s">
        <v>564</v>
      </c>
      <c r="K166" s="70"/>
      <c r="L166" s="70"/>
      <c r="M166" s="70"/>
      <c r="N166" s="70">
        <f t="shared" si="112"/>
        <v>0</v>
      </c>
      <c r="O166" s="70"/>
      <c r="P166" s="70"/>
      <c r="Q166" s="70"/>
      <c r="R166" s="70"/>
      <c r="S166" s="70"/>
      <c r="T166" s="70"/>
      <c r="U166" s="65" t="e">
        <f t="shared" si="2"/>
        <v>#DIV/0!</v>
      </c>
      <c r="V166" s="66"/>
      <c r="W166" s="66"/>
      <c r="X166" s="66"/>
      <c r="Y166" s="37" t="s">
        <v>344</v>
      </c>
      <c r="Z166" s="24"/>
      <c r="AA166" s="24"/>
      <c r="AB166" s="24"/>
      <c r="AC166" s="24"/>
      <c r="AD166" s="24"/>
      <c r="AE166" s="24"/>
      <c r="AF166" s="24"/>
      <c r="AG166" s="24"/>
      <c r="AH166" s="24"/>
      <c r="AI166" s="24"/>
      <c r="AJ166" s="24"/>
      <c r="AK166" s="24"/>
      <c r="AL166" s="24"/>
      <c r="AM166" s="24"/>
      <c r="AN166" s="24"/>
      <c r="AO166" s="24"/>
      <c r="AP166" s="24"/>
      <c r="AQ166" s="24"/>
      <c r="AR166" s="24"/>
      <c r="AS166" s="24"/>
    </row>
    <row r="167" spans="1:45" ht="22.5" customHeight="1">
      <c r="A167" s="66" t="s">
        <v>341</v>
      </c>
      <c r="B167" s="57" t="s">
        <v>358</v>
      </c>
      <c r="C167" s="57" t="s">
        <v>358</v>
      </c>
      <c r="D167" s="57" t="s">
        <v>358</v>
      </c>
      <c r="E167" s="57" t="s">
        <v>345</v>
      </c>
      <c r="F167" s="56" t="s">
        <v>386</v>
      </c>
      <c r="G167" s="57"/>
      <c r="H167" s="57"/>
      <c r="I167" s="57"/>
      <c r="J167" s="58" t="s">
        <v>565</v>
      </c>
      <c r="K167" s="69"/>
      <c r="L167" s="69"/>
      <c r="M167" s="69"/>
      <c r="N167" s="69">
        <f t="shared" si="112"/>
        <v>0</v>
      </c>
      <c r="O167" s="69"/>
      <c r="P167" s="69"/>
      <c r="Q167" s="69"/>
      <c r="R167" s="69"/>
      <c r="S167" s="69"/>
      <c r="T167" s="69"/>
      <c r="U167" s="60" t="e">
        <f t="shared" si="2"/>
        <v>#DIV/0!</v>
      </c>
      <c r="V167" s="66"/>
      <c r="W167" s="66"/>
      <c r="X167" s="66"/>
      <c r="Y167" s="37" t="s">
        <v>344</v>
      </c>
      <c r="Z167" s="24"/>
      <c r="AA167" s="24"/>
      <c r="AB167" s="24"/>
      <c r="AC167" s="24"/>
      <c r="AD167" s="24"/>
      <c r="AE167" s="24"/>
      <c r="AF167" s="24"/>
      <c r="AG167" s="24"/>
      <c r="AH167" s="24"/>
      <c r="AI167" s="24"/>
      <c r="AJ167" s="24"/>
      <c r="AK167" s="24"/>
      <c r="AL167" s="24"/>
      <c r="AM167" s="24"/>
      <c r="AN167" s="24"/>
      <c r="AO167" s="24"/>
      <c r="AP167" s="24"/>
      <c r="AQ167" s="24"/>
      <c r="AR167" s="24"/>
      <c r="AS167" s="24"/>
    </row>
    <row r="168" spans="1:45" ht="22.5" customHeight="1">
      <c r="A168" s="66" t="s">
        <v>341</v>
      </c>
      <c r="B168" s="57" t="s">
        <v>358</v>
      </c>
      <c r="C168" s="57" t="s">
        <v>358</v>
      </c>
      <c r="D168" s="57" t="s">
        <v>358</v>
      </c>
      <c r="E168" s="57" t="s">
        <v>345</v>
      </c>
      <c r="F168" s="56" t="s">
        <v>411</v>
      </c>
      <c r="G168" s="57"/>
      <c r="H168" s="57"/>
      <c r="I168" s="57"/>
      <c r="J168" s="58" t="s">
        <v>566</v>
      </c>
      <c r="K168" s="69"/>
      <c r="L168" s="69"/>
      <c r="M168" s="69"/>
      <c r="N168" s="69">
        <f t="shared" si="112"/>
        <v>0</v>
      </c>
      <c r="O168" s="69"/>
      <c r="P168" s="69"/>
      <c r="Q168" s="69"/>
      <c r="R168" s="69"/>
      <c r="S168" s="69"/>
      <c r="T168" s="69"/>
      <c r="U168" s="60" t="e">
        <f t="shared" si="2"/>
        <v>#DIV/0!</v>
      </c>
      <c r="V168" s="66"/>
      <c r="W168" s="66"/>
      <c r="X168" s="66"/>
      <c r="Y168" s="37" t="s">
        <v>344</v>
      </c>
      <c r="Z168" s="24"/>
      <c r="AA168" s="24"/>
      <c r="AB168" s="24"/>
      <c r="AC168" s="24"/>
      <c r="AD168" s="24"/>
      <c r="AE168" s="24"/>
      <c r="AF168" s="24"/>
      <c r="AG168" s="24"/>
      <c r="AH168" s="24"/>
      <c r="AI168" s="24"/>
      <c r="AJ168" s="24"/>
      <c r="AK168" s="24"/>
      <c r="AL168" s="24"/>
      <c r="AM168" s="24"/>
      <c r="AN168" s="24"/>
      <c r="AO168" s="24"/>
      <c r="AP168" s="24"/>
      <c r="AQ168" s="24"/>
      <c r="AR168" s="24"/>
      <c r="AS168" s="24"/>
    </row>
    <row r="169" spans="1:45" ht="22.5" customHeight="1">
      <c r="A169" s="66" t="s">
        <v>341</v>
      </c>
      <c r="B169" s="57" t="s">
        <v>358</v>
      </c>
      <c r="C169" s="57" t="s">
        <v>358</v>
      </c>
      <c r="D169" s="57" t="s">
        <v>358</v>
      </c>
      <c r="E169" s="57" t="s">
        <v>345</v>
      </c>
      <c r="F169" s="56" t="s">
        <v>434</v>
      </c>
      <c r="G169" s="57"/>
      <c r="H169" s="57"/>
      <c r="I169" s="57"/>
      <c r="J169" s="58" t="s">
        <v>567</v>
      </c>
      <c r="K169" s="69"/>
      <c r="L169" s="69"/>
      <c r="M169" s="69"/>
      <c r="N169" s="69">
        <f t="shared" si="112"/>
        <v>0</v>
      </c>
      <c r="O169" s="69"/>
      <c r="P169" s="69"/>
      <c r="Q169" s="69"/>
      <c r="R169" s="69"/>
      <c r="S169" s="69"/>
      <c r="T169" s="69"/>
      <c r="U169" s="60" t="e">
        <f t="shared" si="2"/>
        <v>#DIV/0!</v>
      </c>
      <c r="V169" s="66"/>
      <c r="W169" s="66"/>
      <c r="X169" s="66"/>
      <c r="Y169" s="37"/>
      <c r="Z169" s="24"/>
      <c r="AA169" s="24"/>
      <c r="AB169" s="24"/>
      <c r="AC169" s="24"/>
      <c r="AD169" s="24"/>
      <c r="AE169" s="24"/>
      <c r="AF169" s="24"/>
      <c r="AG169" s="24"/>
      <c r="AH169" s="24"/>
      <c r="AI169" s="24"/>
      <c r="AJ169" s="24"/>
      <c r="AK169" s="24"/>
      <c r="AL169" s="24"/>
      <c r="AM169" s="24"/>
      <c r="AN169" s="24"/>
      <c r="AO169" s="24"/>
      <c r="AP169" s="24"/>
      <c r="AQ169" s="24"/>
      <c r="AR169" s="24"/>
      <c r="AS169" s="24"/>
    </row>
    <row r="170" spans="1:45" ht="22.5" customHeight="1">
      <c r="A170" s="66" t="s">
        <v>341</v>
      </c>
      <c r="B170" s="57" t="s">
        <v>358</v>
      </c>
      <c r="C170" s="57" t="s">
        <v>358</v>
      </c>
      <c r="D170" s="57" t="s">
        <v>358</v>
      </c>
      <c r="E170" s="57" t="s">
        <v>345</v>
      </c>
      <c r="F170" s="56" t="s">
        <v>438</v>
      </c>
      <c r="G170" s="57"/>
      <c r="H170" s="57"/>
      <c r="I170" s="57"/>
      <c r="J170" s="58" t="s">
        <v>568</v>
      </c>
      <c r="K170" s="69"/>
      <c r="L170" s="69"/>
      <c r="M170" s="69"/>
      <c r="N170" s="69">
        <f t="shared" si="112"/>
        <v>0</v>
      </c>
      <c r="O170" s="69"/>
      <c r="P170" s="69"/>
      <c r="Q170" s="69"/>
      <c r="R170" s="69"/>
      <c r="S170" s="69"/>
      <c r="T170" s="69"/>
      <c r="U170" s="60" t="e">
        <f t="shared" si="2"/>
        <v>#DIV/0!</v>
      </c>
      <c r="V170" s="66"/>
      <c r="W170" s="66"/>
      <c r="X170" s="66"/>
      <c r="Y170" s="37"/>
      <c r="Z170" s="24"/>
      <c r="AA170" s="24"/>
      <c r="AB170" s="24"/>
      <c r="AC170" s="24"/>
      <c r="AD170" s="24"/>
      <c r="AE170" s="24"/>
      <c r="AF170" s="24"/>
      <c r="AG170" s="24"/>
      <c r="AH170" s="24"/>
      <c r="AI170" s="24"/>
      <c r="AJ170" s="24"/>
      <c r="AK170" s="24"/>
      <c r="AL170" s="24"/>
      <c r="AM170" s="24"/>
      <c r="AN170" s="24"/>
      <c r="AO170" s="24"/>
      <c r="AP170" s="24"/>
      <c r="AQ170" s="24"/>
      <c r="AR170" s="24"/>
      <c r="AS170" s="24"/>
    </row>
    <row r="171" spans="1:45" ht="22.5" customHeight="1">
      <c r="A171" s="66" t="s">
        <v>341</v>
      </c>
      <c r="B171" s="57" t="s">
        <v>358</v>
      </c>
      <c r="C171" s="57" t="s">
        <v>358</v>
      </c>
      <c r="D171" s="57" t="s">
        <v>358</v>
      </c>
      <c r="E171" s="57" t="s">
        <v>345</v>
      </c>
      <c r="F171" s="57" t="s">
        <v>442</v>
      </c>
      <c r="G171" s="74"/>
      <c r="H171" s="75"/>
      <c r="I171" s="57"/>
      <c r="J171" s="58" t="s">
        <v>569</v>
      </c>
      <c r="K171" s="69">
        <f t="shared" ref="K171:M171" si="132">+K172</f>
        <v>0</v>
      </c>
      <c r="L171" s="69">
        <f t="shared" si="132"/>
        <v>0</v>
      </c>
      <c r="M171" s="69">
        <f t="shared" si="132"/>
        <v>0</v>
      </c>
      <c r="N171" s="69">
        <f t="shared" si="112"/>
        <v>0</v>
      </c>
      <c r="O171" s="69">
        <f t="shared" ref="O171:T171" si="133">+O172</f>
        <v>0</v>
      </c>
      <c r="P171" s="69">
        <f t="shared" si="133"/>
        <v>0</v>
      </c>
      <c r="Q171" s="69">
        <f t="shared" si="133"/>
        <v>0</v>
      </c>
      <c r="R171" s="69">
        <f t="shared" si="133"/>
        <v>0</v>
      </c>
      <c r="S171" s="69">
        <f t="shared" si="133"/>
        <v>0</v>
      </c>
      <c r="T171" s="69">
        <f t="shared" si="133"/>
        <v>0</v>
      </c>
      <c r="U171" s="60" t="e">
        <f t="shared" si="2"/>
        <v>#DIV/0!</v>
      </c>
      <c r="V171" s="66"/>
      <c r="W171" s="66"/>
      <c r="X171" s="66"/>
      <c r="Y171" s="37"/>
      <c r="Z171" s="24"/>
      <c r="AA171" s="24"/>
      <c r="AB171" s="24"/>
      <c r="AC171" s="24"/>
      <c r="AD171" s="24"/>
      <c r="AE171" s="24"/>
      <c r="AF171" s="24"/>
      <c r="AG171" s="24"/>
      <c r="AH171" s="24"/>
      <c r="AI171" s="24"/>
      <c r="AJ171" s="24"/>
      <c r="AK171" s="24"/>
      <c r="AL171" s="24"/>
      <c r="AM171" s="24"/>
      <c r="AN171" s="24"/>
      <c r="AO171" s="24"/>
      <c r="AP171" s="24"/>
      <c r="AQ171" s="24"/>
      <c r="AR171" s="24"/>
      <c r="AS171" s="24"/>
    </row>
    <row r="172" spans="1:45" ht="22.5" customHeight="1">
      <c r="A172" s="66" t="s">
        <v>341</v>
      </c>
      <c r="B172" s="57" t="s">
        <v>358</v>
      </c>
      <c r="C172" s="57" t="s">
        <v>358</v>
      </c>
      <c r="D172" s="57" t="s">
        <v>358</v>
      </c>
      <c r="E172" s="57" t="s">
        <v>345</v>
      </c>
      <c r="F172" s="57" t="s">
        <v>442</v>
      </c>
      <c r="G172" s="75" t="s">
        <v>345</v>
      </c>
      <c r="H172" s="75"/>
      <c r="I172" s="57"/>
      <c r="J172" s="63" t="s">
        <v>570</v>
      </c>
      <c r="K172" s="69"/>
      <c r="L172" s="69"/>
      <c r="M172" s="69"/>
      <c r="N172" s="69">
        <f t="shared" si="112"/>
        <v>0</v>
      </c>
      <c r="O172" s="69"/>
      <c r="P172" s="69"/>
      <c r="Q172" s="69"/>
      <c r="R172" s="69"/>
      <c r="S172" s="69"/>
      <c r="T172" s="69"/>
      <c r="U172" s="60" t="e">
        <f t="shared" si="2"/>
        <v>#DIV/0!</v>
      </c>
      <c r="V172" s="66"/>
      <c r="W172" s="66"/>
      <c r="X172" s="66"/>
      <c r="Y172" s="37"/>
      <c r="Z172" s="24"/>
      <c r="AA172" s="24"/>
      <c r="AB172" s="24"/>
      <c r="AC172" s="24"/>
      <c r="AD172" s="24"/>
      <c r="AE172" s="24"/>
      <c r="AF172" s="24"/>
      <c r="AG172" s="24"/>
      <c r="AH172" s="24"/>
      <c r="AI172" s="24"/>
      <c r="AJ172" s="24"/>
      <c r="AK172" s="24"/>
      <c r="AL172" s="24"/>
      <c r="AM172" s="24"/>
      <c r="AN172" s="24"/>
      <c r="AO172" s="24"/>
      <c r="AP172" s="24"/>
      <c r="AQ172" s="24"/>
      <c r="AR172" s="24"/>
      <c r="AS172" s="24"/>
    </row>
    <row r="173" spans="1:45" ht="22.5" customHeight="1">
      <c r="A173" s="50" t="s">
        <v>341</v>
      </c>
      <c r="B173" s="51" t="s">
        <v>358</v>
      </c>
      <c r="C173" s="51" t="s">
        <v>358</v>
      </c>
      <c r="D173" s="51" t="s">
        <v>382</v>
      </c>
      <c r="E173" s="51"/>
      <c r="F173" s="51"/>
      <c r="G173" s="51"/>
      <c r="H173" s="52"/>
      <c r="I173" s="52"/>
      <c r="J173" s="53" t="s">
        <v>571</v>
      </c>
      <c r="K173" s="68">
        <f t="shared" ref="K173:M173" si="134">+K174+K178+K179+K180+K181+K182+K183+K184+K185+K186+K187+K188</f>
        <v>0</v>
      </c>
      <c r="L173" s="68">
        <f t="shared" si="134"/>
        <v>0</v>
      </c>
      <c r="M173" s="68">
        <f t="shared" si="134"/>
        <v>0</v>
      </c>
      <c r="N173" s="68">
        <f t="shared" si="112"/>
        <v>0</v>
      </c>
      <c r="O173" s="68">
        <f t="shared" ref="O173:T173" si="135">+O174+O178+O179+O180+O181+O182+O183+O184+O185+O186+O187+O188</f>
        <v>0</v>
      </c>
      <c r="P173" s="68">
        <f t="shared" si="135"/>
        <v>0</v>
      </c>
      <c r="Q173" s="68">
        <f t="shared" si="135"/>
        <v>0</v>
      </c>
      <c r="R173" s="68">
        <f t="shared" si="135"/>
        <v>0</v>
      </c>
      <c r="S173" s="68">
        <f t="shared" si="135"/>
        <v>0</v>
      </c>
      <c r="T173" s="68">
        <f t="shared" si="135"/>
        <v>0</v>
      </c>
      <c r="U173" s="55" t="e">
        <f t="shared" si="2"/>
        <v>#DIV/0!</v>
      </c>
      <c r="V173" s="51"/>
      <c r="W173" s="50"/>
      <c r="X173" s="50"/>
      <c r="Y173" s="37" t="s">
        <v>344</v>
      </c>
      <c r="Z173" s="62"/>
      <c r="AA173" s="62"/>
      <c r="AB173" s="62"/>
      <c r="AC173" s="62"/>
      <c r="AD173" s="62"/>
      <c r="AE173" s="62"/>
      <c r="AF173" s="62"/>
      <c r="AG173" s="62"/>
      <c r="AH173" s="62"/>
      <c r="AI173" s="62"/>
      <c r="AJ173" s="62"/>
      <c r="AK173" s="62"/>
      <c r="AL173" s="62"/>
      <c r="AM173" s="62"/>
      <c r="AN173" s="62"/>
      <c r="AO173" s="62"/>
      <c r="AP173" s="62"/>
      <c r="AQ173" s="62"/>
      <c r="AR173" s="62"/>
      <c r="AS173" s="62"/>
    </row>
    <row r="174" spans="1:45" ht="22.5" customHeight="1">
      <c r="A174" s="61">
        <v>1</v>
      </c>
      <c r="B174" s="56" t="s">
        <v>358</v>
      </c>
      <c r="C174" s="56" t="s">
        <v>358</v>
      </c>
      <c r="D174" s="56" t="s">
        <v>382</v>
      </c>
      <c r="E174" s="56" t="s">
        <v>345</v>
      </c>
      <c r="F174" s="56"/>
      <c r="G174" s="56"/>
      <c r="H174" s="57"/>
      <c r="I174" s="57"/>
      <c r="J174" s="58" t="s">
        <v>572</v>
      </c>
      <c r="K174" s="69">
        <f t="shared" ref="K174:M174" si="136">+K175+K176+K177</f>
        <v>0</v>
      </c>
      <c r="L174" s="69">
        <f t="shared" si="136"/>
        <v>0</v>
      </c>
      <c r="M174" s="69">
        <f t="shared" si="136"/>
        <v>0</v>
      </c>
      <c r="N174" s="69">
        <f t="shared" si="112"/>
        <v>0</v>
      </c>
      <c r="O174" s="69">
        <f t="shared" ref="O174:T174" si="137">+O175+O176+O177</f>
        <v>0</v>
      </c>
      <c r="P174" s="69">
        <f t="shared" si="137"/>
        <v>0</v>
      </c>
      <c r="Q174" s="69">
        <f t="shared" si="137"/>
        <v>0</v>
      </c>
      <c r="R174" s="69">
        <f t="shared" si="137"/>
        <v>0</v>
      </c>
      <c r="S174" s="69">
        <f t="shared" si="137"/>
        <v>0</v>
      </c>
      <c r="T174" s="69">
        <f t="shared" si="137"/>
        <v>0</v>
      </c>
      <c r="U174" s="60" t="e">
        <f t="shared" si="2"/>
        <v>#DIV/0!</v>
      </c>
      <c r="V174" s="61"/>
      <c r="W174" s="61"/>
      <c r="X174" s="61"/>
      <c r="Y174" s="37"/>
      <c r="Z174" s="62"/>
      <c r="AA174" s="62"/>
      <c r="AB174" s="62"/>
      <c r="AC174" s="62"/>
      <c r="AD174" s="62"/>
      <c r="AE174" s="62"/>
      <c r="AF174" s="62"/>
      <c r="AG174" s="62"/>
      <c r="AH174" s="62"/>
      <c r="AI174" s="62"/>
      <c r="AJ174" s="62"/>
      <c r="AK174" s="62"/>
      <c r="AL174" s="62"/>
      <c r="AM174" s="62"/>
      <c r="AN174" s="62"/>
      <c r="AO174" s="62"/>
      <c r="AP174" s="62"/>
      <c r="AQ174" s="62"/>
      <c r="AR174" s="62"/>
      <c r="AS174" s="62"/>
    </row>
    <row r="175" spans="1:45" ht="22.5" customHeight="1">
      <c r="A175" s="66">
        <v>1</v>
      </c>
      <c r="B175" s="57" t="s">
        <v>358</v>
      </c>
      <c r="C175" s="57" t="s">
        <v>358</v>
      </c>
      <c r="D175" s="57" t="s">
        <v>382</v>
      </c>
      <c r="E175" s="57" t="s">
        <v>345</v>
      </c>
      <c r="F175" s="56" t="s">
        <v>345</v>
      </c>
      <c r="G175" s="57"/>
      <c r="H175" s="57"/>
      <c r="I175" s="57"/>
      <c r="J175" s="72" t="s">
        <v>573</v>
      </c>
      <c r="K175" s="69"/>
      <c r="L175" s="69"/>
      <c r="M175" s="69"/>
      <c r="N175" s="69">
        <f t="shared" si="112"/>
        <v>0</v>
      </c>
      <c r="O175" s="69"/>
      <c r="P175" s="69"/>
      <c r="Q175" s="69"/>
      <c r="R175" s="69"/>
      <c r="S175" s="69"/>
      <c r="T175" s="69"/>
      <c r="U175" s="60" t="e">
        <f t="shared" si="2"/>
        <v>#DIV/0!</v>
      </c>
      <c r="V175" s="66"/>
      <c r="W175" s="66"/>
      <c r="X175" s="66"/>
      <c r="Y175" s="37"/>
      <c r="Z175" s="24"/>
      <c r="AA175" s="24"/>
      <c r="AB175" s="24"/>
      <c r="AC175" s="24"/>
      <c r="AD175" s="24"/>
      <c r="AE175" s="24"/>
      <c r="AF175" s="24"/>
      <c r="AG175" s="24"/>
      <c r="AH175" s="24"/>
      <c r="AI175" s="24"/>
      <c r="AJ175" s="24"/>
      <c r="AK175" s="24"/>
      <c r="AL175" s="24"/>
      <c r="AM175" s="24"/>
      <c r="AN175" s="24"/>
      <c r="AO175" s="24"/>
      <c r="AP175" s="24"/>
      <c r="AQ175" s="24"/>
      <c r="AR175" s="24"/>
      <c r="AS175" s="24"/>
    </row>
    <row r="176" spans="1:45" ht="22.5" customHeight="1">
      <c r="A176" s="66">
        <v>1</v>
      </c>
      <c r="B176" s="57" t="s">
        <v>358</v>
      </c>
      <c r="C176" s="57" t="s">
        <v>358</v>
      </c>
      <c r="D176" s="57" t="s">
        <v>382</v>
      </c>
      <c r="E176" s="57" t="s">
        <v>345</v>
      </c>
      <c r="F176" s="56" t="s">
        <v>358</v>
      </c>
      <c r="G176" s="57"/>
      <c r="H176" s="57"/>
      <c r="I176" s="57"/>
      <c r="J176" s="72" t="s">
        <v>574</v>
      </c>
      <c r="K176" s="69"/>
      <c r="L176" s="69"/>
      <c r="M176" s="69"/>
      <c r="N176" s="69">
        <f t="shared" si="112"/>
        <v>0</v>
      </c>
      <c r="O176" s="69"/>
      <c r="P176" s="69"/>
      <c r="Q176" s="69"/>
      <c r="R176" s="69"/>
      <c r="S176" s="69"/>
      <c r="T176" s="69"/>
      <c r="U176" s="60" t="e">
        <f t="shared" si="2"/>
        <v>#DIV/0!</v>
      </c>
      <c r="V176" s="66"/>
      <c r="W176" s="66"/>
      <c r="X176" s="66"/>
      <c r="Y176" s="37"/>
      <c r="Z176" s="24"/>
      <c r="AA176" s="24"/>
      <c r="AB176" s="24"/>
      <c r="AC176" s="24"/>
      <c r="AD176" s="24"/>
      <c r="AE176" s="24"/>
      <c r="AF176" s="24"/>
      <c r="AG176" s="24"/>
      <c r="AH176" s="24"/>
      <c r="AI176" s="24"/>
      <c r="AJ176" s="24"/>
      <c r="AK176" s="24"/>
      <c r="AL176" s="24"/>
      <c r="AM176" s="24"/>
      <c r="AN176" s="24"/>
      <c r="AO176" s="24"/>
      <c r="AP176" s="24"/>
      <c r="AQ176" s="24"/>
      <c r="AR176" s="24"/>
      <c r="AS176" s="24"/>
    </row>
    <row r="177" spans="1:45" ht="22.5" customHeight="1">
      <c r="A177" s="66">
        <v>1</v>
      </c>
      <c r="B177" s="57" t="s">
        <v>358</v>
      </c>
      <c r="C177" s="57" t="s">
        <v>358</v>
      </c>
      <c r="D177" s="57" t="s">
        <v>382</v>
      </c>
      <c r="E177" s="57" t="s">
        <v>345</v>
      </c>
      <c r="F177" s="56" t="s">
        <v>382</v>
      </c>
      <c r="G177" s="57"/>
      <c r="H177" s="57"/>
      <c r="I177" s="57"/>
      <c r="J177" s="72" t="s">
        <v>575</v>
      </c>
      <c r="K177" s="69"/>
      <c r="L177" s="69"/>
      <c r="M177" s="69"/>
      <c r="N177" s="69">
        <f t="shared" si="112"/>
        <v>0</v>
      </c>
      <c r="O177" s="69"/>
      <c r="P177" s="69"/>
      <c r="Q177" s="69"/>
      <c r="R177" s="69"/>
      <c r="S177" s="69"/>
      <c r="T177" s="69"/>
      <c r="U177" s="60" t="e">
        <f t="shared" si="2"/>
        <v>#DIV/0!</v>
      </c>
      <c r="V177" s="66"/>
      <c r="W177" s="66"/>
      <c r="X177" s="66"/>
      <c r="Y177" s="37"/>
      <c r="Z177" s="24"/>
      <c r="AA177" s="24"/>
      <c r="AB177" s="24"/>
      <c r="AC177" s="24"/>
      <c r="AD177" s="24"/>
      <c r="AE177" s="24"/>
      <c r="AF177" s="24"/>
      <c r="AG177" s="24"/>
      <c r="AH177" s="24"/>
      <c r="AI177" s="24"/>
      <c r="AJ177" s="24"/>
      <c r="AK177" s="24"/>
      <c r="AL177" s="24"/>
      <c r="AM177" s="24"/>
      <c r="AN177" s="24"/>
      <c r="AO177" s="24"/>
      <c r="AP177" s="24"/>
      <c r="AQ177" s="24"/>
      <c r="AR177" s="24"/>
      <c r="AS177" s="24"/>
    </row>
    <row r="178" spans="1:45" ht="22.5" customHeight="1">
      <c r="A178" s="61">
        <v>1</v>
      </c>
      <c r="B178" s="56" t="s">
        <v>358</v>
      </c>
      <c r="C178" s="56" t="s">
        <v>358</v>
      </c>
      <c r="D178" s="56" t="s">
        <v>382</v>
      </c>
      <c r="E178" s="56" t="s">
        <v>358</v>
      </c>
      <c r="F178" s="56"/>
      <c r="G178" s="56"/>
      <c r="H178" s="57"/>
      <c r="I178" s="57"/>
      <c r="J178" s="58" t="s">
        <v>576</v>
      </c>
      <c r="K178" s="69"/>
      <c r="L178" s="69"/>
      <c r="M178" s="69"/>
      <c r="N178" s="69">
        <f t="shared" si="112"/>
        <v>0</v>
      </c>
      <c r="O178" s="69"/>
      <c r="P178" s="69"/>
      <c r="Q178" s="69"/>
      <c r="R178" s="69"/>
      <c r="S178" s="69"/>
      <c r="T178" s="69"/>
      <c r="U178" s="60" t="e">
        <f t="shared" si="2"/>
        <v>#DIV/0!</v>
      </c>
      <c r="V178" s="61"/>
      <c r="W178" s="61"/>
      <c r="X178" s="61"/>
      <c r="Y178" s="37" t="s">
        <v>344</v>
      </c>
      <c r="Z178" s="62"/>
      <c r="AA178" s="62"/>
      <c r="AB178" s="62"/>
      <c r="AC178" s="62"/>
      <c r="AD178" s="62"/>
      <c r="AE178" s="62"/>
      <c r="AF178" s="62"/>
      <c r="AG178" s="62"/>
      <c r="AH178" s="62"/>
      <c r="AI178" s="62"/>
      <c r="AJ178" s="62"/>
      <c r="AK178" s="62"/>
      <c r="AL178" s="62"/>
      <c r="AM178" s="62"/>
      <c r="AN178" s="62"/>
      <c r="AO178" s="62"/>
      <c r="AP178" s="62"/>
      <c r="AQ178" s="62"/>
      <c r="AR178" s="62"/>
      <c r="AS178" s="62"/>
    </row>
    <row r="179" spans="1:45" ht="22.5" customHeight="1">
      <c r="A179" s="61" t="s">
        <v>341</v>
      </c>
      <c r="B179" s="56" t="s">
        <v>358</v>
      </c>
      <c r="C179" s="56" t="s">
        <v>358</v>
      </c>
      <c r="D179" s="56" t="s">
        <v>382</v>
      </c>
      <c r="E179" s="56" t="s">
        <v>382</v>
      </c>
      <c r="F179" s="56"/>
      <c r="G179" s="56"/>
      <c r="H179" s="57"/>
      <c r="I179" s="57"/>
      <c r="J179" s="58" t="s">
        <v>577</v>
      </c>
      <c r="K179" s="69"/>
      <c r="L179" s="69"/>
      <c r="M179" s="69"/>
      <c r="N179" s="69">
        <f t="shared" si="112"/>
        <v>0</v>
      </c>
      <c r="O179" s="69"/>
      <c r="P179" s="69"/>
      <c r="Q179" s="69"/>
      <c r="R179" s="69"/>
      <c r="S179" s="69"/>
      <c r="T179" s="69"/>
      <c r="U179" s="60" t="e">
        <f t="shared" si="2"/>
        <v>#DIV/0!</v>
      </c>
      <c r="V179" s="61"/>
      <c r="W179" s="61"/>
      <c r="X179" s="61"/>
      <c r="Y179" s="37" t="s">
        <v>344</v>
      </c>
      <c r="Z179" s="62"/>
      <c r="AA179" s="62"/>
      <c r="AB179" s="62"/>
      <c r="AC179" s="62"/>
      <c r="AD179" s="62"/>
      <c r="AE179" s="62"/>
      <c r="AF179" s="62"/>
      <c r="AG179" s="62"/>
      <c r="AH179" s="62"/>
      <c r="AI179" s="62"/>
      <c r="AJ179" s="62"/>
      <c r="AK179" s="62"/>
      <c r="AL179" s="62"/>
      <c r="AM179" s="62"/>
      <c r="AN179" s="62"/>
      <c r="AO179" s="62"/>
      <c r="AP179" s="62"/>
      <c r="AQ179" s="62"/>
      <c r="AR179" s="62"/>
      <c r="AS179" s="62"/>
    </row>
    <row r="180" spans="1:45" ht="22.5" customHeight="1">
      <c r="A180" s="61" t="s">
        <v>341</v>
      </c>
      <c r="B180" s="56" t="s">
        <v>358</v>
      </c>
      <c r="C180" s="56" t="s">
        <v>358</v>
      </c>
      <c r="D180" s="56" t="s">
        <v>382</v>
      </c>
      <c r="E180" s="56" t="s">
        <v>386</v>
      </c>
      <c r="F180" s="56"/>
      <c r="G180" s="56"/>
      <c r="H180" s="57"/>
      <c r="I180" s="57"/>
      <c r="J180" s="58" t="s">
        <v>578</v>
      </c>
      <c r="K180" s="69"/>
      <c r="L180" s="69"/>
      <c r="M180" s="69"/>
      <c r="N180" s="69">
        <f t="shared" si="112"/>
        <v>0</v>
      </c>
      <c r="O180" s="69"/>
      <c r="P180" s="69"/>
      <c r="Q180" s="69"/>
      <c r="R180" s="69"/>
      <c r="S180" s="69"/>
      <c r="T180" s="69"/>
      <c r="U180" s="60" t="e">
        <f t="shared" si="2"/>
        <v>#DIV/0!</v>
      </c>
      <c r="V180" s="61"/>
      <c r="W180" s="61"/>
      <c r="X180" s="61"/>
      <c r="Y180" s="37" t="s">
        <v>344</v>
      </c>
      <c r="Z180" s="62"/>
      <c r="AA180" s="62"/>
      <c r="AB180" s="62"/>
      <c r="AC180" s="62"/>
      <c r="AD180" s="62"/>
      <c r="AE180" s="62"/>
      <c r="AF180" s="62"/>
      <c r="AG180" s="62"/>
      <c r="AH180" s="62"/>
      <c r="AI180" s="62"/>
      <c r="AJ180" s="62"/>
      <c r="AK180" s="62"/>
      <c r="AL180" s="62"/>
      <c r="AM180" s="62"/>
      <c r="AN180" s="62"/>
      <c r="AO180" s="62"/>
      <c r="AP180" s="62"/>
      <c r="AQ180" s="62"/>
      <c r="AR180" s="62"/>
      <c r="AS180" s="62"/>
    </row>
    <row r="181" spans="1:45" ht="22.5" customHeight="1">
      <c r="A181" s="61" t="s">
        <v>341</v>
      </c>
      <c r="B181" s="56" t="s">
        <v>358</v>
      </c>
      <c r="C181" s="56" t="s">
        <v>358</v>
      </c>
      <c r="D181" s="56" t="s">
        <v>382</v>
      </c>
      <c r="E181" s="56" t="s">
        <v>411</v>
      </c>
      <c r="F181" s="56"/>
      <c r="G181" s="56"/>
      <c r="H181" s="57"/>
      <c r="I181" s="57"/>
      <c r="J181" s="58" t="s">
        <v>579</v>
      </c>
      <c r="K181" s="69"/>
      <c r="L181" s="69"/>
      <c r="M181" s="69"/>
      <c r="N181" s="69">
        <f t="shared" si="112"/>
        <v>0</v>
      </c>
      <c r="O181" s="69"/>
      <c r="P181" s="69"/>
      <c r="Q181" s="69"/>
      <c r="R181" s="69"/>
      <c r="S181" s="69"/>
      <c r="T181" s="69"/>
      <c r="U181" s="60" t="e">
        <f t="shared" si="2"/>
        <v>#DIV/0!</v>
      </c>
      <c r="V181" s="61"/>
      <c r="W181" s="61"/>
      <c r="X181" s="61"/>
      <c r="Y181" s="37" t="s">
        <v>344</v>
      </c>
      <c r="Z181" s="62"/>
      <c r="AA181" s="62"/>
      <c r="AB181" s="62"/>
      <c r="AC181" s="62"/>
      <c r="AD181" s="62"/>
      <c r="AE181" s="62"/>
      <c r="AF181" s="62"/>
      <c r="AG181" s="62"/>
      <c r="AH181" s="62"/>
      <c r="AI181" s="62"/>
      <c r="AJ181" s="62"/>
      <c r="AK181" s="62"/>
      <c r="AL181" s="62"/>
      <c r="AM181" s="62"/>
      <c r="AN181" s="62"/>
      <c r="AO181" s="62"/>
      <c r="AP181" s="62"/>
      <c r="AQ181" s="62"/>
      <c r="AR181" s="62"/>
      <c r="AS181" s="62"/>
    </row>
    <row r="182" spans="1:45" ht="22.5" customHeight="1">
      <c r="A182" s="61" t="s">
        <v>341</v>
      </c>
      <c r="B182" s="56" t="s">
        <v>358</v>
      </c>
      <c r="C182" s="56" t="s">
        <v>358</v>
      </c>
      <c r="D182" s="56" t="s">
        <v>382</v>
      </c>
      <c r="E182" s="56" t="s">
        <v>434</v>
      </c>
      <c r="F182" s="56"/>
      <c r="G182" s="56"/>
      <c r="H182" s="57"/>
      <c r="I182" s="57"/>
      <c r="J182" s="58" t="s">
        <v>580</v>
      </c>
      <c r="K182" s="69"/>
      <c r="L182" s="69"/>
      <c r="M182" s="69"/>
      <c r="N182" s="69">
        <f t="shared" si="112"/>
        <v>0</v>
      </c>
      <c r="O182" s="69"/>
      <c r="P182" s="69"/>
      <c r="Q182" s="69"/>
      <c r="R182" s="69"/>
      <c r="S182" s="69"/>
      <c r="T182" s="69"/>
      <c r="U182" s="60" t="e">
        <f t="shared" si="2"/>
        <v>#DIV/0!</v>
      </c>
      <c r="V182" s="61"/>
      <c r="W182" s="61"/>
      <c r="X182" s="61"/>
      <c r="Y182" s="37" t="s">
        <v>344</v>
      </c>
      <c r="Z182" s="62"/>
      <c r="AA182" s="62"/>
      <c r="AB182" s="62"/>
      <c r="AC182" s="62"/>
      <c r="AD182" s="62"/>
      <c r="AE182" s="62"/>
      <c r="AF182" s="62"/>
      <c r="AG182" s="62"/>
      <c r="AH182" s="62"/>
      <c r="AI182" s="62"/>
      <c r="AJ182" s="62"/>
      <c r="AK182" s="62"/>
      <c r="AL182" s="62"/>
      <c r="AM182" s="62"/>
      <c r="AN182" s="62"/>
      <c r="AO182" s="62"/>
      <c r="AP182" s="62"/>
      <c r="AQ182" s="62"/>
      <c r="AR182" s="62"/>
      <c r="AS182" s="62"/>
    </row>
    <row r="183" spans="1:45" ht="22.5" customHeight="1">
      <c r="A183" s="61" t="s">
        <v>341</v>
      </c>
      <c r="B183" s="56" t="s">
        <v>358</v>
      </c>
      <c r="C183" s="56" t="s">
        <v>358</v>
      </c>
      <c r="D183" s="56" t="s">
        <v>382</v>
      </c>
      <c r="E183" s="56" t="s">
        <v>438</v>
      </c>
      <c r="F183" s="56"/>
      <c r="G183" s="56"/>
      <c r="H183" s="57"/>
      <c r="I183" s="57"/>
      <c r="J183" s="58" t="s">
        <v>581</v>
      </c>
      <c r="K183" s="69"/>
      <c r="L183" s="69"/>
      <c r="M183" s="69"/>
      <c r="N183" s="69">
        <f t="shared" si="112"/>
        <v>0</v>
      </c>
      <c r="O183" s="69"/>
      <c r="P183" s="69"/>
      <c r="Q183" s="69"/>
      <c r="R183" s="69"/>
      <c r="S183" s="69"/>
      <c r="T183" s="69"/>
      <c r="U183" s="60" t="e">
        <f t="shared" si="2"/>
        <v>#DIV/0!</v>
      </c>
      <c r="V183" s="61"/>
      <c r="W183" s="61"/>
      <c r="X183" s="61"/>
      <c r="Y183" s="37" t="s">
        <v>344</v>
      </c>
      <c r="Z183" s="62"/>
      <c r="AA183" s="62"/>
      <c r="AB183" s="62"/>
      <c r="AC183" s="62"/>
      <c r="AD183" s="62"/>
      <c r="AE183" s="62"/>
      <c r="AF183" s="62"/>
      <c r="AG183" s="62"/>
      <c r="AH183" s="62"/>
      <c r="AI183" s="62"/>
      <c r="AJ183" s="62"/>
      <c r="AK183" s="62"/>
      <c r="AL183" s="62"/>
      <c r="AM183" s="62"/>
      <c r="AN183" s="62"/>
      <c r="AO183" s="62"/>
      <c r="AP183" s="62"/>
      <c r="AQ183" s="62"/>
      <c r="AR183" s="62"/>
      <c r="AS183" s="62"/>
    </row>
    <row r="184" spans="1:45" ht="22.5" customHeight="1">
      <c r="A184" s="61" t="s">
        <v>341</v>
      </c>
      <c r="B184" s="56" t="s">
        <v>358</v>
      </c>
      <c r="C184" s="56" t="s">
        <v>358</v>
      </c>
      <c r="D184" s="56" t="s">
        <v>382</v>
      </c>
      <c r="E184" s="56" t="s">
        <v>442</v>
      </c>
      <c r="F184" s="56"/>
      <c r="G184" s="56"/>
      <c r="H184" s="57"/>
      <c r="I184" s="57"/>
      <c r="J184" s="58" t="s">
        <v>582</v>
      </c>
      <c r="K184" s="69"/>
      <c r="L184" s="69"/>
      <c r="M184" s="69"/>
      <c r="N184" s="69">
        <f t="shared" si="112"/>
        <v>0</v>
      </c>
      <c r="O184" s="69"/>
      <c r="P184" s="69"/>
      <c r="Q184" s="69"/>
      <c r="R184" s="69"/>
      <c r="S184" s="69"/>
      <c r="T184" s="69"/>
      <c r="U184" s="60" t="e">
        <f t="shared" si="2"/>
        <v>#DIV/0!</v>
      </c>
      <c r="V184" s="61"/>
      <c r="W184" s="61"/>
      <c r="X184" s="61"/>
      <c r="Y184" s="37" t="s">
        <v>344</v>
      </c>
      <c r="Z184" s="62"/>
      <c r="AA184" s="62"/>
      <c r="AB184" s="62"/>
      <c r="AC184" s="62"/>
      <c r="AD184" s="62"/>
      <c r="AE184" s="62"/>
      <c r="AF184" s="62"/>
      <c r="AG184" s="62"/>
      <c r="AH184" s="62"/>
      <c r="AI184" s="62"/>
      <c r="AJ184" s="62"/>
      <c r="AK184" s="62"/>
      <c r="AL184" s="62"/>
      <c r="AM184" s="62"/>
      <c r="AN184" s="62"/>
      <c r="AO184" s="62"/>
      <c r="AP184" s="62"/>
      <c r="AQ184" s="62"/>
      <c r="AR184" s="62"/>
      <c r="AS184" s="62"/>
    </row>
    <row r="185" spans="1:45" ht="22.5" customHeight="1">
      <c r="A185" s="61" t="s">
        <v>341</v>
      </c>
      <c r="B185" s="56" t="s">
        <v>358</v>
      </c>
      <c r="C185" s="56" t="s">
        <v>358</v>
      </c>
      <c r="D185" s="56" t="s">
        <v>382</v>
      </c>
      <c r="E185" s="56" t="s">
        <v>583</v>
      </c>
      <c r="F185" s="56"/>
      <c r="G185" s="56"/>
      <c r="H185" s="57"/>
      <c r="I185" s="57"/>
      <c r="J185" s="58" t="s">
        <v>584</v>
      </c>
      <c r="K185" s="69"/>
      <c r="L185" s="69"/>
      <c r="M185" s="69"/>
      <c r="N185" s="69">
        <f t="shared" si="112"/>
        <v>0</v>
      </c>
      <c r="O185" s="69"/>
      <c r="P185" s="69"/>
      <c r="Q185" s="69"/>
      <c r="R185" s="69"/>
      <c r="S185" s="69"/>
      <c r="T185" s="69"/>
      <c r="U185" s="60" t="e">
        <f t="shared" si="2"/>
        <v>#DIV/0!</v>
      </c>
      <c r="V185" s="61"/>
      <c r="W185" s="61"/>
      <c r="X185" s="61"/>
      <c r="Y185" s="37" t="s">
        <v>344</v>
      </c>
      <c r="Z185" s="62"/>
      <c r="AA185" s="62"/>
      <c r="AB185" s="62"/>
      <c r="AC185" s="62"/>
      <c r="AD185" s="62"/>
      <c r="AE185" s="62"/>
      <c r="AF185" s="62"/>
      <c r="AG185" s="62"/>
      <c r="AH185" s="62"/>
      <c r="AI185" s="62"/>
      <c r="AJ185" s="62"/>
      <c r="AK185" s="62"/>
      <c r="AL185" s="62"/>
      <c r="AM185" s="62"/>
      <c r="AN185" s="62"/>
      <c r="AO185" s="62"/>
      <c r="AP185" s="62"/>
      <c r="AQ185" s="62"/>
      <c r="AR185" s="62"/>
      <c r="AS185" s="62"/>
    </row>
    <row r="186" spans="1:45" ht="22.5" customHeight="1">
      <c r="A186" s="61" t="s">
        <v>341</v>
      </c>
      <c r="B186" s="56" t="s">
        <v>358</v>
      </c>
      <c r="C186" s="56" t="s">
        <v>358</v>
      </c>
      <c r="D186" s="56" t="s">
        <v>382</v>
      </c>
      <c r="E186" s="56" t="s">
        <v>585</v>
      </c>
      <c r="F186" s="56"/>
      <c r="G186" s="56"/>
      <c r="H186" s="57"/>
      <c r="I186" s="57"/>
      <c r="J186" s="58" t="s">
        <v>586</v>
      </c>
      <c r="K186" s="69"/>
      <c r="L186" s="69"/>
      <c r="M186" s="69"/>
      <c r="N186" s="69">
        <f t="shared" si="112"/>
        <v>0</v>
      </c>
      <c r="O186" s="69"/>
      <c r="P186" s="69"/>
      <c r="Q186" s="69"/>
      <c r="R186" s="69"/>
      <c r="S186" s="69"/>
      <c r="T186" s="69"/>
      <c r="U186" s="60" t="e">
        <f t="shared" si="2"/>
        <v>#DIV/0!</v>
      </c>
      <c r="V186" s="61"/>
      <c r="W186" s="61"/>
      <c r="X186" s="61"/>
      <c r="Y186" s="37" t="s">
        <v>344</v>
      </c>
      <c r="Z186" s="62"/>
      <c r="AA186" s="62"/>
      <c r="AB186" s="62"/>
      <c r="AC186" s="62"/>
      <c r="AD186" s="62"/>
      <c r="AE186" s="62"/>
      <c r="AF186" s="62"/>
      <c r="AG186" s="62"/>
      <c r="AH186" s="62"/>
      <c r="AI186" s="62"/>
      <c r="AJ186" s="62"/>
      <c r="AK186" s="62"/>
      <c r="AL186" s="62"/>
      <c r="AM186" s="62"/>
      <c r="AN186" s="62"/>
      <c r="AO186" s="62"/>
      <c r="AP186" s="62"/>
      <c r="AQ186" s="62"/>
      <c r="AR186" s="62"/>
      <c r="AS186" s="62"/>
    </row>
    <row r="187" spans="1:45" ht="22.5" customHeight="1">
      <c r="A187" s="61" t="s">
        <v>341</v>
      </c>
      <c r="B187" s="56" t="s">
        <v>358</v>
      </c>
      <c r="C187" s="56" t="s">
        <v>358</v>
      </c>
      <c r="D187" s="56" t="s">
        <v>382</v>
      </c>
      <c r="E187" s="56" t="s">
        <v>587</v>
      </c>
      <c r="F187" s="56"/>
      <c r="G187" s="56"/>
      <c r="H187" s="57"/>
      <c r="I187" s="57"/>
      <c r="J187" s="58" t="s">
        <v>588</v>
      </c>
      <c r="K187" s="69"/>
      <c r="L187" s="69"/>
      <c r="M187" s="69"/>
      <c r="N187" s="69">
        <f t="shared" si="112"/>
        <v>0</v>
      </c>
      <c r="O187" s="69"/>
      <c r="P187" s="69"/>
      <c r="Q187" s="69"/>
      <c r="R187" s="69"/>
      <c r="S187" s="69"/>
      <c r="T187" s="69"/>
      <c r="U187" s="60" t="e">
        <f t="shared" si="2"/>
        <v>#DIV/0!</v>
      </c>
      <c r="V187" s="61"/>
      <c r="W187" s="61"/>
      <c r="X187" s="61"/>
      <c r="Y187" s="37" t="s">
        <v>344</v>
      </c>
      <c r="Z187" s="62"/>
      <c r="AA187" s="62"/>
      <c r="AB187" s="62"/>
      <c r="AC187" s="62"/>
      <c r="AD187" s="62"/>
      <c r="AE187" s="62"/>
      <c r="AF187" s="62"/>
      <c r="AG187" s="62"/>
      <c r="AH187" s="62"/>
      <c r="AI187" s="62"/>
      <c r="AJ187" s="62"/>
      <c r="AK187" s="62"/>
      <c r="AL187" s="62"/>
      <c r="AM187" s="62"/>
      <c r="AN187" s="62"/>
      <c r="AO187" s="62"/>
      <c r="AP187" s="62"/>
      <c r="AQ187" s="62"/>
      <c r="AR187" s="62"/>
      <c r="AS187" s="62"/>
    </row>
    <row r="188" spans="1:45" ht="22.5" customHeight="1">
      <c r="A188" s="61" t="s">
        <v>341</v>
      </c>
      <c r="B188" s="56" t="s">
        <v>358</v>
      </c>
      <c r="C188" s="56" t="s">
        <v>358</v>
      </c>
      <c r="D188" s="56" t="s">
        <v>382</v>
      </c>
      <c r="E188" s="56" t="s">
        <v>589</v>
      </c>
      <c r="F188" s="56"/>
      <c r="G188" s="56"/>
      <c r="H188" s="57"/>
      <c r="I188" s="57"/>
      <c r="J188" s="58" t="s">
        <v>590</v>
      </c>
      <c r="K188" s="69"/>
      <c r="L188" s="69"/>
      <c r="M188" s="69"/>
      <c r="N188" s="69">
        <f t="shared" si="112"/>
        <v>0</v>
      </c>
      <c r="O188" s="69"/>
      <c r="P188" s="69"/>
      <c r="Q188" s="69"/>
      <c r="R188" s="69"/>
      <c r="S188" s="69"/>
      <c r="T188" s="69"/>
      <c r="U188" s="60" t="e">
        <f t="shared" si="2"/>
        <v>#DIV/0!</v>
      </c>
      <c r="V188" s="61"/>
      <c r="W188" s="61"/>
      <c r="X188" s="61"/>
      <c r="Y188" s="37" t="s">
        <v>344</v>
      </c>
      <c r="Z188" s="62"/>
      <c r="AA188" s="62"/>
      <c r="AB188" s="62"/>
      <c r="AC188" s="62"/>
      <c r="AD188" s="62"/>
      <c r="AE188" s="62"/>
      <c r="AF188" s="62"/>
      <c r="AG188" s="62"/>
      <c r="AH188" s="62"/>
      <c r="AI188" s="62"/>
      <c r="AJ188" s="62"/>
      <c r="AK188" s="62"/>
      <c r="AL188" s="62"/>
      <c r="AM188" s="62"/>
      <c r="AN188" s="62"/>
      <c r="AO188" s="62"/>
      <c r="AP188" s="62"/>
      <c r="AQ188" s="62"/>
      <c r="AR188" s="62"/>
      <c r="AS188" s="62"/>
    </row>
    <row r="189" spans="1:45" ht="22.5" customHeight="1">
      <c r="A189" s="50" t="s">
        <v>341</v>
      </c>
      <c r="B189" s="51" t="s">
        <v>358</v>
      </c>
      <c r="C189" s="51" t="s">
        <v>358</v>
      </c>
      <c r="D189" s="51" t="s">
        <v>386</v>
      </c>
      <c r="E189" s="51"/>
      <c r="F189" s="51"/>
      <c r="G189" s="51"/>
      <c r="H189" s="52"/>
      <c r="I189" s="52"/>
      <c r="J189" s="53" t="s">
        <v>591</v>
      </c>
      <c r="K189" s="68">
        <v>240922147</v>
      </c>
      <c r="L189" s="68"/>
      <c r="M189" s="68"/>
      <c r="N189" s="68">
        <f t="shared" si="112"/>
        <v>240922147</v>
      </c>
      <c r="O189" s="68">
        <f>+N189</f>
        <v>240922147</v>
      </c>
      <c r="P189" s="68"/>
      <c r="Q189" s="68"/>
      <c r="R189" s="68"/>
      <c r="S189" s="68">
        <f>+T189</f>
        <v>221068526</v>
      </c>
      <c r="T189" s="68">
        <v>221068526</v>
      </c>
      <c r="U189" s="55">
        <f t="shared" si="2"/>
        <v>1</v>
      </c>
      <c r="V189" s="51"/>
      <c r="W189" s="50" t="s">
        <v>592</v>
      </c>
      <c r="X189" s="50"/>
      <c r="Y189" s="37" t="s">
        <v>344</v>
      </c>
      <c r="Z189" s="62"/>
      <c r="AA189" s="62"/>
      <c r="AB189" s="62"/>
      <c r="AC189" s="62"/>
      <c r="AD189" s="62"/>
      <c r="AE189" s="62"/>
      <c r="AF189" s="62"/>
      <c r="AG189" s="62"/>
      <c r="AH189" s="62"/>
      <c r="AI189" s="62"/>
      <c r="AJ189" s="62"/>
      <c r="AK189" s="62"/>
      <c r="AL189" s="62"/>
      <c r="AM189" s="62"/>
      <c r="AN189" s="62"/>
      <c r="AO189" s="62"/>
      <c r="AP189" s="62"/>
      <c r="AQ189" s="62"/>
      <c r="AR189" s="62"/>
      <c r="AS189" s="62"/>
    </row>
    <row r="190" spans="1:45" ht="22.5" customHeight="1">
      <c r="A190" s="50" t="s">
        <v>341</v>
      </c>
      <c r="B190" s="51" t="s">
        <v>358</v>
      </c>
      <c r="C190" s="51" t="s">
        <v>358</v>
      </c>
      <c r="D190" s="51" t="s">
        <v>411</v>
      </c>
      <c r="E190" s="51"/>
      <c r="F190" s="51"/>
      <c r="G190" s="51"/>
      <c r="H190" s="52"/>
      <c r="I190" s="52"/>
      <c r="J190" s="53" t="s">
        <v>593</v>
      </c>
      <c r="K190" s="68"/>
      <c r="L190" s="68"/>
      <c r="M190" s="68"/>
      <c r="N190" s="68">
        <f t="shared" si="112"/>
        <v>0</v>
      </c>
      <c r="O190" s="68"/>
      <c r="P190" s="68"/>
      <c r="Q190" s="68"/>
      <c r="R190" s="68"/>
      <c r="S190" s="68"/>
      <c r="T190" s="68"/>
      <c r="U190" s="55" t="e">
        <f t="shared" si="2"/>
        <v>#DIV/0!</v>
      </c>
      <c r="V190" s="51"/>
      <c r="W190" s="50" t="s">
        <v>594</v>
      </c>
      <c r="X190" s="50"/>
      <c r="Y190" s="37" t="s">
        <v>344</v>
      </c>
      <c r="Z190" s="62"/>
      <c r="AA190" s="62"/>
      <c r="AB190" s="62"/>
      <c r="AC190" s="62"/>
      <c r="AD190" s="62"/>
      <c r="AE190" s="62"/>
      <c r="AF190" s="62"/>
      <c r="AG190" s="62"/>
      <c r="AH190" s="62"/>
      <c r="AI190" s="62"/>
      <c r="AJ190" s="62"/>
      <c r="AK190" s="62"/>
      <c r="AL190" s="62"/>
      <c r="AM190" s="62"/>
      <c r="AN190" s="62"/>
      <c r="AO190" s="62"/>
      <c r="AP190" s="62"/>
      <c r="AQ190" s="62"/>
      <c r="AR190" s="62"/>
      <c r="AS190" s="62"/>
    </row>
    <row r="191" spans="1:45" ht="22.5" customHeight="1">
      <c r="A191" s="44" t="s">
        <v>341</v>
      </c>
      <c r="B191" s="45" t="s">
        <v>358</v>
      </c>
      <c r="C191" s="45" t="s">
        <v>382</v>
      </c>
      <c r="D191" s="45"/>
      <c r="E191" s="45"/>
      <c r="F191" s="45"/>
      <c r="G191" s="45"/>
      <c r="H191" s="46"/>
      <c r="I191" s="46"/>
      <c r="J191" s="47" t="s">
        <v>595</v>
      </c>
      <c r="K191" s="73">
        <f t="shared" ref="K191:M191" si="138">+K192+K195+K196</f>
        <v>0</v>
      </c>
      <c r="L191" s="73">
        <f t="shared" si="138"/>
        <v>0</v>
      </c>
      <c r="M191" s="73">
        <f t="shared" si="138"/>
        <v>0</v>
      </c>
      <c r="N191" s="73">
        <f t="shared" si="112"/>
        <v>0</v>
      </c>
      <c r="O191" s="73">
        <f t="shared" ref="O191:T191" si="139">+O192+O195+O196</f>
        <v>0</v>
      </c>
      <c r="P191" s="73">
        <f t="shared" si="139"/>
        <v>0</v>
      </c>
      <c r="Q191" s="73">
        <f t="shared" si="139"/>
        <v>0</v>
      </c>
      <c r="R191" s="73">
        <f t="shared" si="139"/>
        <v>0</v>
      </c>
      <c r="S191" s="73">
        <f t="shared" si="139"/>
        <v>0</v>
      </c>
      <c r="T191" s="73">
        <f t="shared" si="139"/>
        <v>0</v>
      </c>
      <c r="U191" s="49" t="e">
        <f t="shared" si="2"/>
        <v>#DIV/0!</v>
      </c>
      <c r="V191" s="45"/>
      <c r="W191" s="45" t="s">
        <v>596</v>
      </c>
      <c r="X191" s="45"/>
      <c r="Y191" s="37" t="s">
        <v>344</v>
      </c>
      <c r="Z191" s="62"/>
      <c r="AA191" s="62"/>
      <c r="AB191" s="62"/>
      <c r="AC191" s="62"/>
      <c r="AD191" s="62"/>
      <c r="AE191" s="62"/>
      <c r="AF191" s="62"/>
      <c r="AG191" s="62"/>
      <c r="AH191" s="62"/>
      <c r="AI191" s="62"/>
      <c r="AJ191" s="62"/>
      <c r="AK191" s="62"/>
      <c r="AL191" s="62"/>
      <c r="AM191" s="62"/>
      <c r="AN191" s="62"/>
      <c r="AO191" s="62"/>
      <c r="AP191" s="62"/>
      <c r="AQ191" s="62"/>
      <c r="AR191" s="62"/>
      <c r="AS191" s="62"/>
    </row>
    <row r="192" spans="1:45" ht="22.5" customHeight="1">
      <c r="A192" s="51" t="s">
        <v>341</v>
      </c>
      <c r="B192" s="51" t="s">
        <v>358</v>
      </c>
      <c r="C192" s="51" t="s">
        <v>382</v>
      </c>
      <c r="D192" s="51" t="s">
        <v>345</v>
      </c>
      <c r="E192" s="51"/>
      <c r="F192" s="51"/>
      <c r="G192" s="51"/>
      <c r="H192" s="52"/>
      <c r="I192" s="52"/>
      <c r="J192" s="53" t="s">
        <v>597</v>
      </c>
      <c r="K192" s="68">
        <f t="shared" ref="K192:M192" si="140">+K193+K194</f>
        <v>0</v>
      </c>
      <c r="L192" s="68">
        <f t="shared" si="140"/>
        <v>0</v>
      </c>
      <c r="M192" s="68">
        <f t="shared" si="140"/>
        <v>0</v>
      </c>
      <c r="N192" s="68">
        <f t="shared" si="112"/>
        <v>0</v>
      </c>
      <c r="O192" s="68">
        <f t="shared" ref="O192:T192" si="141">+O193+O194</f>
        <v>0</v>
      </c>
      <c r="P192" s="68">
        <f t="shared" si="141"/>
        <v>0</v>
      </c>
      <c r="Q192" s="68">
        <f t="shared" si="141"/>
        <v>0</v>
      </c>
      <c r="R192" s="68">
        <f t="shared" si="141"/>
        <v>0</v>
      </c>
      <c r="S192" s="68">
        <f t="shared" si="141"/>
        <v>0</v>
      </c>
      <c r="T192" s="68">
        <f t="shared" si="141"/>
        <v>0</v>
      </c>
      <c r="U192" s="55" t="e">
        <f t="shared" si="2"/>
        <v>#DIV/0!</v>
      </c>
      <c r="V192" s="51"/>
      <c r="W192" s="50" t="s">
        <v>598</v>
      </c>
      <c r="X192" s="50" t="s">
        <v>599</v>
      </c>
      <c r="Y192" s="37" t="s">
        <v>344</v>
      </c>
      <c r="Z192" s="62"/>
      <c r="AA192" s="62"/>
      <c r="AB192" s="62"/>
      <c r="AC192" s="62"/>
      <c r="AD192" s="62"/>
      <c r="AE192" s="62"/>
      <c r="AF192" s="62"/>
      <c r="AG192" s="62"/>
      <c r="AH192" s="62"/>
      <c r="AI192" s="62"/>
      <c r="AJ192" s="62"/>
      <c r="AK192" s="62"/>
      <c r="AL192" s="62"/>
      <c r="AM192" s="62"/>
      <c r="AN192" s="62"/>
      <c r="AO192" s="62"/>
      <c r="AP192" s="62"/>
      <c r="AQ192" s="62"/>
      <c r="AR192" s="62"/>
      <c r="AS192" s="62"/>
    </row>
    <row r="193" spans="1:45" ht="22.5" customHeight="1">
      <c r="A193" s="61" t="s">
        <v>341</v>
      </c>
      <c r="B193" s="56" t="s">
        <v>358</v>
      </c>
      <c r="C193" s="56" t="s">
        <v>382</v>
      </c>
      <c r="D193" s="56" t="s">
        <v>345</v>
      </c>
      <c r="E193" s="56" t="s">
        <v>345</v>
      </c>
      <c r="F193" s="56"/>
      <c r="G193" s="56"/>
      <c r="H193" s="57"/>
      <c r="I193" s="57"/>
      <c r="J193" s="58" t="s">
        <v>600</v>
      </c>
      <c r="K193" s="69"/>
      <c r="L193" s="69"/>
      <c r="M193" s="69"/>
      <c r="N193" s="69">
        <f t="shared" si="112"/>
        <v>0</v>
      </c>
      <c r="O193" s="69"/>
      <c r="P193" s="69"/>
      <c r="Q193" s="69"/>
      <c r="R193" s="69"/>
      <c r="S193" s="69"/>
      <c r="T193" s="69"/>
      <c r="U193" s="60" t="e">
        <f t="shared" si="2"/>
        <v>#DIV/0!</v>
      </c>
      <c r="V193" s="61"/>
      <c r="W193" s="61" t="s">
        <v>601</v>
      </c>
      <c r="X193" s="61" t="s">
        <v>602</v>
      </c>
      <c r="Y193" s="37" t="s">
        <v>344</v>
      </c>
      <c r="Z193" s="62"/>
      <c r="AA193" s="62"/>
      <c r="AB193" s="62"/>
      <c r="AC193" s="62"/>
      <c r="AD193" s="62"/>
      <c r="AE193" s="62"/>
      <c r="AF193" s="62"/>
      <c r="AG193" s="62"/>
      <c r="AH193" s="62"/>
      <c r="AI193" s="62"/>
      <c r="AJ193" s="62"/>
      <c r="AK193" s="62"/>
      <c r="AL193" s="62"/>
      <c r="AM193" s="62"/>
      <c r="AN193" s="62"/>
      <c r="AO193" s="62"/>
      <c r="AP193" s="62"/>
      <c r="AQ193" s="62"/>
      <c r="AR193" s="62"/>
      <c r="AS193" s="62"/>
    </row>
    <row r="194" spans="1:45" ht="22.5" customHeight="1">
      <c r="A194" s="61" t="s">
        <v>341</v>
      </c>
      <c r="B194" s="56" t="s">
        <v>358</v>
      </c>
      <c r="C194" s="56" t="s">
        <v>382</v>
      </c>
      <c r="D194" s="56" t="s">
        <v>345</v>
      </c>
      <c r="E194" s="56" t="s">
        <v>358</v>
      </c>
      <c r="F194" s="56"/>
      <c r="G194" s="56"/>
      <c r="H194" s="57"/>
      <c r="I194" s="57"/>
      <c r="J194" s="58" t="s">
        <v>603</v>
      </c>
      <c r="K194" s="69"/>
      <c r="L194" s="69"/>
      <c r="M194" s="69"/>
      <c r="N194" s="69">
        <f t="shared" si="112"/>
        <v>0</v>
      </c>
      <c r="O194" s="69"/>
      <c r="P194" s="69"/>
      <c r="Q194" s="69"/>
      <c r="R194" s="69"/>
      <c r="S194" s="69"/>
      <c r="T194" s="69"/>
      <c r="U194" s="60" t="e">
        <f t="shared" si="2"/>
        <v>#DIV/0!</v>
      </c>
      <c r="V194" s="56"/>
      <c r="W194" s="61" t="s">
        <v>604</v>
      </c>
      <c r="X194" s="61"/>
      <c r="Y194" s="37" t="s">
        <v>344</v>
      </c>
      <c r="Z194" s="62"/>
      <c r="AA194" s="62"/>
      <c r="AB194" s="62"/>
      <c r="AC194" s="62"/>
      <c r="AD194" s="62"/>
      <c r="AE194" s="62"/>
      <c r="AF194" s="62"/>
      <c r="AG194" s="62"/>
      <c r="AH194" s="62"/>
      <c r="AI194" s="62"/>
      <c r="AJ194" s="62"/>
      <c r="AK194" s="62"/>
      <c r="AL194" s="62"/>
      <c r="AM194" s="62"/>
      <c r="AN194" s="62"/>
      <c r="AO194" s="62"/>
      <c r="AP194" s="62"/>
      <c r="AQ194" s="62"/>
      <c r="AR194" s="62"/>
      <c r="AS194" s="62"/>
    </row>
    <row r="195" spans="1:45" ht="22.5" customHeight="1">
      <c r="A195" s="50" t="s">
        <v>341</v>
      </c>
      <c r="B195" s="51" t="s">
        <v>358</v>
      </c>
      <c r="C195" s="51" t="s">
        <v>382</v>
      </c>
      <c r="D195" s="51" t="s">
        <v>358</v>
      </c>
      <c r="E195" s="51"/>
      <c r="F195" s="51"/>
      <c r="G195" s="51"/>
      <c r="H195" s="52"/>
      <c r="I195" s="52"/>
      <c r="J195" s="53" t="s">
        <v>605</v>
      </c>
      <c r="K195" s="68"/>
      <c r="L195" s="68"/>
      <c r="M195" s="68"/>
      <c r="N195" s="68">
        <f t="shared" si="112"/>
        <v>0</v>
      </c>
      <c r="O195" s="68"/>
      <c r="P195" s="68"/>
      <c r="Q195" s="68"/>
      <c r="R195" s="68"/>
      <c r="S195" s="68"/>
      <c r="T195" s="68"/>
      <c r="U195" s="55" t="e">
        <f t="shared" si="2"/>
        <v>#DIV/0!</v>
      </c>
      <c r="V195" s="51"/>
      <c r="W195" s="50" t="s">
        <v>606</v>
      </c>
      <c r="X195" s="50"/>
      <c r="Y195" s="37" t="s">
        <v>344</v>
      </c>
      <c r="Z195" s="62"/>
      <c r="AA195" s="62"/>
      <c r="AB195" s="62"/>
      <c r="AC195" s="62"/>
      <c r="AD195" s="62"/>
      <c r="AE195" s="62"/>
      <c r="AF195" s="62"/>
      <c r="AG195" s="62"/>
      <c r="AH195" s="62"/>
      <c r="AI195" s="62"/>
      <c r="AJ195" s="62"/>
      <c r="AK195" s="62"/>
      <c r="AL195" s="62"/>
      <c r="AM195" s="62"/>
      <c r="AN195" s="62"/>
      <c r="AO195" s="62"/>
      <c r="AP195" s="62"/>
      <c r="AQ195" s="62"/>
      <c r="AR195" s="62"/>
      <c r="AS195" s="62"/>
    </row>
    <row r="196" spans="1:45" ht="22.5" customHeight="1">
      <c r="A196" s="50" t="s">
        <v>341</v>
      </c>
      <c r="B196" s="51" t="s">
        <v>358</v>
      </c>
      <c r="C196" s="51" t="s">
        <v>382</v>
      </c>
      <c r="D196" s="51" t="s">
        <v>382</v>
      </c>
      <c r="E196" s="51"/>
      <c r="F196" s="51"/>
      <c r="G196" s="51"/>
      <c r="H196" s="52"/>
      <c r="I196" s="52"/>
      <c r="J196" s="53" t="s">
        <v>607</v>
      </c>
      <c r="K196" s="68"/>
      <c r="L196" s="68"/>
      <c r="M196" s="68"/>
      <c r="N196" s="68">
        <f t="shared" si="112"/>
        <v>0</v>
      </c>
      <c r="O196" s="68"/>
      <c r="P196" s="68"/>
      <c r="Q196" s="68"/>
      <c r="R196" s="68"/>
      <c r="S196" s="68"/>
      <c r="T196" s="68"/>
      <c r="U196" s="55" t="e">
        <f t="shared" si="2"/>
        <v>#DIV/0!</v>
      </c>
      <c r="V196" s="51"/>
      <c r="W196" s="50" t="s">
        <v>608</v>
      </c>
      <c r="X196" s="50" t="s">
        <v>609</v>
      </c>
      <c r="Y196" s="37" t="s">
        <v>344</v>
      </c>
      <c r="Z196" s="62"/>
      <c r="AA196" s="62"/>
      <c r="AB196" s="62"/>
      <c r="AC196" s="62"/>
      <c r="AD196" s="62"/>
      <c r="AE196" s="62"/>
      <c r="AF196" s="62"/>
      <c r="AG196" s="62"/>
      <c r="AH196" s="62"/>
      <c r="AI196" s="62"/>
      <c r="AJ196" s="62"/>
      <c r="AK196" s="62"/>
      <c r="AL196" s="62"/>
      <c r="AM196" s="62"/>
      <c r="AN196" s="62"/>
      <c r="AO196" s="62"/>
      <c r="AP196" s="62"/>
      <c r="AQ196" s="62"/>
      <c r="AR196" s="62"/>
      <c r="AS196" s="62"/>
    </row>
    <row r="197" spans="1:45" ht="22.5" customHeight="1">
      <c r="A197" s="44" t="s">
        <v>341</v>
      </c>
      <c r="B197" s="45" t="s">
        <v>358</v>
      </c>
      <c r="C197" s="45" t="s">
        <v>386</v>
      </c>
      <c r="D197" s="45"/>
      <c r="E197" s="45"/>
      <c r="F197" s="45"/>
      <c r="G197" s="45"/>
      <c r="H197" s="46"/>
      <c r="I197" s="46"/>
      <c r="J197" s="47" t="s">
        <v>610</v>
      </c>
      <c r="K197" s="73">
        <f t="shared" ref="K197:M197" si="142">+K198+K209+K215</f>
        <v>0</v>
      </c>
      <c r="L197" s="73">
        <f t="shared" si="142"/>
        <v>0</v>
      </c>
      <c r="M197" s="73">
        <f t="shared" si="142"/>
        <v>0</v>
      </c>
      <c r="N197" s="73">
        <f t="shared" si="112"/>
        <v>0</v>
      </c>
      <c r="O197" s="73">
        <f t="shared" ref="O197:T197" si="143">+O198+O209+O215</f>
        <v>0</v>
      </c>
      <c r="P197" s="73">
        <f t="shared" si="143"/>
        <v>0</v>
      </c>
      <c r="Q197" s="73">
        <f t="shared" si="143"/>
        <v>0</v>
      </c>
      <c r="R197" s="73">
        <f t="shared" si="143"/>
        <v>0</v>
      </c>
      <c r="S197" s="73">
        <f t="shared" si="143"/>
        <v>0</v>
      </c>
      <c r="T197" s="73">
        <f t="shared" si="143"/>
        <v>0</v>
      </c>
      <c r="U197" s="49" t="e">
        <f t="shared" si="2"/>
        <v>#DIV/0!</v>
      </c>
      <c r="V197" s="45"/>
      <c r="W197" s="45" t="s">
        <v>611</v>
      </c>
      <c r="X197" s="45"/>
      <c r="Y197" s="37" t="s">
        <v>344</v>
      </c>
      <c r="Z197" s="62"/>
      <c r="AA197" s="62"/>
      <c r="AB197" s="62"/>
      <c r="AC197" s="62"/>
      <c r="AD197" s="62"/>
      <c r="AE197" s="62"/>
      <c r="AF197" s="62"/>
      <c r="AG197" s="62"/>
      <c r="AH197" s="62"/>
      <c r="AI197" s="62"/>
      <c r="AJ197" s="62"/>
      <c r="AK197" s="62"/>
      <c r="AL197" s="62"/>
      <c r="AM197" s="62"/>
      <c r="AN197" s="62"/>
      <c r="AO197" s="62"/>
      <c r="AP197" s="62"/>
      <c r="AQ197" s="62"/>
      <c r="AR197" s="62"/>
      <c r="AS197" s="62"/>
    </row>
    <row r="198" spans="1:45" ht="22.5" customHeight="1">
      <c r="A198" s="50" t="s">
        <v>341</v>
      </c>
      <c r="B198" s="51" t="s">
        <v>358</v>
      </c>
      <c r="C198" s="51" t="s">
        <v>386</v>
      </c>
      <c r="D198" s="51" t="s">
        <v>345</v>
      </c>
      <c r="E198" s="51"/>
      <c r="F198" s="51"/>
      <c r="G198" s="51"/>
      <c r="H198" s="52"/>
      <c r="I198" s="52"/>
      <c r="J198" s="53" t="s">
        <v>612</v>
      </c>
      <c r="K198" s="68">
        <f t="shared" ref="K198:M198" si="144">+K199+K202+K208</f>
        <v>0</v>
      </c>
      <c r="L198" s="68">
        <f t="shared" si="144"/>
        <v>0</v>
      </c>
      <c r="M198" s="68">
        <f t="shared" si="144"/>
        <v>0</v>
      </c>
      <c r="N198" s="68">
        <f t="shared" si="112"/>
        <v>0</v>
      </c>
      <c r="O198" s="68">
        <f t="shared" ref="O198:T198" si="145">+O199+O202+O208</f>
        <v>0</v>
      </c>
      <c r="P198" s="68">
        <f t="shared" si="145"/>
        <v>0</v>
      </c>
      <c r="Q198" s="68">
        <f t="shared" si="145"/>
        <v>0</v>
      </c>
      <c r="R198" s="68">
        <f t="shared" si="145"/>
        <v>0</v>
      </c>
      <c r="S198" s="68">
        <f t="shared" si="145"/>
        <v>0</v>
      </c>
      <c r="T198" s="68">
        <f t="shared" si="145"/>
        <v>0</v>
      </c>
      <c r="U198" s="55" t="e">
        <f t="shared" si="2"/>
        <v>#DIV/0!</v>
      </c>
      <c r="V198" s="51"/>
      <c r="W198" s="50" t="s">
        <v>613</v>
      </c>
      <c r="X198" s="50" t="s">
        <v>614</v>
      </c>
      <c r="Y198" s="37" t="s">
        <v>344</v>
      </c>
      <c r="Z198" s="62"/>
      <c r="AA198" s="62"/>
      <c r="AB198" s="62"/>
      <c r="AC198" s="62"/>
      <c r="AD198" s="62"/>
      <c r="AE198" s="62"/>
      <c r="AF198" s="62"/>
      <c r="AG198" s="62"/>
      <c r="AH198" s="62"/>
      <c r="AI198" s="62"/>
      <c r="AJ198" s="62"/>
      <c r="AK198" s="62"/>
      <c r="AL198" s="62"/>
      <c r="AM198" s="62"/>
      <c r="AN198" s="62"/>
      <c r="AO198" s="62"/>
      <c r="AP198" s="62"/>
      <c r="AQ198" s="62"/>
      <c r="AR198" s="62"/>
      <c r="AS198" s="62"/>
    </row>
    <row r="199" spans="1:45" ht="22.5" customHeight="1">
      <c r="A199" s="61" t="s">
        <v>341</v>
      </c>
      <c r="B199" s="56" t="s">
        <v>358</v>
      </c>
      <c r="C199" s="56" t="s">
        <v>386</v>
      </c>
      <c r="D199" s="56" t="s">
        <v>345</v>
      </c>
      <c r="E199" s="56" t="s">
        <v>345</v>
      </c>
      <c r="F199" s="56"/>
      <c r="G199" s="56"/>
      <c r="H199" s="57"/>
      <c r="I199" s="57"/>
      <c r="J199" s="58" t="s">
        <v>615</v>
      </c>
      <c r="K199" s="69">
        <f t="shared" ref="K199:M199" si="146">+K200+K201</f>
        <v>0</v>
      </c>
      <c r="L199" s="69">
        <f t="shared" si="146"/>
        <v>0</v>
      </c>
      <c r="M199" s="69">
        <f t="shared" si="146"/>
        <v>0</v>
      </c>
      <c r="N199" s="69">
        <f t="shared" si="112"/>
        <v>0</v>
      </c>
      <c r="O199" s="69">
        <f t="shared" ref="O199:T199" si="147">+O200+O201</f>
        <v>0</v>
      </c>
      <c r="P199" s="69">
        <f t="shared" si="147"/>
        <v>0</v>
      </c>
      <c r="Q199" s="69">
        <f t="shared" si="147"/>
        <v>0</v>
      </c>
      <c r="R199" s="69">
        <f t="shared" si="147"/>
        <v>0</v>
      </c>
      <c r="S199" s="69">
        <f t="shared" si="147"/>
        <v>0</v>
      </c>
      <c r="T199" s="69">
        <f t="shared" si="147"/>
        <v>0</v>
      </c>
      <c r="U199" s="60" t="e">
        <f t="shared" si="2"/>
        <v>#DIV/0!</v>
      </c>
      <c r="V199" s="61"/>
      <c r="W199" s="61" t="s">
        <v>616</v>
      </c>
      <c r="X199" s="61" t="s">
        <v>602</v>
      </c>
      <c r="Y199" s="37" t="s">
        <v>344</v>
      </c>
      <c r="Z199" s="62"/>
      <c r="AA199" s="62"/>
      <c r="AB199" s="62"/>
      <c r="AC199" s="62"/>
      <c r="AD199" s="62"/>
      <c r="AE199" s="62"/>
      <c r="AF199" s="62"/>
      <c r="AG199" s="62"/>
      <c r="AH199" s="62"/>
      <c r="AI199" s="62"/>
      <c r="AJ199" s="62"/>
      <c r="AK199" s="62"/>
      <c r="AL199" s="62"/>
      <c r="AM199" s="62"/>
      <c r="AN199" s="62"/>
      <c r="AO199" s="62"/>
      <c r="AP199" s="62"/>
      <c r="AQ199" s="62"/>
      <c r="AR199" s="62"/>
      <c r="AS199" s="62"/>
    </row>
    <row r="200" spans="1:45" ht="22.5" customHeight="1">
      <c r="A200" s="66" t="s">
        <v>341</v>
      </c>
      <c r="B200" s="57" t="s">
        <v>358</v>
      </c>
      <c r="C200" s="57" t="s">
        <v>386</v>
      </c>
      <c r="D200" s="57" t="s">
        <v>345</v>
      </c>
      <c r="E200" s="57" t="s">
        <v>345</v>
      </c>
      <c r="F200" s="56" t="s">
        <v>345</v>
      </c>
      <c r="G200" s="57"/>
      <c r="H200" s="57"/>
      <c r="I200" s="57"/>
      <c r="J200" s="63" t="s">
        <v>617</v>
      </c>
      <c r="K200" s="70"/>
      <c r="L200" s="70"/>
      <c r="M200" s="70"/>
      <c r="N200" s="70">
        <f t="shared" si="112"/>
        <v>0</v>
      </c>
      <c r="O200" s="70"/>
      <c r="P200" s="70"/>
      <c r="Q200" s="70"/>
      <c r="R200" s="70"/>
      <c r="S200" s="70"/>
      <c r="T200" s="70"/>
      <c r="U200" s="65" t="e">
        <f t="shared" si="2"/>
        <v>#DIV/0!</v>
      </c>
      <c r="V200" s="57"/>
      <c r="W200" s="66" t="s">
        <v>618</v>
      </c>
      <c r="X200" s="66"/>
      <c r="Y200" s="37" t="s">
        <v>344</v>
      </c>
      <c r="Z200" s="24"/>
      <c r="AA200" s="24"/>
      <c r="AB200" s="24"/>
      <c r="AC200" s="24"/>
      <c r="AD200" s="24"/>
      <c r="AE200" s="24"/>
      <c r="AF200" s="24"/>
      <c r="AG200" s="24"/>
      <c r="AH200" s="24"/>
      <c r="AI200" s="24"/>
      <c r="AJ200" s="24"/>
      <c r="AK200" s="24"/>
      <c r="AL200" s="24"/>
      <c r="AM200" s="24"/>
      <c r="AN200" s="24"/>
      <c r="AO200" s="24"/>
      <c r="AP200" s="24"/>
      <c r="AQ200" s="24"/>
      <c r="AR200" s="24"/>
      <c r="AS200" s="24"/>
    </row>
    <row r="201" spans="1:45" ht="22.5" customHeight="1">
      <c r="A201" s="66" t="s">
        <v>341</v>
      </c>
      <c r="B201" s="57" t="s">
        <v>358</v>
      </c>
      <c r="C201" s="57" t="s">
        <v>386</v>
      </c>
      <c r="D201" s="57" t="s">
        <v>345</v>
      </c>
      <c r="E201" s="57" t="s">
        <v>345</v>
      </c>
      <c r="F201" s="56" t="s">
        <v>358</v>
      </c>
      <c r="G201" s="57"/>
      <c r="H201" s="57"/>
      <c r="I201" s="57"/>
      <c r="J201" s="63" t="s">
        <v>619</v>
      </c>
      <c r="K201" s="70"/>
      <c r="L201" s="70"/>
      <c r="M201" s="70"/>
      <c r="N201" s="70">
        <f t="shared" si="112"/>
        <v>0</v>
      </c>
      <c r="O201" s="70"/>
      <c r="P201" s="70"/>
      <c r="Q201" s="70"/>
      <c r="R201" s="70"/>
      <c r="S201" s="70"/>
      <c r="T201" s="70"/>
      <c r="U201" s="65" t="e">
        <f t="shared" si="2"/>
        <v>#DIV/0!</v>
      </c>
      <c r="V201" s="66"/>
      <c r="W201" s="66" t="s">
        <v>620</v>
      </c>
      <c r="X201" s="66"/>
      <c r="Y201" s="37" t="s">
        <v>344</v>
      </c>
      <c r="Z201" s="24"/>
      <c r="AA201" s="24"/>
      <c r="AB201" s="24"/>
      <c r="AC201" s="24"/>
      <c r="AD201" s="24"/>
      <c r="AE201" s="24"/>
      <c r="AF201" s="24"/>
      <c r="AG201" s="24"/>
      <c r="AH201" s="24"/>
      <c r="AI201" s="24"/>
      <c r="AJ201" s="24"/>
      <c r="AK201" s="24"/>
      <c r="AL201" s="24"/>
      <c r="AM201" s="24"/>
      <c r="AN201" s="24"/>
      <c r="AO201" s="24"/>
      <c r="AP201" s="24"/>
      <c r="AQ201" s="24"/>
      <c r="AR201" s="24"/>
      <c r="AS201" s="24"/>
    </row>
    <row r="202" spans="1:45" ht="22.5" customHeight="1">
      <c r="A202" s="61" t="s">
        <v>341</v>
      </c>
      <c r="B202" s="56" t="s">
        <v>358</v>
      </c>
      <c r="C202" s="56" t="s">
        <v>386</v>
      </c>
      <c r="D202" s="56" t="s">
        <v>345</v>
      </c>
      <c r="E202" s="56" t="s">
        <v>358</v>
      </c>
      <c r="F202" s="56"/>
      <c r="G202" s="56"/>
      <c r="H202" s="57"/>
      <c r="I202" s="57"/>
      <c r="J202" s="58" t="s">
        <v>621</v>
      </c>
      <c r="K202" s="69">
        <f t="shared" ref="K202:M202" si="148">+K203+K204+K205+K206+K207</f>
        <v>0</v>
      </c>
      <c r="L202" s="69">
        <f t="shared" si="148"/>
        <v>0</v>
      </c>
      <c r="M202" s="69">
        <f t="shared" si="148"/>
        <v>0</v>
      </c>
      <c r="N202" s="69">
        <f t="shared" si="112"/>
        <v>0</v>
      </c>
      <c r="O202" s="69">
        <f t="shared" ref="O202:T202" si="149">+O203+O204+O205+O206+O207</f>
        <v>0</v>
      </c>
      <c r="P202" s="69">
        <f t="shared" si="149"/>
        <v>0</v>
      </c>
      <c r="Q202" s="69">
        <f t="shared" si="149"/>
        <v>0</v>
      </c>
      <c r="R202" s="69">
        <f t="shared" si="149"/>
        <v>0</v>
      </c>
      <c r="S202" s="69">
        <f t="shared" si="149"/>
        <v>0</v>
      </c>
      <c r="T202" s="69">
        <f t="shared" si="149"/>
        <v>0</v>
      </c>
      <c r="U202" s="60" t="e">
        <f t="shared" si="2"/>
        <v>#DIV/0!</v>
      </c>
      <c r="V202" s="61"/>
      <c r="W202" s="61" t="s">
        <v>622</v>
      </c>
      <c r="X202" s="61"/>
      <c r="Y202" s="37" t="s">
        <v>344</v>
      </c>
      <c r="Z202" s="62"/>
      <c r="AA202" s="62"/>
      <c r="AB202" s="62"/>
      <c r="AC202" s="62"/>
      <c r="AD202" s="62"/>
      <c r="AE202" s="62"/>
      <c r="AF202" s="62"/>
      <c r="AG202" s="62"/>
      <c r="AH202" s="62"/>
      <c r="AI202" s="62"/>
      <c r="AJ202" s="62"/>
      <c r="AK202" s="62"/>
      <c r="AL202" s="62"/>
      <c r="AM202" s="62"/>
      <c r="AN202" s="62"/>
      <c r="AO202" s="62"/>
      <c r="AP202" s="62"/>
      <c r="AQ202" s="62"/>
      <c r="AR202" s="62"/>
      <c r="AS202" s="62"/>
    </row>
    <row r="203" spans="1:45" ht="22.5" customHeight="1">
      <c r="A203" s="66" t="s">
        <v>341</v>
      </c>
      <c r="B203" s="57" t="s">
        <v>358</v>
      </c>
      <c r="C203" s="57" t="s">
        <v>386</v>
      </c>
      <c r="D203" s="57" t="s">
        <v>345</v>
      </c>
      <c r="E203" s="57" t="s">
        <v>358</v>
      </c>
      <c r="F203" s="56" t="s">
        <v>345</v>
      </c>
      <c r="G203" s="57"/>
      <c r="H203" s="57"/>
      <c r="I203" s="57"/>
      <c r="J203" s="63" t="s">
        <v>623</v>
      </c>
      <c r="K203" s="70"/>
      <c r="L203" s="70"/>
      <c r="M203" s="70"/>
      <c r="N203" s="70">
        <f t="shared" si="112"/>
        <v>0</v>
      </c>
      <c r="O203" s="70"/>
      <c r="P203" s="70"/>
      <c r="Q203" s="70"/>
      <c r="R203" s="70"/>
      <c r="S203" s="70"/>
      <c r="T203" s="70"/>
      <c r="U203" s="65" t="e">
        <f t="shared" si="2"/>
        <v>#DIV/0!</v>
      </c>
      <c r="V203" s="66"/>
      <c r="W203" s="66" t="s">
        <v>624</v>
      </c>
      <c r="X203" s="66"/>
      <c r="Y203" s="37" t="s">
        <v>344</v>
      </c>
      <c r="Z203" s="24"/>
      <c r="AA203" s="24"/>
      <c r="AB203" s="24"/>
      <c r="AC203" s="24"/>
      <c r="AD203" s="24"/>
      <c r="AE203" s="24"/>
      <c r="AF203" s="24"/>
      <c r="AG203" s="24"/>
      <c r="AH203" s="24"/>
      <c r="AI203" s="24"/>
      <c r="AJ203" s="24"/>
      <c r="AK203" s="24"/>
      <c r="AL203" s="24"/>
      <c r="AM203" s="24"/>
      <c r="AN203" s="24"/>
      <c r="AO203" s="24"/>
      <c r="AP203" s="24"/>
      <c r="AQ203" s="24"/>
      <c r="AR203" s="24"/>
      <c r="AS203" s="24"/>
    </row>
    <row r="204" spans="1:45" ht="22.5" customHeight="1">
      <c r="A204" s="66" t="s">
        <v>341</v>
      </c>
      <c r="B204" s="57" t="s">
        <v>358</v>
      </c>
      <c r="C204" s="57" t="s">
        <v>386</v>
      </c>
      <c r="D204" s="57" t="s">
        <v>345</v>
      </c>
      <c r="E204" s="57" t="s">
        <v>358</v>
      </c>
      <c r="F204" s="56" t="s">
        <v>358</v>
      </c>
      <c r="G204" s="57"/>
      <c r="H204" s="57"/>
      <c r="I204" s="57"/>
      <c r="J204" s="63" t="s">
        <v>625</v>
      </c>
      <c r="K204" s="70"/>
      <c r="L204" s="70"/>
      <c r="M204" s="70"/>
      <c r="N204" s="70">
        <f t="shared" si="112"/>
        <v>0</v>
      </c>
      <c r="O204" s="70"/>
      <c r="P204" s="70"/>
      <c r="Q204" s="70"/>
      <c r="R204" s="70"/>
      <c r="S204" s="70"/>
      <c r="T204" s="70"/>
      <c r="U204" s="65" t="e">
        <f t="shared" si="2"/>
        <v>#DIV/0!</v>
      </c>
      <c r="V204" s="66"/>
      <c r="W204" s="66" t="s">
        <v>626</v>
      </c>
      <c r="X204" s="66"/>
      <c r="Y204" s="37" t="s">
        <v>344</v>
      </c>
      <c r="Z204" s="24"/>
      <c r="AA204" s="24"/>
      <c r="AB204" s="24"/>
      <c r="AC204" s="24"/>
      <c r="AD204" s="24"/>
      <c r="AE204" s="24"/>
      <c r="AF204" s="24"/>
      <c r="AG204" s="24"/>
      <c r="AH204" s="24"/>
      <c r="AI204" s="24"/>
      <c r="AJ204" s="24"/>
      <c r="AK204" s="24"/>
      <c r="AL204" s="24"/>
      <c r="AM204" s="24"/>
      <c r="AN204" s="24"/>
      <c r="AO204" s="24"/>
      <c r="AP204" s="24"/>
      <c r="AQ204" s="24"/>
      <c r="AR204" s="24"/>
      <c r="AS204" s="24"/>
    </row>
    <row r="205" spans="1:45" ht="22.5" customHeight="1">
      <c r="A205" s="66" t="s">
        <v>341</v>
      </c>
      <c r="B205" s="57" t="s">
        <v>358</v>
      </c>
      <c r="C205" s="57" t="s">
        <v>386</v>
      </c>
      <c r="D205" s="57" t="s">
        <v>345</v>
      </c>
      <c r="E205" s="57" t="s">
        <v>358</v>
      </c>
      <c r="F205" s="56" t="s">
        <v>382</v>
      </c>
      <c r="G205" s="57"/>
      <c r="H205" s="57"/>
      <c r="I205" s="57"/>
      <c r="J205" s="63" t="s">
        <v>627</v>
      </c>
      <c r="K205" s="70"/>
      <c r="L205" s="70"/>
      <c r="M205" s="70"/>
      <c r="N205" s="70">
        <f t="shared" si="112"/>
        <v>0</v>
      </c>
      <c r="O205" s="70"/>
      <c r="P205" s="70"/>
      <c r="Q205" s="70"/>
      <c r="R205" s="70"/>
      <c r="S205" s="70"/>
      <c r="T205" s="70"/>
      <c r="U205" s="65" t="e">
        <f t="shared" si="2"/>
        <v>#DIV/0!</v>
      </c>
      <c r="V205" s="66"/>
      <c r="W205" s="66" t="s">
        <v>628</v>
      </c>
      <c r="X205" s="66"/>
      <c r="Y205" s="37" t="s">
        <v>344</v>
      </c>
      <c r="Z205" s="24"/>
      <c r="AA205" s="24"/>
      <c r="AB205" s="24"/>
      <c r="AC205" s="24"/>
      <c r="AD205" s="24"/>
      <c r="AE205" s="24"/>
      <c r="AF205" s="24"/>
      <c r="AG205" s="24"/>
      <c r="AH205" s="24"/>
      <c r="AI205" s="24"/>
      <c r="AJ205" s="24"/>
      <c r="AK205" s="24"/>
      <c r="AL205" s="24"/>
      <c r="AM205" s="24"/>
      <c r="AN205" s="24"/>
      <c r="AO205" s="24"/>
      <c r="AP205" s="24"/>
      <c r="AQ205" s="24"/>
      <c r="AR205" s="24"/>
      <c r="AS205" s="24"/>
    </row>
    <row r="206" spans="1:45" ht="22.5" customHeight="1">
      <c r="A206" s="66" t="s">
        <v>341</v>
      </c>
      <c r="B206" s="57" t="s">
        <v>358</v>
      </c>
      <c r="C206" s="57" t="s">
        <v>386</v>
      </c>
      <c r="D206" s="57" t="s">
        <v>345</v>
      </c>
      <c r="E206" s="57" t="s">
        <v>358</v>
      </c>
      <c r="F206" s="56" t="s">
        <v>386</v>
      </c>
      <c r="G206" s="57"/>
      <c r="H206" s="57"/>
      <c r="I206" s="57"/>
      <c r="J206" s="63" t="s">
        <v>629</v>
      </c>
      <c r="K206" s="70"/>
      <c r="L206" s="70"/>
      <c r="M206" s="70"/>
      <c r="N206" s="70">
        <f t="shared" si="112"/>
        <v>0</v>
      </c>
      <c r="O206" s="70"/>
      <c r="P206" s="70"/>
      <c r="Q206" s="70"/>
      <c r="R206" s="70"/>
      <c r="S206" s="70"/>
      <c r="T206" s="70"/>
      <c r="U206" s="65" t="e">
        <f t="shared" si="2"/>
        <v>#DIV/0!</v>
      </c>
      <c r="V206" s="66"/>
      <c r="W206" s="66" t="s">
        <v>630</v>
      </c>
      <c r="X206" s="66"/>
      <c r="Y206" s="37" t="s">
        <v>344</v>
      </c>
      <c r="Z206" s="24"/>
      <c r="AA206" s="24"/>
      <c r="AB206" s="24"/>
      <c r="AC206" s="24"/>
      <c r="AD206" s="24"/>
      <c r="AE206" s="24"/>
      <c r="AF206" s="24"/>
      <c r="AG206" s="24"/>
      <c r="AH206" s="24"/>
      <c r="AI206" s="24"/>
      <c r="AJ206" s="24"/>
      <c r="AK206" s="24"/>
      <c r="AL206" s="24"/>
      <c r="AM206" s="24"/>
      <c r="AN206" s="24"/>
      <c r="AO206" s="24"/>
      <c r="AP206" s="24"/>
      <c r="AQ206" s="24"/>
      <c r="AR206" s="24"/>
      <c r="AS206" s="24"/>
    </row>
    <row r="207" spans="1:45" ht="22.5" customHeight="1">
      <c r="A207" s="66" t="s">
        <v>341</v>
      </c>
      <c r="B207" s="57" t="s">
        <v>358</v>
      </c>
      <c r="C207" s="57" t="s">
        <v>386</v>
      </c>
      <c r="D207" s="57" t="s">
        <v>345</v>
      </c>
      <c r="E207" s="57" t="s">
        <v>358</v>
      </c>
      <c r="F207" s="56" t="s">
        <v>411</v>
      </c>
      <c r="G207" s="57"/>
      <c r="H207" s="57"/>
      <c r="I207" s="57"/>
      <c r="J207" s="63" t="s">
        <v>631</v>
      </c>
      <c r="K207" s="70"/>
      <c r="L207" s="70"/>
      <c r="M207" s="70"/>
      <c r="N207" s="70">
        <f t="shared" si="112"/>
        <v>0</v>
      </c>
      <c r="O207" s="70"/>
      <c r="P207" s="70"/>
      <c r="Q207" s="70"/>
      <c r="R207" s="70"/>
      <c r="S207" s="70"/>
      <c r="T207" s="70"/>
      <c r="U207" s="65" t="e">
        <f t="shared" si="2"/>
        <v>#DIV/0!</v>
      </c>
      <c r="V207" s="66"/>
      <c r="W207" s="66" t="s">
        <v>632</v>
      </c>
      <c r="X207" s="66" t="s">
        <v>633</v>
      </c>
      <c r="Y207" s="37" t="s">
        <v>344</v>
      </c>
      <c r="Z207" s="24"/>
      <c r="AA207" s="24"/>
      <c r="AB207" s="24"/>
      <c r="AC207" s="24"/>
      <c r="AD207" s="24"/>
      <c r="AE207" s="24"/>
      <c r="AF207" s="24"/>
      <c r="AG207" s="24"/>
      <c r="AH207" s="24"/>
      <c r="AI207" s="24"/>
      <c r="AJ207" s="24"/>
      <c r="AK207" s="24"/>
      <c r="AL207" s="24"/>
      <c r="AM207" s="24"/>
      <c r="AN207" s="24"/>
      <c r="AO207" s="24"/>
      <c r="AP207" s="24"/>
      <c r="AQ207" s="24"/>
      <c r="AR207" s="24"/>
      <c r="AS207" s="24"/>
    </row>
    <row r="208" spans="1:45" ht="22.5" customHeight="1">
      <c r="A208" s="61" t="s">
        <v>341</v>
      </c>
      <c r="B208" s="56" t="s">
        <v>358</v>
      </c>
      <c r="C208" s="56" t="s">
        <v>386</v>
      </c>
      <c r="D208" s="56" t="s">
        <v>345</v>
      </c>
      <c r="E208" s="56" t="s">
        <v>382</v>
      </c>
      <c r="F208" s="56"/>
      <c r="G208" s="56"/>
      <c r="H208" s="57"/>
      <c r="I208" s="57"/>
      <c r="J208" s="58" t="s">
        <v>634</v>
      </c>
      <c r="K208" s="69"/>
      <c r="L208" s="69"/>
      <c r="M208" s="69"/>
      <c r="N208" s="69">
        <f t="shared" si="112"/>
        <v>0</v>
      </c>
      <c r="O208" s="69"/>
      <c r="P208" s="69"/>
      <c r="Q208" s="69"/>
      <c r="R208" s="69"/>
      <c r="S208" s="69"/>
      <c r="T208" s="69"/>
      <c r="U208" s="60" t="e">
        <f t="shared" si="2"/>
        <v>#DIV/0!</v>
      </c>
      <c r="V208" s="61"/>
      <c r="W208" s="61" t="s">
        <v>635</v>
      </c>
      <c r="X208" s="61"/>
      <c r="Y208" s="37" t="s">
        <v>344</v>
      </c>
      <c r="Z208" s="62"/>
      <c r="AA208" s="62"/>
      <c r="AB208" s="62"/>
      <c r="AC208" s="62"/>
      <c r="AD208" s="62"/>
      <c r="AE208" s="62"/>
      <c r="AF208" s="62"/>
      <c r="AG208" s="62"/>
      <c r="AH208" s="62"/>
      <c r="AI208" s="62"/>
      <c r="AJ208" s="62"/>
      <c r="AK208" s="62"/>
      <c r="AL208" s="62"/>
      <c r="AM208" s="62"/>
      <c r="AN208" s="62"/>
      <c r="AO208" s="62"/>
      <c r="AP208" s="62"/>
      <c r="AQ208" s="62"/>
      <c r="AR208" s="62"/>
      <c r="AS208" s="62"/>
    </row>
    <row r="209" spans="1:45" ht="22.5" customHeight="1">
      <c r="A209" s="50" t="s">
        <v>341</v>
      </c>
      <c r="B209" s="51" t="s">
        <v>358</v>
      </c>
      <c r="C209" s="51" t="s">
        <v>386</v>
      </c>
      <c r="D209" s="51" t="s">
        <v>358</v>
      </c>
      <c r="E209" s="51"/>
      <c r="F209" s="51"/>
      <c r="G209" s="51"/>
      <c r="H209" s="52"/>
      <c r="I209" s="52"/>
      <c r="J209" s="53" t="s">
        <v>636</v>
      </c>
      <c r="K209" s="68">
        <f t="shared" ref="K209:M209" si="150">+K210+K213+K214</f>
        <v>0</v>
      </c>
      <c r="L209" s="68">
        <f t="shared" si="150"/>
        <v>0</v>
      </c>
      <c r="M209" s="68">
        <f t="shared" si="150"/>
        <v>0</v>
      </c>
      <c r="N209" s="68">
        <f t="shared" si="112"/>
        <v>0</v>
      </c>
      <c r="O209" s="68">
        <f t="shared" ref="O209:T209" si="151">+O210+O213+O214</f>
        <v>0</v>
      </c>
      <c r="P209" s="68">
        <f t="shared" si="151"/>
        <v>0</v>
      </c>
      <c r="Q209" s="68">
        <f t="shared" si="151"/>
        <v>0</v>
      </c>
      <c r="R209" s="68">
        <f t="shared" si="151"/>
        <v>0</v>
      </c>
      <c r="S209" s="68">
        <f t="shared" si="151"/>
        <v>0</v>
      </c>
      <c r="T209" s="68">
        <f t="shared" si="151"/>
        <v>0</v>
      </c>
      <c r="U209" s="55" t="e">
        <f t="shared" si="2"/>
        <v>#DIV/0!</v>
      </c>
      <c r="V209" s="51"/>
      <c r="W209" s="50" t="s">
        <v>637</v>
      </c>
      <c r="X209" s="50" t="s">
        <v>638</v>
      </c>
      <c r="Y209" s="37" t="s">
        <v>344</v>
      </c>
      <c r="Z209" s="62"/>
      <c r="AA209" s="62"/>
      <c r="AB209" s="62"/>
      <c r="AC209" s="62"/>
      <c r="AD209" s="62"/>
      <c r="AE209" s="62"/>
      <c r="AF209" s="62"/>
      <c r="AG209" s="62"/>
      <c r="AH209" s="62"/>
      <c r="AI209" s="62"/>
      <c r="AJ209" s="62"/>
      <c r="AK209" s="62"/>
      <c r="AL209" s="62"/>
      <c r="AM209" s="62"/>
      <c r="AN209" s="62"/>
      <c r="AO209" s="62"/>
      <c r="AP209" s="62"/>
      <c r="AQ209" s="62"/>
      <c r="AR209" s="62"/>
      <c r="AS209" s="62"/>
    </row>
    <row r="210" spans="1:45" ht="22.5" customHeight="1">
      <c r="A210" s="61" t="s">
        <v>341</v>
      </c>
      <c r="B210" s="56" t="s">
        <v>358</v>
      </c>
      <c r="C210" s="56" t="s">
        <v>386</v>
      </c>
      <c r="D210" s="56" t="s">
        <v>358</v>
      </c>
      <c r="E210" s="56" t="s">
        <v>345</v>
      </c>
      <c r="F210" s="56"/>
      <c r="G210" s="56"/>
      <c r="H210" s="57"/>
      <c r="I210" s="57"/>
      <c r="J210" s="58" t="s">
        <v>639</v>
      </c>
      <c r="K210" s="76">
        <f t="shared" ref="K210:M210" si="152">+K211+K212</f>
        <v>0</v>
      </c>
      <c r="L210" s="76">
        <f t="shared" si="152"/>
        <v>0</v>
      </c>
      <c r="M210" s="76">
        <f t="shared" si="152"/>
        <v>0</v>
      </c>
      <c r="N210" s="76">
        <f t="shared" si="112"/>
        <v>0</v>
      </c>
      <c r="O210" s="76">
        <f t="shared" ref="O210:T210" si="153">+O211+O212</f>
        <v>0</v>
      </c>
      <c r="P210" s="76">
        <f t="shared" si="153"/>
        <v>0</v>
      </c>
      <c r="Q210" s="76">
        <f t="shared" si="153"/>
        <v>0</v>
      </c>
      <c r="R210" s="76">
        <f t="shared" si="153"/>
        <v>0</v>
      </c>
      <c r="S210" s="76">
        <f t="shared" si="153"/>
        <v>0</v>
      </c>
      <c r="T210" s="76">
        <f t="shared" si="153"/>
        <v>0</v>
      </c>
      <c r="U210" s="77" t="e">
        <f t="shared" si="2"/>
        <v>#DIV/0!</v>
      </c>
      <c r="V210" s="56"/>
      <c r="W210" s="61" t="s">
        <v>640</v>
      </c>
      <c r="X210" s="61"/>
      <c r="Y210" s="37" t="s">
        <v>344</v>
      </c>
      <c r="Z210" s="62"/>
      <c r="AA210" s="62"/>
      <c r="AB210" s="62"/>
      <c r="AC210" s="62"/>
      <c r="AD210" s="62"/>
      <c r="AE210" s="62"/>
      <c r="AF210" s="62"/>
      <c r="AG210" s="62"/>
      <c r="AH210" s="62"/>
      <c r="AI210" s="62"/>
      <c r="AJ210" s="62"/>
      <c r="AK210" s="62"/>
      <c r="AL210" s="62"/>
      <c r="AM210" s="62"/>
      <c r="AN210" s="62"/>
      <c r="AO210" s="62"/>
      <c r="AP210" s="62"/>
      <c r="AQ210" s="62"/>
      <c r="AR210" s="62"/>
      <c r="AS210" s="62"/>
    </row>
    <row r="211" spans="1:45" ht="22.5" customHeight="1">
      <c r="A211" s="66" t="s">
        <v>341</v>
      </c>
      <c r="B211" s="57" t="s">
        <v>358</v>
      </c>
      <c r="C211" s="57" t="s">
        <v>386</v>
      </c>
      <c r="D211" s="57" t="s">
        <v>358</v>
      </c>
      <c r="E211" s="57" t="s">
        <v>345</v>
      </c>
      <c r="F211" s="56" t="s">
        <v>345</v>
      </c>
      <c r="G211" s="57"/>
      <c r="H211" s="57"/>
      <c r="I211" s="57"/>
      <c r="J211" s="63" t="s">
        <v>641</v>
      </c>
      <c r="K211" s="78"/>
      <c r="L211" s="78"/>
      <c r="M211" s="78"/>
      <c r="N211" s="78">
        <f t="shared" si="112"/>
        <v>0</v>
      </c>
      <c r="O211" s="78"/>
      <c r="P211" s="78"/>
      <c r="Q211" s="78"/>
      <c r="R211" s="78"/>
      <c r="S211" s="78"/>
      <c r="T211" s="78"/>
      <c r="U211" s="79" t="e">
        <f t="shared" si="2"/>
        <v>#DIV/0!</v>
      </c>
      <c r="V211" s="57"/>
      <c r="W211" s="66" t="s">
        <v>642</v>
      </c>
      <c r="X211" s="66"/>
      <c r="Y211" s="37" t="s">
        <v>344</v>
      </c>
      <c r="Z211" s="24"/>
      <c r="AA211" s="24"/>
      <c r="AB211" s="24"/>
      <c r="AC211" s="24"/>
      <c r="AD211" s="24"/>
      <c r="AE211" s="24"/>
      <c r="AF211" s="24"/>
      <c r="AG211" s="24"/>
      <c r="AH211" s="24"/>
      <c r="AI211" s="24"/>
      <c r="AJ211" s="24"/>
      <c r="AK211" s="24"/>
      <c r="AL211" s="24"/>
      <c r="AM211" s="24"/>
      <c r="AN211" s="24"/>
      <c r="AO211" s="24"/>
      <c r="AP211" s="24"/>
      <c r="AQ211" s="24"/>
      <c r="AR211" s="24"/>
      <c r="AS211" s="24"/>
    </row>
    <row r="212" spans="1:45" ht="22.5" customHeight="1">
      <c r="A212" s="66" t="s">
        <v>341</v>
      </c>
      <c r="B212" s="57" t="s">
        <v>358</v>
      </c>
      <c r="C212" s="57" t="s">
        <v>386</v>
      </c>
      <c r="D212" s="57" t="s">
        <v>358</v>
      </c>
      <c r="E212" s="57" t="s">
        <v>345</v>
      </c>
      <c r="F212" s="56" t="s">
        <v>358</v>
      </c>
      <c r="G212" s="57"/>
      <c r="H212" s="57"/>
      <c r="I212" s="57"/>
      <c r="J212" s="63" t="s">
        <v>643</v>
      </c>
      <c r="K212" s="78"/>
      <c r="L212" s="78"/>
      <c r="M212" s="78"/>
      <c r="N212" s="78">
        <f t="shared" si="112"/>
        <v>0</v>
      </c>
      <c r="O212" s="78"/>
      <c r="P212" s="78"/>
      <c r="Q212" s="78"/>
      <c r="R212" s="78"/>
      <c r="S212" s="78"/>
      <c r="T212" s="78"/>
      <c r="U212" s="79" t="e">
        <f t="shared" si="2"/>
        <v>#DIV/0!</v>
      </c>
      <c r="V212" s="57"/>
      <c r="W212" s="66" t="s">
        <v>644</v>
      </c>
      <c r="X212" s="66"/>
      <c r="Y212" s="37" t="s">
        <v>344</v>
      </c>
      <c r="Z212" s="24"/>
      <c r="AA212" s="24"/>
      <c r="AB212" s="24"/>
      <c r="AC212" s="24"/>
      <c r="AD212" s="24"/>
      <c r="AE212" s="24"/>
      <c r="AF212" s="24"/>
      <c r="AG212" s="24"/>
      <c r="AH212" s="24"/>
      <c r="AI212" s="24"/>
      <c r="AJ212" s="24"/>
      <c r="AK212" s="24"/>
      <c r="AL212" s="24"/>
      <c r="AM212" s="24"/>
      <c r="AN212" s="24"/>
      <c r="AO212" s="24"/>
      <c r="AP212" s="24"/>
      <c r="AQ212" s="24"/>
      <c r="AR212" s="24"/>
      <c r="AS212" s="24"/>
    </row>
    <row r="213" spans="1:45" ht="22.5" customHeight="1">
      <c r="A213" s="61" t="s">
        <v>341</v>
      </c>
      <c r="B213" s="56" t="s">
        <v>358</v>
      </c>
      <c r="C213" s="56" t="s">
        <v>386</v>
      </c>
      <c r="D213" s="56" t="s">
        <v>358</v>
      </c>
      <c r="E213" s="56" t="s">
        <v>358</v>
      </c>
      <c r="F213" s="56"/>
      <c r="G213" s="56"/>
      <c r="H213" s="57"/>
      <c r="I213" s="57"/>
      <c r="J213" s="58" t="s">
        <v>645</v>
      </c>
      <c r="K213" s="76"/>
      <c r="L213" s="76"/>
      <c r="M213" s="76"/>
      <c r="N213" s="76">
        <f t="shared" si="112"/>
        <v>0</v>
      </c>
      <c r="O213" s="76"/>
      <c r="P213" s="76"/>
      <c r="Q213" s="76"/>
      <c r="R213" s="76"/>
      <c r="S213" s="76"/>
      <c r="T213" s="76"/>
      <c r="U213" s="77" t="e">
        <f t="shared" si="2"/>
        <v>#DIV/0!</v>
      </c>
      <c r="V213" s="56"/>
      <c r="W213" s="61" t="s">
        <v>646</v>
      </c>
      <c r="X213" s="61"/>
      <c r="Y213" s="37" t="s">
        <v>344</v>
      </c>
      <c r="Z213" s="62"/>
      <c r="AA213" s="62"/>
      <c r="AB213" s="62"/>
      <c r="AC213" s="62"/>
      <c r="AD213" s="62"/>
      <c r="AE213" s="62"/>
      <c r="AF213" s="62"/>
      <c r="AG213" s="62"/>
      <c r="AH213" s="62"/>
      <c r="AI213" s="62"/>
      <c r="AJ213" s="62"/>
      <c r="AK213" s="62"/>
      <c r="AL213" s="62"/>
      <c r="AM213" s="62"/>
      <c r="AN213" s="62"/>
      <c r="AO213" s="62"/>
      <c r="AP213" s="62"/>
      <c r="AQ213" s="62"/>
      <c r="AR213" s="62"/>
      <c r="AS213" s="62"/>
    </row>
    <row r="214" spans="1:45" ht="22.5" customHeight="1">
      <c r="A214" s="61" t="s">
        <v>341</v>
      </c>
      <c r="B214" s="56" t="s">
        <v>358</v>
      </c>
      <c r="C214" s="56" t="s">
        <v>386</v>
      </c>
      <c r="D214" s="56" t="s">
        <v>358</v>
      </c>
      <c r="E214" s="56" t="s">
        <v>382</v>
      </c>
      <c r="F214" s="56"/>
      <c r="G214" s="56"/>
      <c r="H214" s="57"/>
      <c r="I214" s="57"/>
      <c r="J214" s="58" t="s">
        <v>647</v>
      </c>
      <c r="K214" s="76"/>
      <c r="L214" s="76"/>
      <c r="M214" s="76"/>
      <c r="N214" s="76">
        <f t="shared" si="112"/>
        <v>0</v>
      </c>
      <c r="O214" s="76"/>
      <c r="P214" s="76"/>
      <c r="Q214" s="76"/>
      <c r="R214" s="76"/>
      <c r="S214" s="76"/>
      <c r="T214" s="76"/>
      <c r="U214" s="77" t="e">
        <f t="shared" si="2"/>
        <v>#DIV/0!</v>
      </c>
      <c r="V214" s="56"/>
      <c r="W214" s="61" t="s">
        <v>648</v>
      </c>
      <c r="X214" s="61"/>
      <c r="Y214" s="37" t="s">
        <v>344</v>
      </c>
      <c r="Z214" s="62"/>
      <c r="AA214" s="62"/>
      <c r="AB214" s="62"/>
      <c r="AC214" s="62"/>
      <c r="AD214" s="62"/>
      <c r="AE214" s="62"/>
      <c r="AF214" s="62"/>
      <c r="AG214" s="62"/>
      <c r="AH214" s="62"/>
      <c r="AI214" s="62"/>
      <c r="AJ214" s="62"/>
      <c r="AK214" s="62"/>
      <c r="AL214" s="62"/>
      <c r="AM214" s="62"/>
      <c r="AN214" s="62"/>
      <c r="AO214" s="62"/>
      <c r="AP214" s="62"/>
      <c r="AQ214" s="62"/>
      <c r="AR214" s="62"/>
      <c r="AS214" s="62"/>
    </row>
    <row r="215" spans="1:45" ht="22.5" customHeight="1">
      <c r="A215" s="50" t="s">
        <v>341</v>
      </c>
      <c r="B215" s="51" t="s">
        <v>358</v>
      </c>
      <c r="C215" s="51" t="s">
        <v>386</v>
      </c>
      <c r="D215" s="51" t="s">
        <v>382</v>
      </c>
      <c r="E215" s="51"/>
      <c r="F215" s="51"/>
      <c r="G215" s="51"/>
      <c r="H215" s="52"/>
      <c r="I215" s="52"/>
      <c r="J215" s="53" t="s">
        <v>607</v>
      </c>
      <c r="K215" s="80"/>
      <c r="L215" s="80"/>
      <c r="M215" s="80"/>
      <c r="N215" s="80">
        <f t="shared" si="112"/>
        <v>0</v>
      </c>
      <c r="O215" s="80"/>
      <c r="P215" s="80"/>
      <c r="Q215" s="80"/>
      <c r="R215" s="80"/>
      <c r="S215" s="80"/>
      <c r="T215" s="80"/>
      <c r="U215" s="81" t="e">
        <f t="shared" si="2"/>
        <v>#DIV/0!</v>
      </c>
      <c r="V215" s="51"/>
      <c r="W215" s="50" t="s">
        <v>649</v>
      </c>
      <c r="X215" s="50" t="s">
        <v>609</v>
      </c>
      <c r="Y215" s="37" t="s">
        <v>344</v>
      </c>
      <c r="Z215" s="62"/>
      <c r="AA215" s="62"/>
      <c r="AB215" s="62"/>
      <c r="AC215" s="62"/>
      <c r="AD215" s="62"/>
      <c r="AE215" s="62"/>
      <c r="AF215" s="62"/>
      <c r="AG215" s="62"/>
      <c r="AH215" s="62"/>
      <c r="AI215" s="62"/>
      <c r="AJ215" s="62"/>
      <c r="AK215" s="62"/>
      <c r="AL215" s="62"/>
      <c r="AM215" s="62"/>
      <c r="AN215" s="62"/>
      <c r="AO215" s="62"/>
      <c r="AP215" s="62"/>
      <c r="AQ215" s="62"/>
      <c r="AR215" s="62"/>
      <c r="AS215" s="62"/>
    </row>
    <row r="216" spans="1:45" ht="22.5" customHeight="1">
      <c r="A216" s="44" t="s">
        <v>341</v>
      </c>
      <c r="B216" s="45" t="s">
        <v>358</v>
      </c>
      <c r="C216" s="45" t="s">
        <v>411</v>
      </c>
      <c r="D216" s="45"/>
      <c r="E216" s="45"/>
      <c r="F216" s="45"/>
      <c r="G216" s="45"/>
      <c r="H216" s="46"/>
      <c r="I216" s="46"/>
      <c r="J216" s="82" t="s">
        <v>650</v>
      </c>
      <c r="K216" s="83">
        <f t="shared" ref="K216:M216" si="154">+K217+K221+K223+K224+K225+K228+K229+K230+K231+K232+K233+K234+K238+K243</f>
        <v>0</v>
      </c>
      <c r="L216" s="83">
        <f t="shared" si="154"/>
        <v>0</v>
      </c>
      <c r="M216" s="83">
        <f t="shared" si="154"/>
        <v>0</v>
      </c>
      <c r="N216" s="83">
        <f t="shared" si="112"/>
        <v>0</v>
      </c>
      <c r="O216" s="83">
        <f t="shared" ref="O216:T216" si="155">+O217+O221+O223+O224+O225+O228+O229+O230+O231+O232+O233+O234+O238+O243</f>
        <v>0</v>
      </c>
      <c r="P216" s="83">
        <f t="shared" si="155"/>
        <v>0</v>
      </c>
      <c r="Q216" s="83">
        <f t="shared" si="155"/>
        <v>0</v>
      </c>
      <c r="R216" s="83">
        <f t="shared" si="155"/>
        <v>0</v>
      </c>
      <c r="S216" s="83">
        <f t="shared" si="155"/>
        <v>34285714</v>
      </c>
      <c r="T216" s="83">
        <f t="shared" si="155"/>
        <v>34285714</v>
      </c>
      <c r="U216" s="84">
        <f t="shared" si="2"/>
        <v>1</v>
      </c>
      <c r="V216" s="45"/>
      <c r="W216" s="45" t="s">
        <v>651</v>
      </c>
      <c r="X216" s="45"/>
      <c r="Y216" s="37" t="s">
        <v>344</v>
      </c>
      <c r="Z216" s="62"/>
      <c r="AA216" s="62"/>
      <c r="AB216" s="62"/>
      <c r="AC216" s="62"/>
      <c r="AD216" s="62"/>
      <c r="AE216" s="62"/>
      <c r="AF216" s="62"/>
      <c r="AG216" s="62"/>
      <c r="AH216" s="62"/>
      <c r="AI216" s="62"/>
      <c r="AJ216" s="62"/>
      <c r="AK216" s="62"/>
      <c r="AL216" s="62"/>
      <c r="AM216" s="62"/>
      <c r="AN216" s="62"/>
      <c r="AO216" s="62"/>
      <c r="AP216" s="62"/>
      <c r="AQ216" s="62"/>
      <c r="AR216" s="62"/>
      <c r="AS216" s="62"/>
    </row>
    <row r="217" spans="1:45" ht="22.5" customHeight="1">
      <c r="A217" s="50" t="s">
        <v>341</v>
      </c>
      <c r="B217" s="51" t="s">
        <v>358</v>
      </c>
      <c r="C217" s="51" t="s">
        <v>411</v>
      </c>
      <c r="D217" s="51" t="s">
        <v>345</v>
      </c>
      <c r="E217" s="51"/>
      <c r="F217" s="51"/>
      <c r="G217" s="51"/>
      <c r="H217" s="52"/>
      <c r="I217" s="52"/>
      <c r="J217" s="53" t="s">
        <v>652</v>
      </c>
      <c r="K217" s="80">
        <f t="shared" ref="K217:M217" si="156">+K218+K219+K220</f>
        <v>0</v>
      </c>
      <c r="L217" s="80">
        <f t="shared" si="156"/>
        <v>0</v>
      </c>
      <c r="M217" s="80">
        <f t="shared" si="156"/>
        <v>0</v>
      </c>
      <c r="N217" s="80">
        <f t="shared" si="112"/>
        <v>0</v>
      </c>
      <c r="O217" s="80">
        <f t="shared" ref="O217:T217" si="157">+O218+O219+O220</f>
        <v>0</v>
      </c>
      <c r="P217" s="80">
        <f t="shared" si="157"/>
        <v>0</v>
      </c>
      <c r="Q217" s="80">
        <f t="shared" si="157"/>
        <v>0</v>
      </c>
      <c r="R217" s="80">
        <f t="shared" si="157"/>
        <v>0</v>
      </c>
      <c r="S217" s="80">
        <f t="shared" si="157"/>
        <v>34285714</v>
      </c>
      <c r="T217" s="80">
        <f t="shared" si="157"/>
        <v>34285714</v>
      </c>
      <c r="U217" s="81">
        <f t="shared" si="2"/>
        <v>1</v>
      </c>
      <c r="V217" s="51"/>
      <c r="W217" s="50"/>
      <c r="X217" s="50"/>
      <c r="Y217" s="37"/>
      <c r="Z217" s="62"/>
      <c r="AA217" s="62"/>
      <c r="AB217" s="62"/>
      <c r="AC217" s="62"/>
      <c r="AD217" s="62"/>
      <c r="AE217" s="62"/>
      <c r="AF217" s="62"/>
      <c r="AG217" s="62"/>
      <c r="AH217" s="62"/>
      <c r="AI217" s="62"/>
      <c r="AJ217" s="62"/>
      <c r="AK217" s="62"/>
      <c r="AL217" s="62"/>
      <c r="AM217" s="62"/>
      <c r="AN217" s="62"/>
      <c r="AO217" s="62"/>
      <c r="AP217" s="62"/>
      <c r="AQ217" s="62"/>
      <c r="AR217" s="62"/>
      <c r="AS217" s="62"/>
    </row>
    <row r="218" spans="1:45" ht="22.5" customHeight="1">
      <c r="A218" s="66" t="s">
        <v>341</v>
      </c>
      <c r="B218" s="57" t="s">
        <v>358</v>
      </c>
      <c r="C218" s="57" t="s">
        <v>411</v>
      </c>
      <c r="D218" s="57" t="s">
        <v>345</v>
      </c>
      <c r="E218" s="56" t="s">
        <v>345</v>
      </c>
      <c r="F218" s="57"/>
      <c r="G218" s="57"/>
      <c r="H218" s="57"/>
      <c r="I218" s="57"/>
      <c r="J218" s="63" t="s">
        <v>653</v>
      </c>
      <c r="K218" s="78"/>
      <c r="L218" s="78"/>
      <c r="M218" s="78"/>
      <c r="N218" s="78">
        <f t="shared" si="112"/>
        <v>0</v>
      </c>
      <c r="O218" s="78"/>
      <c r="P218" s="78"/>
      <c r="Q218" s="78"/>
      <c r="R218" s="78"/>
      <c r="S218" s="78"/>
      <c r="T218" s="78"/>
      <c r="U218" s="79" t="e">
        <f t="shared" si="2"/>
        <v>#DIV/0!</v>
      </c>
      <c r="V218" s="57"/>
      <c r="W218" s="66"/>
      <c r="X218" s="66"/>
      <c r="Y218" s="67"/>
      <c r="Z218" s="24"/>
      <c r="AA218" s="24"/>
      <c r="AB218" s="24"/>
      <c r="AC218" s="24"/>
      <c r="AD218" s="24"/>
      <c r="AE218" s="24"/>
      <c r="AF218" s="24"/>
      <c r="AG218" s="24"/>
      <c r="AH218" s="24"/>
      <c r="AI218" s="24"/>
      <c r="AJ218" s="24"/>
      <c r="AK218" s="24"/>
      <c r="AL218" s="24"/>
      <c r="AM218" s="24"/>
      <c r="AN218" s="24"/>
      <c r="AO218" s="24"/>
      <c r="AP218" s="24"/>
      <c r="AQ218" s="24"/>
      <c r="AR218" s="24"/>
      <c r="AS218" s="24"/>
    </row>
    <row r="219" spans="1:45" ht="22.5" customHeight="1">
      <c r="A219" s="66" t="s">
        <v>341</v>
      </c>
      <c r="B219" s="57" t="s">
        <v>358</v>
      </c>
      <c r="C219" s="57" t="s">
        <v>411</v>
      </c>
      <c r="D219" s="57" t="s">
        <v>345</v>
      </c>
      <c r="E219" s="56" t="s">
        <v>358</v>
      </c>
      <c r="F219" s="57"/>
      <c r="G219" s="57"/>
      <c r="H219" s="57"/>
      <c r="I219" s="57"/>
      <c r="J219" s="63" t="s">
        <v>654</v>
      </c>
      <c r="K219" s="78"/>
      <c r="L219" s="78"/>
      <c r="M219" s="78"/>
      <c r="N219" s="78">
        <f t="shared" si="112"/>
        <v>0</v>
      </c>
      <c r="O219" s="78"/>
      <c r="P219" s="78"/>
      <c r="Q219" s="78"/>
      <c r="R219" s="78"/>
      <c r="S219" s="78"/>
      <c r="T219" s="78"/>
      <c r="U219" s="79" t="e">
        <f t="shared" si="2"/>
        <v>#DIV/0!</v>
      </c>
      <c r="V219" s="57"/>
      <c r="W219" s="66"/>
      <c r="X219" s="66"/>
      <c r="Y219" s="67"/>
      <c r="Z219" s="24"/>
      <c r="AA219" s="24"/>
      <c r="AB219" s="24"/>
      <c r="AC219" s="24"/>
      <c r="AD219" s="24"/>
      <c r="AE219" s="24"/>
      <c r="AF219" s="24"/>
      <c r="AG219" s="24"/>
      <c r="AH219" s="24"/>
      <c r="AI219" s="24"/>
      <c r="AJ219" s="24"/>
      <c r="AK219" s="24"/>
      <c r="AL219" s="24"/>
      <c r="AM219" s="24"/>
      <c r="AN219" s="24"/>
      <c r="AO219" s="24"/>
      <c r="AP219" s="24"/>
      <c r="AQ219" s="24"/>
      <c r="AR219" s="24"/>
      <c r="AS219" s="24"/>
    </row>
    <row r="220" spans="1:45" ht="22.5" customHeight="1">
      <c r="A220" s="66" t="s">
        <v>341</v>
      </c>
      <c r="B220" s="57" t="s">
        <v>358</v>
      </c>
      <c r="C220" s="57" t="s">
        <v>411</v>
      </c>
      <c r="D220" s="57" t="s">
        <v>345</v>
      </c>
      <c r="E220" s="56" t="s">
        <v>382</v>
      </c>
      <c r="F220" s="57"/>
      <c r="G220" s="57"/>
      <c r="H220" s="57"/>
      <c r="I220" s="57"/>
      <c r="J220" s="63" t="s">
        <v>655</v>
      </c>
      <c r="K220" s="78"/>
      <c r="L220" s="78"/>
      <c r="M220" s="78"/>
      <c r="N220" s="78">
        <f t="shared" si="112"/>
        <v>0</v>
      </c>
      <c r="O220" s="78"/>
      <c r="P220" s="78"/>
      <c r="Q220" s="78"/>
      <c r="R220" s="78"/>
      <c r="S220" s="78">
        <v>34285714</v>
      </c>
      <c r="T220" s="78">
        <v>34285714</v>
      </c>
      <c r="U220" s="79">
        <f t="shared" si="2"/>
        <v>1</v>
      </c>
      <c r="V220" s="57"/>
      <c r="W220" s="66"/>
      <c r="X220" s="66"/>
      <c r="Y220" s="67"/>
      <c r="Z220" s="24"/>
      <c r="AA220" s="24"/>
      <c r="AB220" s="24"/>
      <c r="AC220" s="24"/>
      <c r="AD220" s="24"/>
      <c r="AE220" s="24"/>
      <c r="AF220" s="24"/>
      <c r="AG220" s="24"/>
      <c r="AH220" s="24"/>
      <c r="AI220" s="24"/>
      <c r="AJ220" s="24"/>
      <c r="AK220" s="24"/>
      <c r="AL220" s="24"/>
      <c r="AM220" s="24"/>
      <c r="AN220" s="24"/>
      <c r="AO220" s="24"/>
      <c r="AP220" s="24"/>
      <c r="AQ220" s="24"/>
      <c r="AR220" s="24"/>
      <c r="AS220" s="24"/>
    </row>
    <row r="221" spans="1:45" ht="22.5" customHeight="1">
      <c r="A221" s="50" t="s">
        <v>341</v>
      </c>
      <c r="B221" s="51" t="s">
        <v>358</v>
      </c>
      <c r="C221" s="51" t="s">
        <v>411</v>
      </c>
      <c r="D221" s="51" t="s">
        <v>358</v>
      </c>
      <c r="E221" s="51"/>
      <c r="F221" s="51"/>
      <c r="G221" s="51"/>
      <c r="H221" s="52"/>
      <c r="I221" s="52"/>
      <c r="J221" s="53" t="s">
        <v>493</v>
      </c>
      <c r="K221" s="80">
        <f t="shared" ref="K221:M221" si="158">+K222</f>
        <v>0</v>
      </c>
      <c r="L221" s="80">
        <f t="shared" si="158"/>
        <v>0</v>
      </c>
      <c r="M221" s="80">
        <f t="shared" si="158"/>
        <v>0</v>
      </c>
      <c r="N221" s="80">
        <f t="shared" si="112"/>
        <v>0</v>
      </c>
      <c r="O221" s="80">
        <f t="shared" ref="O221:T221" si="159">+O222</f>
        <v>0</v>
      </c>
      <c r="P221" s="80">
        <f t="shared" si="159"/>
        <v>0</v>
      </c>
      <c r="Q221" s="80">
        <f t="shared" si="159"/>
        <v>0</v>
      </c>
      <c r="R221" s="80">
        <f t="shared" si="159"/>
        <v>0</v>
      </c>
      <c r="S221" s="80">
        <f t="shared" si="159"/>
        <v>0</v>
      </c>
      <c r="T221" s="80">
        <f t="shared" si="159"/>
        <v>0</v>
      </c>
      <c r="U221" s="81" t="e">
        <f t="shared" si="2"/>
        <v>#DIV/0!</v>
      </c>
      <c r="V221" s="51"/>
      <c r="W221" s="50"/>
      <c r="X221" s="50"/>
      <c r="Y221" s="37" t="s">
        <v>344</v>
      </c>
      <c r="Z221" s="62"/>
      <c r="AA221" s="62"/>
      <c r="AB221" s="62"/>
      <c r="AC221" s="62"/>
      <c r="AD221" s="62"/>
      <c r="AE221" s="62"/>
      <c r="AF221" s="62"/>
      <c r="AG221" s="62"/>
      <c r="AH221" s="62"/>
      <c r="AI221" s="62"/>
      <c r="AJ221" s="62"/>
      <c r="AK221" s="62"/>
      <c r="AL221" s="62"/>
      <c r="AM221" s="62"/>
      <c r="AN221" s="62"/>
      <c r="AO221" s="62"/>
      <c r="AP221" s="62"/>
      <c r="AQ221" s="62"/>
      <c r="AR221" s="62"/>
      <c r="AS221" s="62"/>
    </row>
    <row r="222" spans="1:45" ht="22.5" customHeight="1">
      <c r="A222" s="61" t="s">
        <v>341</v>
      </c>
      <c r="B222" s="56" t="s">
        <v>358</v>
      </c>
      <c r="C222" s="56" t="s">
        <v>411</v>
      </c>
      <c r="D222" s="56" t="s">
        <v>358</v>
      </c>
      <c r="E222" s="56" t="s">
        <v>345</v>
      </c>
      <c r="F222" s="56"/>
      <c r="G222" s="56"/>
      <c r="H222" s="57"/>
      <c r="I222" s="57"/>
      <c r="J222" s="58" t="s">
        <v>656</v>
      </c>
      <c r="K222" s="76"/>
      <c r="L222" s="76"/>
      <c r="M222" s="76"/>
      <c r="N222" s="76">
        <f t="shared" si="112"/>
        <v>0</v>
      </c>
      <c r="O222" s="76"/>
      <c r="P222" s="76"/>
      <c r="Q222" s="76"/>
      <c r="R222" s="76"/>
      <c r="S222" s="76"/>
      <c r="T222" s="76"/>
      <c r="U222" s="77" t="e">
        <f t="shared" si="2"/>
        <v>#DIV/0!</v>
      </c>
      <c r="V222" s="56"/>
      <c r="W222" s="61"/>
      <c r="X222" s="61"/>
      <c r="Y222" s="37" t="s">
        <v>344</v>
      </c>
      <c r="Z222" s="62"/>
      <c r="AA222" s="62"/>
      <c r="AB222" s="62"/>
      <c r="AC222" s="62"/>
      <c r="AD222" s="62"/>
      <c r="AE222" s="62"/>
      <c r="AF222" s="62"/>
      <c r="AG222" s="62"/>
      <c r="AH222" s="62"/>
      <c r="AI222" s="62"/>
      <c r="AJ222" s="62"/>
      <c r="AK222" s="62"/>
      <c r="AL222" s="62"/>
      <c r="AM222" s="62"/>
      <c r="AN222" s="62"/>
      <c r="AO222" s="62"/>
      <c r="AP222" s="62"/>
      <c r="AQ222" s="62"/>
      <c r="AR222" s="62"/>
      <c r="AS222" s="62"/>
    </row>
    <row r="223" spans="1:45" ht="22.5" customHeight="1">
      <c r="A223" s="50" t="s">
        <v>341</v>
      </c>
      <c r="B223" s="51" t="s">
        <v>358</v>
      </c>
      <c r="C223" s="51" t="s">
        <v>411</v>
      </c>
      <c r="D223" s="51" t="s">
        <v>382</v>
      </c>
      <c r="E223" s="51"/>
      <c r="F223" s="51"/>
      <c r="G223" s="51"/>
      <c r="H223" s="52"/>
      <c r="I223" s="52"/>
      <c r="J223" s="53" t="s">
        <v>657</v>
      </c>
      <c r="K223" s="80"/>
      <c r="L223" s="80"/>
      <c r="M223" s="80"/>
      <c r="N223" s="80">
        <f t="shared" si="112"/>
        <v>0</v>
      </c>
      <c r="O223" s="80"/>
      <c r="P223" s="80"/>
      <c r="Q223" s="80"/>
      <c r="R223" s="80"/>
      <c r="S223" s="80"/>
      <c r="T223" s="80"/>
      <c r="U223" s="81" t="e">
        <f t="shared" si="2"/>
        <v>#DIV/0!</v>
      </c>
      <c r="V223" s="51"/>
      <c r="W223" s="50"/>
      <c r="X223" s="50"/>
      <c r="Y223" s="37" t="s">
        <v>344</v>
      </c>
      <c r="Z223" s="62"/>
      <c r="AA223" s="62"/>
      <c r="AB223" s="62"/>
      <c r="AC223" s="62"/>
      <c r="AD223" s="62"/>
      <c r="AE223" s="62"/>
      <c r="AF223" s="62"/>
      <c r="AG223" s="62"/>
      <c r="AH223" s="62"/>
      <c r="AI223" s="62"/>
      <c r="AJ223" s="62"/>
      <c r="AK223" s="62"/>
      <c r="AL223" s="62"/>
      <c r="AM223" s="62"/>
      <c r="AN223" s="62"/>
      <c r="AO223" s="62"/>
      <c r="AP223" s="62"/>
      <c r="AQ223" s="62"/>
      <c r="AR223" s="62"/>
      <c r="AS223" s="62"/>
    </row>
    <row r="224" spans="1:45" ht="22.5" customHeight="1">
      <c r="A224" s="50" t="s">
        <v>341</v>
      </c>
      <c r="B224" s="51" t="s">
        <v>358</v>
      </c>
      <c r="C224" s="51" t="s">
        <v>411</v>
      </c>
      <c r="D224" s="51" t="s">
        <v>386</v>
      </c>
      <c r="E224" s="51"/>
      <c r="F224" s="51"/>
      <c r="G224" s="51"/>
      <c r="H224" s="52"/>
      <c r="I224" s="52"/>
      <c r="J224" s="53" t="s">
        <v>658</v>
      </c>
      <c r="K224" s="80"/>
      <c r="L224" s="80"/>
      <c r="M224" s="80"/>
      <c r="N224" s="80">
        <f t="shared" si="112"/>
        <v>0</v>
      </c>
      <c r="O224" s="80"/>
      <c r="P224" s="80"/>
      <c r="Q224" s="80"/>
      <c r="R224" s="80"/>
      <c r="S224" s="80"/>
      <c r="T224" s="80"/>
      <c r="U224" s="81" t="e">
        <f t="shared" si="2"/>
        <v>#DIV/0!</v>
      </c>
      <c r="V224" s="51"/>
      <c r="W224" s="50"/>
      <c r="X224" s="50"/>
      <c r="Y224" s="37" t="s">
        <v>344</v>
      </c>
      <c r="Z224" s="62"/>
      <c r="AA224" s="62"/>
      <c r="AB224" s="62"/>
      <c r="AC224" s="62"/>
      <c r="AD224" s="62"/>
      <c r="AE224" s="62"/>
      <c r="AF224" s="62"/>
      <c r="AG224" s="62"/>
      <c r="AH224" s="62"/>
      <c r="AI224" s="62"/>
      <c r="AJ224" s="62"/>
      <c r="AK224" s="62"/>
      <c r="AL224" s="62"/>
      <c r="AM224" s="62"/>
      <c r="AN224" s="62"/>
      <c r="AO224" s="62"/>
      <c r="AP224" s="62"/>
      <c r="AQ224" s="62"/>
      <c r="AR224" s="62"/>
      <c r="AS224" s="62"/>
    </row>
    <row r="225" spans="1:45" ht="22.5" customHeight="1">
      <c r="A225" s="50" t="s">
        <v>341</v>
      </c>
      <c r="B225" s="51" t="s">
        <v>358</v>
      </c>
      <c r="C225" s="51" t="s">
        <v>411</v>
      </c>
      <c r="D225" s="51" t="s">
        <v>411</v>
      </c>
      <c r="E225" s="51"/>
      <c r="F225" s="51"/>
      <c r="G225" s="51"/>
      <c r="H225" s="52"/>
      <c r="I225" s="52"/>
      <c r="J225" s="53" t="s">
        <v>659</v>
      </c>
      <c r="K225" s="80">
        <f t="shared" ref="K225:M225" si="160">+K226+K227</f>
        <v>0</v>
      </c>
      <c r="L225" s="80">
        <f t="shared" si="160"/>
        <v>0</v>
      </c>
      <c r="M225" s="80">
        <f t="shared" si="160"/>
        <v>0</v>
      </c>
      <c r="N225" s="80">
        <f t="shared" si="112"/>
        <v>0</v>
      </c>
      <c r="O225" s="80">
        <f t="shared" ref="O225:T225" si="161">+O226+O227</f>
        <v>0</v>
      </c>
      <c r="P225" s="80">
        <f t="shared" si="161"/>
        <v>0</v>
      </c>
      <c r="Q225" s="80">
        <f t="shared" si="161"/>
        <v>0</v>
      </c>
      <c r="R225" s="80">
        <f t="shared" si="161"/>
        <v>0</v>
      </c>
      <c r="S225" s="80">
        <f t="shared" si="161"/>
        <v>0</v>
      </c>
      <c r="T225" s="80">
        <f t="shared" si="161"/>
        <v>0</v>
      </c>
      <c r="U225" s="81" t="e">
        <f t="shared" si="2"/>
        <v>#DIV/0!</v>
      </c>
      <c r="V225" s="51"/>
      <c r="W225" s="50"/>
      <c r="X225" s="50"/>
      <c r="Y225" s="37" t="s">
        <v>344</v>
      </c>
      <c r="Z225" s="62"/>
      <c r="AA225" s="62"/>
      <c r="AB225" s="62"/>
      <c r="AC225" s="62"/>
      <c r="AD225" s="62"/>
      <c r="AE225" s="62"/>
      <c r="AF225" s="62"/>
      <c r="AG225" s="62"/>
      <c r="AH225" s="62"/>
      <c r="AI225" s="62"/>
      <c r="AJ225" s="62"/>
      <c r="AK225" s="62"/>
      <c r="AL225" s="62"/>
      <c r="AM225" s="62"/>
      <c r="AN225" s="62"/>
      <c r="AO225" s="62"/>
      <c r="AP225" s="62"/>
      <c r="AQ225" s="62"/>
      <c r="AR225" s="62"/>
      <c r="AS225" s="62"/>
    </row>
    <row r="226" spans="1:45" ht="22.5" customHeight="1">
      <c r="A226" s="61" t="s">
        <v>341</v>
      </c>
      <c r="B226" s="56" t="s">
        <v>358</v>
      </c>
      <c r="C226" s="56" t="s">
        <v>411</v>
      </c>
      <c r="D226" s="56" t="s">
        <v>411</v>
      </c>
      <c r="E226" s="56" t="s">
        <v>345</v>
      </c>
      <c r="F226" s="56"/>
      <c r="G226" s="56"/>
      <c r="H226" s="57"/>
      <c r="I226" s="57"/>
      <c r="J226" s="58" t="s">
        <v>660</v>
      </c>
      <c r="K226" s="76"/>
      <c r="L226" s="76"/>
      <c r="M226" s="76"/>
      <c r="N226" s="76">
        <f t="shared" si="112"/>
        <v>0</v>
      </c>
      <c r="O226" s="76"/>
      <c r="P226" s="76"/>
      <c r="Q226" s="76"/>
      <c r="R226" s="76"/>
      <c r="S226" s="76"/>
      <c r="T226" s="76"/>
      <c r="U226" s="77" t="e">
        <f t="shared" si="2"/>
        <v>#DIV/0!</v>
      </c>
      <c r="V226" s="56"/>
      <c r="W226" s="61"/>
      <c r="X226" s="61"/>
      <c r="Y226" s="37" t="s">
        <v>344</v>
      </c>
      <c r="Z226" s="62"/>
      <c r="AA226" s="62"/>
      <c r="AB226" s="62"/>
      <c r="AC226" s="62"/>
      <c r="AD226" s="62"/>
      <c r="AE226" s="62"/>
      <c r="AF226" s="62"/>
      <c r="AG226" s="62"/>
      <c r="AH226" s="62"/>
      <c r="AI226" s="62"/>
      <c r="AJ226" s="62"/>
      <c r="AK226" s="62"/>
      <c r="AL226" s="62"/>
      <c r="AM226" s="62"/>
      <c r="AN226" s="62"/>
      <c r="AO226" s="62"/>
      <c r="AP226" s="62"/>
      <c r="AQ226" s="62"/>
      <c r="AR226" s="62"/>
      <c r="AS226" s="62"/>
    </row>
    <row r="227" spans="1:45" ht="22.5" customHeight="1">
      <c r="A227" s="61" t="s">
        <v>341</v>
      </c>
      <c r="B227" s="56" t="s">
        <v>358</v>
      </c>
      <c r="C227" s="56" t="s">
        <v>411</v>
      </c>
      <c r="D227" s="56" t="s">
        <v>411</v>
      </c>
      <c r="E227" s="56" t="s">
        <v>358</v>
      </c>
      <c r="F227" s="56"/>
      <c r="G227" s="56"/>
      <c r="H227" s="57"/>
      <c r="I227" s="57"/>
      <c r="J227" s="58" t="s">
        <v>661</v>
      </c>
      <c r="K227" s="76"/>
      <c r="L227" s="76"/>
      <c r="M227" s="76"/>
      <c r="N227" s="76">
        <f t="shared" si="112"/>
        <v>0</v>
      </c>
      <c r="O227" s="76"/>
      <c r="P227" s="76"/>
      <c r="Q227" s="76"/>
      <c r="R227" s="76"/>
      <c r="S227" s="76"/>
      <c r="T227" s="76"/>
      <c r="U227" s="77" t="e">
        <f t="shared" si="2"/>
        <v>#DIV/0!</v>
      </c>
      <c r="V227" s="61"/>
      <c r="W227" s="61"/>
      <c r="X227" s="61"/>
      <c r="Y227" s="37" t="s">
        <v>344</v>
      </c>
      <c r="Z227" s="62"/>
      <c r="AA227" s="62"/>
      <c r="AB227" s="62"/>
      <c r="AC227" s="62"/>
      <c r="AD227" s="62"/>
      <c r="AE227" s="62"/>
      <c r="AF227" s="62"/>
      <c r="AG227" s="62"/>
      <c r="AH227" s="62"/>
      <c r="AI227" s="62"/>
      <c r="AJ227" s="62"/>
      <c r="AK227" s="62"/>
      <c r="AL227" s="62"/>
      <c r="AM227" s="62"/>
      <c r="AN227" s="62"/>
      <c r="AO227" s="62"/>
      <c r="AP227" s="62"/>
      <c r="AQ227" s="62"/>
      <c r="AR227" s="62"/>
      <c r="AS227" s="62"/>
    </row>
    <row r="228" spans="1:45" ht="22.5" customHeight="1">
      <c r="A228" s="50" t="s">
        <v>341</v>
      </c>
      <c r="B228" s="51" t="s">
        <v>358</v>
      </c>
      <c r="C228" s="51" t="s">
        <v>411</v>
      </c>
      <c r="D228" s="51" t="s">
        <v>434</v>
      </c>
      <c r="E228" s="51"/>
      <c r="F228" s="51"/>
      <c r="G228" s="51"/>
      <c r="H228" s="52"/>
      <c r="I228" s="52"/>
      <c r="J228" s="53" t="s">
        <v>662</v>
      </c>
      <c r="K228" s="80"/>
      <c r="L228" s="80"/>
      <c r="M228" s="80"/>
      <c r="N228" s="80">
        <f t="shared" si="112"/>
        <v>0</v>
      </c>
      <c r="O228" s="80"/>
      <c r="P228" s="80"/>
      <c r="Q228" s="80"/>
      <c r="R228" s="80"/>
      <c r="S228" s="80"/>
      <c r="T228" s="80"/>
      <c r="U228" s="81" t="e">
        <f t="shared" si="2"/>
        <v>#DIV/0!</v>
      </c>
      <c r="V228" s="51"/>
      <c r="W228" s="50"/>
      <c r="X228" s="50"/>
      <c r="Y228" s="37" t="s">
        <v>344</v>
      </c>
      <c r="Z228" s="62"/>
      <c r="AA228" s="62"/>
      <c r="AB228" s="62"/>
      <c r="AC228" s="62"/>
      <c r="AD228" s="62"/>
      <c r="AE228" s="62"/>
      <c r="AF228" s="62"/>
      <c r="AG228" s="62"/>
      <c r="AH228" s="62"/>
      <c r="AI228" s="62"/>
      <c r="AJ228" s="62"/>
      <c r="AK228" s="62"/>
      <c r="AL228" s="62"/>
      <c r="AM228" s="62"/>
      <c r="AN228" s="62"/>
      <c r="AO228" s="62"/>
      <c r="AP228" s="62"/>
      <c r="AQ228" s="62"/>
      <c r="AR228" s="62"/>
      <c r="AS228" s="62"/>
    </row>
    <row r="229" spans="1:45" ht="22.5" customHeight="1">
      <c r="A229" s="50" t="s">
        <v>341</v>
      </c>
      <c r="B229" s="51" t="s">
        <v>358</v>
      </c>
      <c r="C229" s="51" t="s">
        <v>411</v>
      </c>
      <c r="D229" s="51" t="s">
        <v>438</v>
      </c>
      <c r="E229" s="51"/>
      <c r="F229" s="51"/>
      <c r="G229" s="51"/>
      <c r="H229" s="52"/>
      <c r="I229" s="52"/>
      <c r="J229" s="53" t="s">
        <v>663</v>
      </c>
      <c r="K229" s="80"/>
      <c r="L229" s="80"/>
      <c r="M229" s="80"/>
      <c r="N229" s="80">
        <f t="shared" si="112"/>
        <v>0</v>
      </c>
      <c r="O229" s="80"/>
      <c r="P229" s="80"/>
      <c r="Q229" s="80"/>
      <c r="R229" s="80"/>
      <c r="S229" s="80"/>
      <c r="T229" s="80"/>
      <c r="U229" s="81" t="e">
        <f t="shared" si="2"/>
        <v>#DIV/0!</v>
      </c>
      <c r="V229" s="51"/>
      <c r="W229" s="50"/>
      <c r="X229" s="50"/>
      <c r="Y229" s="37" t="s">
        <v>344</v>
      </c>
      <c r="Z229" s="62"/>
      <c r="AA229" s="62"/>
      <c r="AB229" s="62"/>
      <c r="AC229" s="62"/>
      <c r="AD229" s="62"/>
      <c r="AE229" s="62"/>
      <c r="AF229" s="62"/>
      <c r="AG229" s="62"/>
      <c r="AH229" s="62"/>
      <c r="AI229" s="62"/>
      <c r="AJ229" s="62"/>
      <c r="AK229" s="62"/>
      <c r="AL229" s="62"/>
      <c r="AM229" s="62"/>
      <c r="AN229" s="62"/>
      <c r="AO229" s="62"/>
      <c r="AP229" s="62"/>
      <c r="AQ229" s="62"/>
      <c r="AR229" s="62"/>
      <c r="AS229" s="62"/>
    </row>
    <row r="230" spans="1:45" ht="22.5" customHeight="1">
      <c r="A230" s="50" t="s">
        <v>341</v>
      </c>
      <c r="B230" s="51" t="s">
        <v>358</v>
      </c>
      <c r="C230" s="51" t="s">
        <v>411</v>
      </c>
      <c r="D230" s="51" t="s">
        <v>442</v>
      </c>
      <c r="E230" s="51"/>
      <c r="F230" s="51"/>
      <c r="G230" s="51"/>
      <c r="H230" s="52"/>
      <c r="I230" s="52"/>
      <c r="J230" s="53" t="s">
        <v>664</v>
      </c>
      <c r="K230" s="80"/>
      <c r="L230" s="80"/>
      <c r="M230" s="80"/>
      <c r="N230" s="80">
        <f t="shared" si="112"/>
        <v>0</v>
      </c>
      <c r="O230" s="80"/>
      <c r="P230" s="80"/>
      <c r="Q230" s="80"/>
      <c r="R230" s="80"/>
      <c r="S230" s="80"/>
      <c r="T230" s="80"/>
      <c r="U230" s="81" t="e">
        <f t="shared" si="2"/>
        <v>#DIV/0!</v>
      </c>
      <c r="V230" s="51"/>
      <c r="W230" s="50"/>
      <c r="X230" s="50"/>
      <c r="Y230" s="37" t="s">
        <v>344</v>
      </c>
      <c r="Z230" s="62"/>
      <c r="AA230" s="62"/>
      <c r="AB230" s="62"/>
      <c r="AC230" s="62"/>
      <c r="AD230" s="62"/>
      <c r="AE230" s="62"/>
      <c r="AF230" s="62"/>
      <c r="AG230" s="62"/>
      <c r="AH230" s="62"/>
      <c r="AI230" s="62"/>
      <c r="AJ230" s="62"/>
      <c r="AK230" s="62"/>
      <c r="AL230" s="62"/>
      <c r="AM230" s="62"/>
      <c r="AN230" s="62"/>
      <c r="AO230" s="62"/>
      <c r="AP230" s="62"/>
      <c r="AQ230" s="62"/>
      <c r="AR230" s="62"/>
      <c r="AS230" s="62"/>
    </row>
    <row r="231" spans="1:45" ht="22.5" customHeight="1">
      <c r="A231" s="50" t="s">
        <v>341</v>
      </c>
      <c r="B231" s="51" t="s">
        <v>358</v>
      </c>
      <c r="C231" s="51" t="s">
        <v>411</v>
      </c>
      <c r="D231" s="51" t="s">
        <v>583</v>
      </c>
      <c r="E231" s="51"/>
      <c r="F231" s="51"/>
      <c r="G231" s="51"/>
      <c r="H231" s="52"/>
      <c r="I231" s="52"/>
      <c r="J231" s="53" t="s">
        <v>665</v>
      </c>
      <c r="K231" s="80"/>
      <c r="L231" s="80"/>
      <c r="M231" s="80"/>
      <c r="N231" s="80">
        <f t="shared" si="112"/>
        <v>0</v>
      </c>
      <c r="O231" s="80"/>
      <c r="P231" s="80"/>
      <c r="Q231" s="80"/>
      <c r="R231" s="80"/>
      <c r="S231" s="80"/>
      <c r="T231" s="80"/>
      <c r="U231" s="81" t="e">
        <f t="shared" si="2"/>
        <v>#DIV/0!</v>
      </c>
      <c r="V231" s="51"/>
      <c r="W231" s="50"/>
      <c r="X231" s="50"/>
      <c r="Y231" s="37" t="s">
        <v>344</v>
      </c>
      <c r="Z231" s="62"/>
      <c r="AA231" s="62"/>
      <c r="AB231" s="62"/>
      <c r="AC231" s="62"/>
      <c r="AD231" s="62"/>
      <c r="AE231" s="62"/>
      <c r="AF231" s="62"/>
      <c r="AG231" s="62"/>
      <c r="AH231" s="62"/>
      <c r="AI231" s="62"/>
      <c r="AJ231" s="62"/>
      <c r="AK231" s="62"/>
      <c r="AL231" s="62"/>
      <c r="AM231" s="62"/>
      <c r="AN231" s="62"/>
      <c r="AO231" s="62"/>
      <c r="AP231" s="62"/>
      <c r="AQ231" s="62"/>
      <c r="AR231" s="62"/>
      <c r="AS231" s="62"/>
    </row>
    <row r="232" spans="1:45" ht="22.5" customHeight="1">
      <c r="A232" s="50" t="s">
        <v>341</v>
      </c>
      <c r="B232" s="51" t="s">
        <v>358</v>
      </c>
      <c r="C232" s="51" t="s">
        <v>411</v>
      </c>
      <c r="D232" s="51" t="s">
        <v>585</v>
      </c>
      <c r="E232" s="51"/>
      <c r="F232" s="51"/>
      <c r="G232" s="51"/>
      <c r="H232" s="52"/>
      <c r="I232" s="52"/>
      <c r="J232" s="53" t="s">
        <v>666</v>
      </c>
      <c r="K232" s="80"/>
      <c r="L232" s="80"/>
      <c r="M232" s="80"/>
      <c r="N232" s="80">
        <f t="shared" si="112"/>
        <v>0</v>
      </c>
      <c r="O232" s="80"/>
      <c r="P232" s="80"/>
      <c r="Q232" s="80"/>
      <c r="R232" s="80"/>
      <c r="S232" s="80"/>
      <c r="T232" s="80"/>
      <c r="U232" s="81" t="e">
        <f t="shared" si="2"/>
        <v>#DIV/0!</v>
      </c>
      <c r="V232" s="51"/>
      <c r="W232" s="50"/>
      <c r="X232" s="50"/>
      <c r="Y232" s="37" t="s">
        <v>344</v>
      </c>
      <c r="Z232" s="62"/>
      <c r="AA232" s="62"/>
      <c r="AB232" s="62"/>
      <c r="AC232" s="62"/>
      <c r="AD232" s="62"/>
      <c r="AE232" s="62"/>
      <c r="AF232" s="62"/>
      <c r="AG232" s="62"/>
      <c r="AH232" s="62"/>
      <c r="AI232" s="62"/>
      <c r="AJ232" s="62"/>
      <c r="AK232" s="62"/>
      <c r="AL232" s="62"/>
      <c r="AM232" s="62"/>
      <c r="AN232" s="62"/>
      <c r="AO232" s="62"/>
      <c r="AP232" s="62"/>
      <c r="AQ232" s="62"/>
      <c r="AR232" s="62"/>
      <c r="AS232" s="62"/>
    </row>
    <row r="233" spans="1:45" ht="22.5" customHeight="1">
      <c r="A233" s="50" t="s">
        <v>341</v>
      </c>
      <c r="B233" s="51" t="s">
        <v>358</v>
      </c>
      <c r="C233" s="51" t="s">
        <v>411</v>
      </c>
      <c r="D233" s="51" t="s">
        <v>587</v>
      </c>
      <c r="E233" s="51"/>
      <c r="F233" s="51"/>
      <c r="G233" s="51"/>
      <c r="H233" s="52"/>
      <c r="I233" s="52"/>
      <c r="J233" s="53" t="s">
        <v>667</v>
      </c>
      <c r="K233" s="80"/>
      <c r="L233" s="80"/>
      <c r="M233" s="80"/>
      <c r="N233" s="80">
        <f t="shared" si="112"/>
        <v>0</v>
      </c>
      <c r="O233" s="80"/>
      <c r="P233" s="80"/>
      <c r="Q233" s="80"/>
      <c r="R233" s="80"/>
      <c r="S233" s="80"/>
      <c r="T233" s="80"/>
      <c r="U233" s="81" t="e">
        <f t="shared" si="2"/>
        <v>#DIV/0!</v>
      </c>
      <c r="V233" s="51"/>
      <c r="W233" s="50" t="s">
        <v>668</v>
      </c>
      <c r="X233" s="50"/>
      <c r="Y233" s="37" t="s">
        <v>344</v>
      </c>
      <c r="Z233" s="62"/>
      <c r="AA233" s="62"/>
      <c r="AB233" s="62"/>
      <c r="AC233" s="62"/>
      <c r="AD233" s="62"/>
      <c r="AE233" s="62"/>
      <c r="AF233" s="62"/>
      <c r="AG233" s="62"/>
      <c r="AH233" s="62"/>
      <c r="AI233" s="62"/>
      <c r="AJ233" s="62"/>
      <c r="AK233" s="62"/>
      <c r="AL233" s="62"/>
      <c r="AM233" s="62"/>
      <c r="AN233" s="62"/>
      <c r="AO233" s="62"/>
      <c r="AP233" s="62"/>
      <c r="AQ233" s="62"/>
      <c r="AR233" s="62"/>
      <c r="AS233" s="62"/>
    </row>
    <row r="234" spans="1:45" ht="22.5" customHeight="1">
      <c r="A234" s="50" t="s">
        <v>341</v>
      </c>
      <c r="B234" s="51" t="s">
        <v>358</v>
      </c>
      <c r="C234" s="51" t="s">
        <v>411</v>
      </c>
      <c r="D234" s="51" t="s">
        <v>589</v>
      </c>
      <c r="E234" s="51"/>
      <c r="F234" s="51"/>
      <c r="G234" s="51"/>
      <c r="H234" s="52"/>
      <c r="I234" s="52"/>
      <c r="J234" s="53" t="s">
        <v>669</v>
      </c>
      <c r="K234" s="80">
        <f t="shared" ref="K234:M234" si="162">+K235+K236+K237</f>
        <v>0</v>
      </c>
      <c r="L234" s="80">
        <f t="shared" si="162"/>
        <v>0</v>
      </c>
      <c r="M234" s="80">
        <f t="shared" si="162"/>
        <v>0</v>
      </c>
      <c r="N234" s="80">
        <f t="shared" si="112"/>
        <v>0</v>
      </c>
      <c r="O234" s="80">
        <f t="shared" ref="O234:T234" si="163">+O235+O236+O237</f>
        <v>0</v>
      </c>
      <c r="P234" s="80">
        <f t="shared" si="163"/>
        <v>0</v>
      </c>
      <c r="Q234" s="80">
        <f t="shared" si="163"/>
        <v>0</v>
      </c>
      <c r="R234" s="80">
        <f t="shared" si="163"/>
        <v>0</v>
      </c>
      <c r="S234" s="80">
        <f t="shared" si="163"/>
        <v>0</v>
      </c>
      <c r="T234" s="80">
        <f t="shared" si="163"/>
        <v>0</v>
      </c>
      <c r="U234" s="81" t="e">
        <f t="shared" si="2"/>
        <v>#DIV/0!</v>
      </c>
      <c r="V234" s="51"/>
      <c r="W234" s="50" t="s">
        <v>670</v>
      </c>
      <c r="X234" s="50"/>
      <c r="Y234" s="37" t="s">
        <v>344</v>
      </c>
      <c r="Z234" s="62"/>
      <c r="AA234" s="62"/>
      <c r="AB234" s="62"/>
      <c r="AC234" s="62"/>
      <c r="AD234" s="62"/>
      <c r="AE234" s="62"/>
      <c r="AF234" s="62"/>
      <c r="AG234" s="62"/>
      <c r="AH234" s="62"/>
      <c r="AI234" s="62"/>
      <c r="AJ234" s="62"/>
      <c r="AK234" s="62"/>
      <c r="AL234" s="62"/>
      <c r="AM234" s="62"/>
      <c r="AN234" s="62"/>
      <c r="AO234" s="62"/>
      <c r="AP234" s="62"/>
      <c r="AQ234" s="62"/>
      <c r="AR234" s="62"/>
      <c r="AS234" s="62"/>
    </row>
    <row r="235" spans="1:45" ht="22.5" customHeight="1">
      <c r="A235" s="61" t="s">
        <v>341</v>
      </c>
      <c r="B235" s="56" t="s">
        <v>358</v>
      </c>
      <c r="C235" s="56" t="s">
        <v>411</v>
      </c>
      <c r="D235" s="56" t="s">
        <v>589</v>
      </c>
      <c r="E235" s="56" t="s">
        <v>345</v>
      </c>
      <c r="F235" s="56"/>
      <c r="G235" s="56"/>
      <c r="H235" s="57"/>
      <c r="I235" s="57"/>
      <c r="J235" s="58" t="s">
        <v>671</v>
      </c>
      <c r="K235" s="76"/>
      <c r="L235" s="76"/>
      <c r="M235" s="76"/>
      <c r="N235" s="76">
        <f t="shared" si="112"/>
        <v>0</v>
      </c>
      <c r="O235" s="76"/>
      <c r="P235" s="76"/>
      <c r="Q235" s="76"/>
      <c r="R235" s="76"/>
      <c r="S235" s="76"/>
      <c r="T235" s="76"/>
      <c r="U235" s="77" t="e">
        <f t="shared" si="2"/>
        <v>#DIV/0!</v>
      </c>
      <c r="V235" s="61"/>
      <c r="W235" s="61" t="s">
        <v>672</v>
      </c>
      <c r="X235" s="61"/>
      <c r="Y235" s="37" t="s">
        <v>344</v>
      </c>
      <c r="Z235" s="62"/>
      <c r="AA235" s="62"/>
      <c r="AB235" s="62"/>
      <c r="AC235" s="62"/>
      <c r="AD235" s="62"/>
      <c r="AE235" s="62"/>
      <c r="AF235" s="62"/>
      <c r="AG235" s="62"/>
      <c r="AH235" s="62"/>
      <c r="AI235" s="62"/>
      <c r="AJ235" s="62"/>
      <c r="AK235" s="62"/>
      <c r="AL235" s="62"/>
      <c r="AM235" s="62"/>
      <c r="AN235" s="62"/>
      <c r="AO235" s="62"/>
      <c r="AP235" s="62"/>
      <c r="AQ235" s="62"/>
      <c r="AR235" s="62"/>
      <c r="AS235" s="62"/>
    </row>
    <row r="236" spans="1:45" ht="22.5" customHeight="1">
      <c r="A236" s="61" t="s">
        <v>341</v>
      </c>
      <c r="B236" s="56" t="s">
        <v>358</v>
      </c>
      <c r="C236" s="56" t="s">
        <v>411</v>
      </c>
      <c r="D236" s="56" t="s">
        <v>589</v>
      </c>
      <c r="E236" s="56" t="s">
        <v>358</v>
      </c>
      <c r="F236" s="56"/>
      <c r="G236" s="56"/>
      <c r="H236" s="57"/>
      <c r="I236" s="57"/>
      <c r="J236" s="58" t="s">
        <v>673</v>
      </c>
      <c r="K236" s="76"/>
      <c r="L236" s="76"/>
      <c r="M236" s="76"/>
      <c r="N236" s="76">
        <f t="shared" si="112"/>
        <v>0</v>
      </c>
      <c r="O236" s="76"/>
      <c r="P236" s="76"/>
      <c r="Q236" s="76"/>
      <c r="R236" s="76"/>
      <c r="S236" s="76"/>
      <c r="T236" s="76"/>
      <c r="U236" s="77" t="e">
        <f t="shared" si="2"/>
        <v>#DIV/0!</v>
      </c>
      <c r="V236" s="56"/>
      <c r="W236" s="61" t="s">
        <v>674</v>
      </c>
      <c r="X236" s="61"/>
      <c r="Y236" s="37" t="s">
        <v>344</v>
      </c>
      <c r="Z236" s="62"/>
      <c r="AA236" s="62"/>
      <c r="AB236" s="62"/>
      <c r="AC236" s="62"/>
      <c r="AD236" s="62"/>
      <c r="AE236" s="62"/>
      <c r="AF236" s="62"/>
      <c r="AG236" s="62"/>
      <c r="AH236" s="62"/>
      <c r="AI236" s="62"/>
      <c r="AJ236" s="62"/>
      <c r="AK236" s="62"/>
      <c r="AL236" s="62"/>
      <c r="AM236" s="62"/>
      <c r="AN236" s="62"/>
      <c r="AO236" s="62"/>
      <c r="AP236" s="62"/>
      <c r="AQ236" s="62"/>
      <c r="AR236" s="62"/>
      <c r="AS236" s="62"/>
    </row>
    <row r="237" spans="1:45" ht="22.5" customHeight="1">
      <c r="A237" s="61" t="s">
        <v>341</v>
      </c>
      <c r="B237" s="56" t="s">
        <v>358</v>
      </c>
      <c r="C237" s="56" t="s">
        <v>411</v>
      </c>
      <c r="D237" s="56" t="s">
        <v>589</v>
      </c>
      <c r="E237" s="56" t="s">
        <v>382</v>
      </c>
      <c r="F237" s="56"/>
      <c r="G237" s="56"/>
      <c r="H237" s="57"/>
      <c r="I237" s="57"/>
      <c r="J237" s="58" t="s">
        <v>675</v>
      </c>
      <c r="K237" s="76"/>
      <c r="L237" s="76"/>
      <c r="M237" s="76"/>
      <c r="N237" s="76">
        <f t="shared" si="112"/>
        <v>0</v>
      </c>
      <c r="O237" s="76"/>
      <c r="P237" s="76"/>
      <c r="Q237" s="76"/>
      <c r="R237" s="76"/>
      <c r="S237" s="76"/>
      <c r="T237" s="76"/>
      <c r="U237" s="77" t="e">
        <f t="shared" si="2"/>
        <v>#DIV/0!</v>
      </c>
      <c r="V237" s="61"/>
      <c r="W237" s="61" t="s">
        <v>676</v>
      </c>
      <c r="X237" s="61"/>
      <c r="Y237" s="37" t="s">
        <v>344</v>
      </c>
      <c r="Z237" s="62"/>
      <c r="AA237" s="62"/>
      <c r="AB237" s="62"/>
      <c r="AC237" s="62"/>
      <c r="AD237" s="62"/>
      <c r="AE237" s="62"/>
      <c r="AF237" s="62"/>
      <c r="AG237" s="62"/>
      <c r="AH237" s="62"/>
      <c r="AI237" s="62"/>
      <c r="AJ237" s="62"/>
      <c r="AK237" s="62"/>
      <c r="AL237" s="62"/>
      <c r="AM237" s="62"/>
      <c r="AN237" s="62"/>
      <c r="AO237" s="62"/>
      <c r="AP237" s="62"/>
      <c r="AQ237" s="62"/>
      <c r="AR237" s="62"/>
      <c r="AS237" s="62"/>
    </row>
    <row r="238" spans="1:45" ht="22.5" customHeight="1">
      <c r="A238" s="50" t="s">
        <v>341</v>
      </c>
      <c r="B238" s="51" t="s">
        <v>358</v>
      </c>
      <c r="C238" s="51" t="s">
        <v>411</v>
      </c>
      <c r="D238" s="51" t="s">
        <v>677</v>
      </c>
      <c r="E238" s="51"/>
      <c r="F238" s="51"/>
      <c r="G238" s="51"/>
      <c r="H238" s="52"/>
      <c r="I238" s="52"/>
      <c r="J238" s="53" t="s">
        <v>678</v>
      </c>
      <c r="K238" s="80">
        <f t="shared" ref="K238:M238" si="164">+K239+K242</f>
        <v>0</v>
      </c>
      <c r="L238" s="80">
        <f t="shared" si="164"/>
        <v>0</v>
      </c>
      <c r="M238" s="80">
        <f t="shared" si="164"/>
        <v>0</v>
      </c>
      <c r="N238" s="80">
        <f t="shared" si="112"/>
        <v>0</v>
      </c>
      <c r="O238" s="80">
        <f t="shared" ref="O238:T238" si="165">+O239+O242</f>
        <v>0</v>
      </c>
      <c r="P238" s="80">
        <f t="shared" si="165"/>
        <v>0</v>
      </c>
      <c r="Q238" s="80">
        <f t="shared" si="165"/>
        <v>0</v>
      </c>
      <c r="R238" s="80">
        <f t="shared" si="165"/>
        <v>0</v>
      </c>
      <c r="S238" s="80">
        <f t="shared" si="165"/>
        <v>0</v>
      </c>
      <c r="T238" s="80">
        <f t="shared" si="165"/>
        <v>0</v>
      </c>
      <c r="U238" s="81" t="e">
        <f t="shared" si="2"/>
        <v>#DIV/0!</v>
      </c>
      <c r="V238" s="51"/>
      <c r="W238" s="51" t="s">
        <v>679</v>
      </c>
      <c r="X238" s="51"/>
      <c r="Y238" s="37" t="s">
        <v>344</v>
      </c>
      <c r="Z238" s="62"/>
      <c r="AA238" s="62"/>
      <c r="AB238" s="62"/>
      <c r="AC238" s="62"/>
      <c r="AD238" s="62"/>
      <c r="AE238" s="62"/>
      <c r="AF238" s="62"/>
      <c r="AG238" s="62"/>
      <c r="AH238" s="62"/>
      <c r="AI238" s="62"/>
      <c r="AJ238" s="62"/>
      <c r="AK238" s="62"/>
      <c r="AL238" s="62"/>
      <c r="AM238" s="62"/>
      <c r="AN238" s="62"/>
      <c r="AO238" s="62"/>
      <c r="AP238" s="62"/>
      <c r="AQ238" s="62"/>
      <c r="AR238" s="62"/>
      <c r="AS238" s="62"/>
    </row>
    <row r="239" spans="1:45" ht="22.5" customHeight="1">
      <c r="A239" s="61" t="s">
        <v>341</v>
      </c>
      <c r="B239" s="56" t="s">
        <v>358</v>
      </c>
      <c r="C239" s="56" t="s">
        <v>411</v>
      </c>
      <c r="D239" s="56" t="s">
        <v>677</v>
      </c>
      <c r="E239" s="56" t="s">
        <v>345</v>
      </c>
      <c r="F239" s="56"/>
      <c r="G239" s="56"/>
      <c r="H239" s="57"/>
      <c r="I239" s="57"/>
      <c r="J239" s="58" t="s">
        <v>680</v>
      </c>
      <c r="K239" s="76">
        <f t="shared" ref="K239:M239" si="166">+K240+K241</f>
        <v>0</v>
      </c>
      <c r="L239" s="76">
        <f t="shared" si="166"/>
        <v>0</v>
      </c>
      <c r="M239" s="76">
        <f t="shared" si="166"/>
        <v>0</v>
      </c>
      <c r="N239" s="76">
        <f t="shared" si="112"/>
        <v>0</v>
      </c>
      <c r="O239" s="76">
        <f t="shared" ref="O239:T239" si="167">+O240+O241</f>
        <v>0</v>
      </c>
      <c r="P239" s="76">
        <f t="shared" si="167"/>
        <v>0</v>
      </c>
      <c r="Q239" s="76">
        <f t="shared" si="167"/>
        <v>0</v>
      </c>
      <c r="R239" s="76">
        <f t="shared" si="167"/>
        <v>0</v>
      </c>
      <c r="S239" s="76">
        <f t="shared" si="167"/>
        <v>0</v>
      </c>
      <c r="T239" s="76">
        <f t="shared" si="167"/>
        <v>0</v>
      </c>
      <c r="U239" s="77" t="e">
        <f t="shared" si="2"/>
        <v>#DIV/0!</v>
      </c>
      <c r="V239" s="56"/>
      <c r="W239" s="56" t="s">
        <v>681</v>
      </c>
      <c r="X239" s="56"/>
      <c r="Y239" s="37" t="s">
        <v>344</v>
      </c>
      <c r="Z239" s="62"/>
      <c r="AA239" s="62"/>
      <c r="AB239" s="62"/>
      <c r="AC239" s="62"/>
      <c r="AD239" s="62"/>
      <c r="AE239" s="62"/>
      <c r="AF239" s="62"/>
      <c r="AG239" s="62"/>
      <c r="AH239" s="62"/>
      <c r="AI239" s="62"/>
      <c r="AJ239" s="62"/>
      <c r="AK239" s="62"/>
      <c r="AL239" s="62"/>
      <c r="AM239" s="62"/>
      <c r="AN239" s="62"/>
      <c r="AO239" s="62"/>
      <c r="AP239" s="62"/>
      <c r="AQ239" s="62"/>
      <c r="AR239" s="62"/>
      <c r="AS239" s="62"/>
    </row>
    <row r="240" spans="1:45" ht="22.5" customHeight="1">
      <c r="A240" s="66" t="s">
        <v>341</v>
      </c>
      <c r="B240" s="57" t="s">
        <v>358</v>
      </c>
      <c r="C240" s="57" t="s">
        <v>411</v>
      </c>
      <c r="D240" s="57" t="s">
        <v>677</v>
      </c>
      <c r="E240" s="57" t="s">
        <v>345</v>
      </c>
      <c r="F240" s="56" t="s">
        <v>345</v>
      </c>
      <c r="G240" s="57"/>
      <c r="H240" s="57"/>
      <c r="I240" s="57"/>
      <c r="J240" s="63" t="s">
        <v>682</v>
      </c>
      <c r="K240" s="76"/>
      <c r="L240" s="76"/>
      <c r="M240" s="76"/>
      <c r="N240" s="76">
        <f t="shared" si="112"/>
        <v>0</v>
      </c>
      <c r="O240" s="76"/>
      <c r="P240" s="76"/>
      <c r="Q240" s="76"/>
      <c r="R240" s="76"/>
      <c r="S240" s="76"/>
      <c r="T240" s="76"/>
      <c r="U240" s="77" t="e">
        <f t="shared" si="2"/>
        <v>#DIV/0!</v>
      </c>
      <c r="V240" s="56"/>
      <c r="W240" s="56"/>
      <c r="X240" s="56"/>
      <c r="Y240" s="37"/>
      <c r="Z240" s="24"/>
      <c r="AA240" s="24"/>
      <c r="AB240" s="24"/>
      <c r="AC240" s="24"/>
      <c r="AD240" s="24"/>
      <c r="AE240" s="24"/>
      <c r="AF240" s="24"/>
      <c r="AG240" s="24"/>
      <c r="AH240" s="24"/>
      <c r="AI240" s="24"/>
      <c r="AJ240" s="24"/>
      <c r="AK240" s="24"/>
      <c r="AL240" s="24"/>
      <c r="AM240" s="24"/>
      <c r="AN240" s="24"/>
      <c r="AO240" s="24"/>
      <c r="AP240" s="24"/>
      <c r="AQ240" s="24"/>
      <c r="AR240" s="24"/>
      <c r="AS240" s="24"/>
    </row>
    <row r="241" spans="1:45" ht="22.5" customHeight="1">
      <c r="A241" s="66" t="s">
        <v>341</v>
      </c>
      <c r="B241" s="57" t="s">
        <v>358</v>
      </c>
      <c r="C241" s="57" t="s">
        <v>411</v>
      </c>
      <c r="D241" s="57" t="s">
        <v>677</v>
      </c>
      <c r="E241" s="57" t="s">
        <v>345</v>
      </c>
      <c r="F241" s="56" t="s">
        <v>358</v>
      </c>
      <c r="G241" s="57"/>
      <c r="H241" s="57"/>
      <c r="I241" s="57"/>
      <c r="J241" s="63" t="s">
        <v>683</v>
      </c>
      <c r="K241" s="76"/>
      <c r="L241" s="76"/>
      <c r="M241" s="76"/>
      <c r="N241" s="76">
        <f t="shared" si="112"/>
        <v>0</v>
      </c>
      <c r="O241" s="76"/>
      <c r="P241" s="76"/>
      <c r="Q241" s="76"/>
      <c r="R241" s="76"/>
      <c r="S241" s="76"/>
      <c r="T241" s="76"/>
      <c r="U241" s="77" t="e">
        <f t="shared" si="2"/>
        <v>#DIV/0!</v>
      </c>
      <c r="V241" s="56"/>
      <c r="W241" s="56"/>
      <c r="X241" s="56"/>
      <c r="Y241" s="37"/>
      <c r="Z241" s="24"/>
      <c r="AA241" s="24"/>
      <c r="AB241" s="24"/>
      <c r="AC241" s="24"/>
      <c r="AD241" s="24"/>
      <c r="AE241" s="24"/>
      <c r="AF241" s="24"/>
      <c r="AG241" s="24"/>
      <c r="AH241" s="24"/>
      <c r="AI241" s="24"/>
      <c r="AJ241" s="24"/>
      <c r="AK241" s="24"/>
      <c r="AL241" s="24"/>
      <c r="AM241" s="24"/>
      <c r="AN241" s="24"/>
      <c r="AO241" s="24"/>
      <c r="AP241" s="24"/>
      <c r="AQ241" s="24"/>
      <c r="AR241" s="24"/>
      <c r="AS241" s="24"/>
    </row>
    <row r="242" spans="1:45" ht="22.5" customHeight="1">
      <c r="A242" s="61" t="s">
        <v>341</v>
      </c>
      <c r="B242" s="56" t="s">
        <v>358</v>
      </c>
      <c r="C242" s="56" t="s">
        <v>411</v>
      </c>
      <c r="D242" s="56" t="s">
        <v>677</v>
      </c>
      <c r="E242" s="56" t="s">
        <v>358</v>
      </c>
      <c r="F242" s="56"/>
      <c r="G242" s="56"/>
      <c r="H242" s="57"/>
      <c r="I242" s="57"/>
      <c r="J242" s="58" t="s">
        <v>684</v>
      </c>
      <c r="K242" s="76"/>
      <c r="L242" s="76"/>
      <c r="M242" s="76"/>
      <c r="N242" s="76">
        <f t="shared" si="112"/>
        <v>0</v>
      </c>
      <c r="O242" s="76"/>
      <c r="P242" s="76"/>
      <c r="Q242" s="76"/>
      <c r="R242" s="76"/>
      <c r="S242" s="76"/>
      <c r="T242" s="76"/>
      <c r="U242" s="77" t="e">
        <f t="shared" si="2"/>
        <v>#DIV/0!</v>
      </c>
      <c r="V242" s="56"/>
      <c r="W242" s="56"/>
      <c r="X242" s="56"/>
      <c r="Y242" s="37" t="s">
        <v>344</v>
      </c>
      <c r="Z242" s="62"/>
      <c r="AA242" s="62"/>
      <c r="AB242" s="62"/>
      <c r="AC242" s="62"/>
      <c r="AD242" s="62"/>
      <c r="AE242" s="62"/>
      <c r="AF242" s="62"/>
      <c r="AG242" s="62"/>
      <c r="AH242" s="62"/>
      <c r="AI242" s="62"/>
      <c r="AJ242" s="62"/>
      <c r="AK242" s="62"/>
      <c r="AL242" s="62"/>
      <c r="AM242" s="62"/>
      <c r="AN242" s="62"/>
      <c r="AO242" s="62"/>
      <c r="AP242" s="62"/>
      <c r="AQ242" s="62"/>
      <c r="AR242" s="62"/>
      <c r="AS242" s="62"/>
    </row>
    <row r="243" spans="1:45" ht="22.5" customHeight="1">
      <c r="A243" s="50">
        <v>1</v>
      </c>
      <c r="B243" s="51" t="s">
        <v>358</v>
      </c>
      <c r="C243" s="51" t="s">
        <v>411</v>
      </c>
      <c r="D243" s="51" t="s">
        <v>685</v>
      </c>
      <c r="E243" s="51"/>
      <c r="F243" s="51"/>
      <c r="G243" s="51"/>
      <c r="H243" s="52"/>
      <c r="I243" s="52"/>
      <c r="J243" s="53" t="s">
        <v>686</v>
      </c>
      <c r="K243" s="80">
        <f t="shared" ref="K243:M243" si="168">+K244+K245</f>
        <v>0</v>
      </c>
      <c r="L243" s="80">
        <f t="shared" si="168"/>
        <v>0</v>
      </c>
      <c r="M243" s="80">
        <f t="shared" si="168"/>
        <v>0</v>
      </c>
      <c r="N243" s="80">
        <f t="shared" si="112"/>
        <v>0</v>
      </c>
      <c r="O243" s="80">
        <f t="shared" ref="O243:T243" si="169">+O244+O245</f>
        <v>0</v>
      </c>
      <c r="P243" s="80">
        <f t="shared" si="169"/>
        <v>0</v>
      </c>
      <c r="Q243" s="80">
        <f t="shared" si="169"/>
        <v>0</v>
      </c>
      <c r="R243" s="80">
        <f t="shared" si="169"/>
        <v>0</v>
      </c>
      <c r="S243" s="80">
        <f t="shared" si="169"/>
        <v>0</v>
      </c>
      <c r="T243" s="80">
        <f t="shared" si="169"/>
        <v>0</v>
      </c>
      <c r="U243" s="81" t="e">
        <f t="shared" si="2"/>
        <v>#DIV/0!</v>
      </c>
      <c r="V243" s="51"/>
      <c r="W243" s="51"/>
      <c r="X243" s="51"/>
      <c r="Y243" s="37"/>
      <c r="Z243" s="62"/>
      <c r="AA243" s="62"/>
      <c r="AB243" s="62"/>
      <c r="AC243" s="62"/>
      <c r="AD243" s="62"/>
      <c r="AE243" s="62"/>
      <c r="AF243" s="62"/>
      <c r="AG243" s="62"/>
      <c r="AH243" s="62"/>
      <c r="AI243" s="62"/>
      <c r="AJ243" s="62"/>
      <c r="AK243" s="62"/>
      <c r="AL243" s="62"/>
      <c r="AM243" s="62"/>
      <c r="AN243" s="62"/>
      <c r="AO243" s="62"/>
      <c r="AP243" s="62"/>
      <c r="AQ243" s="62"/>
      <c r="AR243" s="62"/>
      <c r="AS243" s="62"/>
    </row>
    <row r="244" spans="1:45" ht="22.5" customHeight="1">
      <c r="A244" s="66">
        <v>1</v>
      </c>
      <c r="B244" s="57" t="s">
        <v>358</v>
      </c>
      <c r="C244" s="57" t="s">
        <v>411</v>
      </c>
      <c r="D244" s="57" t="s">
        <v>685</v>
      </c>
      <c r="E244" s="56" t="s">
        <v>345</v>
      </c>
      <c r="F244" s="57"/>
      <c r="G244" s="57"/>
      <c r="H244" s="57"/>
      <c r="I244" s="57"/>
      <c r="J244" s="63" t="s">
        <v>687</v>
      </c>
      <c r="K244" s="78"/>
      <c r="L244" s="78"/>
      <c r="M244" s="78"/>
      <c r="N244" s="78">
        <f t="shared" si="112"/>
        <v>0</v>
      </c>
      <c r="O244" s="78"/>
      <c r="P244" s="78"/>
      <c r="Q244" s="78"/>
      <c r="R244" s="78"/>
      <c r="S244" s="78"/>
      <c r="T244" s="78"/>
      <c r="U244" s="79" t="e">
        <f t="shared" si="2"/>
        <v>#DIV/0!</v>
      </c>
      <c r="V244" s="57"/>
      <c r="W244" s="57"/>
      <c r="X244" s="57"/>
      <c r="Y244" s="67"/>
      <c r="Z244" s="24"/>
      <c r="AA244" s="24"/>
      <c r="AB244" s="24"/>
      <c r="AC244" s="24"/>
      <c r="AD244" s="24"/>
      <c r="AE244" s="24"/>
      <c r="AF244" s="24"/>
      <c r="AG244" s="24"/>
      <c r="AH244" s="24"/>
      <c r="AI244" s="24"/>
      <c r="AJ244" s="24"/>
      <c r="AK244" s="24"/>
      <c r="AL244" s="24"/>
      <c r="AM244" s="24"/>
      <c r="AN244" s="24"/>
      <c r="AO244" s="24"/>
      <c r="AP244" s="24"/>
      <c r="AQ244" s="24"/>
      <c r="AR244" s="24"/>
      <c r="AS244" s="24"/>
    </row>
    <row r="245" spans="1:45" ht="22.5" customHeight="1">
      <c r="A245" s="66">
        <v>1</v>
      </c>
      <c r="B245" s="57" t="s">
        <v>358</v>
      </c>
      <c r="C245" s="57" t="s">
        <v>411</v>
      </c>
      <c r="D245" s="57" t="s">
        <v>685</v>
      </c>
      <c r="E245" s="56" t="s">
        <v>358</v>
      </c>
      <c r="F245" s="57"/>
      <c r="G245" s="57"/>
      <c r="H245" s="57"/>
      <c r="I245" s="57"/>
      <c r="J245" s="63" t="s">
        <v>688</v>
      </c>
      <c r="K245" s="78"/>
      <c r="L245" s="78"/>
      <c r="M245" s="78"/>
      <c r="N245" s="78">
        <f t="shared" si="112"/>
        <v>0</v>
      </c>
      <c r="O245" s="78"/>
      <c r="P245" s="78"/>
      <c r="Q245" s="78"/>
      <c r="R245" s="78"/>
      <c r="S245" s="78"/>
      <c r="T245" s="78"/>
      <c r="U245" s="79" t="e">
        <f t="shared" si="2"/>
        <v>#DIV/0!</v>
      </c>
      <c r="V245" s="57"/>
      <c r="W245" s="57"/>
      <c r="X245" s="57"/>
      <c r="Y245" s="67"/>
      <c r="Z245" s="24"/>
      <c r="AA245" s="24"/>
      <c r="AB245" s="24"/>
      <c r="AC245" s="24"/>
      <c r="AD245" s="24"/>
      <c r="AE245" s="24"/>
      <c r="AF245" s="24"/>
      <c r="AG245" s="24"/>
      <c r="AH245" s="24"/>
      <c r="AI245" s="24"/>
      <c r="AJ245" s="24"/>
      <c r="AK245" s="24"/>
      <c r="AL245" s="24"/>
      <c r="AM245" s="24"/>
      <c r="AN245" s="24"/>
      <c r="AO245" s="24"/>
      <c r="AP245" s="24"/>
      <c r="AQ245" s="24"/>
      <c r="AR245" s="24"/>
      <c r="AS245" s="24"/>
    </row>
    <row r="246" spans="1:45" ht="22.5" customHeight="1">
      <c r="A246" s="44" t="s">
        <v>341</v>
      </c>
      <c r="B246" s="45" t="s">
        <v>358</v>
      </c>
      <c r="C246" s="45" t="s">
        <v>434</v>
      </c>
      <c r="D246" s="45"/>
      <c r="E246" s="45"/>
      <c r="F246" s="45"/>
      <c r="G246" s="45"/>
      <c r="H246" s="46"/>
      <c r="I246" s="46"/>
      <c r="J246" s="47" t="s">
        <v>689</v>
      </c>
      <c r="K246" s="85">
        <f t="shared" ref="K246:T246" si="170">+K247+K249+K250+K256+K257+K258</f>
        <v>7252452160</v>
      </c>
      <c r="L246" s="85">
        <f t="shared" si="170"/>
        <v>0</v>
      </c>
      <c r="M246" s="85">
        <f t="shared" si="170"/>
        <v>0</v>
      </c>
      <c r="N246" s="85">
        <f t="shared" si="170"/>
        <v>7252452160</v>
      </c>
      <c r="O246" s="85">
        <f t="shared" si="170"/>
        <v>1087867824</v>
      </c>
      <c r="P246" s="85">
        <f t="shared" si="170"/>
        <v>6164584336</v>
      </c>
      <c r="Q246" s="85">
        <f t="shared" si="170"/>
        <v>0</v>
      </c>
      <c r="R246" s="85">
        <f t="shared" si="170"/>
        <v>0</v>
      </c>
      <c r="S246" s="85">
        <f t="shared" si="170"/>
        <v>26771720062</v>
      </c>
      <c r="T246" s="85">
        <f t="shared" si="170"/>
        <v>6173601812</v>
      </c>
      <c r="U246" s="86">
        <f t="shared" si="2"/>
        <v>0.23060161236195134</v>
      </c>
      <c r="V246" s="45"/>
      <c r="W246" s="45" t="s">
        <v>690</v>
      </c>
      <c r="X246" s="45" t="s">
        <v>691</v>
      </c>
      <c r="Y246" s="37" t="s">
        <v>344</v>
      </c>
      <c r="Z246" s="62"/>
      <c r="AA246" s="62"/>
      <c r="AB246" s="62"/>
      <c r="AC246" s="62"/>
      <c r="AD246" s="62"/>
      <c r="AE246" s="62"/>
      <c r="AF246" s="62"/>
      <c r="AG246" s="62"/>
      <c r="AH246" s="62"/>
      <c r="AI246" s="62"/>
      <c r="AJ246" s="62"/>
      <c r="AK246" s="62"/>
      <c r="AL246" s="62"/>
      <c r="AM246" s="62"/>
      <c r="AN246" s="62"/>
      <c r="AO246" s="62"/>
      <c r="AP246" s="62"/>
      <c r="AQ246" s="62"/>
      <c r="AR246" s="62"/>
      <c r="AS246" s="62"/>
    </row>
    <row r="247" spans="1:45" ht="22.5" customHeight="1">
      <c r="A247" s="50" t="s">
        <v>341</v>
      </c>
      <c r="B247" s="51" t="s">
        <v>358</v>
      </c>
      <c r="C247" s="51" t="s">
        <v>434</v>
      </c>
      <c r="D247" s="51" t="s">
        <v>345</v>
      </c>
      <c r="E247" s="51"/>
      <c r="F247" s="51"/>
      <c r="G247" s="51"/>
      <c r="H247" s="52"/>
      <c r="I247" s="52"/>
      <c r="J247" s="53" t="s">
        <v>692</v>
      </c>
      <c r="K247" s="80">
        <f t="shared" ref="K247:M247" si="171">+K248</f>
        <v>2000000000</v>
      </c>
      <c r="L247" s="80">
        <f t="shared" si="171"/>
        <v>0</v>
      </c>
      <c r="M247" s="80">
        <f t="shared" si="171"/>
        <v>0</v>
      </c>
      <c r="N247" s="80">
        <f t="shared" ref="N247:N312" si="172">K247+L247-M247</f>
        <v>2000000000</v>
      </c>
      <c r="O247" s="80">
        <f t="shared" ref="O247:T247" si="173">+O248</f>
        <v>300000000</v>
      </c>
      <c r="P247" s="80">
        <f t="shared" si="173"/>
        <v>1700000000</v>
      </c>
      <c r="Q247" s="80">
        <f t="shared" si="173"/>
        <v>0</v>
      </c>
      <c r="R247" s="80">
        <f t="shared" si="173"/>
        <v>0</v>
      </c>
      <c r="S247" s="80">
        <f t="shared" si="173"/>
        <v>3883247883</v>
      </c>
      <c r="T247" s="80">
        <f t="shared" si="173"/>
        <v>3632386949</v>
      </c>
      <c r="U247" s="81">
        <f t="shared" si="2"/>
        <v>0.93539919635359525</v>
      </c>
      <c r="V247" s="51"/>
      <c r="W247" s="50"/>
      <c r="X247" s="50"/>
      <c r="Y247" s="37" t="s">
        <v>344</v>
      </c>
      <c r="Z247" s="62"/>
      <c r="AA247" s="62"/>
      <c r="AB247" s="62"/>
      <c r="AC247" s="62"/>
      <c r="AD247" s="62"/>
      <c r="AE247" s="62"/>
      <c r="AF247" s="62"/>
      <c r="AG247" s="62"/>
      <c r="AH247" s="62"/>
      <c r="AI247" s="62"/>
      <c r="AJ247" s="62"/>
      <c r="AK247" s="62"/>
      <c r="AL247" s="62"/>
      <c r="AM247" s="62"/>
      <c r="AN247" s="62"/>
      <c r="AO247" s="62"/>
      <c r="AP247" s="62"/>
      <c r="AQ247" s="62"/>
      <c r="AR247" s="62"/>
      <c r="AS247" s="62"/>
    </row>
    <row r="248" spans="1:45" ht="22.5" customHeight="1">
      <c r="A248" s="61" t="s">
        <v>341</v>
      </c>
      <c r="B248" s="56" t="s">
        <v>358</v>
      </c>
      <c r="C248" s="56" t="s">
        <v>434</v>
      </c>
      <c r="D248" s="56" t="s">
        <v>345</v>
      </c>
      <c r="E248" s="56" t="s">
        <v>345</v>
      </c>
      <c r="F248" s="56"/>
      <c r="G248" s="56"/>
      <c r="H248" s="57"/>
      <c r="I248" s="57"/>
      <c r="J248" s="58" t="s">
        <v>693</v>
      </c>
      <c r="K248" s="76">
        <v>2000000000</v>
      </c>
      <c r="L248" s="76"/>
      <c r="M248" s="76"/>
      <c r="N248" s="76">
        <f t="shared" si="172"/>
        <v>2000000000</v>
      </c>
      <c r="O248" s="76">
        <f>+N248*0.15</f>
        <v>300000000</v>
      </c>
      <c r="P248" s="76">
        <f>+N248 -O248</f>
        <v>1700000000</v>
      </c>
      <c r="Q248" s="76"/>
      <c r="R248" s="76"/>
      <c r="S248" s="76">
        <f>+T248+250860934</f>
        <v>3883247883</v>
      </c>
      <c r="T248" s="76">
        <v>3632386949</v>
      </c>
      <c r="U248" s="77">
        <f t="shared" si="2"/>
        <v>0.93539919635359525</v>
      </c>
      <c r="V248" s="56"/>
      <c r="W248" s="61"/>
      <c r="X248" s="61"/>
      <c r="Y248" s="37" t="s">
        <v>344</v>
      </c>
      <c r="Z248" s="62"/>
      <c r="AA248" s="62"/>
      <c r="AB248" s="62"/>
      <c r="AC248" s="62"/>
      <c r="AD248" s="62"/>
      <c r="AE248" s="62"/>
      <c r="AF248" s="62"/>
      <c r="AG248" s="62"/>
      <c r="AH248" s="62"/>
      <c r="AI248" s="62"/>
      <c r="AJ248" s="62"/>
      <c r="AK248" s="62"/>
      <c r="AL248" s="62"/>
      <c r="AM248" s="62"/>
      <c r="AN248" s="62"/>
      <c r="AO248" s="62"/>
      <c r="AP248" s="62"/>
      <c r="AQ248" s="62"/>
      <c r="AR248" s="62"/>
      <c r="AS248" s="62"/>
    </row>
    <row r="249" spans="1:45" ht="22.5" customHeight="1">
      <c r="A249" s="50" t="s">
        <v>341</v>
      </c>
      <c r="B249" s="51" t="s">
        <v>358</v>
      </c>
      <c r="C249" s="51" t="s">
        <v>434</v>
      </c>
      <c r="D249" s="51" t="s">
        <v>358</v>
      </c>
      <c r="E249" s="51"/>
      <c r="F249" s="51"/>
      <c r="G249" s="51"/>
      <c r="H249" s="52"/>
      <c r="I249" s="52"/>
      <c r="J249" s="53" t="s">
        <v>694</v>
      </c>
      <c r="K249" s="80"/>
      <c r="L249" s="80"/>
      <c r="M249" s="80"/>
      <c r="N249" s="80">
        <f t="shared" si="172"/>
        <v>0</v>
      </c>
      <c r="O249" s="80"/>
      <c r="P249" s="80"/>
      <c r="Q249" s="80"/>
      <c r="R249" s="80"/>
      <c r="S249" s="80"/>
      <c r="T249" s="80"/>
      <c r="U249" s="81" t="e">
        <f t="shared" si="2"/>
        <v>#DIV/0!</v>
      </c>
      <c r="V249" s="51"/>
      <c r="W249" s="50"/>
      <c r="X249" s="50"/>
      <c r="Y249" s="37" t="s">
        <v>344</v>
      </c>
      <c r="Z249" s="62"/>
      <c r="AA249" s="62"/>
      <c r="AB249" s="62"/>
      <c r="AC249" s="62"/>
      <c r="AD249" s="62"/>
      <c r="AE249" s="62"/>
      <c r="AF249" s="62"/>
      <c r="AG249" s="62"/>
      <c r="AH249" s="62"/>
      <c r="AI249" s="62"/>
      <c r="AJ249" s="62"/>
      <c r="AK249" s="62"/>
      <c r="AL249" s="62"/>
      <c r="AM249" s="62"/>
      <c r="AN249" s="62"/>
      <c r="AO249" s="62"/>
      <c r="AP249" s="62"/>
      <c r="AQ249" s="62"/>
      <c r="AR249" s="62"/>
      <c r="AS249" s="62"/>
    </row>
    <row r="250" spans="1:45" ht="22.5" customHeight="1" thickTop="1" thickBot="1">
      <c r="A250" s="50" t="s">
        <v>341</v>
      </c>
      <c r="B250" s="51" t="s">
        <v>358</v>
      </c>
      <c r="C250" s="51" t="s">
        <v>434</v>
      </c>
      <c r="D250" s="51" t="s">
        <v>382</v>
      </c>
      <c r="E250" s="51"/>
      <c r="F250" s="51"/>
      <c r="G250" s="51"/>
      <c r="H250" s="52"/>
      <c r="I250" s="52"/>
      <c r="J250" s="53" t="s">
        <v>695</v>
      </c>
      <c r="K250" s="80">
        <f t="shared" ref="K250:M250" si="174">+K251+K252+K253+K254+K255</f>
        <v>5252452160</v>
      </c>
      <c r="L250" s="80">
        <f t="shared" si="174"/>
        <v>0</v>
      </c>
      <c r="M250" s="80">
        <f t="shared" si="174"/>
        <v>0</v>
      </c>
      <c r="N250" s="80">
        <f t="shared" si="172"/>
        <v>5252452160</v>
      </c>
      <c r="O250" s="80">
        <f t="shared" ref="O250:T250" si="175">+O251+O252+O253+O254+O255</f>
        <v>787867823.99999988</v>
      </c>
      <c r="P250" s="80">
        <f t="shared" si="175"/>
        <v>4464584336</v>
      </c>
      <c r="Q250" s="80">
        <f t="shared" si="175"/>
        <v>0</v>
      </c>
      <c r="R250" s="80">
        <f t="shared" si="175"/>
        <v>0</v>
      </c>
      <c r="S250" s="80">
        <f t="shared" si="175"/>
        <v>22888472179</v>
      </c>
      <c r="T250" s="80">
        <f t="shared" si="175"/>
        <v>2541214863</v>
      </c>
      <c r="U250" s="81">
        <f t="shared" si="2"/>
        <v>0.11102597163875121</v>
      </c>
      <c r="V250" s="51"/>
      <c r="W250" s="50"/>
      <c r="X250" s="50"/>
      <c r="Y250" s="37" t="s">
        <v>344</v>
      </c>
      <c r="Z250" s="62"/>
      <c r="AA250" s="62"/>
      <c r="AB250" s="62"/>
      <c r="AC250" s="62"/>
      <c r="AD250" s="62"/>
      <c r="AE250" s="62"/>
      <c r="AF250" s="62"/>
      <c r="AG250" s="62"/>
      <c r="AH250" s="62"/>
      <c r="AI250" s="62"/>
      <c r="AJ250" s="62"/>
      <c r="AK250" s="62"/>
      <c r="AL250" s="62"/>
      <c r="AM250" s="62"/>
      <c r="AN250" s="62"/>
      <c r="AO250" s="62"/>
      <c r="AP250" s="62"/>
      <c r="AQ250" s="62"/>
      <c r="AR250" s="62"/>
      <c r="AS250" s="62"/>
    </row>
    <row r="251" spans="1:45" ht="22.5" customHeight="1" thickTop="1" thickBot="1">
      <c r="A251" s="66" t="s">
        <v>341</v>
      </c>
      <c r="B251" s="57" t="s">
        <v>358</v>
      </c>
      <c r="C251" s="57" t="s">
        <v>434</v>
      </c>
      <c r="D251" s="57" t="s">
        <v>382</v>
      </c>
      <c r="E251" s="56" t="s">
        <v>345</v>
      </c>
      <c r="F251" s="57"/>
      <c r="G251" s="57"/>
      <c r="H251" s="57"/>
      <c r="I251" s="57"/>
      <c r="J251" s="63" t="s">
        <v>696</v>
      </c>
      <c r="K251" s="78">
        <f>54734197+309208534</f>
        <v>363942731</v>
      </c>
      <c r="L251" s="78"/>
      <c r="M251" s="78"/>
      <c r="N251" s="78">
        <f t="shared" si="172"/>
        <v>363942731</v>
      </c>
      <c r="O251" s="78">
        <f>+N251*0.15</f>
        <v>54591409.649999999</v>
      </c>
      <c r="P251" s="78">
        <f>+N251 -O251</f>
        <v>309351321.35000002</v>
      </c>
      <c r="Q251" s="78"/>
      <c r="R251" s="78"/>
      <c r="S251" s="473">
        <v>4321279411</v>
      </c>
      <c r="T251" s="78">
        <f>200338914+74527597</f>
        <v>274866511</v>
      </c>
      <c r="U251" s="79">
        <f t="shared" si="2"/>
        <v>6.360766913158071E-2</v>
      </c>
      <c r="V251" s="56"/>
      <c r="W251" s="66"/>
      <c r="X251" s="66"/>
      <c r="Y251" s="67" t="s">
        <v>344</v>
      </c>
      <c r="Z251" s="24"/>
      <c r="AA251" s="24"/>
      <c r="AB251" s="24"/>
      <c r="AC251" s="24"/>
      <c r="AD251" s="24"/>
      <c r="AE251" s="24"/>
      <c r="AF251" s="24"/>
      <c r="AG251" s="24"/>
      <c r="AH251" s="24"/>
      <c r="AI251" s="24"/>
      <c r="AJ251" s="24"/>
      <c r="AK251" s="24"/>
      <c r="AL251" s="24"/>
      <c r="AM251" s="24"/>
      <c r="AN251" s="24"/>
      <c r="AO251" s="24"/>
      <c r="AP251" s="24"/>
      <c r="AQ251" s="24"/>
      <c r="AR251" s="24"/>
      <c r="AS251" s="24"/>
    </row>
    <row r="252" spans="1:45" ht="22.5" customHeight="1" thickTop="1" thickBot="1">
      <c r="A252" s="66" t="s">
        <v>341</v>
      </c>
      <c r="B252" s="57" t="s">
        <v>358</v>
      </c>
      <c r="C252" s="57" t="s">
        <v>434</v>
      </c>
      <c r="D252" s="57" t="s">
        <v>382</v>
      </c>
      <c r="E252" s="56" t="s">
        <v>358</v>
      </c>
      <c r="F252" s="57"/>
      <c r="G252" s="57"/>
      <c r="H252" s="57"/>
      <c r="I252" s="57"/>
      <c r="J252" s="63" t="s">
        <v>697</v>
      </c>
      <c r="K252" s="78">
        <v>4181005703</v>
      </c>
      <c r="L252" s="78"/>
      <c r="M252" s="78"/>
      <c r="N252" s="78">
        <f t="shared" si="172"/>
        <v>4181005703</v>
      </c>
      <c r="O252" s="78">
        <f>+N252*0.15</f>
        <v>627150855.44999993</v>
      </c>
      <c r="P252" s="78">
        <f>+N252 -O252</f>
        <v>3553854847.5500002</v>
      </c>
      <c r="Q252" s="78"/>
      <c r="R252" s="78"/>
      <c r="S252" s="473">
        <v>18204353427</v>
      </c>
      <c r="T252" s="78">
        <f>36228788+1867280223</f>
        <v>1903509011</v>
      </c>
      <c r="U252" s="79">
        <f t="shared" si="2"/>
        <v>0.10456339570823693</v>
      </c>
      <c r="V252" s="56"/>
      <c r="W252" s="66"/>
      <c r="X252" s="66"/>
      <c r="Y252" s="67" t="s">
        <v>344</v>
      </c>
      <c r="Z252" s="24"/>
      <c r="AA252" s="24"/>
      <c r="AB252" s="24"/>
      <c r="AC252" s="24"/>
      <c r="AD252" s="24"/>
      <c r="AE252" s="24"/>
      <c r="AF252" s="24"/>
      <c r="AG252" s="24"/>
      <c r="AH252" s="24"/>
      <c r="AI252" s="24"/>
      <c r="AJ252" s="24"/>
      <c r="AK252" s="24"/>
      <c r="AL252" s="24"/>
      <c r="AM252" s="24"/>
      <c r="AN252" s="24"/>
      <c r="AO252" s="24"/>
      <c r="AP252" s="24"/>
      <c r="AQ252" s="24"/>
      <c r="AR252" s="24"/>
      <c r="AS252" s="24"/>
    </row>
    <row r="253" spans="1:45" ht="22.5" customHeight="1">
      <c r="A253" s="66" t="s">
        <v>341</v>
      </c>
      <c r="B253" s="57" t="s">
        <v>358</v>
      </c>
      <c r="C253" s="57" t="s">
        <v>434</v>
      </c>
      <c r="D253" s="57" t="s">
        <v>382</v>
      </c>
      <c r="E253" s="56" t="s">
        <v>382</v>
      </c>
      <c r="F253" s="57"/>
      <c r="G253" s="57"/>
      <c r="H253" s="57"/>
      <c r="I253" s="57"/>
      <c r="J253" s="63" t="s">
        <v>698</v>
      </c>
      <c r="K253" s="78"/>
      <c r="L253" s="78"/>
      <c r="M253" s="78"/>
      <c r="N253" s="78">
        <f t="shared" si="172"/>
        <v>0</v>
      </c>
      <c r="O253" s="78"/>
      <c r="P253" s="78"/>
      <c r="Q253" s="78"/>
      <c r="R253" s="78"/>
      <c r="S253" s="78"/>
      <c r="T253" s="78"/>
      <c r="U253" s="79" t="e">
        <f t="shared" si="2"/>
        <v>#DIV/0!</v>
      </c>
      <c r="V253" s="56"/>
      <c r="W253" s="66"/>
      <c r="X253" s="66"/>
      <c r="Y253" s="67" t="s">
        <v>344</v>
      </c>
      <c r="Z253" s="24"/>
      <c r="AA253" s="24"/>
      <c r="AB253" s="24"/>
      <c r="AC253" s="24"/>
      <c r="AD253" s="24"/>
      <c r="AE253" s="24"/>
      <c r="AF253" s="24"/>
      <c r="AG253" s="24"/>
      <c r="AH253" s="24"/>
      <c r="AI253" s="24"/>
      <c r="AJ253" s="24"/>
      <c r="AK253" s="24"/>
      <c r="AL253" s="24"/>
      <c r="AM253" s="24"/>
      <c r="AN253" s="24"/>
      <c r="AO253" s="24"/>
      <c r="AP253" s="24"/>
      <c r="AQ253" s="24"/>
      <c r="AR253" s="24"/>
      <c r="AS253" s="24"/>
    </row>
    <row r="254" spans="1:45" ht="22.5" customHeight="1">
      <c r="A254" s="66" t="s">
        <v>341</v>
      </c>
      <c r="B254" s="57" t="s">
        <v>358</v>
      </c>
      <c r="C254" s="57" t="s">
        <v>434</v>
      </c>
      <c r="D254" s="57" t="s">
        <v>382</v>
      </c>
      <c r="E254" s="56" t="s">
        <v>386</v>
      </c>
      <c r="F254" s="57"/>
      <c r="G254" s="57"/>
      <c r="H254" s="57"/>
      <c r="I254" s="57"/>
      <c r="J254" s="63" t="s">
        <v>699</v>
      </c>
      <c r="K254" s="78"/>
      <c r="L254" s="78"/>
      <c r="M254" s="78"/>
      <c r="N254" s="78">
        <f t="shared" si="172"/>
        <v>0</v>
      </c>
      <c r="O254" s="78"/>
      <c r="P254" s="78"/>
      <c r="Q254" s="78"/>
      <c r="R254" s="78"/>
      <c r="S254" s="78"/>
      <c r="T254" s="78"/>
      <c r="U254" s="79" t="e">
        <f t="shared" si="2"/>
        <v>#DIV/0!</v>
      </c>
      <c r="V254" s="56"/>
      <c r="W254" s="66"/>
      <c r="X254" s="66"/>
      <c r="Y254" s="67" t="s">
        <v>344</v>
      </c>
      <c r="Z254" s="24"/>
      <c r="AA254" s="24"/>
      <c r="AB254" s="24"/>
      <c r="AC254" s="24"/>
      <c r="AD254" s="24"/>
      <c r="AE254" s="24"/>
      <c r="AF254" s="24"/>
      <c r="AG254" s="24"/>
      <c r="AH254" s="24"/>
      <c r="AI254" s="24"/>
      <c r="AJ254" s="24"/>
      <c r="AK254" s="24"/>
      <c r="AL254" s="24"/>
      <c r="AM254" s="24"/>
      <c r="AN254" s="24"/>
      <c r="AO254" s="24"/>
      <c r="AP254" s="24"/>
      <c r="AQ254" s="24"/>
      <c r="AR254" s="24"/>
      <c r="AS254" s="24"/>
    </row>
    <row r="255" spans="1:45" ht="22.5" customHeight="1">
      <c r="A255" s="66" t="s">
        <v>341</v>
      </c>
      <c r="B255" s="57" t="s">
        <v>358</v>
      </c>
      <c r="C255" s="57" t="s">
        <v>434</v>
      </c>
      <c r="D255" s="57" t="s">
        <v>382</v>
      </c>
      <c r="E255" s="56" t="s">
        <v>411</v>
      </c>
      <c r="F255" s="57"/>
      <c r="G255" s="57"/>
      <c r="H255" s="57"/>
      <c r="I255" s="57"/>
      <c r="J255" s="63" t="s">
        <v>700</v>
      </c>
      <c r="K255" s="78">
        <f>481134582+226369144</f>
        <v>707503726</v>
      </c>
      <c r="L255" s="78"/>
      <c r="M255" s="78"/>
      <c r="N255" s="78">
        <f t="shared" si="172"/>
        <v>707503726</v>
      </c>
      <c r="O255" s="78">
        <f>+N255*0.15</f>
        <v>106125558.89999999</v>
      </c>
      <c r="P255" s="78">
        <f>+N255 -O255</f>
        <v>601378167.10000002</v>
      </c>
      <c r="Q255" s="78"/>
      <c r="R255" s="78"/>
      <c r="S255" s="476">
        <f>+T255</f>
        <v>362839341</v>
      </c>
      <c r="T255" s="78">
        <f>62020087+300819254</f>
        <v>362839341</v>
      </c>
      <c r="U255" s="79">
        <f t="shared" si="2"/>
        <v>1</v>
      </c>
      <c r="V255" s="66"/>
      <c r="W255" s="66"/>
      <c r="X255" s="66"/>
      <c r="Y255" s="67" t="s">
        <v>344</v>
      </c>
      <c r="Z255" s="24"/>
      <c r="AA255" s="24"/>
      <c r="AB255" s="24"/>
      <c r="AC255" s="24"/>
      <c r="AD255" s="24"/>
      <c r="AE255" s="24"/>
      <c r="AF255" s="24"/>
      <c r="AG255" s="24"/>
      <c r="AH255" s="24"/>
      <c r="AI255" s="24"/>
      <c r="AJ255" s="24"/>
      <c r="AK255" s="24"/>
      <c r="AL255" s="24"/>
      <c r="AM255" s="24"/>
      <c r="AN255" s="24"/>
      <c r="AO255" s="24"/>
      <c r="AP255" s="24"/>
      <c r="AQ255" s="24"/>
      <c r="AR255" s="24"/>
      <c r="AS255" s="24"/>
    </row>
    <row r="256" spans="1:45" ht="22.5" customHeight="1">
      <c r="A256" s="50" t="s">
        <v>341</v>
      </c>
      <c r="B256" s="51" t="s">
        <v>358</v>
      </c>
      <c r="C256" s="51" t="s">
        <v>434</v>
      </c>
      <c r="D256" s="51" t="s">
        <v>386</v>
      </c>
      <c r="E256" s="51"/>
      <c r="F256" s="51"/>
      <c r="G256" s="51"/>
      <c r="H256" s="52"/>
      <c r="I256" s="52"/>
      <c r="J256" s="53" t="s">
        <v>701</v>
      </c>
      <c r="K256" s="80"/>
      <c r="L256" s="80"/>
      <c r="M256" s="80"/>
      <c r="N256" s="80">
        <f t="shared" si="172"/>
        <v>0</v>
      </c>
      <c r="O256" s="80"/>
      <c r="P256" s="80"/>
      <c r="Q256" s="80"/>
      <c r="R256" s="80"/>
      <c r="S256" s="80"/>
      <c r="T256" s="80"/>
      <c r="U256" s="81" t="e">
        <f t="shared" si="2"/>
        <v>#DIV/0!</v>
      </c>
      <c r="V256" s="51"/>
      <c r="W256" s="50"/>
      <c r="X256" s="50"/>
      <c r="Y256" s="37" t="s">
        <v>344</v>
      </c>
      <c r="Z256" s="62"/>
      <c r="AA256" s="62"/>
      <c r="AB256" s="62"/>
      <c r="AC256" s="62"/>
      <c r="AD256" s="62"/>
      <c r="AE256" s="62"/>
      <c r="AF256" s="62"/>
      <c r="AG256" s="62"/>
      <c r="AH256" s="62"/>
      <c r="AI256" s="62"/>
      <c r="AJ256" s="62"/>
      <c r="AK256" s="62"/>
      <c r="AL256" s="62"/>
      <c r="AM256" s="62"/>
      <c r="AN256" s="62"/>
      <c r="AO256" s="62"/>
      <c r="AP256" s="62"/>
      <c r="AQ256" s="62"/>
      <c r="AR256" s="62"/>
      <c r="AS256" s="62"/>
    </row>
    <row r="257" spans="1:45" ht="22.5" customHeight="1">
      <c r="A257" s="50" t="s">
        <v>341</v>
      </c>
      <c r="B257" s="51" t="s">
        <v>358</v>
      </c>
      <c r="C257" s="51" t="s">
        <v>434</v>
      </c>
      <c r="D257" s="51" t="s">
        <v>411</v>
      </c>
      <c r="E257" s="51"/>
      <c r="F257" s="51"/>
      <c r="G257" s="51"/>
      <c r="H257" s="52"/>
      <c r="I257" s="52"/>
      <c r="J257" s="53" t="s">
        <v>702</v>
      </c>
      <c r="K257" s="80"/>
      <c r="L257" s="80"/>
      <c r="M257" s="80"/>
      <c r="N257" s="80">
        <f t="shared" si="172"/>
        <v>0</v>
      </c>
      <c r="O257" s="80"/>
      <c r="P257" s="80"/>
      <c r="Q257" s="80"/>
      <c r="R257" s="80"/>
      <c r="S257" s="80"/>
      <c r="T257" s="80"/>
      <c r="U257" s="81" t="e">
        <f t="shared" si="2"/>
        <v>#DIV/0!</v>
      </c>
      <c r="V257" s="51"/>
      <c r="W257" s="50"/>
      <c r="X257" s="50"/>
      <c r="Y257" s="37" t="s">
        <v>344</v>
      </c>
      <c r="Z257" s="62"/>
      <c r="AA257" s="62"/>
      <c r="AB257" s="62"/>
      <c r="AC257" s="62"/>
      <c r="AD257" s="62"/>
      <c r="AE257" s="62"/>
      <c r="AF257" s="62"/>
      <c r="AG257" s="62"/>
      <c r="AH257" s="62"/>
      <c r="AI257" s="62"/>
      <c r="AJ257" s="62"/>
      <c r="AK257" s="62"/>
      <c r="AL257" s="62"/>
      <c r="AM257" s="62"/>
      <c r="AN257" s="62"/>
      <c r="AO257" s="62"/>
      <c r="AP257" s="62"/>
      <c r="AQ257" s="62"/>
      <c r="AR257" s="62"/>
      <c r="AS257" s="62"/>
    </row>
    <row r="258" spans="1:45" ht="22.5" customHeight="1">
      <c r="A258" s="50">
        <v>1</v>
      </c>
      <c r="B258" s="51" t="s">
        <v>358</v>
      </c>
      <c r="C258" s="51" t="s">
        <v>434</v>
      </c>
      <c r="D258" s="51" t="s">
        <v>434</v>
      </c>
      <c r="E258" s="51"/>
      <c r="F258" s="51"/>
      <c r="G258" s="51"/>
      <c r="H258" s="52"/>
      <c r="I258" s="52"/>
      <c r="J258" s="53" t="s">
        <v>703</v>
      </c>
      <c r="K258" s="80"/>
      <c r="L258" s="80"/>
      <c r="M258" s="80"/>
      <c r="N258" s="80">
        <f t="shared" si="172"/>
        <v>0</v>
      </c>
      <c r="O258" s="80"/>
      <c r="P258" s="80"/>
      <c r="Q258" s="80"/>
      <c r="R258" s="80"/>
      <c r="S258" s="80"/>
      <c r="T258" s="80"/>
      <c r="U258" s="81" t="e">
        <f t="shared" si="2"/>
        <v>#DIV/0!</v>
      </c>
      <c r="V258" s="51"/>
      <c r="W258" s="50"/>
      <c r="X258" s="50"/>
      <c r="Y258" s="37"/>
      <c r="Z258" s="62"/>
      <c r="AA258" s="62"/>
      <c r="AB258" s="62"/>
      <c r="AC258" s="62"/>
      <c r="AD258" s="62"/>
      <c r="AE258" s="62"/>
      <c r="AF258" s="62"/>
      <c r="AG258" s="62"/>
      <c r="AH258" s="62"/>
      <c r="AI258" s="62"/>
      <c r="AJ258" s="62"/>
      <c r="AK258" s="62"/>
      <c r="AL258" s="62"/>
      <c r="AM258" s="62"/>
      <c r="AN258" s="62"/>
      <c r="AO258" s="62"/>
      <c r="AP258" s="62"/>
      <c r="AQ258" s="62"/>
      <c r="AR258" s="62"/>
      <c r="AS258" s="62"/>
    </row>
    <row r="259" spans="1:45" ht="22.5" customHeight="1">
      <c r="A259" s="44" t="s">
        <v>341</v>
      </c>
      <c r="B259" s="45" t="s">
        <v>358</v>
      </c>
      <c r="C259" s="45" t="s">
        <v>438</v>
      </c>
      <c r="D259" s="45"/>
      <c r="E259" s="45"/>
      <c r="F259" s="45"/>
      <c r="G259" s="45"/>
      <c r="H259" s="46"/>
      <c r="I259" s="46"/>
      <c r="J259" s="47" t="s">
        <v>704</v>
      </c>
      <c r="K259" s="73">
        <f>+K260+K278+K292</f>
        <v>0</v>
      </c>
      <c r="L259" s="73">
        <f>+L260+L278+L292+L272</f>
        <v>21919268610.59</v>
      </c>
      <c r="M259" s="73">
        <f>+M260+M278+M292</f>
        <v>0</v>
      </c>
      <c r="N259" s="73">
        <f t="shared" si="172"/>
        <v>21919268610.59</v>
      </c>
      <c r="O259" s="73">
        <f>+O272</f>
        <v>100000000</v>
      </c>
      <c r="P259" s="73">
        <f>+P260+P278+P292+P272</f>
        <v>21819268610.59</v>
      </c>
      <c r="Q259" s="73">
        <f>+Q260+Q278+Q292</f>
        <v>0</v>
      </c>
      <c r="R259" s="73">
        <f>+R260+R278+R292</f>
        <v>0</v>
      </c>
      <c r="S259" s="73">
        <f>+S272+S278</f>
        <v>20618846337.5</v>
      </c>
      <c r="T259" s="73">
        <f>+T272+T278</f>
        <v>20618846337.5</v>
      </c>
      <c r="U259" s="49">
        <f t="shared" si="2"/>
        <v>1</v>
      </c>
      <c r="V259" s="45"/>
      <c r="W259" s="45" t="s">
        <v>705</v>
      </c>
      <c r="X259" s="45"/>
      <c r="Y259" s="37" t="s">
        <v>344</v>
      </c>
      <c r="Z259" s="62"/>
      <c r="AA259" s="62"/>
      <c r="AB259" s="62"/>
      <c r="AC259" s="62"/>
      <c r="AD259" s="62"/>
      <c r="AE259" s="62"/>
      <c r="AF259" s="62"/>
      <c r="AG259" s="62"/>
      <c r="AH259" s="62"/>
      <c r="AI259" s="62"/>
      <c r="AJ259" s="62"/>
      <c r="AK259" s="62"/>
      <c r="AL259" s="62"/>
      <c r="AM259" s="62"/>
      <c r="AN259" s="62"/>
      <c r="AO259" s="62"/>
      <c r="AP259" s="62"/>
      <c r="AQ259" s="62"/>
      <c r="AR259" s="62"/>
      <c r="AS259" s="62"/>
    </row>
    <row r="260" spans="1:45" ht="22.5" customHeight="1">
      <c r="A260" s="50" t="s">
        <v>341</v>
      </c>
      <c r="B260" s="51" t="s">
        <v>358</v>
      </c>
      <c r="C260" s="51" t="s">
        <v>438</v>
      </c>
      <c r="D260" s="51" t="s">
        <v>345</v>
      </c>
      <c r="E260" s="51"/>
      <c r="F260" s="51"/>
      <c r="G260" s="51"/>
      <c r="H260" s="52"/>
      <c r="I260" s="52"/>
      <c r="J260" s="53" t="s">
        <v>706</v>
      </c>
      <c r="K260" s="68">
        <f t="shared" ref="K260:M260" si="176">+K261+K263+K264+K270+K271</f>
        <v>0</v>
      </c>
      <c r="L260" s="68">
        <f t="shared" si="176"/>
        <v>0</v>
      </c>
      <c r="M260" s="68">
        <f t="shared" si="176"/>
        <v>0</v>
      </c>
      <c r="N260" s="68">
        <f t="shared" si="172"/>
        <v>0</v>
      </c>
      <c r="O260" s="68">
        <f t="shared" ref="O260:T260" si="177">+O261+O263+O264+O270+O271</f>
        <v>0</v>
      </c>
      <c r="P260" s="68">
        <f t="shared" si="177"/>
        <v>0</v>
      </c>
      <c r="Q260" s="68">
        <f t="shared" si="177"/>
        <v>0</v>
      </c>
      <c r="R260" s="68">
        <f t="shared" si="177"/>
        <v>0</v>
      </c>
      <c r="S260" s="68">
        <f t="shared" si="177"/>
        <v>0</v>
      </c>
      <c r="T260" s="68">
        <f t="shared" si="177"/>
        <v>0</v>
      </c>
      <c r="U260" s="55" t="e">
        <f t="shared" si="2"/>
        <v>#DIV/0!</v>
      </c>
      <c r="V260" s="51"/>
      <c r="W260" s="51"/>
      <c r="X260" s="51"/>
      <c r="Y260" s="37" t="s">
        <v>344</v>
      </c>
      <c r="Z260" s="62"/>
      <c r="AA260" s="62"/>
      <c r="AB260" s="62"/>
      <c r="AC260" s="62"/>
      <c r="AD260" s="62"/>
      <c r="AE260" s="62"/>
      <c r="AF260" s="62"/>
      <c r="AG260" s="62"/>
      <c r="AH260" s="62"/>
      <c r="AI260" s="62"/>
      <c r="AJ260" s="62"/>
      <c r="AK260" s="62"/>
      <c r="AL260" s="62"/>
      <c r="AM260" s="62"/>
      <c r="AN260" s="62"/>
      <c r="AO260" s="62"/>
      <c r="AP260" s="62"/>
      <c r="AQ260" s="62"/>
      <c r="AR260" s="62"/>
      <c r="AS260" s="62"/>
    </row>
    <row r="261" spans="1:45" ht="22.5" customHeight="1">
      <c r="A261" s="61" t="s">
        <v>341</v>
      </c>
      <c r="B261" s="56" t="s">
        <v>358</v>
      </c>
      <c r="C261" s="56" t="s">
        <v>438</v>
      </c>
      <c r="D261" s="56" t="s">
        <v>345</v>
      </c>
      <c r="E261" s="56" t="s">
        <v>345</v>
      </c>
      <c r="F261" s="56"/>
      <c r="G261" s="56"/>
      <c r="H261" s="57"/>
      <c r="I261" s="57"/>
      <c r="J261" s="58" t="s">
        <v>707</v>
      </c>
      <c r="K261" s="69">
        <f t="shared" ref="K261:M261" si="178">+K262</f>
        <v>0</v>
      </c>
      <c r="L261" s="69">
        <f t="shared" si="178"/>
        <v>0</v>
      </c>
      <c r="M261" s="69">
        <f t="shared" si="178"/>
        <v>0</v>
      </c>
      <c r="N261" s="69">
        <f t="shared" si="172"/>
        <v>0</v>
      </c>
      <c r="O261" s="69">
        <f t="shared" ref="O261:T261" si="179">+O262</f>
        <v>0</v>
      </c>
      <c r="P261" s="69">
        <f t="shared" si="179"/>
        <v>0</v>
      </c>
      <c r="Q261" s="69">
        <f t="shared" si="179"/>
        <v>0</v>
      </c>
      <c r="R261" s="69">
        <f t="shared" si="179"/>
        <v>0</v>
      </c>
      <c r="S261" s="69">
        <f t="shared" si="179"/>
        <v>0</v>
      </c>
      <c r="T261" s="69">
        <f t="shared" si="179"/>
        <v>0</v>
      </c>
      <c r="U261" s="60" t="e">
        <f t="shared" si="2"/>
        <v>#DIV/0!</v>
      </c>
      <c r="V261" s="56"/>
      <c r="W261" s="61"/>
      <c r="X261" s="61"/>
      <c r="Y261" s="37" t="s">
        <v>344</v>
      </c>
      <c r="Z261" s="62"/>
      <c r="AA261" s="62"/>
      <c r="AB261" s="62"/>
      <c r="AC261" s="62"/>
      <c r="AD261" s="62"/>
      <c r="AE261" s="62"/>
      <c r="AF261" s="62"/>
      <c r="AG261" s="62"/>
      <c r="AH261" s="62"/>
      <c r="AI261" s="62"/>
      <c r="AJ261" s="62"/>
      <c r="AK261" s="62"/>
      <c r="AL261" s="62"/>
      <c r="AM261" s="62"/>
      <c r="AN261" s="62"/>
      <c r="AO261" s="62"/>
      <c r="AP261" s="62"/>
      <c r="AQ261" s="62"/>
      <c r="AR261" s="62"/>
      <c r="AS261" s="62"/>
    </row>
    <row r="262" spans="1:45" ht="22.5" customHeight="1">
      <c r="A262" s="66" t="s">
        <v>341</v>
      </c>
      <c r="B262" s="57" t="s">
        <v>358</v>
      </c>
      <c r="C262" s="57" t="s">
        <v>438</v>
      </c>
      <c r="D262" s="57" t="s">
        <v>345</v>
      </c>
      <c r="E262" s="57" t="s">
        <v>345</v>
      </c>
      <c r="F262" s="56" t="s">
        <v>345</v>
      </c>
      <c r="G262" s="57"/>
      <c r="H262" s="57"/>
      <c r="I262" s="57"/>
      <c r="J262" s="63" t="s">
        <v>708</v>
      </c>
      <c r="K262" s="70"/>
      <c r="L262" s="70"/>
      <c r="M262" s="70"/>
      <c r="N262" s="70">
        <f t="shared" si="172"/>
        <v>0</v>
      </c>
      <c r="O262" s="70"/>
      <c r="P262" s="70"/>
      <c r="Q262" s="70"/>
      <c r="R262" s="70"/>
      <c r="S262" s="70"/>
      <c r="T262" s="70"/>
      <c r="U262" s="65" t="e">
        <f t="shared" si="2"/>
        <v>#DIV/0!</v>
      </c>
      <c r="V262" s="57"/>
      <c r="W262" s="66"/>
      <c r="X262" s="66"/>
      <c r="Y262" s="37" t="s">
        <v>344</v>
      </c>
      <c r="Z262" s="24"/>
      <c r="AA262" s="24"/>
      <c r="AB262" s="24"/>
      <c r="AC262" s="24"/>
      <c r="AD262" s="24"/>
      <c r="AE262" s="24"/>
      <c r="AF262" s="24"/>
      <c r="AG262" s="24"/>
      <c r="AH262" s="24"/>
      <c r="AI262" s="24"/>
      <c r="AJ262" s="24"/>
      <c r="AK262" s="24"/>
      <c r="AL262" s="24"/>
      <c r="AM262" s="24"/>
      <c r="AN262" s="24"/>
      <c r="AO262" s="24"/>
      <c r="AP262" s="24"/>
      <c r="AQ262" s="24"/>
      <c r="AR262" s="24"/>
      <c r="AS262" s="24"/>
    </row>
    <row r="263" spans="1:45" ht="22.5" customHeight="1">
      <c r="A263" s="61" t="s">
        <v>341</v>
      </c>
      <c r="B263" s="56" t="s">
        <v>358</v>
      </c>
      <c r="C263" s="56" t="s">
        <v>438</v>
      </c>
      <c r="D263" s="56" t="s">
        <v>345</v>
      </c>
      <c r="E263" s="56" t="s">
        <v>358</v>
      </c>
      <c r="F263" s="56"/>
      <c r="G263" s="56"/>
      <c r="H263" s="57"/>
      <c r="I263" s="57"/>
      <c r="J263" s="58" t="s">
        <v>709</v>
      </c>
      <c r="K263" s="69"/>
      <c r="L263" s="69"/>
      <c r="M263" s="69"/>
      <c r="N263" s="69">
        <f t="shared" si="172"/>
        <v>0</v>
      </c>
      <c r="O263" s="69"/>
      <c r="P263" s="69"/>
      <c r="Q263" s="69"/>
      <c r="R263" s="69"/>
      <c r="S263" s="69"/>
      <c r="T263" s="69"/>
      <c r="U263" s="60" t="e">
        <f t="shared" si="2"/>
        <v>#DIV/0!</v>
      </c>
      <c r="V263" s="56"/>
      <c r="W263" s="56"/>
      <c r="X263" s="56"/>
      <c r="Y263" s="37" t="s">
        <v>344</v>
      </c>
      <c r="Z263" s="37"/>
      <c r="AA263" s="37"/>
      <c r="AB263" s="37"/>
      <c r="AC263" s="37"/>
      <c r="AD263" s="37"/>
      <c r="AE263" s="37"/>
      <c r="AF263" s="37"/>
      <c r="AG263" s="37"/>
      <c r="AH263" s="37"/>
      <c r="AI263" s="37"/>
      <c r="AJ263" s="37"/>
      <c r="AK263" s="37"/>
      <c r="AL263" s="37"/>
      <c r="AM263" s="37"/>
      <c r="AN263" s="87"/>
      <c r="AO263" s="37"/>
      <c r="AP263" s="37"/>
      <c r="AQ263" s="37"/>
      <c r="AR263" s="37"/>
      <c r="AS263" s="37"/>
    </row>
    <row r="264" spans="1:45" ht="22.5" customHeight="1">
      <c r="A264" s="61" t="s">
        <v>341</v>
      </c>
      <c r="B264" s="56" t="s">
        <v>358</v>
      </c>
      <c r="C264" s="56" t="s">
        <v>438</v>
      </c>
      <c r="D264" s="56" t="s">
        <v>345</v>
      </c>
      <c r="E264" s="56" t="s">
        <v>382</v>
      </c>
      <c r="F264" s="56"/>
      <c r="G264" s="56"/>
      <c r="H264" s="57"/>
      <c r="I264" s="57"/>
      <c r="J264" s="58" t="s">
        <v>710</v>
      </c>
      <c r="K264" s="69">
        <f t="shared" ref="K264:M264" si="180">+K265+K266+K267+K268+K269</f>
        <v>0</v>
      </c>
      <c r="L264" s="69">
        <f t="shared" si="180"/>
        <v>0</v>
      </c>
      <c r="M264" s="69">
        <f t="shared" si="180"/>
        <v>0</v>
      </c>
      <c r="N264" s="69">
        <f t="shared" si="172"/>
        <v>0</v>
      </c>
      <c r="O264" s="69">
        <f t="shared" ref="O264:T264" si="181">+O265+O266+O267+O268+O269</f>
        <v>0</v>
      </c>
      <c r="P264" s="69">
        <f t="shared" si="181"/>
        <v>0</v>
      </c>
      <c r="Q264" s="69">
        <f t="shared" si="181"/>
        <v>0</v>
      </c>
      <c r="R264" s="69">
        <f t="shared" si="181"/>
        <v>0</v>
      </c>
      <c r="S264" s="69">
        <f t="shared" si="181"/>
        <v>0</v>
      </c>
      <c r="T264" s="69">
        <f t="shared" si="181"/>
        <v>0</v>
      </c>
      <c r="U264" s="60" t="e">
        <f t="shared" si="2"/>
        <v>#DIV/0!</v>
      </c>
      <c r="V264" s="56"/>
      <c r="W264" s="61"/>
      <c r="X264" s="61"/>
      <c r="Y264" s="37" t="s">
        <v>344</v>
      </c>
      <c r="Z264" s="62"/>
      <c r="AA264" s="62"/>
      <c r="AB264" s="62"/>
      <c r="AC264" s="62"/>
      <c r="AD264" s="62"/>
      <c r="AE264" s="62"/>
      <c r="AF264" s="62"/>
      <c r="AG264" s="62"/>
      <c r="AH264" s="62"/>
      <c r="AI264" s="62"/>
      <c r="AJ264" s="62"/>
      <c r="AK264" s="62"/>
      <c r="AL264" s="62"/>
      <c r="AM264" s="62"/>
      <c r="AN264" s="62"/>
      <c r="AO264" s="62"/>
      <c r="AP264" s="62"/>
      <c r="AQ264" s="62"/>
      <c r="AR264" s="62"/>
      <c r="AS264" s="62"/>
    </row>
    <row r="265" spans="1:45" ht="22.5" customHeight="1">
      <c r="A265" s="66" t="s">
        <v>341</v>
      </c>
      <c r="B265" s="57" t="s">
        <v>358</v>
      </c>
      <c r="C265" s="57" t="s">
        <v>438</v>
      </c>
      <c r="D265" s="57" t="s">
        <v>345</v>
      </c>
      <c r="E265" s="57" t="s">
        <v>382</v>
      </c>
      <c r="F265" s="56" t="s">
        <v>345</v>
      </c>
      <c r="G265" s="57"/>
      <c r="H265" s="57"/>
      <c r="I265" s="57"/>
      <c r="J265" s="63" t="s">
        <v>711</v>
      </c>
      <c r="K265" s="70"/>
      <c r="L265" s="70"/>
      <c r="M265" s="70"/>
      <c r="N265" s="70">
        <f t="shared" si="172"/>
        <v>0</v>
      </c>
      <c r="O265" s="70"/>
      <c r="P265" s="70"/>
      <c r="Q265" s="70"/>
      <c r="R265" s="70"/>
      <c r="S265" s="70"/>
      <c r="T265" s="70"/>
      <c r="U265" s="65" t="e">
        <f t="shared" si="2"/>
        <v>#DIV/0!</v>
      </c>
      <c r="V265" s="57"/>
      <c r="W265" s="66"/>
      <c r="X265" s="66"/>
      <c r="Y265" s="37" t="s">
        <v>344</v>
      </c>
      <c r="Z265" s="24"/>
      <c r="AA265" s="24"/>
      <c r="AB265" s="24"/>
      <c r="AC265" s="24"/>
      <c r="AD265" s="24"/>
      <c r="AE265" s="24"/>
      <c r="AF265" s="24"/>
      <c r="AG265" s="24"/>
      <c r="AH265" s="24"/>
      <c r="AI265" s="24"/>
      <c r="AJ265" s="24"/>
      <c r="AK265" s="24"/>
      <c r="AL265" s="24"/>
      <c r="AM265" s="24"/>
      <c r="AN265" s="24"/>
      <c r="AO265" s="24"/>
      <c r="AP265" s="24"/>
      <c r="AQ265" s="24"/>
      <c r="AR265" s="24"/>
      <c r="AS265" s="24"/>
    </row>
    <row r="266" spans="1:45" ht="22.5" customHeight="1">
      <c r="A266" s="66" t="s">
        <v>341</v>
      </c>
      <c r="B266" s="57" t="s">
        <v>358</v>
      </c>
      <c r="C266" s="57" t="s">
        <v>438</v>
      </c>
      <c r="D266" s="57" t="s">
        <v>345</v>
      </c>
      <c r="E266" s="57" t="s">
        <v>382</v>
      </c>
      <c r="F266" s="56" t="s">
        <v>358</v>
      </c>
      <c r="G266" s="57"/>
      <c r="H266" s="57"/>
      <c r="I266" s="57"/>
      <c r="J266" s="63" t="s">
        <v>712</v>
      </c>
      <c r="K266" s="70"/>
      <c r="L266" s="70"/>
      <c r="M266" s="70"/>
      <c r="N266" s="70">
        <f t="shared" si="172"/>
        <v>0</v>
      </c>
      <c r="O266" s="70"/>
      <c r="P266" s="70"/>
      <c r="Q266" s="70"/>
      <c r="R266" s="70"/>
      <c r="S266" s="70"/>
      <c r="T266" s="70"/>
      <c r="U266" s="65" t="e">
        <f t="shared" si="2"/>
        <v>#DIV/0!</v>
      </c>
      <c r="V266" s="57"/>
      <c r="W266" s="66"/>
      <c r="X266" s="66"/>
      <c r="Y266" s="37" t="s">
        <v>344</v>
      </c>
      <c r="Z266" s="24"/>
      <c r="AA266" s="24"/>
      <c r="AB266" s="24"/>
      <c r="AC266" s="24"/>
      <c r="AD266" s="24"/>
      <c r="AE266" s="24"/>
      <c r="AF266" s="24"/>
      <c r="AG266" s="24"/>
      <c r="AH266" s="24"/>
      <c r="AI266" s="24"/>
      <c r="AJ266" s="24"/>
      <c r="AK266" s="24"/>
      <c r="AL266" s="24"/>
      <c r="AM266" s="24"/>
      <c r="AN266" s="24"/>
      <c r="AO266" s="24"/>
      <c r="AP266" s="24"/>
      <c r="AQ266" s="24"/>
      <c r="AR266" s="24"/>
      <c r="AS266" s="24"/>
    </row>
    <row r="267" spans="1:45" ht="22.5" customHeight="1">
      <c r="A267" s="66" t="s">
        <v>341</v>
      </c>
      <c r="B267" s="57" t="s">
        <v>358</v>
      </c>
      <c r="C267" s="57" t="s">
        <v>438</v>
      </c>
      <c r="D267" s="57" t="s">
        <v>345</v>
      </c>
      <c r="E267" s="57" t="s">
        <v>382</v>
      </c>
      <c r="F267" s="56" t="s">
        <v>382</v>
      </c>
      <c r="G267" s="57"/>
      <c r="H267" s="57"/>
      <c r="I267" s="57"/>
      <c r="J267" s="63" t="s">
        <v>713</v>
      </c>
      <c r="K267" s="70"/>
      <c r="L267" s="70"/>
      <c r="M267" s="70"/>
      <c r="N267" s="70">
        <f t="shared" si="172"/>
        <v>0</v>
      </c>
      <c r="O267" s="70"/>
      <c r="P267" s="70"/>
      <c r="Q267" s="70"/>
      <c r="R267" s="70"/>
      <c r="S267" s="70"/>
      <c r="T267" s="70"/>
      <c r="U267" s="65" t="e">
        <f t="shared" si="2"/>
        <v>#DIV/0!</v>
      </c>
      <c r="V267" s="57"/>
      <c r="W267" s="66"/>
      <c r="X267" s="66"/>
      <c r="Y267" s="37" t="s">
        <v>344</v>
      </c>
      <c r="Z267" s="24"/>
      <c r="AA267" s="24"/>
      <c r="AB267" s="24"/>
      <c r="AC267" s="24"/>
      <c r="AD267" s="24"/>
      <c r="AE267" s="24"/>
      <c r="AF267" s="24"/>
      <c r="AG267" s="24"/>
      <c r="AH267" s="24"/>
      <c r="AI267" s="24"/>
      <c r="AJ267" s="24"/>
      <c r="AK267" s="24"/>
      <c r="AL267" s="24"/>
      <c r="AM267" s="24"/>
      <c r="AN267" s="24"/>
      <c r="AO267" s="24"/>
      <c r="AP267" s="24"/>
      <c r="AQ267" s="24"/>
      <c r="AR267" s="24"/>
      <c r="AS267" s="24"/>
    </row>
    <row r="268" spans="1:45" ht="22.5" customHeight="1">
      <c r="A268" s="66" t="s">
        <v>341</v>
      </c>
      <c r="B268" s="57" t="s">
        <v>358</v>
      </c>
      <c r="C268" s="57" t="s">
        <v>438</v>
      </c>
      <c r="D268" s="57" t="s">
        <v>345</v>
      </c>
      <c r="E268" s="57" t="s">
        <v>382</v>
      </c>
      <c r="F268" s="56" t="s">
        <v>386</v>
      </c>
      <c r="G268" s="57"/>
      <c r="H268" s="57"/>
      <c r="I268" s="57"/>
      <c r="J268" s="63" t="s">
        <v>714</v>
      </c>
      <c r="K268" s="70"/>
      <c r="L268" s="70"/>
      <c r="M268" s="70"/>
      <c r="N268" s="70">
        <f t="shared" si="172"/>
        <v>0</v>
      </c>
      <c r="O268" s="70"/>
      <c r="P268" s="70"/>
      <c r="Q268" s="70"/>
      <c r="R268" s="70"/>
      <c r="S268" s="70"/>
      <c r="T268" s="70"/>
      <c r="U268" s="65" t="e">
        <f t="shared" si="2"/>
        <v>#DIV/0!</v>
      </c>
      <c r="V268" s="57"/>
      <c r="W268" s="66"/>
      <c r="X268" s="66"/>
      <c r="Y268" s="37" t="s">
        <v>344</v>
      </c>
      <c r="Z268" s="24"/>
      <c r="AA268" s="24"/>
      <c r="AB268" s="24"/>
      <c r="AC268" s="24"/>
      <c r="AD268" s="24"/>
      <c r="AE268" s="24"/>
      <c r="AF268" s="24"/>
      <c r="AG268" s="24"/>
      <c r="AH268" s="24"/>
      <c r="AI268" s="24"/>
      <c r="AJ268" s="24"/>
      <c r="AK268" s="24"/>
      <c r="AL268" s="24"/>
      <c r="AM268" s="24"/>
      <c r="AN268" s="24"/>
      <c r="AO268" s="24"/>
      <c r="AP268" s="24"/>
      <c r="AQ268" s="24"/>
      <c r="AR268" s="24"/>
      <c r="AS268" s="24"/>
    </row>
    <row r="269" spans="1:45" ht="22.5" customHeight="1">
      <c r="A269" s="66" t="s">
        <v>341</v>
      </c>
      <c r="B269" s="57" t="s">
        <v>358</v>
      </c>
      <c r="C269" s="57" t="s">
        <v>438</v>
      </c>
      <c r="D269" s="57" t="s">
        <v>345</v>
      </c>
      <c r="E269" s="57" t="s">
        <v>382</v>
      </c>
      <c r="F269" s="56" t="s">
        <v>411</v>
      </c>
      <c r="G269" s="57"/>
      <c r="H269" s="57"/>
      <c r="I269" s="57"/>
      <c r="J269" s="63" t="s">
        <v>715</v>
      </c>
      <c r="K269" s="70"/>
      <c r="L269" s="70"/>
      <c r="M269" s="70"/>
      <c r="N269" s="70">
        <f t="shared" si="172"/>
        <v>0</v>
      </c>
      <c r="O269" s="70"/>
      <c r="P269" s="70"/>
      <c r="Q269" s="70"/>
      <c r="R269" s="70"/>
      <c r="S269" s="70"/>
      <c r="T269" s="70"/>
      <c r="U269" s="65" t="e">
        <f t="shared" si="2"/>
        <v>#DIV/0!</v>
      </c>
      <c r="V269" s="57"/>
      <c r="W269" s="66"/>
      <c r="X269" s="66"/>
      <c r="Y269" s="37" t="s">
        <v>344</v>
      </c>
      <c r="Z269" s="24"/>
      <c r="AA269" s="24"/>
      <c r="AB269" s="24"/>
      <c r="AC269" s="24"/>
      <c r="AD269" s="24"/>
      <c r="AE269" s="24"/>
      <c r="AF269" s="24"/>
      <c r="AG269" s="24"/>
      <c r="AH269" s="24"/>
      <c r="AI269" s="24"/>
      <c r="AJ269" s="24"/>
      <c r="AK269" s="24"/>
      <c r="AL269" s="24"/>
      <c r="AM269" s="24"/>
      <c r="AN269" s="24"/>
      <c r="AO269" s="24"/>
      <c r="AP269" s="24"/>
      <c r="AQ269" s="24"/>
      <c r="AR269" s="24"/>
      <c r="AS269" s="24"/>
    </row>
    <row r="270" spans="1:45" ht="22.5" customHeight="1">
      <c r="A270" s="61" t="s">
        <v>341</v>
      </c>
      <c r="B270" s="56" t="s">
        <v>358</v>
      </c>
      <c r="C270" s="56" t="s">
        <v>438</v>
      </c>
      <c r="D270" s="56" t="s">
        <v>345</v>
      </c>
      <c r="E270" s="56" t="s">
        <v>386</v>
      </c>
      <c r="F270" s="56"/>
      <c r="G270" s="56"/>
      <c r="H270" s="57"/>
      <c r="I270" s="57"/>
      <c r="J270" s="58" t="s">
        <v>716</v>
      </c>
      <c r="K270" s="69"/>
      <c r="L270" s="69"/>
      <c r="M270" s="69"/>
      <c r="N270" s="69">
        <f t="shared" si="172"/>
        <v>0</v>
      </c>
      <c r="O270" s="69"/>
      <c r="P270" s="69"/>
      <c r="Q270" s="69"/>
      <c r="R270" s="69"/>
      <c r="S270" s="69"/>
      <c r="T270" s="69"/>
      <c r="U270" s="60" t="e">
        <f t="shared" si="2"/>
        <v>#DIV/0!</v>
      </c>
      <c r="V270" s="56"/>
      <c r="W270" s="61"/>
      <c r="X270" s="61"/>
      <c r="Y270" s="37" t="s">
        <v>344</v>
      </c>
      <c r="Z270" s="62"/>
      <c r="AA270" s="62"/>
      <c r="AB270" s="62"/>
      <c r="AC270" s="62"/>
      <c r="AD270" s="62"/>
      <c r="AE270" s="62"/>
      <c r="AF270" s="62"/>
      <c r="AG270" s="62"/>
      <c r="AH270" s="62"/>
      <c r="AI270" s="62"/>
      <c r="AJ270" s="62"/>
      <c r="AK270" s="62"/>
      <c r="AL270" s="62"/>
      <c r="AM270" s="62"/>
      <c r="AN270" s="62"/>
      <c r="AO270" s="62"/>
      <c r="AP270" s="62"/>
      <c r="AQ270" s="62"/>
      <c r="AR270" s="62"/>
      <c r="AS270" s="62"/>
    </row>
    <row r="271" spans="1:45" ht="22.5" customHeight="1" thickTop="1" thickBot="1">
      <c r="A271" s="61" t="s">
        <v>341</v>
      </c>
      <c r="B271" s="56" t="s">
        <v>358</v>
      </c>
      <c r="C271" s="56" t="s">
        <v>438</v>
      </c>
      <c r="D271" s="56" t="s">
        <v>345</v>
      </c>
      <c r="E271" s="56" t="s">
        <v>411</v>
      </c>
      <c r="F271" s="56"/>
      <c r="G271" s="56"/>
      <c r="H271" s="57"/>
      <c r="I271" s="57"/>
      <c r="J271" s="58" t="s">
        <v>717</v>
      </c>
      <c r="K271" s="69"/>
      <c r="L271" s="69"/>
      <c r="M271" s="69"/>
      <c r="N271" s="69">
        <f t="shared" si="172"/>
        <v>0</v>
      </c>
      <c r="O271" s="69"/>
      <c r="P271" s="69"/>
      <c r="Q271" s="69"/>
      <c r="R271" s="69"/>
      <c r="S271" s="69"/>
      <c r="T271" s="69"/>
      <c r="U271" s="60" t="e">
        <f t="shared" si="2"/>
        <v>#DIV/0!</v>
      </c>
      <c r="V271" s="56"/>
      <c r="W271" s="61"/>
      <c r="X271" s="61"/>
      <c r="Y271" s="37" t="s">
        <v>344</v>
      </c>
      <c r="Z271" s="62"/>
      <c r="AA271" s="62"/>
      <c r="AB271" s="62"/>
      <c r="AC271" s="62"/>
      <c r="AD271" s="62"/>
      <c r="AE271" s="62"/>
      <c r="AF271" s="62"/>
      <c r="AG271" s="62"/>
      <c r="AH271" s="62"/>
      <c r="AI271" s="62"/>
      <c r="AJ271" s="62"/>
      <c r="AK271" s="62"/>
      <c r="AL271" s="62"/>
      <c r="AM271" s="62"/>
      <c r="AN271" s="62"/>
      <c r="AO271" s="62"/>
      <c r="AP271" s="62"/>
      <c r="AQ271" s="62"/>
      <c r="AR271" s="62"/>
      <c r="AS271" s="62"/>
    </row>
    <row r="272" spans="1:45" s="457" customFormat="1" ht="22.5" customHeight="1" thickTop="1" thickBot="1">
      <c r="A272" s="61" t="s">
        <v>341</v>
      </c>
      <c r="B272" s="56" t="s">
        <v>358</v>
      </c>
      <c r="C272" s="56" t="s">
        <v>438</v>
      </c>
      <c r="D272" s="56" t="s">
        <v>345</v>
      </c>
      <c r="E272" s="465" t="s">
        <v>434</v>
      </c>
      <c r="F272" s="56"/>
      <c r="G272" s="56"/>
      <c r="H272" s="57"/>
      <c r="I272" s="57"/>
      <c r="J272" s="58" t="s">
        <v>2123</v>
      </c>
      <c r="K272" s="69">
        <f>+K273+K274+K275+K276+K277</f>
        <v>0</v>
      </c>
      <c r="L272" s="69">
        <f>+L273+L274+L275+L276+L277</f>
        <v>17652025199.299999</v>
      </c>
      <c r="M272" s="69"/>
      <c r="N272" s="69">
        <f>+L272</f>
        <v>17652025199.299999</v>
      </c>
      <c r="O272" s="69">
        <f>+O273</f>
        <v>100000000</v>
      </c>
      <c r="P272" s="69">
        <f>+P273+P274+P275+P276+P277</f>
        <v>17552025199.299999</v>
      </c>
      <c r="Q272" s="69"/>
      <c r="R272" s="69"/>
      <c r="S272" s="69">
        <f>+S273+S274+S275+S276+S277</f>
        <v>17652025199.299999</v>
      </c>
      <c r="T272" s="69">
        <f>+T273+T274+T275+T276+T277</f>
        <v>17652025199.299999</v>
      </c>
      <c r="U272" s="60">
        <f t="shared" si="2"/>
        <v>1</v>
      </c>
      <c r="V272" s="56"/>
      <c r="W272" s="61"/>
      <c r="X272" s="61"/>
      <c r="Y272" s="37"/>
      <c r="Z272" s="62"/>
      <c r="AA272" s="62"/>
      <c r="AB272" s="62"/>
      <c r="AC272" s="62"/>
      <c r="AD272" s="62"/>
      <c r="AE272" s="62"/>
      <c r="AF272" s="62"/>
      <c r="AG272" s="62"/>
      <c r="AH272" s="62"/>
      <c r="AI272" s="62"/>
      <c r="AJ272" s="62"/>
      <c r="AK272" s="62"/>
      <c r="AL272" s="62"/>
      <c r="AM272" s="62"/>
      <c r="AN272" s="62"/>
      <c r="AO272" s="62"/>
      <c r="AP272" s="62"/>
      <c r="AQ272" s="62"/>
      <c r="AR272" s="62"/>
      <c r="AS272" s="62"/>
    </row>
    <row r="273" spans="1:45" s="457" customFormat="1" ht="22.5" customHeight="1" thickTop="1" thickBot="1">
      <c r="A273" s="466" t="s">
        <v>341</v>
      </c>
      <c r="B273" s="467" t="s">
        <v>358</v>
      </c>
      <c r="C273" s="467" t="s">
        <v>438</v>
      </c>
      <c r="D273" s="467" t="s">
        <v>345</v>
      </c>
      <c r="E273" s="467" t="s">
        <v>434</v>
      </c>
      <c r="F273" s="467" t="s">
        <v>345</v>
      </c>
      <c r="G273" s="56"/>
      <c r="H273" s="57"/>
      <c r="I273" s="57"/>
      <c r="J273" s="460" t="s">
        <v>2124</v>
      </c>
      <c r="K273" s="461"/>
      <c r="L273" s="461">
        <v>9515577442.6399994</v>
      </c>
      <c r="M273" s="69"/>
      <c r="N273" s="461">
        <v>9515577442.6399994</v>
      </c>
      <c r="O273" s="70">
        <v>100000000</v>
      </c>
      <c r="P273" s="461">
        <v>9415577442.6399994</v>
      </c>
      <c r="Q273" s="69"/>
      <c r="R273" s="69"/>
      <c r="S273" s="461">
        <v>9515577442.6399994</v>
      </c>
      <c r="T273" s="461">
        <v>9515577442.6399994</v>
      </c>
      <c r="U273" s="462">
        <f t="shared" si="2"/>
        <v>1</v>
      </c>
      <c r="V273" s="56"/>
      <c r="W273" s="61"/>
      <c r="X273" s="61"/>
      <c r="Y273" s="37"/>
      <c r="Z273" s="62"/>
      <c r="AA273" s="62"/>
      <c r="AB273" s="62"/>
      <c r="AC273" s="62"/>
      <c r="AD273" s="62"/>
      <c r="AE273" s="62"/>
      <c r="AF273" s="62"/>
      <c r="AG273" s="62"/>
      <c r="AH273" s="62"/>
      <c r="AI273" s="62"/>
      <c r="AJ273" s="62"/>
      <c r="AK273" s="62"/>
      <c r="AL273" s="62"/>
      <c r="AM273" s="62"/>
      <c r="AN273" s="62"/>
      <c r="AO273" s="62"/>
      <c r="AP273" s="62"/>
      <c r="AQ273" s="62"/>
      <c r="AR273" s="62"/>
      <c r="AS273" s="62"/>
    </row>
    <row r="274" spans="1:45" s="457" customFormat="1" ht="22.5" customHeight="1" thickTop="1" thickBot="1">
      <c r="A274" s="466" t="s">
        <v>341</v>
      </c>
      <c r="B274" s="467" t="s">
        <v>358</v>
      </c>
      <c r="C274" s="467" t="s">
        <v>438</v>
      </c>
      <c r="D274" s="467" t="s">
        <v>345</v>
      </c>
      <c r="E274" s="467" t="s">
        <v>434</v>
      </c>
      <c r="F274" s="467" t="s">
        <v>358</v>
      </c>
      <c r="G274" s="56"/>
      <c r="H274" s="57"/>
      <c r="I274" s="57"/>
      <c r="J274" s="460" t="s">
        <v>2125</v>
      </c>
      <c r="K274" s="461"/>
      <c r="L274" s="461">
        <v>3381226858.5700002</v>
      </c>
      <c r="M274" s="69"/>
      <c r="N274" s="461">
        <f t="shared" ref="N274:P277" si="182">+L274</f>
        <v>3381226858.5700002</v>
      </c>
      <c r="O274" s="69"/>
      <c r="P274" s="461">
        <f t="shared" si="182"/>
        <v>3381226858.5700002</v>
      </c>
      <c r="Q274" s="69"/>
      <c r="R274" s="69"/>
      <c r="S274" s="461">
        <v>3381226858.5700002</v>
      </c>
      <c r="T274" s="461">
        <v>3381226858.5700002</v>
      </c>
      <c r="U274" s="462">
        <f t="shared" si="2"/>
        <v>1</v>
      </c>
      <c r="V274" s="56"/>
      <c r="W274" s="61"/>
      <c r="X274" s="61"/>
      <c r="Y274" s="37"/>
      <c r="Z274" s="62"/>
      <c r="AA274" s="62"/>
      <c r="AB274" s="62"/>
      <c r="AC274" s="62"/>
      <c r="AD274" s="62"/>
      <c r="AE274" s="62"/>
      <c r="AF274" s="62"/>
      <c r="AG274" s="62"/>
      <c r="AH274" s="62"/>
      <c r="AI274" s="62"/>
      <c r="AJ274" s="62"/>
      <c r="AK274" s="62"/>
      <c r="AL274" s="62"/>
      <c r="AM274" s="62"/>
      <c r="AN274" s="62"/>
      <c r="AO274" s="62"/>
      <c r="AP274" s="62"/>
      <c r="AQ274" s="62"/>
      <c r="AR274" s="62"/>
      <c r="AS274" s="62"/>
    </row>
    <row r="275" spans="1:45" s="457" customFormat="1" ht="22.5" customHeight="1" thickTop="1" thickBot="1">
      <c r="A275" s="466" t="s">
        <v>341</v>
      </c>
      <c r="B275" s="467" t="s">
        <v>358</v>
      </c>
      <c r="C275" s="467" t="s">
        <v>438</v>
      </c>
      <c r="D275" s="467" t="s">
        <v>345</v>
      </c>
      <c r="E275" s="467" t="s">
        <v>434</v>
      </c>
      <c r="F275" s="467" t="s">
        <v>382</v>
      </c>
      <c r="G275" s="56"/>
      <c r="H275" s="57"/>
      <c r="I275" s="57"/>
      <c r="J275" s="460" t="s">
        <v>2126</v>
      </c>
      <c r="K275" s="461"/>
      <c r="L275" s="461">
        <v>984207811.63</v>
      </c>
      <c r="M275" s="69"/>
      <c r="N275" s="461">
        <f t="shared" si="182"/>
        <v>984207811.63</v>
      </c>
      <c r="O275" s="69"/>
      <c r="P275" s="461">
        <f t="shared" si="182"/>
        <v>984207811.63</v>
      </c>
      <c r="Q275" s="69"/>
      <c r="R275" s="69"/>
      <c r="S275" s="461">
        <v>984207811.63</v>
      </c>
      <c r="T275" s="461">
        <v>984207811.63</v>
      </c>
      <c r="U275" s="462">
        <f t="shared" si="2"/>
        <v>1</v>
      </c>
      <c r="V275" s="56"/>
      <c r="W275" s="61"/>
      <c r="X275" s="61"/>
      <c r="Y275" s="37"/>
      <c r="Z275" s="62"/>
      <c r="AA275" s="62"/>
      <c r="AB275" s="62"/>
      <c r="AC275" s="62"/>
      <c r="AD275" s="62"/>
      <c r="AE275" s="62"/>
      <c r="AF275" s="62"/>
      <c r="AG275" s="62"/>
      <c r="AH275" s="62"/>
      <c r="AI275" s="62"/>
      <c r="AJ275" s="62"/>
      <c r="AK275" s="62"/>
      <c r="AL275" s="62"/>
      <c r="AM275" s="62"/>
      <c r="AN275" s="62"/>
      <c r="AO275" s="62"/>
      <c r="AP275" s="62"/>
      <c r="AQ275" s="62"/>
      <c r="AR275" s="62"/>
      <c r="AS275" s="62"/>
    </row>
    <row r="276" spans="1:45" s="457" customFormat="1" ht="22.5" customHeight="1" thickTop="1" thickBot="1">
      <c r="A276" s="466" t="s">
        <v>341</v>
      </c>
      <c r="B276" s="467" t="s">
        <v>358</v>
      </c>
      <c r="C276" s="467" t="s">
        <v>438</v>
      </c>
      <c r="D276" s="467" t="s">
        <v>345</v>
      </c>
      <c r="E276" s="467" t="s">
        <v>434</v>
      </c>
      <c r="F276" s="467" t="s">
        <v>386</v>
      </c>
      <c r="G276" s="56"/>
      <c r="H276" s="57"/>
      <c r="I276" s="57"/>
      <c r="J276" s="460" t="s">
        <v>2127</v>
      </c>
      <c r="K276" s="461"/>
      <c r="L276" s="461">
        <v>483843301</v>
      </c>
      <c r="M276" s="69"/>
      <c r="N276" s="461">
        <f t="shared" si="182"/>
        <v>483843301</v>
      </c>
      <c r="O276" s="69"/>
      <c r="P276" s="461">
        <f t="shared" si="182"/>
        <v>483843301</v>
      </c>
      <c r="Q276" s="69"/>
      <c r="R276" s="69"/>
      <c r="S276" s="461">
        <v>483843301</v>
      </c>
      <c r="T276" s="461">
        <v>483843301</v>
      </c>
      <c r="U276" s="462">
        <f t="shared" si="2"/>
        <v>1</v>
      </c>
      <c r="V276" s="56"/>
      <c r="W276" s="61"/>
      <c r="X276" s="61"/>
      <c r="Y276" s="37"/>
      <c r="Z276" s="62"/>
      <c r="AA276" s="62"/>
      <c r="AB276" s="62"/>
      <c r="AC276" s="62"/>
      <c r="AD276" s="62"/>
      <c r="AE276" s="62"/>
      <c r="AF276" s="62"/>
      <c r="AG276" s="62"/>
      <c r="AH276" s="62"/>
      <c r="AI276" s="62"/>
      <c r="AJ276" s="62"/>
      <c r="AK276" s="62"/>
      <c r="AL276" s="62"/>
      <c r="AM276" s="62"/>
      <c r="AN276" s="62"/>
      <c r="AO276" s="62"/>
      <c r="AP276" s="62"/>
      <c r="AQ276" s="62"/>
      <c r="AR276" s="62"/>
      <c r="AS276" s="62"/>
    </row>
    <row r="277" spans="1:45" s="457" customFormat="1" ht="24.75" customHeight="1" thickTop="1" thickBot="1">
      <c r="A277" s="466" t="s">
        <v>341</v>
      </c>
      <c r="B277" s="467" t="s">
        <v>358</v>
      </c>
      <c r="C277" s="467" t="s">
        <v>438</v>
      </c>
      <c r="D277" s="467" t="s">
        <v>345</v>
      </c>
      <c r="E277" s="467" t="s">
        <v>434</v>
      </c>
      <c r="F277" s="467" t="s">
        <v>411</v>
      </c>
      <c r="G277" s="56"/>
      <c r="H277" s="57"/>
      <c r="I277" s="57"/>
      <c r="J277" s="460" t="s">
        <v>2128</v>
      </c>
      <c r="K277" s="461"/>
      <c r="L277" s="461">
        <v>3287169785.46</v>
      </c>
      <c r="M277" s="69"/>
      <c r="N277" s="461">
        <f t="shared" si="182"/>
        <v>3287169785.46</v>
      </c>
      <c r="O277" s="69"/>
      <c r="P277" s="461">
        <f t="shared" si="182"/>
        <v>3287169785.46</v>
      </c>
      <c r="Q277" s="69"/>
      <c r="R277" s="69"/>
      <c r="S277" s="461">
        <v>3287169785.46</v>
      </c>
      <c r="T277" s="461">
        <v>3287169785.46</v>
      </c>
      <c r="U277" s="462">
        <f t="shared" si="2"/>
        <v>1</v>
      </c>
      <c r="V277" s="56"/>
      <c r="W277" s="61"/>
      <c r="X277" s="61"/>
      <c r="Y277" s="37"/>
      <c r="Z277" s="62"/>
      <c r="AA277" s="62"/>
      <c r="AB277" s="62"/>
      <c r="AC277" s="62"/>
      <c r="AD277" s="62"/>
      <c r="AE277" s="62"/>
      <c r="AF277" s="62"/>
      <c r="AG277" s="62"/>
      <c r="AH277" s="62"/>
      <c r="AI277" s="62"/>
      <c r="AJ277" s="62"/>
      <c r="AK277" s="62"/>
      <c r="AL277" s="62"/>
      <c r="AM277" s="62"/>
      <c r="AN277" s="62"/>
      <c r="AO277" s="62"/>
      <c r="AP277" s="62"/>
      <c r="AQ277" s="62"/>
      <c r="AR277" s="62"/>
      <c r="AS277" s="62"/>
    </row>
    <row r="278" spans="1:45" ht="22.5" customHeight="1" thickTop="1" thickBot="1">
      <c r="A278" s="50" t="s">
        <v>341</v>
      </c>
      <c r="B278" s="51" t="s">
        <v>358</v>
      </c>
      <c r="C278" s="51" t="s">
        <v>438</v>
      </c>
      <c r="D278" s="51" t="s">
        <v>358</v>
      </c>
      <c r="E278" s="51"/>
      <c r="F278" s="51"/>
      <c r="G278" s="51"/>
      <c r="H278" s="52"/>
      <c r="I278" s="52"/>
      <c r="J278" s="53" t="s">
        <v>718</v>
      </c>
      <c r="K278" s="68">
        <f>+K279+K281+K282+K290+K291</f>
        <v>0</v>
      </c>
      <c r="L278" s="68">
        <f>+L279+L281+L282+L290+L291+L288</f>
        <v>4267243411.29</v>
      </c>
      <c r="M278" s="68">
        <f>+M279+M281+M282+M290+M291</f>
        <v>0</v>
      </c>
      <c r="N278" s="68">
        <f t="shared" si="172"/>
        <v>4267243411.29</v>
      </c>
      <c r="O278" s="68">
        <f>+O279+O281+O282+O290+O291</f>
        <v>0</v>
      </c>
      <c r="P278" s="68">
        <f>+P279+P281+P282+P290+P291+P288</f>
        <v>4267243411.29</v>
      </c>
      <c r="Q278" s="68">
        <f>+Q279+Q281+Q282+Q290+Q291</f>
        <v>0</v>
      </c>
      <c r="R278" s="68">
        <f>+R279+R281+R282+R290+R291</f>
        <v>0</v>
      </c>
      <c r="S278" s="68">
        <f>+S288</f>
        <v>2966821138.1999998</v>
      </c>
      <c r="T278" s="68">
        <f>+T288</f>
        <v>2966821138.1999998</v>
      </c>
      <c r="U278" s="55">
        <f t="shared" si="2"/>
        <v>1</v>
      </c>
      <c r="V278" s="51"/>
      <c r="W278" s="51"/>
      <c r="X278" s="51"/>
      <c r="Y278" s="37" t="s">
        <v>344</v>
      </c>
      <c r="Z278" s="62"/>
      <c r="AA278" s="62"/>
      <c r="AB278" s="62"/>
      <c r="AC278" s="62"/>
      <c r="AD278" s="62"/>
      <c r="AE278" s="62"/>
      <c r="AF278" s="62"/>
      <c r="AG278" s="62"/>
      <c r="AH278" s="62"/>
      <c r="AI278" s="62"/>
      <c r="AJ278" s="62"/>
      <c r="AK278" s="62"/>
      <c r="AL278" s="62"/>
      <c r="AM278" s="62"/>
      <c r="AN278" s="62"/>
      <c r="AO278" s="62"/>
      <c r="AP278" s="62"/>
      <c r="AQ278" s="62"/>
      <c r="AR278" s="62"/>
      <c r="AS278" s="62"/>
    </row>
    <row r="279" spans="1:45" ht="22.5" customHeight="1">
      <c r="A279" s="61" t="s">
        <v>341</v>
      </c>
      <c r="B279" s="56" t="s">
        <v>358</v>
      </c>
      <c r="C279" s="56" t="s">
        <v>438</v>
      </c>
      <c r="D279" s="56" t="s">
        <v>358</v>
      </c>
      <c r="E279" s="56" t="s">
        <v>345</v>
      </c>
      <c r="F279" s="56"/>
      <c r="G279" s="56"/>
      <c r="H279" s="57"/>
      <c r="I279" s="57"/>
      <c r="J279" s="58" t="s">
        <v>719</v>
      </c>
      <c r="K279" s="69">
        <f t="shared" ref="K279:M279" si="183">+K280</f>
        <v>0</v>
      </c>
      <c r="L279" s="69">
        <f t="shared" si="183"/>
        <v>0</v>
      </c>
      <c r="M279" s="69">
        <f t="shared" si="183"/>
        <v>0</v>
      </c>
      <c r="N279" s="69">
        <f t="shared" si="172"/>
        <v>0</v>
      </c>
      <c r="O279" s="69">
        <f t="shared" ref="O279:T279" si="184">+O280</f>
        <v>0</v>
      </c>
      <c r="P279" s="69">
        <f t="shared" si="184"/>
        <v>0</v>
      </c>
      <c r="Q279" s="69">
        <f t="shared" si="184"/>
        <v>0</v>
      </c>
      <c r="R279" s="69">
        <f t="shared" si="184"/>
        <v>0</v>
      </c>
      <c r="S279" s="69">
        <f t="shared" si="184"/>
        <v>0</v>
      </c>
      <c r="T279" s="69">
        <f t="shared" si="184"/>
        <v>0</v>
      </c>
      <c r="U279" s="60" t="e">
        <f t="shared" si="2"/>
        <v>#DIV/0!</v>
      </c>
      <c r="V279" s="56"/>
      <c r="W279" s="61"/>
      <c r="X279" s="61"/>
      <c r="Y279" s="37" t="s">
        <v>344</v>
      </c>
      <c r="Z279" s="62"/>
      <c r="AA279" s="62"/>
      <c r="AB279" s="62"/>
      <c r="AC279" s="62"/>
      <c r="AD279" s="62"/>
      <c r="AE279" s="62"/>
      <c r="AF279" s="62"/>
      <c r="AG279" s="62"/>
      <c r="AH279" s="62"/>
      <c r="AI279" s="62"/>
      <c r="AJ279" s="62"/>
      <c r="AK279" s="62"/>
      <c r="AL279" s="62"/>
      <c r="AM279" s="62"/>
      <c r="AN279" s="62"/>
      <c r="AO279" s="62"/>
      <c r="AP279" s="62"/>
      <c r="AQ279" s="62"/>
      <c r="AR279" s="62"/>
      <c r="AS279" s="62"/>
    </row>
    <row r="280" spans="1:45" ht="22.5" customHeight="1">
      <c r="A280" s="66" t="s">
        <v>341</v>
      </c>
      <c r="B280" s="57" t="s">
        <v>358</v>
      </c>
      <c r="C280" s="57" t="s">
        <v>438</v>
      </c>
      <c r="D280" s="57" t="s">
        <v>358</v>
      </c>
      <c r="E280" s="57" t="s">
        <v>345</v>
      </c>
      <c r="F280" s="56" t="s">
        <v>345</v>
      </c>
      <c r="G280" s="57"/>
      <c r="H280" s="57"/>
      <c r="I280" s="57"/>
      <c r="J280" s="63" t="s">
        <v>720</v>
      </c>
      <c r="K280" s="70"/>
      <c r="L280" s="70"/>
      <c r="M280" s="70"/>
      <c r="N280" s="70">
        <f t="shared" si="172"/>
        <v>0</v>
      </c>
      <c r="O280" s="70"/>
      <c r="P280" s="70"/>
      <c r="Q280" s="70"/>
      <c r="R280" s="70"/>
      <c r="S280" s="70"/>
      <c r="T280" s="70"/>
      <c r="U280" s="65" t="e">
        <f t="shared" si="2"/>
        <v>#DIV/0!</v>
      </c>
      <c r="V280" s="57"/>
      <c r="W280" s="66"/>
      <c r="X280" s="66"/>
      <c r="Y280" s="37" t="s">
        <v>344</v>
      </c>
      <c r="Z280" s="24"/>
      <c r="AA280" s="24"/>
      <c r="AB280" s="24"/>
      <c r="AC280" s="24"/>
      <c r="AD280" s="24"/>
      <c r="AE280" s="24"/>
      <c r="AF280" s="24"/>
      <c r="AG280" s="24"/>
      <c r="AH280" s="24"/>
      <c r="AI280" s="24"/>
      <c r="AJ280" s="24"/>
      <c r="AK280" s="24"/>
      <c r="AL280" s="24"/>
      <c r="AM280" s="24"/>
      <c r="AN280" s="24"/>
      <c r="AO280" s="24"/>
      <c r="AP280" s="24"/>
      <c r="AQ280" s="24"/>
      <c r="AR280" s="24"/>
      <c r="AS280" s="24"/>
    </row>
    <row r="281" spans="1:45" ht="22.5" customHeight="1">
      <c r="A281" s="61" t="s">
        <v>341</v>
      </c>
      <c r="B281" s="56" t="s">
        <v>358</v>
      </c>
      <c r="C281" s="56" t="s">
        <v>438</v>
      </c>
      <c r="D281" s="56" t="s">
        <v>358</v>
      </c>
      <c r="E281" s="56" t="s">
        <v>358</v>
      </c>
      <c r="F281" s="56"/>
      <c r="G281" s="56"/>
      <c r="H281" s="57"/>
      <c r="I281" s="57"/>
      <c r="J281" s="58" t="s">
        <v>721</v>
      </c>
      <c r="K281" s="69"/>
      <c r="L281" s="69"/>
      <c r="M281" s="69"/>
      <c r="N281" s="69">
        <f t="shared" si="172"/>
        <v>0</v>
      </c>
      <c r="O281" s="69"/>
      <c r="P281" s="69"/>
      <c r="Q281" s="69"/>
      <c r="R281" s="69"/>
      <c r="S281" s="69"/>
      <c r="T281" s="69"/>
      <c r="U281" s="60" t="e">
        <f t="shared" si="2"/>
        <v>#DIV/0!</v>
      </c>
      <c r="V281" s="56"/>
      <c r="W281" s="61"/>
      <c r="X281" s="61"/>
      <c r="Y281" s="37" t="s">
        <v>344</v>
      </c>
      <c r="Z281" s="62"/>
      <c r="AA281" s="62"/>
      <c r="AB281" s="62"/>
      <c r="AC281" s="62"/>
      <c r="AD281" s="62"/>
      <c r="AE281" s="62"/>
      <c r="AF281" s="62"/>
      <c r="AG281" s="62"/>
      <c r="AH281" s="62"/>
      <c r="AI281" s="62"/>
      <c r="AJ281" s="62"/>
      <c r="AK281" s="62"/>
      <c r="AL281" s="62"/>
      <c r="AM281" s="62"/>
      <c r="AN281" s="62"/>
      <c r="AO281" s="62"/>
      <c r="AP281" s="62"/>
      <c r="AQ281" s="62"/>
      <c r="AR281" s="62"/>
      <c r="AS281" s="62"/>
    </row>
    <row r="282" spans="1:45" ht="22.5" customHeight="1">
      <c r="A282" s="61" t="s">
        <v>341</v>
      </c>
      <c r="B282" s="56" t="s">
        <v>358</v>
      </c>
      <c r="C282" s="56" t="s">
        <v>438</v>
      </c>
      <c r="D282" s="56" t="s">
        <v>358</v>
      </c>
      <c r="E282" s="56" t="s">
        <v>382</v>
      </c>
      <c r="F282" s="56"/>
      <c r="G282" s="56"/>
      <c r="H282" s="57"/>
      <c r="I282" s="57"/>
      <c r="J282" s="58" t="s">
        <v>722</v>
      </c>
      <c r="K282" s="69">
        <f t="shared" ref="K282:M282" si="185">+K283+K284+K285+K286+K287</f>
        <v>0</v>
      </c>
      <c r="L282" s="69">
        <f t="shared" si="185"/>
        <v>0</v>
      </c>
      <c r="M282" s="69">
        <f t="shared" si="185"/>
        <v>0</v>
      </c>
      <c r="N282" s="69">
        <f t="shared" si="172"/>
        <v>0</v>
      </c>
      <c r="O282" s="69">
        <f t="shared" ref="O282:S282" si="186">+O283+O284+O285+O286+O287</f>
        <v>0</v>
      </c>
      <c r="P282" s="69">
        <f t="shared" si="186"/>
        <v>0</v>
      </c>
      <c r="Q282" s="69">
        <f t="shared" si="186"/>
        <v>0</v>
      </c>
      <c r="R282" s="69">
        <f t="shared" si="186"/>
        <v>0</v>
      </c>
      <c r="S282" s="69">
        <f t="shared" si="186"/>
        <v>0</v>
      </c>
      <c r="T282" s="69"/>
      <c r="U282" s="60" t="e">
        <f t="shared" si="2"/>
        <v>#DIV/0!</v>
      </c>
      <c r="V282" s="56"/>
      <c r="W282" s="61"/>
      <c r="X282" s="61"/>
      <c r="Y282" s="37" t="s">
        <v>344</v>
      </c>
      <c r="Z282" s="62"/>
      <c r="AA282" s="62"/>
      <c r="AB282" s="62"/>
      <c r="AC282" s="62"/>
      <c r="AD282" s="62"/>
      <c r="AE282" s="62"/>
      <c r="AF282" s="62"/>
      <c r="AG282" s="62"/>
      <c r="AH282" s="62"/>
      <c r="AI282" s="62"/>
      <c r="AJ282" s="62"/>
      <c r="AK282" s="62"/>
      <c r="AL282" s="62"/>
      <c r="AM282" s="62"/>
      <c r="AN282" s="62"/>
      <c r="AO282" s="62"/>
      <c r="AP282" s="62"/>
      <c r="AQ282" s="62"/>
      <c r="AR282" s="62"/>
      <c r="AS282" s="62"/>
    </row>
    <row r="283" spans="1:45" ht="22.5" customHeight="1">
      <c r="A283" s="66" t="s">
        <v>341</v>
      </c>
      <c r="B283" s="57" t="s">
        <v>358</v>
      </c>
      <c r="C283" s="57" t="s">
        <v>438</v>
      </c>
      <c r="D283" s="57" t="s">
        <v>358</v>
      </c>
      <c r="E283" s="57" t="s">
        <v>382</v>
      </c>
      <c r="F283" s="56" t="s">
        <v>345</v>
      </c>
      <c r="G283" s="57"/>
      <c r="H283" s="57"/>
      <c r="I283" s="57"/>
      <c r="J283" s="63" t="s">
        <v>723</v>
      </c>
      <c r="K283" s="64"/>
      <c r="L283" s="64"/>
      <c r="M283" s="64"/>
      <c r="N283" s="64">
        <f t="shared" si="172"/>
        <v>0</v>
      </c>
      <c r="O283" s="64"/>
      <c r="P283" s="64"/>
      <c r="Q283" s="64"/>
      <c r="R283" s="64"/>
      <c r="S283" s="64"/>
      <c r="T283" s="64"/>
      <c r="U283" s="65" t="e">
        <f t="shared" si="2"/>
        <v>#DIV/0!</v>
      </c>
      <c r="V283" s="57"/>
      <c r="W283" s="66"/>
      <c r="X283" s="66"/>
      <c r="Y283" s="37" t="s">
        <v>344</v>
      </c>
      <c r="Z283" s="24"/>
      <c r="AA283" s="24"/>
      <c r="AB283" s="24"/>
      <c r="AC283" s="24"/>
      <c r="AD283" s="24"/>
      <c r="AE283" s="24"/>
      <c r="AF283" s="24"/>
      <c r="AG283" s="24"/>
      <c r="AH283" s="24"/>
      <c r="AI283" s="24"/>
      <c r="AJ283" s="24"/>
      <c r="AK283" s="24"/>
      <c r="AL283" s="24"/>
      <c r="AM283" s="24"/>
      <c r="AN283" s="24"/>
      <c r="AO283" s="24"/>
      <c r="AP283" s="24"/>
      <c r="AQ283" s="24"/>
      <c r="AR283" s="24"/>
      <c r="AS283" s="24"/>
    </row>
    <row r="284" spans="1:45" ht="22.5" customHeight="1">
      <c r="A284" s="66" t="s">
        <v>341</v>
      </c>
      <c r="B284" s="57" t="s">
        <v>358</v>
      </c>
      <c r="C284" s="57" t="s">
        <v>438</v>
      </c>
      <c r="D284" s="57" t="s">
        <v>358</v>
      </c>
      <c r="E284" s="57" t="s">
        <v>382</v>
      </c>
      <c r="F284" s="56" t="s">
        <v>358</v>
      </c>
      <c r="G284" s="57"/>
      <c r="H284" s="57"/>
      <c r="I284" s="57"/>
      <c r="J284" s="63" t="s">
        <v>724</v>
      </c>
      <c r="K284" s="64"/>
      <c r="L284" s="64"/>
      <c r="M284" s="64"/>
      <c r="N284" s="64">
        <f t="shared" si="172"/>
        <v>0</v>
      </c>
      <c r="O284" s="64"/>
      <c r="P284" s="64"/>
      <c r="Q284" s="64"/>
      <c r="R284" s="64"/>
      <c r="S284" s="64"/>
      <c r="T284" s="64"/>
      <c r="U284" s="65" t="e">
        <f t="shared" si="2"/>
        <v>#DIV/0!</v>
      </c>
      <c r="V284" s="57"/>
      <c r="W284" s="66"/>
      <c r="X284" s="66"/>
      <c r="Y284" s="37" t="s">
        <v>344</v>
      </c>
      <c r="Z284" s="24"/>
      <c r="AA284" s="24"/>
      <c r="AB284" s="24"/>
      <c r="AC284" s="24"/>
      <c r="AD284" s="24"/>
      <c r="AE284" s="24"/>
      <c r="AF284" s="24"/>
      <c r="AG284" s="24"/>
      <c r="AH284" s="24"/>
      <c r="AI284" s="24"/>
      <c r="AJ284" s="24"/>
      <c r="AK284" s="24"/>
      <c r="AL284" s="24"/>
      <c r="AM284" s="24"/>
      <c r="AN284" s="24"/>
      <c r="AO284" s="24"/>
      <c r="AP284" s="24"/>
      <c r="AQ284" s="24"/>
      <c r="AR284" s="24"/>
      <c r="AS284" s="24"/>
    </row>
    <row r="285" spans="1:45" ht="22.5" customHeight="1">
      <c r="A285" s="66" t="s">
        <v>341</v>
      </c>
      <c r="B285" s="57" t="s">
        <v>358</v>
      </c>
      <c r="C285" s="57" t="s">
        <v>438</v>
      </c>
      <c r="D285" s="57" t="s">
        <v>358</v>
      </c>
      <c r="E285" s="57" t="s">
        <v>382</v>
      </c>
      <c r="F285" s="56" t="s">
        <v>382</v>
      </c>
      <c r="G285" s="57"/>
      <c r="H285" s="57"/>
      <c r="I285" s="57"/>
      <c r="J285" s="63" t="s">
        <v>725</v>
      </c>
      <c r="K285" s="64"/>
      <c r="L285" s="64"/>
      <c r="M285" s="64"/>
      <c r="N285" s="64">
        <f t="shared" si="172"/>
        <v>0</v>
      </c>
      <c r="O285" s="64"/>
      <c r="P285" s="64"/>
      <c r="Q285" s="64"/>
      <c r="R285" s="64"/>
      <c r="S285" s="64"/>
      <c r="T285" s="64"/>
      <c r="U285" s="65" t="e">
        <f t="shared" si="2"/>
        <v>#DIV/0!</v>
      </c>
      <c r="V285" s="57"/>
      <c r="W285" s="66"/>
      <c r="X285" s="66"/>
      <c r="Y285" s="37" t="s">
        <v>344</v>
      </c>
      <c r="Z285" s="24"/>
      <c r="AA285" s="24"/>
      <c r="AB285" s="24"/>
      <c r="AC285" s="24"/>
      <c r="AD285" s="24"/>
      <c r="AE285" s="24"/>
      <c r="AF285" s="24"/>
      <c r="AG285" s="24"/>
      <c r="AH285" s="24"/>
      <c r="AI285" s="24"/>
      <c r="AJ285" s="24"/>
      <c r="AK285" s="24"/>
      <c r="AL285" s="24"/>
      <c r="AM285" s="24"/>
      <c r="AN285" s="24"/>
      <c r="AO285" s="24"/>
      <c r="AP285" s="24"/>
      <c r="AQ285" s="24"/>
      <c r="AR285" s="24"/>
      <c r="AS285" s="24"/>
    </row>
    <row r="286" spans="1:45" ht="22.5" customHeight="1">
      <c r="A286" s="66" t="s">
        <v>341</v>
      </c>
      <c r="B286" s="57" t="s">
        <v>358</v>
      </c>
      <c r="C286" s="57" t="s">
        <v>438</v>
      </c>
      <c r="D286" s="57" t="s">
        <v>358</v>
      </c>
      <c r="E286" s="57" t="s">
        <v>382</v>
      </c>
      <c r="F286" s="56" t="s">
        <v>386</v>
      </c>
      <c r="G286" s="57"/>
      <c r="H286" s="57"/>
      <c r="I286" s="57"/>
      <c r="J286" s="63" t="s">
        <v>726</v>
      </c>
      <c r="K286" s="64"/>
      <c r="L286" s="64"/>
      <c r="M286" s="64"/>
      <c r="N286" s="64">
        <f t="shared" si="172"/>
        <v>0</v>
      </c>
      <c r="O286" s="64"/>
      <c r="P286" s="64"/>
      <c r="Q286" s="64"/>
      <c r="R286" s="64"/>
      <c r="S286" s="64"/>
      <c r="T286" s="64"/>
      <c r="U286" s="65" t="e">
        <f t="shared" si="2"/>
        <v>#DIV/0!</v>
      </c>
      <c r="V286" s="57"/>
      <c r="W286" s="66"/>
      <c r="X286" s="66"/>
      <c r="Y286" s="37" t="s">
        <v>344</v>
      </c>
      <c r="Z286" s="24"/>
      <c r="AA286" s="24"/>
      <c r="AB286" s="24"/>
      <c r="AC286" s="24"/>
      <c r="AD286" s="24"/>
      <c r="AE286" s="24"/>
      <c r="AF286" s="24"/>
      <c r="AG286" s="24"/>
      <c r="AH286" s="24"/>
      <c r="AI286" s="24"/>
      <c r="AJ286" s="24"/>
      <c r="AK286" s="24"/>
      <c r="AL286" s="24"/>
      <c r="AM286" s="24"/>
      <c r="AN286" s="24"/>
      <c r="AO286" s="24"/>
      <c r="AP286" s="24"/>
      <c r="AQ286" s="24"/>
      <c r="AR286" s="24"/>
      <c r="AS286" s="24"/>
    </row>
    <row r="287" spans="1:45" ht="22.5" customHeight="1" thickTop="1" thickBot="1">
      <c r="A287" s="66" t="s">
        <v>341</v>
      </c>
      <c r="B287" s="57" t="s">
        <v>358</v>
      </c>
      <c r="C287" s="57" t="s">
        <v>438</v>
      </c>
      <c r="D287" s="57" t="s">
        <v>358</v>
      </c>
      <c r="E287" s="57" t="s">
        <v>382</v>
      </c>
      <c r="F287" s="56" t="s">
        <v>411</v>
      </c>
      <c r="G287" s="57"/>
      <c r="H287" s="57"/>
      <c r="I287" s="57"/>
      <c r="J287" s="63" t="s">
        <v>727</v>
      </c>
      <c r="K287" s="64"/>
      <c r="L287" s="64"/>
      <c r="M287" s="64"/>
      <c r="N287" s="64">
        <f t="shared" si="172"/>
        <v>0</v>
      </c>
      <c r="O287" s="64"/>
      <c r="P287" s="64">
        <f>+N287</f>
        <v>0</v>
      </c>
      <c r="Q287" s="64"/>
      <c r="R287" s="64"/>
      <c r="S287" s="64">
        <f>+L287</f>
        <v>0</v>
      </c>
      <c r="T287" s="64">
        <v>0</v>
      </c>
      <c r="U287" s="65" t="e">
        <f t="shared" si="2"/>
        <v>#DIV/0!</v>
      </c>
      <c r="V287" s="57"/>
      <c r="W287" s="66"/>
      <c r="X287" s="66"/>
      <c r="Y287" s="37" t="s">
        <v>344</v>
      </c>
      <c r="Z287" s="24"/>
      <c r="AA287" s="24"/>
      <c r="AB287" s="24"/>
      <c r="AC287" s="24"/>
      <c r="AD287" s="24"/>
      <c r="AE287" s="24"/>
      <c r="AF287" s="24"/>
      <c r="AG287" s="24"/>
      <c r="AH287" s="24"/>
      <c r="AI287" s="24"/>
      <c r="AJ287" s="24"/>
      <c r="AK287" s="24"/>
      <c r="AL287" s="24"/>
      <c r="AM287" s="24"/>
      <c r="AN287" s="24"/>
      <c r="AO287" s="24"/>
      <c r="AP287" s="24"/>
      <c r="AQ287" s="24"/>
      <c r="AR287" s="24"/>
      <c r="AS287" s="24"/>
    </row>
    <row r="288" spans="1:45" s="457" customFormat="1" ht="22.5" customHeight="1" thickTop="1" thickBot="1">
      <c r="A288" s="61" t="s">
        <v>341</v>
      </c>
      <c r="B288" s="56" t="s">
        <v>358</v>
      </c>
      <c r="C288" s="56" t="s">
        <v>438</v>
      </c>
      <c r="D288" s="56" t="s">
        <v>358</v>
      </c>
      <c r="E288" s="465" t="s">
        <v>386</v>
      </c>
      <c r="F288" s="56"/>
      <c r="G288" s="57"/>
      <c r="H288" s="57"/>
      <c r="I288" s="57"/>
      <c r="J288" s="463" t="s">
        <v>2129</v>
      </c>
      <c r="K288" s="64"/>
      <c r="L288" s="464">
        <f>+L289</f>
        <v>4267243411.29</v>
      </c>
      <c r="M288" s="64"/>
      <c r="N288" s="464">
        <f>+L288</f>
        <v>4267243411.29</v>
      </c>
      <c r="O288" s="64"/>
      <c r="P288" s="464">
        <f>+P289</f>
        <v>4267243411.29</v>
      </c>
      <c r="Q288" s="64"/>
      <c r="R288" s="64"/>
      <c r="S288" s="59">
        <f>+S289</f>
        <v>2966821138.1999998</v>
      </c>
      <c r="T288" s="59">
        <f>+T289</f>
        <v>2966821138.1999998</v>
      </c>
      <c r="U288" s="65">
        <f t="shared" si="2"/>
        <v>1</v>
      </c>
      <c r="V288" s="57"/>
      <c r="W288" s="66"/>
      <c r="X288" s="66"/>
      <c r="Y288" s="37"/>
      <c r="Z288" s="24"/>
      <c r="AA288" s="24"/>
      <c r="AB288" s="24"/>
      <c r="AC288" s="24"/>
      <c r="AD288" s="24"/>
      <c r="AE288" s="24"/>
      <c r="AF288" s="24"/>
      <c r="AG288" s="24"/>
      <c r="AH288" s="24"/>
      <c r="AI288" s="24"/>
      <c r="AJ288" s="24"/>
      <c r="AK288" s="24"/>
      <c r="AL288" s="24"/>
      <c r="AM288" s="24"/>
      <c r="AN288" s="24"/>
      <c r="AO288" s="24"/>
      <c r="AP288" s="24"/>
      <c r="AQ288" s="24"/>
      <c r="AR288" s="24"/>
      <c r="AS288" s="24"/>
    </row>
    <row r="289" spans="1:45" s="457" customFormat="1" ht="22.5" customHeight="1" thickTop="1" thickBot="1">
      <c r="A289" s="66" t="s">
        <v>341</v>
      </c>
      <c r="B289" s="57" t="s">
        <v>358</v>
      </c>
      <c r="C289" s="57" t="s">
        <v>438</v>
      </c>
      <c r="D289" s="57" t="s">
        <v>358</v>
      </c>
      <c r="E289" s="467" t="s">
        <v>386</v>
      </c>
      <c r="F289" s="56" t="s">
        <v>345</v>
      </c>
      <c r="G289" s="57"/>
      <c r="H289" s="57"/>
      <c r="I289" s="57"/>
      <c r="J289" s="460" t="s">
        <v>2130</v>
      </c>
      <c r="K289" s="64"/>
      <c r="L289" s="64">
        <f>2665691350+1601552061.29</f>
        <v>4267243411.29</v>
      </c>
      <c r="M289" s="64"/>
      <c r="N289" s="64">
        <f>+L289</f>
        <v>4267243411.29</v>
      </c>
      <c r="O289" s="64"/>
      <c r="P289" s="64">
        <f>+N289</f>
        <v>4267243411.29</v>
      </c>
      <c r="Q289" s="64"/>
      <c r="R289" s="64"/>
      <c r="S289" s="64">
        <v>2966821138.1999998</v>
      </c>
      <c r="T289" s="64">
        <f>1365269076.91+1601552061.29</f>
        <v>2966821138.1999998</v>
      </c>
      <c r="U289" s="65">
        <f t="shared" si="2"/>
        <v>1</v>
      </c>
      <c r="V289" s="57"/>
      <c r="W289" s="66"/>
      <c r="X289" s="66"/>
      <c r="Y289" s="37"/>
      <c r="Z289" s="24"/>
      <c r="AA289" s="24"/>
      <c r="AB289" s="24"/>
      <c r="AC289" s="24"/>
      <c r="AD289" s="24"/>
      <c r="AE289" s="24"/>
      <c r="AF289" s="24"/>
      <c r="AG289" s="24"/>
      <c r="AH289" s="24"/>
      <c r="AI289" s="24"/>
      <c r="AJ289" s="24"/>
      <c r="AK289" s="24"/>
      <c r="AL289" s="24"/>
      <c r="AM289" s="24"/>
      <c r="AN289" s="24"/>
      <c r="AO289" s="24"/>
      <c r="AP289" s="24"/>
      <c r="AQ289" s="24"/>
      <c r="AR289" s="24"/>
      <c r="AS289" s="24"/>
    </row>
    <row r="290" spans="1:45" ht="22.5" customHeight="1" thickTop="1" thickBot="1">
      <c r="A290" s="61" t="s">
        <v>341</v>
      </c>
      <c r="B290" s="56" t="s">
        <v>358</v>
      </c>
      <c r="C290" s="56" t="s">
        <v>438</v>
      </c>
      <c r="D290" s="56" t="s">
        <v>358</v>
      </c>
      <c r="E290" s="56" t="s">
        <v>386</v>
      </c>
      <c r="F290" s="56"/>
      <c r="G290" s="56"/>
      <c r="H290" s="57"/>
      <c r="I290" s="57"/>
      <c r="J290" s="58" t="s">
        <v>728</v>
      </c>
      <c r="K290" s="59"/>
      <c r="L290" s="59"/>
      <c r="M290" s="59"/>
      <c r="N290" s="59">
        <f t="shared" si="172"/>
        <v>0</v>
      </c>
      <c r="O290" s="59"/>
      <c r="P290" s="59"/>
      <c r="Q290" s="59"/>
      <c r="R290" s="59"/>
      <c r="S290" s="59"/>
      <c r="T290" s="59"/>
      <c r="U290" s="60" t="e">
        <f t="shared" si="2"/>
        <v>#DIV/0!</v>
      </c>
      <c r="V290" s="56"/>
      <c r="W290" s="61"/>
      <c r="X290" s="61"/>
      <c r="Y290" s="37" t="s">
        <v>344</v>
      </c>
      <c r="Z290" s="62"/>
      <c r="AA290" s="62"/>
      <c r="AB290" s="62"/>
      <c r="AC290" s="62"/>
      <c r="AD290" s="62"/>
      <c r="AE290" s="62"/>
      <c r="AF290" s="62"/>
      <c r="AG290" s="62"/>
      <c r="AH290" s="62"/>
      <c r="AI290" s="62"/>
      <c r="AJ290" s="62"/>
      <c r="AK290" s="62"/>
      <c r="AL290" s="62"/>
      <c r="AM290" s="62"/>
      <c r="AN290" s="62"/>
      <c r="AO290" s="62"/>
      <c r="AP290" s="62"/>
      <c r="AQ290" s="62"/>
      <c r="AR290" s="62"/>
      <c r="AS290" s="62"/>
    </row>
    <row r="291" spans="1:45" ht="22.5" customHeight="1">
      <c r="A291" s="61" t="s">
        <v>341</v>
      </c>
      <c r="B291" s="56" t="s">
        <v>358</v>
      </c>
      <c r="C291" s="56" t="s">
        <v>438</v>
      </c>
      <c r="D291" s="56" t="s">
        <v>358</v>
      </c>
      <c r="E291" s="56" t="s">
        <v>411</v>
      </c>
      <c r="F291" s="56"/>
      <c r="G291" s="56"/>
      <c r="H291" s="57"/>
      <c r="I291" s="57"/>
      <c r="J291" s="58" t="s">
        <v>729</v>
      </c>
      <c r="K291" s="59"/>
      <c r="L291" s="59"/>
      <c r="M291" s="59"/>
      <c r="N291" s="59">
        <f t="shared" si="172"/>
        <v>0</v>
      </c>
      <c r="O291" s="59"/>
      <c r="P291" s="59"/>
      <c r="Q291" s="59"/>
      <c r="R291" s="59"/>
      <c r="S291" s="59"/>
      <c r="T291" s="59"/>
      <c r="U291" s="60" t="e">
        <f t="shared" si="2"/>
        <v>#DIV/0!</v>
      </c>
      <c r="V291" s="56"/>
      <c r="W291" s="61"/>
      <c r="X291" s="61"/>
      <c r="Y291" s="37" t="s">
        <v>344</v>
      </c>
      <c r="Z291" s="62"/>
      <c r="AA291" s="62"/>
      <c r="AB291" s="62"/>
      <c r="AC291" s="62"/>
      <c r="AD291" s="62"/>
      <c r="AE291" s="62"/>
      <c r="AF291" s="62"/>
      <c r="AG291" s="62"/>
      <c r="AH291" s="62"/>
      <c r="AI291" s="62"/>
      <c r="AJ291" s="62"/>
      <c r="AK291" s="62"/>
      <c r="AL291" s="62"/>
      <c r="AM291" s="62"/>
      <c r="AN291" s="62"/>
      <c r="AO291" s="62"/>
      <c r="AP291" s="62"/>
      <c r="AQ291" s="62"/>
      <c r="AR291" s="62"/>
      <c r="AS291" s="62"/>
    </row>
    <row r="292" spans="1:45" ht="22.5" customHeight="1">
      <c r="A292" s="50" t="s">
        <v>341</v>
      </c>
      <c r="B292" s="51" t="s">
        <v>358</v>
      </c>
      <c r="C292" s="51" t="s">
        <v>438</v>
      </c>
      <c r="D292" s="51" t="s">
        <v>382</v>
      </c>
      <c r="E292" s="51"/>
      <c r="F292" s="51"/>
      <c r="G292" s="51"/>
      <c r="H292" s="52"/>
      <c r="I292" s="52"/>
      <c r="J292" s="53" t="s">
        <v>730</v>
      </c>
      <c r="K292" s="54">
        <f t="shared" ref="K292:M292" si="187">+K293+K295+K296+K302+K303+K304+K305+K306+K311</f>
        <v>0</v>
      </c>
      <c r="L292" s="54">
        <f t="shared" si="187"/>
        <v>0</v>
      </c>
      <c r="M292" s="54">
        <f t="shared" si="187"/>
        <v>0</v>
      </c>
      <c r="N292" s="54">
        <f t="shared" si="172"/>
        <v>0</v>
      </c>
      <c r="O292" s="54">
        <f t="shared" ref="O292:T292" si="188">+O293+O295+O296+O302+O303+O304+O305+O306+O311</f>
        <v>0</v>
      </c>
      <c r="P292" s="54">
        <f t="shared" si="188"/>
        <v>0</v>
      </c>
      <c r="Q292" s="54">
        <f t="shared" si="188"/>
        <v>0</v>
      </c>
      <c r="R292" s="54">
        <f t="shared" si="188"/>
        <v>0</v>
      </c>
      <c r="S292" s="54">
        <f t="shared" si="188"/>
        <v>0</v>
      </c>
      <c r="T292" s="54">
        <f t="shared" si="188"/>
        <v>0</v>
      </c>
      <c r="U292" s="55" t="e">
        <f t="shared" si="2"/>
        <v>#DIV/0!</v>
      </c>
      <c r="V292" s="51"/>
      <c r="W292" s="51"/>
      <c r="X292" s="51"/>
      <c r="Y292" s="37" t="s">
        <v>344</v>
      </c>
      <c r="Z292" s="62"/>
      <c r="AA292" s="62"/>
      <c r="AB292" s="62"/>
      <c r="AC292" s="62"/>
      <c r="AD292" s="62"/>
      <c r="AE292" s="62"/>
      <c r="AF292" s="62"/>
      <c r="AG292" s="62"/>
      <c r="AH292" s="62"/>
      <c r="AI292" s="62"/>
      <c r="AJ292" s="62"/>
      <c r="AK292" s="62"/>
      <c r="AL292" s="62"/>
      <c r="AM292" s="62"/>
      <c r="AN292" s="62"/>
      <c r="AO292" s="62"/>
      <c r="AP292" s="62"/>
      <c r="AQ292" s="62"/>
      <c r="AR292" s="62"/>
      <c r="AS292" s="62"/>
    </row>
    <row r="293" spans="1:45" ht="22.5" customHeight="1">
      <c r="A293" s="61" t="s">
        <v>341</v>
      </c>
      <c r="B293" s="56" t="s">
        <v>358</v>
      </c>
      <c r="C293" s="56" t="s">
        <v>438</v>
      </c>
      <c r="D293" s="56" t="s">
        <v>382</v>
      </c>
      <c r="E293" s="56" t="s">
        <v>345</v>
      </c>
      <c r="F293" s="56"/>
      <c r="G293" s="56"/>
      <c r="H293" s="57"/>
      <c r="I293" s="57"/>
      <c r="J293" s="58" t="s">
        <v>731</v>
      </c>
      <c r="K293" s="59">
        <f t="shared" ref="K293:M293" si="189">+K294</f>
        <v>0</v>
      </c>
      <c r="L293" s="59">
        <f t="shared" si="189"/>
        <v>0</v>
      </c>
      <c r="M293" s="59">
        <f t="shared" si="189"/>
        <v>0</v>
      </c>
      <c r="N293" s="59">
        <f t="shared" si="172"/>
        <v>0</v>
      </c>
      <c r="O293" s="59">
        <f t="shared" ref="O293:T293" si="190">+O294</f>
        <v>0</v>
      </c>
      <c r="P293" s="59">
        <f t="shared" si="190"/>
        <v>0</v>
      </c>
      <c r="Q293" s="59">
        <f t="shared" si="190"/>
        <v>0</v>
      </c>
      <c r="R293" s="59">
        <f t="shared" si="190"/>
        <v>0</v>
      </c>
      <c r="S293" s="59">
        <f t="shared" si="190"/>
        <v>0</v>
      </c>
      <c r="T293" s="59">
        <f t="shared" si="190"/>
        <v>0</v>
      </c>
      <c r="U293" s="60" t="e">
        <f t="shared" si="2"/>
        <v>#DIV/0!</v>
      </c>
      <c r="V293" s="56"/>
      <c r="W293" s="61"/>
      <c r="X293" s="61"/>
      <c r="Y293" s="37" t="s">
        <v>344</v>
      </c>
      <c r="Z293" s="62"/>
      <c r="AA293" s="62"/>
      <c r="AB293" s="62"/>
      <c r="AC293" s="62"/>
      <c r="AD293" s="62"/>
      <c r="AE293" s="62"/>
      <c r="AF293" s="62"/>
      <c r="AG293" s="62"/>
      <c r="AH293" s="62"/>
      <c r="AI293" s="62"/>
      <c r="AJ293" s="62"/>
      <c r="AK293" s="62"/>
      <c r="AL293" s="62"/>
      <c r="AM293" s="62"/>
      <c r="AN293" s="62"/>
      <c r="AO293" s="62"/>
      <c r="AP293" s="62"/>
      <c r="AQ293" s="62"/>
      <c r="AR293" s="62"/>
      <c r="AS293" s="62"/>
    </row>
    <row r="294" spans="1:45" ht="22.5" customHeight="1">
      <c r="A294" s="66" t="s">
        <v>341</v>
      </c>
      <c r="B294" s="57" t="s">
        <v>358</v>
      </c>
      <c r="C294" s="57" t="s">
        <v>438</v>
      </c>
      <c r="D294" s="57" t="s">
        <v>382</v>
      </c>
      <c r="E294" s="57" t="s">
        <v>345</v>
      </c>
      <c r="F294" s="56" t="s">
        <v>345</v>
      </c>
      <c r="G294" s="57"/>
      <c r="H294" s="57"/>
      <c r="I294" s="57"/>
      <c r="J294" s="63" t="s">
        <v>732</v>
      </c>
      <c r="K294" s="64"/>
      <c r="L294" s="64"/>
      <c r="M294" s="64"/>
      <c r="N294" s="59">
        <f t="shared" si="172"/>
        <v>0</v>
      </c>
      <c r="O294" s="64"/>
      <c r="P294" s="64"/>
      <c r="Q294" s="64"/>
      <c r="R294" s="64"/>
      <c r="S294" s="59"/>
      <c r="T294" s="64"/>
      <c r="U294" s="65" t="e">
        <f t="shared" si="2"/>
        <v>#DIV/0!</v>
      </c>
      <c r="V294" s="57"/>
      <c r="W294" s="66"/>
      <c r="X294" s="66"/>
      <c r="Y294" s="37" t="s">
        <v>344</v>
      </c>
      <c r="Z294" s="24"/>
      <c r="AA294" s="24"/>
      <c r="AB294" s="24"/>
      <c r="AC294" s="24"/>
      <c r="AD294" s="24"/>
      <c r="AE294" s="24"/>
      <c r="AF294" s="24"/>
      <c r="AG294" s="24"/>
      <c r="AH294" s="24"/>
      <c r="AI294" s="24"/>
      <c r="AJ294" s="24"/>
      <c r="AK294" s="24"/>
      <c r="AL294" s="24"/>
      <c r="AM294" s="24"/>
      <c r="AN294" s="24"/>
      <c r="AO294" s="24"/>
      <c r="AP294" s="24"/>
      <c r="AQ294" s="24"/>
      <c r="AR294" s="24"/>
      <c r="AS294" s="24"/>
    </row>
    <row r="295" spans="1:45" ht="22.5" customHeight="1">
      <c r="A295" s="61" t="s">
        <v>341</v>
      </c>
      <c r="B295" s="56" t="s">
        <v>358</v>
      </c>
      <c r="C295" s="56" t="s">
        <v>438</v>
      </c>
      <c r="D295" s="56" t="s">
        <v>382</v>
      </c>
      <c r="E295" s="56" t="s">
        <v>358</v>
      </c>
      <c r="F295" s="56"/>
      <c r="G295" s="56"/>
      <c r="H295" s="57"/>
      <c r="I295" s="57"/>
      <c r="J295" s="58" t="s">
        <v>733</v>
      </c>
      <c r="K295" s="59"/>
      <c r="L295" s="59"/>
      <c r="M295" s="59"/>
      <c r="N295" s="59">
        <f t="shared" si="172"/>
        <v>0</v>
      </c>
      <c r="O295" s="59"/>
      <c r="P295" s="59"/>
      <c r="Q295" s="59"/>
      <c r="R295" s="59"/>
      <c r="S295" s="59"/>
      <c r="T295" s="59"/>
      <c r="U295" s="60" t="e">
        <f t="shared" si="2"/>
        <v>#DIV/0!</v>
      </c>
      <c r="V295" s="56"/>
      <c r="W295" s="61"/>
      <c r="X295" s="61"/>
      <c r="Y295" s="37" t="s">
        <v>344</v>
      </c>
      <c r="Z295" s="62"/>
      <c r="AA295" s="62"/>
      <c r="AB295" s="62"/>
      <c r="AC295" s="62"/>
      <c r="AD295" s="62"/>
      <c r="AE295" s="62"/>
      <c r="AF295" s="62"/>
      <c r="AG295" s="62"/>
      <c r="AH295" s="62"/>
      <c r="AI295" s="62"/>
      <c r="AJ295" s="62"/>
      <c r="AK295" s="62"/>
      <c r="AL295" s="62"/>
      <c r="AM295" s="62"/>
      <c r="AN295" s="62"/>
      <c r="AO295" s="62"/>
      <c r="AP295" s="62"/>
      <c r="AQ295" s="62"/>
      <c r="AR295" s="62"/>
      <c r="AS295" s="62"/>
    </row>
    <row r="296" spans="1:45" ht="22.5" customHeight="1">
      <c r="A296" s="61" t="s">
        <v>341</v>
      </c>
      <c r="B296" s="56" t="s">
        <v>358</v>
      </c>
      <c r="C296" s="56" t="s">
        <v>438</v>
      </c>
      <c r="D296" s="56" t="s">
        <v>382</v>
      </c>
      <c r="E296" s="56" t="s">
        <v>382</v>
      </c>
      <c r="F296" s="56"/>
      <c r="G296" s="56"/>
      <c r="H296" s="57"/>
      <c r="I296" s="57"/>
      <c r="J296" s="58" t="s">
        <v>734</v>
      </c>
      <c r="K296" s="59">
        <f t="shared" ref="K296:M296" si="191">+K297+K298+K299+K300+K301</f>
        <v>0</v>
      </c>
      <c r="L296" s="59">
        <f t="shared" si="191"/>
        <v>0</v>
      </c>
      <c r="M296" s="59">
        <f t="shared" si="191"/>
        <v>0</v>
      </c>
      <c r="N296" s="59">
        <f t="shared" si="172"/>
        <v>0</v>
      </c>
      <c r="O296" s="59">
        <f t="shared" ref="O296:T296" si="192">+O297+O298+O299+O300+O301</f>
        <v>0</v>
      </c>
      <c r="P296" s="59">
        <f t="shared" si="192"/>
        <v>0</v>
      </c>
      <c r="Q296" s="59">
        <f t="shared" si="192"/>
        <v>0</v>
      </c>
      <c r="R296" s="59">
        <f t="shared" si="192"/>
        <v>0</v>
      </c>
      <c r="S296" s="59">
        <f t="shared" si="192"/>
        <v>0</v>
      </c>
      <c r="T296" s="59">
        <f t="shared" si="192"/>
        <v>0</v>
      </c>
      <c r="U296" s="60" t="e">
        <f t="shared" si="2"/>
        <v>#DIV/0!</v>
      </c>
      <c r="V296" s="56"/>
      <c r="W296" s="61"/>
      <c r="X296" s="61"/>
      <c r="Y296" s="37" t="s">
        <v>344</v>
      </c>
      <c r="Z296" s="62"/>
      <c r="AA296" s="62"/>
      <c r="AB296" s="62"/>
      <c r="AC296" s="62"/>
      <c r="AD296" s="62"/>
      <c r="AE296" s="62"/>
      <c r="AF296" s="62"/>
      <c r="AG296" s="62"/>
      <c r="AH296" s="62"/>
      <c r="AI296" s="62"/>
      <c r="AJ296" s="62"/>
      <c r="AK296" s="62"/>
      <c r="AL296" s="62"/>
      <c r="AM296" s="62"/>
      <c r="AN296" s="62"/>
      <c r="AO296" s="62"/>
      <c r="AP296" s="62"/>
      <c r="AQ296" s="62"/>
      <c r="AR296" s="62"/>
      <c r="AS296" s="62"/>
    </row>
    <row r="297" spans="1:45" ht="22.5" customHeight="1">
      <c r="A297" s="66" t="s">
        <v>341</v>
      </c>
      <c r="B297" s="57" t="s">
        <v>358</v>
      </c>
      <c r="C297" s="57" t="s">
        <v>438</v>
      </c>
      <c r="D297" s="57" t="s">
        <v>382</v>
      </c>
      <c r="E297" s="57" t="s">
        <v>382</v>
      </c>
      <c r="F297" s="56" t="s">
        <v>345</v>
      </c>
      <c r="G297" s="57"/>
      <c r="H297" s="57"/>
      <c r="I297" s="57"/>
      <c r="J297" s="63" t="s">
        <v>735</v>
      </c>
      <c r="K297" s="64"/>
      <c r="L297" s="64"/>
      <c r="M297" s="64"/>
      <c r="N297" s="59">
        <f t="shared" si="172"/>
        <v>0</v>
      </c>
      <c r="O297" s="64"/>
      <c r="P297" s="64"/>
      <c r="Q297" s="64"/>
      <c r="R297" s="64"/>
      <c r="S297" s="59"/>
      <c r="T297" s="64"/>
      <c r="U297" s="65" t="e">
        <f t="shared" si="2"/>
        <v>#DIV/0!</v>
      </c>
      <c r="V297" s="57"/>
      <c r="W297" s="66"/>
      <c r="X297" s="66"/>
      <c r="Y297" s="37" t="s">
        <v>344</v>
      </c>
      <c r="Z297" s="24"/>
      <c r="AA297" s="24"/>
      <c r="AB297" s="24"/>
      <c r="AC297" s="24"/>
      <c r="AD297" s="24"/>
      <c r="AE297" s="24"/>
      <c r="AF297" s="24"/>
      <c r="AG297" s="24"/>
      <c r="AH297" s="24"/>
      <c r="AI297" s="24"/>
      <c r="AJ297" s="24"/>
      <c r="AK297" s="24"/>
      <c r="AL297" s="24"/>
      <c r="AM297" s="24"/>
      <c r="AN297" s="24"/>
      <c r="AO297" s="24"/>
      <c r="AP297" s="24"/>
      <c r="AQ297" s="24"/>
      <c r="AR297" s="24"/>
      <c r="AS297" s="24"/>
    </row>
    <row r="298" spans="1:45" ht="22.5" customHeight="1">
      <c r="A298" s="66" t="s">
        <v>341</v>
      </c>
      <c r="B298" s="57" t="s">
        <v>358</v>
      </c>
      <c r="C298" s="57" t="s">
        <v>438</v>
      </c>
      <c r="D298" s="57" t="s">
        <v>382</v>
      </c>
      <c r="E298" s="57" t="s">
        <v>382</v>
      </c>
      <c r="F298" s="56" t="s">
        <v>358</v>
      </c>
      <c r="G298" s="57"/>
      <c r="H298" s="57"/>
      <c r="I298" s="57"/>
      <c r="J298" s="63" t="s">
        <v>736</v>
      </c>
      <c r="K298" s="64"/>
      <c r="L298" s="64"/>
      <c r="M298" s="64"/>
      <c r="N298" s="59">
        <f t="shared" si="172"/>
        <v>0</v>
      </c>
      <c r="O298" s="64"/>
      <c r="P298" s="64"/>
      <c r="Q298" s="64"/>
      <c r="R298" s="64"/>
      <c r="S298" s="59"/>
      <c r="T298" s="64"/>
      <c r="U298" s="65" t="e">
        <f t="shared" si="2"/>
        <v>#DIV/0!</v>
      </c>
      <c r="V298" s="57"/>
      <c r="W298" s="66"/>
      <c r="X298" s="66"/>
      <c r="Y298" s="37" t="s">
        <v>344</v>
      </c>
      <c r="Z298" s="24"/>
      <c r="AA298" s="24"/>
      <c r="AB298" s="24"/>
      <c r="AC298" s="24"/>
      <c r="AD298" s="24"/>
      <c r="AE298" s="24"/>
      <c r="AF298" s="24"/>
      <c r="AG298" s="24"/>
      <c r="AH298" s="24"/>
      <c r="AI298" s="24"/>
      <c r="AJ298" s="24"/>
      <c r="AK298" s="24"/>
      <c r="AL298" s="24"/>
      <c r="AM298" s="24"/>
      <c r="AN298" s="24"/>
      <c r="AO298" s="24"/>
      <c r="AP298" s="24"/>
      <c r="AQ298" s="24"/>
      <c r="AR298" s="24"/>
      <c r="AS298" s="24"/>
    </row>
    <row r="299" spans="1:45" ht="22.5" customHeight="1">
      <c r="A299" s="66" t="s">
        <v>341</v>
      </c>
      <c r="B299" s="57" t="s">
        <v>358</v>
      </c>
      <c r="C299" s="57" t="s">
        <v>438</v>
      </c>
      <c r="D299" s="57" t="s">
        <v>382</v>
      </c>
      <c r="E299" s="57" t="s">
        <v>382</v>
      </c>
      <c r="F299" s="56" t="s">
        <v>382</v>
      </c>
      <c r="G299" s="57"/>
      <c r="H299" s="57"/>
      <c r="I299" s="57"/>
      <c r="J299" s="63" t="s">
        <v>737</v>
      </c>
      <c r="K299" s="64"/>
      <c r="L299" s="64"/>
      <c r="M299" s="64"/>
      <c r="N299" s="59">
        <f t="shared" si="172"/>
        <v>0</v>
      </c>
      <c r="O299" s="64"/>
      <c r="P299" s="64"/>
      <c r="Q299" s="64"/>
      <c r="R299" s="64"/>
      <c r="S299" s="59"/>
      <c r="T299" s="64"/>
      <c r="U299" s="65" t="e">
        <f t="shared" si="2"/>
        <v>#DIV/0!</v>
      </c>
      <c r="V299" s="57"/>
      <c r="W299" s="66"/>
      <c r="X299" s="66"/>
      <c r="Y299" s="37" t="s">
        <v>344</v>
      </c>
      <c r="Z299" s="24"/>
      <c r="AA299" s="24"/>
      <c r="AB299" s="24"/>
      <c r="AC299" s="24"/>
      <c r="AD299" s="24"/>
      <c r="AE299" s="24"/>
      <c r="AF299" s="24"/>
      <c r="AG299" s="24"/>
      <c r="AH299" s="24"/>
      <c r="AI299" s="24"/>
      <c r="AJ299" s="24"/>
      <c r="AK299" s="24"/>
      <c r="AL299" s="24"/>
      <c r="AM299" s="24"/>
      <c r="AN299" s="24"/>
      <c r="AO299" s="24"/>
      <c r="AP299" s="24"/>
      <c r="AQ299" s="24"/>
      <c r="AR299" s="24"/>
      <c r="AS299" s="24"/>
    </row>
    <row r="300" spans="1:45" ht="22.5" customHeight="1">
      <c r="A300" s="66" t="s">
        <v>341</v>
      </c>
      <c r="B300" s="57" t="s">
        <v>358</v>
      </c>
      <c r="C300" s="57" t="s">
        <v>438</v>
      </c>
      <c r="D300" s="57" t="s">
        <v>382</v>
      </c>
      <c r="E300" s="57" t="s">
        <v>382</v>
      </c>
      <c r="F300" s="56" t="s">
        <v>386</v>
      </c>
      <c r="G300" s="57"/>
      <c r="H300" s="57"/>
      <c r="I300" s="57"/>
      <c r="J300" s="63" t="s">
        <v>738</v>
      </c>
      <c r="K300" s="64"/>
      <c r="L300" s="64"/>
      <c r="M300" s="64"/>
      <c r="N300" s="59">
        <f t="shared" si="172"/>
        <v>0</v>
      </c>
      <c r="O300" s="64"/>
      <c r="P300" s="64"/>
      <c r="Q300" s="64"/>
      <c r="R300" s="64"/>
      <c r="S300" s="59"/>
      <c r="T300" s="64"/>
      <c r="U300" s="65" t="e">
        <f t="shared" si="2"/>
        <v>#DIV/0!</v>
      </c>
      <c r="V300" s="57"/>
      <c r="W300" s="66"/>
      <c r="X300" s="66"/>
      <c r="Y300" s="37" t="s">
        <v>344</v>
      </c>
      <c r="Z300" s="24"/>
      <c r="AA300" s="24"/>
      <c r="AB300" s="24"/>
      <c r="AC300" s="24"/>
      <c r="AD300" s="24"/>
      <c r="AE300" s="24"/>
      <c r="AF300" s="24"/>
      <c r="AG300" s="24"/>
      <c r="AH300" s="24"/>
      <c r="AI300" s="24"/>
      <c r="AJ300" s="24"/>
      <c r="AK300" s="24"/>
      <c r="AL300" s="24"/>
      <c r="AM300" s="24"/>
      <c r="AN300" s="24"/>
      <c r="AO300" s="24"/>
      <c r="AP300" s="24"/>
      <c r="AQ300" s="24"/>
      <c r="AR300" s="24"/>
      <c r="AS300" s="24"/>
    </row>
    <row r="301" spans="1:45" ht="22.5" customHeight="1">
      <c r="A301" s="66" t="s">
        <v>341</v>
      </c>
      <c r="B301" s="57" t="s">
        <v>358</v>
      </c>
      <c r="C301" s="57" t="s">
        <v>438</v>
      </c>
      <c r="D301" s="57" t="s">
        <v>382</v>
      </c>
      <c r="E301" s="57" t="s">
        <v>382</v>
      </c>
      <c r="F301" s="56" t="s">
        <v>411</v>
      </c>
      <c r="G301" s="57"/>
      <c r="H301" s="57"/>
      <c r="I301" s="57"/>
      <c r="J301" s="63" t="s">
        <v>739</v>
      </c>
      <c r="K301" s="64"/>
      <c r="L301" s="64"/>
      <c r="M301" s="64"/>
      <c r="N301" s="59">
        <f t="shared" si="172"/>
        <v>0</v>
      </c>
      <c r="O301" s="64"/>
      <c r="P301" s="64"/>
      <c r="Q301" s="64"/>
      <c r="R301" s="64"/>
      <c r="S301" s="59"/>
      <c r="T301" s="64"/>
      <c r="U301" s="65" t="e">
        <f t="shared" si="2"/>
        <v>#DIV/0!</v>
      </c>
      <c r="V301" s="57"/>
      <c r="W301" s="66"/>
      <c r="X301" s="66"/>
      <c r="Y301" s="37" t="s">
        <v>344</v>
      </c>
      <c r="Z301" s="24"/>
      <c r="AA301" s="24"/>
      <c r="AB301" s="24"/>
      <c r="AC301" s="24"/>
      <c r="AD301" s="24"/>
      <c r="AE301" s="24"/>
      <c r="AF301" s="24"/>
      <c r="AG301" s="24"/>
      <c r="AH301" s="24"/>
      <c r="AI301" s="24"/>
      <c r="AJ301" s="24"/>
      <c r="AK301" s="24"/>
      <c r="AL301" s="24"/>
      <c r="AM301" s="24"/>
      <c r="AN301" s="24"/>
      <c r="AO301" s="24"/>
      <c r="AP301" s="24"/>
      <c r="AQ301" s="24"/>
      <c r="AR301" s="24"/>
      <c r="AS301" s="24"/>
    </row>
    <row r="302" spans="1:45" ht="22.5" customHeight="1">
      <c r="A302" s="61" t="s">
        <v>341</v>
      </c>
      <c r="B302" s="56" t="s">
        <v>358</v>
      </c>
      <c r="C302" s="56" t="s">
        <v>438</v>
      </c>
      <c r="D302" s="56" t="s">
        <v>382</v>
      </c>
      <c r="E302" s="56" t="s">
        <v>386</v>
      </c>
      <c r="F302" s="56"/>
      <c r="G302" s="56"/>
      <c r="H302" s="57"/>
      <c r="I302" s="57"/>
      <c r="J302" s="58" t="s">
        <v>740</v>
      </c>
      <c r="K302" s="59"/>
      <c r="L302" s="59"/>
      <c r="M302" s="59"/>
      <c r="N302" s="59">
        <f t="shared" si="172"/>
        <v>0</v>
      </c>
      <c r="O302" s="59"/>
      <c r="P302" s="59"/>
      <c r="Q302" s="59"/>
      <c r="R302" s="59"/>
      <c r="S302" s="59"/>
      <c r="T302" s="59"/>
      <c r="U302" s="60" t="e">
        <f t="shared" si="2"/>
        <v>#DIV/0!</v>
      </c>
      <c r="V302" s="56"/>
      <c r="W302" s="61"/>
      <c r="X302" s="61"/>
      <c r="Y302" s="37" t="s">
        <v>344</v>
      </c>
      <c r="Z302" s="62"/>
      <c r="AA302" s="62"/>
      <c r="AB302" s="62"/>
      <c r="AC302" s="62"/>
      <c r="AD302" s="62"/>
      <c r="AE302" s="62"/>
      <c r="AF302" s="62"/>
      <c r="AG302" s="62"/>
      <c r="AH302" s="62"/>
      <c r="AI302" s="62"/>
      <c r="AJ302" s="62"/>
      <c r="AK302" s="62"/>
      <c r="AL302" s="62"/>
      <c r="AM302" s="62"/>
      <c r="AN302" s="62"/>
      <c r="AO302" s="62"/>
      <c r="AP302" s="62"/>
      <c r="AQ302" s="62"/>
      <c r="AR302" s="62"/>
      <c r="AS302" s="62"/>
    </row>
    <row r="303" spans="1:45" ht="22.5" customHeight="1">
      <c r="A303" s="61" t="s">
        <v>341</v>
      </c>
      <c r="B303" s="56" t="s">
        <v>358</v>
      </c>
      <c r="C303" s="56" t="s">
        <v>438</v>
      </c>
      <c r="D303" s="56" t="s">
        <v>382</v>
      </c>
      <c r="E303" s="56" t="s">
        <v>411</v>
      </c>
      <c r="F303" s="56"/>
      <c r="G303" s="56"/>
      <c r="H303" s="57"/>
      <c r="I303" s="57"/>
      <c r="J303" s="58" t="s">
        <v>741</v>
      </c>
      <c r="K303" s="59"/>
      <c r="L303" s="59"/>
      <c r="M303" s="59"/>
      <c r="N303" s="59">
        <f t="shared" si="172"/>
        <v>0</v>
      </c>
      <c r="O303" s="59"/>
      <c r="P303" s="59"/>
      <c r="Q303" s="59"/>
      <c r="R303" s="59"/>
      <c r="S303" s="59"/>
      <c r="T303" s="59"/>
      <c r="U303" s="60" t="e">
        <f t="shared" si="2"/>
        <v>#DIV/0!</v>
      </c>
      <c r="V303" s="56"/>
      <c r="W303" s="61"/>
      <c r="X303" s="61"/>
      <c r="Y303" s="37" t="s">
        <v>344</v>
      </c>
      <c r="Z303" s="62"/>
      <c r="AA303" s="62"/>
      <c r="AB303" s="62"/>
      <c r="AC303" s="62"/>
      <c r="AD303" s="62"/>
      <c r="AE303" s="62"/>
      <c r="AF303" s="62"/>
      <c r="AG303" s="62"/>
      <c r="AH303" s="62"/>
      <c r="AI303" s="62"/>
      <c r="AJ303" s="62"/>
      <c r="AK303" s="62"/>
      <c r="AL303" s="62"/>
      <c r="AM303" s="62"/>
      <c r="AN303" s="62"/>
      <c r="AO303" s="62"/>
      <c r="AP303" s="62"/>
      <c r="AQ303" s="62"/>
      <c r="AR303" s="62"/>
      <c r="AS303" s="62"/>
    </row>
    <row r="304" spans="1:45" ht="22.5" customHeight="1">
      <c r="A304" s="61" t="s">
        <v>341</v>
      </c>
      <c r="B304" s="56" t="s">
        <v>358</v>
      </c>
      <c r="C304" s="56" t="s">
        <v>438</v>
      </c>
      <c r="D304" s="56" t="s">
        <v>382</v>
      </c>
      <c r="E304" s="56" t="s">
        <v>434</v>
      </c>
      <c r="F304" s="57"/>
      <c r="G304" s="57"/>
      <c r="H304" s="57"/>
      <c r="I304" s="57"/>
      <c r="J304" s="58" t="s">
        <v>742</v>
      </c>
      <c r="K304" s="59"/>
      <c r="L304" s="59"/>
      <c r="M304" s="59"/>
      <c r="N304" s="59">
        <f t="shared" si="172"/>
        <v>0</v>
      </c>
      <c r="O304" s="59"/>
      <c r="P304" s="59"/>
      <c r="Q304" s="59"/>
      <c r="R304" s="59"/>
      <c r="S304" s="59"/>
      <c r="T304" s="59"/>
      <c r="U304" s="60" t="e">
        <f t="shared" si="2"/>
        <v>#DIV/0!</v>
      </c>
      <c r="V304" s="56"/>
      <c r="W304" s="61"/>
      <c r="X304" s="61"/>
      <c r="Y304" s="24"/>
      <c r="Z304" s="24"/>
      <c r="AA304" s="24"/>
      <c r="AB304" s="24"/>
      <c r="AC304" s="24"/>
      <c r="AD304" s="24"/>
      <c r="AE304" s="24"/>
      <c r="AF304" s="24"/>
      <c r="AG304" s="24"/>
      <c r="AH304" s="24"/>
      <c r="AI304" s="24"/>
      <c r="AJ304" s="24"/>
      <c r="AK304" s="24"/>
      <c r="AL304" s="24"/>
      <c r="AM304" s="24"/>
      <c r="AN304" s="24"/>
      <c r="AO304" s="24"/>
      <c r="AP304" s="24"/>
      <c r="AQ304" s="24"/>
      <c r="AR304" s="24"/>
      <c r="AS304" s="24"/>
    </row>
    <row r="305" spans="1:45" ht="22.5" customHeight="1">
      <c r="A305" s="61" t="s">
        <v>341</v>
      </c>
      <c r="B305" s="56" t="s">
        <v>358</v>
      </c>
      <c r="C305" s="56" t="s">
        <v>438</v>
      </c>
      <c r="D305" s="56" t="s">
        <v>382</v>
      </c>
      <c r="E305" s="56" t="s">
        <v>438</v>
      </c>
      <c r="F305" s="57"/>
      <c r="G305" s="57"/>
      <c r="H305" s="57"/>
      <c r="I305" s="57"/>
      <c r="J305" s="58" t="s">
        <v>743</v>
      </c>
      <c r="K305" s="59"/>
      <c r="L305" s="59"/>
      <c r="M305" s="59"/>
      <c r="N305" s="59">
        <f t="shared" si="172"/>
        <v>0</v>
      </c>
      <c r="O305" s="59"/>
      <c r="P305" s="59"/>
      <c r="Q305" s="59"/>
      <c r="R305" s="59"/>
      <c r="S305" s="59"/>
      <c r="T305" s="59"/>
      <c r="U305" s="60" t="e">
        <f t="shared" si="2"/>
        <v>#DIV/0!</v>
      </c>
      <c r="V305" s="56"/>
      <c r="W305" s="61"/>
      <c r="X305" s="61"/>
      <c r="Y305" s="24"/>
      <c r="Z305" s="24"/>
      <c r="AA305" s="24"/>
      <c r="AB305" s="24"/>
      <c r="AC305" s="24"/>
      <c r="AD305" s="24"/>
      <c r="AE305" s="24"/>
      <c r="AF305" s="24"/>
      <c r="AG305" s="24"/>
      <c r="AH305" s="24"/>
      <c r="AI305" s="24"/>
      <c r="AJ305" s="24"/>
      <c r="AK305" s="24"/>
      <c r="AL305" s="24"/>
      <c r="AM305" s="24"/>
      <c r="AN305" s="24"/>
      <c r="AO305" s="24"/>
      <c r="AP305" s="24"/>
      <c r="AQ305" s="24"/>
      <c r="AR305" s="24"/>
      <c r="AS305" s="24"/>
    </row>
    <row r="306" spans="1:45" ht="22.5" customHeight="1">
      <c r="A306" s="61" t="s">
        <v>341</v>
      </c>
      <c r="B306" s="56" t="s">
        <v>358</v>
      </c>
      <c r="C306" s="56" t="s">
        <v>438</v>
      </c>
      <c r="D306" s="56" t="s">
        <v>382</v>
      </c>
      <c r="E306" s="56" t="s">
        <v>442</v>
      </c>
      <c r="F306" s="57"/>
      <c r="G306" s="57"/>
      <c r="H306" s="57"/>
      <c r="I306" s="57"/>
      <c r="J306" s="58" t="s">
        <v>744</v>
      </c>
      <c r="K306" s="59">
        <f t="shared" ref="K306:M306" si="193">+K307</f>
        <v>0</v>
      </c>
      <c r="L306" s="59">
        <f t="shared" si="193"/>
        <v>0</v>
      </c>
      <c r="M306" s="59">
        <f t="shared" si="193"/>
        <v>0</v>
      </c>
      <c r="N306" s="59">
        <f t="shared" si="172"/>
        <v>0</v>
      </c>
      <c r="O306" s="59">
        <f t="shared" ref="O306:T306" si="194">+O307</f>
        <v>0</v>
      </c>
      <c r="P306" s="59">
        <f t="shared" si="194"/>
        <v>0</v>
      </c>
      <c r="Q306" s="59">
        <f t="shared" si="194"/>
        <v>0</v>
      </c>
      <c r="R306" s="59">
        <f t="shared" si="194"/>
        <v>0</v>
      </c>
      <c r="S306" s="59">
        <f t="shared" si="194"/>
        <v>0</v>
      </c>
      <c r="T306" s="59">
        <f t="shared" si="194"/>
        <v>0</v>
      </c>
      <c r="U306" s="60" t="e">
        <f t="shared" si="2"/>
        <v>#DIV/0!</v>
      </c>
      <c r="V306" s="56"/>
      <c r="W306" s="61"/>
      <c r="X306" s="61"/>
      <c r="Y306" s="24"/>
      <c r="Z306" s="24"/>
      <c r="AA306" s="24"/>
      <c r="AB306" s="24"/>
      <c r="AC306" s="24"/>
      <c r="AD306" s="24"/>
      <c r="AE306" s="24"/>
      <c r="AF306" s="24"/>
      <c r="AG306" s="24"/>
      <c r="AH306" s="24"/>
      <c r="AI306" s="24"/>
      <c r="AJ306" s="24"/>
      <c r="AK306" s="24"/>
      <c r="AL306" s="24"/>
      <c r="AM306" s="24"/>
      <c r="AN306" s="24"/>
      <c r="AO306" s="24"/>
      <c r="AP306" s="24"/>
      <c r="AQ306" s="24"/>
      <c r="AR306" s="24"/>
      <c r="AS306" s="24"/>
    </row>
    <row r="307" spans="1:45" ht="22.5" customHeight="1">
      <c r="A307" s="66" t="s">
        <v>341</v>
      </c>
      <c r="B307" s="57" t="s">
        <v>358</v>
      </c>
      <c r="C307" s="57" t="s">
        <v>438</v>
      </c>
      <c r="D307" s="57" t="s">
        <v>382</v>
      </c>
      <c r="E307" s="57" t="s">
        <v>442</v>
      </c>
      <c r="F307" s="56" t="s">
        <v>345</v>
      </c>
      <c r="G307" s="57"/>
      <c r="H307" s="57"/>
      <c r="I307" s="57"/>
      <c r="J307" s="58" t="s">
        <v>745</v>
      </c>
      <c r="K307" s="59">
        <f t="shared" ref="K307:M307" si="195">K308+K309+K310</f>
        <v>0</v>
      </c>
      <c r="L307" s="59">
        <f t="shared" si="195"/>
        <v>0</v>
      </c>
      <c r="M307" s="59">
        <f t="shared" si="195"/>
        <v>0</v>
      </c>
      <c r="N307" s="59">
        <f t="shared" si="172"/>
        <v>0</v>
      </c>
      <c r="O307" s="59">
        <f t="shared" ref="O307:T307" si="196">O308+O309+O310</f>
        <v>0</v>
      </c>
      <c r="P307" s="59">
        <f t="shared" si="196"/>
        <v>0</v>
      </c>
      <c r="Q307" s="59">
        <f t="shared" si="196"/>
        <v>0</v>
      </c>
      <c r="R307" s="59">
        <f t="shared" si="196"/>
        <v>0</v>
      </c>
      <c r="S307" s="59">
        <f t="shared" si="196"/>
        <v>0</v>
      </c>
      <c r="T307" s="59">
        <f t="shared" si="196"/>
        <v>0</v>
      </c>
      <c r="U307" s="60" t="e">
        <f t="shared" si="2"/>
        <v>#DIV/0!</v>
      </c>
      <c r="V307" s="56"/>
      <c r="W307" s="61"/>
      <c r="X307" s="61"/>
      <c r="Y307" s="24"/>
      <c r="Z307" s="24"/>
      <c r="AA307" s="24"/>
      <c r="AB307" s="24"/>
      <c r="AC307" s="24"/>
      <c r="AD307" s="24"/>
      <c r="AE307" s="24"/>
      <c r="AF307" s="24"/>
      <c r="AG307" s="24"/>
      <c r="AH307" s="24"/>
      <c r="AI307" s="24"/>
      <c r="AJ307" s="24"/>
      <c r="AK307" s="24"/>
      <c r="AL307" s="24"/>
      <c r="AM307" s="24"/>
      <c r="AN307" s="24"/>
      <c r="AO307" s="24"/>
      <c r="AP307" s="24"/>
      <c r="AQ307" s="24"/>
      <c r="AR307" s="24"/>
      <c r="AS307" s="24"/>
    </row>
    <row r="308" spans="1:45" ht="22.5" customHeight="1">
      <c r="A308" s="66" t="s">
        <v>341</v>
      </c>
      <c r="B308" s="57" t="s">
        <v>358</v>
      </c>
      <c r="C308" s="57" t="s">
        <v>438</v>
      </c>
      <c r="D308" s="57" t="s">
        <v>382</v>
      </c>
      <c r="E308" s="57" t="s">
        <v>442</v>
      </c>
      <c r="F308" s="57" t="s">
        <v>345</v>
      </c>
      <c r="G308" s="56" t="s">
        <v>345</v>
      </c>
      <c r="H308" s="57"/>
      <c r="I308" s="57"/>
      <c r="J308" s="63" t="s">
        <v>746</v>
      </c>
      <c r="K308" s="59"/>
      <c r="L308" s="59"/>
      <c r="M308" s="59"/>
      <c r="N308" s="59">
        <f t="shared" si="172"/>
        <v>0</v>
      </c>
      <c r="O308" s="59"/>
      <c r="P308" s="59"/>
      <c r="Q308" s="59"/>
      <c r="R308" s="59"/>
      <c r="S308" s="59"/>
      <c r="T308" s="59"/>
      <c r="U308" s="60" t="e">
        <f t="shared" si="2"/>
        <v>#DIV/0!</v>
      </c>
      <c r="V308" s="56"/>
      <c r="W308" s="61"/>
      <c r="X308" s="61"/>
      <c r="Y308" s="24"/>
      <c r="Z308" s="24"/>
      <c r="AA308" s="24"/>
      <c r="AB308" s="24"/>
      <c r="AC308" s="24"/>
      <c r="AD308" s="24"/>
      <c r="AE308" s="24"/>
      <c r="AF308" s="24"/>
      <c r="AG308" s="24"/>
      <c r="AH308" s="24"/>
      <c r="AI308" s="24"/>
      <c r="AJ308" s="24"/>
      <c r="AK308" s="24"/>
      <c r="AL308" s="24"/>
      <c r="AM308" s="24"/>
      <c r="AN308" s="24"/>
      <c r="AO308" s="24"/>
      <c r="AP308" s="24"/>
      <c r="AQ308" s="24"/>
      <c r="AR308" s="24"/>
      <c r="AS308" s="24"/>
    </row>
    <row r="309" spans="1:45" ht="22.5" customHeight="1">
      <c r="A309" s="66" t="s">
        <v>341</v>
      </c>
      <c r="B309" s="57" t="s">
        <v>358</v>
      </c>
      <c r="C309" s="57" t="s">
        <v>438</v>
      </c>
      <c r="D309" s="57" t="s">
        <v>382</v>
      </c>
      <c r="E309" s="57" t="s">
        <v>442</v>
      </c>
      <c r="F309" s="57" t="s">
        <v>345</v>
      </c>
      <c r="G309" s="56" t="s">
        <v>358</v>
      </c>
      <c r="H309" s="57"/>
      <c r="I309" s="57"/>
      <c r="J309" s="63" t="s">
        <v>747</v>
      </c>
      <c r="K309" s="59"/>
      <c r="L309" s="59"/>
      <c r="M309" s="59"/>
      <c r="N309" s="59">
        <f t="shared" si="172"/>
        <v>0</v>
      </c>
      <c r="O309" s="59"/>
      <c r="P309" s="59"/>
      <c r="Q309" s="59"/>
      <c r="R309" s="59"/>
      <c r="S309" s="59"/>
      <c r="T309" s="59"/>
      <c r="U309" s="60" t="e">
        <f t="shared" si="2"/>
        <v>#DIV/0!</v>
      </c>
      <c r="V309" s="56"/>
      <c r="W309" s="61"/>
      <c r="X309" s="61"/>
      <c r="Y309" s="24"/>
      <c r="Z309" s="24"/>
      <c r="AA309" s="24"/>
      <c r="AB309" s="24"/>
      <c r="AC309" s="24"/>
      <c r="AD309" s="24"/>
      <c r="AE309" s="24"/>
      <c r="AF309" s="24"/>
      <c r="AG309" s="24"/>
      <c r="AH309" s="24"/>
      <c r="AI309" s="24"/>
      <c r="AJ309" s="24"/>
      <c r="AK309" s="24"/>
      <c r="AL309" s="24"/>
      <c r="AM309" s="24"/>
      <c r="AN309" s="24"/>
      <c r="AO309" s="24"/>
      <c r="AP309" s="24"/>
      <c r="AQ309" s="24"/>
      <c r="AR309" s="24"/>
      <c r="AS309" s="24"/>
    </row>
    <row r="310" spans="1:45" ht="22.5" customHeight="1">
      <c r="A310" s="66" t="s">
        <v>341</v>
      </c>
      <c r="B310" s="57" t="s">
        <v>358</v>
      </c>
      <c r="C310" s="57" t="s">
        <v>438</v>
      </c>
      <c r="D310" s="57" t="s">
        <v>382</v>
      </c>
      <c r="E310" s="57" t="s">
        <v>442</v>
      </c>
      <c r="F310" s="57" t="s">
        <v>345</v>
      </c>
      <c r="G310" s="56" t="s">
        <v>382</v>
      </c>
      <c r="H310" s="57"/>
      <c r="I310" s="57"/>
      <c r="J310" s="63" t="s">
        <v>748</v>
      </c>
      <c r="K310" s="59"/>
      <c r="L310" s="59"/>
      <c r="M310" s="59"/>
      <c r="N310" s="59">
        <f t="shared" si="172"/>
        <v>0</v>
      </c>
      <c r="O310" s="59"/>
      <c r="P310" s="59">
        <f>+N310</f>
        <v>0</v>
      </c>
      <c r="Q310" s="59"/>
      <c r="R310" s="59"/>
      <c r="S310" s="59">
        <f>+L310</f>
        <v>0</v>
      </c>
      <c r="T310" s="59">
        <v>0</v>
      </c>
      <c r="U310" s="60" t="e">
        <f t="shared" si="2"/>
        <v>#DIV/0!</v>
      </c>
      <c r="V310" s="56"/>
      <c r="W310" s="61"/>
      <c r="X310" s="61"/>
      <c r="Y310" s="24"/>
      <c r="Z310" s="24"/>
      <c r="AA310" s="24"/>
      <c r="AB310" s="24"/>
      <c r="AC310" s="24"/>
      <c r="AD310" s="24"/>
      <c r="AE310" s="24"/>
      <c r="AF310" s="24"/>
      <c r="AG310" s="24"/>
      <c r="AH310" s="24"/>
      <c r="AI310" s="24"/>
      <c r="AJ310" s="24"/>
      <c r="AK310" s="24"/>
      <c r="AL310" s="24"/>
      <c r="AM310" s="24"/>
      <c r="AN310" s="24"/>
      <c r="AO310" s="24"/>
      <c r="AP310" s="24"/>
      <c r="AQ310" s="24"/>
      <c r="AR310" s="24"/>
      <c r="AS310" s="24"/>
    </row>
    <row r="311" spans="1:45" ht="22.5" customHeight="1">
      <c r="A311" s="61" t="s">
        <v>341</v>
      </c>
      <c r="B311" s="56" t="s">
        <v>358</v>
      </c>
      <c r="C311" s="56" t="s">
        <v>438</v>
      </c>
      <c r="D311" s="56" t="s">
        <v>382</v>
      </c>
      <c r="E311" s="56" t="s">
        <v>583</v>
      </c>
      <c r="F311" s="57"/>
      <c r="G311" s="57"/>
      <c r="H311" s="57"/>
      <c r="I311" s="57"/>
      <c r="J311" s="58" t="s">
        <v>749</v>
      </c>
      <c r="K311" s="59">
        <f t="shared" ref="K311:M311" si="197">+K312</f>
        <v>0</v>
      </c>
      <c r="L311" s="59">
        <f t="shared" si="197"/>
        <v>0</v>
      </c>
      <c r="M311" s="59">
        <f t="shared" si="197"/>
        <v>0</v>
      </c>
      <c r="N311" s="59">
        <f t="shared" si="172"/>
        <v>0</v>
      </c>
      <c r="O311" s="59">
        <f t="shared" ref="O311:T311" si="198">+O312</f>
        <v>0</v>
      </c>
      <c r="P311" s="59">
        <f t="shared" si="198"/>
        <v>0</v>
      </c>
      <c r="Q311" s="59">
        <f t="shared" si="198"/>
        <v>0</v>
      </c>
      <c r="R311" s="59">
        <f t="shared" si="198"/>
        <v>0</v>
      </c>
      <c r="S311" s="59">
        <f t="shared" si="198"/>
        <v>0</v>
      </c>
      <c r="T311" s="59">
        <f t="shared" si="198"/>
        <v>0</v>
      </c>
      <c r="U311" s="60" t="e">
        <f t="shared" si="2"/>
        <v>#DIV/0!</v>
      </c>
      <c r="V311" s="56"/>
      <c r="W311" s="61"/>
      <c r="X311" s="61"/>
      <c r="Y311" s="24"/>
      <c r="Z311" s="24"/>
      <c r="AA311" s="24"/>
      <c r="AB311" s="24"/>
      <c r="AC311" s="24"/>
      <c r="AD311" s="24"/>
      <c r="AE311" s="24"/>
      <c r="AF311" s="24"/>
      <c r="AG311" s="24"/>
      <c r="AH311" s="24"/>
      <c r="AI311" s="24"/>
      <c r="AJ311" s="24"/>
      <c r="AK311" s="24"/>
      <c r="AL311" s="24"/>
      <c r="AM311" s="24"/>
      <c r="AN311" s="24"/>
      <c r="AO311" s="24"/>
      <c r="AP311" s="24"/>
      <c r="AQ311" s="24"/>
      <c r="AR311" s="24"/>
      <c r="AS311" s="24"/>
    </row>
    <row r="312" spans="1:45" ht="22.5" customHeight="1">
      <c r="A312" s="66" t="s">
        <v>341</v>
      </c>
      <c r="B312" s="57" t="s">
        <v>358</v>
      </c>
      <c r="C312" s="57" t="s">
        <v>438</v>
      </c>
      <c r="D312" s="57" t="s">
        <v>382</v>
      </c>
      <c r="E312" s="57" t="s">
        <v>583</v>
      </c>
      <c r="F312" s="56" t="s">
        <v>345</v>
      </c>
      <c r="G312" s="57"/>
      <c r="H312" s="57"/>
      <c r="I312" s="57"/>
      <c r="J312" s="63" t="s">
        <v>750</v>
      </c>
      <c r="K312" s="59"/>
      <c r="L312" s="59"/>
      <c r="M312" s="59"/>
      <c r="N312" s="59">
        <f t="shared" si="172"/>
        <v>0</v>
      </c>
      <c r="O312" s="59"/>
      <c r="P312" s="59"/>
      <c r="Q312" s="59"/>
      <c r="R312" s="59"/>
      <c r="S312" s="59"/>
      <c r="T312" s="59"/>
      <c r="U312" s="60" t="e">
        <f t="shared" si="2"/>
        <v>#DIV/0!</v>
      </c>
      <c r="V312" s="56"/>
      <c r="W312" s="61"/>
      <c r="X312" s="61"/>
      <c r="Y312" s="24"/>
      <c r="Z312" s="24"/>
      <c r="AA312" s="24"/>
      <c r="AB312" s="24"/>
      <c r="AC312" s="24"/>
      <c r="AD312" s="24"/>
      <c r="AE312" s="24"/>
      <c r="AF312" s="24"/>
      <c r="AG312" s="24"/>
      <c r="AH312" s="24"/>
      <c r="AI312" s="24"/>
      <c r="AJ312" s="24"/>
      <c r="AK312" s="24"/>
      <c r="AL312" s="24"/>
      <c r="AM312" s="24"/>
      <c r="AN312" s="24"/>
      <c r="AO312" s="24"/>
      <c r="AP312" s="24"/>
      <c r="AQ312" s="24"/>
      <c r="AR312" s="24"/>
      <c r="AS312" s="24"/>
    </row>
    <row r="313" spans="1:45" ht="36"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c r="AH313" s="24"/>
      <c r="AI313" s="24"/>
      <c r="AJ313" s="24"/>
      <c r="AK313" s="24"/>
      <c r="AL313" s="24"/>
      <c r="AM313" s="24"/>
      <c r="AN313" s="24"/>
      <c r="AO313" s="24"/>
      <c r="AP313" s="24"/>
      <c r="AQ313" s="24"/>
      <c r="AR313" s="24"/>
      <c r="AS313" s="24"/>
    </row>
    <row r="314" spans="1:45" ht="36"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c r="AH314" s="24"/>
      <c r="AI314" s="24"/>
      <c r="AJ314" s="24"/>
      <c r="AK314" s="24"/>
      <c r="AL314" s="24"/>
      <c r="AM314" s="24"/>
      <c r="AN314" s="24"/>
      <c r="AO314" s="24"/>
      <c r="AP314" s="24"/>
      <c r="AQ314" s="24"/>
      <c r="AR314" s="24"/>
      <c r="AS314" s="24"/>
    </row>
    <row r="315" spans="1:45" ht="36"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c r="AH315" s="24"/>
      <c r="AI315" s="24"/>
      <c r="AJ315" s="24"/>
      <c r="AK315" s="24"/>
      <c r="AL315" s="24"/>
      <c r="AM315" s="24"/>
      <c r="AN315" s="24"/>
      <c r="AO315" s="24"/>
      <c r="AP315" s="24"/>
      <c r="AQ315" s="24"/>
      <c r="AR315" s="24"/>
      <c r="AS315" s="24"/>
    </row>
    <row r="316" spans="1:45" ht="36"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c r="AH316" s="24"/>
      <c r="AI316" s="24"/>
      <c r="AJ316" s="24"/>
      <c r="AK316" s="24"/>
      <c r="AL316" s="24"/>
      <c r="AM316" s="24"/>
      <c r="AN316" s="24"/>
      <c r="AO316" s="24"/>
      <c r="AP316" s="24"/>
      <c r="AQ316" s="24"/>
      <c r="AR316" s="24"/>
      <c r="AS316" s="24"/>
    </row>
    <row r="317" spans="1:45" ht="36"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c r="AH317" s="24"/>
      <c r="AI317" s="24"/>
      <c r="AJ317" s="24"/>
      <c r="AK317" s="24"/>
      <c r="AL317" s="24"/>
      <c r="AM317" s="24"/>
      <c r="AN317" s="24"/>
      <c r="AO317" s="24"/>
      <c r="AP317" s="24"/>
      <c r="AQ317" s="24"/>
      <c r="AR317" s="24"/>
      <c r="AS317" s="24"/>
    </row>
    <row r="318" spans="1:45" ht="36"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c r="AH318" s="24"/>
      <c r="AI318" s="24"/>
      <c r="AJ318" s="24"/>
      <c r="AK318" s="24"/>
      <c r="AL318" s="24"/>
      <c r="AM318" s="24"/>
      <c r="AN318" s="24"/>
      <c r="AO318" s="24"/>
      <c r="AP318" s="24"/>
      <c r="AQ318" s="24"/>
      <c r="AR318" s="24"/>
      <c r="AS318" s="24"/>
    </row>
    <row r="319" spans="1:45" ht="36"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c r="AH319" s="24"/>
      <c r="AI319" s="24"/>
      <c r="AJ319" s="24"/>
      <c r="AK319" s="24"/>
      <c r="AL319" s="24"/>
      <c r="AM319" s="24"/>
      <c r="AN319" s="24"/>
      <c r="AO319" s="24"/>
      <c r="AP319" s="24"/>
      <c r="AQ319" s="24"/>
      <c r="AR319" s="24"/>
      <c r="AS319" s="24"/>
    </row>
    <row r="320" spans="1:45" ht="36"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c r="AH320" s="24"/>
      <c r="AI320" s="24"/>
      <c r="AJ320" s="24"/>
      <c r="AK320" s="24"/>
      <c r="AL320" s="24"/>
      <c r="AM320" s="24"/>
      <c r="AN320" s="24"/>
      <c r="AO320" s="24"/>
      <c r="AP320" s="24"/>
      <c r="AQ320" s="24"/>
      <c r="AR320" s="24"/>
      <c r="AS320" s="24"/>
    </row>
    <row r="321" spans="1:45" ht="36"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c r="AH321" s="24"/>
      <c r="AI321" s="24"/>
      <c r="AJ321" s="24"/>
      <c r="AK321" s="24"/>
      <c r="AL321" s="24"/>
      <c r="AM321" s="24"/>
      <c r="AN321" s="24"/>
      <c r="AO321" s="24"/>
      <c r="AP321" s="24"/>
      <c r="AQ321" s="24"/>
      <c r="AR321" s="24"/>
      <c r="AS321" s="24"/>
    </row>
    <row r="322" spans="1:45" ht="36"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c r="AH322" s="24"/>
      <c r="AI322" s="24"/>
      <c r="AJ322" s="24"/>
      <c r="AK322" s="24"/>
      <c r="AL322" s="24"/>
      <c r="AM322" s="24"/>
      <c r="AN322" s="24"/>
      <c r="AO322" s="24"/>
      <c r="AP322" s="24"/>
      <c r="AQ322" s="24"/>
      <c r="AR322" s="24"/>
      <c r="AS322" s="24"/>
    </row>
    <row r="323" spans="1:45" ht="36"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c r="AH323" s="24"/>
      <c r="AI323" s="24"/>
      <c r="AJ323" s="24"/>
      <c r="AK323" s="24"/>
      <c r="AL323" s="24"/>
      <c r="AM323" s="24"/>
      <c r="AN323" s="24"/>
      <c r="AO323" s="24"/>
      <c r="AP323" s="24"/>
      <c r="AQ323" s="24"/>
      <c r="AR323" s="24"/>
      <c r="AS323" s="24"/>
    </row>
    <row r="324" spans="1:45" ht="36"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c r="AH324" s="24"/>
      <c r="AI324" s="24"/>
      <c r="AJ324" s="24"/>
      <c r="AK324" s="24"/>
      <c r="AL324" s="24"/>
      <c r="AM324" s="24"/>
      <c r="AN324" s="24"/>
      <c r="AO324" s="24"/>
      <c r="AP324" s="24"/>
      <c r="AQ324" s="24"/>
      <c r="AR324" s="24"/>
      <c r="AS324" s="24"/>
    </row>
    <row r="325" spans="1:45" ht="36"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c r="AM325" s="24"/>
      <c r="AN325" s="24"/>
      <c r="AO325" s="24"/>
      <c r="AP325" s="24"/>
      <c r="AQ325" s="24"/>
      <c r="AR325" s="24"/>
      <c r="AS325" s="24"/>
    </row>
    <row r="326" spans="1:45" ht="36"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c r="AH326" s="24"/>
      <c r="AI326" s="24"/>
      <c r="AJ326" s="24"/>
      <c r="AK326" s="24"/>
      <c r="AL326" s="24"/>
      <c r="AM326" s="24"/>
      <c r="AN326" s="24"/>
      <c r="AO326" s="24"/>
      <c r="AP326" s="24"/>
      <c r="AQ326" s="24"/>
      <c r="AR326" s="24"/>
      <c r="AS326" s="24"/>
    </row>
    <row r="327" spans="1:45" ht="36"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c r="AH327" s="24"/>
      <c r="AI327" s="24"/>
      <c r="AJ327" s="24"/>
      <c r="AK327" s="24"/>
      <c r="AL327" s="24"/>
      <c r="AM327" s="24"/>
      <c r="AN327" s="24"/>
      <c r="AO327" s="24"/>
      <c r="AP327" s="24"/>
      <c r="AQ327" s="24"/>
      <c r="AR327" s="24"/>
      <c r="AS327" s="24"/>
    </row>
    <row r="328" spans="1:45" ht="36"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c r="AH328" s="24"/>
      <c r="AI328" s="24"/>
      <c r="AJ328" s="24"/>
      <c r="AK328" s="24"/>
      <c r="AL328" s="24"/>
      <c r="AM328" s="24"/>
      <c r="AN328" s="24"/>
      <c r="AO328" s="24"/>
      <c r="AP328" s="24"/>
      <c r="AQ328" s="24"/>
      <c r="AR328" s="24"/>
      <c r="AS328" s="24"/>
    </row>
    <row r="329" spans="1:45" ht="36"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c r="AH329" s="24"/>
      <c r="AI329" s="24"/>
      <c r="AJ329" s="24"/>
      <c r="AK329" s="24"/>
      <c r="AL329" s="24"/>
      <c r="AM329" s="24"/>
      <c r="AN329" s="24"/>
      <c r="AO329" s="24"/>
      <c r="AP329" s="24"/>
      <c r="AQ329" s="24"/>
      <c r="AR329" s="24"/>
      <c r="AS329" s="24"/>
    </row>
    <row r="330" spans="1:45" ht="36"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c r="AM330" s="24"/>
      <c r="AN330" s="24"/>
      <c r="AO330" s="24"/>
      <c r="AP330" s="24"/>
      <c r="AQ330" s="24"/>
      <c r="AR330" s="24"/>
      <c r="AS330" s="24"/>
    </row>
    <row r="331" spans="1:45" ht="36"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c r="AM331" s="24"/>
      <c r="AN331" s="24"/>
      <c r="AO331" s="24"/>
      <c r="AP331" s="24"/>
      <c r="AQ331" s="24"/>
      <c r="AR331" s="24"/>
      <c r="AS331" s="24"/>
    </row>
    <row r="332" spans="1:45" ht="36"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c r="AM332" s="24"/>
      <c r="AN332" s="24"/>
      <c r="AO332" s="24"/>
      <c r="AP332" s="24"/>
      <c r="AQ332" s="24"/>
      <c r="AR332" s="24"/>
      <c r="AS332" s="24"/>
    </row>
    <row r="333" spans="1:45" ht="36"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4"/>
      <c r="AM333" s="24"/>
      <c r="AN333" s="24"/>
      <c r="AO333" s="24"/>
      <c r="AP333" s="24"/>
      <c r="AQ333" s="24"/>
      <c r="AR333" s="24"/>
      <c r="AS333" s="24"/>
    </row>
    <row r="334" spans="1:45" ht="36"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4"/>
      <c r="AM334" s="24"/>
      <c r="AN334" s="24"/>
      <c r="AO334" s="24"/>
      <c r="AP334" s="24"/>
      <c r="AQ334" s="24"/>
      <c r="AR334" s="24"/>
      <c r="AS334" s="24"/>
    </row>
    <row r="335" spans="1:45" ht="36"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c r="AH335" s="24"/>
      <c r="AI335" s="24"/>
      <c r="AJ335" s="24"/>
      <c r="AK335" s="24"/>
      <c r="AL335" s="24"/>
      <c r="AM335" s="24"/>
      <c r="AN335" s="24"/>
      <c r="AO335" s="24"/>
      <c r="AP335" s="24"/>
      <c r="AQ335" s="24"/>
      <c r="AR335" s="24"/>
      <c r="AS335" s="24"/>
    </row>
    <row r="336" spans="1:45" ht="36"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c r="AH336" s="24"/>
      <c r="AI336" s="24"/>
      <c r="AJ336" s="24"/>
      <c r="AK336" s="24"/>
      <c r="AL336" s="24"/>
      <c r="AM336" s="24"/>
      <c r="AN336" s="24"/>
      <c r="AO336" s="24"/>
      <c r="AP336" s="24"/>
      <c r="AQ336" s="24"/>
      <c r="AR336" s="24"/>
      <c r="AS336" s="24"/>
    </row>
    <row r="337" spans="1:45" ht="36"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c r="AH337" s="24"/>
      <c r="AI337" s="24"/>
      <c r="AJ337" s="24"/>
      <c r="AK337" s="24"/>
      <c r="AL337" s="24"/>
      <c r="AM337" s="24"/>
      <c r="AN337" s="24"/>
      <c r="AO337" s="24"/>
      <c r="AP337" s="24"/>
      <c r="AQ337" s="24"/>
      <c r="AR337" s="24"/>
      <c r="AS337" s="24"/>
    </row>
    <row r="338" spans="1:45" ht="36"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c r="AH338" s="24"/>
      <c r="AI338" s="24"/>
      <c r="AJ338" s="24"/>
      <c r="AK338" s="24"/>
      <c r="AL338" s="24"/>
      <c r="AM338" s="24"/>
      <c r="AN338" s="24"/>
      <c r="AO338" s="24"/>
      <c r="AP338" s="24"/>
      <c r="AQ338" s="24"/>
      <c r="AR338" s="24"/>
      <c r="AS338" s="24"/>
    </row>
    <row r="339" spans="1:45" ht="36"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c r="AH339" s="24"/>
      <c r="AI339" s="24"/>
      <c r="AJ339" s="24"/>
      <c r="AK339" s="24"/>
      <c r="AL339" s="24"/>
      <c r="AM339" s="24"/>
      <c r="AN339" s="24"/>
      <c r="AO339" s="24"/>
      <c r="AP339" s="24"/>
      <c r="AQ339" s="24"/>
      <c r="AR339" s="24"/>
      <c r="AS339" s="24"/>
    </row>
    <row r="340" spans="1:45" ht="36"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c r="AH340" s="24"/>
      <c r="AI340" s="24"/>
      <c r="AJ340" s="24"/>
      <c r="AK340" s="24"/>
      <c r="AL340" s="24"/>
      <c r="AM340" s="24"/>
      <c r="AN340" s="24"/>
      <c r="AO340" s="24"/>
      <c r="AP340" s="24"/>
      <c r="AQ340" s="24"/>
      <c r="AR340" s="24"/>
      <c r="AS340" s="24"/>
    </row>
    <row r="341" spans="1:45" ht="36"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c r="AH341" s="24"/>
      <c r="AI341" s="24"/>
      <c r="AJ341" s="24"/>
      <c r="AK341" s="24"/>
      <c r="AL341" s="24"/>
      <c r="AM341" s="24"/>
      <c r="AN341" s="24"/>
      <c r="AO341" s="24"/>
      <c r="AP341" s="24"/>
      <c r="AQ341" s="24"/>
      <c r="AR341" s="24"/>
      <c r="AS341" s="24"/>
    </row>
    <row r="342" spans="1:45" ht="36"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c r="AH342" s="24"/>
      <c r="AI342" s="24"/>
      <c r="AJ342" s="24"/>
      <c r="AK342" s="24"/>
      <c r="AL342" s="24"/>
      <c r="AM342" s="24"/>
      <c r="AN342" s="24"/>
      <c r="AO342" s="24"/>
      <c r="AP342" s="24"/>
      <c r="AQ342" s="24"/>
      <c r="AR342" s="24"/>
      <c r="AS342" s="24"/>
    </row>
    <row r="343" spans="1:45" ht="36"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c r="AM343" s="24"/>
      <c r="AN343" s="24"/>
      <c r="AO343" s="24"/>
      <c r="AP343" s="24"/>
      <c r="AQ343" s="24"/>
      <c r="AR343" s="24"/>
      <c r="AS343" s="24"/>
    </row>
    <row r="344" spans="1:45" ht="36"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c r="AM344" s="24"/>
      <c r="AN344" s="24"/>
      <c r="AO344" s="24"/>
      <c r="AP344" s="24"/>
      <c r="AQ344" s="24"/>
      <c r="AR344" s="24"/>
      <c r="AS344" s="24"/>
    </row>
    <row r="345" spans="1:45" ht="36"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c r="AH345" s="24"/>
      <c r="AI345" s="24"/>
      <c r="AJ345" s="24"/>
      <c r="AK345" s="24"/>
      <c r="AL345" s="24"/>
      <c r="AM345" s="24"/>
      <c r="AN345" s="24"/>
      <c r="AO345" s="24"/>
      <c r="AP345" s="24"/>
      <c r="AQ345" s="24"/>
      <c r="AR345" s="24"/>
      <c r="AS345" s="24"/>
    </row>
    <row r="346" spans="1:45" ht="36"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c r="AH346" s="24"/>
      <c r="AI346" s="24"/>
      <c r="AJ346" s="24"/>
      <c r="AK346" s="24"/>
      <c r="AL346" s="24"/>
      <c r="AM346" s="24"/>
      <c r="AN346" s="24"/>
      <c r="AO346" s="24"/>
      <c r="AP346" s="24"/>
      <c r="AQ346" s="24"/>
      <c r="AR346" s="24"/>
      <c r="AS346" s="24"/>
    </row>
    <row r="347" spans="1:45" ht="36"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c r="AM347" s="24"/>
      <c r="AN347" s="24"/>
      <c r="AO347" s="24"/>
      <c r="AP347" s="24"/>
      <c r="AQ347" s="24"/>
      <c r="AR347" s="24"/>
      <c r="AS347" s="24"/>
    </row>
    <row r="348" spans="1:45" ht="36"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c r="AH348" s="24"/>
      <c r="AI348" s="24"/>
      <c r="AJ348" s="24"/>
      <c r="AK348" s="24"/>
      <c r="AL348" s="24"/>
      <c r="AM348" s="24"/>
      <c r="AN348" s="24"/>
      <c r="AO348" s="24"/>
      <c r="AP348" s="24"/>
      <c r="AQ348" s="24"/>
      <c r="AR348" s="24"/>
      <c r="AS348" s="24"/>
    </row>
    <row r="349" spans="1:45" ht="36"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c r="AH349" s="24"/>
      <c r="AI349" s="24"/>
      <c r="AJ349" s="24"/>
      <c r="AK349" s="24"/>
      <c r="AL349" s="24"/>
      <c r="AM349" s="24"/>
      <c r="AN349" s="24"/>
      <c r="AO349" s="24"/>
      <c r="AP349" s="24"/>
      <c r="AQ349" s="24"/>
      <c r="AR349" s="24"/>
      <c r="AS349" s="24"/>
    </row>
    <row r="350" spans="1:45" ht="36"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c r="AH350" s="24"/>
      <c r="AI350" s="24"/>
      <c r="AJ350" s="24"/>
      <c r="AK350" s="24"/>
      <c r="AL350" s="24"/>
      <c r="AM350" s="24"/>
      <c r="AN350" s="24"/>
      <c r="AO350" s="24"/>
      <c r="AP350" s="24"/>
      <c r="AQ350" s="24"/>
      <c r="AR350" s="24"/>
      <c r="AS350" s="24"/>
    </row>
    <row r="351" spans="1:45" ht="36"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c r="AH351" s="24"/>
      <c r="AI351" s="24"/>
      <c r="AJ351" s="24"/>
      <c r="AK351" s="24"/>
      <c r="AL351" s="24"/>
      <c r="AM351" s="24"/>
      <c r="AN351" s="24"/>
      <c r="AO351" s="24"/>
      <c r="AP351" s="24"/>
      <c r="AQ351" s="24"/>
      <c r="AR351" s="24"/>
      <c r="AS351" s="24"/>
    </row>
    <row r="352" spans="1:45" ht="36"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c r="AH352" s="24"/>
      <c r="AI352" s="24"/>
      <c r="AJ352" s="24"/>
      <c r="AK352" s="24"/>
      <c r="AL352" s="24"/>
      <c r="AM352" s="24"/>
      <c r="AN352" s="24"/>
      <c r="AO352" s="24"/>
      <c r="AP352" s="24"/>
      <c r="AQ352" s="24"/>
      <c r="AR352" s="24"/>
      <c r="AS352" s="24"/>
    </row>
    <row r="353" spans="1:45" ht="36"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c r="AH353" s="24"/>
      <c r="AI353" s="24"/>
      <c r="AJ353" s="24"/>
      <c r="AK353" s="24"/>
      <c r="AL353" s="24"/>
      <c r="AM353" s="24"/>
      <c r="AN353" s="24"/>
      <c r="AO353" s="24"/>
      <c r="AP353" s="24"/>
      <c r="AQ353" s="24"/>
      <c r="AR353" s="24"/>
      <c r="AS353" s="24"/>
    </row>
    <row r="354" spans="1:45" ht="36"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c r="AH354" s="24"/>
      <c r="AI354" s="24"/>
      <c r="AJ354" s="24"/>
      <c r="AK354" s="24"/>
      <c r="AL354" s="24"/>
      <c r="AM354" s="24"/>
      <c r="AN354" s="24"/>
      <c r="AO354" s="24"/>
      <c r="AP354" s="24"/>
      <c r="AQ354" s="24"/>
      <c r="AR354" s="24"/>
      <c r="AS354" s="24"/>
    </row>
    <row r="355" spans="1:45" ht="36"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c r="AH355" s="24"/>
      <c r="AI355" s="24"/>
      <c r="AJ355" s="24"/>
      <c r="AK355" s="24"/>
      <c r="AL355" s="24"/>
      <c r="AM355" s="24"/>
      <c r="AN355" s="24"/>
      <c r="AO355" s="24"/>
      <c r="AP355" s="24"/>
      <c r="AQ355" s="24"/>
      <c r="AR355" s="24"/>
      <c r="AS355" s="24"/>
    </row>
    <row r="356" spans="1:45" ht="36"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c r="AH356" s="24"/>
      <c r="AI356" s="24"/>
      <c r="AJ356" s="24"/>
      <c r="AK356" s="24"/>
      <c r="AL356" s="24"/>
      <c r="AM356" s="24"/>
      <c r="AN356" s="24"/>
      <c r="AO356" s="24"/>
      <c r="AP356" s="24"/>
      <c r="AQ356" s="24"/>
      <c r="AR356" s="24"/>
      <c r="AS356" s="24"/>
    </row>
    <row r="357" spans="1:45" ht="36"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c r="AH357" s="24"/>
      <c r="AI357" s="24"/>
      <c r="AJ357" s="24"/>
      <c r="AK357" s="24"/>
      <c r="AL357" s="24"/>
      <c r="AM357" s="24"/>
      <c r="AN357" s="24"/>
      <c r="AO357" s="24"/>
      <c r="AP357" s="24"/>
      <c r="AQ357" s="24"/>
      <c r="AR357" s="24"/>
      <c r="AS357" s="24"/>
    </row>
    <row r="358" spans="1:45" ht="36"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c r="AH358" s="24"/>
      <c r="AI358" s="24"/>
      <c r="AJ358" s="24"/>
      <c r="AK358" s="24"/>
      <c r="AL358" s="24"/>
      <c r="AM358" s="24"/>
      <c r="AN358" s="24"/>
      <c r="AO358" s="24"/>
      <c r="AP358" s="24"/>
      <c r="AQ358" s="24"/>
      <c r="AR358" s="24"/>
      <c r="AS358" s="24"/>
    </row>
    <row r="359" spans="1:45" ht="36"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c r="AH359" s="24"/>
      <c r="AI359" s="24"/>
      <c r="AJ359" s="24"/>
      <c r="AK359" s="24"/>
      <c r="AL359" s="24"/>
      <c r="AM359" s="24"/>
      <c r="AN359" s="24"/>
      <c r="AO359" s="24"/>
      <c r="AP359" s="24"/>
      <c r="AQ359" s="24"/>
      <c r="AR359" s="24"/>
      <c r="AS359" s="24"/>
    </row>
    <row r="360" spans="1:45" ht="36"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c r="AM360" s="24"/>
      <c r="AN360" s="24"/>
      <c r="AO360" s="24"/>
      <c r="AP360" s="24"/>
      <c r="AQ360" s="24"/>
      <c r="AR360" s="24"/>
      <c r="AS360" s="24"/>
    </row>
    <row r="361" spans="1:45" ht="36"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c r="AH361" s="24"/>
      <c r="AI361" s="24"/>
      <c r="AJ361" s="24"/>
      <c r="AK361" s="24"/>
      <c r="AL361" s="24"/>
      <c r="AM361" s="24"/>
      <c r="AN361" s="24"/>
      <c r="AO361" s="24"/>
      <c r="AP361" s="24"/>
      <c r="AQ361" s="24"/>
      <c r="AR361" s="24"/>
      <c r="AS361" s="24"/>
    </row>
    <row r="362" spans="1:45" ht="36"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c r="AH362" s="24"/>
      <c r="AI362" s="24"/>
      <c r="AJ362" s="24"/>
      <c r="AK362" s="24"/>
      <c r="AL362" s="24"/>
      <c r="AM362" s="24"/>
      <c r="AN362" s="24"/>
      <c r="AO362" s="24"/>
      <c r="AP362" s="24"/>
      <c r="AQ362" s="24"/>
      <c r="AR362" s="24"/>
      <c r="AS362" s="24"/>
    </row>
    <row r="363" spans="1:45" ht="36"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c r="AH363" s="24"/>
      <c r="AI363" s="24"/>
      <c r="AJ363" s="24"/>
      <c r="AK363" s="24"/>
      <c r="AL363" s="24"/>
      <c r="AM363" s="24"/>
      <c r="AN363" s="24"/>
      <c r="AO363" s="24"/>
      <c r="AP363" s="24"/>
      <c r="AQ363" s="24"/>
      <c r="AR363" s="24"/>
      <c r="AS363" s="24"/>
    </row>
    <row r="364" spans="1:45" ht="36"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c r="AH364" s="24"/>
      <c r="AI364" s="24"/>
      <c r="AJ364" s="24"/>
      <c r="AK364" s="24"/>
      <c r="AL364" s="24"/>
      <c r="AM364" s="24"/>
      <c r="AN364" s="24"/>
      <c r="AO364" s="24"/>
      <c r="AP364" s="24"/>
      <c r="AQ364" s="24"/>
      <c r="AR364" s="24"/>
      <c r="AS364" s="24"/>
    </row>
    <row r="365" spans="1:45" ht="36"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c r="AM365" s="24"/>
      <c r="AN365" s="24"/>
      <c r="AO365" s="24"/>
      <c r="AP365" s="24"/>
      <c r="AQ365" s="24"/>
      <c r="AR365" s="24"/>
      <c r="AS365" s="24"/>
    </row>
    <row r="366" spans="1:45" ht="36"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c r="AM366" s="24"/>
      <c r="AN366" s="24"/>
      <c r="AO366" s="24"/>
      <c r="AP366" s="24"/>
      <c r="AQ366" s="24"/>
      <c r="AR366" s="24"/>
      <c r="AS366" s="24"/>
    </row>
    <row r="367" spans="1:45" ht="36"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c r="AM367" s="24"/>
      <c r="AN367" s="24"/>
      <c r="AO367" s="24"/>
      <c r="AP367" s="24"/>
      <c r="AQ367" s="24"/>
      <c r="AR367" s="24"/>
      <c r="AS367" s="24"/>
    </row>
    <row r="368" spans="1:45" ht="36"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4"/>
      <c r="AM368" s="24"/>
      <c r="AN368" s="24"/>
      <c r="AO368" s="24"/>
      <c r="AP368" s="24"/>
      <c r="AQ368" s="24"/>
      <c r="AR368" s="24"/>
      <c r="AS368" s="24"/>
    </row>
    <row r="369" spans="1:45" ht="36"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4"/>
      <c r="AM369" s="24"/>
      <c r="AN369" s="24"/>
      <c r="AO369" s="24"/>
      <c r="AP369" s="24"/>
      <c r="AQ369" s="24"/>
      <c r="AR369" s="24"/>
      <c r="AS369" s="24"/>
    </row>
    <row r="370" spans="1:45" ht="36"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c r="AH370" s="24"/>
      <c r="AI370" s="24"/>
      <c r="AJ370" s="24"/>
      <c r="AK370" s="24"/>
      <c r="AL370" s="24"/>
      <c r="AM370" s="24"/>
      <c r="AN370" s="24"/>
      <c r="AO370" s="24"/>
      <c r="AP370" s="24"/>
      <c r="AQ370" s="24"/>
      <c r="AR370" s="24"/>
      <c r="AS370" s="24"/>
    </row>
    <row r="371" spans="1:45" ht="36"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c r="AH371" s="24"/>
      <c r="AI371" s="24"/>
      <c r="AJ371" s="24"/>
      <c r="AK371" s="24"/>
      <c r="AL371" s="24"/>
      <c r="AM371" s="24"/>
      <c r="AN371" s="24"/>
      <c r="AO371" s="24"/>
      <c r="AP371" s="24"/>
      <c r="AQ371" s="24"/>
      <c r="AR371" s="24"/>
      <c r="AS371" s="24"/>
    </row>
    <row r="372" spans="1:45" ht="36"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c r="AH372" s="24"/>
      <c r="AI372" s="24"/>
      <c r="AJ372" s="24"/>
      <c r="AK372" s="24"/>
      <c r="AL372" s="24"/>
      <c r="AM372" s="24"/>
      <c r="AN372" s="24"/>
      <c r="AO372" s="24"/>
      <c r="AP372" s="24"/>
      <c r="AQ372" s="24"/>
      <c r="AR372" s="24"/>
      <c r="AS372" s="24"/>
    </row>
    <row r="373" spans="1:45" ht="36"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c r="AH373" s="24"/>
      <c r="AI373" s="24"/>
      <c r="AJ373" s="24"/>
      <c r="AK373" s="24"/>
      <c r="AL373" s="24"/>
      <c r="AM373" s="24"/>
      <c r="AN373" s="24"/>
      <c r="AO373" s="24"/>
      <c r="AP373" s="24"/>
      <c r="AQ373" s="24"/>
      <c r="AR373" s="24"/>
      <c r="AS373" s="24"/>
    </row>
    <row r="374" spans="1:45" ht="36"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c r="AH374" s="24"/>
      <c r="AI374" s="24"/>
      <c r="AJ374" s="24"/>
      <c r="AK374" s="24"/>
      <c r="AL374" s="24"/>
      <c r="AM374" s="24"/>
      <c r="AN374" s="24"/>
      <c r="AO374" s="24"/>
      <c r="AP374" s="24"/>
      <c r="AQ374" s="24"/>
      <c r="AR374" s="24"/>
      <c r="AS374" s="24"/>
    </row>
    <row r="375" spans="1:45" ht="36"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c r="AH375" s="24"/>
      <c r="AI375" s="24"/>
      <c r="AJ375" s="24"/>
      <c r="AK375" s="24"/>
      <c r="AL375" s="24"/>
      <c r="AM375" s="24"/>
      <c r="AN375" s="24"/>
      <c r="AO375" s="24"/>
      <c r="AP375" s="24"/>
      <c r="AQ375" s="24"/>
      <c r="AR375" s="24"/>
      <c r="AS375" s="24"/>
    </row>
    <row r="376" spans="1:45" ht="36"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c r="AH376" s="24"/>
      <c r="AI376" s="24"/>
      <c r="AJ376" s="24"/>
      <c r="AK376" s="24"/>
      <c r="AL376" s="24"/>
      <c r="AM376" s="24"/>
      <c r="AN376" s="24"/>
      <c r="AO376" s="24"/>
      <c r="AP376" s="24"/>
      <c r="AQ376" s="24"/>
      <c r="AR376" s="24"/>
      <c r="AS376" s="24"/>
    </row>
    <row r="377" spans="1:45" ht="36"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row>
    <row r="378" spans="1:45" ht="36"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row>
    <row r="379" spans="1:45" ht="36"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row>
    <row r="380" spans="1:45" ht="36"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row>
    <row r="381" spans="1:45" ht="36"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c r="AH381" s="24"/>
      <c r="AI381" s="24"/>
      <c r="AJ381" s="24"/>
      <c r="AK381" s="24"/>
      <c r="AL381" s="24"/>
      <c r="AM381" s="24"/>
      <c r="AN381" s="24"/>
      <c r="AO381" s="24"/>
      <c r="AP381" s="24"/>
      <c r="AQ381" s="24"/>
      <c r="AR381" s="24"/>
      <c r="AS381" s="24"/>
    </row>
    <row r="382" spans="1:45" ht="36"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c r="AH382" s="24"/>
      <c r="AI382" s="24"/>
      <c r="AJ382" s="24"/>
      <c r="AK382" s="24"/>
      <c r="AL382" s="24"/>
      <c r="AM382" s="24"/>
      <c r="AN382" s="24"/>
      <c r="AO382" s="24"/>
      <c r="AP382" s="24"/>
      <c r="AQ382" s="24"/>
      <c r="AR382" s="24"/>
      <c r="AS382" s="24"/>
    </row>
    <row r="383" spans="1:45" ht="36"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c r="AH383" s="24"/>
      <c r="AI383" s="24"/>
      <c r="AJ383" s="24"/>
      <c r="AK383" s="24"/>
      <c r="AL383" s="24"/>
      <c r="AM383" s="24"/>
      <c r="AN383" s="24"/>
      <c r="AO383" s="24"/>
      <c r="AP383" s="24"/>
      <c r="AQ383" s="24"/>
      <c r="AR383" s="24"/>
      <c r="AS383" s="24"/>
    </row>
    <row r="384" spans="1:45" ht="36"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c r="AH384" s="24"/>
      <c r="AI384" s="24"/>
      <c r="AJ384" s="24"/>
      <c r="AK384" s="24"/>
      <c r="AL384" s="24"/>
      <c r="AM384" s="24"/>
      <c r="AN384" s="24"/>
      <c r="AO384" s="24"/>
      <c r="AP384" s="24"/>
      <c r="AQ384" s="24"/>
      <c r="AR384" s="24"/>
      <c r="AS384" s="24"/>
    </row>
    <row r="385" spans="1:45" ht="36"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c r="AH385" s="24"/>
      <c r="AI385" s="24"/>
      <c r="AJ385" s="24"/>
      <c r="AK385" s="24"/>
      <c r="AL385" s="24"/>
      <c r="AM385" s="24"/>
      <c r="AN385" s="24"/>
      <c r="AO385" s="24"/>
      <c r="AP385" s="24"/>
      <c r="AQ385" s="24"/>
      <c r="AR385" s="24"/>
      <c r="AS385" s="24"/>
    </row>
    <row r="386" spans="1:45" ht="36"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c r="AH386" s="24"/>
      <c r="AI386" s="24"/>
      <c r="AJ386" s="24"/>
      <c r="AK386" s="24"/>
      <c r="AL386" s="24"/>
      <c r="AM386" s="24"/>
      <c r="AN386" s="24"/>
      <c r="AO386" s="24"/>
      <c r="AP386" s="24"/>
      <c r="AQ386" s="24"/>
      <c r="AR386" s="24"/>
      <c r="AS386" s="24"/>
    </row>
    <row r="387" spans="1:45" ht="36"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c r="AH387" s="24"/>
      <c r="AI387" s="24"/>
      <c r="AJ387" s="24"/>
      <c r="AK387" s="24"/>
      <c r="AL387" s="24"/>
      <c r="AM387" s="24"/>
      <c r="AN387" s="24"/>
      <c r="AO387" s="24"/>
      <c r="AP387" s="24"/>
      <c r="AQ387" s="24"/>
      <c r="AR387" s="24"/>
      <c r="AS387" s="24"/>
    </row>
    <row r="388" spans="1:45" ht="36"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c r="AH388" s="24"/>
      <c r="AI388" s="24"/>
      <c r="AJ388" s="24"/>
      <c r="AK388" s="24"/>
      <c r="AL388" s="24"/>
      <c r="AM388" s="24"/>
      <c r="AN388" s="24"/>
      <c r="AO388" s="24"/>
      <c r="AP388" s="24"/>
      <c r="AQ388" s="24"/>
      <c r="AR388" s="24"/>
      <c r="AS388" s="24"/>
    </row>
    <row r="389" spans="1:45" ht="36"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c r="AH389" s="24"/>
      <c r="AI389" s="24"/>
      <c r="AJ389" s="24"/>
      <c r="AK389" s="24"/>
      <c r="AL389" s="24"/>
      <c r="AM389" s="24"/>
      <c r="AN389" s="24"/>
      <c r="AO389" s="24"/>
      <c r="AP389" s="24"/>
      <c r="AQ389" s="24"/>
      <c r="AR389" s="24"/>
      <c r="AS389" s="24"/>
    </row>
    <row r="390" spans="1:45" ht="36"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c r="AH390" s="24"/>
      <c r="AI390" s="24"/>
      <c r="AJ390" s="24"/>
      <c r="AK390" s="24"/>
      <c r="AL390" s="24"/>
      <c r="AM390" s="24"/>
      <c r="AN390" s="24"/>
      <c r="AO390" s="24"/>
      <c r="AP390" s="24"/>
      <c r="AQ390" s="24"/>
      <c r="AR390" s="24"/>
      <c r="AS390" s="24"/>
    </row>
    <row r="391" spans="1:45" ht="36"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c r="AH391" s="24"/>
      <c r="AI391" s="24"/>
      <c r="AJ391" s="24"/>
      <c r="AK391" s="24"/>
      <c r="AL391" s="24"/>
      <c r="AM391" s="24"/>
      <c r="AN391" s="24"/>
      <c r="AO391" s="24"/>
      <c r="AP391" s="24"/>
      <c r="AQ391" s="24"/>
      <c r="AR391" s="24"/>
      <c r="AS391" s="24"/>
    </row>
    <row r="392" spans="1:45" ht="36"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c r="AL392" s="24"/>
      <c r="AM392" s="24"/>
      <c r="AN392" s="24"/>
      <c r="AO392" s="24"/>
      <c r="AP392" s="24"/>
      <c r="AQ392" s="24"/>
      <c r="AR392" s="24"/>
      <c r="AS392" s="24"/>
    </row>
    <row r="393" spans="1:45" ht="36"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c r="AH393" s="24"/>
      <c r="AI393" s="24"/>
      <c r="AJ393" s="24"/>
      <c r="AK393" s="24"/>
      <c r="AL393" s="24"/>
      <c r="AM393" s="24"/>
      <c r="AN393" s="24"/>
      <c r="AO393" s="24"/>
      <c r="AP393" s="24"/>
      <c r="AQ393" s="24"/>
      <c r="AR393" s="24"/>
      <c r="AS393" s="24"/>
    </row>
    <row r="394" spans="1:45" ht="36"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c r="AH394" s="24"/>
      <c r="AI394" s="24"/>
      <c r="AJ394" s="24"/>
      <c r="AK394" s="24"/>
      <c r="AL394" s="24"/>
      <c r="AM394" s="24"/>
      <c r="AN394" s="24"/>
      <c r="AO394" s="24"/>
      <c r="AP394" s="24"/>
      <c r="AQ394" s="24"/>
      <c r="AR394" s="24"/>
      <c r="AS394" s="24"/>
    </row>
    <row r="395" spans="1:45" ht="36"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c r="AH395" s="24"/>
      <c r="AI395" s="24"/>
      <c r="AJ395" s="24"/>
      <c r="AK395" s="24"/>
      <c r="AL395" s="24"/>
      <c r="AM395" s="24"/>
      <c r="AN395" s="24"/>
      <c r="AO395" s="24"/>
      <c r="AP395" s="24"/>
      <c r="AQ395" s="24"/>
      <c r="AR395" s="24"/>
      <c r="AS395" s="24"/>
    </row>
    <row r="396" spans="1:45" ht="36"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c r="AH396" s="24"/>
      <c r="AI396" s="24"/>
      <c r="AJ396" s="24"/>
      <c r="AK396" s="24"/>
      <c r="AL396" s="24"/>
      <c r="AM396" s="24"/>
      <c r="AN396" s="24"/>
      <c r="AO396" s="24"/>
      <c r="AP396" s="24"/>
      <c r="AQ396" s="24"/>
      <c r="AR396" s="24"/>
      <c r="AS396" s="24"/>
    </row>
    <row r="397" spans="1:45" ht="36"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c r="AH397" s="24"/>
      <c r="AI397" s="24"/>
      <c r="AJ397" s="24"/>
      <c r="AK397" s="24"/>
      <c r="AL397" s="24"/>
      <c r="AM397" s="24"/>
      <c r="AN397" s="24"/>
      <c r="AO397" s="24"/>
      <c r="AP397" s="24"/>
      <c r="AQ397" s="24"/>
      <c r="AR397" s="24"/>
      <c r="AS397" s="24"/>
    </row>
    <row r="398" spans="1:45" ht="36"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c r="AH398" s="24"/>
      <c r="AI398" s="24"/>
      <c r="AJ398" s="24"/>
      <c r="AK398" s="24"/>
      <c r="AL398" s="24"/>
      <c r="AM398" s="24"/>
      <c r="AN398" s="24"/>
      <c r="AO398" s="24"/>
      <c r="AP398" s="24"/>
      <c r="AQ398" s="24"/>
      <c r="AR398" s="24"/>
      <c r="AS398" s="24"/>
    </row>
    <row r="399" spans="1:45" ht="36"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c r="AH399" s="24"/>
      <c r="AI399" s="24"/>
      <c r="AJ399" s="24"/>
      <c r="AK399" s="24"/>
      <c r="AL399" s="24"/>
      <c r="AM399" s="24"/>
      <c r="AN399" s="24"/>
      <c r="AO399" s="24"/>
      <c r="AP399" s="24"/>
      <c r="AQ399" s="24"/>
      <c r="AR399" s="24"/>
      <c r="AS399" s="24"/>
    </row>
    <row r="400" spans="1:45" ht="36"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c r="AH400" s="24"/>
      <c r="AI400" s="24"/>
      <c r="AJ400" s="24"/>
      <c r="AK400" s="24"/>
      <c r="AL400" s="24"/>
      <c r="AM400" s="24"/>
      <c r="AN400" s="24"/>
      <c r="AO400" s="24"/>
      <c r="AP400" s="24"/>
      <c r="AQ400" s="24"/>
      <c r="AR400" s="24"/>
      <c r="AS400" s="24"/>
    </row>
    <row r="401" spans="1:45" ht="36"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c r="AH401" s="24"/>
      <c r="AI401" s="24"/>
      <c r="AJ401" s="24"/>
      <c r="AK401" s="24"/>
      <c r="AL401" s="24"/>
      <c r="AM401" s="24"/>
      <c r="AN401" s="24"/>
      <c r="AO401" s="24"/>
      <c r="AP401" s="24"/>
      <c r="AQ401" s="24"/>
      <c r="AR401" s="24"/>
      <c r="AS401" s="24"/>
    </row>
    <row r="402" spans="1:45" ht="36"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c r="AH402" s="24"/>
      <c r="AI402" s="24"/>
      <c r="AJ402" s="24"/>
      <c r="AK402" s="24"/>
      <c r="AL402" s="24"/>
      <c r="AM402" s="24"/>
      <c r="AN402" s="24"/>
      <c r="AO402" s="24"/>
      <c r="AP402" s="24"/>
      <c r="AQ402" s="24"/>
      <c r="AR402" s="24"/>
      <c r="AS402" s="24"/>
    </row>
    <row r="403" spans="1:45" ht="36"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c r="AH403" s="24"/>
      <c r="AI403" s="24"/>
      <c r="AJ403" s="24"/>
      <c r="AK403" s="24"/>
      <c r="AL403" s="24"/>
      <c r="AM403" s="24"/>
      <c r="AN403" s="24"/>
      <c r="AO403" s="24"/>
      <c r="AP403" s="24"/>
      <c r="AQ403" s="24"/>
      <c r="AR403" s="24"/>
      <c r="AS403" s="24"/>
    </row>
    <row r="404" spans="1:45" ht="36"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c r="AH404" s="24"/>
      <c r="AI404" s="24"/>
      <c r="AJ404" s="24"/>
      <c r="AK404" s="24"/>
      <c r="AL404" s="24"/>
      <c r="AM404" s="24"/>
      <c r="AN404" s="24"/>
      <c r="AO404" s="24"/>
      <c r="AP404" s="24"/>
      <c r="AQ404" s="24"/>
      <c r="AR404" s="24"/>
      <c r="AS404" s="24"/>
    </row>
    <row r="405" spans="1:45" ht="36"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c r="AH405" s="24"/>
      <c r="AI405" s="24"/>
      <c r="AJ405" s="24"/>
      <c r="AK405" s="24"/>
      <c r="AL405" s="24"/>
      <c r="AM405" s="24"/>
      <c r="AN405" s="24"/>
      <c r="AO405" s="24"/>
      <c r="AP405" s="24"/>
      <c r="AQ405" s="24"/>
      <c r="AR405" s="24"/>
      <c r="AS405" s="24"/>
    </row>
    <row r="406" spans="1:45" ht="36"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c r="AH406" s="24"/>
      <c r="AI406" s="24"/>
      <c r="AJ406" s="24"/>
      <c r="AK406" s="24"/>
      <c r="AL406" s="24"/>
      <c r="AM406" s="24"/>
      <c r="AN406" s="24"/>
      <c r="AO406" s="24"/>
      <c r="AP406" s="24"/>
      <c r="AQ406" s="24"/>
      <c r="AR406" s="24"/>
      <c r="AS406" s="24"/>
    </row>
    <row r="407" spans="1:45" ht="36"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c r="AH407" s="24"/>
      <c r="AI407" s="24"/>
      <c r="AJ407" s="24"/>
      <c r="AK407" s="24"/>
      <c r="AL407" s="24"/>
      <c r="AM407" s="24"/>
      <c r="AN407" s="24"/>
      <c r="AO407" s="24"/>
      <c r="AP407" s="24"/>
      <c r="AQ407" s="24"/>
      <c r="AR407" s="24"/>
      <c r="AS407" s="24"/>
    </row>
    <row r="408" spans="1:45" ht="36"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c r="AH408" s="24"/>
      <c r="AI408" s="24"/>
      <c r="AJ408" s="24"/>
      <c r="AK408" s="24"/>
      <c r="AL408" s="24"/>
      <c r="AM408" s="24"/>
      <c r="AN408" s="24"/>
      <c r="AO408" s="24"/>
      <c r="AP408" s="24"/>
      <c r="AQ408" s="24"/>
      <c r="AR408" s="24"/>
      <c r="AS408" s="24"/>
    </row>
    <row r="409" spans="1:45" ht="36"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c r="AH409" s="24"/>
      <c r="AI409" s="24"/>
      <c r="AJ409" s="24"/>
      <c r="AK409" s="24"/>
      <c r="AL409" s="24"/>
      <c r="AM409" s="24"/>
      <c r="AN409" s="24"/>
      <c r="AO409" s="24"/>
      <c r="AP409" s="24"/>
      <c r="AQ409" s="24"/>
      <c r="AR409" s="24"/>
      <c r="AS409" s="24"/>
    </row>
    <row r="410" spans="1:45" ht="36"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c r="AH410" s="24"/>
      <c r="AI410" s="24"/>
      <c r="AJ410" s="24"/>
      <c r="AK410" s="24"/>
      <c r="AL410" s="24"/>
      <c r="AM410" s="24"/>
      <c r="AN410" s="24"/>
      <c r="AO410" s="24"/>
      <c r="AP410" s="24"/>
      <c r="AQ410" s="24"/>
      <c r="AR410" s="24"/>
      <c r="AS410" s="24"/>
    </row>
    <row r="411" spans="1:45" ht="36"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c r="AH411" s="24"/>
      <c r="AI411" s="24"/>
      <c r="AJ411" s="24"/>
      <c r="AK411" s="24"/>
      <c r="AL411" s="24"/>
      <c r="AM411" s="24"/>
      <c r="AN411" s="24"/>
      <c r="AO411" s="24"/>
      <c r="AP411" s="24"/>
      <c r="AQ411" s="24"/>
      <c r="AR411" s="24"/>
      <c r="AS411" s="24"/>
    </row>
    <row r="412" spans="1:45" ht="36"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c r="AH412" s="24"/>
      <c r="AI412" s="24"/>
      <c r="AJ412" s="24"/>
      <c r="AK412" s="24"/>
      <c r="AL412" s="24"/>
      <c r="AM412" s="24"/>
      <c r="AN412" s="24"/>
      <c r="AO412" s="24"/>
      <c r="AP412" s="24"/>
      <c r="AQ412" s="24"/>
      <c r="AR412" s="24"/>
      <c r="AS412" s="24"/>
    </row>
    <row r="413" spans="1:45" ht="36"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c r="AH413" s="24"/>
      <c r="AI413" s="24"/>
      <c r="AJ413" s="24"/>
      <c r="AK413" s="24"/>
      <c r="AL413" s="24"/>
      <c r="AM413" s="24"/>
      <c r="AN413" s="24"/>
      <c r="AO413" s="24"/>
      <c r="AP413" s="24"/>
      <c r="AQ413" s="24"/>
      <c r="AR413" s="24"/>
      <c r="AS413" s="24"/>
    </row>
    <row r="414" spans="1:45" ht="36"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c r="AH414" s="24"/>
      <c r="AI414" s="24"/>
      <c r="AJ414" s="24"/>
      <c r="AK414" s="24"/>
      <c r="AL414" s="24"/>
      <c r="AM414" s="24"/>
      <c r="AN414" s="24"/>
      <c r="AO414" s="24"/>
      <c r="AP414" s="24"/>
      <c r="AQ414" s="24"/>
      <c r="AR414" s="24"/>
      <c r="AS414" s="24"/>
    </row>
    <row r="415" spans="1:45" ht="36"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c r="AH415" s="24"/>
      <c r="AI415" s="24"/>
      <c r="AJ415" s="24"/>
      <c r="AK415" s="24"/>
      <c r="AL415" s="24"/>
      <c r="AM415" s="24"/>
      <c r="AN415" s="24"/>
      <c r="AO415" s="24"/>
      <c r="AP415" s="24"/>
      <c r="AQ415" s="24"/>
      <c r="AR415" s="24"/>
      <c r="AS415" s="24"/>
    </row>
    <row r="416" spans="1:45" ht="36"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c r="AH416" s="24"/>
      <c r="AI416" s="24"/>
      <c r="AJ416" s="24"/>
      <c r="AK416" s="24"/>
      <c r="AL416" s="24"/>
      <c r="AM416" s="24"/>
      <c r="AN416" s="24"/>
      <c r="AO416" s="24"/>
      <c r="AP416" s="24"/>
      <c r="AQ416" s="24"/>
      <c r="AR416" s="24"/>
      <c r="AS416" s="24"/>
    </row>
    <row r="417" spans="1:45" ht="36"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c r="AH417" s="24"/>
      <c r="AI417" s="24"/>
      <c r="AJ417" s="24"/>
      <c r="AK417" s="24"/>
      <c r="AL417" s="24"/>
      <c r="AM417" s="24"/>
      <c r="AN417" s="24"/>
      <c r="AO417" s="24"/>
      <c r="AP417" s="24"/>
      <c r="AQ417" s="24"/>
      <c r="AR417" s="24"/>
      <c r="AS417" s="24"/>
    </row>
    <row r="418" spans="1:45" ht="36"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c r="AH418" s="24"/>
      <c r="AI418" s="24"/>
      <c r="AJ418" s="24"/>
      <c r="AK418" s="24"/>
      <c r="AL418" s="24"/>
      <c r="AM418" s="24"/>
      <c r="AN418" s="24"/>
      <c r="AO418" s="24"/>
      <c r="AP418" s="24"/>
      <c r="AQ418" s="24"/>
      <c r="AR418" s="24"/>
      <c r="AS418" s="24"/>
    </row>
    <row r="419" spans="1:45" ht="36"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c r="AH419" s="24"/>
      <c r="AI419" s="24"/>
      <c r="AJ419" s="24"/>
      <c r="AK419" s="24"/>
      <c r="AL419" s="24"/>
      <c r="AM419" s="24"/>
      <c r="AN419" s="24"/>
      <c r="AO419" s="24"/>
      <c r="AP419" s="24"/>
      <c r="AQ419" s="24"/>
      <c r="AR419" s="24"/>
      <c r="AS419" s="24"/>
    </row>
    <row r="420" spans="1:45" ht="36"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c r="AH420" s="24"/>
      <c r="AI420" s="24"/>
      <c r="AJ420" s="24"/>
      <c r="AK420" s="24"/>
      <c r="AL420" s="24"/>
      <c r="AM420" s="24"/>
      <c r="AN420" s="24"/>
      <c r="AO420" s="24"/>
      <c r="AP420" s="24"/>
      <c r="AQ420" s="24"/>
      <c r="AR420" s="24"/>
      <c r="AS420" s="24"/>
    </row>
    <row r="421" spans="1:45" ht="36"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c r="AH421" s="24"/>
      <c r="AI421" s="24"/>
      <c r="AJ421" s="24"/>
      <c r="AK421" s="24"/>
      <c r="AL421" s="24"/>
      <c r="AM421" s="24"/>
      <c r="AN421" s="24"/>
      <c r="AO421" s="24"/>
      <c r="AP421" s="24"/>
      <c r="AQ421" s="24"/>
      <c r="AR421" s="24"/>
      <c r="AS421" s="24"/>
    </row>
    <row r="422" spans="1:45" ht="36"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c r="AH422" s="24"/>
      <c r="AI422" s="24"/>
      <c r="AJ422" s="24"/>
      <c r="AK422" s="24"/>
      <c r="AL422" s="24"/>
      <c r="AM422" s="24"/>
      <c r="AN422" s="24"/>
      <c r="AO422" s="24"/>
      <c r="AP422" s="24"/>
      <c r="AQ422" s="24"/>
      <c r="AR422" s="24"/>
      <c r="AS422" s="24"/>
    </row>
    <row r="423" spans="1:45" ht="36"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c r="AH423" s="24"/>
      <c r="AI423" s="24"/>
      <c r="AJ423" s="24"/>
      <c r="AK423" s="24"/>
      <c r="AL423" s="24"/>
      <c r="AM423" s="24"/>
      <c r="AN423" s="24"/>
      <c r="AO423" s="24"/>
      <c r="AP423" s="24"/>
      <c r="AQ423" s="24"/>
      <c r="AR423" s="24"/>
      <c r="AS423" s="24"/>
    </row>
    <row r="424" spans="1:45" ht="36"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c r="AH424" s="24"/>
      <c r="AI424" s="24"/>
      <c r="AJ424" s="24"/>
      <c r="AK424" s="24"/>
      <c r="AL424" s="24"/>
      <c r="AM424" s="24"/>
      <c r="AN424" s="24"/>
      <c r="AO424" s="24"/>
      <c r="AP424" s="24"/>
      <c r="AQ424" s="24"/>
      <c r="AR424" s="24"/>
      <c r="AS424" s="24"/>
    </row>
    <row r="425" spans="1:45" ht="36"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c r="AH425" s="24"/>
      <c r="AI425" s="24"/>
      <c r="AJ425" s="24"/>
      <c r="AK425" s="24"/>
      <c r="AL425" s="24"/>
      <c r="AM425" s="24"/>
      <c r="AN425" s="24"/>
      <c r="AO425" s="24"/>
      <c r="AP425" s="24"/>
      <c r="AQ425" s="24"/>
      <c r="AR425" s="24"/>
      <c r="AS425" s="24"/>
    </row>
    <row r="426" spans="1:45" ht="36"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c r="AH426" s="24"/>
      <c r="AI426" s="24"/>
      <c r="AJ426" s="24"/>
      <c r="AK426" s="24"/>
      <c r="AL426" s="24"/>
      <c r="AM426" s="24"/>
      <c r="AN426" s="24"/>
      <c r="AO426" s="24"/>
      <c r="AP426" s="24"/>
      <c r="AQ426" s="24"/>
      <c r="AR426" s="24"/>
      <c r="AS426" s="24"/>
    </row>
    <row r="427" spans="1:45" ht="36"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c r="AH427" s="24"/>
      <c r="AI427" s="24"/>
      <c r="AJ427" s="24"/>
      <c r="AK427" s="24"/>
      <c r="AL427" s="24"/>
      <c r="AM427" s="24"/>
      <c r="AN427" s="24"/>
      <c r="AO427" s="24"/>
      <c r="AP427" s="24"/>
      <c r="AQ427" s="24"/>
      <c r="AR427" s="24"/>
      <c r="AS427" s="24"/>
    </row>
    <row r="428" spans="1:45" ht="36"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c r="AH428" s="24"/>
      <c r="AI428" s="24"/>
      <c r="AJ428" s="24"/>
      <c r="AK428" s="24"/>
      <c r="AL428" s="24"/>
      <c r="AM428" s="24"/>
      <c r="AN428" s="24"/>
      <c r="AO428" s="24"/>
      <c r="AP428" s="24"/>
      <c r="AQ428" s="24"/>
      <c r="AR428" s="24"/>
      <c r="AS428" s="24"/>
    </row>
    <row r="429" spans="1:45" ht="36"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c r="AH429" s="24"/>
      <c r="AI429" s="24"/>
      <c r="AJ429" s="24"/>
      <c r="AK429" s="24"/>
      <c r="AL429" s="24"/>
      <c r="AM429" s="24"/>
      <c r="AN429" s="24"/>
      <c r="AO429" s="24"/>
      <c r="AP429" s="24"/>
      <c r="AQ429" s="24"/>
      <c r="AR429" s="24"/>
      <c r="AS429" s="24"/>
    </row>
    <row r="430" spans="1:45" ht="36"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c r="AH430" s="24"/>
      <c r="AI430" s="24"/>
      <c r="AJ430" s="24"/>
      <c r="AK430" s="24"/>
      <c r="AL430" s="24"/>
      <c r="AM430" s="24"/>
      <c r="AN430" s="24"/>
      <c r="AO430" s="24"/>
      <c r="AP430" s="24"/>
      <c r="AQ430" s="24"/>
      <c r="AR430" s="24"/>
      <c r="AS430" s="24"/>
    </row>
    <row r="431" spans="1:45" ht="36"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c r="AH431" s="24"/>
      <c r="AI431" s="24"/>
      <c r="AJ431" s="24"/>
      <c r="AK431" s="24"/>
      <c r="AL431" s="24"/>
      <c r="AM431" s="24"/>
      <c r="AN431" s="24"/>
      <c r="AO431" s="24"/>
      <c r="AP431" s="24"/>
      <c r="AQ431" s="24"/>
      <c r="AR431" s="24"/>
      <c r="AS431" s="24"/>
    </row>
    <row r="432" spans="1:45" ht="36"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c r="AH432" s="24"/>
      <c r="AI432" s="24"/>
      <c r="AJ432" s="24"/>
      <c r="AK432" s="24"/>
      <c r="AL432" s="24"/>
      <c r="AM432" s="24"/>
      <c r="AN432" s="24"/>
      <c r="AO432" s="24"/>
      <c r="AP432" s="24"/>
      <c r="AQ432" s="24"/>
      <c r="AR432" s="24"/>
      <c r="AS432" s="24"/>
    </row>
    <row r="433" spans="1:45" ht="36"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c r="AH433" s="24"/>
      <c r="AI433" s="24"/>
      <c r="AJ433" s="24"/>
      <c r="AK433" s="24"/>
      <c r="AL433" s="24"/>
      <c r="AM433" s="24"/>
      <c r="AN433" s="24"/>
      <c r="AO433" s="24"/>
      <c r="AP433" s="24"/>
      <c r="AQ433" s="24"/>
      <c r="AR433" s="24"/>
      <c r="AS433" s="24"/>
    </row>
    <row r="434" spans="1:45" ht="36"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c r="AH434" s="24"/>
      <c r="AI434" s="24"/>
      <c r="AJ434" s="24"/>
      <c r="AK434" s="24"/>
      <c r="AL434" s="24"/>
      <c r="AM434" s="24"/>
      <c r="AN434" s="24"/>
      <c r="AO434" s="24"/>
      <c r="AP434" s="24"/>
      <c r="AQ434" s="24"/>
      <c r="AR434" s="24"/>
      <c r="AS434" s="24"/>
    </row>
    <row r="435" spans="1:45" ht="36"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c r="AH435" s="24"/>
      <c r="AI435" s="24"/>
      <c r="AJ435" s="24"/>
      <c r="AK435" s="24"/>
      <c r="AL435" s="24"/>
      <c r="AM435" s="24"/>
      <c r="AN435" s="24"/>
      <c r="AO435" s="24"/>
      <c r="AP435" s="24"/>
      <c r="AQ435" s="24"/>
      <c r="AR435" s="24"/>
      <c r="AS435" s="24"/>
    </row>
    <row r="436" spans="1:45" ht="36"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c r="AH436" s="24"/>
      <c r="AI436" s="24"/>
      <c r="AJ436" s="24"/>
      <c r="AK436" s="24"/>
      <c r="AL436" s="24"/>
      <c r="AM436" s="24"/>
      <c r="AN436" s="24"/>
      <c r="AO436" s="24"/>
      <c r="AP436" s="24"/>
      <c r="AQ436" s="24"/>
      <c r="AR436" s="24"/>
      <c r="AS436" s="24"/>
    </row>
    <row r="437" spans="1:45" ht="36"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c r="AH437" s="24"/>
      <c r="AI437" s="24"/>
      <c r="AJ437" s="24"/>
      <c r="AK437" s="24"/>
      <c r="AL437" s="24"/>
      <c r="AM437" s="24"/>
      <c r="AN437" s="24"/>
      <c r="AO437" s="24"/>
      <c r="AP437" s="24"/>
      <c r="AQ437" s="24"/>
      <c r="AR437" s="24"/>
      <c r="AS437" s="24"/>
    </row>
    <row r="438" spans="1:45" ht="36"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c r="AH438" s="24"/>
      <c r="AI438" s="24"/>
      <c r="AJ438" s="24"/>
      <c r="AK438" s="24"/>
      <c r="AL438" s="24"/>
      <c r="AM438" s="24"/>
      <c r="AN438" s="24"/>
      <c r="AO438" s="24"/>
      <c r="AP438" s="24"/>
      <c r="AQ438" s="24"/>
      <c r="AR438" s="24"/>
      <c r="AS438" s="24"/>
    </row>
    <row r="439" spans="1:45" ht="36"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c r="AH439" s="24"/>
      <c r="AI439" s="24"/>
      <c r="AJ439" s="24"/>
      <c r="AK439" s="24"/>
      <c r="AL439" s="24"/>
      <c r="AM439" s="24"/>
      <c r="AN439" s="24"/>
      <c r="AO439" s="24"/>
      <c r="AP439" s="24"/>
      <c r="AQ439" s="24"/>
      <c r="AR439" s="24"/>
      <c r="AS439" s="24"/>
    </row>
    <row r="440" spans="1:45" ht="36"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c r="AH440" s="24"/>
      <c r="AI440" s="24"/>
      <c r="AJ440" s="24"/>
      <c r="AK440" s="24"/>
      <c r="AL440" s="24"/>
      <c r="AM440" s="24"/>
      <c r="AN440" s="24"/>
      <c r="AO440" s="24"/>
      <c r="AP440" s="24"/>
      <c r="AQ440" s="24"/>
      <c r="AR440" s="24"/>
      <c r="AS440" s="24"/>
    </row>
    <row r="441" spans="1:45" ht="36"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c r="AH441" s="24"/>
      <c r="AI441" s="24"/>
      <c r="AJ441" s="24"/>
      <c r="AK441" s="24"/>
      <c r="AL441" s="24"/>
      <c r="AM441" s="24"/>
      <c r="AN441" s="24"/>
      <c r="AO441" s="24"/>
      <c r="AP441" s="24"/>
      <c r="AQ441" s="24"/>
      <c r="AR441" s="24"/>
      <c r="AS441" s="24"/>
    </row>
    <row r="442" spans="1:45" ht="36"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c r="AH442" s="24"/>
      <c r="AI442" s="24"/>
      <c r="AJ442" s="24"/>
      <c r="AK442" s="24"/>
      <c r="AL442" s="24"/>
      <c r="AM442" s="24"/>
      <c r="AN442" s="24"/>
      <c r="AO442" s="24"/>
      <c r="AP442" s="24"/>
      <c r="AQ442" s="24"/>
      <c r="AR442" s="24"/>
      <c r="AS442" s="24"/>
    </row>
    <row r="443" spans="1:45" ht="36"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c r="AH443" s="24"/>
      <c r="AI443" s="24"/>
      <c r="AJ443" s="24"/>
      <c r="AK443" s="24"/>
      <c r="AL443" s="24"/>
      <c r="AM443" s="24"/>
      <c r="AN443" s="24"/>
      <c r="AO443" s="24"/>
      <c r="AP443" s="24"/>
      <c r="AQ443" s="24"/>
      <c r="AR443" s="24"/>
      <c r="AS443" s="24"/>
    </row>
    <row r="444" spans="1:45" ht="36"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c r="AH444" s="24"/>
      <c r="AI444" s="24"/>
      <c r="AJ444" s="24"/>
      <c r="AK444" s="24"/>
      <c r="AL444" s="24"/>
      <c r="AM444" s="24"/>
      <c r="AN444" s="24"/>
      <c r="AO444" s="24"/>
      <c r="AP444" s="24"/>
      <c r="AQ444" s="24"/>
      <c r="AR444" s="24"/>
      <c r="AS444" s="24"/>
    </row>
    <row r="445" spans="1:45" ht="36"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c r="AH445" s="24"/>
      <c r="AI445" s="24"/>
      <c r="AJ445" s="24"/>
      <c r="AK445" s="24"/>
      <c r="AL445" s="24"/>
      <c r="AM445" s="24"/>
      <c r="AN445" s="24"/>
      <c r="AO445" s="24"/>
      <c r="AP445" s="24"/>
      <c r="AQ445" s="24"/>
      <c r="AR445" s="24"/>
      <c r="AS445" s="24"/>
    </row>
    <row r="446" spans="1:45" ht="36"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c r="AH446" s="24"/>
      <c r="AI446" s="24"/>
      <c r="AJ446" s="24"/>
      <c r="AK446" s="24"/>
      <c r="AL446" s="24"/>
      <c r="AM446" s="24"/>
      <c r="AN446" s="24"/>
      <c r="AO446" s="24"/>
      <c r="AP446" s="24"/>
      <c r="AQ446" s="24"/>
      <c r="AR446" s="24"/>
      <c r="AS446" s="24"/>
    </row>
    <row r="447" spans="1:45" ht="36"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c r="AH447" s="24"/>
      <c r="AI447" s="24"/>
      <c r="AJ447" s="24"/>
      <c r="AK447" s="24"/>
      <c r="AL447" s="24"/>
      <c r="AM447" s="24"/>
      <c r="AN447" s="24"/>
      <c r="AO447" s="24"/>
      <c r="AP447" s="24"/>
      <c r="AQ447" s="24"/>
      <c r="AR447" s="24"/>
      <c r="AS447" s="24"/>
    </row>
    <row r="448" spans="1:45" ht="36"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c r="AH448" s="24"/>
      <c r="AI448" s="24"/>
      <c r="AJ448" s="24"/>
      <c r="AK448" s="24"/>
      <c r="AL448" s="24"/>
      <c r="AM448" s="24"/>
      <c r="AN448" s="24"/>
      <c r="AO448" s="24"/>
      <c r="AP448" s="24"/>
      <c r="AQ448" s="24"/>
      <c r="AR448" s="24"/>
      <c r="AS448" s="24"/>
    </row>
    <row r="449" spans="1:45" ht="36"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c r="AH449" s="24"/>
      <c r="AI449" s="24"/>
      <c r="AJ449" s="24"/>
      <c r="AK449" s="24"/>
      <c r="AL449" s="24"/>
      <c r="AM449" s="24"/>
      <c r="AN449" s="24"/>
      <c r="AO449" s="24"/>
      <c r="AP449" s="24"/>
      <c r="AQ449" s="24"/>
      <c r="AR449" s="24"/>
      <c r="AS449" s="24"/>
    </row>
    <row r="450" spans="1:45" ht="36"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c r="AH450" s="24"/>
      <c r="AI450" s="24"/>
      <c r="AJ450" s="24"/>
      <c r="AK450" s="24"/>
      <c r="AL450" s="24"/>
      <c r="AM450" s="24"/>
      <c r="AN450" s="24"/>
      <c r="AO450" s="24"/>
      <c r="AP450" s="24"/>
      <c r="AQ450" s="24"/>
      <c r="AR450" s="24"/>
      <c r="AS450" s="24"/>
    </row>
    <row r="451" spans="1:45" ht="36"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c r="AH451" s="24"/>
      <c r="AI451" s="24"/>
      <c r="AJ451" s="24"/>
      <c r="AK451" s="24"/>
      <c r="AL451" s="24"/>
      <c r="AM451" s="24"/>
      <c r="AN451" s="24"/>
      <c r="AO451" s="24"/>
      <c r="AP451" s="24"/>
      <c r="AQ451" s="24"/>
      <c r="AR451" s="24"/>
      <c r="AS451" s="24"/>
    </row>
    <row r="452" spans="1:45" ht="36"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c r="AH452" s="24"/>
      <c r="AI452" s="24"/>
      <c r="AJ452" s="24"/>
      <c r="AK452" s="24"/>
      <c r="AL452" s="24"/>
      <c r="AM452" s="24"/>
      <c r="AN452" s="24"/>
      <c r="AO452" s="24"/>
      <c r="AP452" s="24"/>
      <c r="AQ452" s="24"/>
      <c r="AR452" s="24"/>
      <c r="AS452" s="24"/>
    </row>
    <row r="453" spans="1:45" ht="36"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c r="AH453" s="24"/>
      <c r="AI453" s="24"/>
      <c r="AJ453" s="24"/>
      <c r="AK453" s="24"/>
      <c r="AL453" s="24"/>
      <c r="AM453" s="24"/>
      <c r="AN453" s="24"/>
      <c r="AO453" s="24"/>
      <c r="AP453" s="24"/>
      <c r="AQ453" s="24"/>
      <c r="AR453" s="24"/>
      <c r="AS453" s="24"/>
    </row>
    <row r="454" spans="1:45" ht="36"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c r="AH454" s="24"/>
      <c r="AI454" s="24"/>
      <c r="AJ454" s="24"/>
      <c r="AK454" s="24"/>
      <c r="AL454" s="24"/>
      <c r="AM454" s="24"/>
      <c r="AN454" s="24"/>
      <c r="AO454" s="24"/>
      <c r="AP454" s="24"/>
      <c r="AQ454" s="24"/>
      <c r="AR454" s="24"/>
      <c r="AS454" s="24"/>
    </row>
    <row r="455" spans="1:45" ht="36"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c r="AH455" s="24"/>
      <c r="AI455" s="24"/>
      <c r="AJ455" s="24"/>
      <c r="AK455" s="24"/>
      <c r="AL455" s="24"/>
      <c r="AM455" s="24"/>
      <c r="AN455" s="24"/>
      <c r="AO455" s="24"/>
      <c r="AP455" s="24"/>
      <c r="AQ455" s="24"/>
      <c r="AR455" s="24"/>
      <c r="AS455" s="24"/>
    </row>
    <row r="456" spans="1:45" ht="36"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c r="AH456" s="24"/>
      <c r="AI456" s="24"/>
      <c r="AJ456" s="24"/>
      <c r="AK456" s="24"/>
      <c r="AL456" s="24"/>
      <c r="AM456" s="24"/>
      <c r="AN456" s="24"/>
      <c r="AO456" s="24"/>
      <c r="AP456" s="24"/>
      <c r="AQ456" s="24"/>
      <c r="AR456" s="24"/>
      <c r="AS456" s="24"/>
    </row>
    <row r="457" spans="1:45" ht="36"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c r="AH457" s="24"/>
      <c r="AI457" s="24"/>
      <c r="AJ457" s="24"/>
      <c r="AK457" s="24"/>
      <c r="AL457" s="24"/>
      <c r="AM457" s="24"/>
      <c r="AN457" s="24"/>
      <c r="AO457" s="24"/>
      <c r="AP457" s="24"/>
      <c r="AQ457" s="24"/>
      <c r="AR457" s="24"/>
      <c r="AS457" s="24"/>
    </row>
    <row r="458" spans="1:45" ht="36"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c r="AH458" s="24"/>
      <c r="AI458" s="24"/>
      <c r="AJ458" s="24"/>
      <c r="AK458" s="24"/>
      <c r="AL458" s="24"/>
      <c r="AM458" s="24"/>
      <c r="AN458" s="24"/>
      <c r="AO458" s="24"/>
      <c r="AP458" s="24"/>
      <c r="AQ458" s="24"/>
      <c r="AR458" s="24"/>
      <c r="AS458" s="24"/>
    </row>
    <row r="459" spans="1:45" ht="36"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c r="AH459" s="24"/>
      <c r="AI459" s="24"/>
      <c r="AJ459" s="24"/>
      <c r="AK459" s="24"/>
      <c r="AL459" s="24"/>
      <c r="AM459" s="24"/>
      <c r="AN459" s="24"/>
      <c r="AO459" s="24"/>
      <c r="AP459" s="24"/>
      <c r="AQ459" s="24"/>
      <c r="AR459" s="24"/>
      <c r="AS459" s="24"/>
    </row>
    <row r="460" spans="1:45" ht="36"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4"/>
      <c r="AO460" s="24"/>
      <c r="AP460" s="24"/>
      <c r="AQ460" s="24"/>
      <c r="AR460" s="24"/>
      <c r="AS460" s="24"/>
    </row>
    <row r="461" spans="1:45" ht="36"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c r="AH461" s="24"/>
      <c r="AI461" s="24"/>
      <c r="AJ461" s="24"/>
      <c r="AK461" s="24"/>
      <c r="AL461" s="24"/>
      <c r="AM461" s="24"/>
      <c r="AN461" s="24"/>
      <c r="AO461" s="24"/>
      <c r="AP461" s="24"/>
      <c r="AQ461" s="24"/>
      <c r="AR461" s="24"/>
      <c r="AS461" s="24"/>
    </row>
    <row r="462" spans="1:45" ht="36"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c r="AH462" s="24"/>
      <c r="AI462" s="24"/>
      <c r="AJ462" s="24"/>
      <c r="AK462" s="24"/>
      <c r="AL462" s="24"/>
      <c r="AM462" s="24"/>
      <c r="AN462" s="24"/>
      <c r="AO462" s="24"/>
      <c r="AP462" s="24"/>
      <c r="AQ462" s="24"/>
      <c r="AR462" s="24"/>
      <c r="AS462" s="24"/>
    </row>
    <row r="463" spans="1:45" ht="36"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c r="AH463" s="24"/>
      <c r="AI463" s="24"/>
      <c r="AJ463" s="24"/>
      <c r="AK463" s="24"/>
      <c r="AL463" s="24"/>
      <c r="AM463" s="24"/>
      <c r="AN463" s="24"/>
      <c r="AO463" s="24"/>
      <c r="AP463" s="24"/>
      <c r="AQ463" s="24"/>
      <c r="AR463" s="24"/>
      <c r="AS463" s="24"/>
    </row>
    <row r="464" spans="1:45" ht="36"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c r="AH464" s="24"/>
      <c r="AI464" s="24"/>
      <c r="AJ464" s="24"/>
      <c r="AK464" s="24"/>
      <c r="AL464" s="24"/>
      <c r="AM464" s="24"/>
      <c r="AN464" s="24"/>
      <c r="AO464" s="24"/>
      <c r="AP464" s="24"/>
      <c r="AQ464" s="24"/>
      <c r="AR464" s="24"/>
      <c r="AS464" s="24"/>
    </row>
    <row r="465" spans="1:45" ht="36"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c r="AH465" s="24"/>
      <c r="AI465" s="24"/>
      <c r="AJ465" s="24"/>
      <c r="AK465" s="24"/>
      <c r="AL465" s="24"/>
      <c r="AM465" s="24"/>
      <c r="AN465" s="24"/>
      <c r="AO465" s="24"/>
      <c r="AP465" s="24"/>
      <c r="AQ465" s="24"/>
      <c r="AR465" s="24"/>
      <c r="AS465" s="24"/>
    </row>
    <row r="466" spans="1:45" ht="36"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c r="AH466" s="24"/>
      <c r="AI466" s="24"/>
      <c r="AJ466" s="24"/>
      <c r="AK466" s="24"/>
      <c r="AL466" s="24"/>
      <c r="AM466" s="24"/>
      <c r="AN466" s="24"/>
      <c r="AO466" s="24"/>
      <c r="AP466" s="24"/>
      <c r="AQ466" s="24"/>
      <c r="AR466" s="24"/>
      <c r="AS466" s="24"/>
    </row>
    <row r="467" spans="1:45" ht="36"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c r="AH467" s="24"/>
      <c r="AI467" s="24"/>
      <c r="AJ467" s="24"/>
      <c r="AK467" s="24"/>
      <c r="AL467" s="24"/>
      <c r="AM467" s="24"/>
      <c r="AN467" s="24"/>
      <c r="AO467" s="24"/>
      <c r="AP467" s="24"/>
      <c r="AQ467" s="24"/>
      <c r="AR467" s="24"/>
      <c r="AS467" s="24"/>
    </row>
    <row r="468" spans="1:45" ht="36"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c r="AH468" s="24"/>
      <c r="AI468" s="24"/>
      <c r="AJ468" s="24"/>
      <c r="AK468" s="24"/>
      <c r="AL468" s="24"/>
      <c r="AM468" s="24"/>
      <c r="AN468" s="24"/>
      <c r="AO468" s="24"/>
      <c r="AP468" s="24"/>
      <c r="AQ468" s="24"/>
      <c r="AR468" s="24"/>
      <c r="AS468" s="24"/>
    </row>
    <row r="469" spans="1:45" ht="36"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4"/>
      <c r="AO469" s="24"/>
      <c r="AP469" s="24"/>
      <c r="AQ469" s="24"/>
      <c r="AR469" s="24"/>
      <c r="AS469" s="24"/>
    </row>
    <row r="470" spans="1:45" ht="36"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c r="AH470" s="24"/>
      <c r="AI470" s="24"/>
      <c r="AJ470" s="24"/>
      <c r="AK470" s="24"/>
      <c r="AL470" s="24"/>
      <c r="AM470" s="24"/>
      <c r="AN470" s="24"/>
      <c r="AO470" s="24"/>
      <c r="AP470" s="24"/>
      <c r="AQ470" s="24"/>
      <c r="AR470" s="24"/>
      <c r="AS470" s="24"/>
    </row>
    <row r="471" spans="1:45" ht="36"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c r="AH471" s="24"/>
      <c r="AI471" s="24"/>
      <c r="AJ471" s="24"/>
      <c r="AK471" s="24"/>
      <c r="AL471" s="24"/>
      <c r="AM471" s="24"/>
      <c r="AN471" s="24"/>
      <c r="AO471" s="24"/>
      <c r="AP471" s="24"/>
      <c r="AQ471" s="24"/>
      <c r="AR471" s="24"/>
      <c r="AS471" s="24"/>
    </row>
    <row r="472" spans="1:45" ht="36"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c r="AH472" s="24"/>
      <c r="AI472" s="24"/>
      <c r="AJ472" s="24"/>
      <c r="AK472" s="24"/>
      <c r="AL472" s="24"/>
      <c r="AM472" s="24"/>
      <c r="AN472" s="24"/>
      <c r="AO472" s="24"/>
      <c r="AP472" s="24"/>
      <c r="AQ472" s="24"/>
      <c r="AR472" s="24"/>
      <c r="AS472" s="24"/>
    </row>
    <row r="473" spans="1:45" ht="36"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c r="AH473" s="24"/>
      <c r="AI473" s="24"/>
      <c r="AJ473" s="24"/>
      <c r="AK473" s="24"/>
      <c r="AL473" s="24"/>
      <c r="AM473" s="24"/>
      <c r="AN473" s="24"/>
      <c r="AO473" s="24"/>
      <c r="AP473" s="24"/>
      <c r="AQ473" s="24"/>
      <c r="AR473" s="24"/>
      <c r="AS473" s="24"/>
    </row>
    <row r="474" spans="1:45" ht="36"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row>
    <row r="475" spans="1:45" ht="36"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c r="AH475" s="24"/>
      <c r="AI475" s="24"/>
      <c r="AJ475" s="24"/>
      <c r="AK475" s="24"/>
      <c r="AL475" s="24"/>
      <c r="AM475" s="24"/>
      <c r="AN475" s="24"/>
      <c r="AO475" s="24"/>
      <c r="AP475" s="24"/>
      <c r="AQ475" s="24"/>
      <c r="AR475" s="24"/>
      <c r="AS475" s="24"/>
    </row>
    <row r="476" spans="1:45" ht="36"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c r="AH476" s="24"/>
      <c r="AI476" s="24"/>
      <c r="AJ476" s="24"/>
      <c r="AK476" s="24"/>
      <c r="AL476" s="24"/>
      <c r="AM476" s="24"/>
      <c r="AN476" s="24"/>
      <c r="AO476" s="24"/>
      <c r="AP476" s="24"/>
      <c r="AQ476" s="24"/>
      <c r="AR476" s="24"/>
      <c r="AS476" s="24"/>
    </row>
    <row r="477" spans="1:45" ht="36"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c r="AH477" s="24"/>
      <c r="AI477" s="24"/>
      <c r="AJ477" s="24"/>
      <c r="AK477" s="24"/>
      <c r="AL477" s="24"/>
      <c r="AM477" s="24"/>
      <c r="AN477" s="24"/>
      <c r="AO477" s="24"/>
      <c r="AP477" s="24"/>
      <c r="AQ477" s="24"/>
      <c r="AR477" s="24"/>
      <c r="AS477" s="24"/>
    </row>
    <row r="478" spans="1:45" ht="36"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c r="AH478" s="24"/>
      <c r="AI478" s="24"/>
      <c r="AJ478" s="24"/>
      <c r="AK478" s="24"/>
      <c r="AL478" s="24"/>
      <c r="AM478" s="24"/>
      <c r="AN478" s="24"/>
      <c r="AO478" s="24"/>
      <c r="AP478" s="24"/>
      <c r="AQ478" s="24"/>
      <c r="AR478" s="24"/>
      <c r="AS478" s="24"/>
    </row>
    <row r="479" spans="1:45" ht="36"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c r="AH479" s="24"/>
      <c r="AI479" s="24"/>
      <c r="AJ479" s="24"/>
      <c r="AK479" s="24"/>
      <c r="AL479" s="24"/>
      <c r="AM479" s="24"/>
      <c r="AN479" s="24"/>
      <c r="AO479" s="24"/>
      <c r="AP479" s="24"/>
      <c r="AQ479" s="24"/>
      <c r="AR479" s="24"/>
      <c r="AS479" s="24"/>
    </row>
    <row r="480" spans="1:45" ht="36"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c r="AH480" s="24"/>
      <c r="AI480" s="24"/>
      <c r="AJ480" s="24"/>
      <c r="AK480" s="24"/>
      <c r="AL480" s="24"/>
      <c r="AM480" s="24"/>
      <c r="AN480" s="24"/>
      <c r="AO480" s="24"/>
      <c r="AP480" s="24"/>
      <c r="AQ480" s="24"/>
      <c r="AR480" s="24"/>
      <c r="AS480" s="24"/>
    </row>
    <row r="481" spans="1:45" ht="36"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c r="AH481" s="24"/>
      <c r="AI481" s="24"/>
      <c r="AJ481" s="24"/>
      <c r="AK481" s="24"/>
      <c r="AL481" s="24"/>
      <c r="AM481" s="24"/>
      <c r="AN481" s="24"/>
      <c r="AO481" s="24"/>
      <c r="AP481" s="24"/>
      <c r="AQ481" s="24"/>
      <c r="AR481" s="24"/>
      <c r="AS481" s="24"/>
    </row>
    <row r="482" spans="1:45" ht="36"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c r="AH482" s="24"/>
      <c r="AI482" s="24"/>
      <c r="AJ482" s="24"/>
      <c r="AK482" s="24"/>
      <c r="AL482" s="24"/>
      <c r="AM482" s="24"/>
      <c r="AN482" s="24"/>
      <c r="AO482" s="24"/>
      <c r="AP482" s="24"/>
      <c r="AQ482" s="24"/>
      <c r="AR482" s="24"/>
      <c r="AS482" s="24"/>
    </row>
    <row r="483" spans="1:45" ht="36"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c r="AH483" s="24"/>
      <c r="AI483" s="24"/>
      <c r="AJ483" s="24"/>
      <c r="AK483" s="24"/>
      <c r="AL483" s="24"/>
      <c r="AM483" s="24"/>
      <c r="AN483" s="24"/>
      <c r="AO483" s="24"/>
      <c r="AP483" s="24"/>
      <c r="AQ483" s="24"/>
      <c r="AR483" s="24"/>
      <c r="AS483" s="24"/>
    </row>
    <row r="484" spans="1:45" ht="36"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c r="AH484" s="24"/>
      <c r="AI484" s="24"/>
      <c r="AJ484" s="24"/>
      <c r="AK484" s="24"/>
      <c r="AL484" s="24"/>
      <c r="AM484" s="24"/>
      <c r="AN484" s="24"/>
      <c r="AO484" s="24"/>
      <c r="AP484" s="24"/>
      <c r="AQ484" s="24"/>
      <c r="AR484" s="24"/>
      <c r="AS484" s="24"/>
    </row>
    <row r="485" spans="1:45" ht="36"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c r="AH485" s="24"/>
      <c r="AI485" s="24"/>
      <c r="AJ485" s="24"/>
      <c r="AK485" s="24"/>
      <c r="AL485" s="24"/>
      <c r="AM485" s="24"/>
      <c r="AN485" s="24"/>
      <c r="AO485" s="24"/>
      <c r="AP485" s="24"/>
      <c r="AQ485" s="24"/>
      <c r="AR485" s="24"/>
      <c r="AS485" s="24"/>
    </row>
    <row r="486" spans="1:45" ht="36"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c r="AH486" s="24"/>
      <c r="AI486" s="24"/>
      <c r="AJ486" s="24"/>
      <c r="AK486" s="24"/>
      <c r="AL486" s="24"/>
      <c r="AM486" s="24"/>
      <c r="AN486" s="24"/>
      <c r="AO486" s="24"/>
      <c r="AP486" s="24"/>
      <c r="AQ486" s="24"/>
      <c r="AR486" s="24"/>
      <c r="AS486" s="24"/>
    </row>
    <row r="487" spans="1:45" ht="36"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c r="AH487" s="24"/>
      <c r="AI487" s="24"/>
      <c r="AJ487" s="24"/>
      <c r="AK487" s="24"/>
      <c r="AL487" s="24"/>
      <c r="AM487" s="24"/>
      <c r="AN487" s="24"/>
      <c r="AO487" s="24"/>
      <c r="AP487" s="24"/>
      <c r="AQ487" s="24"/>
      <c r="AR487" s="24"/>
      <c r="AS487" s="24"/>
    </row>
    <row r="488" spans="1:45" ht="36"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c r="AH488" s="24"/>
      <c r="AI488" s="24"/>
      <c r="AJ488" s="24"/>
      <c r="AK488" s="24"/>
      <c r="AL488" s="24"/>
      <c r="AM488" s="24"/>
      <c r="AN488" s="24"/>
      <c r="AO488" s="24"/>
      <c r="AP488" s="24"/>
      <c r="AQ488" s="24"/>
      <c r="AR488" s="24"/>
      <c r="AS488" s="24"/>
    </row>
    <row r="489" spans="1:45" ht="36"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c r="AH489" s="24"/>
      <c r="AI489" s="24"/>
      <c r="AJ489" s="24"/>
      <c r="AK489" s="24"/>
      <c r="AL489" s="24"/>
      <c r="AM489" s="24"/>
      <c r="AN489" s="24"/>
      <c r="AO489" s="24"/>
      <c r="AP489" s="24"/>
      <c r="AQ489" s="24"/>
      <c r="AR489" s="24"/>
      <c r="AS489" s="24"/>
    </row>
    <row r="490" spans="1:45" ht="36"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c r="AH490" s="24"/>
      <c r="AI490" s="24"/>
      <c r="AJ490" s="24"/>
      <c r="AK490" s="24"/>
      <c r="AL490" s="24"/>
      <c r="AM490" s="24"/>
      <c r="AN490" s="24"/>
      <c r="AO490" s="24"/>
      <c r="AP490" s="24"/>
      <c r="AQ490" s="24"/>
      <c r="AR490" s="24"/>
      <c r="AS490" s="24"/>
    </row>
    <row r="491" spans="1:45" ht="36"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c r="AH491" s="24"/>
      <c r="AI491" s="24"/>
      <c r="AJ491" s="24"/>
      <c r="AK491" s="24"/>
      <c r="AL491" s="24"/>
      <c r="AM491" s="24"/>
      <c r="AN491" s="24"/>
      <c r="AO491" s="24"/>
      <c r="AP491" s="24"/>
      <c r="AQ491" s="24"/>
      <c r="AR491" s="24"/>
      <c r="AS491" s="24"/>
    </row>
    <row r="492" spans="1:45" ht="36"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c r="AH492" s="24"/>
      <c r="AI492" s="24"/>
      <c r="AJ492" s="24"/>
      <c r="AK492" s="24"/>
      <c r="AL492" s="24"/>
      <c r="AM492" s="24"/>
      <c r="AN492" s="24"/>
      <c r="AO492" s="24"/>
      <c r="AP492" s="24"/>
      <c r="AQ492" s="24"/>
      <c r="AR492" s="24"/>
      <c r="AS492" s="24"/>
    </row>
    <row r="493" spans="1:45" ht="36"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c r="AH493" s="24"/>
      <c r="AI493" s="24"/>
      <c r="AJ493" s="24"/>
      <c r="AK493" s="24"/>
      <c r="AL493" s="24"/>
      <c r="AM493" s="24"/>
      <c r="AN493" s="24"/>
      <c r="AO493" s="24"/>
      <c r="AP493" s="24"/>
      <c r="AQ493" s="24"/>
      <c r="AR493" s="24"/>
      <c r="AS493" s="24"/>
    </row>
    <row r="494" spans="1:45" ht="36"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c r="AH494" s="24"/>
      <c r="AI494" s="24"/>
      <c r="AJ494" s="24"/>
      <c r="AK494" s="24"/>
      <c r="AL494" s="24"/>
      <c r="AM494" s="24"/>
      <c r="AN494" s="24"/>
      <c r="AO494" s="24"/>
      <c r="AP494" s="24"/>
      <c r="AQ494" s="24"/>
      <c r="AR494" s="24"/>
      <c r="AS494" s="24"/>
    </row>
    <row r="495" spans="1:45" ht="36"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c r="AH495" s="24"/>
      <c r="AI495" s="24"/>
      <c r="AJ495" s="24"/>
      <c r="AK495" s="24"/>
      <c r="AL495" s="24"/>
      <c r="AM495" s="24"/>
      <c r="AN495" s="24"/>
      <c r="AO495" s="24"/>
      <c r="AP495" s="24"/>
      <c r="AQ495" s="24"/>
      <c r="AR495" s="24"/>
      <c r="AS495" s="24"/>
    </row>
    <row r="496" spans="1:45" ht="36"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c r="AH496" s="24"/>
      <c r="AI496" s="24"/>
      <c r="AJ496" s="24"/>
      <c r="AK496" s="24"/>
      <c r="AL496" s="24"/>
      <c r="AM496" s="24"/>
      <c r="AN496" s="24"/>
      <c r="AO496" s="24"/>
      <c r="AP496" s="24"/>
      <c r="AQ496" s="24"/>
      <c r="AR496" s="24"/>
      <c r="AS496" s="24"/>
    </row>
    <row r="497" spans="1:45" ht="36"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c r="AH497" s="24"/>
      <c r="AI497" s="24"/>
      <c r="AJ497" s="24"/>
      <c r="AK497" s="24"/>
      <c r="AL497" s="24"/>
      <c r="AM497" s="24"/>
      <c r="AN497" s="24"/>
      <c r="AO497" s="24"/>
      <c r="AP497" s="24"/>
      <c r="AQ497" s="24"/>
      <c r="AR497" s="24"/>
      <c r="AS497" s="24"/>
    </row>
    <row r="498" spans="1:45" ht="36"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c r="AH498" s="24"/>
      <c r="AI498" s="24"/>
      <c r="AJ498" s="24"/>
      <c r="AK498" s="24"/>
      <c r="AL498" s="24"/>
      <c r="AM498" s="24"/>
      <c r="AN498" s="24"/>
      <c r="AO498" s="24"/>
      <c r="AP498" s="24"/>
      <c r="AQ498" s="24"/>
      <c r="AR498" s="24"/>
      <c r="AS498" s="24"/>
    </row>
    <row r="499" spans="1:45" ht="36"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c r="AH499" s="24"/>
      <c r="AI499" s="24"/>
      <c r="AJ499" s="24"/>
      <c r="AK499" s="24"/>
      <c r="AL499" s="24"/>
      <c r="AM499" s="24"/>
      <c r="AN499" s="24"/>
      <c r="AO499" s="24"/>
      <c r="AP499" s="24"/>
      <c r="AQ499" s="24"/>
      <c r="AR499" s="24"/>
      <c r="AS499" s="24"/>
    </row>
    <row r="500" spans="1:45" ht="36"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c r="AH500" s="24"/>
      <c r="AI500" s="24"/>
      <c r="AJ500" s="24"/>
      <c r="AK500" s="24"/>
      <c r="AL500" s="24"/>
      <c r="AM500" s="24"/>
      <c r="AN500" s="24"/>
      <c r="AO500" s="24"/>
      <c r="AP500" s="24"/>
      <c r="AQ500" s="24"/>
      <c r="AR500" s="24"/>
      <c r="AS500" s="24"/>
    </row>
    <row r="501" spans="1:45" ht="36"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c r="AH501" s="24"/>
      <c r="AI501" s="24"/>
      <c r="AJ501" s="24"/>
      <c r="AK501" s="24"/>
      <c r="AL501" s="24"/>
      <c r="AM501" s="24"/>
      <c r="AN501" s="24"/>
      <c r="AO501" s="24"/>
      <c r="AP501" s="24"/>
      <c r="AQ501" s="24"/>
      <c r="AR501" s="24"/>
      <c r="AS501" s="24"/>
    </row>
    <row r="502" spans="1:45" ht="36"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c r="AH502" s="24"/>
      <c r="AI502" s="24"/>
      <c r="AJ502" s="24"/>
      <c r="AK502" s="24"/>
      <c r="AL502" s="24"/>
      <c r="AM502" s="24"/>
      <c r="AN502" s="24"/>
      <c r="AO502" s="24"/>
      <c r="AP502" s="24"/>
      <c r="AQ502" s="24"/>
      <c r="AR502" s="24"/>
      <c r="AS502" s="24"/>
    </row>
    <row r="503" spans="1:45" ht="36"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c r="AH503" s="24"/>
      <c r="AI503" s="24"/>
      <c r="AJ503" s="24"/>
      <c r="AK503" s="24"/>
      <c r="AL503" s="24"/>
      <c r="AM503" s="24"/>
      <c r="AN503" s="24"/>
      <c r="AO503" s="24"/>
      <c r="AP503" s="24"/>
      <c r="AQ503" s="24"/>
      <c r="AR503" s="24"/>
      <c r="AS503" s="24"/>
    </row>
    <row r="504" spans="1:45" ht="36"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c r="AH504" s="24"/>
      <c r="AI504" s="24"/>
      <c r="AJ504" s="24"/>
      <c r="AK504" s="24"/>
      <c r="AL504" s="24"/>
      <c r="AM504" s="24"/>
      <c r="AN504" s="24"/>
      <c r="AO504" s="24"/>
      <c r="AP504" s="24"/>
      <c r="AQ504" s="24"/>
      <c r="AR504" s="24"/>
      <c r="AS504" s="24"/>
    </row>
    <row r="505" spans="1:45" ht="36"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c r="AH505" s="24"/>
      <c r="AI505" s="24"/>
      <c r="AJ505" s="24"/>
      <c r="AK505" s="24"/>
      <c r="AL505" s="24"/>
      <c r="AM505" s="24"/>
      <c r="AN505" s="24"/>
      <c r="AO505" s="24"/>
      <c r="AP505" s="24"/>
      <c r="AQ505" s="24"/>
      <c r="AR505" s="24"/>
      <c r="AS505" s="24"/>
    </row>
    <row r="506" spans="1:45" ht="36"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c r="AH506" s="24"/>
      <c r="AI506" s="24"/>
      <c r="AJ506" s="24"/>
      <c r="AK506" s="24"/>
      <c r="AL506" s="24"/>
      <c r="AM506" s="24"/>
      <c r="AN506" s="24"/>
      <c r="AO506" s="24"/>
      <c r="AP506" s="24"/>
      <c r="AQ506" s="24"/>
      <c r="AR506" s="24"/>
      <c r="AS506" s="24"/>
    </row>
    <row r="507" spans="1:45" ht="36"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c r="AH507" s="24"/>
      <c r="AI507" s="24"/>
      <c r="AJ507" s="24"/>
      <c r="AK507" s="24"/>
      <c r="AL507" s="24"/>
      <c r="AM507" s="24"/>
      <c r="AN507" s="24"/>
      <c r="AO507" s="24"/>
      <c r="AP507" s="24"/>
      <c r="AQ507" s="24"/>
      <c r="AR507" s="24"/>
      <c r="AS507" s="24"/>
    </row>
    <row r="508" spans="1:45" ht="36"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c r="AH508" s="24"/>
      <c r="AI508" s="24"/>
      <c r="AJ508" s="24"/>
      <c r="AK508" s="24"/>
      <c r="AL508" s="24"/>
      <c r="AM508" s="24"/>
      <c r="AN508" s="24"/>
      <c r="AO508" s="24"/>
      <c r="AP508" s="24"/>
      <c r="AQ508" s="24"/>
      <c r="AR508" s="24"/>
      <c r="AS508" s="24"/>
    </row>
    <row r="509" spans="1:45" ht="36"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c r="AH509" s="24"/>
      <c r="AI509" s="24"/>
      <c r="AJ509" s="24"/>
      <c r="AK509" s="24"/>
      <c r="AL509" s="24"/>
      <c r="AM509" s="24"/>
      <c r="AN509" s="24"/>
      <c r="AO509" s="24"/>
      <c r="AP509" s="24"/>
      <c r="AQ509" s="24"/>
      <c r="AR509" s="24"/>
      <c r="AS509" s="24"/>
    </row>
    <row r="510" spans="1:45" ht="36"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c r="AH510" s="24"/>
      <c r="AI510" s="24"/>
      <c r="AJ510" s="24"/>
      <c r="AK510" s="24"/>
      <c r="AL510" s="24"/>
      <c r="AM510" s="24"/>
      <c r="AN510" s="24"/>
      <c r="AO510" s="24"/>
      <c r="AP510" s="24"/>
      <c r="AQ510" s="24"/>
      <c r="AR510" s="24"/>
      <c r="AS510" s="24"/>
    </row>
    <row r="511" spans="1:45" ht="36"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c r="AH511" s="24"/>
      <c r="AI511" s="24"/>
      <c r="AJ511" s="24"/>
      <c r="AK511" s="24"/>
      <c r="AL511" s="24"/>
      <c r="AM511" s="24"/>
      <c r="AN511" s="24"/>
      <c r="AO511" s="24"/>
      <c r="AP511" s="24"/>
      <c r="AQ511" s="24"/>
      <c r="AR511" s="24"/>
      <c r="AS511" s="24"/>
    </row>
    <row r="512" spans="1:45" ht="36"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c r="AH512" s="24"/>
      <c r="AI512" s="24"/>
      <c r="AJ512" s="24"/>
      <c r="AK512" s="24"/>
      <c r="AL512" s="24"/>
      <c r="AM512" s="24"/>
      <c r="AN512" s="24"/>
      <c r="AO512" s="24"/>
      <c r="AP512" s="24"/>
      <c r="AQ512" s="24"/>
      <c r="AR512" s="24"/>
      <c r="AS512" s="24"/>
    </row>
    <row r="513" spans="1:45" ht="36"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c r="AH513" s="24"/>
      <c r="AI513" s="24"/>
      <c r="AJ513" s="24"/>
      <c r="AK513" s="24"/>
      <c r="AL513" s="24"/>
      <c r="AM513" s="24"/>
      <c r="AN513" s="24"/>
      <c r="AO513" s="24"/>
      <c r="AP513" s="24"/>
      <c r="AQ513" s="24"/>
      <c r="AR513" s="24"/>
      <c r="AS513" s="24"/>
    </row>
    <row r="514" spans="1:45" ht="36"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c r="AH514" s="24"/>
      <c r="AI514" s="24"/>
      <c r="AJ514" s="24"/>
      <c r="AK514" s="24"/>
      <c r="AL514" s="24"/>
      <c r="AM514" s="24"/>
      <c r="AN514" s="24"/>
      <c r="AO514" s="24"/>
      <c r="AP514" s="24"/>
      <c r="AQ514" s="24"/>
      <c r="AR514" s="24"/>
      <c r="AS514" s="24"/>
    </row>
    <row r="515" spans="1:45" ht="36"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c r="AH515" s="24"/>
      <c r="AI515" s="24"/>
      <c r="AJ515" s="24"/>
      <c r="AK515" s="24"/>
      <c r="AL515" s="24"/>
      <c r="AM515" s="24"/>
      <c r="AN515" s="24"/>
      <c r="AO515" s="24"/>
      <c r="AP515" s="24"/>
      <c r="AQ515" s="24"/>
      <c r="AR515" s="24"/>
      <c r="AS515" s="24"/>
    </row>
    <row r="516" spans="1:45" ht="36"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c r="AH516" s="24"/>
      <c r="AI516" s="24"/>
      <c r="AJ516" s="24"/>
      <c r="AK516" s="24"/>
      <c r="AL516" s="24"/>
      <c r="AM516" s="24"/>
      <c r="AN516" s="24"/>
      <c r="AO516" s="24"/>
      <c r="AP516" s="24"/>
      <c r="AQ516" s="24"/>
      <c r="AR516" s="24"/>
      <c r="AS516" s="24"/>
    </row>
    <row r="517" spans="1:45" ht="36"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c r="AH517" s="24"/>
      <c r="AI517" s="24"/>
      <c r="AJ517" s="24"/>
      <c r="AK517" s="24"/>
      <c r="AL517" s="24"/>
      <c r="AM517" s="24"/>
      <c r="AN517" s="24"/>
      <c r="AO517" s="24"/>
      <c r="AP517" s="24"/>
      <c r="AQ517" s="24"/>
      <c r="AR517" s="24"/>
      <c r="AS517" s="24"/>
    </row>
    <row r="518" spans="1:45" ht="36"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c r="AH518" s="24"/>
      <c r="AI518" s="24"/>
      <c r="AJ518" s="24"/>
      <c r="AK518" s="24"/>
      <c r="AL518" s="24"/>
      <c r="AM518" s="24"/>
      <c r="AN518" s="24"/>
      <c r="AO518" s="24"/>
      <c r="AP518" s="24"/>
      <c r="AQ518" s="24"/>
      <c r="AR518" s="24"/>
      <c r="AS518" s="24"/>
    </row>
    <row r="519" spans="1:45" ht="36"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c r="AH519" s="24"/>
      <c r="AI519" s="24"/>
      <c r="AJ519" s="24"/>
      <c r="AK519" s="24"/>
      <c r="AL519" s="24"/>
      <c r="AM519" s="24"/>
      <c r="AN519" s="24"/>
      <c r="AO519" s="24"/>
      <c r="AP519" s="24"/>
      <c r="AQ519" s="24"/>
      <c r="AR519" s="24"/>
      <c r="AS519" s="24"/>
    </row>
    <row r="520" spans="1:45" ht="36"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c r="AH520" s="24"/>
      <c r="AI520" s="24"/>
      <c r="AJ520" s="24"/>
      <c r="AK520" s="24"/>
      <c r="AL520" s="24"/>
      <c r="AM520" s="24"/>
      <c r="AN520" s="24"/>
      <c r="AO520" s="24"/>
      <c r="AP520" s="24"/>
      <c r="AQ520" s="24"/>
      <c r="AR520" s="24"/>
      <c r="AS520" s="24"/>
    </row>
    <row r="521" spans="1:45" ht="36"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c r="AH521" s="24"/>
      <c r="AI521" s="24"/>
      <c r="AJ521" s="24"/>
      <c r="AK521" s="24"/>
      <c r="AL521" s="24"/>
      <c r="AM521" s="24"/>
      <c r="AN521" s="24"/>
      <c r="AO521" s="24"/>
      <c r="AP521" s="24"/>
      <c r="AQ521" s="24"/>
      <c r="AR521" s="24"/>
      <c r="AS521" s="24"/>
    </row>
    <row r="522" spans="1:45" ht="36"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c r="AH522" s="24"/>
      <c r="AI522" s="24"/>
      <c r="AJ522" s="24"/>
      <c r="AK522" s="24"/>
      <c r="AL522" s="24"/>
      <c r="AM522" s="24"/>
      <c r="AN522" s="24"/>
      <c r="AO522" s="24"/>
      <c r="AP522" s="24"/>
      <c r="AQ522" s="24"/>
      <c r="AR522" s="24"/>
      <c r="AS522" s="24"/>
    </row>
    <row r="523" spans="1:45" ht="36"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c r="AH523" s="24"/>
      <c r="AI523" s="24"/>
      <c r="AJ523" s="24"/>
      <c r="AK523" s="24"/>
      <c r="AL523" s="24"/>
      <c r="AM523" s="24"/>
      <c r="AN523" s="24"/>
      <c r="AO523" s="24"/>
      <c r="AP523" s="24"/>
      <c r="AQ523" s="24"/>
      <c r="AR523" s="24"/>
      <c r="AS523" s="24"/>
    </row>
    <row r="524" spans="1:45" ht="36"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c r="AH524" s="24"/>
      <c r="AI524" s="24"/>
      <c r="AJ524" s="24"/>
      <c r="AK524" s="24"/>
      <c r="AL524" s="24"/>
      <c r="AM524" s="24"/>
      <c r="AN524" s="24"/>
      <c r="AO524" s="24"/>
      <c r="AP524" s="24"/>
      <c r="AQ524" s="24"/>
      <c r="AR524" s="24"/>
      <c r="AS524" s="24"/>
    </row>
    <row r="525" spans="1:45" ht="36"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c r="AH525" s="24"/>
      <c r="AI525" s="24"/>
      <c r="AJ525" s="24"/>
      <c r="AK525" s="24"/>
      <c r="AL525" s="24"/>
      <c r="AM525" s="24"/>
      <c r="AN525" s="24"/>
      <c r="AO525" s="24"/>
      <c r="AP525" s="24"/>
      <c r="AQ525" s="24"/>
      <c r="AR525" s="24"/>
      <c r="AS525" s="24"/>
    </row>
    <row r="526" spans="1:45" ht="36"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c r="AH526" s="24"/>
      <c r="AI526" s="24"/>
      <c r="AJ526" s="24"/>
      <c r="AK526" s="24"/>
      <c r="AL526" s="24"/>
      <c r="AM526" s="24"/>
      <c r="AN526" s="24"/>
      <c r="AO526" s="24"/>
      <c r="AP526" s="24"/>
      <c r="AQ526" s="24"/>
      <c r="AR526" s="24"/>
      <c r="AS526" s="24"/>
    </row>
    <row r="527" spans="1:45" ht="36"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c r="AH527" s="24"/>
      <c r="AI527" s="24"/>
      <c r="AJ527" s="24"/>
      <c r="AK527" s="24"/>
      <c r="AL527" s="24"/>
      <c r="AM527" s="24"/>
      <c r="AN527" s="24"/>
      <c r="AO527" s="24"/>
      <c r="AP527" s="24"/>
      <c r="AQ527" s="24"/>
      <c r="AR527" s="24"/>
      <c r="AS527" s="24"/>
    </row>
    <row r="528" spans="1:45" ht="36"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c r="AH528" s="24"/>
      <c r="AI528" s="24"/>
      <c r="AJ528" s="24"/>
      <c r="AK528" s="24"/>
      <c r="AL528" s="24"/>
      <c r="AM528" s="24"/>
      <c r="AN528" s="24"/>
      <c r="AO528" s="24"/>
      <c r="AP528" s="24"/>
      <c r="AQ528" s="24"/>
      <c r="AR528" s="24"/>
      <c r="AS528" s="24"/>
    </row>
    <row r="529" spans="1:45" ht="36"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c r="AH529" s="24"/>
      <c r="AI529" s="24"/>
      <c r="AJ529" s="24"/>
      <c r="AK529" s="24"/>
      <c r="AL529" s="24"/>
      <c r="AM529" s="24"/>
      <c r="AN529" s="24"/>
      <c r="AO529" s="24"/>
      <c r="AP529" s="24"/>
      <c r="AQ529" s="24"/>
      <c r="AR529" s="24"/>
      <c r="AS529" s="24"/>
    </row>
    <row r="530" spans="1:45" ht="36"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c r="AH530" s="24"/>
      <c r="AI530" s="24"/>
      <c r="AJ530" s="24"/>
      <c r="AK530" s="24"/>
      <c r="AL530" s="24"/>
      <c r="AM530" s="24"/>
      <c r="AN530" s="24"/>
      <c r="AO530" s="24"/>
      <c r="AP530" s="24"/>
      <c r="AQ530" s="24"/>
      <c r="AR530" s="24"/>
      <c r="AS530" s="24"/>
    </row>
    <row r="531" spans="1:45" ht="36"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c r="AH531" s="24"/>
      <c r="AI531" s="24"/>
      <c r="AJ531" s="24"/>
      <c r="AK531" s="24"/>
      <c r="AL531" s="24"/>
      <c r="AM531" s="24"/>
      <c r="AN531" s="24"/>
      <c r="AO531" s="24"/>
      <c r="AP531" s="24"/>
      <c r="AQ531" s="24"/>
      <c r="AR531" s="24"/>
      <c r="AS531" s="24"/>
    </row>
    <row r="532" spans="1:45" ht="36"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c r="AH532" s="24"/>
      <c r="AI532" s="24"/>
      <c r="AJ532" s="24"/>
      <c r="AK532" s="24"/>
      <c r="AL532" s="24"/>
      <c r="AM532" s="24"/>
      <c r="AN532" s="24"/>
      <c r="AO532" s="24"/>
      <c r="AP532" s="24"/>
      <c r="AQ532" s="24"/>
      <c r="AR532" s="24"/>
      <c r="AS532" s="24"/>
    </row>
    <row r="533" spans="1:45" ht="36"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c r="AH533" s="24"/>
      <c r="AI533" s="24"/>
      <c r="AJ533" s="24"/>
      <c r="AK533" s="24"/>
      <c r="AL533" s="24"/>
      <c r="AM533" s="24"/>
      <c r="AN533" s="24"/>
      <c r="AO533" s="24"/>
      <c r="AP533" s="24"/>
      <c r="AQ533" s="24"/>
      <c r="AR533" s="24"/>
      <c r="AS533" s="24"/>
    </row>
    <row r="534" spans="1:45" ht="36"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c r="AH534" s="24"/>
      <c r="AI534" s="24"/>
      <c r="AJ534" s="24"/>
      <c r="AK534" s="24"/>
      <c r="AL534" s="24"/>
      <c r="AM534" s="24"/>
      <c r="AN534" s="24"/>
      <c r="AO534" s="24"/>
      <c r="AP534" s="24"/>
      <c r="AQ534" s="24"/>
      <c r="AR534" s="24"/>
      <c r="AS534" s="24"/>
    </row>
    <row r="535" spans="1:45" ht="36"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c r="AH535" s="24"/>
      <c r="AI535" s="24"/>
      <c r="AJ535" s="24"/>
      <c r="AK535" s="24"/>
      <c r="AL535" s="24"/>
      <c r="AM535" s="24"/>
      <c r="AN535" s="24"/>
      <c r="AO535" s="24"/>
      <c r="AP535" s="24"/>
      <c r="AQ535" s="24"/>
      <c r="AR535" s="24"/>
      <c r="AS535" s="24"/>
    </row>
    <row r="536" spans="1:45" ht="36"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c r="AH536" s="24"/>
      <c r="AI536" s="24"/>
      <c r="AJ536" s="24"/>
      <c r="AK536" s="24"/>
      <c r="AL536" s="24"/>
      <c r="AM536" s="24"/>
      <c r="AN536" s="24"/>
      <c r="AO536" s="24"/>
      <c r="AP536" s="24"/>
      <c r="AQ536" s="24"/>
      <c r="AR536" s="24"/>
      <c r="AS536" s="24"/>
    </row>
    <row r="537" spans="1:45" ht="36"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c r="AH537" s="24"/>
      <c r="AI537" s="24"/>
      <c r="AJ537" s="24"/>
      <c r="AK537" s="24"/>
      <c r="AL537" s="24"/>
      <c r="AM537" s="24"/>
      <c r="AN537" s="24"/>
      <c r="AO537" s="24"/>
      <c r="AP537" s="24"/>
      <c r="AQ537" s="24"/>
      <c r="AR537" s="24"/>
      <c r="AS537" s="24"/>
    </row>
    <row r="538" spans="1:45" ht="36"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c r="AH538" s="24"/>
      <c r="AI538" s="24"/>
      <c r="AJ538" s="24"/>
      <c r="AK538" s="24"/>
      <c r="AL538" s="24"/>
      <c r="AM538" s="24"/>
      <c r="AN538" s="24"/>
      <c r="AO538" s="24"/>
      <c r="AP538" s="24"/>
      <c r="AQ538" s="24"/>
      <c r="AR538" s="24"/>
      <c r="AS538" s="24"/>
    </row>
    <row r="539" spans="1:45" ht="36"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c r="AH539" s="24"/>
      <c r="AI539" s="24"/>
      <c r="AJ539" s="24"/>
      <c r="AK539" s="24"/>
      <c r="AL539" s="24"/>
      <c r="AM539" s="24"/>
      <c r="AN539" s="24"/>
      <c r="AO539" s="24"/>
      <c r="AP539" s="24"/>
      <c r="AQ539" s="24"/>
      <c r="AR539" s="24"/>
      <c r="AS539" s="24"/>
    </row>
    <row r="540" spans="1:45" ht="36"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c r="AH540" s="24"/>
      <c r="AI540" s="24"/>
      <c r="AJ540" s="24"/>
      <c r="AK540" s="24"/>
      <c r="AL540" s="24"/>
      <c r="AM540" s="24"/>
      <c r="AN540" s="24"/>
      <c r="AO540" s="24"/>
      <c r="AP540" s="24"/>
      <c r="AQ540" s="24"/>
      <c r="AR540" s="24"/>
      <c r="AS540" s="24"/>
    </row>
    <row r="541" spans="1:45" ht="36"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c r="AH541" s="24"/>
      <c r="AI541" s="24"/>
      <c r="AJ541" s="24"/>
      <c r="AK541" s="24"/>
      <c r="AL541" s="24"/>
      <c r="AM541" s="24"/>
      <c r="AN541" s="24"/>
      <c r="AO541" s="24"/>
      <c r="AP541" s="24"/>
      <c r="AQ541" s="24"/>
      <c r="AR541" s="24"/>
      <c r="AS541" s="24"/>
    </row>
    <row r="542" spans="1:45" ht="36"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c r="AH542" s="24"/>
      <c r="AI542" s="24"/>
      <c r="AJ542" s="24"/>
      <c r="AK542" s="24"/>
      <c r="AL542" s="24"/>
      <c r="AM542" s="24"/>
      <c r="AN542" s="24"/>
      <c r="AO542" s="24"/>
      <c r="AP542" s="24"/>
      <c r="AQ542" s="24"/>
      <c r="AR542" s="24"/>
      <c r="AS542" s="24"/>
    </row>
    <row r="543" spans="1:45" ht="36"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c r="AH543" s="24"/>
      <c r="AI543" s="24"/>
      <c r="AJ543" s="24"/>
      <c r="AK543" s="24"/>
      <c r="AL543" s="24"/>
      <c r="AM543" s="24"/>
      <c r="AN543" s="24"/>
      <c r="AO543" s="24"/>
      <c r="AP543" s="24"/>
      <c r="AQ543" s="24"/>
      <c r="AR543" s="24"/>
      <c r="AS543" s="24"/>
    </row>
    <row r="544" spans="1:45" ht="36"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c r="AH544" s="24"/>
      <c r="AI544" s="24"/>
      <c r="AJ544" s="24"/>
      <c r="AK544" s="24"/>
      <c r="AL544" s="24"/>
      <c r="AM544" s="24"/>
      <c r="AN544" s="24"/>
      <c r="AO544" s="24"/>
      <c r="AP544" s="24"/>
      <c r="AQ544" s="24"/>
      <c r="AR544" s="24"/>
      <c r="AS544" s="24"/>
    </row>
    <row r="545" spans="1:45" ht="36"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c r="AH545" s="24"/>
      <c r="AI545" s="24"/>
      <c r="AJ545" s="24"/>
      <c r="AK545" s="24"/>
      <c r="AL545" s="24"/>
      <c r="AM545" s="24"/>
      <c r="AN545" s="24"/>
      <c r="AO545" s="24"/>
      <c r="AP545" s="24"/>
      <c r="AQ545" s="24"/>
      <c r="AR545" s="24"/>
      <c r="AS545" s="24"/>
    </row>
    <row r="546" spans="1:45" ht="36"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c r="AH546" s="24"/>
      <c r="AI546" s="24"/>
      <c r="AJ546" s="24"/>
      <c r="AK546" s="24"/>
      <c r="AL546" s="24"/>
      <c r="AM546" s="24"/>
      <c r="AN546" s="24"/>
      <c r="AO546" s="24"/>
      <c r="AP546" s="24"/>
      <c r="AQ546" s="24"/>
      <c r="AR546" s="24"/>
      <c r="AS546" s="24"/>
    </row>
    <row r="547" spans="1:45" ht="36"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c r="AH547" s="24"/>
      <c r="AI547" s="24"/>
      <c r="AJ547" s="24"/>
      <c r="AK547" s="24"/>
      <c r="AL547" s="24"/>
      <c r="AM547" s="24"/>
      <c r="AN547" s="24"/>
      <c r="AO547" s="24"/>
      <c r="AP547" s="24"/>
      <c r="AQ547" s="24"/>
      <c r="AR547" s="24"/>
      <c r="AS547" s="24"/>
    </row>
    <row r="548" spans="1:45" ht="36"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c r="AH548" s="24"/>
      <c r="AI548" s="24"/>
      <c r="AJ548" s="24"/>
      <c r="AK548" s="24"/>
      <c r="AL548" s="24"/>
      <c r="AM548" s="24"/>
      <c r="AN548" s="24"/>
      <c r="AO548" s="24"/>
      <c r="AP548" s="24"/>
      <c r="AQ548" s="24"/>
      <c r="AR548" s="24"/>
      <c r="AS548" s="24"/>
    </row>
    <row r="549" spans="1:45" ht="36"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c r="AH549" s="24"/>
      <c r="AI549" s="24"/>
      <c r="AJ549" s="24"/>
      <c r="AK549" s="24"/>
      <c r="AL549" s="24"/>
      <c r="AM549" s="24"/>
      <c r="AN549" s="24"/>
      <c r="AO549" s="24"/>
      <c r="AP549" s="24"/>
      <c r="AQ549" s="24"/>
      <c r="AR549" s="24"/>
      <c r="AS549" s="24"/>
    </row>
    <row r="550" spans="1:45" ht="36"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c r="AH550" s="24"/>
      <c r="AI550" s="24"/>
      <c r="AJ550" s="24"/>
      <c r="AK550" s="24"/>
      <c r="AL550" s="24"/>
      <c r="AM550" s="24"/>
      <c r="AN550" s="24"/>
      <c r="AO550" s="24"/>
      <c r="AP550" s="24"/>
      <c r="AQ550" s="24"/>
      <c r="AR550" s="24"/>
      <c r="AS550" s="24"/>
    </row>
    <row r="551" spans="1:45" ht="36"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c r="AH551" s="24"/>
      <c r="AI551" s="24"/>
      <c r="AJ551" s="24"/>
      <c r="AK551" s="24"/>
      <c r="AL551" s="24"/>
      <c r="AM551" s="24"/>
      <c r="AN551" s="24"/>
      <c r="AO551" s="24"/>
      <c r="AP551" s="24"/>
      <c r="AQ551" s="24"/>
      <c r="AR551" s="24"/>
      <c r="AS551" s="24"/>
    </row>
    <row r="552" spans="1:45" ht="36"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c r="AH552" s="24"/>
      <c r="AI552" s="24"/>
      <c r="AJ552" s="24"/>
      <c r="AK552" s="24"/>
      <c r="AL552" s="24"/>
      <c r="AM552" s="24"/>
      <c r="AN552" s="24"/>
      <c r="AO552" s="24"/>
      <c r="AP552" s="24"/>
      <c r="AQ552" s="24"/>
      <c r="AR552" s="24"/>
      <c r="AS552" s="24"/>
    </row>
    <row r="553" spans="1:45" ht="36"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c r="AH553" s="24"/>
      <c r="AI553" s="24"/>
      <c r="AJ553" s="24"/>
      <c r="AK553" s="24"/>
      <c r="AL553" s="24"/>
      <c r="AM553" s="24"/>
      <c r="AN553" s="24"/>
      <c r="AO553" s="24"/>
      <c r="AP553" s="24"/>
      <c r="AQ553" s="24"/>
      <c r="AR553" s="24"/>
      <c r="AS553" s="24"/>
    </row>
    <row r="554" spans="1:45" ht="36"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c r="AH554" s="24"/>
      <c r="AI554" s="24"/>
      <c r="AJ554" s="24"/>
      <c r="AK554" s="24"/>
      <c r="AL554" s="24"/>
      <c r="AM554" s="24"/>
      <c r="AN554" s="24"/>
      <c r="AO554" s="24"/>
      <c r="AP554" s="24"/>
      <c r="AQ554" s="24"/>
      <c r="AR554" s="24"/>
      <c r="AS554" s="24"/>
    </row>
    <row r="555" spans="1:45" ht="36"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c r="AH555" s="24"/>
      <c r="AI555" s="24"/>
      <c r="AJ555" s="24"/>
      <c r="AK555" s="24"/>
      <c r="AL555" s="24"/>
      <c r="AM555" s="24"/>
      <c r="AN555" s="24"/>
      <c r="AO555" s="24"/>
      <c r="AP555" s="24"/>
      <c r="AQ555" s="24"/>
      <c r="AR555" s="24"/>
      <c r="AS555" s="24"/>
    </row>
    <row r="556" spans="1:45" ht="36"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c r="AH556" s="24"/>
      <c r="AI556" s="24"/>
      <c r="AJ556" s="24"/>
      <c r="AK556" s="24"/>
      <c r="AL556" s="24"/>
      <c r="AM556" s="24"/>
      <c r="AN556" s="24"/>
      <c r="AO556" s="24"/>
      <c r="AP556" s="24"/>
      <c r="AQ556" s="24"/>
      <c r="AR556" s="24"/>
      <c r="AS556" s="24"/>
    </row>
    <row r="557" spans="1:45" ht="36"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c r="AH557" s="24"/>
      <c r="AI557" s="24"/>
      <c r="AJ557" s="24"/>
      <c r="AK557" s="24"/>
      <c r="AL557" s="24"/>
      <c r="AM557" s="24"/>
      <c r="AN557" s="24"/>
      <c r="AO557" s="24"/>
      <c r="AP557" s="24"/>
      <c r="AQ557" s="24"/>
      <c r="AR557" s="24"/>
      <c r="AS557" s="24"/>
    </row>
    <row r="558" spans="1:45" ht="36"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c r="AH558" s="24"/>
      <c r="AI558" s="24"/>
      <c r="AJ558" s="24"/>
      <c r="AK558" s="24"/>
      <c r="AL558" s="24"/>
      <c r="AM558" s="24"/>
      <c r="AN558" s="24"/>
      <c r="AO558" s="24"/>
      <c r="AP558" s="24"/>
      <c r="AQ558" s="24"/>
      <c r="AR558" s="24"/>
      <c r="AS558" s="24"/>
    </row>
    <row r="559" spans="1:45" ht="36"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c r="AH559" s="24"/>
      <c r="AI559" s="24"/>
      <c r="AJ559" s="24"/>
      <c r="AK559" s="24"/>
      <c r="AL559" s="24"/>
      <c r="AM559" s="24"/>
      <c r="AN559" s="24"/>
      <c r="AO559" s="24"/>
      <c r="AP559" s="24"/>
      <c r="AQ559" s="24"/>
      <c r="AR559" s="24"/>
      <c r="AS559" s="24"/>
    </row>
    <row r="560" spans="1:45" ht="36"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c r="AH560" s="24"/>
      <c r="AI560" s="24"/>
      <c r="AJ560" s="24"/>
      <c r="AK560" s="24"/>
      <c r="AL560" s="24"/>
      <c r="AM560" s="24"/>
      <c r="AN560" s="24"/>
      <c r="AO560" s="24"/>
      <c r="AP560" s="24"/>
      <c r="AQ560" s="24"/>
      <c r="AR560" s="24"/>
      <c r="AS560" s="24"/>
    </row>
    <row r="561" spans="1:45" ht="36"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c r="AH561" s="24"/>
      <c r="AI561" s="24"/>
      <c r="AJ561" s="24"/>
      <c r="AK561" s="24"/>
      <c r="AL561" s="24"/>
      <c r="AM561" s="24"/>
      <c r="AN561" s="24"/>
      <c r="AO561" s="24"/>
      <c r="AP561" s="24"/>
      <c r="AQ561" s="24"/>
      <c r="AR561" s="24"/>
      <c r="AS561" s="24"/>
    </row>
    <row r="562" spans="1:45" ht="36"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c r="AH562" s="24"/>
      <c r="AI562" s="24"/>
      <c r="AJ562" s="24"/>
      <c r="AK562" s="24"/>
      <c r="AL562" s="24"/>
      <c r="AM562" s="24"/>
      <c r="AN562" s="24"/>
      <c r="AO562" s="24"/>
      <c r="AP562" s="24"/>
      <c r="AQ562" s="24"/>
      <c r="AR562" s="24"/>
      <c r="AS562" s="24"/>
    </row>
    <row r="563" spans="1:45" ht="36"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c r="AH563" s="24"/>
      <c r="AI563" s="24"/>
      <c r="AJ563" s="24"/>
      <c r="AK563" s="24"/>
      <c r="AL563" s="24"/>
      <c r="AM563" s="24"/>
      <c r="AN563" s="24"/>
      <c r="AO563" s="24"/>
      <c r="AP563" s="24"/>
      <c r="AQ563" s="24"/>
      <c r="AR563" s="24"/>
      <c r="AS563" s="24"/>
    </row>
    <row r="564" spans="1:45" ht="36"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c r="AH564" s="24"/>
      <c r="AI564" s="24"/>
      <c r="AJ564" s="24"/>
      <c r="AK564" s="24"/>
      <c r="AL564" s="24"/>
      <c r="AM564" s="24"/>
      <c r="AN564" s="24"/>
      <c r="AO564" s="24"/>
      <c r="AP564" s="24"/>
      <c r="AQ564" s="24"/>
      <c r="AR564" s="24"/>
      <c r="AS564" s="24"/>
    </row>
    <row r="565" spans="1:45" ht="36"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c r="AH565" s="24"/>
      <c r="AI565" s="24"/>
      <c r="AJ565" s="24"/>
      <c r="AK565" s="24"/>
      <c r="AL565" s="24"/>
      <c r="AM565" s="24"/>
      <c r="AN565" s="24"/>
      <c r="AO565" s="24"/>
      <c r="AP565" s="24"/>
      <c r="AQ565" s="24"/>
      <c r="AR565" s="24"/>
      <c r="AS565" s="24"/>
    </row>
    <row r="566" spans="1:45" ht="36"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c r="AH566" s="24"/>
      <c r="AI566" s="24"/>
      <c r="AJ566" s="24"/>
      <c r="AK566" s="24"/>
      <c r="AL566" s="24"/>
      <c r="AM566" s="24"/>
      <c r="AN566" s="24"/>
      <c r="AO566" s="24"/>
      <c r="AP566" s="24"/>
      <c r="AQ566" s="24"/>
      <c r="AR566" s="24"/>
      <c r="AS566" s="24"/>
    </row>
    <row r="567" spans="1:45" ht="36"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c r="AH567" s="24"/>
      <c r="AI567" s="24"/>
      <c r="AJ567" s="24"/>
      <c r="AK567" s="24"/>
      <c r="AL567" s="24"/>
      <c r="AM567" s="24"/>
      <c r="AN567" s="24"/>
      <c r="AO567" s="24"/>
      <c r="AP567" s="24"/>
      <c r="AQ567" s="24"/>
      <c r="AR567" s="24"/>
      <c r="AS567" s="24"/>
    </row>
    <row r="568" spans="1:45" ht="36"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c r="AH568" s="24"/>
      <c r="AI568" s="24"/>
      <c r="AJ568" s="24"/>
      <c r="AK568" s="24"/>
      <c r="AL568" s="24"/>
      <c r="AM568" s="24"/>
      <c r="AN568" s="24"/>
      <c r="AO568" s="24"/>
      <c r="AP568" s="24"/>
      <c r="AQ568" s="24"/>
      <c r="AR568" s="24"/>
      <c r="AS568" s="24"/>
    </row>
    <row r="569" spans="1:45" ht="36"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c r="AH569" s="24"/>
      <c r="AI569" s="24"/>
      <c r="AJ569" s="24"/>
      <c r="AK569" s="24"/>
      <c r="AL569" s="24"/>
      <c r="AM569" s="24"/>
      <c r="AN569" s="24"/>
      <c r="AO569" s="24"/>
      <c r="AP569" s="24"/>
      <c r="AQ569" s="24"/>
      <c r="AR569" s="24"/>
      <c r="AS569" s="24"/>
    </row>
    <row r="570" spans="1:45" ht="36"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c r="AH570" s="24"/>
      <c r="AI570" s="24"/>
      <c r="AJ570" s="24"/>
      <c r="AK570" s="24"/>
      <c r="AL570" s="24"/>
      <c r="AM570" s="24"/>
      <c r="AN570" s="24"/>
      <c r="AO570" s="24"/>
      <c r="AP570" s="24"/>
      <c r="AQ570" s="24"/>
      <c r="AR570" s="24"/>
      <c r="AS570" s="24"/>
    </row>
    <row r="571" spans="1:45" ht="36"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c r="AH571" s="24"/>
      <c r="AI571" s="24"/>
      <c r="AJ571" s="24"/>
      <c r="AK571" s="24"/>
      <c r="AL571" s="24"/>
      <c r="AM571" s="24"/>
      <c r="AN571" s="24"/>
      <c r="AO571" s="24"/>
      <c r="AP571" s="24"/>
      <c r="AQ571" s="24"/>
      <c r="AR571" s="24"/>
      <c r="AS571" s="24"/>
    </row>
    <row r="572" spans="1:45" ht="36"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c r="AH572" s="24"/>
      <c r="AI572" s="24"/>
      <c r="AJ572" s="24"/>
      <c r="AK572" s="24"/>
      <c r="AL572" s="24"/>
      <c r="AM572" s="24"/>
      <c r="AN572" s="24"/>
      <c r="AO572" s="24"/>
      <c r="AP572" s="24"/>
      <c r="AQ572" s="24"/>
      <c r="AR572" s="24"/>
      <c r="AS572" s="24"/>
    </row>
    <row r="573" spans="1:45" ht="36"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c r="AH573" s="24"/>
      <c r="AI573" s="24"/>
      <c r="AJ573" s="24"/>
      <c r="AK573" s="24"/>
      <c r="AL573" s="24"/>
      <c r="AM573" s="24"/>
      <c r="AN573" s="24"/>
      <c r="AO573" s="24"/>
      <c r="AP573" s="24"/>
      <c r="AQ573" s="24"/>
      <c r="AR573" s="24"/>
      <c r="AS573" s="24"/>
    </row>
    <row r="574" spans="1:45" ht="36"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c r="AH574" s="24"/>
      <c r="AI574" s="24"/>
      <c r="AJ574" s="24"/>
      <c r="AK574" s="24"/>
      <c r="AL574" s="24"/>
      <c r="AM574" s="24"/>
      <c r="AN574" s="24"/>
      <c r="AO574" s="24"/>
      <c r="AP574" s="24"/>
      <c r="AQ574" s="24"/>
      <c r="AR574" s="24"/>
      <c r="AS574" s="24"/>
    </row>
    <row r="575" spans="1:45" ht="36"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c r="AH575" s="24"/>
      <c r="AI575" s="24"/>
      <c r="AJ575" s="24"/>
      <c r="AK575" s="24"/>
      <c r="AL575" s="24"/>
      <c r="AM575" s="24"/>
      <c r="AN575" s="24"/>
      <c r="AO575" s="24"/>
      <c r="AP575" s="24"/>
      <c r="AQ575" s="24"/>
      <c r="AR575" s="24"/>
      <c r="AS575" s="24"/>
    </row>
    <row r="576" spans="1:45" ht="36"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c r="AH576" s="24"/>
      <c r="AI576" s="24"/>
      <c r="AJ576" s="24"/>
      <c r="AK576" s="24"/>
      <c r="AL576" s="24"/>
      <c r="AM576" s="24"/>
      <c r="AN576" s="24"/>
      <c r="AO576" s="24"/>
      <c r="AP576" s="24"/>
      <c r="AQ576" s="24"/>
      <c r="AR576" s="24"/>
      <c r="AS576" s="24"/>
    </row>
    <row r="577" spans="1:45" ht="36"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c r="AH577" s="24"/>
      <c r="AI577" s="24"/>
      <c r="AJ577" s="24"/>
      <c r="AK577" s="24"/>
      <c r="AL577" s="24"/>
      <c r="AM577" s="24"/>
      <c r="AN577" s="24"/>
      <c r="AO577" s="24"/>
      <c r="AP577" s="24"/>
      <c r="AQ577" s="24"/>
      <c r="AR577" s="24"/>
      <c r="AS577" s="24"/>
    </row>
    <row r="578" spans="1:45" ht="36"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c r="AH578" s="24"/>
      <c r="AI578" s="24"/>
      <c r="AJ578" s="24"/>
      <c r="AK578" s="24"/>
      <c r="AL578" s="24"/>
      <c r="AM578" s="24"/>
      <c r="AN578" s="24"/>
      <c r="AO578" s="24"/>
      <c r="AP578" s="24"/>
      <c r="AQ578" s="24"/>
      <c r="AR578" s="24"/>
      <c r="AS578" s="24"/>
    </row>
    <row r="579" spans="1:45" ht="36"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c r="AH579" s="24"/>
      <c r="AI579" s="24"/>
      <c r="AJ579" s="24"/>
      <c r="AK579" s="24"/>
      <c r="AL579" s="24"/>
      <c r="AM579" s="24"/>
      <c r="AN579" s="24"/>
      <c r="AO579" s="24"/>
      <c r="AP579" s="24"/>
      <c r="AQ579" s="24"/>
      <c r="AR579" s="24"/>
      <c r="AS579" s="24"/>
    </row>
    <row r="580" spans="1:45" ht="36"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c r="AH580" s="24"/>
      <c r="AI580" s="24"/>
      <c r="AJ580" s="24"/>
      <c r="AK580" s="24"/>
      <c r="AL580" s="24"/>
      <c r="AM580" s="24"/>
      <c r="AN580" s="24"/>
      <c r="AO580" s="24"/>
      <c r="AP580" s="24"/>
      <c r="AQ580" s="24"/>
      <c r="AR580" s="24"/>
      <c r="AS580" s="24"/>
    </row>
    <row r="581" spans="1:45" ht="36"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c r="AH581" s="24"/>
      <c r="AI581" s="24"/>
      <c r="AJ581" s="24"/>
      <c r="AK581" s="24"/>
      <c r="AL581" s="24"/>
      <c r="AM581" s="24"/>
      <c r="AN581" s="24"/>
      <c r="AO581" s="24"/>
      <c r="AP581" s="24"/>
      <c r="AQ581" s="24"/>
      <c r="AR581" s="24"/>
      <c r="AS581" s="24"/>
    </row>
    <row r="582" spans="1:45" ht="36"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c r="AH582" s="24"/>
      <c r="AI582" s="24"/>
      <c r="AJ582" s="24"/>
      <c r="AK582" s="24"/>
      <c r="AL582" s="24"/>
      <c r="AM582" s="24"/>
      <c r="AN582" s="24"/>
      <c r="AO582" s="24"/>
      <c r="AP582" s="24"/>
      <c r="AQ582" s="24"/>
      <c r="AR582" s="24"/>
      <c r="AS582" s="24"/>
    </row>
    <row r="583" spans="1:45" ht="36"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c r="AH583" s="24"/>
      <c r="AI583" s="24"/>
      <c r="AJ583" s="24"/>
      <c r="AK583" s="24"/>
      <c r="AL583" s="24"/>
      <c r="AM583" s="24"/>
      <c r="AN583" s="24"/>
      <c r="AO583" s="24"/>
      <c r="AP583" s="24"/>
      <c r="AQ583" s="24"/>
      <c r="AR583" s="24"/>
      <c r="AS583" s="24"/>
    </row>
    <row r="584" spans="1:45" ht="36"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c r="AH584" s="24"/>
      <c r="AI584" s="24"/>
      <c r="AJ584" s="24"/>
      <c r="AK584" s="24"/>
      <c r="AL584" s="24"/>
      <c r="AM584" s="24"/>
      <c r="AN584" s="24"/>
      <c r="AO584" s="24"/>
      <c r="AP584" s="24"/>
      <c r="AQ584" s="24"/>
      <c r="AR584" s="24"/>
      <c r="AS584" s="24"/>
    </row>
    <row r="585" spans="1:45" ht="36"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c r="AH585" s="24"/>
      <c r="AI585" s="24"/>
      <c r="AJ585" s="24"/>
      <c r="AK585" s="24"/>
      <c r="AL585" s="24"/>
      <c r="AM585" s="24"/>
      <c r="AN585" s="24"/>
      <c r="AO585" s="24"/>
      <c r="AP585" s="24"/>
      <c r="AQ585" s="24"/>
      <c r="AR585" s="24"/>
      <c r="AS585" s="24"/>
    </row>
    <row r="586" spans="1:45" ht="36"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c r="AH586" s="24"/>
      <c r="AI586" s="24"/>
      <c r="AJ586" s="24"/>
      <c r="AK586" s="24"/>
      <c r="AL586" s="24"/>
      <c r="AM586" s="24"/>
      <c r="AN586" s="24"/>
      <c r="AO586" s="24"/>
      <c r="AP586" s="24"/>
      <c r="AQ586" s="24"/>
      <c r="AR586" s="24"/>
      <c r="AS586" s="24"/>
    </row>
    <row r="587" spans="1:45" ht="36"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c r="AH587" s="24"/>
      <c r="AI587" s="24"/>
      <c r="AJ587" s="24"/>
      <c r="AK587" s="24"/>
      <c r="AL587" s="24"/>
      <c r="AM587" s="24"/>
      <c r="AN587" s="24"/>
      <c r="AO587" s="24"/>
      <c r="AP587" s="24"/>
      <c r="AQ587" s="24"/>
      <c r="AR587" s="24"/>
      <c r="AS587" s="24"/>
    </row>
    <row r="588" spans="1:45" ht="36"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c r="AH588" s="24"/>
      <c r="AI588" s="24"/>
      <c r="AJ588" s="24"/>
      <c r="AK588" s="24"/>
      <c r="AL588" s="24"/>
      <c r="AM588" s="24"/>
      <c r="AN588" s="24"/>
      <c r="AO588" s="24"/>
      <c r="AP588" s="24"/>
      <c r="AQ588" s="24"/>
      <c r="AR588" s="24"/>
      <c r="AS588" s="24"/>
    </row>
    <row r="589" spans="1:45" ht="36"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c r="AH589" s="24"/>
      <c r="AI589" s="24"/>
      <c r="AJ589" s="24"/>
      <c r="AK589" s="24"/>
      <c r="AL589" s="24"/>
      <c r="AM589" s="24"/>
      <c r="AN589" s="24"/>
      <c r="AO589" s="24"/>
      <c r="AP589" s="24"/>
      <c r="AQ589" s="24"/>
      <c r="AR589" s="24"/>
      <c r="AS589" s="24"/>
    </row>
    <row r="590" spans="1:45" ht="36"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c r="AH590" s="24"/>
      <c r="AI590" s="24"/>
      <c r="AJ590" s="24"/>
      <c r="AK590" s="24"/>
      <c r="AL590" s="24"/>
      <c r="AM590" s="24"/>
      <c r="AN590" s="24"/>
      <c r="AO590" s="24"/>
      <c r="AP590" s="24"/>
      <c r="AQ590" s="24"/>
      <c r="AR590" s="24"/>
      <c r="AS590" s="24"/>
    </row>
    <row r="591" spans="1:45" ht="36"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c r="AH591" s="24"/>
      <c r="AI591" s="24"/>
      <c r="AJ591" s="24"/>
      <c r="AK591" s="24"/>
      <c r="AL591" s="24"/>
      <c r="AM591" s="24"/>
      <c r="AN591" s="24"/>
      <c r="AO591" s="24"/>
      <c r="AP591" s="24"/>
      <c r="AQ591" s="24"/>
      <c r="AR591" s="24"/>
      <c r="AS591" s="24"/>
    </row>
    <row r="592" spans="1:45" ht="36"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c r="AH592" s="24"/>
      <c r="AI592" s="24"/>
      <c r="AJ592" s="24"/>
      <c r="AK592" s="24"/>
      <c r="AL592" s="24"/>
      <c r="AM592" s="24"/>
      <c r="AN592" s="24"/>
      <c r="AO592" s="24"/>
      <c r="AP592" s="24"/>
      <c r="AQ592" s="24"/>
      <c r="AR592" s="24"/>
      <c r="AS592" s="24"/>
    </row>
    <row r="593" spans="1:45" ht="36"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c r="AH593" s="24"/>
      <c r="AI593" s="24"/>
      <c r="AJ593" s="24"/>
      <c r="AK593" s="24"/>
      <c r="AL593" s="24"/>
      <c r="AM593" s="24"/>
      <c r="AN593" s="24"/>
      <c r="AO593" s="24"/>
      <c r="AP593" s="24"/>
      <c r="AQ593" s="24"/>
      <c r="AR593" s="24"/>
      <c r="AS593" s="24"/>
    </row>
    <row r="594" spans="1:45" ht="36"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c r="AH594" s="24"/>
      <c r="AI594" s="24"/>
      <c r="AJ594" s="24"/>
      <c r="AK594" s="24"/>
      <c r="AL594" s="24"/>
      <c r="AM594" s="24"/>
      <c r="AN594" s="24"/>
      <c r="AO594" s="24"/>
      <c r="AP594" s="24"/>
      <c r="AQ594" s="24"/>
      <c r="AR594" s="24"/>
      <c r="AS594" s="24"/>
    </row>
    <row r="595" spans="1:45" ht="36"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c r="AH595" s="24"/>
      <c r="AI595" s="24"/>
      <c r="AJ595" s="24"/>
      <c r="AK595" s="24"/>
      <c r="AL595" s="24"/>
      <c r="AM595" s="24"/>
      <c r="AN595" s="24"/>
      <c r="AO595" s="24"/>
      <c r="AP595" s="24"/>
      <c r="AQ595" s="24"/>
      <c r="AR595" s="24"/>
      <c r="AS595" s="24"/>
    </row>
    <row r="596" spans="1:45" ht="36"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c r="AH596" s="24"/>
      <c r="AI596" s="24"/>
      <c r="AJ596" s="24"/>
      <c r="AK596" s="24"/>
      <c r="AL596" s="24"/>
      <c r="AM596" s="24"/>
      <c r="AN596" s="24"/>
      <c r="AO596" s="24"/>
      <c r="AP596" s="24"/>
      <c r="AQ596" s="24"/>
      <c r="AR596" s="24"/>
      <c r="AS596" s="24"/>
    </row>
    <row r="597" spans="1:45" ht="36"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c r="AH597" s="24"/>
      <c r="AI597" s="24"/>
      <c r="AJ597" s="24"/>
      <c r="AK597" s="24"/>
      <c r="AL597" s="24"/>
      <c r="AM597" s="24"/>
      <c r="AN597" s="24"/>
      <c r="AO597" s="24"/>
      <c r="AP597" s="24"/>
      <c r="AQ597" s="24"/>
      <c r="AR597" s="24"/>
      <c r="AS597" s="24"/>
    </row>
    <row r="598" spans="1:45" ht="36"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c r="AH598" s="24"/>
      <c r="AI598" s="24"/>
      <c r="AJ598" s="24"/>
      <c r="AK598" s="24"/>
      <c r="AL598" s="24"/>
      <c r="AM598" s="24"/>
      <c r="AN598" s="24"/>
      <c r="AO598" s="24"/>
      <c r="AP598" s="24"/>
      <c r="AQ598" s="24"/>
      <c r="AR598" s="24"/>
      <c r="AS598" s="24"/>
    </row>
    <row r="599" spans="1:45" ht="36"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c r="AH599" s="24"/>
      <c r="AI599" s="24"/>
      <c r="AJ599" s="24"/>
      <c r="AK599" s="24"/>
      <c r="AL599" s="24"/>
      <c r="AM599" s="24"/>
      <c r="AN599" s="24"/>
      <c r="AO599" s="24"/>
      <c r="AP599" s="24"/>
      <c r="AQ599" s="24"/>
      <c r="AR599" s="24"/>
      <c r="AS599" s="24"/>
    </row>
    <row r="600" spans="1:45" ht="36"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c r="AH600" s="24"/>
      <c r="AI600" s="24"/>
      <c r="AJ600" s="24"/>
      <c r="AK600" s="24"/>
      <c r="AL600" s="24"/>
      <c r="AM600" s="24"/>
      <c r="AN600" s="24"/>
      <c r="AO600" s="24"/>
      <c r="AP600" s="24"/>
      <c r="AQ600" s="24"/>
      <c r="AR600" s="24"/>
      <c r="AS600" s="24"/>
    </row>
    <row r="601" spans="1:45" ht="36"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c r="AH601" s="24"/>
      <c r="AI601" s="24"/>
      <c r="AJ601" s="24"/>
      <c r="AK601" s="24"/>
      <c r="AL601" s="24"/>
      <c r="AM601" s="24"/>
      <c r="AN601" s="24"/>
      <c r="AO601" s="24"/>
      <c r="AP601" s="24"/>
      <c r="AQ601" s="24"/>
      <c r="AR601" s="24"/>
      <c r="AS601" s="24"/>
    </row>
    <row r="602" spans="1:45" ht="36"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c r="AH602" s="24"/>
      <c r="AI602" s="24"/>
      <c r="AJ602" s="24"/>
      <c r="AK602" s="24"/>
      <c r="AL602" s="24"/>
      <c r="AM602" s="24"/>
      <c r="AN602" s="24"/>
      <c r="AO602" s="24"/>
      <c r="AP602" s="24"/>
      <c r="AQ602" s="24"/>
      <c r="AR602" s="24"/>
      <c r="AS602" s="24"/>
    </row>
    <row r="603" spans="1:45" ht="36"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c r="AH603" s="24"/>
      <c r="AI603" s="24"/>
      <c r="AJ603" s="24"/>
      <c r="AK603" s="24"/>
      <c r="AL603" s="24"/>
      <c r="AM603" s="24"/>
      <c r="AN603" s="24"/>
      <c r="AO603" s="24"/>
      <c r="AP603" s="24"/>
      <c r="AQ603" s="24"/>
      <c r="AR603" s="24"/>
      <c r="AS603" s="24"/>
    </row>
    <row r="604" spans="1:45" ht="36"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c r="AH604" s="24"/>
      <c r="AI604" s="24"/>
      <c r="AJ604" s="24"/>
      <c r="AK604" s="24"/>
      <c r="AL604" s="24"/>
      <c r="AM604" s="24"/>
      <c r="AN604" s="24"/>
      <c r="AO604" s="24"/>
      <c r="AP604" s="24"/>
      <c r="AQ604" s="24"/>
      <c r="AR604" s="24"/>
      <c r="AS604" s="24"/>
    </row>
    <row r="605" spans="1:45" ht="36"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c r="AH605" s="24"/>
      <c r="AI605" s="24"/>
      <c r="AJ605" s="24"/>
      <c r="AK605" s="24"/>
      <c r="AL605" s="24"/>
      <c r="AM605" s="24"/>
      <c r="AN605" s="24"/>
      <c r="AO605" s="24"/>
      <c r="AP605" s="24"/>
      <c r="AQ605" s="24"/>
      <c r="AR605" s="24"/>
      <c r="AS605" s="24"/>
    </row>
    <row r="606" spans="1:45" ht="36"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c r="AH606" s="24"/>
      <c r="AI606" s="24"/>
      <c r="AJ606" s="24"/>
      <c r="AK606" s="24"/>
      <c r="AL606" s="24"/>
      <c r="AM606" s="24"/>
      <c r="AN606" s="24"/>
      <c r="AO606" s="24"/>
      <c r="AP606" s="24"/>
      <c r="AQ606" s="24"/>
      <c r="AR606" s="24"/>
      <c r="AS606" s="24"/>
    </row>
    <row r="607" spans="1:45" ht="36"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c r="AH607" s="24"/>
      <c r="AI607" s="24"/>
      <c r="AJ607" s="24"/>
      <c r="AK607" s="24"/>
      <c r="AL607" s="24"/>
      <c r="AM607" s="24"/>
      <c r="AN607" s="24"/>
      <c r="AO607" s="24"/>
      <c r="AP607" s="24"/>
      <c r="AQ607" s="24"/>
      <c r="AR607" s="24"/>
      <c r="AS607" s="24"/>
    </row>
    <row r="608" spans="1:45" ht="36"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c r="AH608" s="24"/>
      <c r="AI608" s="24"/>
      <c r="AJ608" s="24"/>
      <c r="AK608" s="24"/>
      <c r="AL608" s="24"/>
      <c r="AM608" s="24"/>
      <c r="AN608" s="24"/>
      <c r="AO608" s="24"/>
      <c r="AP608" s="24"/>
      <c r="AQ608" s="24"/>
      <c r="AR608" s="24"/>
      <c r="AS608" s="24"/>
    </row>
    <row r="609" spans="1:45" ht="36"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c r="AH609" s="24"/>
      <c r="AI609" s="24"/>
      <c r="AJ609" s="24"/>
      <c r="AK609" s="24"/>
      <c r="AL609" s="24"/>
      <c r="AM609" s="24"/>
      <c r="AN609" s="24"/>
      <c r="AO609" s="24"/>
      <c r="AP609" s="24"/>
      <c r="AQ609" s="24"/>
      <c r="AR609" s="24"/>
      <c r="AS609" s="24"/>
    </row>
    <row r="610" spans="1:45" ht="36"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c r="AH610" s="24"/>
      <c r="AI610" s="24"/>
      <c r="AJ610" s="24"/>
      <c r="AK610" s="24"/>
      <c r="AL610" s="24"/>
      <c r="AM610" s="24"/>
      <c r="AN610" s="24"/>
      <c r="AO610" s="24"/>
      <c r="AP610" s="24"/>
      <c r="AQ610" s="24"/>
      <c r="AR610" s="24"/>
      <c r="AS610" s="24"/>
    </row>
    <row r="611" spans="1:45" ht="36"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c r="AH611" s="24"/>
      <c r="AI611" s="24"/>
      <c r="AJ611" s="24"/>
      <c r="AK611" s="24"/>
      <c r="AL611" s="24"/>
      <c r="AM611" s="24"/>
      <c r="AN611" s="24"/>
      <c r="AO611" s="24"/>
      <c r="AP611" s="24"/>
      <c r="AQ611" s="24"/>
      <c r="AR611" s="24"/>
      <c r="AS611" s="24"/>
    </row>
    <row r="612" spans="1:45" ht="36"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c r="AH612" s="24"/>
      <c r="AI612" s="24"/>
      <c r="AJ612" s="24"/>
      <c r="AK612" s="24"/>
      <c r="AL612" s="24"/>
      <c r="AM612" s="24"/>
      <c r="AN612" s="24"/>
      <c r="AO612" s="24"/>
      <c r="AP612" s="24"/>
      <c r="AQ612" s="24"/>
      <c r="AR612" s="24"/>
      <c r="AS612" s="24"/>
    </row>
    <row r="613" spans="1:45" ht="36"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c r="AH613" s="24"/>
      <c r="AI613" s="24"/>
      <c r="AJ613" s="24"/>
      <c r="AK613" s="24"/>
      <c r="AL613" s="24"/>
      <c r="AM613" s="24"/>
      <c r="AN613" s="24"/>
      <c r="AO613" s="24"/>
      <c r="AP613" s="24"/>
      <c r="AQ613" s="24"/>
      <c r="AR613" s="24"/>
      <c r="AS613" s="24"/>
    </row>
    <row r="614" spans="1:45" ht="36"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c r="AH614" s="24"/>
      <c r="AI614" s="24"/>
      <c r="AJ614" s="24"/>
      <c r="AK614" s="24"/>
      <c r="AL614" s="24"/>
      <c r="AM614" s="24"/>
      <c r="AN614" s="24"/>
      <c r="AO614" s="24"/>
      <c r="AP614" s="24"/>
      <c r="AQ614" s="24"/>
      <c r="AR614" s="24"/>
      <c r="AS614" s="24"/>
    </row>
    <row r="615" spans="1:45" ht="36"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c r="AH615" s="24"/>
      <c r="AI615" s="24"/>
      <c r="AJ615" s="24"/>
      <c r="AK615" s="24"/>
      <c r="AL615" s="24"/>
      <c r="AM615" s="24"/>
      <c r="AN615" s="24"/>
      <c r="AO615" s="24"/>
      <c r="AP615" s="24"/>
      <c r="AQ615" s="24"/>
      <c r="AR615" s="24"/>
      <c r="AS615" s="24"/>
    </row>
    <row r="616" spans="1:45" ht="36"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c r="AH616" s="24"/>
      <c r="AI616" s="24"/>
      <c r="AJ616" s="24"/>
      <c r="AK616" s="24"/>
      <c r="AL616" s="24"/>
      <c r="AM616" s="24"/>
      <c r="AN616" s="24"/>
      <c r="AO616" s="24"/>
      <c r="AP616" s="24"/>
      <c r="AQ616" s="24"/>
      <c r="AR616" s="24"/>
      <c r="AS616" s="24"/>
    </row>
    <row r="617" spans="1:45" ht="36"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c r="AH617" s="24"/>
      <c r="AI617" s="24"/>
      <c r="AJ617" s="24"/>
      <c r="AK617" s="24"/>
      <c r="AL617" s="24"/>
      <c r="AM617" s="24"/>
      <c r="AN617" s="24"/>
      <c r="AO617" s="24"/>
      <c r="AP617" s="24"/>
      <c r="AQ617" s="24"/>
      <c r="AR617" s="24"/>
      <c r="AS617" s="24"/>
    </row>
    <row r="618" spans="1:45" ht="36"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c r="AH618" s="24"/>
      <c r="AI618" s="24"/>
      <c r="AJ618" s="24"/>
      <c r="AK618" s="24"/>
      <c r="AL618" s="24"/>
      <c r="AM618" s="24"/>
      <c r="AN618" s="24"/>
      <c r="AO618" s="24"/>
      <c r="AP618" s="24"/>
      <c r="AQ618" s="24"/>
      <c r="AR618" s="24"/>
      <c r="AS618" s="24"/>
    </row>
    <row r="619" spans="1:45" ht="36"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c r="AH619" s="24"/>
      <c r="AI619" s="24"/>
      <c r="AJ619" s="24"/>
      <c r="AK619" s="24"/>
      <c r="AL619" s="24"/>
      <c r="AM619" s="24"/>
      <c r="AN619" s="24"/>
      <c r="AO619" s="24"/>
      <c r="AP619" s="24"/>
      <c r="AQ619" s="24"/>
      <c r="AR619" s="24"/>
      <c r="AS619" s="24"/>
    </row>
    <row r="620" spans="1:45" ht="36"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c r="AH620" s="24"/>
      <c r="AI620" s="24"/>
      <c r="AJ620" s="24"/>
      <c r="AK620" s="24"/>
      <c r="AL620" s="24"/>
      <c r="AM620" s="24"/>
      <c r="AN620" s="24"/>
      <c r="AO620" s="24"/>
      <c r="AP620" s="24"/>
      <c r="AQ620" s="24"/>
      <c r="AR620" s="24"/>
      <c r="AS620" s="24"/>
    </row>
    <row r="621" spans="1:45" ht="36"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c r="AH621" s="24"/>
      <c r="AI621" s="24"/>
      <c r="AJ621" s="24"/>
      <c r="AK621" s="24"/>
      <c r="AL621" s="24"/>
      <c r="AM621" s="24"/>
      <c r="AN621" s="24"/>
      <c r="AO621" s="24"/>
      <c r="AP621" s="24"/>
      <c r="AQ621" s="24"/>
      <c r="AR621" s="24"/>
      <c r="AS621" s="24"/>
    </row>
    <row r="622" spans="1:45" ht="36"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c r="AH622" s="24"/>
      <c r="AI622" s="24"/>
      <c r="AJ622" s="24"/>
      <c r="AK622" s="24"/>
      <c r="AL622" s="24"/>
      <c r="AM622" s="24"/>
      <c r="AN622" s="24"/>
      <c r="AO622" s="24"/>
      <c r="AP622" s="24"/>
      <c r="AQ622" s="24"/>
      <c r="AR622" s="24"/>
      <c r="AS622" s="24"/>
    </row>
    <row r="623" spans="1:45" ht="36"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c r="AH623" s="24"/>
      <c r="AI623" s="24"/>
      <c r="AJ623" s="24"/>
      <c r="AK623" s="24"/>
      <c r="AL623" s="24"/>
      <c r="AM623" s="24"/>
      <c r="AN623" s="24"/>
      <c r="AO623" s="24"/>
      <c r="AP623" s="24"/>
      <c r="AQ623" s="24"/>
      <c r="AR623" s="24"/>
      <c r="AS623" s="24"/>
    </row>
    <row r="624" spans="1:45" ht="36"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c r="AH624" s="24"/>
      <c r="AI624" s="24"/>
      <c r="AJ624" s="24"/>
      <c r="AK624" s="24"/>
      <c r="AL624" s="24"/>
      <c r="AM624" s="24"/>
      <c r="AN624" s="24"/>
      <c r="AO624" s="24"/>
      <c r="AP624" s="24"/>
      <c r="AQ624" s="24"/>
      <c r="AR624" s="24"/>
      <c r="AS624" s="24"/>
    </row>
    <row r="625" spans="1:45" ht="36"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c r="AH625" s="24"/>
      <c r="AI625" s="24"/>
      <c r="AJ625" s="24"/>
      <c r="AK625" s="24"/>
      <c r="AL625" s="24"/>
      <c r="AM625" s="24"/>
      <c r="AN625" s="24"/>
      <c r="AO625" s="24"/>
      <c r="AP625" s="24"/>
      <c r="AQ625" s="24"/>
      <c r="AR625" s="24"/>
      <c r="AS625" s="24"/>
    </row>
    <row r="626" spans="1:45" ht="36"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c r="AH626" s="24"/>
      <c r="AI626" s="24"/>
      <c r="AJ626" s="24"/>
      <c r="AK626" s="24"/>
      <c r="AL626" s="24"/>
      <c r="AM626" s="24"/>
      <c r="AN626" s="24"/>
      <c r="AO626" s="24"/>
      <c r="AP626" s="24"/>
      <c r="AQ626" s="24"/>
      <c r="AR626" s="24"/>
      <c r="AS626" s="24"/>
    </row>
    <row r="627" spans="1:45" ht="36"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c r="AH627" s="24"/>
      <c r="AI627" s="24"/>
      <c r="AJ627" s="24"/>
      <c r="AK627" s="24"/>
      <c r="AL627" s="24"/>
      <c r="AM627" s="24"/>
      <c r="AN627" s="24"/>
      <c r="AO627" s="24"/>
      <c r="AP627" s="24"/>
      <c r="AQ627" s="24"/>
      <c r="AR627" s="24"/>
      <c r="AS627" s="24"/>
    </row>
    <row r="628" spans="1:45" ht="36"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c r="AH628" s="24"/>
      <c r="AI628" s="24"/>
      <c r="AJ628" s="24"/>
      <c r="AK628" s="24"/>
      <c r="AL628" s="24"/>
      <c r="AM628" s="24"/>
      <c r="AN628" s="24"/>
      <c r="AO628" s="24"/>
      <c r="AP628" s="24"/>
      <c r="AQ628" s="24"/>
      <c r="AR628" s="24"/>
      <c r="AS628" s="24"/>
    </row>
    <row r="629" spans="1:45" ht="36"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c r="AH629" s="24"/>
      <c r="AI629" s="24"/>
      <c r="AJ629" s="24"/>
      <c r="AK629" s="24"/>
      <c r="AL629" s="24"/>
      <c r="AM629" s="24"/>
      <c r="AN629" s="24"/>
      <c r="AO629" s="24"/>
      <c r="AP629" s="24"/>
      <c r="AQ629" s="24"/>
      <c r="AR629" s="24"/>
      <c r="AS629" s="24"/>
    </row>
    <row r="630" spans="1:45" ht="36"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c r="AH630" s="24"/>
      <c r="AI630" s="24"/>
      <c r="AJ630" s="24"/>
      <c r="AK630" s="24"/>
      <c r="AL630" s="24"/>
      <c r="AM630" s="24"/>
      <c r="AN630" s="24"/>
      <c r="AO630" s="24"/>
      <c r="AP630" s="24"/>
      <c r="AQ630" s="24"/>
      <c r="AR630" s="24"/>
      <c r="AS630" s="24"/>
    </row>
    <row r="631" spans="1:45" ht="36"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c r="AH631" s="24"/>
      <c r="AI631" s="24"/>
      <c r="AJ631" s="24"/>
      <c r="AK631" s="24"/>
      <c r="AL631" s="24"/>
      <c r="AM631" s="24"/>
      <c r="AN631" s="24"/>
      <c r="AO631" s="24"/>
      <c r="AP631" s="24"/>
      <c r="AQ631" s="24"/>
      <c r="AR631" s="24"/>
      <c r="AS631" s="24"/>
    </row>
    <row r="632" spans="1:45" ht="36"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c r="AH632" s="24"/>
      <c r="AI632" s="24"/>
      <c r="AJ632" s="24"/>
      <c r="AK632" s="24"/>
      <c r="AL632" s="24"/>
      <c r="AM632" s="24"/>
      <c r="AN632" s="24"/>
      <c r="AO632" s="24"/>
      <c r="AP632" s="24"/>
      <c r="AQ632" s="24"/>
      <c r="AR632" s="24"/>
      <c r="AS632" s="24"/>
    </row>
    <row r="633" spans="1:45" ht="36"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c r="AH633" s="24"/>
      <c r="AI633" s="24"/>
      <c r="AJ633" s="24"/>
      <c r="AK633" s="24"/>
      <c r="AL633" s="24"/>
      <c r="AM633" s="24"/>
      <c r="AN633" s="24"/>
      <c r="AO633" s="24"/>
      <c r="AP633" s="24"/>
      <c r="AQ633" s="24"/>
      <c r="AR633" s="24"/>
      <c r="AS633" s="24"/>
    </row>
    <row r="634" spans="1:45" ht="36"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c r="AH634" s="24"/>
      <c r="AI634" s="24"/>
      <c r="AJ634" s="24"/>
      <c r="AK634" s="24"/>
      <c r="AL634" s="24"/>
      <c r="AM634" s="24"/>
      <c r="AN634" s="24"/>
      <c r="AO634" s="24"/>
      <c r="AP634" s="24"/>
      <c r="AQ634" s="24"/>
      <c r="AR634" s="24"/>
      <c r="AS634" s="24"/>
    </row>
    <row r="635" spans="1:45" ht="36"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c r="AH635" s="24"/>
      <c r="AI635" s="24"/>
      <c r="AJ635" s="24"/>
      <c r="AK635" s="24"/>
      <c r="AL635" s="24"/>
      <c r="AM635" s="24"/>
      <c r="AN635" s="24"/>
      <c r="AO635" s="24"/>
      <c r="AP635" s="24"/>
      <c r="AQ635" s="24"/>
      <c r="AR635" s="24"/>
      <c r="AS635" s="24"/>
    </row>
    <row r="636" spans="1:45" ht="36"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c r="AH636" s="24"/>
      <c r="AI636" s="24"/>
      <c r="AJ636" s="24"/>
      <c r="AK636" s="24"/>
      <c r="AL636" s="24"/>
      <c r="AM636" s="24"/>
      <c r="AN636" s="24"/>
      <c r="AO636" s="24"/>
      <c r="AP636" s="24"/>
      <c r="AQ636" s="24"/>
      <c r="AR636" s="24"/>
      <c r="AS636" s="24"/>
    </row>
    <row r="637" spans="1:45" ht="36"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c r="AH637" s="24"/>
      <c r="AI637" s="24"/>
      <c r="AJ637" s="24"/>
      <c r="AK637" s="24"/>
      <c r="AL637" s="24"/>
      <c r="AM637" s="24"/>
      <c r="AN637" s="24"/>
      <c r="AO637" s="24"/>
      <c r="AP637" s="24"/>
      <c r="AQ637" s="24"/>
      <c r="AR637" s="24"/>
      <c r="AS637" s="24"/>
    </row>
    <row r="638" spans="1:45" ht="36"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c r="AH638" s="24"/>
      <c r="AI638" s="24"/>
      <c r="AJ638" s="24"/>
      <c r="AK638" s="24"/>
      <c r="AL638" s="24"/>
      <c r="AM638" s="24"/>
      <c r="AN638" s="24"/>
      <c r="AO638" s="24"/>
      <c r="AP638" s="24"/>
      <c r="AQ638" s="24"/>
      <c r="AR638" s="24"/>
      <c r="AS638" s="24"/>
    </row>
    <row r="639" spans="1:45" ht="36"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c r="AH639" s="24"/>
      <c r="AI639" s="24"/>
      <c r="AJ639" s="24"/>
      <c r="AK639" s="24"/>
      <c r="AL639" s="24"/>
      <c r="AM639" s="24"/>
      <c r="AN639" s="24"/>
      <c r="AO639" s="24"/>
      <c r="AP639" s="24"/>
      <c r="AQ639" s="24"/>
      <c r="AR639" s="24"/>
      <c r="AS639" s="24"/>
    </row>
    <row r="640" spans="1:45" ht="36"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c r="AH640" s="24"/>
      <c r="AI640" s="24"/>
      <c r="AJ640" s="24"/>
      <c r="AK640" s="24"/>
      <c r="AL640" s="24"/>
      <c r="AM640" s="24"/>
      <c r="AN640" s="24"/>
      <c r="AO640" s="24"/>
      <c r="AP640" s="24"/>
      <c r="AQ640" s="24"/>
      <c r="AR640" s="24"/>
      <c r="AS640" s="24"/>
    </row>
    <row r="641" spans="1:45" ht="36"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c r="AH641" s="24"/>
      <c r="AI641" s="24"/>
      <c r="AJ641" s="24"/>
      <c r="AK641" s="24"/>
      <c r="AL641" s="24"/>
      <c r="AM641" s="24"/>
      <c r="AN641" s="24"/>
      <c r="AO641" s="24"/>
      <c r="AP641" s="24"/>
      <c r="AQ641" s="24"/>
      <c r="AR641" s="24"/>
      <c r="AS641" s="24"/>
    </row>
    <row r="642" spans="1:45" ht="36"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c r="AH642" s="24"/>
      <c r="AI642" s="24"/>
      <c r="AJ642" s="24"/>
      <c r="AK642" s="24"/>
      <c r="AL642" s="24"/>
      <c r="AM642" s="24"/>
      <c r="AN642" s="24"/>
      <c r="AO642" s="24"/>
      <c r="AP642" s="24"/>
      <c r="AQ642" s="24"/>
      <c r="AR642" s="24"/>
      <c r="AS642" s="24"/>
    </row>
    <row r="643" spans="1:45" ht="36"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c r="AH643" s="24"/>
      <c r="AI643" s="24"/>
      <c r="AJ643" s="24"/>
      <c r="AK643" s="24"/>
      <c r="AL643" s="24"/>
      <c r="AM643" s="24"/>
      <c r="AN643" s="24"/>
      <c r="AO643" s="24"/>
      <c r="AP643" s="24"/>
      <c r="AQ643" s="24"/>
      <c r="AR643" s="24"/>
      <c r="AS643" s="24"/>
    </row>
    <row r="644" spans="1:45" ht="36"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c r="AH644" s="24"/>
      <c r="AI644" s="24"/>
      <c r="AJ644" s="24"/>
      <c r="AK644" s="24"/>
      <c r="AL644" s="24"/>
      <c r="AM644" s="24"/>
      <c r="AN644" s="24"/>
      <c r="AO644" s="24"/>
      <c r="AP644" s="24"/>
      <c r="AQ644" s="24"/>
      <c r="AR644" s="24"/>
      <c r="AS644" s="24"/>
    </row>
    <row r="645" spans="1:45" ht="36"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c r="AH645" s="24"/>
      <c r="AI645" s="24"/>
      <c r="AJ645" s="24"/>
      <c r="AK645" s="24"/>
      <c r="AL645" s="24"/>
      <c r="AM645" s="24"/>
      <c r="AN645" s="24"/>
      <c r="AO645" s="24"/>
      <c r="AP645" s="24"/>
      <c r="AQ645" s="24"/>
      <c r="AR645" s="24"/>
      <c r="AS645" s="24"/>
    </row>
    <row r="646" spans="1:45" ht="36"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c r="AH646" s="24"/>
      <c r="AI646" s="24"/>
      <c r="AJ646" s="24"/>
      <c r="AK646" s="24"/>
      <c r="AL646" s="24"/>
      <c r="AM646" s="24"/>
      <c r="AN646" s="24"/>
      <c r="AO646" s="24"/>
      <c r="AP646" s="24"/>
      <c r="AQ646" s="24"/>
      <c r="AR646" s="24"/>
      <c r="AS646" s="24"/>
    </row>
    <row r="647" spans="1:45" ht="36"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c r="AH647" s="24"/>
      <c r="AI647" s="24"/>
      <c r="AJ647" s="24"/>
      <c r="AK647" s="24"/>
      <c r="AL647" s="24"/>
      <c r="AM647" s="24"/>
      <c r="AN647" s="24"/>
      <c r="AO647" s="24"/>
      <c r="AP647" s="24"/>
      <c r="AQ647" s="24"/>
      <c r="AR647" s="24"/>
      <c r="AS647" s="24"/>
    </row>
    <row r="648" spans="1:45" ht="36"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c r="AH648" s="24"/>
      <c r="AI648" s="24"/>
      <c r="AJ648" s="24"/>
      <c r="AK648" s="24"/>
      <c r="AL648" s="24"/>
      <c r="AM648" s="24"/>
      <c r="AN648" s="24"/>
      <c r="AO648" s="24"/>
      <c r="AP648" s="24"/>
      <c r="AQ648" s="24"/>
      <c r="AR648" s="24"/>
      <c r="AS648" s="24"/>
    </row>
    <row r="649" spans="1:45" ht="36"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c r="AH649" s="24"/>
      <c r="AI649" s="24"/>
      <c r="AJ649" s="24"/>
      <c r="AK649" s="24"/>
      <c r="AL649" s="24"/>
      <c r="AM649" s="24"/>
      <c r="AN649" s="24"/>
      <c r="AO649" s="24"/>
      <c r="AP649" s="24"/>
      <c r="AQ649" s="24"/>
      <c r="AR649" s="24"/>
      <c r="AS649" s="24"/>
    </row>
    <row r="650" spans="1:45" ht="36"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c r="AH650" s="24"/>
      <c r="AI650" s="24"/>
      <c r="AJ650" s="24"/>
      <c r="AK650" s="24"/>
      <c r="AL650" s="24"/>
      <c r="AM650" s="24"/>
      <c r="AN650" s="24"/>
      <c r="AO650" s="24"/>
      <c r="AP650" s="24"/>
      <c r="AQ650" s="24"/>
      <c r="AR650" s="24"/>
      <c r="AS650" s="24"/>
    </row>
    <row r="651" spans="1:45" ht="36"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c r="AH651" s="24"/>
      <c r="AI651" s="24"/>
      <c r="AJ651" s="24"/>
      <c r="AK651" s="24"/>
      <c r="AL651" s="24"/>
      <c r="AM651" s="24"/>
      <c r="AN651" s="24"/>
      <c r="AO651" s="24"/>
      <c r="AP651" s="24"/>
      <c r="AQ651" s="24"/>
      <c r="AR651" s="24"/>
      <c r="AS651" s="24"/>
    </row>
    <row r="652" spans="1:45" ht="36"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c r="AH652" s="24"/>
      <c r="AI652" s="24"/>
      <c r="AJ652" s="24"/>
      <c r="AK652" s="24"/>
      <c r="AL652" s="24"/>
      <c r="AM652" s="24"/>
      <c r="AN652" s="24"/>
      <c r="AO652" s="24"/>
      <c r="AP652" s="24"/>
      <c r="AQ652" s="24"/>
      <c r="AR652" s="24"/>
      <c r="AS652" s="24"/>
    </row>
    <row r="653" spans="1:45" ht="36"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c r="AH653" s="24"/>
      <c r="AI653" s="24"/>
      <c r="AJ653" s="24"/>
      <c r="AK653" s="24"/>
      <c r="AL653" s="24"/>
      <c r="AM653" s="24"/>
      <c r="AN653" s="24"/>
      <c r="AO653" s="24"/>
      <c r="AP653" s="24"/>
      <c r="AQ653" s="24"/>
      <c r="AR653" s="24"/>
      <c r="AS653" s="24"/>
    </row>
    <row r="654" spans="1:45" ht="36"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c r="AH654" s="24"/>
      <c r="AI654" s="24"/>
      <c r="AJ654" s="24"/>
      <c r="AK654" s="24"/>
      <c r="AL654" s="24"/>
      <c r="AM654" s="24"/>
      <c r="AN654" s="24"/>
      <c r="AO654" s="24"/>
      <c r="AP654" s="24"/>
      <c r="AQ654" s="24"/>
      <c r="AR654" s="24"/>
      <c r="AS654" s="24"/>
    </row>
    <row r="655" spans="1:45" ht="36"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c r="AH655" s="24"/>
      <c r="AI655" s="24"/>
      <c r="AJ655" s="24"/>
      <c r="AK655" s="24"/>
      <c r="AL655" s="24"/>
      <c r="AM655" s="24"/>
      <c r="AN655" s="24"/>
      <c r="AO655" s="24"/>
      <c r="AP655" s="24"/>
      <c r="AQ655" s="24"/>
      <c r="AR655" s="24"/>
      <c r="AS655" s="24"/>
    </row>
    <row r="656" spans="1:45" ht="36"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c r="AH656" s="24"/>
      <c r="AI656" s="24"/>
      <c r="AJ656" s="24"/>
      <c r="AK656" s="24"/>
      <c r="AL656" s="24"/>
      <c r="AM656" s="24"/>
      <c r="AN656" s="24"/>
      <c r="AO656" s="24"/>
      <c r="AP656" s="24"/>
      <c r="AQ656" s="24"/>
      <c r="AR656" s="24"/>
      <c r="AS656" s="24"/>
    </row>
    <row r="657" spans="1:45" ht="36"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c r="AH657" s="24"/>
      <c r="AI657" s="24"/>
      <c r="AJ657" s="24"/>
      <c r="AK657" s="24"/>
      <c r="AL657" s="24"/>
      <c r="AM657" s="24"/>
      <c r="AN657" s="24"/>
      <c r="AO657" s="24"/>
      <c r="AP657" s="24"/>
      <c r="AQ657" s="24"/>
      <c r="AR657" s="24"/>
      <c r="AS657" s="24"/>
    </row>
    <row r="658" spans="1:45" ht="36"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c r="AH658" s="24"/>
      <c r="AI658" s="24"/>
      <c r="AJ658" s="24"/>
      <c r="AK658" s="24"/>
      <c r="AL658" s="24"/>
      <c r="AM658" s="24"/>
      <c r="AN658" s="24"/>
      <c r="AO658" s="24"/>
      <c r="AP658" s="24"/>
      <c r="AQ658" s="24"/>
      <c r="AR658" s="24"/>
      <c r="AS658" s="24"/>
    </row>
    <row r="659" spans="1:45" ht="36"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c r="AH659" s="24"/>
      <c r="AI659" s="24"/>
      <c r="AJ659" s="24"/>
      <c r="AK659" s="24"/>
      <c r="AL659" s="24"/>
      <c r="AM659" s="24"/>
      <c r="AN659" s="24"/>
      <c r="AO659" s="24"/>
      <c r="AP659" s="24"/>
      <c r="AQ659" s="24"/>
      <c r="AR659" s="24"/>
      <c r="AS659" s="24"/>
    </row>
    <row r="660" spans="1:45" ht="36"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c r="AH660" s="24"/>
      <c r="AI660" s="24"/>
      <c r="AJ660" s="24"/>
      <c r="AK660" s="24"/>
      <c r="AL660" s="24"/>
      <c r="AM660" s="24"/>
      <c r="AN660" s="24"/>
      <c r="AO660" s="24"/>
      <c r="AP660" s="24"/>
      <c r="AQ660" s="24"/>
      <c r="AR660" s="24"/>
      <c r="AS660" s="24"/>
    </row>
    <row r="661" spans="1:45" ht="36"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c r="AH661" s="24"/>
      <c r="AI661" s="24"/>
      <c r="AJ661" s="24"/>
      <c r="AK661" s="24"/>
      <c r="AL661" s="24"/>
      <c r="AM661" s="24"/>
      <c r="AN661" s="24"/>
      <c r="AO661" s="24"/>
      <c r="AP661" s="24"/>
      <c r="AQ661" s="24"/>
      <c r="AR661" s="24"/>
      <c r="AS661" s="24"/>
    </row>
    <row r="662" spans="1:45" ht="36"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c r="AH662" s="24"/>
      <c r="AI662" s="24"/>
      <c r="AJ662" s="24"/>
      <c r="AK662" s="24"/>
      <c r="AL662" s="24"/>
      <c r="AM662" s="24"/>
      <c r="AN662" s="24"/>
      <c r="AO662" s="24"/>
      <c r="AP662" s="24"/>
      <c r="AQ662" s="24"/>
      <c r="AR662" s="24"/>
      <c r="AS662" s="24"/>
    </row>
    <row r="663" spans="1:45" ht="36"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c r="AH663" s="24"/>
      <c r="AI663" s="24"/>
      <c r="AJ663" s="24"/>
      <c r="AK663" s="24"/>
      <c r="AL663" s="24"/>
      <c r="AM663" s="24"/>
      <c r="AN663" s="24"/>
      <c r="AO663" s="24"/>
      <c r="AP663" s="24"/>
      <c r="AQ663" s="24"/>
      <c r="AR663" s="24"/>
      <c r="AS663" s="24"/>
    </row>
    <row r="664" spans="1:45" ht="36"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c r="AH664" s="24"/>
      <c r="AI664" s="24"/>
      <c r="AJ664" s="24"/>
      <c r="AK664" s="24"/>
      <c r="AL664" s="24"/>
      <c r="AM664" s="24"/>
      <c r="AN664" s="24"/>
      <c r="AO664" s="24"/>
      <c r="AP664" s="24"/>
      <c r="AQ664" s="24"/>
      <c r="AR664" s="24"/>
      <c r="AS664" s="24"/>
    </row>
    <row r="665" spans="1:45" ht="36"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c r="AH665" s="24"/>
      <c r="AI665" s="24"/>
      <c r="AJ665" s="24"/>
      <c r="AK665" s="24"/>
      <c r="AL665" s="24"/>
      <c r="AM665" s="24"/>
      <c r="AN665" s="24"/>
      <c r="AO665" s="24"/>
      <c r="AP665" s="24"/>
      <c r="AQ665" s="24"/>
      <c r="AR665" s="24"/>
      <c r="AS665" s="24"/>
    </row>
    <row r="666" spans="1:45" ht="36"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c r="AH666" s="24"/>
      <c r="AI666" s="24"/>
      <c r="AJ666" s="24"/>
      <c r="AK666" s="24"/>
      <c r="AL666" s="24"/>
      <c r="AM666" s="24"/>
      <c r="AN666" s="24"/>
      <c r="AO666" s="24"/>
      <c r="AP666" s="24"/>
      <c r="AQ666" s="24"/>
      <c r="AR666" s="24"/>
      <c r="AS666" s="24"/>
    </row>
    <row r="667" spans="1:45" ht="36"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c r="AH667" s="24"/>
      <c r="AI667" s="24"/>
      <c r="AJ667" s="24"/>
      <c r="AK667" s="24"/>
      <c r="AL667" s="24"/>
      <c r="AM667" s="24"/>
      <c r="AN667" s="24"/>
      <c r="AO667" s="24"/>
      <c r="AP667" s="24"/>
      <c r="AQ667" s="24"/>
      <c r="AR667" s="24"/>
      <c r="AS667" s="24"/>
    </row>
    <row r="668" spans="1:45" ht="36"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c r="AH668" s="24"/>
      <c r="AI668" s="24"/>
      <c r="AJ668" s="24"/>
      <c r="AK668" s="24"/>
      <c r="AL668" s="24"/>
      <c r="AM668" s="24"/>
      <c r="AN668" s="24"/>
      <c r="AO668" s="24"/>
      <c r="AP668" s="24"/>
      <c r="AQ668" s="24"/>
      <c r="AR668" s="24"/>
      <c r="AS668" s="24"/>
    </row>
    <row r="669" spans="1:45" ht="36"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c r="AH669" s="24"/>
      <c r="AI669" s="24"/>
      <c r="AJ669" s="24"/>
      <c r="AK669" s="24"/>
      <c r="AL669" s="24"/>
      <c r="AM669" s="24"/>
      <c r="AN669" s="24"/>
      <c r="AO669" s="24"/>
      <c r="AP669" s="24"/>
      <c r="AQ669" s="24"/>
      <c r="AR669" s="24"/>
      <c r="AS669" s="24"/>
    </row>
    <row r="670" spans="1:45" ht="36"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c r="AH670" s="24"/>
      <c r="AI670" s="24"/>
      <c r="AJ670" s="24"/>
      <c r="AK670" s="24"/>
      <c r="AL670" s="24"/>
      <c r="AM670" s="24"/>
      <c r="AN670" s="24"/>
      <c r="AO670" s="24"/>
      <c r="AP670" s="24"/>
      <c r="AQ670" s="24"/>
      <c r="AR670" s="24"/>
      <c r="AS670" s="24"/>
    </row>
    <row r="671" spans="1:45" ht="36"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c r="AH671" s="24"/>
      <c r="AI671" s="24"/>
      <c r="AJ671" s="24"/>
      <c r="AK671" s="24"/>
      <c r="AL671" s="24"/>
      <c r="AM671" s="24"/>
      <c r="AN671" s="24"/>
      <c r="AO671" s="24"/>
      <c r="AP671" s="24"/>
      <c r="AQ671" s="24"/>
      <c r="AR671" s="24"/>
      <c r="AS671" s="24"/>
    </row>
    <row r="672" spans="1:45" ht="36"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c r="AH672" s="24"/>
      <c r="AI672" s="24"/>
      <c r="AJ672" s="24"/>
      <c r="AK672" s="24"/>
      <c r="AL672" s="24"/>
      <c r="AM672" s="24"/>
      <c r="AN672" s="24"/>
      <c r="AO672" s="24"/>
      <c r="AP672" s="24"/>
      <c r="AQ672" s="24"/>
      <c r="AR672" s="24"/>
      <c r="AS672" s="24"/>
    </row>
    <row r="673" spans="1:45" ht="36"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c r="AH673" s="24"/>
      <c r="AI673" s="24"/>
      <c r="AJ673" s="24"/>
      <c r="AK673" s="24"/>
      <c r="AL673" s="24"/>
      <c r="AM673" s="24"/>
      <c r="AN673" s="24"/>
      <c r="AO673" s="24"/>
      <c r="AP673" s="24"/>
      <c r="AQ673" s="24"/>
      <c r="AR673" s="24"/>
      <c r="AS673" s="24"/>
    </row>
    <row r="674" spans="1:45" ht="36"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c r="AH674" s="24"/>
      <c r="AI674" s="24"/>
      <c r="AJ674" s="24"/>
      <c r="AK674" s="24"/>
      <c r="AL674" s="24"/>
      <c r="AM674" s="24"/>
      <c r="AN674" s="24"/>
      <c r="AO674" s="24"/>
      <c r="AP674" s="24"/>
      <c r="AQ674" s="24"/>
      <c r="AR674" s="24"/>
      <c r="AS674" s="24"/>
    </row>
    <row r="675" spans="1:45" ht="36"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c r="AH675" s="24"/>
      <c r="AI675" s="24"/>
      <c r="AJ675" s="24"/>
      <c r="AK675" s="24"/>
      <c r="AL675" s="24"/>
      <c r="AM675" s="24"/>
      <c r="AN675" s="24"/>
      <c r="AO675" s="24"/>
      <c r="AP675" s="24"/>
      <c r="AQ675" s="24"/>
      <c r="AR675" s="24"/>
      <c r="AS675" s="24"/>
    </row>
    <row r="676" spans="1:45" ht="36"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c r="AH676" s="24"/>
      <c r="AI676" s="24"/>
      <c r="AJ676" s="24"/>
      <c r="AK676" s="24"/>
      <c r="AL676" s="24"/>
      <c r="AM676" s="24"/>
      <c r="AN676" s="24"/>
      <c r="AO676" s="24"/>
      <c r="AP676" s="24"/>
      <c r="AQ676" s="24"/>
      <c r="AR676" s="24"/>
      <c r="AS676" s="24"/>
    </row>
    <row r="677" spans="1:45" ht="36"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c r="AH677" s="24"/>
      <c r="AI677" s="24"/>
      <c r="AJ677" s="24"/>
      <c r="AK677" s="24"/>
      <c r="AL677" s="24"/>
      <c r="AM677" s="24"/>
      <c r="AN677" s="24"/>
      <c r="AO677" s="24"/>
      <c r="AP677" s="24"/>
      <c r="AQ677" s="24"/>
      <c r="AR677" s="24"/>
      <c r="AS677" s="24"/>
    </row>
    <row r="678" spans="1:45" ht="36"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c r="AH678" s="24"/>
      <c r="AI678" s="24"/>
      <c r="AJ678" s="24"/>
      <c r="AK678" s="24"/>
      <c r="AL678" s="24"/>
      <c r="AM678" s="24"/>
      <c r="AN678" s="24"/>
      <c r="AO678" s="24"/>
      <c r="AP678" s="24"/>
      <c r="AQ678" s="24"/>
      <c r="AR678" s="24"/>
      <c r="AS678" s="24"/>
    </row>
    <row r="679" spans="1:45" ht="36"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c r="AH679" s="24"/>
      <c r="AI679" s="24"/>
      <c r="AJ679" s="24"/>
      <c r="AK679" s="24"/>
      <c r="AL679" s="24"/>
      <c r="AM679" s="24"/>
      <c r="AN679" s="24"/>
      <c r="AO679" s="24"/>
      <c r="AP679" s="24"/>
      <c r="AQ679" s="24"/>
      <c r="AR679" s="24"/>
      <c r="AS679" s="24"/>
    </row>
    <row r="680" spans="1:45" ht="36"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c r="AH680" s="24"/>
      <c r="AI680" s="24"/>
      <c r="AJ680" s="24"/>
      <c r="AK680" s="24"/>
      <c r="AL680" s="24"/>
      <c r="AM680" s="24"/>
      <c r="AN680" s="24"/>
      <c r="AO680" s="24"/>
      <c r="AP680" s="24"/>
      <c r="AQ680" s="24"/>
      <c r="AR680" s="24"/>
      <c r="AS680" s="24"/>
    </row>
    <row r="681" spans="1:45" ht="36"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c r="AH681" s="24"/>
      <c r="AI681" s="24"/>
      <c r="AJ681" s="24"/>
      <c r="AK681" s="24"/>
      <c r="AL681" s="24"/>
      <c r="AM681" s="24"/>
      <c r="AN681" s="24"/>
      <c r="AO681" s="24"/>
      <c r="AP681" s="24"/>
      <c r="AQ681" s="24"/>
      <c r="AR681" s="24"/>
      <c r="AS681" s="24"/>
    </row>
    <row r="682" spans="1:45" ht="36"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c r="AH682" s="24"/>
      <c r="AI682" s="24"/>
      <c r="AJ682" s="24"/>
      <c r="AK682" s="24"/>
      <c r="AL682" s="24"/>
      <c r="AM682" s="24"/>
      <c r="AN682" s="24"/>
      <c r="AO682" s="24"/>
      <c r="AP682" s="24"/>
      <c r="AQ682" s="24"/>
      <c r="AR682" s="24"/>
      <c r="AS682" s="24"/>
    </row>
    <row r="683" spans="1:45" ht="36"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c r="AH683" s="24"/>
      <c r="AI683" s="24"/>
      <c r="AJ683" s="24"/>
      <c r="AK683" s="24"/>
      <c r="AL683" s="24"/>
      <c r="AM683" s="24"/>
      <c r="AN683" s="24"/>
      <c r="AO683" s="24"/>
      <c r="AP683" s="24"/>
      <c r="AQ683" s="24"/>
      <c r="AR683" s="24"/>
      <c r="AS683" s="24"/>
    </row>
    <row r="684" spans="1:45" ht="36"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c r="AH684" s="24"/>
      <c r="AI684" s="24"/>
      <c r="AJ684" s="24"/>
      <c r="AK684" s="24"/>
      <c r="AL684" s="24"/>
      <c r="AM684" s="24"/>
      <c r="AN684" s="24"/>
      <c r="AO684" s="24"/>
      <c r="AP684" s="24"/>
      <c r="AQ684" s="24"/>
      <c r="AR684" s="24"/>
      <c r="AS684" s="24"/>
    </row>
    <row r="685" spans="1:45" ht="36"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c r="AH685" s="24"/>
      <c r="AI685" s="24"/>
      <c r="AJ685" s="24"/>
      <c r="AK685" s="24"/>
      <c r="AL685" s="24"/>
      <c r="AM685" s="24"/>
      <c r="AN685" s="24"/>
      <c r="AO685" s="24"/>
      <c r="AP685" s="24"/>
      <c r="AQ685" s="24"/>
      <c r="AR685" s="24"/>
      <c r="AS685" s="24"/>
    </row>
    <row r="686" spans="1:45" ht="36"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c r="AH686" s="24"/>
      <c r="AI686" s="24"/>
      <c r="AJ686" s="24"/>
      <c r="AK686" s="24"/>
      <c r="AL686" s="24"/>
      <c r="AM686" s="24"/>
      <c r="AN686" s="24"/>
      <c r="AO686" s="24"/>
      <c r="AP686" s="24"/>
      <c r="AQ686" s="24"/>
      <c r="AR686" s="24"/>
      <c r="AS686" s="24"/>
    </row>
    <row r="687" spans="1:45" ht="36"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c r="AH687" s="24"/>
      <c r="AI687" s="24"/>
      <c r="AJ687" s="24"/>
      <c r="AK687" s="24"/>
      <c r="AL687" s="24"/>
      <c r="AM687" s="24"/>
      <c r="AN687" s="24"/>
      <c r="AO687" s="24"/>
      <c r="AP687" s="24"/>
      <c r="AQ687" s="24"/>
      <c r="AR687" s="24"/>
      <c r="AS687" s="24"/>
    </row>
    <row r="688" spans="1:45" ht="36"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c r="AH688" s="24"/>
      <c r="AI688" s="24"/>
      <c r="AJ688" s="24"/>
      <c r="AK688" s="24"/>
      <c r="AL688" s="24"/>
      <c r="AM688" s="24"/>
      <c r="AN688" s="24"/>
      <c r="AO688" s="24"/>
      <c r="AP688" s="24"/>
      <c r="AQ688" s="24"/>
      <c r="AR688" s="24"/>
      <c r="AS688" s="24"/>
    </row>
    <row r="689" spans="1:45" ht="36"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c r="AH689" s="24"/>
      <c r="AI689" s="24"/>
      <c r="AJ689" s="24"/>
      <c r="AK689" s="24"/>
      <c r="AL689" s="24"/>
      <c r="AM689" s="24"/>
      <c r="AN689" s="24"/>
      <c r="AO689" s="24"/>
      <c r="AP689" s="24"/>
      <c r="AQ689" s="24"/>
      <c r="AR689" s="24"/>
      <c r="AS689" s="24"/>
    </row>
    <row r="690" spans="1:45" ht="36"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c r="AH690" s="24"/>
      <c r="AI690" s="24"/>
      <c r="AJ690" s="24"/>
      <c r="AK690" s="24"/>
      <c r="AL690" s="24"/>
      <c r="AM690" s="24"/>
      <c r="AN690" s="24"/>
      <c r="AO690" s="24"/>
      <c r="AP690" s="24"/>
      <c r="AQ690" s="24"/>
      <c r="AR690" s="24"/>
      <c r="AS690" s="24"/>
    </row>
    <row r="691" spans="1:45" ht="36"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c r="AH691" s="24"/>
      <c r="AI691" s="24"/>
      <c r="AJ691" s="24"/>
      <c r="AK691" s="24"/>
      <c r="AL691" s="24"/>
      <c r="AM691" s="24"/>
      <c r="AN691" s="24"/>
      <c r="AO691" s="24"/>
      <c r="AP691" s="24"/>
      <c r="AQ691" s="24"/>
      <c r="AR691" s="24"/>
      <c r="AS691" s="24"/>
    </row>
    <row r="692" spans="1:45" ht="36"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c r="AH692" s="24"/>
      <c r="AI692" s="24"/>
      <c r="AJ692" s="24"/>
      <c r="AK692" s="24"/>
      <c r="AL692" s="24"/>
      <c r="AM692" s="24"/>
      <c r="AN692" s="24"/>
      <c r="AO692" s="24"/>
      <c r="AP692" s="24"/>
      <c r="AQ692" s="24"/>
      <c r="AR692" s="24"/>
      <c r="AS692" s="24"/>
    </row>
    <row r="693" spans="1:45" ht="36"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c r="AH693" s="24"/>
      <c r="AI693" s="24"/>
      <c r="AJ693" s="24"/>
      <c r="AK693" s="24"/>
      <c r="AL693" s="24"/>
      <c r="AM693" s="24"/>
      <c r="AN693" s="24"/>
      <c r="AO693" s="24"/>
      <c r="AP693" s="24"/>
      <c r="AQ693" s="24"/>
      <c r="AR693" s="24"/>
      <c r="AS693" s="24"/>
    </row>
    <row r="694" spans="1:45" ht="36"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c r="AH694" s="24"/>
      <c r="AI694" s="24"/>
      <c r="AJ694" s="24"/>
      <c r="AK694" s="24"/>
      <c r="AL694" s="24"/>
      <c r="AM694" s="24"/>
      <c r="AN694" s="24"/>
      <c r="AO694" s="24"/>
      <c r="AP694" s="24"/>
      <c r="AQ694" s="24"/>
      <c r="AR694" s="24"/>
      <c r="AS694" s="24"/>
    </row>
    <row r="695" spans="1:45" ht="36"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c r="AH695" s="24"/>
      <c r="AI695" s="24"/>
      <c r="AJ695" s="24"/>
      <c r="AK695" s="24"/>
      <c r="AL695" s="24"/>
      <c r="AM695" s="24"/>
      <c r="AN695" s="24"/>
      <c r="AO695" s="24"/>
      <c r="AP695" s="24"/>
      <c r="AQ695" s="24"/>
      <c r="AR695" s="24"/>
      <c r="AS695" s="24"/>
    </row>
    <row r="696" spans="1:45" ht="36"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c r="AH696" s="24"/>
      <c r="AI696" s="24"/>
      <c r="AJ696" s="24"/>
      <c r="AK696" s="24"/>
      <c r="AL696" s="24"/>
      <c r="AM696" s="24"/>
      <c r="AN696" s="24"/>
      <c r="AO696" s="24"/>
      <c r="AP696" s="24"/>
      <c r="AQ696" s="24"/>
      <c r="AR696" s="24"/>
      <c r="AS696" s="24"/>
    </row>
    <row r="697" spans="1:45" ht="36"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c r="AH697" s="24"/>
      <c r="AI697" s="24"/>
      <c r="AJ697" s="24"/>
      <c r="AK697" s="24"/>
      <c r="AL697" s="24"/>
      <c r="AM697" s="24"/>
      <c r="AN697" s="24"/>
      <c r="AO697" s="24"/>
      <c r="AP697" s="24"/>
      <c r="AQ697" s="24"/>
      <c r="AR697" s="24"/>
      <c r="AS697" s="24"/>
    </row>
    <row r="698" spans="1:45" ht="36"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c r="AH698" s="24"/>
      <c r="AI698" s="24"/>
      <c r="AJ698" s="24"/>
      <c r="AK698" s="24"/>
      <c r="AL698" s="24"/>
      <c r="AM698" s="24"/>
      <c r="AN698" s="24"/>
      <c r="AO698" s="24"/>
      <c r="AP698" s="24"/>
      <c r="AQ698" s="24"/>
      <c r="AR698" s="24"/>
      <c r="AS698" s="24"/>
    </row>
    <row r="699" spans="1:45" ht="36"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c r="AH699" s="24"/>
      <c r="AI699" s="24"/>
      <c r="AJ699" s="24"/>
      <c r="AK699" s="24"/>
      <c r="AL699" s="24"/>
      <c r="AM699" s="24"/>
      <c r="AN699" s="24"/>
      <c r="AO699" s="24"/>
      <c r="AP699" s="24"/>
      <c r="AQ699" s="24"/>
      <c r="AR699" s="24"/>
      <c r="AS699" s="24"/>
    </row>
    <row r="700" spans="1:45" ht="36"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c r="AH700" s="24"/>
      <c r="AI700" s="24"/>
      <c r="AJ700" s="24"/>
      <c r="AK700" s="24"/>
      <c r="AL700" s="24"/>
      <c r="AM700" s="24"/>
      <c r="AN700" s="24"/>
      <c r="AO700" s="24"/>
      <c r="AP700" s="24"/>
      <c r="AQ700" s="24"/>
      <c r="AR700" s="24"/>
      <c r="AS700" s="24"/>
    </row>
    <row r="701" spans="1:45" ht="36"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c r="AH701" s="24"/>
      <c r="AI701" s="24"/>
      <c r="AJ701" s="24"/>
      <c r="AK701" s="24"/>
      <c r="AL701" s="24"/>
      <c r="AM701" s="24"/>
      <c r="AN701" s="24"/>
      <c r="AO701" s="24"/>
      <c r="AP701" s="24"/>
      <c r="AQ701" s="24"/>
      <c r="AR701" s="24"/>
      <c r="AS701" s="24"/>
    </row>
    <row r="702" spans="1:45" ht="36"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c r="AH702" s="24"/>
      <c r="AI702" s="24"/>
      <c r="AJ702" s="24"/>
      <c r="AK702" s="24"/>
      <c r="AL702" s="24"/>
      <c r="AM702" s="24"/>
      <c r="AN702" s="24"/>
      <c r="AO702" s="24"/>
      <c r="AP702" s="24"/>
      <c r="AQ702" s="24"/>
      <c r="AR702" s="24"/>
      <c r="AS702" s="24"/>
    </row>
    <row r="703" spans="1:45" ht="36"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c r="AH703" s="24"/>
      <c r="AI703" s="24"/>
      <c r="AJ703" s="24"/>
      <c r="AK703" s="24"/>
      <c r="AL703" s="24"/>
      <c r="AM703" s="24"/>
      <c r="AN703" s="24"/>
      <c r="AO703" s="24"/>
      <c r="AP703" s="24"/>
      <c r="AQ703" s="24"/>
      <c r="AR703" s="24"/>
      <c r="AS703" s="24"/>
    </row>
    <row r="704" spans="1:45" ht="36"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c r="AH704" s="24"/>
      <c r="AI704" s="24"/>
      <c r="AJ704" s="24"/>
      <c r="AK704" s="24"/>
      <c r="AL704" s="24"/>
      <c r="AM704" s="24"/>
      <c r="AN704" s="24"/>
      <c r="AO704" s="24"/>
      <c r="AP704" s="24"/>
      <c r="AQ704" s="24"/>
      <c r="AR704" s="24"/>
      <c r="AS704" s="24"/>
    </row>
    <row r="705" spans="1:45" ht="36"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c r="AH705" s="24"/>
      <c r="AI705" s="24"/>
      <c r="AJ705" s="24"/>
      <c r="AK705" s="24"/>
      <c r="AL705" s="24"/>
      <c r="AM705" s="24"/>
      <c r="AN705" s="24"/>
      <c r="AO705" s="24"/>
      <c r="AP705" s="24"/>
      <c r="AQ705" s="24"/>
      <c r="AR705" s="24"/>
      <c r="AS705" s="24"/>
    </row>
    <row r="706" spans="1:45" ht="36"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c r="AH706" s="24"/>
      <c r="AI706" s="24"/>
      <c r="AJ706" s="24"/>
      <c r="AK706" s="24"/>
      <c r="AL706" s="24"/>
      <c r="AM706" s="24"/>
      <c r="AN706" s="24"/>
      <c r="AO706" s="24"/>
      <c r="AP706" s="24"/>
      <c r="AQ706" s="24"/>
      <c r="AR706" s="24"/>
      <c r="AS706" s="24"/>
    </row>
    <row r="707" spans="1:45" ht="36"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c r="AH707" s="24"/>
      <c r="AI707" s="24"/>
      <c r="AJ707" s="24"/>
      <c r="AK707" s="24"/>
      <c r="AL707" s="24"/>
      <c r="AM707" s="24"/>
      <c r="AN707" s="24"/>
      <c r="AO707" s="24"/>
      <c r="AP707" s="24"/>
      <c r="AQ707" s="24"/>
      <c r="AR707" s="24"/>
      <c r="AS707" s="24"/>
    </row>
    <row r="708" spans="1:45" ht="36"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c r="AH708" s="24"/>
      <c r="AI708" s="24"/>
      <c r="AJ708" s="24"/>
      <c r="AK708" s="24"/>
      <c r="AL708" s="24"/>
      <c r="AM708" s="24"/>
      <c r="AN708" s="24"/>
      <c r="AO708" s="24"/>
      <c r="AP708" s="24"/>
      <c r="AQ708" s="24"/>
      <c r="AR708" s="24"/>
      <c r="AS708" s="24"/>
    </row>
    <row r="709" spans="1:45" ht="36"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c r="AH709" s="24"/>
      <c r="AI709" s="24"/>
      <c r="AJ709" s="24"/>
      <c r="AK709" s="24"/>
      <c r="AL709" s="24"/>
      <c r="AM709" s="24"/>
      <c r="AN709" s="24"/>
      <c r="AO709" s="24"/>
      <c r="AP709" s="24"/>
      <c r="AQ709" s="24"/>
      <c r="AR709" s="24"/>
      <c r="AS709" s="24"/>
    </row>
    <row r="710" spans="1:45" ht="36"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c r="AH710" s="24"/>
      <c r="AI710" s="24"/>
      <c r="AJ710" s="24"/>
      <c r="AK710" s="24"/>
      <c r="AL710" s="24"/>
      <c r="AM710" s="24"/>
      <c r="AN710" s="24"/>
      <c r="AO710" s="24"/>
      <c r="AP710" s="24"/>
      <c r="AQ710" s="24"/>
      <c r="AR710" s="24"/>
      <c r="AS710" s="24"/>
    </row>
    <row r="711" spans="1:45" ht="36"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c r="AH711" s="24"/>
      <c r="AI711" s="24"/>
      <c r="AJ711" s="24"/>
      <c r="AK711" s="24"/>
      <c r="AL711" s="24"/>
      <c r="AM711" s="24"/>
      <c r="AN711" s="24"/>
      <c r="AO711" s="24"/>
      <c r="AP711" s="24"/>
      <c r="AQ711" s="24"/>
      <c r="AR711" s="24"/>
      <c r="AS711" s="24"/>
    </row>
    <row r="712" spans="1:45" ht="36"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c r="AH712" s="24"/>
      <c r="AI712" s="24"/>
      <c r="AJ712" s="24"/>
      <c r="AK712" s="24"/>
      <c r="AL712" s="24"/>
      <c r="AM712" s="24"/>
      <c r="AN712" s="24"/>
      <c r="AO712" s="24"/>
      <c r="AP712" s="24"/>
      <c r="AQ712" s="24"/>
      <c r="AR712" s="24"/>
      <c r="AS712" s="24"/>
    </row>
    <row r="713" spans="1:45" ht="36"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c r="AH713" s="24"/>
      <c r="AI713" s="24"/>
      <c r="AJ713" s="24"/>
      <c r="AK713" s="24"/>
      <c r="AL713" s="24"/>
      <c r="AM713" s="24"/>
      <c r="AN713" s="24"/>
      <c r="AO713" s="24"/>
      <c r="AP713" s="24"/>
      <c r="AQ713" s="24"/>
      <c r="AR713" s="24"/>
      <c r="AS713" s="24"/>
    </row>
    <row r="714" spans="1:45" ht="36"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c r="AH714" s="24"/>
      <c r="AI714" s="24"/>
      <c r="AJ714" s="24"/>
      <c r="AK714" s="24"/>
      <c r="AL714" s="24"/>
      <c r="AM714" s="24"/>
      <c r="AN714" s="24"/>
      <c r="AO714" s="24"/>
      <c r="AP714" s="24"/>
      <c r="AQ714" s="24"/>
      <c r="AR714" s="24"/>
      <c r="AS714" s="24"/>
    </row>
    <row r="715" spans="1:45" ht="36"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c r="AH715" s="24"/>
      <c r="AI715" s="24"/>
      <c r="AJ715" s="24"/>
      <c r="AK715" s="24"/>
      <c r="AL715" s="24"/>
      <c r="AM715" s="24"/>
      <c r="AN715" s="24"/>
      <c r="AO715" s="24"/>
      <c r="AP715" s="24"/>
      <c r="AQ715" s="24"/>
      <c r="AR715" s="24"/>
      <c r="AS715" s="24"/>
    </row>
    <row r="716" spans="1:45" ht="36"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c r="AH716" s="24"/>
      <c r="AI716" s="24"/>
      <c r="AJ716" s="24"/>
      <c r="AK716" s="24"/>
      <c r="AL716" s="24"/>
      <c r="AM716" s="24"/>
      <c r="AN716" s="24"/>
      <c r="AO716" s="24"/>
      <c r="AP716" s="24"/>
      <c r="AQ716" s="24"/>
      <c r="AR716" s="24"/>
      <c r="AS716" s="24"/>
    </row>
    <row r="717" spans="1:45" ht="36"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c r="AH717" s="24"/>
      <c r="AI717" s="24"/>
      <c r="AJ717" s="24"/>
      <c r="AK717" s="24"/>
      <c r="AL717" s="24"/>
      <c r="AM717" s="24"/>
      <c r="AN717" s="24"/>
      <c r="AO717" s="24"/>
      <c r="AP717" s="24"/>
      <c r="AQ717" s="24"/>
      <c r="AR717" s="24"/>
      <c r="AS717" s="24"/>
    </row>
    <row r="718" spans="1:45" ht="36"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c r="AH718" s="24"/>
      <c r="AI718" s="24"/>
      <c r="AJ718" s="24"/>
      <c r="AK718" s="24"/>
      <c r="AL718" s="24"/>
      <c r="AM718" s="24"/>
      <c r="AN718" s="24"/>
      <c r="AO718" s="24"/>
      <c r="AP718" s="24"/>
      <c r="AQ718" s="24"/>
      <c r="AR718" s="24"/>
      <c r="AS718" s="24"/>
    </row>
    <row r="719" spans="1:45" ht="36"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c r="AH719" s="24"/>
      <c r="AI719" s="24"/>
      <c r="AJ719" s="24"/>
      <c r="AK719" s="24"/>
      <c r="AL719" s="24"/>
      <c r="AM719" s="24"/>
      <c r="AN719" s="24"/>
      <c r="AO719" s="24"/>
      <c r="AP719" s="24"/>
      <c r="AQ719" s="24"/>
      <c r="AR719" s="24"/>
      <c r="AS719" s="24"/>
    </row>
    <row r="720" spans="1:45" ht="36"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c r="AH720" s="24"/>
      <c r="AI720" s="24"/>
      <c r="AJ720" s="24"/>
      <c r="AK720" s="24"/>
      <c r="AL720" s="24"/>
      <c r="AM720" s="24"/>
      <c r="AN720" s="24"/>
      <c r="AO720" s="24"/>
      <c r="AP720" s="24"/>
      <c r="AQ720" s="24"/>
      <c r="AR720" s="24"/>
      <c r="AS720" s="24"/>
    </row>
    <row r="721" spans="1:45" ht="36"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c r="AH721" s="24"/>
      <c r="AI721" s="24"/>
      <c r="AJ721" s="24"/>
      <c r="AK721" s="24"/>
      <c r="AL721" s="24"/>
      <c r="AM721" s="24"/>
      <c r="AN721" s="24"/>
      <c r="AO721" s="24"/>
      <c r="AP721" s="24"/>
      <c r="AQ721" s="24"/>
      <c r="AR721" s="24"/>
      <c r="AS721" s="24"/>
    </row>
    <row r="722" spans="1:45" ht="36"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c r="AH722" s="24"/>
      <c r="AI722" s="24"/>
      <c r="AJ722" s="24"/>
      <c r="AK722" s="24"/>
      <c r="AL722" s="24"/>
      <c r="AM722" s="24"/>
      <c r="AN722" s="24"/>
      <c r="AO722" s="24"/>
      <c r="AP722" s="24"/>
      <c r="AQ722" s="24"/>
      <c r="AR722" s="24"/>
      <c r="AS722" s="24"/>
    </row>
    <row r="723" spans="1:45" ht="36"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c r="AH723" s="24"/>
      <c r="AI723" s="24"/>
      <c r="AJ723" s="24"/>
      <c r="AK723" s="24"/>
      <c r="AL723" s="24"/>
      <c r="AM723" s="24"/>
      <c r="AN723" s="24"/>
      <c r="AO723" s="24"/>
      <c r="AP723" s="24"/>
      <c r="AQ723" s="24"/>
      <c r="AR723" s="24"/>
      <c r="AS723" s="24"/>
    </row>
    <row r="724" spans="1:45" ht="36"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c r="AH724" s="24"/>
      <c r="AI724" s="24"/>
      <c r="AJ724" s="24"/>
      <c r="AK724" s="24"/>
      <c r="AL724" s="24"/>
      <c r="AM724" s="24"/>
      <c r="AN724" s="24"/>
      <c r="AO724" s="24"/>
      <c r="AP724" s="24"/>
      <c r="AQ724" s="24"/>
      <c r="AR724" s="24"/>
      <c r="AS724" s="24"/>
    </row>
    <row r="725" spans="1:45" ht="36"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c r="AH725" s="24"/>
      <c r="AI725" s="24"/>
      <c r="AJ725" s="24"/>
      <c r="AK725" s="24"/>
      <c r="AL725" s="24"/>
      <c r="AM725" s="24"/>
      <c r="AN725" s="24"/>
      <c r="AO725" s="24"/>
      <c r="AP725" s="24"/>
      <c r="AQ725" s="24"/>
      <c r="AR725" s="24"/>
      <c r="AS725" s="24"/>
    </row>
    <row r="726" spans="1:45" ht="36"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c r="AH726" s="24"/>
      <c r="AI726" s="24"/>
      <c r="AJ726" s="24"/>
      <c r="AK726" s="24"/>
      <c r="AL726" s="24"/>
      <c r="AM726" s="24"/>
      <c r="AN726" s="24"/>
      <c r="AO726" s="24"/>
      <c r="AP726" s="24"/>
      <c r="AQ726" s="24"/>
      <c r="AR726" s="24"/>
      <c r="AS726" s="24"/>
    </row>
    <row r="727" spans="1:45" ht="36"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c r="AH727" s="24"/>
      <c r="AI727" s="24"/>
      <c r="AJ727" s="24"/>
      <c r="AK727" s="24"/>
      <c r="AL727" s="24"/>
      <c r="AM727" s="24"/>
      <c r="AN727" s="24"/>
      <c r="AO727" s="24"/>
      <c r="AP727" s="24"/>
      <c r="AQ727" s="24"/>
      <c r="AR727" s="24"/>
      <c r="AS727" s="24"/>
    </row>
    <row r="728" spans="1:45" ht="36"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c r="AH728" s="24"/>
      <c r="AI728" s="24"/>
      <c r="AJ728" s="24"/>
      <c r="AK728" s="24"/>
      <c r="AL728" s="24"/>
      <c r="AM728" s="24"/>
      <c r="AN728" s="24"/>
      <c r="AO728" s="24"/>
      <c r="AP728" s="24"/>
      <c r="AQ728" s="24"/>
      <c r="AR728" s="24"/>
      <c r="AS728" s="24"/>
    </row>
    <row r="729" spans="1:45" ht="36"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c r="AH729" s="24"/>
      <c r="AI729" s="24"/>
      <c r="AJ729" s="24"/>
      <c r="AK729" s="24"/>
      <c r="AL729" s="24"/>
      <c r="AM729" s="24"/>
      <c r="AN729" s="24"/>
      <c r="AO729" s="24"/>
      <c r="AP729" s="24"/>
      <c r="AQ729" s="24"/>
      <c r="AR729" s="24"/>
      <c r="AS729" s="24"/>
    </row>
    <row r="730" spans="1:45" ht="36"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c r="AH730" s="24"/>
      <c r="AI730" s="24"/>
      <c r="AJ730" s="24"/>
      <c r="AK730" s="24"/>
      <c r="AL730" s="24"/>
      <c r="AM730" s="24"/>
      <c r="AN730" s="24"/>
      <c r="AO730" s="24"/>
      <c r="AP730" s="24"/>
      <c r="AQ730" s="24"/>
      <c r="AR730" s="24"/>
      <c r="AS730" s="24"/>
    </row>
    <row r="731" spans="1:45" ht="36"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c r="AH731" s="24"/>
      <c r="AI731" s="24"/>
      <c r="AJ731" s="24"/>
      <c r="AK731" s="24"/>
      <c r="AL731" s="24"/>
      <c r="AM731" s="24"/>
      <c r="AN731" s="24"/>
      <c r="AO731" s="24"/>
      <c r="AP731" s="24"/>
      <c r="AQ731" s="24"/>
      <c r="AR731" s="24"/>
      <c r="AS731" s="24"/>
    </row>
    <row r="732" spans="1:45" ht="36"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c r="AH732" s="24"/>
      <c r="AI732" s="24"/>
      <c r="AJ732" s="24"/>
      <c r="AK732" s="24"/>
      <c r="AL732" s="24"/>
      <c r="AM732" s="24"/>
      <c r="AN732" s="24"/>
      <c r="AO732" s="24"/>
      <c r="AP732" s="24"/>
      <c r="AQ732" s="24"/>
      <c r="AR732" s="24"/>
      <c r="AS732" s="24"/>
    </row>
    <row r="733" spans="1:45" ht="36"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c r="AH733" s="24"/>
      <c r="AI733" s="24"/>
      <c r="AJ733" s="24"/>
      <c r="AK733" s="24"/>
      <c r="AL733" s="24"/>
      <c r="AM733" s="24"/>
      <c r="AN733" s="24"/>
      <c r="AO733" s="24"/>
      <c r="AP733" s="24"/>
      <c r="AQ733" s="24"/>
      <c r="AR733" s="24"/>
      <c r="AS733" s="24"/>
    </row>
    <row r="734" spans="1:45" ht="36"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c r="AH734" s="24"/>
      <c r="AI734" s="24"/>
      <c r="AJ734" s="24"/>
      <c r="AK734" s="24"/>
      <c r="AL734" s="24"/>
      <c r="AM734" s="24"/>
      <c r="AN734" s="24"/>
      <c r="AO734" s="24"/>
      <c r="AP734" s="24"/>
      <c r="AQ734" s="24"/>
      <c r="AR734" s="24"/>
      <c r="AS734" s="24"/>
    </row>
    <row r="735" spans="1:45" ht="36"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c r="AH735" s="24"/>
      <c r="AI735" s="24"/>
      <c r="AJ735" s="24"/>
      <c r="AK735" s="24"/>
      <c r="AL735" s="24"/>
      <c r="AM735" s="24"/>
      <c r="AN735" s="24"/>
      <c r="AO735" s="24"/>
      <c r="AP735" s="24"/>
      <c r="AQ735" s="24"/>
      <c r="AR735" s="24"/>
      <c r="AS735" s="24"/>
    </row>
    <row r="736" spans="1:45" ht="36"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c r="AH736" s="24"/>
      <c r="AI736" s="24"/>
      <c r="AJ736" s="24"/>
      <c r="AK736" s="24"/>
      <c r="AL736" s="24"/>
      <c r="AM736" s="24"/>
      <c r="AN736" s="24"/>
      <c r="AO736" s="24"/>
      <c r="AP736" s="24"/>
      <c r="AQ736" s="24"/>
      <c r="AR736" s="24"/>
      <c r="AS736" s="24"/>
    </row>
    <row r="737" spans="1:45" ht="36"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c r="AH737" s="24"/>
      <c r="AI737" s="24"/>
      <c r="AJ737" s="24"/>
      <c r="AK737" s="24"/>
      <c r="AL737" s="24"/>
      <c r="AM737" s="24"/>
      <c r="AN737" s="24"/>
      <c r="AO737" s="24"/>
      <c r="AP737" s="24"/>
      <c r="AQ737" s="24"/>
      <c r="AR737" s="24"/>
      <c r="AS737" s="24"/>
    </row>
    <row r="738" spans="1:45" ht="36"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c r="AH738" s="24"/>
      <c r="AI738" s="24"/>
      <c r="AJ738" s="24"/>
      <c r="AK738" s="24"/>
      <c r="AL738" s="24"/>
      <c r="AM738" s="24"/>
      <c r="AN738" s="24"/>
      <c r="AO738" s="24"/>
      <c r="AP738" s="24"/>
      <c r="AQ738" s="24"/>
      <c r="AR738" s="24"/>
      <c r="AS738" s="24"/>
    </row>
    <row r="739" spans="1:45" ht="36"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c r="AH739" s="24"/>
      <c r="AI739" s="24"/>
      <c r="AJ739" s="24"/>
      <c r="AK739" s="24"/>
      <c r="AL739" s="24"/>
      <c r="AM739" s="24"/>
      <c r="AN739" s="24"/>
      <c r="AO739" s="24"/>
      <c r="AP739" s="24"/>
      <c r="AQ739" s="24"/>
      <c r="AR739" s="24"/>
      <c r="AS739" s="24"/>
    </row>
    <row r="740" spans="1:45" ht="36"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c r="AH740" s="24"/>
      <c r="AI740" s="24"/>
      <c r="AJ740" s="24"/>
      <c r="AK740" s="24"/>
      <c r="AL740" s="24"/>
      <c r="AM740" s="24"/>
      <c r="AN740" s="24"/>
      <c r="AO740" s="24"/>
      <c r="AP740" s="24"/>
      <c r="AQ740" s="24"/>
      <c r="AR740" s="24"/>
      <c r="AS740" s="24"/>
    </row>
    <row r="741" spans="1:45" ht="36"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c r="AH741" s="24"/>
      <c r="AI741" s="24"/>
      <c r="AJ741" s="24"/>
      <c r="AK741" s="24"/>
      <c r="AL741" s="24"/>
      <c r="AM741" s="24"/>
      <c r="AN741" s="24"/>
      <c r="AO741" s="24"/>
      <c r="AP741" s="24"/>
      <c r="AQ741" s="24"/>
      <c r="AR741" s="24"/>
      <c r="AS741" s="24"/>
    </row>
    <row r="742" spans="1:45" ht="36"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c r="AH742" s="24"/>
      <c r="AI742" s="24"/>
      <c r="AJ742" s="24"/>
      <c r="AK742" s="24"/>
      <c r="AL742" s="24"/>
      <c r="AM742" s="24"/>
      <c r="AN742" s="24"/>
      <c r="AO742" s="24"/>
      <c r="AP742" s="24"/>
      <c r="AQ742" s="24"/>
      <c r="AR742" s="24"/>
      <c r="AS742" s="24"/>
    </row>
    <row r="743" spans="1:45" ht="36"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c r="AH743" s="24"/>
      <c r="AI743" s="24"/>
      <c r="AJ743" s="24"/>
      <c r="AK743" s="24"/>
      <c r="AL743" s="24"/>
      <c r="AM743" s="24"/>
      <c r="AN743" s="24"/>
      <c r="AO743" s="24"/>
      <c r="AP743" s="24"/>
      <c r="AQ743" s="24"/>
      <c r="AR743" s="24"/>
      <c r="AS743" s="24"/>
    </row>
    <row r="744" spans="1:45" ht="36"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c r="AH744" s="24"/>
      <c r="AI744" s="24"/>
      <c r="AJ744" s="24"/>
      <c r="AK744" s="24"/>
      <c r="AL744" s="24"/>
      <c r="AM744" s="24"/>
      <c r="AN744" s="24"/>
      <c r="AO744" s="24"/>
      <c r="AP744" s="24"/>
      <c r="AQ744" s="24"/>
      <c r="AR744" s="24"/>
      <c r="AS744" s="24"/>
    </row>
    <row r="745" spans="1:45" ht="36"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c r="AH745" s="24"/>
      <c r="AI745" s="24"/>
      <c r="AJ745" s="24"/>
      <c r="AK745" s="24"/>
      <c r="AL745" s="24"/>
      <c r="AM745" s="24"/>
      <c r="AN745" s="24"/>
      <c r="AO745" s="24"/>
      <c r="AP745" s="24"/>
      <c r="AQ745" s="24"/>
      <c r="AR745" s="24"/>
      <c r="AS745" s="24"/>
    </row>
    <row r="746" spans="1:45" ht="36"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c r="AH746" s="24"/>
      <c r="AI746" s="24"/>
      <c r="AJ746" s="24"/>
      <c r="AK746" s="24"/>
      <c r="AL746" s="24"/>
      <c r="AM746" s="24"/>
      <c r="AN746" s="24"/>
      <c r="AO746" s="24"/>
      <c r="AP746" s="24"/>
      <c r="AQ746" s="24"/>
      <c r="AR746" s="24"/>
      <c r="AS746" s="24"/>
    </row>
    <row r="747" spans="1:45" ht="36"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c r="AH747" s="24"/>
      <c r="AI747" s="24"/>
      <c r="AJ747" s="24"/>
      <c r="AK747" s="24"/>
      <c r="AL747" s="24"/>
      <c r="AM747" s="24"/>
      <c r="AN747" s="24"/>
      <c r="AO747" s="24"/>
      <c r="AP747" s="24"/>
      <c r="AQ747" s="24"/>
      <c r="AR747" s="24"/>
      <c r="AS747" s="24"/>
    </row>
    <row r="748" spans="1:45" ht="36"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c r="AH748" s="24"/>
      <c r="AI748" s="24"/>
      <c r="AJ748" s="24"/>
      <c r="AK748" s="24"/>
      <c r="AL748" s="24"/>
      <c r="AM748" s="24"/>
      <c r="AN748" s="24"/>
      <c r="AO748" s="24"/>
      <c r="AP748" s="24"/>
      <c r="AQ748" s="24"/>
      <c r="AR748" s="24"/>
      <c r="AS748" s="24"/>
    </row>
    <row r="749" spans="1:45" ht="36"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c r="AH749" s="24"/>
      <c r="AI749" s="24"/>
      <c r="AJ749" s="24"/>
      <c r="AK749" s="24"/>
      <c r="AL749" s="24"/>
      <c r="AM749" s="24"/>
      <c r="AN749" s="24"/>
      <c r="AO749" s="24"/>
      <c r="AP749" s="24"/>
      <c r="AQ749" s="24"/>
      <c r="AR749" s="24"/>
      <c r="AS749" s="24"/>
    </row>
    <row r="750" spans="1:45" ht="36"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c r="AH750" s="24"/>
      <c r="AI750" s="24"/>
      <c r="AJ750" s="24"/>
      <c r="AK750" s="24"/>
      <c r="AL750" s="24"/>
      <c r="AM750" s="24"/>
      <c r="AN750" s="24"/>
      <c r="AO750" s="24"/>
      <c r="AP750" s="24"/>
      <c r="AQ750" s="24"/>
      <c r="AR750" s="24"/>
      <c r="AS750" s="24"/>
    </row>
    <row r="751" spans="1:45" ht="36"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c r="AH751" s="24"/>
      <c r="AI751" s="24"/>
      <c r="AJ751" s="24"/>
      <c r="AK751" s="24"/>
      <c r="AL751" s="24"/>
      <c r="AM751" s="24"/>
      <c r="AN751" s="24"/>
      <c r="AO751" s="24"/>
      <c r="AP751" s="24"/>
      <c r="AQ751" s="24"/>
      <c r="AR751" s="24"/>
      <c r="AS751" s="24"/>
    </row>
    <row r="752" spans="1:45" ht="36"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c r="AH752" s="24"/>
      <c r="AI752" s="24"/>
      <c r="AJ752" s="24"/>
      <c r="AK752" s="24"/>
      <c r="AL752" s="24"/>
      <c r="AM752" s="24"/>
      <c r="AN752" s="24"/>
      <c r="AO752" s="24"/>
      <c r="AP752" s="24"/>
      <c r="AQ752" s="24"/>
      <c r="AR752" s="24"/>
      <c r="AS752" s="24"/>
    </row>
    <row r="753" spans="1:45" ht="36"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c r="AH753" s="24"/>
      <c r="AI753" s="24"/>
      <c r="AJ753" s="24"/>
      <c r="AK753" s="24"/>
      <c r="AL753" s="24"/>
      <c r="AM753" s="24"/>
      <c r="AN753" s="24"/>
      <c r="AO753" s="24"/>
      <c r="AP753" s="24"/>
      <c r="AQ753" s="24"/>
      <c r="AR753" s="24"/>
      <c r="AS753" s="24"/>
    </row>
    <row r="754" spans="1:45" ht="36"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c r="AH754" s="24"/>
      <c r="AI754" s="24"/>
      <c r="AJ754" s="24"/>
      <c r="AK754" s="24"/>
      <c r="AL754" s="24"/>
      <c r="AM754" s="24"/>
      <c r="AN754" s="24"/>
      <c r="AO754" s="24"/>
      <c r="AP754" s="24"/>
      <c r="AQ754" s="24"/>
      <c r="AR754" s="24"/>
      <c r="AS754" s="24"/>
    </row>
    <row r="755" spans="1:45" ht="36"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c r="AH755" s="24"/>
      <c r="AI755" s="24"/>
      <c r="AJ755" s="24"/>
      <c r="AK755" s="24"/>
      <c r="AL755" s="24"/>
      <c r="AM755" s="24"/>
      <c r="AN755" s="24"/>
      <c r="AO755" s="24"/>
      <c r="AP755" s="24"/>
      <c r="AQ755" s="24"/>
      <c r="AR755" s="24"/>
      <c r="AS755" s="24"/>
    </row>
    <row r="756" spans="1:45" ht="36"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c r="AH756" s="24"/>
      <c r="AI756" s="24"/>
      <c r="AJ756" s="24"/>
      <c r="AK756" s="24"/>
      <c r="AL756" s="24"/>
      <c r="AM756" s="24"/>
      <c r="AN756" s="24"/>
      <c r="AO756" s="24"/>
      <c r="AP756" s="24"/>
      <c r="AQ756" s="24"/>
      <c r="AR756" s="24"/>
      <c r="AS756" s="24"/>
    </row>
    <row r="757" spans="1:45" ht="36"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c r="AH757" s="24"/>
      <c r="AI757" s="24"/>
      <c r="AJ757" s="24"/>
      <c r="AK757" s="24"/>
      <c r="AL757" s="24"/>
      <c r="AM757" s="24"/>
      <c r="AN757" s="24"/>
      <c r="AO757" s="24"/>
      <c r="AP757" s="24"/>
      <c r="AQ757" s="24"/>
      <c r="AR757" s="24"/>
      <c r="AS757" s="24"/>
    </row>
    <row r="758" spans="1:45" ht="36"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c r="AH758" s="24"/>
      <c r="AI758" s="24"/>
      <c r="AJ758" s="24"/>
      <c r="AK758" s="24"/>
      <c r="AL758" s="24"/>
      <c r="AM758" s="24"/>
      <c r="AN758" s="24"/>
      <c r="AO758" s="24"/>
      <c r="AP758" s="24"/>
      <c r="AQ758" s="24"/>
      <c r="AR758" s="24"/>
      <c r="AS758" s="24"/>
    </row>
    <row r="759" spans="1:45" ht="36"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c r="AH759" s="24"/>
      <c r="AI759" s="24"/>
      <c r="AJ759" s="24"/>
      <c r="AK759" s="24"/>
      <c r="AL759" s="24"/>
      <c r="AM759" s="24"/>
      <c r="AN759" s="24"/>
      <c r="AO759" s="24"/>
      <c r="AP759" s="24"/>
      <c r="AQ759" s="24"/>
      <c r="AR759" s="24"/>
      <c r="AS759" s="24"/>
    </row>
    <row r="760" spans="1:45" ht="36"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c r="AH760" s="24"/>
      <c r="AI760" s="24"/>
      <c r="AJ760" s="24"/>
      <c r="AK760" s="24"/>
      <c r="AL760" s="24"/>
      <c r="AM760" s="24"/>
      <c r="AN760" s="24"/>
      <c r="AO760" s="24"/>
      <c r="AP760" s="24"/>
      <c r="AQ760" s="24"/>
      <c r="AR760" s="24"/>
      <c r="AS760" s="24"/>
    </row>
    <row r="761" spans="1:45" ht="36"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c r="AH761" s="24"/>
      <c r="AI761" s="24"/>
      <c r="AJ761" s="24"/>
      <c r="AK761" s="24"/>
      <c r="AL761" s="24"/>
      <c r="AM761" s="24"/>
      <c r="AN761" s="24"/>
      <c r="AO761" s="24"/>
      <c r="AP761" s="24"/>
      <c r="AQ761" s="24"/>
      <c r="AR761" s="24"/>
      <c r="AS761" s="24"/>
    </row>
    <row r="762" spans="1:45" ht="36"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c r="AH762" s="24"/>
      <c r="AI762" s="24"/>
      <c r="AJ762" s="24"/>
      <c r="AK762" s="24"/>
      <c r="AL762" s="24"/>
      <c r="AM762" s="24"/>
      <c r="AN762" s="24"/>
      <c r="AO762" s="24"/>
      <c r="AP762" s="24"/>
      <c r="AQ762" s="24"/>
      <c r="AR762" s="24"/>
      <c r="AS762" s="24"/>
    </row>
    <row r="763" spans="1:45" ht="36"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c r="AH763" s="24"/>
      <c r="AI763" s="24"/>
      <c r="AJ763" s="24"/>
      <c r="AK763" s="24"/>
      <c r="AL763" s="24"/>
      <c r="AM763" s="24"/>
      <c r="AN763" s="24"/>
      <c r="AO763" s="24"/>
      <c r="AP763" s="24"/>
      <c r="AQ763" s="24"/>
      <c r="AR763" s="24"/>
      <c r="AS763" s="24"/>
    </row>
    <row r="764" spans="1:45" ht="36"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c r="AH764" s="24"/>
      <c r="AI764" s="24"/>
      <c r="AJ764" s="24"/>
      <c r="AK764" s="24"/>
      <c r="AL764" s="24"/>
      <c r="AM764" s="24"/>
      <c r="AN764" s="24"/>
      <c r="AO764" s="24"/>
      <c r="AP764" s="24"/>
      <c r="AQ764" s="24"/>
      <c r="AR764" s="24"/>
      <c r="AS764" s="24"/>
    </row>
    <row r="765" spans="1:45" ht="36"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c r="AH765" s="24"/>
      <c r="AI765" s="24"/>
      <c r="AJ765" s="24"/>
      <c r="AK765" s="24"/>
      <c r="AL765" s="24"/>
      <c r="AM765" s="24"/>
      <c r="AN765" s="24"/>
      <c r="AO765" s="24"/>
      <c r="AP765" s="24"/>
      <c r="AQ765" s="24"/>
      <c r="AR765" s="24"/>
      <c r="AS765" s="24"/>
    </row>
    <row r="766" spans="1:45" ht="36"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c r="AH766" s="24"/>
      <c r="AI766" s="24"/>
      <c r="AJ766" s="24"/>
      <c r="AK766" s="24"/>
      <c r="AL766" s="24"/>
      <c r="AM766" s="24"/>
      <c r="AN766" s="24"/>
      <c r="AO766" s="24"/>
      <c r="AP766" s="24"/>
      <c r="AQ766" s="24"/>
      <c r="AR766" s="24"/>
      <c r="AS766" s="24"/>
    </row>
    <row r="767" spans="1:45" ht="36"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c r="AH767" s="24"/>
      <c r="AI767" s="24"/>
      <c r="AJ767" s="24"/>
      <c r="AK767" s="24"/>
      <c r="AL767" s="24"/>
      <c r="AM767" s="24"/>
      <c r="AN767" s="24"/>
      <c r="AO767" s="24"/>
      <c r="AP767" s="24"/>
      <c r="AQ767" s="24"/>
      <c r="AR767" s="24"/>
      <c r="AS767" s="24"/>
    </row>
    <row r="768" spans="1:45" ht="36"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c r="AH768" s="24"/>
      <c r="AI768" s="24"/>
      <c r="AJ768" s="24"/>
      <c r="AK768" s="24"/>
      <c r="AL768" s="24"/>
      <c r="AM768" s="24"/>
      <c r="AN768" s="24"/>
      <c r="AO768" s="24"/>
      <c r="AP768" s="24"/>
      <c r="AQ768" s="24"/>
      <c r="AR768" s="24"/>
      <c r="AS768" s="24"/>
    </row>
    <row r="769" spans="1:45" ht="36"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c r="AH769" s="24"/>
      <c r="AI769" s="24"/>
      <c r="AJ769" s="24"/>
      <c r="AK769" s="24"/>
      <c r="AL769" s="24"/>
      <c r="AM769" s="24"/>
      <c r="AN769" s="24"/>
      <c r="AO769" s="24"/>
      <c r="AP769" s="24"/>
      <c r="AQ769" s="24"/>
      <c r="AR769" s="24"/>
      <c r="AS769" s="24"/>
    </row>
    <row r="770" spans="1:45" ht="36"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c r="AH770" s="24"/>
      <c r="AI770" s="24"/>
      <c r="AJ770" s="24"/>
      <c r="AK770" s="24"/>
      <c r="AL770" s="24"/>
      <c r="AM770" s="24"/>
      <c r="AN770" s="24"/>
      <c r="AO770" s="24"/>
      <c r="AP770" s="24"/>
      <c r="AQ770" s="24"/>
      <c r="AR770" s="24"/>
      <c r="AS770" s="24"/>
    </row>
    <row r="771" spans="1:45" ht="36"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c r="AH771" s="24"/>
      <c r="AI771" s="24"/>
      <c r="AJ771" s="24"/>
      <c r="AK771" s="24"/>
      <c r="AL771" s="24"/>
      <c r="AM771" s="24"/>
      <c r="AN771" s="24"/>
      <c r="AO771" s="24"/>
      <c r="AP771" s="24"/>
      <c r="AQ771" s="24"/>
      <c r="AR771" s="24"/>
      <c r="AS771" s="24"/>
    </row>
    <row r="772" spans="1:45" ht="36"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c r="AH772" s="24"/>
      <c r="AI772" s="24"/>
      <c r="AJ772" s="24"/>
      <c r="AK772" s="24"/>
      <c r="AL772" s="24"/>
      <c r="AM772" s="24"/>
      <c r="AN772" s="24"/>
      <c r="AO772" s="24"/>
      <c r="AP772" s="24"/>
      <c r="AQ772" s="24"/>
      <c r="AR772" s="24"/>
      <c r="AS772" s="24"/>
    </row>
    <row r="773" spans="1:45" ht="36"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c r="AH773" s="24"/>
      <c r="AI773" s="24"/>
      <c r="AJ773" s="24"/>
      <c r="AK773" s="24"/>
      <c r="AL773" s="24"/>
      <c r="AM773" s="24"/>
      <c r="AN773" s="24"/>
      <c r="AO773" s="24"/>
      <c r="AP773" s="24"/>
      <c r="AQ773" s="24"/>
      <c r="AR773" s="24"/>
      <c r="AS773" s="24"/>
    </row>
    <row r="774" spans="1:45" ht="36"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c r="AH774" s="24"/>
      <c r="AI774" s="24"/>
      <c r="AJ774" s="24"/>
      <c r="AK774" s="24"/>
      <c r="AL774" s="24"/>
      <c r="AM774" s="24"/>
      <c r="AN774" s="24"/>
      <c r="AO774" s="24"/>
      <c r="AP774" s="24"/>
      <c r="AQ774" s="24"/>
      <c r="AR774" s="24"/>
      <c r="AS774" s="24"/>
    </row>
    <row r="775" spans="1:45" ht="36"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c r="AH775" s="24"/>
      <c r="AI775" s="24"/>
      <c r="AJ775" s="24"/>
      <c r="AK775" s="24"/>
      <c r="AL775" s="24"/>
      <c r="AM775" s="24"/>
      <c r="AN775" s="24"/>
      <c r="AO775" s="24"/>
      <c r="AP775" s="24"/>
      <c r="AQ775" s="24"/>
      <c r="AR775" s="24"/>
      <c r="AS775" s="24"/>
    </row>
    <row r="776" spans="1:45" ht="36"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c r="AH776" s="24"/>
      <c r="AI776" s="24"/>
      <c r="AJ776" s="24"/>
      <c r="AK776" s="24"/>
      <c r="AL776" s="24"/>
      <c r="AM776" s="24"/>
      <c r="AN776" s="24"/>
      <c r="AO776" s="24"/>
      <c r="AP776" s="24"/>
      <c r="AQ776" s="24"/>
      <c r="AR776" s="24"/>
      <c r="AS776" s="24"/>
    </row>
    <row r="777" spans="1:45" ht="36"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c r="AH777" s="24"/>
      <c r="AI777" s="24"/>
      <c r="AJ777" s="24"/>
      <c r="AK777" s="24"/>
      <c r="AL777" s="24"/>
      <c r="AM777" s="24"/>
      <c r="AN777" s="24"/>
      <c r="AO777" s="24"/>
      <c r="AP777" s="24"/>
      <c r="AQ777" s="24"/>
      <c r="AR777" s="24"/>
      <c r="AS777" s="24"/>
    </row>
    <row r="778" spans="1:45" ht="36"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c r="AH778" s="24"/>
      <c r="AI778" s="24"/>
      <c r="AJ778" s="24"/>
      <c r="AK778" s="24"/>
      <c r="AL778" s="24"/>
      <c r="AM778" s="24"/>
      <c r="AN778" s="24"/>
      <c r="AO778" s="24"/>
      <c r="AP778" s="24"/>
      <c r="AQ778" s="24"/>
      <c r="AR778" s="24"/>
      <c r="AS778" s="24"/>
    </row>
    <row r="779" spans="1:45" ht="36"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c r="AH779" s="24"/>
      <c r="AI779" s="24"/>
      <c r="AJ779" s="24"/>
      <c r="AK779" s="24"/>
      <c r="AL779" s="24"/>
      <c r="AM779" s="24"/>
      <c r="AN779" s="24"/>
      <c r="AO779" s="24"/>
      <c r="AP779" s="24"/>
      <c r="AQ779" s="24"/>
      <c r="AR779" s="24"/>
      <c r="AS779" s="24"/>
    </row>
    <row r="780" spans="1:45" ht="36"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c r="AH780" s="24"/>
      <c r="AI780" s="24"/>
      <c r="AJ780" s="24"/>
      <c r="AK780" s="24"/>
      <c r="AL780" s="24"/>
      <c r="AM780" s="24"/>
      <c r="AN780" s="24"/>
      <c r="AO780" s="24"/>
      <c r="AP780" s="24"/>
      <c r="AQ780" s="24"/>
      <c r="AR780" s="24"/>
      <c r="AS780" s="24"/>
    </row>
    <row r="781" spans="1:45" ht="36"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c r="AH781" s="24"/>
      <c r="AI781" s="24"/>
      <c r="AJ781" s="24"/>
      <c r="AK781" s="24"/>
      <c r="AL781" s="24"/>
      <c r="AM781" s="24"/>
      <c r="AN781" s="24"/>
      <c r="AO781" s="24"/>
      <c r="AP781" s="24"/>
      <c r="AQ781" s="24"/>
      <c r="AR781" s="24"/>
      <c r="AS781" s="24"/>
    </row>
    <row r="782" spans="1:45" ht="36"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c r="AH782" s="24"/>
      <c r="AI782" s="24"/>
      <c r="AJ782" s="24"/>
      <c r="AK782" s="24"/>
      <c r="AL782" s="24"/>
      <c r="AM782" s="24"/>
      <c r="AN782" s="24"/>
      <c r="AO782" s="24"/>
      <c r="AP782" s="24"/>
      <c r="AQ782" s="24"/>
      <c r="AR782" s="24"/>
      <c r="AS782" s="24"/>
    </row>
    <row r="783" spans="1:45" ht="36"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c r="AH783" s="24"/>
      <c r="AI783" s="24"/>
      <c r="AJ783" s="24"/>
      <c r="AK783" s="24"/>
      <c r="AL783" s="24"/>
      <c r="AM783" s="24"/>
      <c r="AN783" s="24"/>
      <c r="AO783" s="24"/>
      <c r="AP783" s="24"/>
      <c r="AQ783" s="24"/>
      <c r="AR783" s="24"/>
      <c r="AS783" s="24"/>
    </row>
    <row r="784" spans="1:45" ht="36"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c r="AH784" s="24"/>
      <c r="AI784" s="24"/>
      <c r="AJ784" s="24"/>
      <c r="AK784" s="24"/>
      <c r="AL784" s="24"/>
      <c r="AM784" s="24"/>
      <c r="AN784" s="24"/>
      <c r="AO784" s="24"/>
      <c r="AP784" s="24"/>
      <c r="AQ784" s="24"/>
      <c r="AR784" s="24"/>
      <c r="AS784" s="24"/>
    </row>
    <row r="785" spans="1:45" ht="36"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c r="AH785" s="24"/>
      <c r="AI785" s="24"/>
      <c r="AJ785" s="24"/>
      <c r="AK785" s="24"/>
      <c r="AL785" s="24"/>
      <c r="AM785" s="24"/>
      <c r="AN785" s="24"/>
      <c r="AO785" s="24"/>
      <c r="AP785" s="24"/>
      <c r="AQ785" s="24"/>
      <c r="AR785" s="24"/>
      <c r="AS785" s="24"/>
    </row>
    <row r="786" spans="1:45" ht="36"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c r="AH786" s="24"/>
      <c r="AI786" s="24"/>
      <c r="AJ786" s="24"/>
      <c r="AK786" s="24"/>
      <c r="AL786" s="24"/>
      <c r="AM786" s="24"/>
      <c r="AN786" s="24"/>
      <c r="AO786" s="24"/>
      <c r="AP786" s="24"/>
      <c r="AQ786" s="24"/>
      <c r="AR786" s="24"/>
      <c r="AS786" s="24"/>
    </row>
    <row r="787" spans="1:45" ht="36"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c r="AH787" s="24"/>
      <c r="AI787" s="24"/>
      <c r="AJ787" s="24"/>
      <c r="AK787" s="24"/>
      <c r="AL787" s="24"/>
      <c r="AM787" s="24"/>
      <c r="AN787" s="24"/>
      <c r="AO787" s="24"/>
      <c r="AP787" s="24"/>
      <c r="AQ787" s="24"/>
      <c r="AR787" s="24"/>
      <c r="AS787" s="24"/>
    </row>
    <row r="788" spans="1:45" ht="36"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c r="AH788" s="24"/>
      <c r="AI788" s="24"/>
      <c r="AJ788" s="24"/>
      <c r="AK788" s="24"/>
      <c r="AL788" s="24"/>
      <c r="AM788" s="24"/>
      <c r="AN788" s="24"/>
      <c r="AO788" s="24"/>
      <c r="AP788" s="24"/>
      <c r="AQ788" s="24"/>
      <c r="AR788" s="24"/>
      <c r="AS788" s="24"/>
    </row>
    <row r="789" spans="1:45" ht="36"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c r="AH789" s="24"/>
      <c r="AI789" s="24"/>
      <c r="AJ789" s="24"/>
      <c r="AK789" s="24"/>
      <c r="AL789" s="24"/>
      <c r="AM789" s="24"/>
      <c r="AN789" s="24"/>
      <c r="AO789" s="24"/>
      <c r="AP789" s="24"/>
      <c r="AQ789" s="24"/>
      <c r="AR789" s="24"/>
      <c r="AS789" s="24"/>
    </row>
    <row r="790" spans="1:45" ht="36"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c r="AH790" s="24"/>
      <c r="AI790" s="24"/>
      <c r="AJ790" s="24"/>
      <c r="AK790" s="24"/>
      <c r="AL790" s="24"/>
      <c r="AM790" s="24"/>
      <c r="AN790" s="24"/>
      <c r="AO790" s="24"/>
      <c r="AP790" s="24"/>
      <c r="AQ790" s="24"/>
      <c r="AR790" s="24"/>
      <c r="AS790" s="24"/>
    </row>
    <row r="791" spans="1:45" ht="36"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c r="AH791" s="24"/>
      <c r="AI791" s="24"/>
      <c r="AJ791" s="24"/>
      <c r="AK791" s="24"/>
      <c r="AL791" s="24"/>
      <c r="AM791" s="24"/>
      <c r="AN791" s="24"/>
      <c r="AO791" s="24"/>
      <c r="AP791" s="24"/>
      <c r="AQ791" s="24"/>
      <c r="AR791" s="24"/>
      <c r="AS791" s="24"/>
    </row>
    <row r="792" spans="1:45" ht="36"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c r="AH792" s="24"/>
      <c r="AI792" s="24"/>
      <c r="AJ792" s="24"/>
      <c r="AK792" s="24"/>
      <c r="AL792" s="24"/>
      <c r="AM792" s="24"/>
      <c r="AN792" s="24"/>
      <c r="AO792" s="24"/>
      <c r="AP792" s="24"/>
      <c r="AQ792" s="24"/>
      <c r="AR792" s="24"/>
      <c r="AS792" s="24"/>
    </row>
    <row r="793" spans="1:45" ht="36"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c r="AH793" s="24"/>
      <c r="AI793" s="24"/>
      <c r="AJ793" s="24"/>
      <c r="AK793" s="24"/>
      <c r="AL793" s="24"/>
      <c r="AM793" s="24"/>
      <c r="AN793" s="24"/>
      <c r="AO793" s="24"/>
      <c r="AP793" s="24"/>
      <c r="AQ793" s="24"/>
      <c r="AR793" s="24"/>
      <c r="AS793" s="24"/>
    </row>
    <row r="794" spans="1:45" ht="36"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c r="AH794" s="24"/>
      <c r="AI794" s="24"/>
      <c r="AJ794" s="24"/>
      <c r="AK794" s="24"/>
      <c r="AL794" s="24"/>
      <c r="AM794" s="24"/>
      <c r="AN794" s="24"/>
      <c r="AO794" s="24"/>
      <c r="AP794" s="24"/>
      <c r="AQ794" s="24"/>
      <c r="AR794" s="24"/>
      <c r="AS794" s="24"/>
    </row>
    <row r="795" spans="1:45" ht="36"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c r="AH795" s="24"/>
      <c r="AI795" s="24"/>
      <c r="AJ795" s="24"/>
      <c r="AK795" s="24"/>
      <c r="AL795" s="24"/>
      <c r="AM795" s="24"/>
      <c r="AN795" s="24"/>
      <c r="AO795" s="24"/>
      <c r="AP795" s="24"/>
      <c r="AQ795" s="24"/>
      <c r="AR795" s="24"/>
      <c r="AS795" s="24"/>
    </row>
    <row r="796" spans="1:45" ht="36"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c r="AH796" s="24"/>
      <c r="AI796" s="24"/>
      <c r="AJ796" s="24"/>
      <c r="AK796" s="24"/>
      <c r="AL796" s="24"/>
      <c r="AM796" s="24"/>
      <c r="AN796" s="24"/>
      <c r="AO796" s="24"/>
      <c r="AP796" s="24"/>
      <c r="AQ796" s="24"/>
      <c r="AR796" s="24"/>
      <c r="AS796" s="24"/>
    </row>
    <row r="797" spans="1:45" ht="36"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c r="AH797" s="24"/>
      <c r="AI797" s="24"/>
      <c r="AJ797" s="24"/>
      <c r="AK797" s="24"/>
      <c r="AL797" s="24"/>
      <c r="AM797" s="24"/>
      <c r="AN797" s="24"/>
      <c r="AO797" s="24"/>
      <c r="AP797" s="24"/>
      <c r="AQ797" s="24"/>
      <c r="AR797" s="24"/>
      <c r="AS797" s="24"/>
    </row>
    <row r="798" spans="1:45" ht="36"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c r="AH798" s="24"/>
      <c r="AI798" s="24"/>
      <c r="AJ798" s="24"/>
      <c r="AK798" s="24"/>
      <c r="AL798" s="24"/>
      <c r="AM798" s="24"/>
      <c r="AN798" s="24"/>
      <c r="AO798" s="24"/>
      <c r="AP798" s="24"/>
      <c r="AQ798" s="24"/>
      <c r="AR798" s="24"/>
      <c r="AS798" s="24"/>
    </row>
    <row r="799" spans="1:45" ht="36"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c r="AH799" s="24"/>
      <c r="AI799" s="24"/>
      <c r="AJ799" s="24"/>
      <c r="AK799" s="24"/>
      <c r="AL799" s="24"/>
      <c r="AM799" s="24"/>
      <c r="AN799" s="24"/>
      <c r="AO799" s="24"/>
      <c r="AP799" s="24"/>
      <c r="AQ799" s="24"/>
      <c r="AR799" s="24"/>
      <c r="AS799" s="24"/>
    </row>
    <row r="800" spans="1:45" ht="36"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c r="AH800" s="24"/>
      <c r="AI800" s="24"/>
      <c r="AJ800" s="24"/>
      <c r="AK800" s="24"/>
      <c r="AL800" s="24"/>
      <c r="AM800" s="24"/>
      <c r="AN800" s="24"/>
      <c r="AO800" s="24"/>
      <c r="AP800" s="24"/>
      <c r="AQ800" s="24"/>
      <c r="AR800" s="24"/>
      <c r="AS800" s="24"/>
    </row>
    <row r="801" spans="1:45" ht="36"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c r="AH801" s="24"/>
      <c r="AI801" s="24"/>
      <c r="AJ801" s="24"/>
      <c r="AK801" s="24"/>
      <c r="AL801" s="24"/>
      <c r="AM801" s="24"/>
      <c r="AN801" s="24"/>
      <c r="AO801" s="24"/>
      <c r="AP801" s="24"/>
      <c r="AQ801" s="24"/>
      <c r="AR801" s="24"/>
      <c r="AS801" s="24"/>
    </row>
    <row r="802" spans="1:45" ht="36"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c r="AH802" s="24"/>
      <c r="AI802" s="24"/>
      <c r="AJ802" s="24"/>
      <c r="AK802" s="24"/>
      <c r="AL802" s="24"/>
      <c r="AM802" s="24"/>
      <c r="AN802" s="24"/>
      <c r="AO802" s="24"/>
      <c r="AP802" s="24"/>
      <c r="AQ802" s="24"/>
      <c r="AR802" s="24"/>
      <c r="AS802" s="24"/>
    </row>
    <row r="803" spans="1:45" ht="36"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c r="AH803" s="24"/>
      <c r="AI803" s="24"/>
      <c r="AJ803" s="24"/>
      <c r="AK803" s="24"/>
      <c r="AL803" s="24"/>
      <c r="AM803" s="24"/>
      <c r="AN803" s="24"/>
      <c r="AO803" s="24"/>
      <c r="AP803" s="24"/>
      <c r="AQ803" s="24"/>
      <c r="AR803" s="24"/>
      <c r="AS803" s="24"/>
    </row>
    <row r="804" spans="1:45" ht="36"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c r="AH804" s="24"/>
      <c r="AI804" s="24"/>
      <c r="AJ804" s="24"/>
      <c r="AK804" s="24"/>
      <c r="AL804" s="24"/>
      <c r="AM804" s="24"/>
      <c r="AN804" s="24"/>
      <c r="AO804" s="24"/>
      <c r="AP804" s="24"/>
      <c r="AQ804" s="24"/>
      <c r="AR804" s="24"/>
      <c r="AS804" s="24"/>
    </row>
    <row r="805" spans="1:45" ht="36"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c r="AH805" s="24"/>
      <c r="AI805" s="24"/>
      <c r="AJ805" s="24"/>
      <c r="AK805" s="24"/>
      <c r="AL805" s="24"/>
      <c r="AM805" s="24"/>
      <c r="AN805" s="24"/>
      <c r="AO805" s="24"/>
      <c r="AP805" s="24"/>
      <c r="AQ805" s="24"/>
      <c r="AR805" s="24"/>
      <c r="AS805" s="24"/>
    </row>
    <row r="806" spans="1:45" ht="36"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c r="AH806" s="24"/>
      <c r="AI806" s="24"/>
      <c r="AJ806" s="24"/>
      <c r="AK806" s="24"/>
      <c r="AL806" s="24"/>
      <c r="AM806" s="24"/>
      <c r="AN806" s="24"/>
      <c r="AO806" s="24"/>
      <c r="AP806" s="24"/>
      <c r="AQ806" s="24"/>
      <c r="AR806" s="24"/>
      <c r="AS806" s="24"/>
    </row>
    <row r="807" spans="1:45" ht="36"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c r="AH807" s="24"/>
      <c r="AI807" s="24"/>
      <c r="AJ807" s="24"/>
      <c r="AK807" s="24"/>
      <c r="AL807" s="24"/>
      <c r="AM807" s="24"/>
      <c r="AN807" s="24"/>
      <c r="AO807" s="24"/>
      <c r="AP807" s="24"/>
      <c r="AQ807" s="24"/>
      <c r="AR807" s="24"/>
      <c r="AS807" s="24"/>
    </row>
    <row r="808" spans="1:45" ht="36"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c r="AH808" s="24"/>
      <c r="AI808" s="24"/>
      <c r="AJ808" s="24"/>
      <c r="AK808" s="24"/>
      <c r="AL808" s="24"/>
      <c r="AM808" s="24"/>
      <c r="AN808" s="24"/>
      <c r="AO808" s="24"/>
      <c r="AP808" s="24"/>
      <c r="AQ808" s="24"/>
      <c r="AR808" s="24"/>
      <c r="AS808" s="24"/>
    </row>
    <row r="809" spans="1:45" ht="36"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c r="AH809" s="24"/>
      <c r="AI809" s="24"/>
      <c r="AJ809" s="24"/>
      <c r="AK809" s="24"/>
      <c r="AL809" s="24"/>
      <c r="AM809" s="24"/>
      <c r="AN809" s="24"/>
      <c r="AO809" s="24"/>
      <c r="AP809" s="24"/>
      <c r="AQ809" s="24"/>
      <c r="AR809" s="24"/>
      <c r="AS809" s="24"/>
    </row>
    <row r="810" spans="1:45" ht="36"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c r="AH810" s="24"/>
      <c r="AI810" s="24"/>
      <c r="AJ810" s="24"/>
      <c r="AK810" s="24"/>
      <c r="AL810" s="24"/>
      <c r="AM810" s="24"/>
      <c r="AN810" s="24"/>
      <c r="AO810" s="24"/>
      <c r="AP810" s="24"/>
      <c r="AQ810" s="24"/>
      <c r="AR810" s="24"/>
      <c r="AS810" s="24"/>
    </row>
    <row r="811" spans="1:45" ht="36"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c r="AH811" s="24"/>
      <c r="AI811" s="24"/>
      <c r="AJ811" s="24"/>
      <c r="AK811" s="24"/>
      <c r="AL811" s="24"/>
      <c r="AM811" s="24"/>
      <c r="AN811" s="24"/>
      <c r="AO811" s="24"/>
      <c r="AP811" s="24"/>
      <c r="AQ811" s="24"/>
      <c r="AR811" s="24"/>
      <c r="AS811" s="24"/>
    </row>
    <row r="812" spans="1:45" ht="36"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c r="AH812" s="24"/>
      <c r="AI812" s="24"/>
      <c r="AJ812" s="24"/>
      <c r="AK812" s="24"/>
      <c r="AL812" s="24"/>
      <c r="AM812" s="24"/>
      <c r="AN812" s="24"/>
      <c r="AO812" s="24"/>
      <c r="AP812" s="24"/>
      <c r="AQ812" s="24"/>
      <c r="AR812" s="24"/>
      <c r="AS812" s="24"/>
    </row>
    <row r="813" spans="1:45" ht="36"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c r="AH813" s="24"/>
      <c r="AI813" s="24"/>
      <c r="AJ813" s="24"/>
      <c r="AK813" s="24"/>
      <c r="AL813" s="24"/>
      <c r="AM813" s="24"/>
      <c r="AN813" s="24"/>
      <c r="AO813" s="24"/>
      <c r="AP813" s="24"/>
      <c r="AQ813" s="24"/>
      <c r="AR813" s="24"/>
      <c r="AS813" s="24"/>
    </row>
    <row r="814" spans="1:45" ht="36"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c r="AH814" s="24"/>
      <c r="AI814" s="24"/>
      <c r="AJ814" s="24"/>
      <c r="AK814" s="24"/>
      <c r="AL814" s="24"/>
      <c r="AM814" s="24"/>
      <c r="AN814" s="24"/>
      <c r="AO814" s="24"/>
      <c r="AP814" s="24"/>
      <c r="AQ814" s="24"/>
      <c r="AR814" s="24"/>
      <c r="AS814" s="24"/>
    </row>
    <row r="815" spans="1:45" ht="36"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c r="AH815" s="24"/>
      <c r="AI815" s="24"/>
      <c r="AJ815" s="24"/>
      <c r="AK815" s="24"/>
      <c r="AL815" s="24"/>
      <c r="AM815" s="24"/>
      <c r="AN815" s="24"/>
      <c r="AO815" s="24"/>
      <c r="AP815" s="24"/>
      <c r="AQ815" s="24"/>
      <c r="AR815" s="24"/>
      <c r="AS815" s="24"/>
    </row>
    <row r="816" spans="1:45" ht="36"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c r="AH816" s="24"/>
      <c r="AI816" s="24"/>
      <c r="AJ816" s="24"/>
      <c r="AK816" s="24"/>
      <c r="AL816" s="24"/>
      <c r="AM816" s="24"/>
      <c r="AN816" s="24"/>
      <c r="AO816" s="24"/>
      <c r="AP816" s="24"/>
      <c r="AQ816" s="24"/>
      <c r="AR816" s="24"/>
      <c r="AS816" s="24"/>
    </row>
    <row r="817" spans="1:45" ht="36"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c r="AH817" s="24"/>
      <c r="AI817" s="24"/>
      <c r="AJ817" s="24"/>
      <c r="AK817" s="24"/>
      <c r="AL817" s="24"/>
      <c r="AM817" s="24"/>
      <c r="AN817" s="24"/>
      <c r="AO817" s="24"/>
      <c r="AP817" s="24"/>
      <c r="AQ817" s="24"/>
      <c r="AR817" s="24"/>
      <c r="AS817" s="24"/>
    </row>
    <row r="818" spans="1:45" ht="36"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c r="AH818" s="24"/>
      <c r="AI818" s="24"/>
      <c r="AJ818" s="24"/>
      <c r="AK818" s="24"/>
      <c r="AL818" s="24"/>
      <c r="AM818" s="24"/>
      <c r="AN818" s="24"/>
      <c r="AO818" s="24"/>
      <c r="AP818" s="24"/>
      <c r="AQ818" s="24"/>
      <c r="AR818" s="24"/>
      <c r="AS818" s="24"/>
    </row>
    <row r="819" spans="1:45" ht="36"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c r="AH819" s="24"/>
      <c r="AI819" s="24"/>
      <c r="AJ819" s="24"/>
      <c r="AK819" s="24"/>
      <c r="AL819" s="24"/>
      <c r="AM819" s="24"/>
      <c r="AN819" s="24"/>
      <c r="AO819" s="24"/>
      <c r="AP819" s="24"/>
      <c r="AQ819" s="24"/>
      <c r="AR819" s="24"/>
      <c r="AS819" s="24"/>
    </row>
    <row r="820" spans="1:45" ht="36"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c r="AH820" s="24"/>
      <c r="AI820" s="24"/>
      <c r="AJ820" s="24"/>
      <c r="AK820" s="24"/>
      <c r="AL820" s="24"/>
      <c r="AM820" s="24"/>
      <c r="AN820" s="24"/>
      <c r="AO820" s="24"/>
      <c r="AP820" s="24"/>
      <c r="AQ820" s="24"/>
      <c r="AR820" s="24"/>
      <c r="AS820" s="24"/>
    </row>
    <row r="821" spans="1:45" ht="36"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c r="AH821" s="24"/>
      <c r="AI821" s="24"/>
      <c r="AJ821" s="24"/>
      <c r="AK821" s="24"/>
      <c r="AL821" s="24"/>
      <c r="AM821" s="24"/>
      <c r="AN821" s="24"/>
      <c r="AO821" s="24"/>
      <c r="AP821" s="24"/>
      <c r="AQ821" s="24"/>
      <c r="AR821" s="24"/>
      <c r="AS821" s="24"/>
    </row>
    <row r="822" spans="1:45" ht="36"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c r="AH822" s="24"/>
      <c r="AI822" s="24"/>
      <c r="AJ822" s="24"/>
      <c r="AK822" s="24"/>
      <c r="AL822" s="24"/>
      <c r="AM822" s="24"/>
      <c r="AN822" s="24"/>
      <c r="AO822" s="24"/>
      <c r="AP822" s="24"/>
      <c r="AQ822" s="24"/>
      <c r="AR822" s="24"/>
      <c r="AS822" s="24"/>
    </row>
    <row r="823" spans="1:45" ht="36"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c r="AH823" s="24"/>
      <c r="AI823" s="24"/>
      <c r="AJ823" s="24"/>
      <c r="AK823" s="24"/>
      <c r="AL823" s="24"/>
      <c r="AM823" s="24"/>
      <c r="AN823" s="24"/>
      <c r="AO823" s="24"/>
      <c r="AP823" s="24"/>
      <c r="AQ823" s="24"/>
      <c r="AR823" s="24"/>
      <c r="AS823" s="24"/>
    </row>
    <row r="824" spans="1:45" ht="36"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c r="AH824" s="24"/>
      <c r="AI824" s="24"/>
      <c r="AJ824" s="24"/>
      <c r="AK824" s="24"/>
      <c r="AL824" s="24"/>
      <c r="AM824" s="24"/>
      <c r="AN824" s="24"/>
      <c r="AO824" s="24"/>
      <c r="AP824" s="24"/>
      <c r="AQ824" s="24"/>
      <c r="AR824" s="24"/>
      <c r="AS824" s="24"/>
    </row>
    <row r="825" spans="1:45" ht="36"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c r="AH825" s="24"/>
      <c r="AI825" s="24"/>
      <c r="AJ825" s="24"/>
      <c r="AK825" s="24"/>
      <c r="AL825" s="24"/>
      <c r="AM825" s="24"/>
      <c r="AN825" s="24"/>
      <c r="AO825" s="24"/>
      <c r="AP825" s="24"/>
      <c r="AQ825" s="24"/>
      <c r="AR825" s="24"/>
      <c r="AS825" s="24"/>
    </row>
    <row r="826" spans="1:45" ht="36"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c r="AH826" s="24"/>
      <c r="AI826" s="24"/>
      <c r="AJ826" s="24"/>
      <c r="AK826" s="24"/>
      <c r="AL826" s="24"/>
      <c r="AM826" s="24"/>
      <c r="AN826" s="24"/>
      <c r="AO826" s="24"/>
      <c r="AP826" s="24"/>
      <c r="AQ826" s="24"/>
      <c r="AR826" s="24"/>
      <c r="AS826" s="24"/>
    </row>
    <row r="827" spans="1:45" ht="36"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c r="AH827" s="24"/>
      <c r="AI827" s="24"/>
      <c r="AJ827" s="24"/>
      <c r="AK827" s="24"/>
      <c r="AL827" s="24"/>
      <c r="AM827" s="24"/>
      <c r="AN827" s="24"/>
      <c r="AO827" s="24"/>
      <c r="AP827" s="24"/>
      <c r="AQ827" s="24"/>
      <c r="AR827" s="24"/>
      <c r="AS827" s="24"/>
    </row>
    <row r="828" spans="1:45" ht="36"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c r="AH828" s="24"/>
      <c r="AI828" s="24"/>
      <c r="AJ828" s="24"/>
      <c r="AK828" s="24"/>
      <c r="AL828" s="24"/>
      <c r="AM828" s="24"/>
      <c r="AN828" s="24"/>
      <c r="AO828" s="24"/>
      <c r="AP828" s="24"/>
      <c r="AQ828" s="24"/>
      <c r="AR828" s="24"/>
      <c r="AS828" s="24"/>
    </row>
    <row r="829" spans="1:45" ht="36"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c r="AH829" s="24"/>
      <c r="AI829" s="24"/>
      <c r="AJ829" s="24"/>
      <c r="AK829" s="24"/>
      <c r="AL829" s="24"/>
      <c r="AM829" s="24"/>
      <c r="AN829" s="24"/>
      <c r="AO829" s="24"/>
      <c r="AP829" s="24"/>
      <c r="AQ829" s="24"/>
      <c r="AR829" s="24"/>
      <c r="AS829" s="24"/>
    </row>
    <row r="830" spans="1:45" ht="36"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c r="AH830" s="24"/>
      <c r="AI830" s="24"/>
      <c r="AJ830" s="24"/>
      <c r="AK830" s="24"/>
      <c r="AL830" s="24"/>
      <c r="AM830" s="24"/>
      <c r="AN830" s="24"/>
      <c r="AO830" s="24"/>
      <c r="AP830" s="24"/>
      <c r="AQ830" s="24"/>
      <c r="AR830" s="24"/>
      <c r="AS830" s="24"/>
    </row>
    <row r="831" spans="1:45" ht="36"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c r="AH831" s="24"/>
      <c r="AI831" s="24"/>
      <c r="AJ831" s="24"/>
      <c r="AK831" s="24"/>
      <c r="AL831" s="24"/>
      <c r="AM831" s="24"/>
      <c r="AN831" s="24"/>
      <c r="AO831" s="24"/>
      <c r="AP831" s="24"/>
      <c r="AQ831" s="24"/>
      <c r="AR831" s="24"/>
      <c r="AS831" s="24"/>
    </row>
    <row r="832" spans="1:45" ht="36"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c r="AH832" s="24"/>
      <c r="AI832" s="24"/>
      <c r="AJ832" s="24"/>
      <c r="AK832" s="24"/>
      <c r="AL832" s="24"/>
      <c r="AM832" s="24"/>
      <c r="AN832" s="24"/>
      <c r="AO832" s="24"/>
      <c r="AP832" s="24"/>
      <c r="AQ832" s="24"/>
      <c r="AR832" s="24"/>
      <c r="AS832" s="24"/>
    </row>
    <row r="833" spans="1:45" ht="36"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c r="AH833" s="24"/>
      <c r="AI833" s="24"/>
      <c r="AJ833" s="24"/>
      <c r="AK833" s="24"/>
      <c r="AL833" s="24"/>
      <c r="AM833" s="24"/>
      <c r="AN833" s="24"/>
      <c r="AO833" s="24"/>
      <c r="AP833" s="24"/>
      <c r="AQ833" s="24"/>
      <c r="AR833" s="24"/>
      <c r="AS833" s="24"/>
    </row>
    <row r="834" spans="1:45" ht="36"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c r="AH834" s="24"/>
      <c r="AI834" s="24"/>
      <c r="AJ834" s="24"/>
      <c r="AK834" s="24"/>
      <c r="AL834" s="24"/>
      <c r="AM834" s="24"/>
      <c r="AN834" s="24"/>
      <c r="AO834" s="24"/>
      <c r="AP834" s="24"/>
      <c r="AQ834" s="24"/>
      <c r="AR834" s="24"/>
      <c r="AS834" s="24"/>
    </row>
    <row r="835" spans="1:45" ht="36"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c r="AH835" s="24"/>
      <c r="AI835" s="24"/>
      <c r="AJ835" s="24"/>
      <c r="AK835" s="24"/>
      <c r="AL835" s="24"/>
      <c r="AM835" s="24"/>
      <c r="AN835" s="24"/>
      <c r="AO835" s="24"/>
      <c r="AP835" s="24"/>
      <c r="AQ835" s="24"/>
      <c r="AR835" s="24"/>
      <c r="AS835" s="24"/>
    </row>
    <row r="836" spans="1:45" ht="36"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c r="AH836" s="24"/>
      <c r="AI836" s="24"/>
      <c r="AJ836" s="24"/>
      <c r="AK836" s="24"/>
      <c r="AL836" s="24"/>
      <c r="AM836" s="24"/>
      <c r="AN836" s="24"/>
      <c r="AO836" s="24"/>
      <c r="AP836" s="24"/>
      <c r="AQ836" s="24"/>
      <c r="AR836" s="24"/>
      <c r="AS836" s="24"/>
    </row>
    <row r="837" spans="1:45" ht="36"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c r="AH837" s="24"/>
      <c r="AI837" s="24"/>
      <c r="AJ837" s="24"/>
      <c r="AK837" s="24"/>
      <c r="AL837" s="24"/>
      <c r="AM837" s="24"/>
      <c r="AN837" s="24"/>
      <c r="AO837" s="24"/>
      <c r="AP837" s="24"/>
      <c r="AQ837" s="24"/>
      <c r="AR837" s="24"/>
      <c r="AS837" s="24"/>
    </row>
    <row r="838" spans="1:45" ht="36"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c r="AH838" s="24"/>
      <c r="AI838" s="24"/>
      <c r="AJ838" s="24"/>
      <c r="AK838" s="24"/>
      <c r="AL838" s="24"/>
      <c r="AM838" s="24"/>
      <c r="AN838" s="24"/>
      <c r="AO838" s="24"/>
      <c r="AP838" s="24"/>
      <c r="AQ838" s="24"/>
      <c r="AR838" s="24"/>
      <c r="AS838" s="24"/>
    </row>
    <row r="839" spans="1:45" ht="36"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c r="AH839" s="24"/>
      <c r="AI839" s="24"/>
      <c r="AJ839" s="24"/>
      <c r="AK839" s="24"/>
      <c r="AL839" s="24"/>
      <c r="AM839" s="24"/>
      <c r="AN839" s="24"/>
      <c r="AO839" s="24"/>
      <c r="AP839" s="24"/>
      <c r="AQ839" s="24"/>
      <c r="AR839" s="24"/>
      <c r="AS839" s="24"/>
    </row>
    <row r="840" spans="1:45" ht="36"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c r="AH840" s="24"/>
      <c r="AI840" s="24"/>
      <c r="AJ840" s="24"/>
      <c r="AK840" s="24"/>
      <c r="AL840" s="24"/>
      <c r="AM840" s="24"/>
      <c r="AN840" s="24"/>
      <c r="AO840" s="24"/>
      <c r="AP840" s="24"/>
      <c r="AQ840" s="24"/>
      <c r="AR840" s="24"/>
      <c r="AS840" s="24"/>
    </row>
    <row r="841" spans="1:45" ht="36"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c r="AH841" s="24"/>
      <c r="AI841" s="24"/>
      <c r="AJ841" s="24"/>
      <c r="AK841" s="24"/>
      <c r="AL841" s="24"/>
      <c r="AM841" s="24"/>
      <c r="AN841" s="24"/>
      <c r="AO841" s="24"/>
      <c r="AP841" s="24"/>
      <c r="AQ841" s="24"/>
      <c r="AR841" s="24"/>
      <c r="AS841" s="24"/>
    </row>
    <row r="842" spans="1:45" ht="36"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c r="AH842" s="24"/>
      <c r="AI842" s="24"/>
      <c r="AJ842" s="24"/>
      <c r="AK842" s="24"/>
      <c r="AL842" s="24"/>
      <c r="AM842" s="24"/>
      <c r="AN842" s="24"/>
      <c r="AO842" s="24"/>
      <c r="AP842" s="24"/>
      <c r="AQ842" s="24"/>
      <c r="AR842" s="24"/>
      <c r="AS842" s="24"/>
    </row>
    <row r="843" spans="1:45" ht="36"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c r="AH843" s="24"/>
      <c r="AI843" s="24"/>
      <c r="AJ843" s="24"/>
      <c r="AK843" s="24"/>
      <c r="AL843" s="24"/>
      <c r="AM843" s="24"/>
      <c r="AN843" s="24"/>
      <c r="AO843" s="24"/>
      <c r="AP843" s="24"/>
      <c r="AQ843" s="24"/>
      <c r="AR843" s="24"/>
      <c r="AS843" s="24"/>
    </row>
    <row r="844" spans="1:45" ht="36"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c r="AH844" s="24"/>
      <c r="AI844" s="24"/>
      <c r="AJ844" s="24"/>
      <c r="AK844" s="24"/>
      <c r="AL844" s="24"/>
      <c r="AM844" s="24"/>
      <c r="AN844" s="24"/>
      <c r="AO844" s="24"/>
      <c r="AP844" s="24"/>
      <c r="AQ844" s="24"/>
      <c r="AR844" s="24"/>
      <c r="AS844" s="24"/>
    </row>
    <row r="845" spans="1:45" ht="36"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c r="AH845" s="24"/>
      <c r="AI845" s="24"/>
      <c r="AJ845" s="24"/>
      <c r="AK845" s="24"/>
      <c r="AL845" s="24"/>
      <c r="AM845" s="24"/>
      <c r="AN845" s="24"/>
      <c r="AO845" s="24"/>
      <c r="AP845" s="24"/>
      <c r="AQ845" s="24"/>
      <c r="AR845" s="24"/>
      <c r="AS845" s="24"/>
    </row>
    <row r="846" spans="1:45" ht="36"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c r="AH846" s="24"/>
      <c r="AI846" s="24"/>
      <c r="AJ846" s="24"/>
      <c r="AK846" s="24"/>
      <c r="AL846" s="24"/>
      <c r="AM846" s="24"/>
      <c r="AN846" s="24"/>
      <c r="AO846" s="24"/>
      <c r="AP846" s="24"/>
      <c r="AQ846" s="24"/>
      <c r="AR846" s="24"/>
      <c r="AS846" s="24"/>
    </row>
    <row r="847" spans="1:45" ht="36"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c r="AH847" s="24"/>
      <c r="AI847" s="24"/>
      <c r="AJ847" s="24"/>
      <c r="AK847" s="24"/>
      <c r="AL847" s="24"/>
      <c r="AM847" s="24"/>
      <c r="AN847" s="24"/>
      <c r="AO847" s="24"/>
      <c r="AP847" s="24"/>
      <c r="AQ847" s="24"/>
      <c r="AR847" s="24"/>
      <c r="AS847" s="24"/>
    </row>
    <row r="848" spans="1:45" ht="36"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c r="AH848" s="24"/>
      <c r="AI848" s="24"/>
      <c r="AJ848" s="24"/>
      <c r="AK848" s="24"/>
      <c r="AL848" s="24"/>
      <c r="AM848" s="24"/>
      <c r="AN848" s="24"/>
      <c r="AO848" s="24"/>
      <c r="AP848" s="24"/>
      <c r="AQ848" s="24"/>
      <c r="AR848" s="24"/>
      <c r="AS848" s="24"/>
    </row>
    <row r="849" spans="1:45" ht="36"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c r="AH849" s="24"/>
      <c r="AI849" s="24"/>
      <c r="AJ849" s="24"/>
      <c r="AK849" s="24"/>
      <c r="AL849" s="24"/>
      <c r="AM849" s="24"/>
      <c r="AN849" s="24"/>
      <c r="AO849" s="24"/>
      <c r="AP849" s="24"/>
      <c r="AQ849" s="24"/>
      <c r="AR849" s="24"/>
      <c r="AS849" s="24"/>
    </row>
    <row r="850" spans="1:45" ht="36"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c r="AH850" s="24"/>
      <c r="AI850" s="24"/>
      <c r="AJ850" s="24"/>
      <c r="AK850" s="24"/>
      <c r="AL850" s="24"/>
      <c r="AM850" s="24"/>
      <c r="AN850" s="24"/>
      <c r="AO850" s="24"/>
      <c r="AP850" s="24"/>
      <c r="AQ850" s="24"/>
      <c r="AR850" s="24"/>
      <c r="AS850" s="24"/>
    </row>
    <row r="851" spans="1:45" ht="36"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c r="AH851" s="24"/>
      <c r="AI851" s="24"/>
      <c r="AJ851" s="24"/>
      <c r="AK851" s="24"/>
      <c r="AL851" s="24"/>
      <c r="AM851" s="24"/>
      <c r="AN851" s="24"/>
      <c r="AO851" s="24"/>
      <c r="AP851" s="24"/>
      <c r="AQ851" s="24"/>
      <c r="AR851" s="24"/>
      <c r="AS851" s="24"/>
    </row>
    <row r="852" spans="1:45" ht="36"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c r="AH852" s="24"/>
      <c r="AI852" s="24"/>
      <c r="AJ852" s="24"/>
      <c r="AK852" s="24"/>
      <c r="AL852" s="24"/>
      <c r="AM852" s="24"/>
      <c r="AN852" s="24"/>
      <c r="AO852" s="24"/>
      <c r="AP852" s="24"/>
      <c r="AQ852" s="24"/>
      <c r="AR852" s="24"/>
      <c r="AS852" s="24"/>
    </row>
    <row r="853" spans="1:45" ht="36"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c r="AH853" s="24"/>
      <c r="AI853" s="24"/>
      <c r="AJ853" s="24"/>
      <c r="AK853" s="24"/>
      <c r="AL853" s="24"/>
      <c r="AM853" s="24"/>
      <c r="AN853" s="24"/>
      <c r="AO853" s="24"/>
      <c r="AP853" s="24"/>
      <c r="AQ853" s="24"/>
      <c r="AR853" s="24"/>
      <c r="AS853" s="24"/>
    </row>
    <row r="854" spans="1:45" ht="36"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c r="AH854" s="24"/>
      <c r="AI854" s="24"/>
      <c r="AJ854" s="24"/>
      <c r="AK854" s="24"/>
      <c r="AL854" s="24"/>
      <c r="AM854" s="24"/>
      <c r="AN854" s="24"/>
      <c r="AO854" s="24"/>
      <c r="AP854" s="24"/>
      <c r="AQ854" s="24"/>
      <c r="AR854" s="24"/>
      <c r="AS854" s="24"/>
    </row>
    <row r="855" spans="1:45" ht="36"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c r="AH855" s="24"/>
      <c r="AI855" s="24"/>
      <c r="AJ855" s="24"/>
      <c r="AK855" s="24"/>
      <c r="AL855" s="24"/>
      <c r="AM855" s="24"/>
      <c r="AN855" s="24"/>
      <c r="AO855" s="24"/>
      <c r="AP855" s="24"/>
      <c r="AQ855" s="24"/>
      <c r="AR855" s="24"/>
      <c r="AS855" s="24"/>
    </row>
    <row r="856" spans="1:45" ht="36"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c r="AH856" s="24"/>
      <c r="AI856" s="24"/>
      <c r="AJ856" s="24"/>
      <c r="AK856" s="24"/>
      <c r="AL856" s="24"/>
      <c r="AM856" s="24"/>
      <c r="AN856" s="24"/>
      <c r="AO856" s="24"/>
      <c r="AP856" s="24"/>
      <c r="AQ856" s="24"/>
      <c r="AR856" s="24"/>
      <c r="AS856" s="24"/>
    </row>
    <row r="857" spans="1:45" ht="36"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c r="AH857" s="24"/>
      <c r="AI857" s="24"/>
      <c r="AJ857" s="24"/>
      <c r="AK857" s="24"/>
      <c r="AL857" s="24"/>
      <c r="AM857" s="24"/>
      <c r="AN857" s="24"/>
      <c r="AO857" s="24"/>
      <c r="AP857" s="24"/>
      <c r="AQ857" s="24"/>
      <c r="AR857" s="24"/>
      <c r="AS857" s="24"/>
    </row>
    <row r="858" spans="1:45" ht="36"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c r="AH858" s="24"/>
      <c r="AI858" s="24"/>
      <c r="AJ858" s="24"/>
      <c r="AK858" s="24"/>
      <c r="AL858" s="24"/>
      <c r="AM858" s="24"/>
      <c r="AN858" s="24"/>
      <c r="AO858" s="24"/>
      <c r="AP858" s="24"/>
      <c r="AQ858" s="24"/>
      <c r="AR858" s="24"/>
      <c r="AS858" s="24"/>
    </row>
    <row r="859" spans="1:45" ht="36"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c r="AH859" s="24"/>
      <c r="AI859" s="24"/>
      <c r="AJ859" s="24"/>
      <c r="AK859" s="24"/>
      <c r="AL859" s="24"/>
      <c r="AM859" s="24"/>
      <c r="AN859" s="24"/>
      <c r="AO859" s="24"/>
      <c r="AP859" s="24"/>
      <c r="AQ859" s="24"/>
      <c r="AR859" s="24"/>
      <c r="AS859" s="24"/>
    </row>
    <row r="860" spans="1:45" ht="36"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c r="AH860" s="24"/>
      <c r="AI860" s="24"/>
      <c r="AJ860" s="24"/>
      <c r="AK860" s="24"/>
      <c r="AL860" s="24"/>
      <c r="AM860" s="24"/>
      <c r="AN860" s="24"/>
      <c r="AO860" s="24"/>
      <c r="AP860" s="24"/>
      <c r="AQ860" s="24"/>
      <c r="AR860" s="24"/>
      <c r="AS860" s="24"/>
    </row>
    <row r="861" spans="1:45" ht="36"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c r="AH861" s="24"/>
      <c r="AI861" s="24"/>
      <c r="AJ861" s="24"/>
      <c r="AK861" s="24"/>
      <c r="AL861" s="24"/>
      <c r="AM861" s="24"/>
      <c r="AN861" s="24"/>
      <c r="AO861" s="24"/>
      <c r="AP861" s="24"/>
      <c r="AQ861" s="24"/>
      <c r="AR861" s="24"/>
      <c r="AS861" s="24"/>
    </row>
    <row r="862" spans="1:45" ht="36"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c r="AH862" s="24"/>
      <c r="AI862" s="24"/>
      <c r="AJ862" s="24"/>
      <c r="AK862" s="24"/>
      <c r="AL862" s="24"/>
      <c r="AM862" s="24"/>
      <c r="AN862" s="24"/>
      <c r="AO862" s="24"/>
      <c r="AP862" s="24"/>
      <c r="AQ862" s="24"/>
      <c r="AR862" s="24"/>
      <c r="AS862" s="24"/>
    </row>
    <row r="863" spans="1:45" ht="36"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c r="AH863" s="24"/>
      <c r="AI863" s="24"/>
      <c r="AJ863" s="24"/>
      <c r="AK863" s="24"/>
      <c r="AL863" s="24"/>
      <c r="AM863" s="24"/>
      <c r="AN863" s="24"/>
      <c r="AO863" s="24"/>
      <c r="AP863" s="24"/>
      <c r="AQ863" s="24"/>
      <c r="AR863" s="24"/>
      <c r="AS863" s="24"/>
    </row>
    <row r="864" spans="1:45" ht="36"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c r="AH864" s="24"/>
      <c r="AI864" s="24"/>
      <c r="AJ864" s="24"/>
      <c r="AK864" s="24"/>
      <c r="AL864" s="24"/>
      <c r="AM864" s="24"/>
      <c r="AN864" s="24"/>
      <c r="AO864" s="24"/>
      <c r="AP864" s="24"/>
      <c r="AQ864" s="24"/>
      <c r="AR864" s="24"/>
      <c r="AS864" s="24"/>
    </row>
    <row r="865" spans="1:45" ht="36"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c r="AH865" s="24"/>
      <c r="AI865" s="24"/>
      <c r="AJ865" s="24"/>
      <c r="AK865" s="24"/>
      <c r="AL865" s="24"/>
      <c r="AM865" s="24"/>
      <c r="AN865" s="24"/>
      <c r="AO865" s="24"/>
      <c r="AP865" s="24"/>
      <c r="AQ865" s="24"/>
      <c r="AR865" s="24"/>
      <c r="AS865" s="24"/>
    </row>
    <row r="866" spans="1:45" ht="36"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c r="AH866" s="24"/>
      <c r="AI866" s="24"/>
      <c r="AJ866" s="24"/>
      <c r="AK866" s="24"/>
      <c r="AL866" s="24"/>
      <c r="AM866" s="24"/>
      <c r="AN866" s="24"/>
      <c r="AO866" s="24"/>
      <c r="AP866" s="24"/>
      <c r="AQ866" s="24"/>
      <c r="AR866" s="24"/>
      <c r="AS866" s="24"/>
    </row>
    <row r="867" spans="1:45" ht="36"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c r="AH867" s="24"/>
      <c r="AI867" s="24"/>
      <c r="AJ867" s="24"/>
      <c r="AK867" s="24"/>
      <c r="AL867" s="24"/>
      <c r="AM867" s="24"/>
      <c r="AN867" s="24"/>
      <c r="AO867" s="24"/>
      <c r="AP867" s="24"/>
      <c r="AQ867" s="24"/>
      <c r="AR867" s="24"/>
      <c r="AS867" s="24"/>
    </row>
    <row r="868" spans="1:45" ht="36"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c r="AH868" s="24"/>
      <c r="AI868" s="24"/>
      <c r="AJ868" s="24"/>
      <c r="AK868" s="24"/>
      <c r="AL868" s="24"/>
      <c r="AM868" s="24"/>
      <c r="AN868" s="24"/>
      <c r="AO868" s="24"/>
      <c r="AP868" s="24"/>
      <c r="AQ868" s="24"/>
      <c r="AR868" s="24"/>
      <c r="AS868" s="24"/>
    </row>
    <row r="869" spans="1:45" ht="36"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c r="AH869" s="24"/>
      <c r="AI869" s="24"/>
      <c r="AJ869" s="24"/>
      <c r="AK869" s="24"/>
      <c r="AL869" s="24"/>
      <c r="AM869" s="24"/>
      <c r="AN869" s="24"/>
      <c r="AO869" s="24"/>
      <c r="AP869" s="24"/>
      <c r="AQ869" s="24"/>
      <c r="AR869" s="24"/>
      <c r="AS869" s="24"/>
    </row>
    <row r="870" spans="1:45" ht="36"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c r="AH870" s="24"/>
      <c r="AI870" s="24"/>
      <c r="AJ870" s="24"/>
      <c r="AK870" s="24"/>
      <c r="AL870" s="24"/>
      <c r="AM870" s="24"/>
      <c r="AN870" s="24"/>
      <c r="AO870" s="24"/>
      <c r="AP870" s="24"/>
      <c r="AQ870" s="24"/>
      <c r="AR870" s="24"/>
      <c r="AS870" s="24"/>
    </row>
    <row r="871" spans="1:45" ht="36"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c r="AH871" s="24"/>
      <c r="AI871" s="24"/>
      <c r="AJ871" s="24"/>
      <c r="AK871" s="24"/>
      <c r="AL871" s="24"/>
      <c r="AM871" s="24"/>
      <c r="AN871" s="24"/>
      <c r="AO871" s="24"/>
      <c r="AP871" s="24"/>
      <c r="AQ871" s="24"/>
      <c r="AR871" s="24"/>
      <c r="AS871" s="24"/>
    </row>
    <row r="872" spans="1:45" ht="36"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c r="AH872" s="24"/>
      <c r="AI872" s="24"/>
      <c r="AJ872" s="24"/>
      <c r="AK872" s="24"/>
      <c r="AL872" s="24"/>
      <c r="AM872" s="24"/>
      <c r="AN872" s="24"/>
      <c r="AO872" s="24"/>
      <c r="AP872" s="24"/>
      <c r="AQ872" s="24"/>
      <c r="AR872" s="24"/>
      <c r="AS872" s="24"/>
    </row>
    <row r="873" spans="1:45" ht="36"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c r="AH873" s="24"/>
      <c r="AI873" s="24"/>
      <c r="AJ873" s="24"/>
      <c r="AK873" s="24"/>
      <c r="AL873" s="24"/>
      <c r="AM873" s="24"/>
      <c r="AN873" s="24"/>
      <c r="AO873" s="24"/>
      <c r="AP873" s="24"/>
      <c r="AQ873" s="24"/>
      <c r="AR873" s="24"/>
      <c r="AS873" s="24"/>
    </row>
    <row r="874" spans="1:45" ht="36"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c r="AH874" s="24"/>
      <c r="AI874" s="24"/>
      <c r="AJ874" s="24"/>
      <c r="AK874" s="24"/>
      <c r="AL874" s="24"/>
      <c r="AM874" s="24"/>
      <c r="AN874" s="24"/>
      <c r="AO874" s="24"/>
      <c r="AP874" s="24"/>
      <c r="AQ874" s="24"/>
      <c r="AR874" s="24"/>
      <c r="AS874" s="24"/>
    </row>
    <row r="875" spans="1:45" ht="36"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c r="AH875" s="24"/>
      <c r="AI875" s="24"/>
      <c r="AJ875" s="24"/>
      <c r="AK875" s="24"/>
      <c r="AL875" s="24"/>
      <c r="AM875" s="24"/>
      <c r="AN875" s="24"/>
      <c r="AO875" s="24"/>
      <c r="AP875" s="24"/>
      <c r="AQ875" s="24"/>
      <c r="AR875" s="24"/>
      <c r="AS875" s="24"/>
    </row>
    <row r="876" spans="1:45" ht="36"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c r="AH876" s="24"/>
      <c r="AI876" s="24"/>
      <c r="AJ876" s="24"/>
      <c r="AK876" s="24"/>
      <c r="AL876" s="24"/>
      <c r="AM876" s="24"/>
      <c r="AN876" s="24"/>
      <c r="AO876" s="24"/>
      <c r="AP876" s="24"/>
      <c r="AQ876" s="24"/>
      <c r="AR876" s="24"/>
      <c r="AS876" s="24"/>
    </row>
    <row r="877" spans="1:45" ht="36"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c r="AH877" s="24"/>
      <c r="AI877" s="24"/>
      <c r="AJ877" s="24"/>
      <c r="AK877" s="24"/>
      <c r="AL877" s="24"/>
      <c r="AM877" s="24"/>
      <c r="AN877" s="24"/>
      <c r="AO877" s="24"/>
      <c r="AP877" s="24"/>
      <c r="AQ877" s="24"/>
      <c r="AR877" s="24"/>
      <c r="AS877" s="24"/>
    </row>
    <row r="878" spans="1:45" ht="36"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c r="AH878" s="24"/>
      <c r="AI878" s="24"/>
      <c r="AJ878" s="24"/>
      <c r="AK878" s="24"/>
      <c r="AL878" s="24"/>
      <c r="AM878" s="24"/>
      <c r="AN878" s="24"/>
      <c r="AO878" s="24"/>
      <c r="AP878" s="24"/>
      <c r="AQ878" s="24"/>
      <c r="AR878" s="24"/>
      <c r="AS878" s="24"/>
    </row>
    <row r="879" spans="1:45" ht="36"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c r="AH879" s="24"/>
      <c r="AI879" s="24"/>
      <c r="AJ879" s="24"/>
      <c r="AK879" s="24"/>
      <c r="AL879" s="24"/>
      <c r="AM879" s="24"/>
      <c r="AN879" s="24"/>
      <c r="AO879" s="24"/>
      <c r="AP879" s="24"/>
      <c r="AQ879" s="24"/>
      <c r="AR879" s="24"/>
      <c r="AS879" s="24"/>
    </row>
    <row r="880" spans="1:45" ht="36"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c r="AH880" s="24"/>
      <c r="AI880" s="24"/>
      <c r="AJ880" s="24"/>
      <c r="AK880" s="24"/>
      <c r="AL880" s="24"/>
      <c r="AM880" s="24"/>
      <c r="AN880" s="24"/>
      <c r="AO880" s="24"/>
      <c r="AP880" s="24"/>
      <c r="AQ880" s="24"/>
      <c r="AR880" s="24"/>
      <c r="AS880" s="24"/>
    </row>
    <row r="881" spans="1:45" ht="36"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c r="AH881" s="24"/>
      <c r="AI881" s="24"/>
      <c r="AJ881" s="24"/>
      <c r="AK881" s="24"/>
      <c r="AL881" s="24"/>
      <c r="AM881" s="24"/>
      <c r="AN881" s="24"/>
      <c r="AO881" s="24"/>
      <c r="AP881" s="24"/>
      <c r="AQ881" s="24"/>
      <c r="AR881" s="24"/>
      <c r="AS881" s="24"/>
    </row>
    <row r="882" spans="1:45" ht="36"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c r="AH882" s="24"/>
      <c r="AI882" s="24"/>
      <c r="AJ882" s="24"/>
      <c r="AK882" s="24"/>
      <c r="AL882" s="24"/>
      <c r="AM882" s="24"/>
      <c r="AN882" s="24"/>
      <c r="AO882" s="24"/>
      <c r="AP882" s="24"/>
      <c r="AQ882" s="24"/>
      <c r="AR882" s="24"/>
      <c r="AS882" s="24"/>
    </row>
    <row r="883" spans="1:45" ht="36"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c r="AH883" s="24"/>
      <c r="AI883" s="24"/>
      <c r="AJ883" s="24"/>
      <c r="AK883" s="24"/>
      <c r="AL883" s="24"/>
      <c r="AM883" s="24"/>
      <c r="AN883" s="24"/>
      <c r="AO883" s="24"/>
      <c r="AP883" s="24"/>
      <c r="AQ883" s="24"/>
      <c r="AR883" s="24"/>
      <c r="AS883" s="24"/>
    </row>
    <row r="884" spans="1:45" ht="36"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c r="AH884" s="24"/>
      <c r="AI884" s="24"/>
      <c r="AJ884" s="24"/>
      <c r="AK884" s="24"/>
      <c r="AL884" s="24"/>
      <c r="AM884" s="24"/>
      <c r="AN884" s="24"/>
      <c r="AO884" s="24"/>
      <c r="AP884" s="24"/>
      <c r="AQ884" s="24"/>
      <c r="AR884" s="24"/>
      <c r="AS884" s="24"/>
    </row>
    <row r="885" spans="1:45" ht="36"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c r="AH885" s="24"/>
      <c r="AI885" s="24"/>
      <c r="AJ885" s="24"/>
      <c r="AK885" s="24"/>
      <c r="AL885" s="24"/>
      <c r="AM885" s="24"/>
      <c r="AN885" s="24"/>
      <c r="AO885" s="24"/>
      <c r="AP885" s="24"/>
      <c r="AQ885" s="24"/>
      <c r="AR885" s="24"/>
      <c r="AS885" s="24"/>
    </row>
    <row r="886" spans="1:45" ht="36"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c r="AH886" s="24"/>
      <c r="AI886" s="24"/>
      <c r="AJ886" s="24"/>
      <c r="AK886" s="24"/>
      <c r="AL886" s="24"/>
      <c r="AM886" s="24"/>
      <c r="AN886" s="24"/>
      <c r="AO886" s="24"/>
      <c r="AP886" s="24"/>
      <c r="AQ886" s="24"/>
      <c r="AR886" s="24"/>
      <c r="AS886" s="24"/>
    </row>
    <row r="887" spans="1:45" ht="36"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c r="AH887" s="24"/>
      <c r="AI887" s="24"/>
      <c r="AJ887" s="24"/>
      <c r="AK887" s="24"/>
      <c r="AL887" s="24"/>
      <c r="AM887" s="24"/>
      <c r="AN887" s="24"/>
      <c r="AO887" s="24"/>
      <c r="AP887" s="24"/>
      <c r="AQ887" s="24"/>
      <c r="AR887" s="24"/>
      <c r="AS887" s="24"/>
    </row>
    <row r="888" spans="1:45" ht="36"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c r="AH888" s="24"/>
      <c r="AI888" s="24"/>
      <c r="AJ888" s="24"/>
      <c r="AK888" s="24"/>
      <c r="AL888" s="24"/>
      <c r="AM888" s="24"/>
      <c r="AN888" s="24"/>
      <c r="AO888" s="24"/>
      <c r="AP888" s="24"/>
      <c r="AQ888" s="24"/>
      <c r="AR888" s="24"/>
      <c r="AS888" s="24"/>
    </row>
    <row r="889" spans="1:45" ht="36"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c r="AH889" s="24"/>
      <c r="AI889" s="24"/>
      <c r="AJ889" s="24"/>
      <c r="AK889" s="24"/>
      <c r="AL889" s="24"/>
      <c r="AM889" s="24"/>
      <c r="AN889" s="24"/>
      <c r="AO889" s="24"/>
      <c r="AP889" s="24"/>
      <c r="AQ889" s="24"/>
      <c r="AR889" s="24"/>
      <c r="AS889" s="24"/>
    </row>
    <row r="890" spans="1:45" ht="36"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c r="AH890" s="24"/>
      <c r="AI890" s="24"/>
      <c r="AJ890" s="24"/>
      <c r="AK890" s="24"/>
      <c r="AL890" s="24"/>
      <c r="AM890" s="24"/>
      <c r="AN890" s="24"/>
      <c r="AO890" s="24"/>
      <c r="AP890" s="24"/>
      <c r="AQ890" s="24"/>
      <c r="AR890" s="24"/>
      <c r="AS890" s="24"/>
    </row>
    <row r="891" spans="1:45" ht="36"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c r="AH891" s="24"/>
      <c r="AI891" s="24"/>
      <c r="AJ891" s="24"/>
      <c r="AK891" s="24"/>
      <c r="AL891" s="24"/>
      <c r="AM891" s="24"/>
      <c r="AN891" s="24"/>
      <c r="AO891" s="24"/>
      <c r="AP891" s="24"/>
      <c r="AQ891" s="24"/>
      <c r="AR891" s="24"/>
      <c r="AS891" s="24"/>
    </row>
    <row r="892" spans="1:45" ht="36"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c r="AH892" s="24"/>
      <c r="AI892" s="24"/>
      <c r="AJ892" s="24"/>
      <c r="AK892" s="24"/>
      <c r="AL892" s="24"/>
      <c r="AM892" s="24"/>
      <c r="AN892" s="24"/>
      <c r="AO892" s="24"/>
      <c r="AP892" s="24"/>
      <c r="AQ892" s="24"/>
      <c r="AR892" s="24"/>
      <c r="AS892" s="24"/>
    </row>
    <row r="893" spans="1:45" ht="36"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c r="AH893" s="24"/>
      <c r="AI893" s="24"/>
      <c r="AJ893" s="24"/>
      <c r="AK893" s="24"/>
      <c r="AL893" s="24"/>
      <c r="AM893" s="24"/>
      <c r="AN893" s="24"/>
      <c r="AO893" s="24"/>
      <c r="AP893" s="24"/>
      <c r="AQ893" s="24"/>
      <c r="AR893" s="24"/>
      <c r="AS893" s="24"/>
    </row>
    <row r="894" spans="1:45" ht="36"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c r="AH894" s="24"/>
      <c r="AI894" s="24"/>
      <c r="AJ894" s="24"/>
      <c r="AK894" s="24"/>
      <c r="AL894" s="24"/>
      <c r="AM894" s="24"/>
      <c r="AN894" s="24"/>
      <c r="AO894" s="24"/>
      <c r="AP894" s="24"/>
      <c r="AQ894" s="24"/>
      <c r="AR894" s="24"/>
      <c r="AS894" s="24"/>
    </row>
    <row r="895" spans="1:45" ht="36"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c r="AH895" s="24"/>
      <c r="AI895" s="24"/>
      <c r="AJ895" s="24"/>
      <c r="AK895" s="24"/>
      <c r="AL895" s="24"/>
      <c r="AM895" s="24"/>
      <c r="AN895" s="24"/>
      <c r="AO895" s="24"/>
      <c r="AP895" s="24"/>
      <c r="AQ895" s="24"/>
      <c r="AR895" s="24"/>
      <c r="AS895" s="24"/>
    </row>
    <row r="896" spans="1:45" ht="36"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c r="AH896" s="24"/>
      <c r="AI896" s="24"/>
      <c r="AJ896" s="24"/>
      <c r="AK896" s="24"/>
      <c r="AL896" s="24"/>
      <c r="AM896" s="24"/>
      <c r="AN896" s="24"/>
      <c r="AO896" s="24"/>
      <c r="AP896" s="24"/>
      <c r="AQ896" s="24"/>
      <c r="AR896" s="24"/>
      <c r="AS896" s="24"/>
    </row>
    <row r="897" spans="1:45" ht="36"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c r="AH897" s="24"/>
      <c r="AI897" s="24"/>
      <c r="AJ897" s="24"/>
      <c r="AK897" s="24"/>
      <c r="AL897" s="24"/>
      <c r="AM897" s="24"/>
      <c r="AN897" s="24"/>
      <c r="AO897" s="24"/>
      <c r="AP897" s="24"/>
      <c r="AQ897" s="24"/>
      <c r="AR897" s="24"/>
      <c r="AS897" s="24"/>
    </row>
    <row r="898" spans="1:45" ht="36"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c r="AH898" s="24"/>
      <c r="AI898" s="24"/>
      <c r="AJ898" s="24"/>
      <c r="AK898" s="24"/>
      <c r="AL898" s="24"/>
      <c r="AM898" s="24"/>
      <c r="AN898" s="24"/>
      <c r="AO898" s="24"/>
      <c r="AP898" s="24"/>
      <c r="AQ898" s="24"/>
      <c r="AR898" s="24"/>
      <c r="AS898" s="24"/>
    </row>
    <row r="899" spans="1:45" ht="36"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c r="AH899" s="24"/>
      <c r="AI899" s="24"/>
      <c r="AJ899" s="24"/>
      <c r="AK899" s="24"/>
      <c r="AL899" s="24"/>
      <c r="AM899" s="24"/>
      <c r="AN899" s="24"/>
      <c r="AO899" s="24"/>
      <c r="AP899" s="24"/>
      <c r="AQ899" s="24"/>
      <c r="AR899" s="24"/>
      <c r="AS899" s="24"/>
    </row>
    <row r="900" spans="1:45" ht="36"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c r="AH900" s="24"/>
      <c r="AI900" s="24"/>
      <c r="AJ900" s="24"/>
      <c r="AK900" s="24"/>
      <c r="AL900" s="24"/>
      <c r="AM900" s="24"/>
      <c r="AN900" s="24"/>
      <c r="AO900" s="24"/>
      <c r="AP900" s="24"/>
      <c r="AQ900" s="24"/>
      <c r="AR900" s="24"/>
      <c r="AS900" s="24"/>
    </row>
    <row r="901" spans="1:45" ht="36"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c r="AH901" s="24"/>
      <c r="AI901" s="24"/>
      <c r="AJ901" s="24"/>
      <c r="AK901" s="24"/>
      <c r="AL901" s="24"/>
      <c r="AM901" s="24"/>
      <c r="AN901" s="24"/>
      <c r="AO901" s="24"/>
      <c r="AP901" s="24"/>
      <c r="AQ901" s="24"/>
      <c r="AR901" s="24"/>
      <c r="AS901" s="24"/>
    </row>
    <row r="902" spans="1:45" ht="36"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c r="AH902" s="24"/>
      <c r="AI902" s="24"/>
      <c r="AJ902" s="24"/>
      <c r="AK902" s="24"/>
      <c r="AL902" s="24"/>
      <c r="AM902" s="24"/>
      <c r="AN902" s="24"/>
      <c r="AO902" s="24"/>
      <c r="AP902" s="24"/>
      <c r="AQ902" s="24"/>
      <c r="AR902" s="24"/>
      <c r="AS902" s="24"/>
    </row>
    <row r="903" spans="1:45" ht="36"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c r="AH903" s="24"/>
      <c r="AI903" s="24"/>
      <c r="AJ903" s="24"/>
      <c r="AK903" s="24"/>
      <c r="AL903" s="24"/>
      <c r="AM903" s="24"/>
      <c r="AN903" s="24"/>
      <c r="AO903" s="24"/>
      <c r="AP903" s="24"/>
      <c r="AQ903" s="24"/>
      <c r="AR903" s="24"/>
      <c r="AS903" s="24"/>
    </row>
    <row r="904" spans="1:45" ht="36"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c r="AH904" s="24"/>
      <c r="AI904" s="24"/>
      <c r="AJ904" s="24"/>
      <c r="AK904" s="24"/>
      <c r="AL904" s="24"/>
      <c r="AM904" s="24"/>
      <c r="AN904" s="24"/>
      <c r="AO904" s="24"/>
      <c r="AP904" s="24"/>
      <c r="AQ904" s="24"/>
      <c r="AR904" s="24"/>
      <c r="AS904" s="24"/>
    </row>
    <row r="905" spans="1:45" ht="36"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c r="AH905" s="24"/>
      <c r="AI905" s="24"/>
      <c r="AJ905" s="24"/>
      <c r="AK905" s="24"/>
      <c r="AL905" s="24"/>
      <c r="AM905" s="24"/>
      <c r="AN905" s="24"/>
      <c r="AO905" s="24"/>
      <c r="AP905" s="24"/>
      <c r="AQ905" s="24"/>
      <c r="AR905" s="24"/>
      <c r="AS905" s="24"/>
    </row>
    <row r="906" spans="1:45" ht="36"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c r="AH906" s="24"/>
      <c r="AI906" s="24"/>
      <c r="AJ906" s="24"/>
      <c r="AK906" s="24"/>
      <c r="AL906" s="24"/>
      <c r="AM906" s="24"/>
      <c r="AN906" s="24"/>
      <c r="AO906" s="24"/>
      <c r="AP906" s="24"/>
      <c r="AQ906" s="24"/>
      <c r="AR906" s="24"/>
      <c r="AS906" s="24"/>
    </row>
    <row r="907" spans="1:45" ht="36"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c r="AH907" s="24"/>
      <c r="AI907" s="24"/>
      <c r="AJ907" s="24"/>
      <c r="AK907" s="24"/>
      <c r="AL907" s="24"/>
      <c r="AM907" s="24"/>
      <c r="AN907" s="24"/>
      <c r="AO907" s="24"/>
      <c r="AP907" s="24"/>
      <c r="AQ907" s="24"/>
      <c r="AR907" s="24"/>
      <c r="AS907" s="24"/>
    </row>
    <row r="908" spans="1:45" ht="36"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c r="AH908" s="24"/>
      <c r="AI908" s="24"/>
      <c r="AJ908" s="24"/>
      <c r="AK908" s="24"/>
      <c r="AL908" s="24"/>
      <c r="AM908" s="24"/>
      <c r="AN908" s="24"/>
      <c r="AO908" s="24"/>
      <c r="AP908" s="24"/>
      <c r="AQ908" s="24"/>
      <c r="AR908" s="24"/>
      <c r="AS908" s="24"/>
    </row>
    <row r="909" spans="1:45" ht="36"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c r="AH909" s="24"/>
      <c r="AI909" s="24"/>
      <c r="AJ909" s="24"/>
      <c r="AK909" s="24"/>
      <c r="AL909" s="24"/>
      <c r="AM909" s="24"/>
      <c r="AN909" s="24"/>
      <c r="AO909" s="24"/>
      <c r="AP909" s="24"/>
      <c r="AQ909" s="24"/>
      <c r="AR909" s="24"/>
      <c r="AS909" s="24"/>
    </row>
    <row r="910" spans="1:45" ht="36"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c r="AH910" s="24"/>
      <c r="AI910" s="24"/>
      <c r="AJ910" s="24"/>
      <c r="AK910" s="24"/>
      <c r="AL910" s="24"/>
      <c r="AM910" s="24"/>
      <c r="AN910" s="24"/>
      <c r="AO910" s="24"/>
      <c r="AP910" s="24"/>
      <c r="AQ910" s="24"/>
      <c r="AR910" s="24"/>
      <c r="AS910" s="24"/>
    </row>
    <row r="911" spans="1:45" ht="36"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c r="AH911" s="24"/>
      <c r="AI911" s="24"/>
      <c r="AJ911" s="24"/>
      <c r="AK911" s="24"/>
      <c r="AL911" s="24"/>
      <c r="AM911" s="24"/>
      <c r="AN911" s="24"/>
      <c r="AO911" s="24"/>
      <c r="AP911" s="24"/>
      <c r="AQ911" s="24"/>
      <c r="AR911" s="24"/>
      <c r="AS911" s="24"/>
    </row>
    <row r="912" spans="1:45" ht="36"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c r="AH912" s="24"/>
      <c r="AI912" s="24"/>
      <c r="AJ912" s="24"/>
      <c r="AK912" s="24"/>
      <c r="AL912" s="24"/>
      <c r="AM912" s="24"/>
      <c r="AN912" s="24"/>
      <c r="AO912" s="24"/>
      <c r="AP912" s="24"/>
      <c r="AQ912" s="24"/>
      <c r="AR912" s="24"/>
      <c r="AS912" s="24"/>
    </row>
    <row r="913" spans="1:45" ht="36"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c r="AH913" s="24"/>
      <c r="AI913" s="24"/>
      <c r="AJ913" s="24"/>
      <c r="AK913" s="24"/>
      <c r="AL913" s="24"/>
      <c r="AM913" s="24"/>
      <c r="AN913" s="24"/>
      <c r="AO913" s="24"/>
      <c r="AP913" s="24"/>
      <c r="AQ913" s="24"/>
      <c r="AR913" s="24"/>
      <c r="AS913" s="24"/>
    </row>
    <row r="914" spans="1:45" ht="36"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c r="AH914" s="24"/>
      <c r="AI914" s="24"/>
      <c r="AJ914" s="24"/>
      <c r="AK914" s="24"/>
      <c r="AL914" s="24"/>
      <c r="AM914" s="24"/>
      <c r="AN914" s="24"/>
      <c r="AO914" s="24"/>
      <c r="AP914" s="24"/>
      <c r="AQ914" s="24"/>
      <c r="AR914" s="24"/>
      <c r="AS914" s="24"/>
    </row>
    <row r="915" spans="1:45" ht="36"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c r="AH915" s="24"/>
      <c r="AI915" s="24"/>
      <c r="AJ915" s="24"/>
      <c r="AK915" s="24"/>
      <c r="AL915" s="24"/>
      <c r="AM915" s="24"/>
      <c r="AN915" s="24"/>
      <c r="AO915" s="24"/>
      <c r="AP915" s="24"/>
      <c r="AQ915" s="24"/>
      <c r="AR915" s="24"/>
      <c r="AS915" s="24"/>
    </row>
    <row r="916" spans="1:45" ht="36"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c r="AH916" s="24"/>
      <c r="AI916" s="24"/>
      <c r="AJ916" s="24"/>
      <c r="AK916" s="24"/>
      <c r="AL916" s="24"/>
      <c r="AM916" s="24"/>
      <c r="AN916" s="24"/>
      <c r="AO916" s="24"/>
      <c r="AP916" s="24"/>
      <c r="AQ916" s="24"/>
      <c r="AR916" s="24"/>
      <c r="AS916" s="24"/>
    </row>
    <row r="917" spans="1:45" ht="36"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c r="AH917" s="24"/>
      <c r="AI917" s="24"/>
      <c r="AJ917" s="24"/>
      <c r="AK917" s="24"/>
      <c r="AL917" s="24"/>
      <c r="AM917" s="24"/>
      <c r="AN917" s="24"/>
      <c r="AO917" s="24"/>
      <c r="AP917" s="24"/>
      <c r="AQ917" s="24"/>
      <c r="AR917" s="24"/>
      <c r="AS917" s="24"/>
    </row>
    <row r="918" spans="1:45" ht="36"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c r="AH918" s="24"/>
      <c r="AI918" s="24"/>
      <c r="AJ918" s="24"/>
      <c r="AK918" s="24"/>
      <c r="AL918" s="24"/>
      <c r="AM918" s="24"/>
      <c r="AN918" s="24"/>
      <c r="AO918" s="24"/>
      <c r="AP918" s="24"/>
      <c r="AQ918" s="24"/>
      <c r="AR918" s="24"/>
      <c r="AS918" s="24"/>
    </row>
    <row r="919" spans="1:45" ht="36"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c r="AH919" s="24"/>
      <c r="AI919" s="24"/>
      <c r="AJ919" s="24"/>
      <c r="AK919" s="24"/>
      <c r="AL919" s="24"/>
      <c r="AM919" s="24"/>
      <c r="AN919" s="24"/>
      <c r="AO919" s="24"/>
      <c r="AP919" s="24"/>
      <c r="AQ919" s="24"/>
      <c r="AR919" s="24"/>
      <c r="AS919" s="24"/>
    </row>
    <row r="920" spans="1:45" ht="36"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c r="AH920" s="24"/>
      <c r="AI920" s="24"/>
      <c r="AJ920" s="24"/>
      <c r="AK920" s="24"/>
      <c r="AL920" s="24"/>
      <c r="AM920" s="24"/>
      <c r="AN920" s="24"/>
      <c r="AO920" s="24"/>
      <c r="AP920" s="24"/>
      <c r="AQ920" s="24"/>
      <c r="AR920" s="24"/>
      <c r="AS920" s="24"/>
    </row>
    <row r="921" spans="1:45" ht="36"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c r="AH921" s="24"/>
      <c r="AI921" s="24"/>
      <c r="AJ921" s="24"/>
      <c r="AK921" s="24"/>
      <c r="AL921" s="24"/>
      <c r="AM921" s="24"/>
      <c r="AN921" s="24"/>
      <c r="AO921" s="24"/>
      <c r="AP921" s="24"/>
      <c r="AQ921" s="24"/>
      <c r="AR921" s="24"/>
      <c r="AS921" s="24"/>
    </row>
    <row r="922" spans="1:45" ht="36"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c r="AH922" s="24"/>
      <c r="AI922" s="24"/>
      <c r="AJ922" s="24"/>
      <c r="AK922" s="24"/>
      <c r="AL922" s="24"/>
      <c r="AM922" s="24"/>
      <c r="AN922" s="24"/>
      <c r="AO922" s="24"/>
      <c r="AP922" s="24"/>
      <c r="AQ922" s="24"/>
      <c r="AR922" s="24"/>
      <c r="AS922" s="24"/>
    </row>
    <row r="923" spans="1:45" ht="36"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c r="AH923" s="24"/>
      <c r="AI923" s="24"/>
      <c r="AJ923" s="24"/>
      <c r="AK923" s="24"/>
      <c r="AL923" s="24"/>
      <c r="AM923" s="24"/>
      <c r="AN923" s="24"/>
      <c r="AO923" s="24"/>
      <c r="AP923" s="24"/>
      <c r="AQ923" s="24"/>
      <c r="AR923" s="24"/>
      <c r="AS923" s="24"/>
    </row>
    <row r="924" spans="1:45" ht="36"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c r="AH924" s="24"/>
      <c r="AI924" s="24"/>
      <c r="AJ924" s="24"/>
      <c r="AK924" s="24"/>
      <c r="AL924" s="24"/>
      <c r="AM924" s="24"/>
      <c r="AN924" s="24"/>
      <c r="AO924" s="24"/>
      <c r="AP924" s="24"/>
      <c r="AQ924" s="24"/>
      <c r="AR924" s="24"/>
      <c r="AS924" s="24"/>
    </row>
    <row r="925" spans="1:45" ht="36"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c r="AH925" s="24"/>
      <c r="AI925" s="24"/>
      <c r="AJ925" s="24"/>
      <c r="AK925" s="24"/>
      <c r="AL925" s="24"/>
      <c r="AM925" s="24"/>
      <c r="AN925" s="24"/>
      <c r="AO925" s="24"/>
      <c r="AP925" s="24"/>
      <c r="AQ925" s="24"/>
      <c r="AR925" s="24"/>
      <c r="AS925" s="24"/>
    </row>
    <row r="926" spans="1:45" ht="36"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c r="AH926" s="24"/>
      <c r="AI926" s="24"/>
      <c r="AJ926" s="24"/>
      <c r="AK926" s="24"/>
      <c r="AL926" s="24"/>
      <c r="AM926" s="24"/>
      <c r="AN926" s="24"/>
      <c r="AO926" s="24"/>
      <c r="AP926" s="24"/>
      <c r="AQ926" s="24"/>
      <c r="AR926" s="24"/>
      <c r="AS926" s="24"/>
    </row>
    <row r="927" spans="1:45" ht="36"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c r="AH927" s="24"/>
      <c r="AI927" s="24"/>
      <c r="AJ927" s="24"/>
      <c r="AK927" s="24"/>
      <c r="AL927" s="24"/>
      <c r="AM927" s="24"/>
      <c r="AN927" s="24"/>
      <c r="AO927" s="24"/>
      <c r="AP927" s="24"/>
      <c r="AQ927" s="24"/>
      <c r="AR927" s="24"/>
      <c r="AS927" s="24"/>
    </row>
    <row r="928" spans="1:45" ht="36"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c r="AH928" s="24"/>
      <c r="AI928" s="24"/>
      <c r="AJ928" s="24"/>
      <c r="AK928" s="24"/>
      <c r="AL928" s="24"/>
      <c r="AM928" s="24"/>
      <c r="AN928" s="24"/>
      <c r="AO928" s="24"/>
      <c r="AP928" s="24"/>
      <c r="AQ928" s="24"/>
      <c r="AR928" s="24"/>
      <c r="AS928" s="24"/>
    </row>
    <row r="929" spans="1:45" ht="36"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c r="AH929" s="24"/>
      <c r="AI929" s="24"/>
      <c r="AJ929" s="24"/>
      <c r="AK929" s="24"/>
      <c r="AL929" s="24"/>
      <c r="AM929" s="24"/>
      <c r="AN929" s="24"/>
      <c r="AO929" s="24"/>
      <c r="AP929" s="24"/>
      <c r="AQ929" s="24"/>
      <c r="AR929" s="24"/>
      <c r="AS929" s="24"/>
    </row>
    <row r="930" spans="1:45" ht="36"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c r="AH930" s="24"/>
      <c r="AI930" s="24"/>
      <c r="AJ930" s="24"/>
      <c r="AK930" s="24"/>
      <c r="AL930" s="24"/>
      <c r="AM930" s="24"/>
      <c r="AN930" s="24"/>
      <c r="AO930" s="24"/>
      <c r="AP930" s="24"/>
      <c r="AQ930" s="24"/>
      <c r="AR930" s="24"/>
      <c r="AS930" s="24"/>
    </row>
    <row r="931" spans="1:45" ht="36"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c r="AH931" s="24"/>
      <c r="AI931" s="24"/>
      <c r="AJ931" s="24"/>
      <c r="AK931" s="24"/>
      <c r="AL931" s="24"/>
      <c r="AM931" s="24"/>
      <c r="AN931" s="24"/>
      <c r="AO931" s="24"/>
      <c r="AP931" s="24"/>
      <c r="AQ931" s="24"/>
      <c r="AR931" s="24"/>
      <c r="AS931" s="24"/>
    </row>
    <row r="932" spans="1:45" ht="36"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c r="AH932" s="24"/>
      <c r="AI932" s="24"/>
      <c r="AJ932" s="24"/>
      <c r="AK932" s="24"/>
      <c r="AL932" s="24"/>
      <c r="AM932" s="24"/>
      <c r="AN932" s="24"/>
      <c r="AO932" s="24"/>
      <c r="AP932" s="24"/>
      <c r="AQ932" s="24"/>
      <c r="AR932" s="24"/>
      <c r="AS932" s="24"/>
    </row>
    <row r="933" spans="1:45" ht="36"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c r="AH933" s="24"/>
      <c r="AI933" s="24"/>
      <c r="AJ933" s="24"/>
      <c r="AK933" s="24"/>
      <c r="AL933" s="24"/>
      <c r="AM933" s="24"/>
      <c r="AN933" s="24"/>
      <c r="AO933" s="24"/>
      <c r="AP933" s="24"/>
      <c r="AQ933" s="24"/>
      <c r="AR933" s="24"/>
      <c r="AS933" s="24"/>
    </row>
    <row r="934" spans="1:45" ht="36"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c r="AH934" s="24"/>
      <c r="AI934" s="24"/>
      <c r="AJ934" s="24"/>
      <c r="AK934" s="24"/>
      <c r="AL934" s="24"/>
      <c r="AM934" s="24"/>
      <c r="AN934" s="24"/>
      <c r="AO934" s="24"/>
      <c r="AP934" s="24"/>
      <c r="AQ934" s="24"/>
      <c r="AR934" s="24"/>
      <c r="AS934" s="24"/>
    </row>
    <row r="935" spans="1:45" ht="36"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c r="AH935" s="24"/>
      <c r="AI935" s="24"/>
      <c r="AJ935" s="24"/>
      <c r="AK935" s="24"/>
      <c r="AL935" s="24"/>
      <c r="AM935" s="24"/>
      <c r="AN935" s="24"/>
      <c r="AO935" s="24"/>
      <c r="AP935" s="24"/>
      <c r="AQ935" s="24"/>
      <c r="AR935" s="24"/>
      <c r="AS935" s="24"/>
    </row>
    <row r="936" spans="1:45" ht="36"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c r="AH936" s="24"/>
      <c r="AI936" s="24"/>
      <c r="AJ936" s="24"/>
      <c r="AK936" s="24"/>
      <c r="AL936" s="24"/>
      <c r="AM936" s="24"/>
      <c r="AN936" s="24"/>
      <c r="AO936" s="24"/>
      <c r="AP936" s="24"/>
      <c r="AQ936" s="24"/>
      <c r="AR936" s="24"/>
      <c r="AS936" s="24"/>
    </row>
    <row r="937" spans="1:45" ht="36"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c r="AH937" s="24"/>
      <c r="AI937" s="24"/>
      <c r="AJ937" s="24"/>
      <c r="AK937" s="24"/>
      <c r="AL937" s="24"/>
      <c r="AM937" s="24"/>
      <c r="AN937" s="24"/>
      <c r="AO937" s="24"/>
      <c r="AP937" s="24"/>
      <c r="AQ937" s="24"/>
      <c r="AR937" s="24"/>
      <c r="AS937" s="24"/>
    </row>
    <row r="938" spans="1:45" ht="36"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c r="AH938" s="24"/>
      <c r="AI938" s="24"/>
      <c r="AJ938" s="24"/>
      <c r="AK938" s="24"/>
      <c r="AL938" s="24"/>
      <c r="AM938" s="24"/>
      <c r="AN938" s="24"/>
      <c r="AO938" s="24"/>
      <c r="AP938" s="24"/>
      <c r="AQ938" s="24"/>
      <c r="AR938" s="24"/>
      <c r="AS938" s="24"/>
    </row>
    <row r="939" spans="1:45" ht="36"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c r="AH939" s="24"/>
      <c r="AI939" s="24"/>
      <c r="AJ939" s="24"/>
      <c r="AK939" s="24"/>
      <c r="AL939" s="24"/>
      <c r="AM939" s="24"/>
      <c r="AN939" s="24"/>
      <c r="AO939" s="24"/>
      <c r="AP939" s="24"/>
      <c r="AQ939" s="24"/>
      <c r="AR939" s="24"/>
      <c r="AS939" s="24"/>
    </row>
    <row r="940" spans="1:45" ht="36"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c r="AH940" s="24"/>
      <c r="AI940" s="24"/>
      <c r="AJ940" s="24"/>
      <c r="AK940" s="24"/>
      <c r="AL940" s="24"/>
      <c r="AM940" s="24"/>
      <c r="AN940" s="24"/>
      <c r="AO940" s="24"/>
      <c r="AP940" s="24"/>
      <c r="AQ940" s="24"/>
      <c r="AR940" s="24"/>
      <c r="AS940" s="24"/>
    </row>
    <row r="941" spans="1:45" ht="36"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c r="AH941" s="24"/>
      <c r="AI941" s="24"/>
      <c r="AJ941" s="24"/>
      <c r="AK941" s="24"/>
      <c r="AL941" s="24"/>
      <c r="AM941" s="24"/>
      <c r="AN941" s="24"/>
      <c r="AO941" s="24"/>
      <c r="AP941" s="24"/>
      <c r="AQ941" s="24"/>
      <c r="AR941" s="24"/>
      <c r="AS941" s="24"/>
    </row>
    <row r="942" spans="1:45" ht="36"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c r="AH942" s="24"/>
      <c r="AI942" s="24"/>
      <c r="AJ942" s="24"/>
      <c r="AK942" s="24"/>
      <c r="AL942" s="24"/>
      <c r="AM942" s="24"/>
      <c r="AN942" s="24"/>
      <c r="AO942" s="24"/>
      <c r="AP942" s="24"/>
      <c r="AQ942" s="24"/>
      <c r="AR942" s="24"/>
      <c r="AS942" s="24"/>
    </row>
    <row r="943" spans="1:45" ht="36"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c r="AH943" s="24"/>
      <c r="AI943" s="24"/>
      <c r="AJ943" s="24"/>
      <c r="AK943" s="24"/>
      <c r="AL943" s="24"/>
      <c r="AM943" s="24"/>
      <c r="AN943" s="24"/>
      <c r="AO943" s="24"/>
      <c r="AP943" s="24"/>
      <c r="AQ943" s="24"/>
      <c r="AR943" s="24"/>
      <c r="AS943" s="24"/>
    </row>
    <row r="944" spans="1:45" ht="36"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c r="AH944" s="24"/>
      <c r="AI944" s="24"/>
      <c r="AJ944" s="24"/>
      <c r="AK944" s="24"/>
      <c r="AL944" s="24"/>
      <c r="AM944" s="24"/>
      <c r="AN944" s="24"/>
      <c r="AO944" s="24"/>
      <c r="AP944" s="24"/>
      <c r="AQ944" s="24"/>
      <c r="AR944" s="24"/>
      <c r="AS944" s="24"/>
    </row>
    <row r="945" spans="1:45" ht="36"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c r="AH945" s="24"/>
      <c r="AI945" s="24"/>
      <c r="AJ945" s="24"/>
      <c r="AK945" s="24"/>
      <c r="AL945" s="24"/>
      <c r="AM945" s="24"/>
      <c r="AN945" s="24"/>
      <c r="AO945" s="24"/>
      <c r="AP945" s="24"/>
      <c r="AQ945" s="24"/>
      <c r="AR945" s="24"/>
      <c r="AS945" s="24"/>
    </row>
    <row r="946" spans="1:45" ht="36"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c r="AH946" s="24"/>
      <c r="AI946" s="24"/>
      <c r="AJ946" s="24"/>
      <c r="AK946" s="24"/>
      <c r="AL946" s="24"/>
      <c r="AM946" s="24"/>
      <c r="AN946" s="24"/>
      <c r="AO946" s="24"/>
      <c r="AP946" s="24"/>
      <c r="AQ946" s="24"/>
      <c r="AR946" s="24"/>
      <c r="AS946" s="24"/>
    </row>
    <row r="947" spans="1:45" ht="36"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c r="AH947" s="24"/>
      <c r="AI947" s="24"/>
      <c r="AJ947" s="24"/>
      <c r="AK947" s="24"/>
      <c r="AL947" s="24"/>
      <c r="AM947" s="24"/>
      <c r="AN947" s="24"/>
      <c r="AO947" s="24"/>
      <c r="AP947" s="24"/>
      <c r="AQ947" s="24"/>
      <c r="AR947" s="24"/>
      <c r="AS947" s="24"/>
    </row>
    <row r="948" spans="1:45" ht="36"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c r="AH948" s="24"/>
      <c r="AI948" s="24"/>
      <c r="AJ948" s="24"/>
      <c r="AK948" s="24"/>
      <c r="AL948" s="24"/>
      <c r="AM948" s="24"/>
      <c r="AN948" s="24"/>
      <c r="AO948" s="24"/>
      <c r="AP948" s="24"/>
      <c r="AQ948" s="24"/>
      <c r="AR948" s="24"/>
      <c r="AS948" s="24"/>
    </row>
    <row r="949" spans="1:45" ht="36"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c r="AH949" s="24"/>
      <c r="AI949" s="24"/>
      <c r="AJ949" s="24"/>
      <c r="AK949" s="24"/>
      <c r="AL949" s="24"/>
      <c r="AM949" s="24"/>
      <c r="AN949" s="24"/>
      <c r="AO949" s="24"/>
      <c r="AP949" s="24"/>
      <c r="AQ949" s="24"/>
      <c r="AR949" s="24"/>
      <c r="AS949" s="24"/>
    </row>
    <row r="950" spans="1:45" ht="36"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c r="AH950" s="24"/>
      <c r="AI950" s="24"/>
      <c r="AJ950" s="24"/>
      <c r="AK950" s="24"/>
      <c r="AL950" s="24"/>
      <c r="AM950" s="24"/>
      <c r="AN950" s="24"/>
      <c r="AO950" s="24"/>
      <c r="AP950" s="24"/>
      <c r="AQ950" s="24"/>
      <c r="AR950" s="24"/>
      <c r="AS950" s="24"/>
    </row>
    <row r="951" spans="1:45" ht="36"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c r="AH951" s="24"/>
      <c r="AI951" s="24"/>
      <c r="AJ951" s="24"/>
      <c r="AK951" s="24"/>
      <c r="AL951" s="24"/>
      <c r="AM951" s="24"/>
      <c r="AN951" s="24"/>
      <c r="AO951" s="24"/>
      <c r="AP951" s="24"/>
      <c r="AQ951" s="24"/>
      <c r="AR951" s="24"/>
      <c r="AS951" s="24"/>
    </row>
    <row r="952" spans="1:45" ht="36"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c r="AH952" s="24"/>
      <c r="AI952" s="24"/>
      <c r="AJ952" s="24"/>
      <c r="AK952" s="24"/>
      <c r="AL952" s="24"/>
      <c r="AM952" s="24"/>
      <c r="AN952" s="24"/>
      <c r="AO952" s="24"/>
      <c r="AP952" s="24"/>
      <c r="AQ952" s="24"/>
      <c r="AR952" s="24"/>
      <c r="AS952" s="24"/>
    </row>
    <row r="953" spans="1:45" ht="36"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c r="AH953" s="24"/>
      <c r="AI953" s="24"/>
      <c r="AJ953" s="24"/>
      <c r="AK953" s="24"/>
      <c r="AL953" s="24"/>
      <c r="AM953" s="24"/>
      <c r="AN953" s="24"/>
      <c r="AO953" s="24"/>
      <c r="AP953" s="24"/>
      <c r="AQ953" s="24"/>
      <c r="AR953" s="24"/>
      <c r="AS953" s="24"/>
    </row>
    <row r="954" spans="1:45" ht="36"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c r="AH954" s="24"/>
      <c r="AI954" s="24"/>
      <c r="AJ954" s="24"/>
      <c r="AK954" s="24"/>
      <c r="AL954" s="24"/>
      <c r="AM954" s="24"/>
      <c r="AN954" s="24"/>
      <c r="AO954" s="24"/>
      <c r="AP954" s="24"/>
      <c r="AQ954" s="24"/>
      <c r="AR954" s="24"/>
      <c r="AS954" s="24"/>
    </row>
    <row r="955" spans="1:45" ht="36"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c r="AH955" s="24"/>
      <c r="AI955" s="24"/>
      <c r="AJ955" s="24"/>
      <c r="AK955" s="24"/>
      <c r="AL955" s="24"/>
      <c r="AM955" s="24"/>
      <c r="AN955" s="24"/>
      <c r="AO955" s="24"/>
      <c r="AP955" s="24"/>
      <c r="AQ955" s="24"/>
      <c r="AR955" s="24"/>
      <c r="AS955" s="24"/>
    </row>
    <row r="956" spans="1:45" ht="36"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c r="AH956" s="24"/>
      <c r="AI956" s="24"/>
      <c r="AJ956" s="24"/>
      <c r="AK956" s="24"/>
      <c r="AL956" s="24"/>
      <c r="AM956" s="24"/>
      <c r="AN956" s="24"/>
      <c r="AO956" s="24"/>
      <c r="AP956" s="24"/>
      <c r="AQ956" s="24"/>
      <c r="AR956" s="24"/>
      <c r="AS956" s="24"/>
    </row>
    <row r="957" spans="1:45" ht="36"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c r="AH957" s="24"/>
      <c r="AI957" s="24"/>
      <c r="AJ957" s="24"/>
      <c r="AK957" s="24"/>
      <c r="AL957" s="24"/>
      <c r="AM957" s="24"/>
      <c r="AN957" s="24"/>
      <c r="AO957" s="24"/>
      <c r="AP957" s="24"/>
      <c r="AQ957" s="24"/>
      <c r="AR957" s="24"/>
      <c r="AS957" s="24"/>
    </row>
    <row r="958" spans="1:45" ht="36"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c r="AH958" s="24"/>
      <c r="AI958" s="24"/>
      <c r="AJ958" s="24"/>
      <c r="AK958" s="24"/>
      <c r="AL958" s="24"/>
      <c r="AM958" s="24"/>
      <c r="AN958" s="24"/>
      <c r="AO958" s="24"/>
      <c r="AP958" s="24"/>
      <c r="AQ958" s="24"/>
      <c r="AR958" s="24"/>
      <c r="AS958" s="24"/>
    </row>
    <row r="959" spans="1:45" ht="36"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c r="AH959" s="24"/>
      <c r="AI959" s="24"/>
      <c r="AJ959" s="24"/>
      <c r="AK959" s="24"/>
      <c r="AL959" s="24"/>
      <c r="AM959" s="24"/>
      <c r="AN959" s="24"/>
      <c r="AO959" s="24"/>
      <c r="AP959" s="24"/>
      <c r="AQ959" s="24"/>
      <c r="AR959" s="24"/>
      <c r="AS959" s="24"/>
    </row>
    <row r="960" spans="1:45" ht="36"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c r="AH960" s="24"/>
      <c r="AI960" s="24"/>
      <c r="AJ960" s="24"/>
      <c r="AK960" s="24"/>
      <c r="AL960" s="24"/>
      <c r="AM960" s="24"/>
      <c r="AN960" s="24"/>
      <c r="AO960" s="24"/>
      <c r="AP960" s="24"/>
      <c r="AQ960" s="24"/>
      <c r="AR960" s="24"/>
      <c r="AS960" s="24"/>
    </row>
    <row r="961" spans="1:45" ht="36"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c r="AH961" s="24"/>
      <c r="AI961" s="24"/>
      <c r="AJ961" s="24"/>
      <c r="AK961" s="24"/>
      <c r="AL961" s="24"/>
      <c r="AM961" s="24"/>
      <c r="AN961" s="24"/>
      <c r="AO961" s="24"/>
      <c r="AP961" s="24"/>
      <c r="AQ961" s="24"/>
      <c r="AR961" s="24"/>
      <c r="AS961" s="24"/>
    </row>
    <row r="962" spans="1:45" ht="36"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c r="AH962" s="24"/>
      <c r="AI962" s="24"/>
      <c r="AJ962" s="24"/>
      <c r="AK962" s="24"/>
      <c r="AL962" s="24"/>
      <c r="AM962" s="24"/>
      <c r="AN962" s="24"/>
      <c r="AO962" s="24"/>
      <c r="AP962" s="24"/>
      <c r="AQ962" s="24"/>
      <c r="AR962" s="24"/>
      <c r="AS962" s="24"/>
    </row>
    <row r="963" spans="1:45" ht="36"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c r="AH963" s="24"/>
      <c r="AI963" s="24"/>
      <c r="AJ963" s="24"/>
      <c r="AK963" s="24"/>
      <c r="AL963" s="24"/>
      <c r="AM963" s="24"/>
      <c r="AN963" s="24"/>
      <c r="AO963" s="24"/>
      <c r="AP963" s="24"/>
      <c r="AQ963" s="24"/>
      <c r="AR963" s="24"/>
      <c r="AS963" s="24"/>
    </row>
    <row r="964" spans="1:45" ht="36"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c r="AH964" s="24"/>
      <c r="AI964" s="24"/>
      <c r="AJ964" s="24"/>
      <c r="AK964" s="24"/>
      <c r="AL964" s="24"/>
      <c r="AM964" s="24"/>
      <c r="AN964" s="24"/>
      <c r="AO964" s="24"/>
      <c r="AP964" s="24"/>
      <c r="AQ964" s="24"/>
      <c r="AR964" s="24"/>
      <c r="AS964" s="24"/>
    </row>
    <row r="965" spans="1:45" ht="36"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c r="AH965" s="24"/>
      <c r="AI965" s="24"/>
      <c r="AJ965" s="24"/>
      <c r="AK965" s="24"/>
      <c r="AL965" s="24"/>
      <c r="AM965" s="24"/>
      <c r="AN965" s="24"/>
      <c r="AO965" s="24"/>
      <c r="AP965" s="24"/>
      <c r="AQ965" s="24"/>
      <c r="AR965" s="24"/>
      <c r="AS965" s="24"/>
    </row>
    <row r="966" spans="1:45" ht="36"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c r="AH966" s="24"/>
      <c r="AI966" s="24"/>
      <c r="AJ966" s="24"/>
      <c r="AK966" s="24"/>
      <c r="AL966" s="24"/>
      <c r="AM966" s="24"/>
      <c r="AN966" s="24"/>
      <c r="AO966" s="24"/>
      <c r="AP966" s="24"/>
      <c r="AQ966" s="24"/>
      <c r="AR966" s="24"/>
      <c r="AS966" s="24"/>
    </row>
    <row r="967" spans="1:45" ht="36"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c r="AH967" s="24"/>
      <c r="AI967" s="24"/>
      <c r="AJ967" s="24"/>
      <c r="AK967" s="24"/>
      <c r="AL967" s="24"/>
      <c r="AM967" s="24"/>
      <c r="AN967" s="24"/>
      <c r="AO967" s="24"/>
      <c r="AP967" s="24"/>
      <c r="AQ967" s="24"/>
      <c r="AR967" s="24"/>
      <c r="AS967" s="24"/>
    </row>
    <row r="968" spans="1:45" ht="36"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c r="AH968" s="24"/>
      <c r="AI968" s="24"/>
      <c r="AJ968" s="24"/>
      <c r="AK968" s="24"/>
      <c r="AL968" s="24"/>
      <c r="AM968" s="24"/>
      <c r="AN968" s="24"/>
      <c r="AO968" s="24"/>
      <c r="AP968" s="24"/>
      <c r="AQ968" s="24"/>
      <c r="AR968" s="24"/>
      <c r="AS968" s="24"/>
    </row>
    <row r="969" spans="1:45" ht="36"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c r="AH969" s="24"/>
      <c r="AI969" s="24"/>
      <c r="AJ969" s="24"/>
      <c r="AK969" s="24"/>
      <c r="AL969" s="24"/>
      <c r="AM969" s="24"/>
      <c r="AN969" s="24"/>
      <c r="AO969" s="24"/>
      <c r="AP969" s="24"/>
      <c r="AQ969" s="24"/>
      <c r="AR969" s="24"/>
      <c r="AS969" s="24"/>
    </row>
    <row r="970" spans="1:45" ht="36"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c r="AH970" s="24"/>
      <c r="AI970" s="24"/>
      <c r="AJ970" s="24"/>
      <c r="AK970" s="24"/>
      <c r="AL970" s="24"/>
      <c r="AM970" s="24"/>
      <c r="AN970" s="24"/>
      <c r="AO970" s="24"/>
      <c r="AP970" s="24"/>
      <c r="AQ970" s="24"/>
      <c r="AR970" s="24"/>
      <c r="AS970" s="24"/>
    </row>
    <row r="971" spans="1:45" ht="36"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c r="AH971" s="24"/>
      <c r="AI971" s="24"/>
      <c r="AJ971" s="24"/>
      <c r="AK971" s="24"/>
      <c r="AL971" s="24"/>
      <c r="AM971" s="24"/>
      <c r="AN971" s="24"/>
      <c r="AO971" s="24"/>
      <c r="AP971" s="24"/>
      <c r="AQ971" s="24"/>
      <c r="AR971" s="24"/>
      <c r="AS971" s="24"/>
    </row>
    <row r="972" spans="1:45" ht="36"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c r="AH972" s="24"/>
      <c r="AI972" s="24"/>
      <c r="AJ972" s="24"/>
      <c r="AK972" s="24"/>
      <c r="AL972" s="24"/>
      <c r="AM972" s="24"/>
      <c r="AN972" s="24"/>
      <c r="AO972" s="24"/>
      <c r="AP972" s="24"/>
      <c r="AQ972" s="24"/>
      <c r="AR972" s="24"/>
      <c r="AS972" s="24"/>
    </row>
    <row r="973" spans="1:45" ht="36"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c r="AH973" s="24"/>
      <c r="AI973" s="24"/>
      <c r="AJ973" s="24"/>
      <c r="AK973" s="24"/>
      <c r="AL973" s="24"/>
      <c r="AM973" s="24"/>
      <c r="AN973" s="24"/>
      <c r="AO973" s="24"/>
      <c r="AP973" s="24"/>
      <c r="AQ973" s="24"/>
      <c r="AR973" s="24"/>
      <c r="AS973" s="24"/>
    </row>
    <row r="974" spans="1:45" ht="36"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c r="AH974" s="24"/>
      <c r="AI974" s="24"/>
      <c r="AJ974" s="24"/>
      <c r="AK974" s="24"/>
      <c r="AL974" s="24"/>
      <c r="AM974" s="24"/>
      <c r="AN974" s="24"/>
      <c r="AO974" s="24"/>
      <c r="AP974" s="24"/>
      <c r="AQ974" s="24"/>
      <c r="AR974" s="24"/>
      <c r="AS974" s="24"/>
    </row>
    <row r="975" spans="1:45" ht="36"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c r="AH975" s="24"/>
      <c r="AI975" s="24"/>
      <c r="AJ975" s="24"/>
      <c r="AK975" s="24"/>
      <c r="AL975" s="24"/>
      <c r="AM975" s="24"/>
      <c r="AN975" s="24"/>
      <c r="AO975" s="24"/>
      <c r="AP975" s="24"/>
      <c r="AQ975" s="24"/>
      <c r="AR975" s="24"/>
      <c r="AS975" s="24"/>
    </row>
    <row r="976" spans="1:45" ht="36"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c r="AH976" s="24"/>
      <c r="AI976" s="24"/>
      <c r="AJ976" s="24"/>
      <c r="AK976" s="24"/>
      <c r="AL976" s="24"/>
      <c r="AM976" s="24"/>
      <c r="AN976" s="24"/>
      <c r="AO976" s="24"/>
      <c r="AP976" s="24"/>
      <c r="AQ976" s="24"/>
      <c r="AR976" s="24"/>
      <c r="AS976" s="24"/>
    </row>
    <row r="977" spans="1:45" ht="36"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c r="AH977" s="24"/>
      <c r="AI977" s="24"/>
      <c r="AJ977" s="24"/>
      <c r="AK977" s="24"/>
      <c r="AL977" s="24"/>
      <c r="AM977" s="24"/>
      <c r="AN977" s="24"/>
      <c r="AO977" s="24"/>
      <c r="AP977" s="24"/>
      <c r="AQ977" s="24"/>
      <c r="AR977" s="24"/>
      <c r="AS977" s="24"/>
    </row>
    <row r="978" spans="1:45" ht="36"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c r="AH978" s="24"/>
      <c r="AI978" s="24"/>
      <c r="AJ978" s="24"/>
      <c r="AK978" s="24"/>
      <c r="AL978" s="24"/>
      <c r="AM978" s="24"/>
      <c r="AN978" s="24"/>
      <c r="AO978" s="24"/>
      <c r="AP978" s="24"/>
      <c r="AQ978" s="24"/>
      <c r="AR978" s="24"/>
      <c r="AS978" s="24"/>
    </row>
    <row r="979" spans="1:45" ht="36"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c r="AH979" s="24"/>
      <c r="AI979" s="24"/>
      <c r="AJ979" s="24"/>
      <c r="AK979" s="24"/>
      <c r="AL979" s="24"/>
      <c r="AM979" s="24"/>
      <c r="AN979" s="24"/>
      <c r="AO979" s="24"/>
      <c r="AP979" s="24"/>
      <c r="AQ979" s="24"/>
      <c r="AR979" s="24"/>
      <c r="AS979" s="24"/>
    </row>
    <row r="980" spans="1:45" ht="36"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c r="AH980" s="24"/>
      <c r="AI980" s="24"/>
      <c r="AJ980" s="24"/>
      <c r="AK980" s="24"/>
      <c r="AL980" s="24"/>
      <c r="AM980" s="24"/>
      <c r="AN980" s="24"/>
      <c r="AO980" s="24"/>
      <c r="AP980" s="24"/>
      <c r="AQ980" s="24"/>
      <c r="AR980" s="24"/>
      <c r="AS980" s="24"/>
    </row>
    <row r="981" spans="1:45" ht="36"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c r="AH981" s="24"/>
      <c r="AI981" s="24"/>
      <c r="AJ981" s="24"/>
      <c r="AK981" s="24"/>
      <c r="AL981" s="24"/>
      <c r="AM981" s="24"/>
      <c r="AN981" s="24"/>
      <c r="AO981" s="24"/>
      <c r="AP981" s="24"/>
      <c r="AQ981" s="24"/>
      <c r="AR981" s="24"/>
      <c r="AS981" s="24"/>
    </row>
    <row r="982" spans="1:45" ht="36"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c r="AH982" s="24"/>
      <c r="AI982" s="24"/>
      <c r="AJ982" s="24"/>
      <c r="AK982" s="24"/>
      <c r="AL982" s="24"/>
      <c r="AM982" s="24"/>
      <c r="AN982" s="24"/>
      <c r="AO982" s="24"/>
      <c r="AP982" s="24"/>
      <c r="AQ982" s="24"/>
      <c r="AR982" s="24"/>
      <c r="AS982" s="24"/>
    </row>
    <row r="983" spans="1:45" ht="36"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c r="AH983" s="24"/>
      <c r="AI983" s="24"/>
      <c r="AJ983" s="24"/>
      <c r="AK983" s="24"/>
      <c r="AL983" s="24"/>
      <c r="AM983" s="24"/>
      <c r="AN983" s="24"/>
      <c r="AO983" s="24"/>
      <c r="AP983" s="24"/>
      <c r="AQ983" s="24"/>
      <c r="AR983" s="24"/>
      <c r="AS983" s="24"/>
    </row>
    <row r="984" spans="1:45" ht="36"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c r="AH984" s="24"/>
      <c r="AI984" s="24"/>
      <c r="AJ984" s="24"/>
      <c r="AK984" s="24"/>
      <c r="AL984" s="24"/>
      <c r="AM984" s="24"/>
      <c r="AN984" s="24"/>
      <c r="AO984" s="24"/>
      <c r="AP984" s="24"/>
      <c r="AQ984" s="24"/>
      <c r="AR984" s="24"/>
      <c r="AS984" s="24"/>
    </row>
    <row r="985" spans="1:45" ht="36"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c r="AH985" s="24"/>
      <c r="AI985" s="24"/>
      <c r="AJ985" s="24"/>
      <c r="AK985" s="24"/>
      <c r="AL985" s="24"/>
      <c r="AM985" s="24"/>
      <c r="AN985" s="24"/>
      <c r="AO985" s="24"/>
      <c r="AP985" s="24"/>
      <c r="AQ985" s="24"/>
      <c r="AR985" s="24"/>
      <c r="AS985" s="24"/>
    </row>
    <row r="986" spans="1:45" ht="36"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c r="AH986" s="24"/>
      <c r="AI986" s="24"/>
      <c r="AJ986" s="24"/>
      <c r="AK986" s="24"/>
      <c r="AL986" s="24"/>
      <c r="AM986" s="24"/>
      <c r="AN986" s="24"/>
      <c r="AO986" s="24"/>
      <c r="AP986" s="24"/>
      <c r="AQ986" s="24"/>
      <c r="AR986" s="24"/>
      <c r="AS986" s="24"/>
    </row>
    <row r="987" spans="1:45" ht="36"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c r="AH987" s="24"/>
      <c r="AI987" s="24"/>
      <c r="AJ987" s="24"/>
      <c r="AK987" s="24"/>
      <c r="AL987" s="24"/>
      <c r="AM987" s="24"/>
      <c r="AN987" s="24"/>
      <c r="AO987" s="24"/>
      <c r="AP987" s="24"/>
      <c r="AQ987" s="24"/>
      <c r="AR987" s="24"/>
      <c r="AS987" s="24"/>
    </row>
    <row r="988" spans="1:45" ht="36"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c r="AH988" s="24"/>
      <c r="AI988" s="24"/>
      <c r="AJ988" s="24"/>
      <c r="AK988" s="24"/>
      <c r="AL988" s="24"/>
      <c r="AM988" s="24"/>
      <c r="AN988" s="24"/>
      <c r="AO988" s="24"/>
      <c r="AP988" s="24"/>
      <c r="AQ988" s="24"/>
      <c r="AR988" s="24"/>
      <c r="AS988" s="24"/>
    </row>
    <row r="989" spans="1:45" ht="36"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c r="AH989" s="24"/>
      <c r="AI989" s="24"/>
      <c r="AJ989" s="24"/>
      <c r="AK989" s="24"/>
      <c r="AL989" s="24"/>
      <c r="AM989" s="24"/>
      <c r="AN989" s="24"/>
      <c r="AO989" s="24"/>
      <c r="AP989" s="24"/>
      <c r="AQ989" s="24"/>
      <c r="AR989" s="24"/>
      <c r="AS989" s="24"/>
    </row>
    <row r="990" spans="1:45" ht="36"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c r="AH990" s="24"/>
      <c r="AI990" s="24"/>
      <c r="AJ990" s="24"/>
      <c r="AK990" s="24"/>
      <c r="AL990" s="24"/>
      <c r="AM990" s="24"/>
      <c r="AN990" s="24"/>
      <c r="AO990" s="24"/>
      <c r="AP990" s="24"/>
      <c r="AQ990" s="24"/>
      <c r="AR990" s="24"/>
      <c r="AS990" s="24"/>
    </row>
    <row r="991" spans="1:45" ht="36"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c r="AH991" s="24"/>
      <c r="AI991" s="24"/>
      <c r="AJ991" s="24"/>
      <c r="AK991" s="24"/>
      <c r="AL991" s="24"/>
      <c r="AM991" s="24"/>
      <c r="AN991" s="24"/>
      <c r="AO991" s="24"/>
      <c r="AP991" s="24"/>
      <c r="AQ991" s="24"/>
      <c r="AR991" s="24"/>
      <c r="AS991" s="24"/>
    </row>
    <row r="992" spans="1:45" ht="36"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c r="AH992" s="24"/>
      <c r="AI992" s="24"/>
      <c r="AJ992" s="24"/>
      <c r="AK992" s="24"/>
      <c r="AL992" s="24"/>
      <c r="AM992" s="24"/>
      <c r="AN992" s="24"/>
      <c r="AO992" s="24"/>
      <c r="AP992" s="24"/>
      <c r="AQ992" s="24"/>
      <c r="AR992" s="24"/>
      <c r="AS992" s="24"/>
    </row>
    <row r="993" spans="1:45" ht="36"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c r="AH993" s="24"/>
      <c r="AI993" s="24"/>
      <c r="AJ993" s="24"/>
      <c r="AK993" s="24"/>
      <c r="AL993" s="24"/>
      <c r="AM993" s="24"/>
      <c r="AN993" s="24"/>
      <c r="AO993" s="24"/>
      <c r="AP993" s="24"/>
      <c r="AQ993" s="24"/>
      <c r="AR993" s="24"/>
      <c r="AS993" s="24"/>
    </row>
    <row r="994" spans="1:45" ht="36"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c r="AH994" s="24"/>
      <c r="AI994" s="24"/>
      <c r="AJ994" s="24"/>
      <c r="AK994" s="24"/>
      <c r="AL994" s="24"/>
      <c r="AM994" s="24"/>
      <c r="AN994" s="24"/>
      <c r="AO994" s="24"/>
      <c r="AP994" s="24"/>
      <c r="AQ994" s="24"/>
      <c r="AR994" s="24"/>
      <c r="AS994" s="24"/>
    </row>
    <row r="995" spans="1:45" ht="36"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c r="AA995" s="24"/>
      <c r="AB995" s="24"/>
      <c r="AC995" s="24"/>
      <c r="AD995" s="24"/>
      <c r="AE995" s="24"/>
      <c r="AF995" s="24"/>
      <c r="AG995" s="24"/>
      <c r="AH995" s="24"/>
      <c r="AI995" s="24"/>
      <c r="AJ995" s="24"/>
      <c r="AK995" s="24"/>
      <c r="AL995" s="24"/>
      <c r="AM995" s="24"/>
      <c r="AN995" s="24"/>
      <c r="AO995" s="24"/>
      <c r="AP995" s="24"/>
      <c r="AQ995" s="24"/>
      <c r="AR995" s="24"/>
      <c r="AS995" s="24"/>
    </row>
    <row r="996" spans="1:45" ht="36"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c r="AA996" s="24"/>
      <c r="AB996" s="24"/>
      <c r="AC996" s="24"/>
      <c r="AD996" s="24"/>
      <c r="AE996" s="24"/>
      <c r="AF996" s="24"/>
      <c r="AG996" s="24"/>
      <c r="AH996" s="24"/>
      <c r="AI996" s="24"/>
      <c r="AJ996" s="24"/>
      <c r="AK996" s="24"/>
      <c r="AL996" s="24"/>
      <c r="AM996" s="24"/>
      <c r="AN996" s="24"/>
      <c r="AO996" s="24"/>
      <c r="AP996" s="24"/>
      <c r="AQ996" s="24"/>
      <c r="AR996" s="24"/>
      <c r="AS996" s="24"/>
    </row>
    <row r="997" spans="1:45" ht="36"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c r="AA997" s="24"/>
      <c r="AB997" s="24"/>
      <c r="AC997" s="24"/>
      <c r="AD997" s="24"/>
      <c r="AE997" s="24"/>
      <c r="AF997" s="24"/>
      <c r="AG997" s="24"/>
      <c r="AH997" s="24"/>
      <c r="AI997" s="24"/>
      <c r="AJ997" s="24"/>
      <c r="AK997" s="24"/>
      <c r="AL997" s="24"/>
      <c r="AM997" s="24"/>
      <c r="AN997" s="24"/>
      <c r="AO997" s="24"/>
      <c r="AP997" s="24"/>
      <c r="AQ997" s="24"/>
      <c r="AR997" s="24"/>
      <c r="AS997" s="24"/>
    </row>
    <row r="998" spans="1:45" ht="36"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c r="AA998" s="24"/>
      <c r="AB998" s="24"/>
      <c r="AC998" s="24"/>
      <c r="AD998" s="24"/>
      <c r="AE998" s="24"/>
      <c r="AF998" s="24"/>
      <c r="AG998" s="24"/>
      <c r="AH998" s="24"/>
      <c r="AI998" s="24"/>
      <c r="AJ998" s="24"/>
      <c r="AK998" s="24"/>
      <c r="AL998" s="24"/>
      <c r="AM998" s="24"/>
      <c r="AN998" s="24"/>
      <c r="AO998" s="24"/>
      <c r="AP998" s="24"/>
      <c r="AQ998" s="24"/>
      <c r="AR998" s="24"/>
      <c r="AS998" s="24"/>
    </row>
    <row r="999" spans="1:45" ht="36"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c r="AA999" s="24"/>
      <c r="AB999" s="24"/>
      <c r="AC999" s="24"/>
      <c r="AD999" s="24"/>
      <c r="AE999" s="24"/>
      <c r="AF999" s="24"/>
      <c r="AG999" s="24"/>
      <c r="AH999" s="24"/>
      <c r="AI999" s="24"/>
      <c r="AJ999" s="24"/>
      <c r="AK999" s="24"/>
      <c r="AL999" s="24"/>
      <c r="AM999" s="24"/>
      <c r="AN999" s="24"/>
      <c r="AO999" s="24"/>
      <c r="AP999" s="24"/>
      <c r="AQ999" s="24"/>
      <c r="AR999" s="24"/>
      <c r="AS999" s="24"/>
    </row>
    <row r="1000" spans="1:45" ht="36" customHeight="1">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c r="AA1000" s="24"/>
      <c r="AB1000" s="24"/>
      <c r="AC1000" s="24"/>
      <c r="AD1000" s="24"/>
      <c r="AE1000" s="24"/>
      <c r="AF1000" s="24"/>
      <c r="AG1000" s="24"/>
      <c r="AH1000" s="24"/>
      <c r="AI1000" s="24"/>
      <c r="AJ1000" s="24"/>
      <c r="AK1000" s="24"/>
      <c r="AL1000" s="24"/>
      <c r="AM1000" s="24"/>
      <c r="AN1000" s="24"/>
      <c r="AO1000" s="24"/>
      <c r="AP1000" s="24"/>
      <c r="AQ1000" s="24"/>
      <c r="AR1000" s="24"/>
      <c r="AS1000" s="24"/>
    </row>
    <row r="1001" spans="1:45" ht="36" customHeight="1">
      <c r="A1001" s="24"/>
      <c r="B1001" s="24"/>
      <c r="C1001" s="24"/>
      <c r="D1001" s="24"/>
      <c r="E1001" s="24"/>
      <c r="F1001" s="24"/>
      <c r="G1001" s="24"/>
      <c r="H1001" s="24"/>
      <c r="I1001" s="24"/>
      <c r="J1001" s="24"/>
      <c r="K1001" s="24"/>
      <c r="L1001" s="24"/>
      <c r="M1001" s="24"/>
      <c r="N1001" s="24"/>
      <c r="O1001" s="24"/>
      <c r="P1001" s="24"/>
      <c r="Q1001" s="24"/>
      <c r="R1001" s="24"/>
      <c r="S1001" s="24"/>
      <c r="T1001" s="24"/>
      <c r="U1001" s="24"/>
      <c r="V1001" s="24"/>
      <c r="W1001" s="24"/>
      <c r="X1001" s="24"/>
      <c r="Y1001" s="24"/>
      <c r="Z1001" s="24"/>
      <c r="AA1001" s="24"/>
      <c r="AB1001" s="24"/>
      <c r="AC1001" s="24"/>
      <c r="AD1001" s="24"/>
      <c r="AE1001" s="24"/>
      <c r="AF1001" s="24"/>
      <c r="AG1001" s="24"/>
      <c r="AH1001" s="24"/>
      <c r="AI1001" s="24"/>
      <c r="AJ1001" s="24"/>
      <c r="AK1001" s="24"/>
      <c r="AL1001" s="24"/>
      <c r="AM1001" s="24"/>
      <c r="AN1001" s="24"/>
      <c r="AO1001" s="24"/>
      <c r="AP1001" s="24"/>
      <c r="AQ1001" s="24"/>
      <c r="AR1001" s="24"/>
      <c r="AS1001" s="24"/>
    </row>
    <row r="1002" spans="1:45" ht="36" customHeight="1">
      <c r="A1002" s="24"/>
      <c r="B1002" s="24"/>
      <c r="C1002" s="24"/>
      <c r="D1002" s="24"/>
      <c r="E1002" s="24"/>
      <c r="F1002" s="24"/>
      <c r="G1002" s="24"/>
      <c r="H1002" s="24"/>
      <c r="I1002" s="24"/>
      <c r="J1002" s="24"/>
      <c r="K1002" s="24"/>
      <c r="L1002" s="24"/>
      <c r="M1002" s="24"/>
      <c r="N1002" s="24"/>
      <c r="O1002" s="24"/>
      <c r="P1002" s="24"/>
      <c r="Q1002" s="24"/>
      <c r="R1002" s="24"/>
      <c r="S1002" s="24"/>
      <c r="T1002" s="24"/>
      <c r="U1002" s="24"/>
      <c r="V1002" s="24"/>
      <c r="W1002" s="24"/>
      <c r="X1002" s="24"/>
      <c r="Y1002" s="24"/>
      <c r="Z1002" s="24"/>
      <c r="AA1002" s="24"/>
      <c r="AB1002" s="24"/>
      <c r="AC1002" s="24"/>
      <c r="AD1002" s="24"/>
      <c r="AE1002" s="24"/>
      <c r="AF1002" s="24"/>
      <c r="AG1002" s="24"/>
      <c r="AH1002" s="24"/>
      <c r="AI1002" s="24"/>
      <c r="AJ1002" s="24"/>
      <c r="AK1002" s="24"/>
      <c r="AL1002" s="24"/>
      <c r="AM1002" s="24"/>
      <c r="AN1002" s="24"/>
      <c r="AO1002" s="24"/>
      <c r="AP1002" s="24"/>
      <c r="AQ1002" s="24"/>
      <c r="AR1002" s="24"/>
      <c r="AS1002" s="24"/>
    </row>
    <row r="1003" spans="1:45" ht="36" customHeight="1">
      <c r="A1003" s="24"/>
      <c r="B1003" s="24"/>
      <c r="C1003" s="24"/>
      <c r="D1003" s="24"/>
      <c r="E1003" s="24"/>
      <c r="F1003" s="24"/>
      <c r="G1003" s="24"/>
      <c r="H1003" s="24"/>
      <c r="I1003" s="24"/>
      <c r="J1003" s="24"/>
      <c r="K1003" s="24"/>
      <c r="L1003" s="24"/>
      <c r="M1003" s="24"/>
      <c r="N1003" s="24"/>
      <c r="O1003" s="24"/>
      <c r="P1003" s="24"/>
      <c r="Q1003" s="24"/>
      <c r="R1003" s="24"/>
      <c r="S1003" s="24"/>
      <c r="T1003" s="24"/>
      <c r="U1003" s="24"/>
      <c r="V1003" s="24"/>
      <c r="W1003" s="24"/>
      <c r="X1003" s="24"/>
      <c r="Y1003" s="24"/>
      <c r="Z1003" s="24"/>
      <c r="AA1003" s="24"/>
      <c r="AB1003" s="24"/>
      <c r="AC1003" s="24"/>
      <c r="AD1003" s="24"/>
      <c r="AE1003" s="24"/>
      <c r="AF1003" s="24"/>
      <c r="AG1003" s="24"/>
      <c r="AH1003" s="24"/>
      <c r="AI1003" s="24"/>
      <c r="AJ1003" s="24"/>
      <c r="AK1003" s="24"/>
      <c r="AL1003" s="24"/>
      <c r="AM1003" s="24"/>
      <c r="AN1003" s="24"/>
      <c r="AO1003" s="24"/>
      <c r="AP1003" s="24"/>
      <c r="AQ1003" s="24"/>
      <c r="AR1003" s="24"/>
      <c r="AS1003" s="24"/>
    </row>
    <row r="1004" spans="1:45" ht="36" customHeight="1">
      <c r="A1004" s="24"/>
      <c r="B1004" s="24"/>
      <c r="C1004" s="24"/>
      <c r="D1004" s="24"/>
      <c r="E1004" s="24"/>
      <c r="F1004" s="24"/>
      <c r="G1004" s="24"/>
      <c r="H1004" s="24"/>
      <c r="I1004" s="24"/>
      <c r="J1004" s="24"/>
      <c r="K1004" s="24"/>
      <c r="L1004" s="24"/>
      <c r="M1004" s="24"/>
      <c r="N1004" s="24"/>
      <c r="O1004" s="24"/>
      <c r="P1004" s="24"/>
      <c r="Q1004" s="24"/>
      <c r="R1004" s="24"/>
      <c r="S1004" s="24"/>
      <c r="T1004" s="24"/>
      <c r="U1004" s="24"/>
      <c r="V1004" s="24"/>
      <c r="W1004" s="24"/>
      <c r="X1004" s="24"/>
      <c r="Y1004" s="24"/>
      <c r="Z1004" s="24"/>
      <c r="AA1004" s="24"/>
      <c r="AB1004" s="24"/>
      <c r="AC1004" s="24"/>
      <c r="AD1004" s="24"/>
      <c r="AE1004" s="24"/>
      <c r="AF1004" s="24"/>
      <c r="AG1004" s="24"/>
      <c r="AH1004" s="24"/>
      <c r="AI1004" s="24"/>
      <c r="AJ1004" s="24"/>
      <c r="AK1004" s="24"/>
      <c r="AL1004" s="24"/>
      <c r="AM1004" s="24"/>
      <c r="AN1004" s="24"/>
      <c r="AO1004" s="24"/>
      <c r="AP1004" s="24"/>
      <c r="AQ1004" s="24"/>
      <c r="AR1004" s="24"/>
      <c r="AS1004" s="24"/>
    </row>
    <row r="1005" spans="1:45" ht="36" customHeight="1">
      <c r="A1005" s="24"/>
      <c r="B1005" s="24"/>
      <c r="C1005" s="24"/>
      <c r="D1005" s="24"/>
      <c r="E1005" s="24"/>
      <c r="F1005" s="24"/>
      <c r="G1005" s="24"/>
      <c r="H1005" s="24"/>
      <c r="I1005" s="24"/>
      <c r="J1005" s="24"/>
      <c r="K1005" s="24"/>
      <c r="L1005" s="24"/>
      <c r="M1005" s="24"/>
      <c r="N1005" s="24"/>
      <c r="O1005" s="24"/>
      <c r="P1005" s="24"/>
      <c r="Q1005" s="24"/>
      <c r="R1005" s="24"/>
      <c r="S1005" s="24"/>
      <c r="T1005" s="24"/>
      <c r="U1005" s="24"/>
      <c r="V1005" s="24"/>
      <c r="W1005" s="24"/>
      <c r="X1005" s="24"/>
      <c r="Y1005" s="24"/>
      <c r="Z1005" s="24"/>
      <c r="AA1005" s="24"/>
      <c r="AB1005" s="24"/>
      <c r="AC1005" s="24"/>
      <c r="AD1005" s="24"/>
      <c r="AE1005" s="24"/>
      <c r="AF1005" s="24"/>
      <c r="AG1005" s="24"/>
      <c r="AH1005" s="24"/>
      <c r="AI1005" s="24"/>
      <c r="AJ1005" s="24"/>
      <c r="AK1005" s="24"/>
      <c r="AL1005" s="24"/>
      <c r="AM1005" s="24"/>
      <c r="AN1005" s="24"/>
      <c r="AO1005" s="24"/>
      <c r="AP1005" s="24"/>
      <c r="AQ1005" s="24"/>
      <c r="AR1005" s="24"/>
      <c r="AS1005" s="24"/>
    </row>
    <row r="1006" spans="1:45" ht="36" customHeight="1">
      <c r="A1006" s="24"/>
      <c r="B1006" s="24"/>
      <c r="C1006" s="24"/>
      <c r="D1006" s="24"/>
      <c r="E1006" s="24"/>
      <c r="F1006" s="24"/>
      <c r="G1006" s="24"/>
      <c r="H1006" s="24"/>
      <c r="I1006" s="24"/>
      <c r="J1006" s="24"/>
      <c r="K1006" s="24"/>
      <c r="L1006" s="24"/>
      <c r="M1006" s="24"/>
      <c r="N1006" s="24"/>
      <c r="O1006" s="24"/>
      <c r="P1006" s="24"/>
      <c r="Q1006" s="24"/>
      <c r="R1006" s="24"/>
      <c r="S1006" s="24"/>
      <c r="T1006" s="24"/>
      <c r="U1006" s="24"/>
      <c r="V1006" s="24"/>
      <c r="W1006" s="24"/>
      <c r="X1006" s="24"/>
      <c r="Y1006" s="24"/>
      <c r="Z1006" s="24"/>
      <c r="AA1006" s="24"/>
      <c r="AB1006" s="24"/>
      <c r="AC1006" s="24"/>
      <c r="AD1006" s="24"/>
      <c r="AE1006" s="24"/>
      <c r="AF1006" s="24"/>
      <c r="AG1006" s="24"/>
      <c r="AH1006" s="24"/>
      <c r="AI1006" s="24"/>
      <c r="AJ1006" s="24"/>
      <c r="AK1006" s="24"/>
      <c r="AL1006" s="24"/>
      <c r="AM1006" s="24"/>
      <c r="AN1006" s="24"/>
      <c r="AO1006" s="24"/>
      <c r="AP1006" s="24"/>
      <c r="AQ1006" s="24"/>
      <c r="AR1006" s="24"/>
      <c r="AS1006" s="24"/>
    </row>
    <row r="1007" spans="1:45" ht="36" customHeight="1">
      <c r="A1007" s="24"/>
      <c r="B1007" s="24"/>
      <c r="C1007" s="24"/>
      <c r="D1007" s="24"/>
      <c r="E1007" s="24"/>
      <c r="F1007" s="24"/>
      <c r="G1007" s="24"/>
      <c r="H1007" s="24"/>
      <c r="I1007" s="24"/>
      <c r="J1007" s="24"/>
      <c r="K1007" s="24"/>
      <c r="L1007" s="24"/>
      <c r="M1007" s="24"/>
      <c r="N1007" s="24"/>
      <c r="O1007" s="24"/>
      <c r="P1007" s="24"/>
      <c r="Q1007" s="24"/>
      <c r="R1007" s="24"/>
      <c r="S1007" s="24"/>
      <c r="T1007" s="24"/>
      <c r="U1007" s="24"/>
      <c r="V1007" s="24"/>
      <c r="W1007" s="24"/>
      <c r="X1007" s="24"/>
      <c r="Y1007" s="24"/>
      <c r="Z1007" s="24"/>
      <c r="AA1007" s="24"/>
      <c r="AB1007" s="24"/>
      <c r="AC1007" s="24"/>
      <c r="AD1007" s="24"/>
      <c r="AE1007" s="24"/>
      <c r="AF1007" s="24"/>
      <c r="AG1007" s="24"/>
      <c r="AH1007" s="24"/>
      <c r="AI1007" s="24"/>
      <c r="AJ1007" s="24"/>
      <c r="AK1007" s="24"/>
      <c r="AL1007" s="24"/>
      <c r="AM1007" s="24"/>
      <c r="AN1007" s="24"/>
      <c r="AO1007" s="24"/>
      <c r="AP1007" s="24"/>
      <c r="AQ1007" s="24"/>
      <c r="AR1007" s="24"/>
      <c r="AS1007" s="24"/>
    </row>
    <row r="1008" spans="1:45" ht="36" customHeight="1">
      <c r="A1008" s="24"/>
      <c r="B1008" s="24"/>
      <c r="C1008" s="24"/>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row>
    <row r="1009" spans="1:45" ht="36" customHeight="1">
      <c r="A1009" s="24"/>
      <c r="B1009" s="24"/>
      <c r="C1009" s="24"/>
      <c r="D1009" s="24"/>
      <c r="E1009" s="24"/>
      <c r="F1009" s="24"/>
      <c r="G1009" s="24"/>
      <c r="H1009" s="24"/>
      <c r="I1009" s="24"/>
      <c r="J1009" s="24"/>
      <c r="K1009" s="24"/>
      <c r="L1009" s="24"/>
      <c r="M1009" s="24"/>
      <c r="N1009" s="24"/>
      <c r="O1009" s="24"/>
      <c r="P1009" s="24"/>
      <c r="Q1009" s="24"/>
      <c r="R1009" s="24"/>
      <c r="S1009" s="24"/>
      <c r="T1009" s="24"/>
      <c r="U1009" s="24"/>
      <c r="V1009" s="24"/>
      <c r="W1009" s="24"/>
      <c r="X1009" s="24"/>
      <c r="Y1009" s="24"/>
      <c r="Z1009" s="24"/>
      <c r="AA1009" s="24"/>
      <c r="AB1009" s="24"/>
      <c r="AC1009" s="24"/>
      <c r="AD1009" s="24"/>
      <c r="AE1009" s="24"/>
      <c r="AF1009" s="24"/>
      <c r="AG1009" s="24"/>
      <c r="AH1009" s="24"/>
      <c r="AI1009" s="24"/>
      <c r="AJ1009" s="24"/>
      <c r="AK1009" s="24"/>
      <c r="AL1009" s="24"/>
      <c r="AM1009" s="24"/>
      <c r="AN1009" s="24"/>
      <c r="AO1009" s="24"/>
      <c r="AP1009" s="24"/>
      <c r="AQ1009" s="24"/>
      <c r="AR1009" s="24"/>
      <c r="AS1009" s="24"/>
    </row>
    <row r="1010" spans="1:45" ht="36" customHeight="1">
      <c r="A1010" s="24"/>
      <c r="B1010" s="24"/>
      <c r="C1010" s="24"/>
      <c r="D1010" s="24"/>
      <c r="E1010" s="24"/>
      <c r="F1010" s="24"/>
      <c r="G1010" s="24"/>
      <c r="H1010" s="24"/>
      <c r="I1010" s="24"/>
      <c r="J1010" s="24"/>
      <c r="K1010" s="24"/>
      <c r="L1010" s="24"/>
      <c r="M1010" s="24"/>
      <c r="N1010" s="24"/>
      <c r="O1010" s="24"/>
      <c r="P1010" s="24"/>
      <c r="Q1010" s="24"/>
      <c r="R1010" s="24"/>
      <c r="S1010" s="24"/>
      <c r="T1010" s="24"/>
      <c r="U1010" s="24"/>
      <c r="V1010" s="24"/>
      <c r="W1010" s="24"/>
      <c r="X1010" s="24"/>
      <c r="Y1010" s="24"/>
      <c r="Z1010" s="24"/>
      <c r="AA1010" s="24"/>
      <c r="AB1010" s="24"/>
      <c r="AC1010" s="24"/>
      <c r="AD1010" s="24"/>
      <c r="AE1010" s="24"/>
      <c r="AF1010" s="24"/>
      <c r="AG1010" s="24"/>
      <c r="AH1010" s="24"/>
      <c r="AI1010" s="24"/>
      <c r="AJ1010" s="24"/>
      <c r="AK1010" s="24"/>
      <c r="AL1010" s="24"/>
      <c r="AM1010" s="24"/>
      <c r="AN1010" s="24"/>
      <c r="AO1010" s="24"/>
      <c r="AP1010" s="24"/>
      <c r="AQ1010" s="24"/>
      <c r="AR1010" s="24"/>
      <c r="AS1010" s="24"/>
    </row>
    <row r="1011" spans="1:45" ht="36" customHeight="1">
      <c r="A1011" s="24"/>
      <c r="B1011" s="24"/>
      <c r="C1011" s="24"/>
      <c r="D1011" s="24"/>
      <c r="E1011" s="24"/>
      <c r="F1011" s="24"/>
      <c r="G1011" s="24"/>
      <c r="H1011" s="24"/>
      <c r="I1011" s="24"/>
      <c r="J1011" s="24"/>
      <c r="K1011" s="24"/>
      <c r="L1011" s="24"/>
      <c r="M1011" s="24"/>
      <c r="N1011" s="24"/>
      <c r="O1011" s="24"/>
      <c r="P1011" s="24"/>
      <c r="Q1011" s="24"/>
      <c r="R1011" s="24"/>
      <c r="S1011" s="24"/>
      <c r="T1011" s="24"/>
      <c r="U1011" s="24"/>
      <c r="V1011" s="24"/>
      <c r="W1011" s="24"/>
      <c r="X1011" s="24"/>
      <c r="Y1011" s="24"/>
      <c r="Z1011" s="24"/>
      <c r="AA1011" s="24"/>
      <c r="AB1011" s="24"/>
      <c r="AC1011" s="24"/>
      <c r="AD1011" s="24"/>
      <c r="AE1011" s="24"/>
      <c r="AF1011" s="24"/>
      <c r="AG1011" s="24"/>
      <c r="AH1011" s="24"/>
      <c r="AI1011" s="24"/>
      <c r="AJ1011" s="24"/>
      <c r="AK1011" s="24"/>
      <c r="AL1011" s="24"/>
      <c r="AM1011" s="24"/>
      <c r="AN1011" s="24"/>
      <c r="AO1011" s="24"/>
      <c r="AP1011" s="24"/>
      <c r="AQ1011" s="24"/>
      <c r="AR1011" s="24"/>
      <c r="AS1011" s="24"/>
    </row>
  </sheetData>
  <mergeCells count="16">
    <mergeCell ref="U5:U6"/>
    <mergeCell ref="W5:W6"/>
    <mergeCell ref="X5:X6"/>
    <mergeCell ref="A1:V1"/>
    <mergeCell ref="A2:V2"/>
    <mergeCell ref="A3:V3"/>
    <mergeCell ref="A4:V4"/>
    <mergeCell ref="A5:I5"/>
    <mergeCell ref="J5:J6"/>
    <mergeCell ref="K5:K6"/>
    <mergeCell ref="V5:V6"/>
    <mergeCell ref="L5:M5"/>
    <mergeCell ref="N5:N6"/>
    <mergeCell ref="O5:R5"/>
    <mergeCell ref="S5:S6"/>
    <mergeCell ref="T5:T6"/>
  </mergeCells>
  <printOptions horizontalCentered="1" verticalCentered="1"/>
  <pageMargins left="0.78740157480314965" right="0.78740157480314965" top="0.98425196850393704" bottom="0.98425196850393704" header="0" footer="0"/>
  <pageSetup paperSize="9" scale="10" orientation="portrait" r:id="rId1"/>
  <ignoredErrors>
    <ignoredError sqref="P288 P114" formula="1"/>
    <ignoredError sqref="E273:F277"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9"/>
  <sheetViews>
    <sheetView topLeftCell="A14" workbookViewId="0">
      <selection activeCell="E26" sqref="E26"/>
    </sheetView>
  </sheetViews>
  <sheetFormatPr baseColWidth="10" defaultColWidth="12.625" defaultRowHeight="30.75" customHeight="1"/>
  <cols>
    <col min="1" max="1" width="29.875" customWidth="1"/>
    <col min="2" max="2" width="61.75" customWidth="1"/>
    <col min="3" max="3" width="15.625" bestFit="1" customWidth="1"/>
    <col min="4" max="26" width="10" customWidth="1"/>
  </cols>
  <sheetData>
    <row r="1" spans="1:26" ht="30.75" customHeight="1">
      <c r="A1" s="798"/>
      <c r="B1" s="774"/>
      <c r="C1" s="88"/>
      <c r="D1" s="88"/>
      <c r="E1" s="88"/>
      <c r="F1" s="88"/>
      <c r="G1" s="88"/>
      <c r="H1" s="88"/>
      <c r="I1" s="88"/>
      <c r="J1" s="88"/>
      <c r="K1" s="88"/>
      <c r="L1" s="88"/>
      <c r="M1" s="88"/>
      <c r="N1" s="88"/>
      <c r="O1" s="88"/>
      <c r="P1" s="88"/>
      <c r="Q1" s="88"/>
      <c r="R1" s="88"/>
      <c r="S1" s="88"/>
      <c r="T1" s="88"/>
      <c r="U1" s="88"/>
      <c r="V1" s="88"/>
      <c r="W1" s="88"/>
      <c r="X1" s="88"/>
      <c r="Y1" s="88"/>
      <c r="Z1" s="88"/>
    </row>
    <row r="2" spans="1:26" ht="30.75" customHeight="1">
      <c r="A2" s="799" t="s">
        <v>751</v>
      </c>
      <c r="B2" s="776"/>
      <c r="C2" s="88"/>
      <c r="D2" s="88"/>
      <c r="E2" s="88"/>
      <c r="F2" s="88"/>
      <c r="G2" s="88"/>
      <c r="H2" s="88"/>
      <c r="I2" s="88"/>
      <c r="J2" s="88"/>
      <c r="K2" s="88"/>
      <c r="L2" s="88"/>
      <c r="M2" s="88"/>
      <c r="N2" s="88"/>
      <c r="O2" s="88"/>
      <c r="P2" s="88"/>
      <c r="Q2" s="88"/>
      <c r="R2" s="88"/>
      <c r="S2" s="88"/>
      <c r="T2" s="88"/>
      <c r="U2" s="88"/>
      <c r="V2" s="88"/>
      <c r="W2" s="88"/>
      <c r="X2" s="88"/>
      <c r="Y2" s="88"/>
      <c r="Z2" s="88"/>
    </row>
    <row r="3" spans="1:26" ht="30.75" customHeight="1">
      <c r="A3" s="800" t="s">
        <v>272</v>
      </c>
      <c r="B3" s="733"/>
      <c r="C3" s="88"/>
      <c r="D3" s="88"/>
      <c r="E3" s="88"/>
      <c r="F3" s="88"/>
      <c r="G3" s="88"/>
      <c r="H3" s="88"/>
      <c r="I3" s="88"/>
      <c r="J3" s="88"/>
      <c r="K3" s="88"/>
      <c r="L3" s="88"/>
      <c r="M3" s="88"/>
      <c r="N3" s="88"/>
      <c r="O3" s="88"/>
      <c r="P3" s="88"/>
      <c r="Q3" s="88"/>
      <c r="R3" s="88"/>
      <c r="S3" s="88"/>
      <c r="T3" s="88"/>
      <c r="U3" s="88"/>
      <c r="V3" s="88"/>
      <c r="W3" s="88"/>
      <c r="X3" s="88"/>
      <c r="Y3" s="88"/>
      <c r="Z3" s="88"/>
    </row>
    <row r="4" spans="1:26" ht="30.75" customHeight="1">
      <c r="A4" s="89" t="s">
        <v>752</v>
      </c>
      <c r="B4" s="89" t="s">
        <v>274</v>
      </c>
      <c r="C4" s="88"/>
      <c r="D4" s="88"/>
      <c r="E4" s="88"/>
      <c r="F4" s="88"/>
      <c r="G4" s="88"/>
      <c r="H4" s="88"/>
      <c r="I4" s="88"/>
      <c r="J4" s="88"/>
      <c r="K4" s="88"/>
      <c r="L4" s="88"/>
      <c r="M4" s="88"/>
      <c r="N4" s="88"/>
      <c r="O4" s="88"/>
      <c r="P4" s="88"/>
      <c r="Q4" s="88"/>
      <c r="R4" s="88"/>
      <c r="S4" s="88"/>
      <c r="T4" s="88"/>
      <c r="U4" s="88"/>
      <c r="V4" s="88"/>
      <c r="W4" s="88"/>
      <c r="X4" s="88"/>
      <c r="Y4" s="88"/>
      <c r="Z4" s="88"/>
    </row>
    <row r="5" spans="1:26" ht="30.75" customHeight="1">
      <c r="A5" s="90" t="s">
        <v>753</v>
      </c>
      <c r="B5" s="91" t="s">
        <v>754</v>
      </c>
      <c r="C5" s="88"/>
      <c r="D5" s="88"/>
      <c r="E5" s="88"/>
      <c r="F5" s="88"/>
      <c r="G5" s="88"/>
      <c r="H5" s="88"/>
      <c r="I5" s="88"/>
      <c r="J5" s="88"/>
      <c r="K5" s="88"/>
      <c r="L5" s="88"/>
      <c r="M5" s="88"/>
      <c r="N5" s="88"/>
      <c r="O5" s="88"/>
      <c r="P5" s="88"/>
      <c r="Q5" s="88"/>
      <c r="R5" s="88"/>
      <c r="S5" s="88"/>
      <c r="T5" s="88"/>
      <c r="U5" s="88"/>
      <c r="V5" s="88"/>
      <c r="W5" s="88"/>
      <c r="X5" s="88"/>
      <c r="Y5" s="88"/>
      <c r="Z5" s="88"/>
    </row>
    <row r="6" spans="1:26" ht="30.75" customHeight="1">
      <c r="A6" s="92" t="s">
        <v>755</v>
      </c>
      <c r="B6" s="91" t="s">
        <v>756</v>
      </c>
      <c r="C6" s="88"/>
      <c r="D6" s="88"/>
      <c r="E6" s="88"/>
      <c r="F6" s="88"/>
      <c r="G6" s="88"/>
      <c r="H6" s="88"/>
      <c r="I6" s="88"/>
      <c r="J6" s="88"/>
      <c r="K6" s="88"/>
      <c r="L6" s="88"/>
      <c r="M6" s="88"/>
      <c r="N6" s="88"/>
      <c r="O6" s="88"/>
      <c r="P6" s="88"/>
      <c r="Q6" s="88"/>
      <c r="R6" s="88"/>
      <c r="S6" s="88"/>
      <c r="T6" s="88"/>
      <c r="U6" s="88"/>
      <c r="V6" s="88"/>
      <c r="W6" s="88"/>
      <c r="X6" s="88"/>
      <c r="Y6" s="88"/>
      <c r="Z6" s="88"/>
    </row>
    <row r="7" spans="1:26" ht="30.75" customHeight="1">
      <c r="A7" s="92" t="s">
        <v>757</v>
      </c>
      <c r="B7" s="93" t="s">
        <v>758</v>
      </c>
      <c r="C7" s="88"/>
      <c r="D7" s="88"/>
      <c r="E7" s="88"/>
      <c r="F7" s="88"/>
      <c r="G7" s="88"/>
      <c r="H7" s="88"/>
      <c r="I7" s="88"/>
      <c r="J7" s="88"/>
      <c r="K7" s="88"/>
      <c r="L7" s="88"/>
      <c r="M7" s="88"/>
      <c r="N7" s="88"/>
      <c r="O7" s="88"/>
      <c r="P7" s="88"/>
      <c r="Q7" s="88"/>
      <c r="R7" s="88"/>
      <c r="S7" s="88"/>
      <c r="T7" s="88"/>
      <c r="U7" s="88"/>
      <c r="V7" s="88"/>
      <c r="W7" s="88"/>
      <c r="X7" s="88"/>
      <c r="Y7" s="88"/>
      <c r="Z7" s="88"/>
    </row>
    <row r="8" spans="1:26" ht="55.5" customHeight="1">
      <c r="A8" s="92" t="s">
        <v>759</v>
      </c>
      <c r="B8" s="91" t="s">
        <v>760</v>
      </c>
      <c r="C8" s="88"/>
      <c r="D8" s="88"/>
      <c r="E8" s="88"/>
      <c r="F8" s="88"/>
      <c r="G8" s="88"/>
      <c r="H8" s="88"/>
      <c r="I8" s="88"/>
      <c r="J8" s="88"/>
      <c r="K8" s="88"/>
      <c r="L8" s="88"/>
      <c r="M8" s="88"/>
      <c r="N8" s="88"/>
      <c r="O8" s="88"/>
      <c r="P8" s="88"/>
      <c r="Q8" s="88"/>
      <c r="R8" s="88"/>
      <c r="S8" s="88"/>
      <c r="T8" s="88"/>
      <c r="U8" s="88"/>
      <c r="V8" s="88"/>
      <c r="W8" s="88"/>
      <c r="X8" s="88"/>
      <c r="Y8" s="88"/>
      <c r="Z8" s="88"/>
    </row>
    <row r="9" spans="1:26" ht="61.5" customHeight="1">
      <c r="A9" s="92" t="s">
        <v>761</v>
      </c>
      <c r="B9" s="91" t="s">
        <v>762</v>
      </c>
      <c r="C9" s="88"/>
      <c r="D9" s="88"/>
      <c r="E9" s="88"/>
      <c r="F9" s="88"/>
      <c r="G9" s="88"/>
      <c r="H9" s="88"/>
      <c r="I9" s="88"/>
      <c r="J9" s="88"/>
      <c r="K9" s="88"/>
      <c r="L9" s="88"/>
      <c r="M9" s="88"/>
      <c r="N9" s="88"/>
      <c r="O9" s="88"/>
      <c r="P9" s="88"/>
      <c r="Q9" s="88"/>
      <c r="R9" s="88"/>
      <c r="S9" s="88"/>
      <c r="T9" s="88"/>
      <c r="U9" s="88"/>
      <c r="V9" s="88"/>
      <c r="W9" s="88"/>
      <c r="X9" s="88"/>
      <c r="Y9" s="88"/>
      <c r="Z9" s="88"/>
    </row>
    <row r="10" spans="1:26" ht="30.75" customHeight="1">
      <c r="A10" s="92" t="s">
        <v>763</v>
      </c>
      <c r="B10" s="91" t="s">
        <v>764</v>
      </c>
      <c r="C10" s="88"/>
      <c r="D10" s="88"/>
      <c r="E10" s="88"/>
      <c r="F10" s="88"/>
      <c r="G10" s="88"/>
      <c r="H10" s="88"/>
      <c r="I10" s="88"/>
      <c r="J10" s="88"/>
      <c r="K10" s="88"/>
      <c r="L10" s="88"/>
      <c r="M10" s="88"/>
      <c r="N10" s="88"/>
      <c r="O10" s="88"/>
      <c r="P10" s="88"/>
      <c r="Q10" s="88"/>
      <c r="R10" s="88"/>
      <c r="S10" s="88"/>
      <c r="T10" s="88"/>
      <c r="U10" s="88"/>
      <c r="V10" s="88"/>
      <c r="W10" s="88"/>
      <c r="X10" s="88"/>
      <c r="Y10" s="88"/>
      <c r="Z10" s="88"/>
    </row>
    <row r="11" spans="1:26" ht="30.75" customHeight="1">
      <c r="A11" s="94" t="s">
        <v>765</v>
      </c>
      <c r="B11" s="93" t="s">
        <v>766</v>
      </c>
      <c r="C11" s="88"/>
      <c r="D11" s="88"/>
      <c r="E11" s="88"/>
      <c r="F11" s="88"/>
      <c r="G11" s="88"/>
      <c r="H11" s="88"/>
      <c r="I11" s="88"/>
      <c r="J11" s="88"/>
      <c r="K11" s="88"/>
      <c r="L11" s="88"/>
      <c r="M11" s="88"/>
      <c r="N11" s="88"/>
      <c r="O11" s="88"/>
      <c r="P11" s="88"/>
      <c r="Q11" s="88"/>
      <c r="R11" s="88"/>
      <c r="S11" s="88"/>
      <c r="T11" s="88"/>
      <c r="U11" s="88"/>
      <c r="V11" s="88"/>
      <c r="W11" s="88"/>
      <c r="X11" s="88"/>
      <c r="Y11" s="88"/>
      <c r="Z11" s="88"/>
    </row>
    <row r="12" spans="1:26" ht="30.75" customHeight="1">
      <c r="A12" s="92" t="s">
        <v>767</v>
      </c>
      <c r="B12" s="93" t="s">
        <v>768</v>
      </c>
      <c r="C12" s="88"/>
      <c r="D12" s="88"/>
      <c r="E12" s="88"/>
      <c r="F12" s="88"/>
      <c r="G12" s="88"/>
      <c r="H12" s="88"/>
      <c r="I12" s="88"/>
      <c r="J12" s="88"/>
      <c r="K12" s="88"/>
      <c r="L12" s="88"/>
      <c r="M12" s="88"/>
      <c r="N12" s="88"/>
      <c r="O12" s="88"/>
      <c r="P12" s="88"/>
      <c r="Q12" s="88"/>
      <c r="R12" s="88"/>
      <c r="S12" s="88"/>
      <c r="T12" s="88"/>
      <c r="U12" s="88"/>
      <c r="V12" s="88"/>
      <c r="W12" s="88"/>
      <c r="X12" s="88"/>
      <c r="Y12" s="88"/>
      <c r="Z12" s="88"/>
    </row>
    <row r="13" spans="1:26" ht="94.5" customHeight="1">
      <c r="A13" s="94" t="s">
        <v>769</v>
      </c>
      <c r="B13" s="91" t="s">
        <v>770</v>
      </c>
      <c r="C13" s="88"/>
      <c r="D13" s="88"/>
      <c r="E13" s="88"/>
      <c r="F13" s="88"/>
      <c r="G13" s="88"/>
      <c r="H13" s="88"/>
      <c r="I13" s="88"/>
      <c r="J13" s="88"/>
      <c r="K13" s="88"/>
      <c r="L13" s="88"/>
      <c r="M13" s="88"/>
      <c r="N13" s="88"/>
      <c r="O13" s="88"/>
      <c r="P13" s="88"/>
      <c r="Q13" s="88"/>
      <c r="R13" s="88"/>
      <c r="S13" s="88"/>
      <c r="T13" s="88"/>
      <c r="U13" s="88"/>
      <c r="V13" s="88"/>
      <c r="W13" s="88"/>
      <c r="X13" s="88"/>
      <c r="Y13" s="88"/>
      <c r="Z13" s="88"/>
    </row>
    <row r="14" spans="1:26" ht="45.75" customHeight="1">
      <c r="A14" s="94" t="s">
        <v>771</v>
      </c>
      <c r="B14" s="91" t="s">
        <v>772</v>
      </c>
      <c r="C14" s="88"/>
      <c r="D14" s="88"/>
      <c r="E14" s="88"/>
      <c r="F14" s="88"/>
      <c r="G14" s="88"/>
      <c r="H14" s="88"/>
      <c r="I14" s="88"/>
      <c r="J14" s="88"/>
      <c r="K14" s="88"/>
      <c r="L14" s="88"/>
      <c r="M14" s="88"/>
      <c r="N14" s="88"/>
      <c r="O14" s="88"/>
      <c r="P14" s="88"/>
      <c r="Q14" s="88"/>
      <c r="R14" s="88"/>
      <c r="S14" s="88"/>
      <c r="T14" s="88"/>
      <c r="U14" s="88"/>
      <c r="V14" s="88"/>
      <c r="W14" s="88"/>
      <c r="X14" s="88"/>
      <c r="Y14" s="88"/>
      <c r="Z14" s="88"/>
    </row>
    <row r="15" spans="1:26" ht="87" customHeight="1">
      <c r="A15" s="95" t="s">
        <v>773</v>
      </c>
      <c r="B15" s="93" t="s">
        <v>774</v>
      </c>
      <c r="C15" s="88"/>
      <c r="D15" s="88"/>
      <c r="E15" s="88"/>
      <c r="F15" s="88"/>
      <c r="G15" s="88"/>
      <c r="H15" s="88"/>
      <c r="I15" s="88"/>
      <c r="J15" s="88"/>
      <c r="K15" s="88"/>
      <c r="L15" s="88"/>
      <c r="M15" s="88"/>
      <c r="N15" s="88"/>
      <c r="O15" s="88"/>
      <c r="P15" s="88"/>
      <c r="Q15" s="88"/>
      <c r="R15" s="88"/>
      <c r="S15" s="88"/>
      <c r="T15" s="88"/>
      <c r="U15" s="88"/>
      <c r="V15" s="88"/>
      <c r="W15" s="88"/>
      <c r="X15" s="88"/>
      <c r="Y15" s="88"/>
      <c r="Z15" s="88"/>
    </row>
    <row r="16" spans="1:26" ht="30.75" customHeight="1">
      <c r="A16" s="92" t="s">
        <v>775</v>
      </c>
      <c r="B16" s="93" t="s">
        <v>776</v>
      </c>
      <c r="C16" s="88"/>
      <c r="D16" s="88"/>
      <c r="E16" s="88"/>
      <c r="F16" s="88"/>
      <c r="G16" s="88"/>
      <c r="H16" s="88"/>
      <c r="I16" s="88"/>
      <c r="J16" s="88"/>
      <c r="K16" s="88"/>
      <c r="L16" s="88"/>
      <c r="M16" s="88"/>
      <c r="N16" s="88"/>
      <c r="O16" s="88"/>
      <c r="P16" s="88"/>
      <c r="Q16" s="88"/>
      <c r="R16" s="88"/>
      <c r="S16" s="88"/>
      <c r="T16" s="88"/>
      <c r="U16" s="88"/>
      <c r="V16" s="88"/>
      <c r="W16" s="88"/>
      <c r="X16" s="88"/>
      <c r="Y16" s="88"/>
      <c r="Z16" s="88"/>
    </row>
    <row r="17" spans="1:26" ht="30.75" customHeight="1">
      <c r="A17" s="96" t="s">
        <v>777</v>
      </c>
      <c r="B17" s="93" t="s">
        <v>778</v>
      </c>
      <c r="C17" s="88"/>
      <c r="D17" s="88"/>
      <c r="E17" s="88"/>
      <c r="F17" s="88"/>
      <c r="G17" s="88"/>
      <c r="H17" s="88"/>
      <c r="I17" s="88"/>
      <c r="J17" s="88"/>
      <c r="K17" s="88"/>
      <c r="L17" s="88"/>
      <c r="M17" s="88"/>
      <c r="N17" s="88"/>
      <c r="O17" s="88"/>
      <c r="P17" s="88"/>
      <c r="Q17" s="88"/>
      <c r="R17" s="88"/>
      <c r="S17" s="88"/>
      <c r="T17" s="88"/>
      <c r="U17" s="88"/>
      <c r="V17" s="88"/>
      <c r="W17" s="88"/>
      <c r="X17" s="88"/>
      <c r="Y17" s="88"/>
      <c r="Z17" s="88"/>
    </row>
    <row r="18" spans="1:26" ht="30.75" customHeight="1">
      <c r="A18" s="92" t="s">
        <v>779</v>
      </c>
      <c r="B18" s="97" t="s">
        <v>780</v>
      </c>
      <c r="C18" s="88"/>
      <c r="D18" s="88"/>
      <c r="E18" s="88"/>
      <c r="F18" s="88"/>
      <c r="G18" s="88"/>
      <c r="H18" s="88"/>
      <c r="I18" s="88"/>
      <c r="J18" s="88"/>
      <c r="K18" s="88"/>
      <c r="L18" s="88"/>
      <c r="M18" s="88"/>
      <c r="N18" s="88"/>
      <c r="O18" s="88"/>
      <c r="P18" s="88"/>
      <c r="Q18" s="88"/>
      <c r="R18" s="88"/>
      <c r="S18" s="88"/>
      <c r="T18" s="88"/>
      <c r="U18" s="88"/>
      <c r="V18" s="88"/>
      <c r="W18" s="88"/>
      <c r="X18" s="88"/>
      <c r="Y18" s="88"/>
      <c r="Z18" s="88"/>
    </row>
    <row r="19" spans="1:26" ht="30.75" customHeight="1">
      <c r="A19" s="88"/>
      <c r="B19" s="88"/>
      <c r="C19" s="88"/>
      <c r="D19" s="88"/>
      <c r="E19" s="88"/>
      <c r="F19" s="88"/>
      <c r="G19" s="88"/>
      <c r="H19" s="88"/>
      <c r="I19" s="88"/>
      <c r="J19" s="88"/>
      <c r="K19" s="88"/>
      <c r="L19" s="88"/>
      <c r="M19" s="88"/>
      <c r="N19" s="88"/>
      <c r="O19" s="88"/>
      <c r="P19" s="88"/>
      <c r="Q19" s="88"/>
      <c r="R19" s="88"/>
      <c r="S19" s="88"/>
      <c r="T19" s="88"/>
      <c r="U19" s="88"/>
      <c r="V19" s="88"/>
      <c r="W19" s="88"/>
      <c r="X19" s="88"/>
      <c r="Y19" s="88"/>
      <c r="Z19" s="88"/>
    </row>
    <row r="20" spans="1:26" ht="30.75" customHeight="1">
      <c r="A20" s="88"/>
      <c r="B20" s="88"/>
      <c r="C20" s="88"/>
      <c r="D20" s="88"/>
      <c r="E20" s="88"/>
      <c r="F20" s="88"/>
      <c r="G20" s="88"/>
      <c r="H20" s="88"/>
      <c r="I20" s="88"/>
      <c r="J20" s="88"/>
      <c r="K20" s="88"/>
      <c r="L20" s="88"/>
      <c r="M20" s="88"/>
      <c r="N20" s="88"/>
      <c r="O20" s="88"/>
      <c r="P20" s="88"/>
      <c r="Q20" s="88"/>
      <c r="R20" s="88"/>
      <c r="S20" s="88"/>
      <c r="T20" s="88"/>
      <c r="U20" s="88"/>
      <c r="V20" s="88"/>
      <c r="W20" s="88"/>
      <c r="X20" s="88"/>
      <c r="Y20" s="88"/>
      <c r="Z20" s="88"/>
    </row>
    <row r="21" spans="1:26" ht="30.75" customHeight="1">
      <c r="A21" s="88"/>
      <c r="B21" s="88"/>
      <c r="C21" s="456"/>
      <c r="D21" s="88"/>
      <c r="E21" s="88"/>
      <c r="F21" s="88"/>
      <c r="G21" s="88"/>
      <c r="H21" s="88"/>
      <c r="I21" s="88"/>
      <c r="J21" s="88"/>
      <c r="K21" s="88"/>
      <c r="L21" s="88"/>
      <c r="M21" s="88"/>
      <c r="N21" s="88"/>
      <c r="O21" s="88"/>
      <c r="P21" s="88"/>
      <c r="Q21" s="88"/>
      <c r="R21" s="88"/>
      <c r="S21" s="88"/>
      <c r="T21" s="88"/>
      <c r="U21" s="88"/>
      <c r="V21" s="88"/>
      <c r="W21" s="88"/>
      <c r="X21" s="88"/>
      <c r="Y21" s="88"/>
      <c r="Z21" s="88"/>
    </row>
    <row r="22" spans="1:26" ht="30.75" customHeight="1">
      <c r="A22" s="88"/>
      <c r="B22" s="88"/>
      <c r="C22" s="88"/>
      <c r="D22" s="88"/>
      <c r="E22" s="88"/>
      <c r="F22" s="88"/>
      <c r="G22" s="88"/>
      <c r="H22" s="88"/>
      <c r="I22" s="88"/>
      <c r="J22" s="88"/>
      <c r="K22" s="88"/>
      <c r="L22" s="88"/>
      <c r="M22" s="88"/>
      <c r="N22" s="88"/>
      <c r="O22" s="88"/>
      <c r="P22" s="88"/>
      <c r="Q22" s="88"/>
      <c r="R22" s="88"/>
      <c r="S22" s="88"/>
      <c r="T22" s="88"/>
      <c r="U22" s="88"/>
      <c r="V22" s="88"/>
      <c r="W22" s="88"/>
      <c r="X22" s="88"/>
      <c r="Y22" s="88"/>
      <c r="Z22" s="88"/>
    </row>
    <row r="23" spans="1:26" ht="30.75" customHeight="1">
      <c r="A23" s="88"/>
      <c r="B23" s="88"/>
      <c r="C23" s="88"/>
      <c r="D23" s="88"/>
      <c r="E23" s="88"/>
      <c r="F23" s="88"/>
      <c r="G23" s="88"/>
      <c r="H23" s="88"/>
      <c r="I23" s="88"/>
      <c r="J23" s="88"/>
      <c r="K23" s="88"/>
      <c r="L23" s="88"/>
      <c r="M23" s="88"/>
      <c r="N23" s="88"/>
      <c r="O23" s="88"/>
      <c r="P23" s="88"/>
      <c r="Q23" s="88"/>
      <c r="R23" s="88"/>
      <c r="S23" s="88"/>
      <c r="T23" s="88"/>
      <c r="U23" s="88"/>
      <c r="V23" s="88"/>
      <c r="W23" s="88"/>
      <c r="X23" s="88"/>
      <c r="Y23" s="88"/>
      <c r="Z23" s="88"/>
    </row>
    <row r="24" spans="1:26" ht="30.75" customHeight="1">
      <c r="A24" s="88"/>
      <c r="B24" s="88"/>
      <c r="C24" s="88"/>
      <c r="D24" s="88"/>
      <c r="E24" s="88"/>
      <c r="F24" s="88"/>
      <c r="G24" s="88"/>
      <c r="H24" s="88"/>
      <c r="I24" s="88"/>
      <c r="J24" s="88"/>
      <c r="K24" s="88"/>
      <c r="L24" s="88"/>
      <c r="M24" s="88"/>
      <c r="N24" s="88"/>
      <c r="O24" s="88"/>
      <c r="P24" s="88"/>
      <c r="Q24" s="88"/>
      <c r="R24" s="88"/>
      <c r="S24" s="88"/>
      <c r="T24" s="88"/>
      <c r="U24" s="88"/>
      <c r="V24" s="88"/>
      <c r="W24" s="88"/>
      <c r="X24" s="88"/>
      <c r="Y24" s="88"/>
      <c r="Z24" s="88"/>
    </row>
    <row r="25" spans="1:26" ht="30.75" customHeight="1">
      <c r="A25" s="88"/>
      <c r="B25" s="88"/>
      <c r="C25" s="88"/>
      <c r="D25" s="88"/>
      <c r="E25" s="88"/>
      <c r="F25" s="88"/>
      <c r="G25" s="88"/>
      <c r="H25" s="88"/>
      <c r="I25" s="88"/>
      <c r="J25" s="88"/>
      <c r="K25" s="88"/>
      <c r="L25" s="88"/>
      <c r="M25" s="88"/>
      <c r="N25" s="88"/>
      <c r="O25" s="88"/>
      <c r="P25" s="88"/>
      <c r="Q25" s="88"/>
      <c r="R25" s="88"/>
      <c r="S25" s="88"/>
      <c r="T25" s="88"/>
      <c r="U25" s="88"/>
      <c r="V25" s="88"/>
      <c r="W25" s="88"/>
      <c r="X25" s="88"/>
      <c r="Y25" s="88"/>
      <c r="Z25" s="88"/>
    </row>
    <row r="26" spans="1:26" ht="30.75" customHeight="1">
      <c r="A26" s="88"/>
      <c r="B26" s="88"/>
      <c r="C26" s="88"/>
      <c r="D26" s="88"/>
      <c r="E26" s="88"/>
      <c r="F26" s="88"/>
      <c r="G26" s="88"/>
      <c r="H26" s="88"/>
      <c r="I26" s="88"/>
      <c r="J26" s="88"/>
      <c r="K26" s="88"/>
      <c r="L26" s="88"/>
      <c r="M26" s="88"/>
      <c r="N26" s="88"/>
      <c r="O26" s="88"/>
      <c r="P26" s="88"/>
      <c r="Q26" s="88"/>
      <c r="R26" s="88"/>
      <c r="S26" s="88"/>
      <c r="T26" s="88"/>
      <c r="U26" s="88"/>
      <c r="V26" s="88"/>
      <c r="W26" s="88"/>
      <c r="X26" s="88"/>
      <c r="Y26" s="88"/>
      <c r="Z26" s="88"/>
    </row>
    <row r="27" spans="1:26" ht="30.75" customHeight="1">
      <c r="A27" s="88"/>
      <c r="B27" s="88"/>
      <c r="C27" s="88"/>
      <c r="D27" s="88"/>
      <c r="E27" s="88"/>
      <c r="F27" s="88"/>
      <c r="G27" s="88"/>
      <c r="H27" s="88"/>
      <c r="I27" s="88"/>
      <c r="J27" s="88"/>
      <c r="K27" s="88"/>
      <c r="L27" s="88"/>
      <c r="M27" s="88"/>
      <c r="N27" s="88"/>
      <c r="O27" s="88"/>
      <c r="P27" s="88"/>
      <c r="Q27" s="88"/>
      <c r="R27" s="88"/>
      <c r="S27" s="88"/>
      <c r="T27" s="88"/>
      <c r="U27" s="88"/>
      <c r="V27" s="88"/>
      <c r="W27" s="88"/>
      <c r="X27" s="88"/>
      <c r="Y27" s="88"/>
      <c r="Z27" s="88"/>
    </row>
    <row r="28" spans="1:26" ht="30.75" customHeight="1">
      <c r="A28" s="88"/>
      <c r="B28" s="88"/>
      <c r="C28" s="88"/>
      <c r="D28" s="88"/>
      <c r="E28" s="88"/>
      <c r="F28" s="88"/>
      <c r="G28" s="88"/>
      <c r="H28" s="88"/>
      <c r="I28" s="88"/>
      <c r="J28" s="88"/>
      <c r="K28" s="88"/>
      <c r="L28" s="88"/>
      <c r="M28" s="88"/>
      <c r="N28" s="88"/>
      <c r="O28" s="88"/>
      <c r="P28" s="88"/>
      <c r="Q28" s="88"/>
      <c r="R28" s="88"/>
      <c r="S28" s="88"/>
      <c r="T28" s="88"/>
      <c r="U28" s="88"/>
      <c r="V28" s="88"/>
      <c r="W28" s="88"/>
      <c r="X28" s="88"/>
      <c r="Y28" s="88"/>
      <c r="Z28" s="88"/>
    </row>
    <row r="29" spans="1:26" ht="30.75" customHeight="1">
      <c r="A29" s="88"/>
      <c r="B29" s="88"/>
      <c r="C29" s="88"/>
      <c r="D29" s="88"/>
      <c r="E29" s="88"/>
      <c r="F29" s="88"/>
      <c r="G29" s="88"/>
      <c r="H29" s="88"/>
      <c r="I29" s="88"/>
      <c r="J29" s="88"/>
      <c r="K29" s="88"/>
      <c r="L29" s="88"/>
      <c r="M29" s="88"/>
      <c r="N29" s="88"/>
      <c r="O29" s="88"/>
      <c r="P29" s="88"/>
      <c r="Q29" s="88"/>
      <c r="R29" s="88"/>
      <c r="S29" s="88"/>
      <c r="T29" s="88"/>
      <c r="U29" s="88"/>
      <c r="V29" s="88"/>
      <c r="W29" s="88"/>
      <c r="X29" s="88"/>
      <c r="Y29" s="88"/>
      <c r="Z29" s="88"/>
    </row>
    <row r="30" spans="1:26" ht="30.75" customHeight="1">
      <c r="A30" s="88"/>
      <c r="B30" s="88"/>
      <c r="C30" s="88"/>
      <c r="D30" s="88"/>
      <c r="E30" s="88"/>
      <c r="F30" s="88"/>
      <c r="G30" s="88"/>
      <c r="H30" s="88"/>
      <c r="I30" s="88"/>
      <c r="J30" s="88"/>
      <c r="K30" s="88"/>
      <c r="L30" s="88"/>
      <c r="M30" s="88"/>
      <c r="N30" s="88"/>
      <c r="O30" s="88"/>
      <c r="P30" s="88"/>
      <c r="Q30" s="88"/>
      <c r="R30" s="88"/>
      <c r="S30" s="88"/>
      <c r="T30" s="88"/>
      <c r="U30" s="88"/>
      <c r="V30" s="88"/>
      <c r="W30" s="88"/>
      <c r="X30" s="88"/>
      <c r="Y30" s="88"/>
      <c r="Z30" s="88"/>
    </row>
    <row r="31" spans="1:26" ht="30.75" customHeight="1">
      <c r="A31" s="88"/>
      <c r="B31" s="88"/>
      <c r="C31" s="88"/>
      <c r="D31" s="88"/>
      <c r="E31" s="88"/>
      <c r="F31" s="88"/>
      <c r="G31" s="88"/>
      <c r="H31" s="88"/>
      <c r="I31" s="88"/>
      <c r="J31" s="88"/>
      <c r="K31" s="88"/>
      <c r="L31" s="88"/>
      <c r="M31" s="88"/>
      <c r="N31" s="88"/>
      <c r="O31" s="88"/>
      <c r="P31" s="88"/>
      <c r="Q31" s="88"/>
      <c r="R31" s="88"/>
      <c r="S31" s="88"/>
      <c r="T31" s="88"/>
      <c r="U31" s="88"/>
      <c r="V31" s="88"/>
      <c r="W31" s="88"/>
      <c r="X31" s="88"/>
      <c r="Y31" s="88"/>
      <c r="Z31" s="88"/>
    </row>
    <row r="32" spans="1:26" ht="30.75" customHeight="1">
      <c r="A32" s="88"/>
      <c r="B32" s="88"/>
      <c r="C32" s="88"/>
      <c r="D32" s="88"/>
      <c r="E32" s="88"/>
      <c r="F32" s="88"/>
      <c r="G32" s="88"/>
      <c r="H32" s="88"/>
      <c r="I32" s="88"/>
      <c r="J32" s="88"/>
      <c r="K32" s="88"/>
      <c r="L32" s="88"/>
      <c r="M32" s="88"/>
      <c r="N32" s="88"/>
      <c r="O32" s="88"/>
      <c r="P32" s="88"/>
      <c r="Q32" s="88"/>
      <c r="R32" s="88"/>
      <c r="S32" s="88"/>
      <c r="T32" s="88"/>
      <c r="U32" s="88"/>
      <c r="V32" s="88"/>
      <c r="W32" s="88"/>
      <c r="X32" s="88"/>
      <c r="Y32" s="88"/>
      <c r="Z32" s="88"/>
    </row>
    <row r="33" spans="1:26" ht="30.75" customHeight="1">
      <c r="A33" s="88"/>
      <c r="B33" s="88"/>
      <c r="C33" s="88"/>
      <c r="D33" s="88"/>
      <c r="E33" s="88"/>
      <c r="F33" s="88"/>
      <c r="G33" s="88"/>
      <c r="H33" s="88"/>
      <c r="I33" s="88"/>
      <c r="J33" s="88"/>
      <c r="K33" s="88"/>
      <c r="L33" s="88"/>
      <c r="M33" s="88"/>
      <c r="N33" s="88"/>
      <c r="O33" s="88"/>
      <c r="P33" s="88"/>
      <c r="Q33" s="88"/>
      <c r="R33" s="88"/>
      <c r="S33" s="88"/>
      <c r="T33" s="88"/>
      <c r="U33" s="88"/>
      <c r="V33" s="88"/>
      <c r="W33" s="88"/>
      <c r="X33" s="88"/>
      <c r="Y33" s="88"/>
      <c r="Z33" s="88"/>
    </row>
    <row r="34" spans="1:26" ht="30.75" customHeight="1">
      <c r="A34" s="88"/>
      <c r="B34" s="88"/>
      <c r="C34" s="88"/>
      <c r="D34" s="88"/>
      <c r="E34" s="88"/>
      <c r="F34" s="88"/>
      <c r="G34" s="88"/>
      <c r="H34" s="88"/>
      <c r="I34" s="88"/>
      <c r="J34" s="88"/>
      <c r="K34" s="88"/>
      <c r="L34" s="88"/>
      <c r="M34" s="88"/>
      <c r="N34" s="88"/>
      <c r="O34" s="88"/>
      <c r="P34" s="88"/>
      <c r="Q34" s="88"/>
      <c r="R34" s="88"/>
      <c r="S34" s="88"/>
      <c r="T34" s="88"/>
      <c r="U34" s="88"/>
      <c r="V34" s="88"/>
      <c r="W34" s="88"/>
      <c r="X34" s="88"/>
      <c r="Y34" s="88"/>
      <c r="Z34" s="88"/>
    </row>
    <row r="35" spans="1:26" ht="30.75" customHeight="1">
      <c r="A35" s="88"/>
      <c r="B35" s="88"/>
      <c r="C35" s="88"/>
      <c r="D35" s="88"/>
      <c r="E35" s="88"/>
      <c r="F35" s="88"/>
      <c r="G35" s="88"/>
      <c r="H35" s="88"/>
      <c r="I35" s="88"/>
      <c r="J35" s="88"/>
      <c r="K35" s="88"/>
      <c r="L35" s="88"/>
      <c r="M35" s="88"/>
      <c r="N35" s="88"/>
      <c r="O35" s="88"/>
      <c r="P35" s="88"/>
      <c r="Q35" s="88"/>
      <c r="R35" s="88"/>
      <c r="S35" s="88"/>
      <c r="T35" s="88"/>
      <c r="U35" s="88"/>
      <c r="V35" s="88"/>
      <c r="W35" s="88"/>
      <c r="X35" s="88"/>
      <c r="Y35" s="88"/>
      <c r="Z35" s="88"/>
    </row>
    <row r="36" spans="1:26" ht="30.75" customHeight="1">
      <c r="A36" s="88"/>
      <c r="B36" s="88"/>
      <c r="C36" s="88"/>
      <c r="D36" s="88"/>
      <c r="E36" s="88"/>
      <c r="F36" s="88"/>
      <c r="G36" s="88"/>
      <c r="H36" s="88"/>
      <c r="I36" s="88"/>
      <c r="J36" s="88"/>
      <c r="K36" s="88"/>
      <c r="L36" s="88"/>
      <c r="M36" s="88"/>
      <c r="N36" s="88"/>
      <c r="O36" s="88"/>
      <c r="P36" s="88"/>
      <c r="Q36" s="88"/>
      <c r="R36" s="88"/>
      <c r="S36" s="88"/>
      <c r="T36" s="88"/>
      <c r="U36" s="88"/>
      <c r="V36" s="88"/>
      <c r="W36" s="88"/>
      <c r="X36" s="88"/>
      <c r="Y36" s="88"/>
      <c r="Z36" s="88"/>
    </row>
    <row r="37" spans="1:26" ht="30.75" customHeight="1">
      <c r="A37" s="88"/>
      <c r="B37" s="88"/>
      <c r="C37" s="88"/>
      <c r="D37" s="88"/>
      <c r="E37" s="88"/>
      <c r="F37" s="88"/>
      <c r="G37" s="88"/>
      <c r="H37" s="88"/>
      <c r="I37" s="88"/>
      <c r="J37" s="88"/>
      <c r="K37" s="88"/>
      <c r="L37" s="88"/>
      <c r="M37" s="88"/>
      <c r="N37" s="88"/>
      <c r="O37" s="88"/>
      <c r="P37" s="88"/>
      <c r="Q37" s="88"/>
      <c r="R37" s="88"/>
      <c r="S37" s="88"/>
      <c r="T37" s="88"/>
      <c r="U37" s="88"/>
      <c r="V37" s="88"/>
      <c r="W37" s="88"/>
      <c r="X37" s="88"/>
      <c r="Y37" s="88"/>
      <c r="Z37" s="88"/>
    </row>
    <row r="38" spans="1:26" ht="30.75" customHeight="1">
      <c r="A38" s="88"/>
      <c r="B38" s="88"/>
      <c r="C38" s="88"/>
      <c r="D38" s="88"/>
      <c r="E38" s="88"/>
      <c r="F38" s="88"/>
      <c r="G38" s="88"/>
      <c r="H38" s="88"/>
      <c r="I38" s="88"/>
      <c r="J38" s="88"/>
      <c r="K38" s="88"/>
      <c r="L38" s="88"/>
      <c r="M38" s="88"/>
      <c r="N38" s="88"/>
      <c r="O38" s="88"/>
      <c r="P38" s="88"/>
      <c r="Q38" s="88"/>
      <c r="R38" s="88"/>
      <c r="S38" s="88"/>
      <c r="T38" s="88"/>
      <c r="U38" s="88"/>
      <c r="V38" s="88"/>
      <c r="W38" s="88"/>
      <c r="X38" s="88"/>
      <c r="Y38" s="88"/>
      <c r="Z38" s="88"/>
    </row>
    <row r="39" spans="1:26" ht="30.75" customHeight="1">
      <c r="A39" s="88"/>
      <c r="B39" s="88"/>
      <c r="C39" s="88"/>
      <c r="D39" s="88"/>
      <c r="E39" s="88"/>
      <c r="F39" s="88"/>
      <c r="G39" s="88"/>
      <c r="H39" s="88"/>
      <c r="I39" s="88"/>
      <c r="J39" s="88"/>
      <c r="K39" s="88"/>
      <c r="L39" s="88"/>
      <c r="M39" s="88"/>
      <c r="N39" s="88"/>
      <c r="O39" s="88"/>
      <c r="P39" s="88"/>
      <c r="Q39" s="88"/>
      <c r="R39" s="88"/>
      <c r="S39" s="88"/>
      <c r="T39" s="88"/>
      <c r="U39" s="88"/>
      <c r="V39" s="88"/>
      <c r="W39" s="88"/>
      <c r="X39" s="88"/>
      <c r="Y39" s="88"/>
      <c r="Z39" s="88"/>
    </row>
    <row r="40" spans="1:26" ht="30.75" customHeight="1">
      <c r="A40" s="88"/>
      <c r="B40" s="88"/>
      <c r="C40" s="88"/>
      <c r="D40" s="88"/>
      <c r="E40" s="88"/>
      <c r="F40" s="88"/>
      <c r="G40" s="88"/>
      <c r="H40" s="88"/>
      <c r="I40" s="88"/>
      <c r="J40" s="88"/>
      <c r="K40" s="88"/>
      <c r="L40" s="88"/>
      <c r="M40" s="88"/>
      <c r="N40" s="88"/>
      <c r="O40" s="88"/>
      <c r="P40" s="88"/>
      <c r="Q40" s="88"/>
      <c r="R40" s="88"/>
      <c r="S40" s="88"/>
      <c r="T40" s="88"/>
      <c r="U40" s="88"/>
      <c r="V40" s="88"/>
      <c r="W40" s="88"/>
      <c r="X40" s="88"/>
      <c r="Y40" s="88"/>
      <c r="Z40" s="88"/>
    </row>
    <row r="41" spans="1:26" ht="30.75" customHeight="1">
      <c r="A41" s="88"/>
      <c r="B41" s="88"/>
      <c r="C41" s="88"/>
      <c r="D41" s="88"/>
      <c r="E41" s="88"/>
      <c r="F41" s="88"/>
      <c r="G41" s="88"/>
      <c r="H41" s="88"/>
      <c r="I41" s="88"/>
      <c r="J41" s="88"/>
      <c r="K41" s="88"/>
      <c r="L41" s="88"/>
      <c r="M41" s="88"/>
      <c r="N41" s="88"/>
      <c r="O41" s="88"/>
      <c r="P41" s="88"/>
      <c r="Q41" s="88"/>
      <c r="R41" s="88"/>
      <c r="S41" s="88"/>
      <c r="T41" s="88"/>
      <c r="U41" s="88"/>
      <c r="V41" s="88"/>
      <c r="W41" s="88"/>
      <c r="X41" s="88"/>
      <c r="Y41" s="88"/>
      <c r="Z41" s="88"/>
    </row>
    <row r="42" spans="1:26" ht="30.75" customHeight="1">
      <c r="A42" s="88"/>
      <c r="B42" s="88"/>
      <c r="C42" s="88"/>
      <c r="D42" s="88"/>
      <c r="E42" s="88"/>
      <c r="F42" s="88"/>
      <c r="G42" s="88"/>
      <c r="H42" s="88"/>
      <c r="I42" s="88"/>
      <c r="J42" s="88"/>
      <c r="K42" s="88"/>
      <c r="L42" s="88"/>
      <c r="M42" s="88"/>
      <c r="N42" s="88"/>
      <c r="O42" s="88"/>
      <c r="P42" s="88"/>
      <c r="Q42" s="88"/>
      <c r="R42" s="88"/>
      <c r="S42" s="88"/>
      <c r="T42" s="88"/>
      <c r="U42" s="88"/>
      <c r="V42" s="88"/>
      <c r="W42" s="88"/>
      <c r="X42" s="88"/>
      <c r="Y42" s="88"/>
      <c r="Z42" s="88"/>
    </row>
    <row r="43" spans="1:26" ht="30.75" customHeight="1">
      <c r="A43" s="88"/>
      <c r="B43" s="88"/>
      <c r="C43" s="88"/>
      <c r="D43" s="88"/>
      <c r="E43" s="88"/>
      <c r="F43" s="88"/>
      <c r="G43" s="88"/>
      <c r="H43" s="88"/>
      <c r="I43" s="88"/>
      <c r="J43" s="88"/>
      <c r="K43" s="88"/>
      <c r="L43" s="88"/>
      <c r="M43" s="88"/>
      <c r="N43" s="88"/>
      <c r="O43" s="88"/>
      <c r="P43" s="88"/>
      <c r="Q43" s="88"/>
      <c r="R43" s="88"/>
      <c r="S43" s="88"/>
      <c r="T43" s="88"/>
      <c r="U43" s="88"/>
      <c r="V43" s="88"/>
      <c r="W43" s="88"/>
      <c r="X43" s="88"/>
      <c r="Y43" s="88"/>
      <c r="Z43" s="88"/>
    </row>
    <row r="44" spans="1:26" ht="30.75" customHeight="1">
      <c r="A44" s="88"/>
      <c r="B44" s="88"/>
      <c r="C44" s="88"/>
      <c r="D44" s="88"/>
      <c r="E44" s="88"/>
      <c r="F44" s="88"/>
      <c r="G44" s="88"/>
      <c r="H44" s="88"/>
      <c r="I44" s="88"/>
      <c r="J44" s="88"/>
      <c r="K44" s="88"/>
      <c r="L44" s="88"/>
      <c r="M44" s="88"/>
      <c r="N44" s="88"/>
      <c r="O44" s="88"/>
      <c r="P44" s="88"/>
      <c r="Q44" s="88"/>
      <c r="R44" s="88"/>
      <c r="S44" s="88"/>
      <c r="T44" s="88"/>
      <c r="U44" s="88"/>
      <c r="V44" s="88"/>
      <c r="W44" s="88"/>
      <c r="X44" s="88"/>
      <c r="Y44" s="88"/>
      <c r="Z44" s="88"/>
    </row>
    <row r="45" spans="1:26" ht="30.75" customHeight="1">
      <c r="A45" s="88"/>
      <c r="B45" s="88"/>
      <c r="C45" s="88"/>
      <c r="D45" s="88"/>
      <c r="E45" s="88"/>
      <c r="F45" s="88"/>
      <c r="G45" s="88"/>
      <c r="H45" s="88"/>
      <c r="I45" s="88"/>
      <c r="J45" s="88"/>
      <c r="K45" s="88"/>
      <c r="L45" s="88"/>
      <c r="M45" s="88"/>
      <c r="N45" s="88"/>
      <c r="O45" s="88"/>
      <c r="P45" s="88"/>
      <c r="Q45" s="88"/>
      <c r="R45" s="88"/>
      <c r="S45" s="88"/>
      <c r="T45" s="88"/>
      <c r="U45" s="88"/>
      <c r="V45" s="88"/>
      <c r="W45" s="88"/>
      <c r="X45" s="88"/>
      <c r="Y45" s="88"/>
      <c r="Z45" s="88"/>
    </row>
    <row r="46" spans="1:26" ht="30.75" customHeight="1">
      <c r="A46" s="88"/>
      <c r="B46" s="88"/>
      <c r="C46" s="88"/>
      <c r="D46" s="88"/>
      <c r="E46" s="88"/>
      <c r="F46" s="88"/>
      <c r="G46" s="88"/>
      <c r="H46" s="88"/>
      <c r="I46" s="88"/>
      <c r="J46" s="88"/>
      <c r="K46" s="88"/>
      <c r="L46" s="88"/>
      <c r="M46" s="88"/>
      <c r="N46" s="88"/>
      <c r="O46" s="88"/>
      <c r="P46" s="88"/>
      <c r="Q46" s="88"/>
      <c r="R46" s="88"/>
      <c r="S46" s="88"/>
      <c r="T46" s="88"/>
      <c r="U46" s="88"/>
      <c r="V46" s="88"/>
      <c r="W46" s="88"/>
      <c r="X46" s="88"/>
      <c r="Y46" s="88"/>
      <c r="Z46" s="88"/>
    </row>
    <row r="47" spans="1:26" ht="30.75" customHeight="1">
      <c r="A47" s="88"/>
      <c r="B47" s="88"/>
      <c r="C47" s="88"/>
      <c r="D47" s="88"/>
      <c r="E47" s="88"/>
      <c r="F47" s="88"/>
      <c r="G47" s="88"/>
      <c r="H47" s="88"/>
      <c r="I47" s="88"/>
      <c r="J47" s="88"/>
      <c r="K47" s="88"/>
      <c r="L47" s="88"/>
      <c r="M47" s="88"/>
      <c r="N47" s="88"/>
      <c r="O47" s="88"/>
      <c r="P47" s="88"/>
      <c r="Q47" s="88"/>
      <c r="R47" s="88"/>
      <c r="S47" s="88"/>
      <c r="T47" s="88"/>
      <c r="U47" s="88"/>
      <c r="V47" s="88"/>
      <c r="W47" s="88"/>
      <c r="X47" s="88"/>
      <c r="Y47" s="88"/>
      <c r="Z47" s="88"/>
    </row>
    <row r="48" spans="1:26" ht="30.75" customHeight="1">
      <c r="A48" s="88"/>
      <c r="B48" s="88"/>
      <c r="C48" s="88"/>
      <c r="D48" s="88"/>
      <c r="E48" s="88"/>
      <c r="F48" s="88"/>
      <c r="G48" s="88"/>
      <c r="H48" s="88"/>
      <c r="I48" s="88"/>
      <c r="J48" s="88"/>
      <c r="K48" s="88"/>
      <c r="L48" s="88"/>
      <c r="M48" s="88"/>
      <c r="N48" s="88"/>
      <c r="O48" s="88"/>
      <c r="P48" s="88"/>
      <c r="Q48" s="88"/>
      <c r="R48" s="88"/>
      <c r="S48" s="88"/>
      <c r="T48" s="88"/>
      <c r="U48" s="88"/>
      <c r="V48" s="88"/>
      <c r="W48" s="88"/>
      <c r="X48" s="88"/>
      <c r="Y48" s="88"/>
      <c r="Z48" s="88"/>
    </row>
    <row r="49" spans="1:26" ht="30.75" customHeight="1">
      <c r="A49" s="88"/>
      <c r="B49" s="88"/>
      <c r="C49" s="88"/>
      <c r="D49" s="88"/>
      <c r="E49" s="88"/>
      <c r="F49" s="88"/>
      <c r="G49" s="88"/>
      <c r="H49" s="88"/>
      <c r="I49" s="88"/>
      <c r="J49" s="88"/>
      <c r="K49" s="88"/>
      <c r="L49" s="88"/>
      <c r="M49" s="88"/>
      <c r="N49" s="88"/>
      <c r="O49" s="88"/>
      <c r="P49" s="88"/>
      <c r="Q49" s="88"/>
      <c r="R49" s="88"/>
      <c r="S49" s="88"/>
      <c r="T49" s="88"/>
      <c r="U49" s="88"/>
      <c r="V49" s="88"/>
      <c r="W49" s="88"/>
      <c r="X49" s="88"/>
      <c r="Y49" s="88"/>
      <c r="Z49" s="88"/>
    </row>
    <row r="50" spans="1:26" ht="30.75" customHeight="1">
      <c r="A50" s="88"/>
      <c r="B50" s="88"/>
      <c r="C50" s="88"/>
      <c r="D50" s="88"/>
      <c r="E50" s="88"/>
      <c r="F50" s="88"/>
      <c r="G50" s="88"/>
      <c r="H50" s="88"/>
      <c r="I50" s="88"/>
      <c r="J50" s="88"/>
      <c r="K50" s="88"/>
      <c r="L50" s="88"/>
      <c r="M50" s="88"/>
      <c r="N50" s="88"/>
      <c r="O50" s="88"/>
      <c r="P50" s="88"/>
      <c r="Q50" s="88"/>
      <c r="R50" s="88"/>
      <c r="S50" s="88"/>
      <c r="T50" s="88"/>
      <c r="U50" s="88"/>
      <c r="V50" s="88"/>
      <c r="W50" s="88"/>
      <c r="X50" s="88"/>
      <c r="Y50" s="88"/>
      <c r="Z50" s="88"/>
    </row>
    <row r="51" spans="1:26" ht="30.75" customHeight="1">
      <c r="A51" s="88"/>
      <c r="B51" s="88"/>
      <c r="C51" s="88"/>
      <c r="D51" s="88"/>
      <c r="E51" s="88"/>
      <c r="F51" s="88"/>
      <c r="G51" s="88"/>
      <c r="H51" s="88"/>
      <c r="I51" s="88"/>
      <c r="J51" s="88"/>
      <c r="K51" s="88"/>
      <c r="L51" s="88"/>
      <c r="M51" s="88"/>
      <c r="N51" s="88"/>
      <c r="O51" s="88"/>
      <c r="P51" s="88"/>
      <c r="Q51" s="88"/>
      <c r="R51" s="88"/>
      <c r="S51" s="88"/>
      <c r="T51" s="88"/>
      <c r="U51" s="88"/>
      <c r="V51" s="88"/>
      <c r="W51" s="88"/>
      <c r="X51" s="88"/>
      <c r="Y51" s="88"/>
      <c r="Z51" s="88"/>
    </row>
    <row r="52" spans="1:26" ht="30.75" customHeight="1">
      <c r="A52" s="88"/>
      <c r="B52" s="88"/>
      <c r="C52" s="88"/>
      <c r="D52" s="88"/>
      <c r="E52" s="88"/>
      <c r="F52" s="88"/>
      <c r="G52" s="88"/>
      <c r="H52" s="88"/>
      <c r="I52" s="88"/>
      <c r="J52" s="88"/>
      <c r="K52" s="88"/>
      <c r="L52" s="88"/>
      <c r="M52" s="88"/>
      <c r="N52" s="88"/>
      <c r="O52" s="88"/>
      <c r="P52" s="88"/>
      <c r="Q52" s="88"/>
      <c r="R52" s="88"/>
      <c r="S52" s="88"/>
      <c r="T52" s="88"/>
      <c r="U52" s="88"/>
      <c r="V52" s="88"/>
      <c r="W52" s="88"/>
      <c r="X52" s="88"/>
      <c r="Y52" s="88"/>
      <c r="Z52" s="88"/>
    </row>
    <row r="53" spans="1:26" ht="30.75" customHeight="1">
      <c r="A53" s="88"/>
      <c r="B53" s="88"/>
      <c r="C53" s="88"/>
      <c r="D53" s="88"/>
      <c r="E53" s="88"/>
      <c r="F53" s="88"/>
      <c r="G53" s="88"/>
      <c r="H53" s="88"/>
      <c r="I53" s="88"/>
      <c r="J53" s="88"/>
      <c r="K53" s="88"/>
      <c r="L53" s="88"/>
      <c r="M53" s="88"/>
      <c r="N53" s="88"/>
      <c r="O53" s="88"/>
      <c r="P53" s="88"/>
      <c r="Q53" s="88"/>
      <c r="R53" s="88"/>
      <c r="S53" s="88"/>
      <c r="T53" s="88"/>
      <c r="U53" s="88"/>
      <c r="V53" s="88"/>
      <c r="W53" s="88"/>
      <c r="X53" s="88"/>
      <c r="Y53" s="88"/>
      <c r="Z53" s="88"/>
    </row>
    <row r="54" spans="1:26" ht="30.75" customHeight="1">
      <c r="A54" s="88"/>
      <c r="B54" s="88"/>
      <c r="C54" s="88"/>
      <c r="D54" s="88"/>
      <c r="E54" s="88"/>
      <c r="F54" s="88"/>
      <c r="G54" s="88"/>
      <c r="H54" s="88"/>
      <c r="I54" s="88"/>
      <c r="J54" s="88"/>
      <c r="K54" s="88"/>
      <c r="L54" s="88"/>
      <c r="M54" s="88"/>
      <c r="N54" s="88"/>
      <c r="O54" s="88"/>
      <c r="P54" s="88"/>
      <c r="Q54" s="88"/>
      <c r="R54" s="88"/>
      <c r="S54" s="88"/>
      <c r="T54" s="88"/>
      <c r="U54" s="88"/>
      <c r="V54" s="88"/>
      <c r="W54" s="88"/>
      <c r="X54" s="88"/>
      <c r="Y54" s="88"/>
      <c r="Z54" s="88"/>
    </row>
    <row r="55" spans="1:26" ht="30.75" customHeight="1">
      <c r="A55" s="88"/>
      <c r="B55" s="88"/>
      <c r="C55" s="88"/>
      <c r="D55" s="88"/>
      <c r="E55" s="88"/>
      <c r="F55" s="88"/>
      <c r="G55" s="88"/>
      <c r="H55" s="88"/>
      <c r="I55" s="88"/>
      <c r="J55" s="88"/>
      <c r="K55" s="88"/>
      <c r="L55" s="88"/>
      <c r="M55" s="88"/>
      <c r="N55" s="88"/>
      <c r="O55" s="88"/>
      <c r="P55" s="88"/>
      <c r="Q55" s="88"/>
      <c r="R55" s="88"/>
      <c r="S55" s="88"/>
      <c r="T55" s="88"/>
      <c r="U55" s="88"/>
      <c r="V55" s="88"/>
      <c r="W55" s="88"/>
      <c r="X55" s="88"/>
      <c r="Y55" s="88"/>
      <c r="Z55" s="88"/>
    </row>
    <row r="56" spans="1:26" ht="30.75" customHeight="1">
      <c r="A56" s="88"/>
      <c r="B56" s="88"/>
      <c r="C56" s="88"/>
      <c r="D56" s="88"/>
      <c r="E56" s="88"/>
      <c r="F56" s="88"/>
      <c r="G56" s="88"/>
      <c r="H56" s="88"/>
      <c r="I56" s="88"/>
      <c r="J56" s="88"/>
      <c r="K56" s="88"/>
      <c r="L56" s="88"/>
      <c r="M56" s="88"/>
      <c r="N56" s="88"/>
      <c r="O56" s="88"/>
      <c r="P56" s="88"/>
      <c r="Q56" s="88"/>
      <c r="R56" s="88"/>
      <c r="S56" s="88"/>
      <c r="T56" s="88"/>
      <c r="U56" s="88"/>
      <c r="V56" s="88"/>
      <c r="W56" s="88"/>
      <c r="X56" s="88"/>
      <c r="Y56" s="88"/>
      <c r="Z56" s="88"/>
    </row>
    <row r="57" spans="1:26" ht="30.75" customHeight="1">
      <c r="A57" s="88"/>
      <c r="B57" s="88"/>
      <c r="C57" s="88"/>
      <c r="D57" s="88"/>
      <c r="E57" s="88"/>
      <c r="F57" s="88"/>
      <c r="G57" s="88"/>
      <c r="H57" s="88"/>
      <c r="I57" s="88"/>
      <c r="J57" s="88"/>
      <c r="K57" s="88"/>
      <c r="L57" s="88"/>
      <c r="M57" s="88"/>
      <c r="N57" s="88"/>
      <c r="O57" s="88"/>
      <c r="P57" s="88"/>
      <c r="Q57" s="88"/>
      <c r="R57" s="88"/>
      <c r="S57" s="88"/>
      <c r="T57" s="88"/>
      <c r="U57" s="88"/>
      <c r="V57" s="88"/>
      <c r="W57" s="88"/>
      <c r="X57" s="88"/>
      <c r="Y57" s="88"/>
      <c r="Z57" s="88"/>
    </row>
    <row r="58" spans="1:26" ht="30.75" customHeight="1">
      <c r="A58" s="88"/>
      <c r="B58" s="88"/>
      <c r="C58" s="88"/>
      <c r="D58" s="88"/>
      <c r="E58" s="88"/>
      <c r="F58" s="88"/>
      <c r="G58" s="88"/>
      <c r="H58" s="88"/>
      <c r="I58" s="88"/>
      <c r="J58" s="88"/>
      <c r="K58" s="88"/>
      <c r="L58" s="88"/>
      <c r="M58" s="88"/>
      <c r="N58" s="88"/>
      <c r="O58" s="88"/>
      <c r="P58" s="88"/>
      <c r="Q58" s="88"/>
      <c r="R58" s="88"/>
      <c r="S58" s="88"/>
      <c r="T58" s="88"/>
      <c r="U58" s="88"/>
      <c r="V58" s="88"/>
      <c r="W58" s="88"/>
      <c r="X58" s="88"/>
      <c r="Y58" s="88"/>
      <c r="Z58" s="88"/>
    </row>
    <row r="59" spans="1:26" ht="30.75" customHeight="1">
      <c r="A59" s="88"/>
      <c r="B59" s="88"/>
      <c r="C59" s="88"/>
      <c r="D59" s="88"/>
      <c r="E59" s="88"/>
      <c r="F59" s="88"/>
      <c r="G59" s="88"/>
      <c r="H59" s="88"/>
      <c r="I59" s="88"/>
      <c r="J59" s="88"/>
      <c r="K59" s="88"/>
      <c r="L59" s="88"/>
      <c r="M59" s="88"/>
      <c r="N59" s="88"/>
      <c r="O59" s="88"/>
      <c r="P59" s="88"/>
      <c r="Q59" s="88"/>
      <c r="R59" s="88"/>
      <c r="S59" s="88"/>
      <c r="T59" s="88"/>
      <c r="U59" s="88"/>
      <c r="V59" s="88"/>
      <c r="W59" s="88"/>
      <c r="X59" s="88"/>
      <c r="Y59" s="88"/>
      <c r="Z59" s="88"/>
    </row>
    <row r="60" spans="1:26" ht="30.75" customHeight="1">
      <c r="A60" s="88"/>
      <c r="B60" s="88"/>
      <c r="C60" s="88"/>
      <c r="D60" s="88"/>
      <c r="E60" s="88"/>
      <c r="F60" s="88"/>
      <c r="G60" s="88"/>
      <c r="H60" s="88"/>
      <c r="I60" s="88"/>
      <c r="J60" s="88"/>
      <c r="K60" s="88"/>
      <c r="L60" s="88"/>
      <c r="M60" s="88"/>
      <c r="N60" s="88"/>
      <c r="O60" s="88"/>
      <c r="P60" s="88"/>
      <c r="Q60" s="88"/>
      <c r="R60" s="88"/>
      <c r="S60" s="88"/>
      <c r="T60" s="88"/>
      <c r="U60" s="88"/>
      <c r="V60" s="88"/>
      <c r="W60" s="88"/>
      <c r="X60" s="88"/>
      <c r="Y60" s="88"/>
      <c r="Z60" s="88"/>
    </row>
    <row r="61" spans="1:26" ht="30.75" customHeight="1">
      <c r="A61" s="88"/>
      <c r="B61" s="88"/>
      <c r="C61" s="88"/>
      <c r="D61" s="88"/>
      <c r="E61" s="88"/>
      <c r="F61" s="88"/>
      <c r="G61" s="88"/>
      <c r="H61" s="88"/>
      <c r="I61" s="88"/>
      <c r="J61" s="88"/>
      <c r="K61" s="88"/>
      <c r="L61" s="88"/>
      <c r="M61" s="88"/>
      <c r="N61" s="88"/>
      <c r="O61" s="88"/>
      <c r="P61" s="88"/>
      <c r="Q61" s="88"/>
      <c r="R61" s="88"/>
      <c r="S61" s="88"/>
      <c r="T61" s="88"/>
      <c r="U61" s="88"/>
      <c r="V61" s="88"/>
      <c r="W61" s="88"/>
      <c r="X61" s="88"/>
      <c r="Y61" s="88"/>
      <c r="Z61" s="88"/>
    </row>
    <row r="62" spans="1:26" ht="30.75" customHeight="1">
      <c r="A62" s="88"/>
      <c r="B62" s="88"/>
      <c r="C62" s="88"/>
      <c r="D62" s="88"/>
      <c r="E62" s="88"/>
      <c r="F62" s="88"/>
      <c r="G62" s="88"/>
      <c r="H62" s="88"/>
      <c r="I62" s="88"/>
      <c r="J62" s="88"/>
      <c r="K62" s="88"/>
      <c r="L62" s="88"/>
      <c r="M62" s="88"/>
      <c r="N62" s="88"/>
      <c r="O62" s="88"/>
      <c r="P62" s="88"/>
      <c r="Q62" s="88"/>
      <c r="R62" s="88"/>
      <c r="S62" s="88"/>
      <c r="T62" s="88"/>
      <c r="U62" s="88"/>
      <c r="V62" s="88"/>
      <c r="W62" s="88"/>
      <c r="X62" s="88"/>
      <c r="Y62" s="88"/>
      <c r="Z62" s="88"/>
    </row>
    <row r="63" spans="1:26" ht="30.75" customHeight="1">
      <c r="A63" s="88"/>
      <c r="B63" s="88"/>
      <c r="C63" s="88"/>
      <c r="D63" s="88"/>
      <c r="E63" s="88"/>
      <c r="F63" s="88"/>
      <c r="G63" s="88"/>
      <c r="H63" s="88"/>
      <c r="I63" s="88"/>
      <c r="J63" s="88"/>
      <c r="K63" s="88"/>
      <c r="L63" s="88"/>
      <c r="M63" s="88"/>
      <c r="N63" s="88"/>
      <c r="O63" s="88"/>
      <c r="P63" s="88"/>
      <c r="Q63" s="88"/>
      <c r="R63" s="88"/>
      <c r="S63" s="88"/>
      <c r="T63" s="88"/>
      <c r="U63" s="88"/>
      <c r="V63" s="88"/>
      <c r="W63" s="88"/>
      <c r="X63" s="88"/>
      <c r="Y63" s="88"/>
      <c r="Z63" s="88"/>
    </row>
    <row r="64" spans="1:26" ht="30.75" customHeight="1">
      <c r="A64" s="88"/>
      <c r="B64" s="88"/>
      <c r="C64" s="88"/>
      <c r="D64" s="88"/>
      <c r="E64" s="88"/>
      <c r="F64" s="88"/>
      <c r="G64" s="88"/>
      <c r="H64" s="88"/>
      <c r="I64" s="88"/>
      <c r="J64" s="88"/>
      <c r="K64" s="88"/>
      <c r="L64" s="88"/>
      <c r="M64" s="88"/>
      <c r="N64" s="88"/>
      <c r="O64" s="88"/>
      <c r="P64" s="88"/>
      <c r="Q64" s="88"/>
      <c r="R64" s="88"/>
      <c r="S64" s="88"/>
      <c r="T64" s="88"/>
      <c r="U64" s="88"/>
      <c r="V64" s="88"/>
      <c r="W64" s="88"/>
      <c r="X64" s="88"/>
      <c r="Y64" s="88"/>
      <c r="Z64" s="88"/>
    </row>
    <row r="65" spans="1:26" ht="30.75" customHeight="1">
      <c r="A65" s="88"/>
      <c r="B65" s="88"/>
      <c r="C65" s="88"/>
      <c r="D65" s="88"/>
      <c r="E65" s="88"/>
      <c r="F65" s="88"/>
      <c r="G65" s="88"/>
      <c r="H65" s="88"/>
      <c r="I65" s="88"/>
      <c r="J65" s="88"/>
      <c r="K65" s="88"/>
      <c r="L65" s="88"/>
      <c r="M65" s="88"/>
      <c r="N65" s="88"/>
      <c r="O65" s="88"/>
      <c r="P65" s="88"/>
      <c r="Q65" s="88"/>
      <c r="R65" s="88"/>
      <c r="S65" s="88"/>
      <c r="T65" s="88"/>
      <c r="U65" s="88"/>
      <c r="V65" s="88"/>
      <c r="W65" s="88"/>
      <c r="X65" s="88"/>
      <c r="Y65" s="88"/>
      <c r="Z65" s="88"/>
    </row>
    <row r="66" spans="1:26" ht="30.75" customHeight="1">
      <c r="A66" s="88"/>
      <c r="B66" s="88"/>
      <c r="C66" s="88"/>
      <c r="D66" s="88"/>
      <c r="E66" s="88"/>
      <c r="F66" s="88"/>
      <c r="G66" s="88"/>
      <c r="H66" s="88"/>
      <c r="I66" s="88"/>
      <c r="J66" s="88"/>
      <c r="K66" s="88"/>
      <c r="L66" s="88"/>
      <c r="M66" s="88"/>
      <c r="N66" s="88"/>
      <c r="O66" s="88"/>
      <c r="P66" s="88"/>
      <c r="Q66" s="88"/>
      <c r="R66" s="88"/>
      <c r="S66" s="88"/>
      <c r="T66" s="88"/>
      <c r="U66" s="88"/>
      <c r="V66" s="88"/>
      <c r="W66" s="88"/>
      <c r="X66" s="88"/>
      <c r="Y66" s="88"/>
      <c r="Z66" s="88"/>
    </row>
    <row r="67" spans="1:26" ht="30.75" customHeight="1">
      <c r="A67" s="88"/>
      <c r="B67" s="88"/>
      <c r="C67" s="88"/>
      <c r="D67" s="88"/>
      <c r="E67" s="88"/>
      <c r="F67" s="88"/>
      <c r="G67" s="88"/>
      <c r="H67" s="88"/>
      <c r="I67" s="88"/>
      <c r="J67" s="88"/>
      <c r="K67" s="88"/>
      <c r="L67" s="88"/>
      <c r="M67" s="88"/>
      <c r="N67" s="88"/>
      <c r="O67" s="88"/>
      <c r="P67" s="88"/>
      <c r="Q67" s="88"/>
      <c r="R67" s="88"/>
      <c r="S67" s="88"/>
      <c r="T67" s="88"/>
      <c r="U67" s="88"/>
      <c r="V67" s="88"/>
      <c r="W67" s="88"/>
      <c r="X67" s="88"/>
      <c r="Y67" s="88"/>
      <c r="Z67" s="88"/>
    </row>
    <row r="68" spans="1:26" ht="30.75" customHeight="1">
      <c r="A68" s="88"/>
      <c r="B68" s="88"/>
      <c r="C68" s="88"/>
      <c r="D68" s="88"/>
      <c r="E68" s="88"/>
      <c r="F68" s="88"/>
      <c r="G68" s="88"/>
      <c r="H68" s="88"/>
      <c r="I68" s="88"/>
      <c r="J68" s="88"/>
      <c r="K68" s="88"/>
      <c r="L68" s="88"/>
      <c r="M68" s="88"/>
      <c r="N68" s="88"/>
      <c r="O68" s="88"/>
      <c r="P68" s="88"/>
      <c r="Q68" s="88"/>
      <c r="R68" s="88"/>
      <c r="S68" s="88"/>
      <c r="T68" s="88"/>
      <c r="U68" s="88"/>
      <c r="V68" s="88"/>
      <c r="W68" s="88"/>
      <c r="X68" s="88"/>
      <c r="Y68" s="88"/>
      <c r="Z68" s="88"/>
    </row>
    <row r="69" spans="1:26" ht="30.75" customHeight="1">
      <c r="A69" s="88"/>
      <c r="B69" s="88"/>
      <c r="C69" s="88"/>
      <c r="D69" s="88"/>
      <c r="E69" s="88"/>
      <c r="F69" s="88"/>
      <c r="G69" s="88"/>
      <c r="H69" s="88"/>
      <c r="I69" s="88"/>
      <c r="J69" s="88"/>
      <c r="K69" s="88"/>
      <c r="L69" s="88"/>
      <c r="M69" s="88"/>
      <c r="N69" s="88"/>
      <c r="O69" s="88"/>
      <c r="P69" s="88"/>
      <c r="Q69" s="88"/>
      <c r="R69" s="88"/>
      <c r="S69" s="88"/>
      <c r="T69" s="88"/>
      <c r="U69" s="88"/>
      <c r="V69" s="88"/>
      <c r="W69" s="88"/>
      <c r="X69" s="88"/>
      <c r="Y69" s="88"/>
      <c r="Z69" s="88"/>
    </row>
    <row r="70" spans="1:26" ht="30.75" customHeight="1">
      <c r="A70" s="88"/>
      <c r="B70" s="88"/>
      <c r="C70" s="88"/>
      <c r="D70" s="88"/>
      <c r="E70" s="88"/>
      <c r="F70" s="88"/>
      <c r="G70" s="88"/>
      <c r="H70" s="88"/>
      <c r="I70" s="88"/>
      <c r="J70" s="88"/>
      <c r="K70" s="88"/>
      <c r="L70" s="88"/>
      <c r="M70" s="88"/>
      <c r="N70" s="88"/>
      <c r="O70" s="88"/>
      <c r="P70" s="88"/>
      <c r="Q70" s="88"/>
      <c r="R70" s="88"/>
      <c r="S70" s="88"/>
      <c r="T70" s="88"/>
      <c r="U70" s="88"/>
      <c r="V70" s="88"/>
      <c r="W70" s="88"/>
      <c r="X70" s="88"/>
      <c r="Y70" s="88"/>
      <c r="Z70" s="88"/>
    </row>
    <row r="71" spans="1:26" ht="30.75" customHeight="1">
      <c r="A71" s="88"/>
      <c r="B71" s="88"/>
      <c r="C71" s="88"/>
      <c r="D71" s="88"/>
      <c r="E71" s="88"/>
      <c r="F71" s="88"/>
      <c r="G71" s="88"/>
      <c r="H71" s="88"/>
      <c r="I71" s="88"/>
      <c r="J71" s="88"/>
      <c r="K71" s="88"/>
      <c r="L71" s="88"/>
      <c r="M71" s="88"/>
      <c r="N71" s="88"/>
      <c r="O71" s="88"/>
      <c r="P71" s="88"/>
      <c r="Q71" s="88"/>
      <c r="R71" s="88"/>
      <c r="S71" s="88"/>
      <c r="T71" s="88"/>
      <c r="U71" s="88"/>
      <c r="V71" s="88"/>
      <c r="W71" s="88"/>
      <c r="X71" s="88"/>
      <c r="Y71" s="88"/>
      <c r="Z71" s="88"/>
    </row>
    <row r="72" spans="1:26" ht="30.75" customHeight="1">
      <c r="A72" s="88"/>
      <c r="B72" s="88"/>
      <c r="C72" s="88"/>
      <c r="D72" s="88"/>
      <c r="E72" s="88"/>
      <c r="F72" s="88"/>
      <c r="G72" s="88"/>
      <c r="H72" s="88"/>
      <c r="I72" s="88"/>
      <c r="J72" s="88"/>
      <c r="K72" s="88"/>
      <c r="L72" s="88"/>
      <c r="M72" s="88"/>
      <c r="N72" s="88"/>
      <c r="O72" s="88"/>
      <c r="P72" s="88"/>
      <c r="Q72" s="88"/>
      <c r="R72" s="88"/>
      <c r="S72" s="88"/>
      <c r="T72" s="88"/>
      <c r="U72" s="88"/>
      <c r="V72" s="88"/>
      <c r="W72" s="88"/>
      <c r="X72" s="88"/>
      <c r="Y72" s="88"/>
      <c r="Z72" s="88"/>
    </row>
    <row r="73" spans="1:26" ht="30.75" customHeight="1">
      <c r="A73" s="88"/>
      <c r="B73" s="88"/>
      <c r="C73" s="88"/>
      <c r="D73" s="88"/>
      <c r="E73" s="88"/>
      <c r="F73" s="88"/>
      <c r="G73" s="88"/>
      <c r="H73" s="88"/>
      <c r="I73" s="88"/>
      <c r="J73" s="88"/>
      <c r="K73" s="88"/>
      <c r="L73" s="88"/>
      <c r="M73" s="88"/>
      <c r="N73" s="88"/>
      <c r="O73" s="88"/>
      <c r="P73" s="88"/>
      <c r="Q73" s="88"/>
      <c r="R73" s="88"/>
      <c r="S73" s="88"/>
      <c r="T73" s="88"/>
      <c r="U73" s="88"/>
      <c r="V73" s="88"/>
      <c r="W73" s="88"/>
      <c r="X73" s="88"/>
      <c r="Y73" s="88"/>
      <c r="Z73" s="88"/>
    </row>
    <row r="74" spans="1:26" ht="30.75" customHeight="1">
      <c r="A74" s="88"/>
      <c r="B74" s="88"/>
      <c r="C74" s="88"/>
      <c r="D74" s="88"/>
      <c r="E74" s="88"/>
      <c r="F74" s="88"/>
      <c r="G74" s="88"/>
      <c r="H74" s="88"/>
      <c r="I74" s="88"/>
      <c r="J74" s="88"/>
      <c r="K74" s="88"/>
      <c r="L74" s="88"/>
      <c r="M74" s="88"/>
      <c r="N74" s="88"/>
      <c r="O74" s="88"/>
      <c r="P74" s="88"/>
      <c r="Q74" s="88"/>
      <c r="R74" s="88"/>
      <c r="S74" s="88"/>
      <c r="T74" s="88"/>
      <c r="U74" s="88"/>
      <c r="V74" s="88"/>
      <c r="W74" s="88"/>
      <c r="X74" s="88"/>
      <c r="Y74" s="88"/>
      <c r="Z74" s="88"/>
    </row>
    <row r="75" spans="1:26" ht="30.75" customHeight="1">
      <c r="A75" s="88"/>
      <c r="B75" s="88"/>
      <c r="C75" s="88"/>
      <c r="D75" s="88"/>
      <c r="E75" s="88"/>
      <c r="F75" s="88"/>
      <c r="G75" s="88"/>
      <c r="H75" s="88"/>
      <c r="I75" s="88"/>
      <c r="J75" s="88"/>
      <c r="K75" s="88"/>
      <c r="L75" s="88"/>
      <c r="M75" s="88"/>
      <c r="N75" s="88"/>
      <c r="O75" s="88"/>
      <c r="P75" s="88"/>
      <c r="Q75" s="88"/>
      <c r="R75" s="88"/>
      <c r="S75" s="88"/>
      <c r="T75" s="88"/>
      <c r="U75" s="88"/>
      <c r="V75" s="88"/>
      <c r="W75" s="88"/>
      <c r="X75" s="88"/>
      <c r="Y75" s="88"/>
      <c r="Z75" s="88"/>
    </row>
    <row r="76" spans="1:26" ht="30.75" customHeight="1">
      <c r="A76" s="88"/>
      <c r="B76" s="88"/>
      <c r="C76" s="88"/>
      <c r="D76" s="88"/>
      <c r="E76" s="88"/>
      <c r="F76" s="88"/>
      <c r="G76" s="88"/>
      <c r="H76" s="88"/>
      <c r="I76" s="88"/>
      <c r="J76" s="88"/>
      <c r="K76" s="88"/>
      <c r="L76" s="88"/>
      <c r="M76" s="88"/>
      <c r="N76" s="88"/>
      <c r="O76" s="88"/>
      <c r="P76" s="88"/>
      <c r="Q76" s="88"/>
      <c r="R76" s="88"/>
      <c r="S76" s="88"/>
      <c r="T76" s="88"/>
      <c r="U76" s="88"/>
      <c r="V76" s="88"/>
      <c r="W76" s="88"/>
      <c r="X76" s="88"/>
      <c r="Y76" s="88"/>
      <c r="Z76" s="88"/>
    </row>
    <row r="77" spans="1:26" ht="30.75" customHeight="1">
      <c r="A77" s="88"/>
      <c r="B77" s="88"/>
      <c r="C77" s="88"/>
      <c r="D77" s="88"/>
      <c r="E77" s="88"/>
      <c r="F77" s="88"/>
      <c r="G77" s="88"/>
      <c r="H77" s="88"/>
      <c r="I77" s="88"/>
      <c r="J77" s="88"/>
      <c r="K77" s="88"/>
      <c r="L77" s="88"/>
      <c r="M77" s="88"/>
      <c r="N77" s="88"/>
      <c r="O77" s="88"/>
      <c r="P77" s="88"/>
      <c r="Q77" s="88"/>
      <c r="R77" s="88"/>
      <c r="S77" s="88"/>
      <c r="T77" s="88"/>
      <c r="U77" s="88"/>
      <c r="V77" s="88"/>
      <c r="W77" s="88"/>
      <c r="X77" s="88"/>
      <c r="Y77" s="88"/>
      <c r="Z77" s="88"/>
    </row>
    <row r="78" spans="1:26" ht="30.75" customHeight="1">
      <c r="A78" s="88"/>
      <c r="B78" s="88"/>
      <c r="C78" s="88"/>
      <c r="D78" s="88"/>
      <c r="E78" s="88"/>
      <c r="F78" s="88"/>
      <c r="G78" s="88"/>
      <c r="H78" s="88"/>
      <c r="I78" s="88"/>
      <c r="J78" s="88"/>
      <c r="K78" s="88"/>
      <c r="L78" s="88"/>
      <c r="M78" s="88"/>
      <c r="N78" s="88"/>
      <c r="O78" s="88"/>
      <c r="P78" s="88"/>
      <c r="Q78" s="88"/>
      <c r="R78" s="88"/>
      <c r="S78" s="88"/>
      <c r="T78" s="88"/>
      <c r="U78" s="88"/>
      <c r="V78" s="88"/>
      <c r="W78" s="88"/>
      <c r="X78" s="88"/>
      <c r="Y78" s="88"/>
      <c r="Z78" s="88"/>
    </row>
    <row r="79" spans="1:26" ht="30.75" customHeight="1">
      <c r="A79" s="88"/>
      <c r="B79" s="88"/>
      <c r="C79" s="88"/>
      <c r="D79" s="88"/>
      <c r="E79" s="88"/>
      <c r="F79" s="88"/>
      <c r="G79" s="88"/>
      <c r="H79" s="88"/>
      <c r="I79" s="88"/>
      <c r="J79" s="88"/>
      <c r="K79" s="88"/>
      <c r="L79" s="88"/>
      <c r="M79" s="88"/>
      <c r="N79" s="88"/>
      <c r="O79" s="88"/>
      <c r="P79" s="88"/>
      <c r="Q79" s="88"/>
      <c r="R79" s="88"/>
      <c r="S79" s="88"/>
      <c r="T79" s="88"/>
      <c r="U79" s="88"/>
      <c r="V79" s="88"/>
      <c r="W79" s="88"/>
      <c r="X79" s="88"/>
      <c r="Y79" s="88"/>
      <c r="Z79" s="88"/>
    </row>
    <row r="80" spans="1:26" ht="30.75" customHeight="1">
      <c r="A80" s="88"/>
      <c r="B80" s="88"/>
      <c r="C80" s="88"/>
      <c r="D80" s="88"/>
      <c r="E80" s="88"/>
      <c r="F80" s="88"/>
      <c r="G80" s="88"/>
      <c r="H80" s="88"/>
      <c r="I80" s="88"/>
      <c r="J80" s="88"/>
      <c r="K80" s="88"/>
      <c r="L80" s="88"/>
      <c r="M80" s="88"/>
      <c r="N80" s="88"/>
      <c r="O80" s="88"/>
      <c r="P80" s="88"/>
      <c r="Q80" s="88"/>
      <c r="R80" s="88"/>
      <c r="S80" s="88"/>
      <c r="T80" s="88"/>
      <c r="U80" s="88"/>
      <c r="V80" s="88"/>
      <c r="W80" s="88"/>
      <c r="X80" s="88"/>
      <c r="Y80" s="88"/>
      <c r="Z80" s="88"/>
    </row>
    <row r="81" spans="1:26" ht="30.75" customHeight="1">
      <c r="A81" s="88"/>
      <c r="B81" s="88"/>
      <c r="C81" s="88"/>
      <c r="D81" s="88"/>
      <c r="E81" s="88"/>
      <c r="F81" s="88"/>
      <c r="G81" s="88"/>
      <c r="H81" s="88"/>
      <c r="I81" s="88"/>
      <c r="J81" s="88"/>
      <c r="K81" s="88"/>
      <c r="L81" s="88"/>
      <c r="M81" s="88"/>
      <c r="N81" s="88"/>
      <c r="O81" s="88"/>
      <c r="P81" s="88"/>
      <c r="Q81" s="88"/>
      <c r="R81" s="88"/>
      <c r="S81" s="88"/>
      <c r="T81" s="88"/>
      <c r="U81" s="88"/>
      <c r="V81" s="88"/>
      <c r="W81" s="88"/>
      <c r="X81" s="88"/>
      <c r="Y81" s="88"/>
      <c r="Z81" s="88"/>
    </row>
    <row r="82" spans="1:26" ht="30.75" customHeight="1">
      <c r="A82" s="88"/>
      <c r="B82" s="88"/>
      <c r="C82" s="88"/>
      <c r="D82" s="88"/>
      <c r="E82" s="88"/>
      <c r="F82" s="88"/>
      <c r="G82" s="88"/>
      <c r="H82" s="88"/>
      <c r="I82" s="88"/>
      <c r="J82" s="88"/>
      <c r="K82" s="88"/>
      <c r="L82" s="88"/>
      <c r="M82" s="88"/>
      <c r="N82" s="88"/>
      <c r="O82" s="88"/>
      <c r="P82" s="88"/>
      <c r="Q82" s="88"/>
      <c r="R82" s="88"/>
      <c r="S82" s="88"/>
      <c r="T82" s="88"/>
      <c r="U82" s="88"/>
      <c r="V82" s="88"/>
      <c r="W82" s="88"/>
      <c r="X82" s="88"/>
      <c r="Y82" s="88"/>
      <c r="Z82" s="88"/>
    </row>
    <row r="83" spans="1:26" ht="30.75" customHeight="1">
      <c r="A83" s="88"/>
      <c r="B83" s="88"/>
      <c r="C83" s="88"/>
      <c r="D83" s="88"/>
      <c r="E83" s="88"/>
      <c r="F83" s="88"/>
      <c r="G83" s="88"/>
      <c r="H83" s="88"/>
      <c r="I83" s="88"/>
      <c r="J83" s="88"/>
      <c r="K83" s="88"/>
      <c r="L83" s="88"/>
      <c r="M83" s="88"/>
      <c r="N83" s="88"/>
      <c r="O83" s="88"/>
      <c r="P83" s="88"/>
      <c r="Q83" s="88"/>
      <c r="R83" s="88"/>
      <c r="S83" s="88"/>
      <c r="T83" s="88"/>
      <c r="U83" s="88"/>
      <c r="V83" s="88"/>
      <c r="W83" s="88"/>
      <c r="X83" s="88"/>
      <c r="Y83" s="88"/>
      <c r="Z83" s="88"/>
    </row>
    <row r="84" spans="1:26" ht="30.75" customHeight="1">
      <c r="A84" s="88"/>
      <c r="B84" s="88"/>
      <c r="C84" s="88"/>
      <c r="D84" s="88"/>
      <c r="E84" s="88"/>
      <c r="F84" s="88"/>
      <c r="G84" s="88"/>
      <c r="H84" s="88"/>
      <c r="I84" s="88"/>
      <c r="J84" s="88"/>
      <c r="K84" s="88"/>
      <c r="L84" s="88"/>
      <c r="M84" s="88"/>
      <c r="N84" s="88"/>
      <c r="O84" s="88"/>
      <c r="P84" s="88"/>
      <c r="Q84" s="88"/>
      <c r="R84" s="88"/>
      <c r="S84" s="88"/>
      <c r="T84" s="88"/>
      <c r="U84" s="88"/>
      <c r="V84" s="88"/>
      <c r="W84" s="88"/>
      <c r="X84" s="88"/>
      <c r="Y84" s="88"/>
      <c r="Z84" s="88"/>
    </row>
    <row r="85" spans="1:26" ht="30.75" customHeight="1">
      <c r="A85" s="88"/>
      <c r="B85" s="88"/>
      <c r="C85" s="88"/>
      <c r="D85" s="88"/>
      <c r="E85" s="88"/>
      <c r="F85" s="88"/>
      <c r="G85" s="88"/>
      <c r="H85" s="88"/>
      <c r="I85" s="88"/>
      <c r="J85" s="88"/>
      <c r="K85" s="88"/>
      <c r="L85" s="88"/>
      <c r="M85" s="88"/>
      <c r="N85" s="88"/>
      <c r="O85" s="88"/>
      <c r="P85" s="88"/>
      <c r="Q85" s="88"/>
      <c r="R85" s="88"/>
      <c r="S85" s="88"/>
      <c r="T85" s="88"/>
      <c r="U85" s="88"/>
      <c r="V85" s="88"/>
      <c r="W85" s="88"/>
      <c r="X85" s="88"/>
      <c r="Y85" s="88"/>
      <c r="Z85" s="88"/>
    </row>
    <row r="86" spans="1:26" ht="30.75" customHeight="1">
      <c r="A86" s="88"/>
      <c r="B86" s="88"/>
      <c r="C86" s="88"/>
      <c r="D86" s="88"/>
      <c r="E86" s="88"/>
      <c r="F86" s="88"/>
      <c r="G86" s="88"/>
      <c r="H86" s="88"/>
      <c r="I86" s="88"/>
      <c r="J86" s="88"/>
      <c r="K86" s="88"/>
      <c r="L86" s="88"/>
      <c r="M86" s="88"/>
      <c r="N86" s="88"/>
      <c r="O86" s="88"/>
      <c r="P86" s="88"/>
      <c r="Q86" s="88"/>
      <c r="R86" s="88"/>
      <c r="S86" s="88"/>
      <c r="T86" s="88"/>
      <c r="U86" s="88"/>
      <c r="V86" s="88"/>
      <c r="W86" s="88"/>
      <c r="X86" s="88"/>
      <c r="Y86" s="88"/>
      <c r="Z86" s="88"/>
    </row>
    <row r="87" spans="1:26" ht="30.75" customHeight="1">
      <c r="A87" s="88"/>
      <c r="B87" s="88"/>
      <c r="C87" s="88"/>
      <c r="D87" s="88"/>
      <c r="E87" s="88"/>
      <c r="F87" s="88"/>
      <c r="G87" s="88"/>
      <c r="H87" s="88"/>
      <c r="I87" s="88"/>
      <c r="J87" s="88"/>
      <c r="K87" s="88"/>
      <c r="L87" s="88"/>
      <c r="M87" s="88"/>
      <c r="N87" s="88"/>
      <c r="O87" s="88"/>
      <c r="P87" s="88"/>
      <c r="Q87" s="88"/>
      <c r="R87" s="88"/>
      <c r="S87" s="88"/>
      <c r="T87" s="88"/>
      <c r="U87" s="88"/>
      <c r="V87" s="88"/>
      <c r="W87" s="88"/>
      <c r="X87" s="88"/>
      <c r="Y87" s="88"/>
      <c r="Z87" s="88"/>
    </row>
    <row r="88" spans="1:26" ht="30.75" customHeight="1">
      <c r="A88" s="88"/>
      <c r="B88" s="88"/>
      <c r="C88" s="88"/>
      <c r="D88" s="88"/>
      <c r="E88" s="88"/>
      <c r="F88" s="88"/>
      <c r="G88" s="88"/>
      <c r="H88" s="88"/>
      <c r="I88" s="88"/>
      <c r="J88" s="88"/>
      <c r="K88" s="88"/>
      <c r="L88" s="88"/>
      <c r="M88" s="88"/>
      <c r="N88" s="88"/>
      <c r="O88" s="88"/>
      <c r="P88" s="88"/>
      <c r="Q88" s="88"/>
      <c r="R88" s="88"/>
      <c r="S88" s="88"/>
      <c r="T88" s="88"/>
      <c r="U88" s="88"/>
      <c r="V88" s="88"/>
      <c r="W88" s="88"/>
      <c r="X88" s="88"/>
      <c r="Y88" s="88"/>
      <c r="Z88" s="88"/>
    </row>
    <row r="89" spans="1:26" ht="30.75" customHeight="1">
      <c r="A89" s="88"/>
      <c r="B89" s="88"/>
      <c r="C89" s="88"/>
      <c r="D89" s="88"/>
      <c r="E89" s="88"/>
      <c r="F89" s="88"/>
      <c r="G89" s="88"/>
      <c r="H89" s="88"/>
      <c r="I89" s="88"/>
      <c r="J89" s="88"/>
      <c r="K89" s="88"/>
      <c r="L89" s="88"/>
      <c r="M89" s="88"/>
      <c r="N89" s="88"/>
      <c r="O89" s="88"/>
      <c r="P89" s="88"/>
      <c r="Q89" s="88"/>
      <c r="R89" s="88"/>
      <c r="S89" s="88"/>
      <c r="T89" s="88"/>
      <c r="U89" s="88"/>
      <c r="V89" s="88"/>
      <c r="W89" s="88"/>
      <c r="X89" s="88"/>
      <c r="Y89" s="88"/>
      <c r="Z89" s="88"/>
    </row>
    <row r="90" spans="1:26" ht="30.75" customHeight="1">
      <c r="A90" s="88"/>
      <c r="B90" s="88"/>
      <c r="C90" s="88"/>
      <c r="D90" s="88"/>
      <c r="E90" s="88"/>
      <c r="F90" s="88"/>
      <c r="G90" s="88"/>
      <c r="H90" s="88"/>
      <c r="I90" s="88"/>
      <c r="J90" s="88"/>
      <c r="K90" s="88"/>
      <c r="L90" s="88"/>
      <c r="M90" s="88"/>
      <c r="N90" s="88"/>
      <c r="O90" s="88"/>
      <c r="P90" s="88"/>
      <c r="Q90" s="88"/>
      <c r="R90" s="88"/>
      <c r="S90" s="88"/>
      <c r="T90" s="88"/>
      <c r="U90" s="88"/>
      <c r="V90" s="88"/>
      <c r="W90" s="88"/>
      <c r="X90" s="88"/>
      <c r="Y90" s="88"/>
      <c r="Z90" s="88"/>
    </row>
    <row r="91" spans="1:26" ht="30.75" customHeight="1">
      <c r="A91" s="88"/>
      <c r="B91" s="88"/>
      <c r="C91" s="88"/>
      <c r="D91" s="88"/>
      <c r="E91" s="88"/>
      <c r="F91" s="88"/>
      <c r="G91" s="88"/>
      <c r="H91" s="88"/>
      <c r="I91" s="88"/>
      <c r="J91" s="88"/>
      <c r="K91" s="88"/>
      <c r="L91" s="88"/>
      <c r="M91" s="88"/>
      <c r="N91" s="88"/>
      <c r="O91" s="88"/>
      <c r="P91" s="88"/>
      <c r="Q91" s="88"/>
      <c r="R91" s="88"/>
      <c r="S91" s="88"/>
      <c r="T91" s="88"/>
      <c r="U91" s="88"/>
      <c r="V91" s="88"/>
      <c r="W91" s="88"/>
      <c r="X91" s="88"/>
      <c r="Y91" s="88"/>
      <c r="Z91" s="88"/>
    </row>
    <row r="92" spans="1:26" ht="30.75" customHeight="1">
      <c r="A92" s="88"/>
      <c r="B92" s="88"/>
      <c r="C92" s="88"/>
      <c r="D92" s="88"/>
      <c r="E92" s="88"/>
      <c r="F92" s="88"/>
      <c r="G92" s="88"/>
      <c r="H92" s="88"/>
      <c r="I92" s="88"/>
      <c r="J92" s="88"/>
      <c r="K92" s="88"/>
      <c r="L92" s="88"/>
      <c r="M92" s="88"/>
      <c r="N92" s="88"/>
      <c r="O92" s="88"/>
      <c r="P92" s="88"/>
      <c r="Q92" s="88"/>
      <c r="R92" s="88"/>
      <c r="S92" s="88"/>
      <c r="T92" s="88"/>
      <c r="U92" s="88"/>
      <c r="V92" s="88"/>
      <c r="W92" s="88"/>
      <c r="X92" s="88"/>
      <c r="Y92" s="88"/>
      <c r="Z92" s="88"/>
    </row>
    <row r="93" spans="1:26" ht="30.75" customHeight="1">
      <c r="A93" s="88"/>
      <c r="B93" s="88"/>
      <c r="C93" s="88"/>
      <c r="D93" s="88"/>
      <c r="E93" s="88"/>
      <c r="F93" s="88"/>
      <c r="G93" s="88"/>
      <c r="H93" s="88"/>
      <c r="I93" s="88"/>
      <c r="J93" s="88"/>
      <c r="K93" s="88"/>
      <c r="L93" s="88"/>
      <c r="M93" s="88"/>
      <c r="N93" s="88"/>
      <c r="O93" s="88"/>
      <c r="P93" s="88"/>
      <c r="Q93" s="88"/>
      <c r="R93" s="88"/>
      <c r="S93" s="88"/>
      <c r="T93" s="88"/>
      <c r="U93" s="88"/>
      <c r="V93" s="88"/>
      <c r="W93" s="88"/>
      <c r="X93" s="88"/>
      <c r="Y93" s="88"/>
      <c r="Z93" s="88"/>
    </row>
    <row r="94" spans="1:26" ht="30.75" customHeight="1">
      <c r="A94" s="88"/>
      <c r="B94" s="88"/>
      <c r="C94" s="88"/>
      <c r="D94" s="88"/>
      <c r="E94" s="88"/>
      <c r="F94" s="88"/>
      <c r="G94" s="88"/>
      <c r="H94" s="88"/>
      <c r="I94" s="88"/>
      <c r="J94" s="88"/>
      <c r="K94" s="88"/>
      <c r="L94" s="88"/>
      <c r="M94" s="88"/>
      <c r="N94" s="88"/>
      <c r="O94" s="88"/>
      <c r="P94" s="88"/>
      <c r="Q94" s="88"/>
      <c r="R94" s="88"/>
      <c r="S94" s="88"/>
      <c r="T94" s="88"/>
      <c r="U94" s="88"/>
      <c r="V94" s="88"/>
      <c r="W94" s="88"/>
      <c r="X94" s="88"/>
      <c r="Y94" s="88"/>
      <c r="Z94" s="88"/>
    </row>
    <row r="95" spans="1:26" ht="30.75" customHeight="1">
      <c r="A95" s="88"/>
      <c r="B95" s="88"/>
      <c r="C95" s="88"/>
      <c r="D95" s="88"/>
      <c r="E95" s="88"/>
      <c r="F95" s="88"/>
      <c r="G95" s="88"/>
      <c r="H95" s="88"/>
      <c r="I95" s="88"/>
      <c r="J95" s="88"/>
      <c r="K95" s="88"/>
      <c r="L95" s="88"/>
      <c r="M95" s="88"/>
      <c r="N95" s="88"/>
      <c r="O95" s="88"/>
      <c r="P95" s="88"/>
      <c r="Q95" s="88"/>
      <c r="R95" s="88"/>
      <c r="S95" s="88"/>
      <c r="T95" s="88"/>
      <c r="U95" s="88"/>
      <c r="V95" s="88"/>
      <c r="W95" s="88"/>
      <c r="X95" s="88"/>
      <c r="Y95" s="88"/>
      <c r="Z95" s="88"/>
    </row>
    <row r="96" spans="1:26" ht="30.75" customHeight="1">
      <c r="A96" s="88"/>
      <c r="B96" s="88"/>
      <c r="C96" s="88"/>
      <c r="D96" s="88"/>
      <c r="E96" s="88"/>
      <c r="F96" s="88"/>
      <c r="G96" s="88"/>
      <c r="H96" s="88"/>
      <c r="I96" s="88"/>
      <c r="J96" s="88"/>
      <c r="K96" s="88"/>
      <c r="L96" s="88"/>
      <c r="M96" s="88"/>
      <c r="N96" s="88"/>
      <c r="O96" s="88"/>
      <c r="P96" s="88"/>
      <c r="Q96" s="88"/>
      <c r="R96" s="88"/>
      <c r="S96" s="88"/>
      <c r="T96" s="88"/>
      <c r="U96" s="88"/>
      <c r="V96" s="88"/>
      <c r="W96" s="88"/>
      <c r="X96" s="88"/>
      <c r="Y96" s="88"/>
      <c r="Z96" s="88"/>
    </row>
    <row r="97" spans="1:26" ht="30.75" customHeight="1">
      <c r="A97" s="88"/>
      <c r="B97" s="88"/>
      <c r="C97" s="88"/>
      <c r="D97" s="88"/>
      <c r="E97" s="88"/>
      <c r="F97" s="88"/>
      <c r="G97" s="88"/>
      <c r="H97" s="88"/>
      <c r="I97" s="88"/>
      <c r="J97" s="88"/>
      <c r="K97" s="88"/>
      <c r="L97" s="88"/>
      <c r="M97" s="88"/>
      <c r="N97" s="88"/>
      <c r="O97" s="88"/>
      <c r="P97" s="88"/>
      <c r="Q97" s="88"/>
      <c r="R97" s="88"/>
      <c r="S97" s="88"/>
      <c r="T97" s="88"/>
      <c r="U97" s="88"/>
      <c r="V97" s="88"/>
      <c r="W97" s="88"/>
      <c r="X97" s="88"/>
      <c r="Y97" s="88"/>
      <c r="Z97" s="88"/>
    </row>
    <row r="98" spans="1:26" ht="30.75" customHeight="1">
      <c r="A98" s="88"/>
      <c r="B98" s="88"/>
      <c r="C98" s="88"/>
      <c r="D98" s="88"/>
      <c r="E98" s="88"/>
      <c r="F98" s="88"/>
      <c r="G98" s="88"/>
      <c r="H98" s="88"/>
      <c r="I98" s="88"/>
      <c r="J98" s="88"/>
      <c r="K98" s="88"/>
      <c r="L98" s="88"/>
      <c r="M98" s="88"/>
      <c r="N98" s="88"/>
      <c r="O98" s="88"/>
      <c r="P98" s="88"/>
      <c r="Q98" s="88"/>
      <c r="R98" s="88"/>
      <c r="S98" s="88"/>
      <c r="T98" s="88"/>
      <c r="U98" s="88"/>
      <c r="V98" s="88"/>
      <c r="W98" s="88"/>
      <c r="X98" s="88"/>
      <c r="Y98" s="88"/>
      <c r="Z98" s="88"/>
    </row>
    <row r="99" spans="1:26" ht="30.75" customHeight="1">
      <c r="A99" s="88"/>
      <c r="B99" s="88"/>
      <c r="C99" s="88"/>
      <c r="D99" s="88"/>
      <c r="E99" s="88"/>
      <c r="F99" s="88"/>
      <c r="G99" s="88"/>
      <c r="H99" s="88"/>
      <c r="I99" s="88"/>
      <c r="J99" s="88"/>
      <c r="K99" s="88"/>
      <c r="L99" s="88"/>
      <c r="M99" s="88"/>
      <c r="N99" s="88"/>
      <c r="O99" s="88"/>
      <c r="P99" s="88"/>
      <c r="Q99" s="88"/>
      <c r="R99" s="88"/>
      <c r="S99" s="88"/>
      <c r="T99" s="88"/>
      <c r="U99" s="88"/>
      <c r="V99" s="88"/>
      <c r="W99" s="88"/>
      <c r="X99" s="88"/>
      <c r="Y99" s="88"/>
      <c r="Z99" s="88"/>
    </row>
    <row r="100" spans="1:26" ht="30.75" customHeight="1">
      <c r="A100" s="88"/>
      <c r="B100" s="88"/>
      <c r="C100" s="88"/>
      <c r="D100" s="88"/>
      <c r="E100" s="88"/>
      <c r="F100" s="88"/>
      <c r="G100" s="88"/>
      <c r="H100" s="88"/>
      <c r="I100" s="88"/>
      <c r="J100" s="88"/>
      <c r="K100" s="88"/>
      <c r="L100" s="88"/>
      <c r="M100" s="88"/>
      <c r="N100" s="88"/>
      <c r="O100" s="88"/>
      <c r="P100" s="88"/>
      <c r="Q100" s="88"/>
      <c r="R100" s="88"/>
      <c r="S100" s="88"/>
      <c r="T100" s="88"/>
      <c r="U100" s="88"/>
      <c r="V100" s="88"/>
      <c r="W100" s="88"/>
      <c r="X100" s="88"/>
      <c r="Y100" s="88"/>
      <c r="Z100" s="88"/>
    </row>
    <row r="101" spans="1:26" ht="30.75" customHeight="1">
      <c r="A101" s="88"/>
      <c r="B101" s="88"/>
      <c r="C101" s="88"/>
      <c r="D101" s="88"/>
      <c r="E101" s="88"/>
      <c r="F101" s="88"/>
      <c r="G101" s="88"/>
      <c r="H101" s="88"/>
      <c r="I101" s="88"/>
      <c r="J101" s="88"/>
      <c r="K101" s="88"/>
      <c r="L101" s="88"/>
      <c r="M101" s="88"/>
      <c r="N101" s="88"/>
      <c r="O101" s="88"/>
      <c r="P101" s="88"/>
      <c r="Q101" s="88"/>
      <c r="R101" s="88"/>
      <c r="S101" s="88"/>
      <c r="T101" s="88"/>
      <c r="U101" s="88"/>
      <c r="V101" s="88"/>
      <c r="W101" s="88"/>
      <c r="X101" s="88"/>
      <c r="Y101" s="88"/>
      <c r="Z101" s="88"/>
    </row>
    <row r="102" spans="1:26" ht="30.75" customHeight="1">
      <c r="A102" s="88"/>
      <c r="B102" s="88"/>
      <c r="C102" s="88"/>
      <c r="D102" s="88"/>
      <c r="E102" s="88"/>
      <c r="F102" s="88"/>
      <c r="G102" s="88"/>
      <c r="H102" s="88"/>
      <c r="I102" s="88"/>
      <c r="J102" s="88"/>
      <c r="K102" s="88"/>
      <c r="L102" s="88"/>
      <c r="M102" s="88"/>
      <c r="N102" s="88"/>
      <c r="O102" s="88"/>
      <c r="P102" s="88"/>
      <c r="Q102" s="88"/>
      <c r="R102" s="88"/>
      <c r="S102" s="88"/>
      <c r="T102" s="88"/>
      <c r="U102" s="88"/>
      <c r="V102" s="88"/>
      <c r="W102" s="88"/>
      <c r="X102" s="88"/>
      <c r="Y102" s="88"/>
      <c r="Z102" s="88"/>
    </row>
    <row r="103" spans="1:26" ht="30.75" customHeight="1">
      <c r="A103" s="88"/>
      <c r="B103" s="88"/>
      <c r="C103" s="88"/>
      <c r="D103" s="88"/>
      <c r="E103" s="88"/>
      <c r="F103" s="88"/>
      <c r="G103" s="88"/>
      <c r="H103" s="88"/>
      <c r="I103" s="88"/>
      <c r="J103" s="88"/>
      <c r="K103" s="88"/>
      <c r="L103" s="88"/>
      <c r="M103" s="88"/>
      <c r="N103" s="88"/>
      <c r="O103" s="88"/>
      <c r="P103" s="88"/>
      <c r="Q103" s="88"/>
      <c r="R103" s="88"/>
      <c r="S103" s="88"/>
      <c r="T103" s="88"/>
      <c r="U103" s="88"/>
      <c r="V103" s="88"/>
      <c r="W103" s="88"/>
      <c r="X103" s="88"/>
      <c r="Y103" s="88"/>
      <c r="Z103" s="88"/>
    </row>
    <row r="104" spans="1:26" ht="30.75" customHeight="1">
      <c r="A104" s="88"/>
      <c r="B104" s="88"/>
      <c r="C104" s="88"/>
      <c r="D104" s="88"/>
      <c r="E104" s="88"/>
      <c r="F104" s="88"/>
      <c r="G104" s="88"/>
      <c r="H104" s="88"/>
      <c r="I104" s="88"/>
      <c r="J104" s="88"/>
      <c r="K104" s="88"/>
      <c r="L104" s="88"/>
      <c r="M104" s="88"/>
      <c r="N104" s="88"/>
      <c r="O104" s="88"/>
      <c r="P104" s="88"/>
      <c r="Q104" s="88"/>
      <c r="R104" s="88"/>
      <c r="S104" s="88"/>
      <c r="T104" s="88"/>
      <c r="U104" s="88"/>
      <c r="V104" s="88"/>
      <c r="W104" s="88"/>
      <c r="X104" s="88"/>
      <c r="Y104" s="88"/>
      <c r="Z104" s="88"/>
    </row>
    <row r="105" spans="1:26" ht="30.75" customHeight="1">
      <c r="A105" s="88"/>
      <c r="B105" s="88"/>
      <c r="C105" s="88"/>
      <c r="D105" s="88"/>
      <c r="E105" s="88"/>
      <c r="F105" s="88"/>
      <c r="G105" s="88"/>
      <c r="H105" s="88"/>
      <c r="I105" s="88"/>
      <c r="J105" s="88"/>
      <c r="K105" s="88"/>
      <c r="L105" s="88"/>
      <c r="M105" s="88"/>
      <c r="N105" s="88"/>
      <c r="O105" s="88"/>
      <c r="P105" s="88"/>
      <c r="Q105" s="88"/>
      <c r="R105" s="88"/>
      <c r="S105" s="88"/>
      <c r="T105" s="88"/>
      <c r="U105" s="88"/>
      <c r="V105" s="88"/>
      <c r="W105" s="88"/>
      <c r="X105" s="88"/>
      <c r="Y105" s="88"/>
      <c r="Z105" s="88"/>
    </row>
    <row r="106" spans="1:26" ht="30.75" customHeight="1">
      <c r="A106" s="88"/>
      <c r="B106" s="88"/>
      <c r="C106" s="88"/>
      <c r="D106" s="88"/>
      <c r="E106" s="88"/>
      <c r="F106" s="88"/>
      <c r="G106" s="88"/>
      <c r="H106" s="88"/>
      <c r="I106" s="88"/>
      <c r="J106" s="88"/>
      <c r="K106" s="88"/>
      <c r="L106" s="88"/>
      <c r="M106" s="88"/>
      <c r="N106" s="88"/>
      <c r="O106" s="88"/>
      <c r="P106" s="88"/>
      <c r="Q106" s="88"/>
      <c r="R106" s="88"/>
      <c r="S106" s="88"/>
      <c r="T106" s="88"/>
      <c r="U106" s="88"/>
      <c r="V106" s="88"/>
      <c r="W106" s="88"/>
      <c r="X106" s="88"/>
      <c r="Y106" s="88"/>
      <c r="Z106" s="88"/>
    </row>
    <row r="107" spans="1:26" ht="30.75" customHeight="1">
      <c r="A107" s="88"/>
      <c r="B107" s="88"/>
      <c r="C107" s="88"/>
      <c r="D107" s="88"/>
      <c r="E107" s="88"/>
      <c r="F107" s="88"/>
      <c r="G107" s="88"/>
      <c r="H107" s="88"/>
      <c r="I107" s="88"/>
      <c r="J107" s="88"/>
      <c r="K107" s="88"/>
      <c r="L107" s="88"/>
      <c r="M107" s="88"/>
      <c r="N107" s="88"/>
      <c r="O107" s="88"/>
      <c r="P107" s="88"/>
      <c r="Q107" s="88"/>
      <c r="R107" s="88"/>
      <c r="S107" s="88"/>
      <c r="T107" s="88"/>
      <c r="U107" s="88"/>
      <c r="V107" s="88"/>
      <c r="W107" s="88"/>
      <c r="X107" s="88"/>
      <c r="Y107" s="88"/>
      <c r="Z107" s="88"/>
    </row>
    <row r="108" spans="1:26" ht="30.75" customHeight="1">
      <c r="A108" s="88"/>
      <c r="B108" s="88"/>
      <c r="C108" s="88"/>
      <c r="D108" s="88"/>
      <c r="E108" s="88"/>
      <c r="F108" s="88"/>
      <c r="G108" s="88"/>
      <c r="H108" s="88"/>
      <c r="I108" s="88"/>
      <c r="J108" s="88"/>
      <c r="K108" s="88"/>
      <c r="L108" s="88"/>
      <c r="M108" s="88"/>
      <c r="N108" s="88"/>
      <c r="O108" s="88"/>
      <c r="P108" s="88"/>
      <c r="Q108" s="88"/>
      <c r="R108" s="88"/>
      <c r="S108" s="88"/>
      <c r="T108" s="88"/>
      <c r="U108" s="88"/>
      <c r="V108" s="88"/>
      <c r="W108" s="88"/>
      <c r="X108" s="88"/>
      <c r="Y108" s="88"/>
      <c r="Z108" s="88"/>
    </row>
    <row r="109" spans="1:26" ht="30.75" customHeight="1">
      <c r="A109" s="88"/>
      <c r="B109" s="88"/>
      <c r="C109" s="88"/>
      <c r="D109" s="88"/>
      <c r="E109" s="88"/>
      <c r="F109" s="88"/>
      <c r="G109" s="88"/>
      <c r="H109" s="88"/>
      <c r="I109" s="88"/>
      <c r="J109" s="88"/>
      <c r="K109" s="88"/>
      <c r="L109" s="88"/>
      <c r="M109" s="88"/>
      <c r="N109" s="88"/>
      <c r="O109" s="88"/>
      <c r="P109" s="88"/>
      <c r="Q109" s="88"/>
      <c r="R109" s="88"/>
      <c r="S109" s="88"/>
      <c r="T109" s="88"/>
      <c r="U109" s="88"/>
      <c r="V109" s="88"/>
      <c r="W109" s="88"/>
      <c r="X109" s="88"/>
      <c r="Y109" s="88"/>
      <c r="Z109" s="88"/>
    </row>
    <row r="110" spans="1:26" ht="30.75" customHeight="1">
      <c r="A110" s="88"/>
      <c r="B110" s="88"/>
      <c r="C110" s="88"/>
      <c r="D110" s="88"/>
      <c r="E110" s="88"/>
      <c r="F110" s="88"/>
      <c r="G110" s="88"/>
      <c r="H110" s="88"/>
      <c r="I110" s="88"/>
      <c r="J110" s="88"/>
      <c r="K110" s="88"/>
      <c r="L110" s="88"/>
      <c r="M110" s="88"/>
      <c r="N110" s="88"/>
      <c r="O110" s="88"/>
      <c r="P110" s="88"/>
      <c r="Q110" s="88"/>
      <c r="R110" s="88"/>
      <c r="S110" s="88"/>
      <c r="T110" s="88"/>
      <c r="U110" s="88"/>
      <c r="V110" s="88"/>
      <c r="W110" s="88"/>
      <c r="X110" s="88"/>
      <c r="Y110" s="88"/>
      <c r="Z110" s="88"/>
    </row>
    <row r="111" spans="1:26" ht="30.75" customHeight="1">
      <c r="A111" s="88"/>
      <c r="B111" s="88"/>
      <c r="C111" s="88"/>
      <c r="D111" s="88"/>
      <c r="E111" s="88"/>
      <c r="F111" s="88"/>
      <c r="G111" s="88"/>
      <c r="H111" s="88"/>
      <c r="I111" s="88"/>
      <c r="J111" s="88"/>
      <c r="K111" s="88"/>
      <c r="L111" s="88"/>
      <c r="M111" s="88"/>
      <c r="N111" s="88"/>
      <c r="O111" s="88"/>
      <c r="P111" s="88"/>
      <c r="Q111" s="88"/>
      <c r="R111" s="88"/>
      <c r="S111" s="88"/>
      <c r="T111" s="88"/>
      <c r="U111" s="88"/>
      <c r="V111" s="88"/>
      <c r="W111" s="88"/>
      <c r="X111" s="88"/>
      <c r="Y111" s="88"/>
      <c r="Z111" s="88"/>
    </row>
    <row r="112" spans="1:26" ht="30.75" customHeight="1">
      <c r="A112" s="88"/>
      <c r="B112" s="88"/>
      <c r="C112" s="88"/>
      <c r="D112" s="88"/>
      <c r="E112" s="88"/>
      <c r="F112" s="88"/>
      <c r="G112" s="88"/>
      <c r="H112" s="88"/>
      <c r="I112" s="88"/>
      <c r="J112" s="88"/>
      <c r="K112" s="88"/>
      <c r="L112" s="88"/>
      <c r="M112" s="88"/>
      <c r="N112" s="88"/>
      <c r="O112" s="88"/>
      <c r="P112" s="88"/>
      <c r="Q112" s="88"/>
      <c r="R112" s="88"/>
      <c r="S112" s="88"/>
      <c r="T112" s="88"/>
      <c r="U112" s="88"/>
      <c r="V112" s="88"/>
      <c r="W112" s="88"/>
      <c r="X112" s="88"/>
      <c r="Y112" s="88"/>
      <c r="Z112" s="88"/>
    </row>
    <row r="113" spans="1:26" ht="30.75" customHeight="1">
      <c r="A113" s="88"/>
      <c r="B113" s="88"/>
      <c r="C113" s="88"/>
      <c r="D113" s="88"/>
      <c r="E113" s="88"/>
      <c r="F113" s="88"/>
      <c r="G113" s="88"/>
      <c r="H113" s="88"/>
      <c r="I113" s="88"/>
      <c r="J113" s="88"/>
      <c r="K113" s="88"/>
      <c r="L113" s="88"/>
      <c r="M113" s="88"/>
      <c r="N113" s="88"/>
      <c r="O113" s="88"/>
      <c r="P113" s="88"/>
      <c r="Q113" s="88"/>
      <c r="R113" s="88"/>
      <c r="S113" s="88"/>
      <c r="T113" s="88"/>
      <c r="U113" s="88"/>
      <c r="V113" s="88"/>
      <c r="W113" s="88"/>
      <c r="X113" s="88"/>
      <c r="Y113" s="88"/>
      <c r="Z113" s="88"/>
    </row>
    <row r="114" spans="1:26" ht="30.75" customHeight="1">
      <c r="A114" s="88"/>
      <c r="B114" s="88"/>
      <c r="C114" s="88"/>
      <c r="D114" s="88"/>
      <c r="E114" s="88"/>
      <c r="F114" s="88"/>
      <c r="G114" s="88"/>
      <c r="H114" s="88"/>
      <c r="I114" s="88"/>
      <c r="J114" s="88"/>
      <c r="K114" s="88"/>
      <c r="L114" s="88"/>
      <c r="M114" s="88"/>
      <c r="N114" s="88"/>
      <c r="O114" s="88"/>
      <c r="P114" s="88"/>
      <c r="Q114" s="88"/>
      <c r="R114" s="88"/>
      <c r="S114" s="88"/>
      <c r="T114" s="88"/>
      <c r="U114" s="88"/>
      <c r="V114" s="88"/>
      <c r="W114" s="88"/>
      <c r="X114" s="88"/>
      <c r="Y114" s="88"/>
      <c r="Z114" s="88"/>
    </row>
    <row r="115" spans="1:26" ht="30.75" customHeight="1">
      <c r="A115" s="88"/>
      <c r="B115" s="88"/>
      <c r="C115" s="88"/>
      <c r="D115" s="88"/>
      <c r="E115" s="88"/>
      <c r="F115" s="88"/>
      <c r="G115" s="88"/>
      <c r="H115" s="88"/>
      <c r="I115" s="88"/>
      <c r="J115" s="88"/>
      <c r="K115" s="88"/>
      <c r="L115" s="88"/>
      <c r="M115" s="88"/>
      <c r="N115" s="88"/>
      <c r="O115" s="88"/>
      <c r="P115" s="88"/>
      <c r="Q115" s="88"/>
      <c r="R115" s="88"/>
      <c r="S115" s="88"/>
      <c r="T115" s="88"/>
      <c r="U115" s="88"/>
      <c r="V115" s="88"/>
      <c r="W115" s="88"/>
      <c r="X115" s="88"/>
      <c r="Y115" s="88"/>
      <c r="Z115" s="88"/>
    </row>
    <row r="116" spans="1:26" ht="30.75" customHeight="1">
      <c r="A116" s="88"/>
      <c r="B116" s="88"/>
      <c r="C116" s="88"/>
      <c r="D116" s="88"/>
      <c r="E116" s="88"/>
      <c r="F116" s="88"/>
      <c r="G116" s="88"/>
      <c r="H116" s="88"/>
      <c r="I116" s="88"/>
      <c r="J116" s="88"/>
      <c r="K116" s="88"/>
      <c r="L116" s="88"/>
      <c r="M116" s="88"/>
      <c r="N116" s="88"/>
      <c r="O116" s="88"/>
      <c r="P116" s="88"/>
      <c r="Q116" s="88"/>
      <c r="R116" s="88"/>
      <c r="S116" s="88"/>
      <c r="T116" s="88"/>
      <c r="U116" s="88"/>
      <c r="V116" s="88"/>
      <c r="W116" s="88"/>
      <c r="X116" s="88"/>
      <c r="Y116" s="88"/>
      <c r="Z116" s="88"/>
    </row>
    <row r="117" spans="1:26" ht="30.75" customHeight="1">
      <c r="A117" s="88"/>
      <c r="B117" s="88"/>
      <c r="C117" s="88"/>
      <c r="D117" s="88"/>
      <c r="E117" s="88"/>
      <c r="F117" s="88"/>
      <c r="G117" s="88"/>
      <c r="H117" s="88"/>
      <c r="I117" s="88"/>
      <c r="J117" s="88"/>
      <c r="K117" s="88"/>
      <c r="L117" s="88"/>
      <c r="M117" s="88"/>
      <c r="N117" s="88"/>
      <c r="O117" s="88"/>
      <c r="P117" s="88"/>
      <c r="Q117" s="88"/>
      <c r="R117" s="88"/>
      <c r="S117" s="88"/>
      <c r="T117" s="88"/>
      <c r="U117" s="88"/>
      <c r="V117" s="88"/>
      <c r="W117" s="88"/>
      <c r="X117" s="88"/>
      <c r="Y117" s="88"/>
      <c r="Z117" s="88"/>
    </row>
    <row r="118" spans="1:26" ht="30.75" customHeight="1">
      <c r="A118" s="88"/>
      <c r="B118" s="88"/>
      <c r="C118" s="88"/>
      <c r="D118" s="88"/>
      <c r="E118" s="88"/>
      <c r="F118" s="88"/>
      <c r="G118" s="88"/>
      <c r="H118" s="88"/>
      <c r="I118" s="88"/>
      <c r="J118" s="88"/>
      <c r="K118" s="88"/>
      <c r="L118" s="88"/>
      <c r="M118" s="88"/>
      <c r="N118" s="88"/>
      <c r="O118" s="88"/>
      <c r="P118" s="88"/>
      <c r="Q118" s="88"/>
      <c r="R118" s="88"/>
      <c r="S118" s="88"/>
      <c r="T118" s="88"/>
      <c r="U118" s="88"/>
      <c r="V118" s="88"/>
      <c r="W118" s="88"/>
      <c r="X118" s="88"/>
      <c r="Y118" s="88"/>
      <c r="Z118" s="88"/>
    </row>
    <row r="119" spans="1:26" ht="30.75" customHeight="1">
      <c r="A119" s="88"/>
      <c r="B119" s="88"/>
      <c r="C119" s="88"/>
      <c r="D119" s="88"/>
      <c r="E119" s="88"/>
      <c r="F119" s="88"/>
      <c r="G119" s="88"/>
      <c r="H119" s="88"/>
      <c r="I119" s="88"/>
      <c r="J119" s="88"/>
      <c r="K119" s="88"/>
      <c r="L119" s="88"/>
      <c r="M119" s="88"/>
      <c r="N119" s="88"/>
      <c r="O119" s="88"/>
      <c r="P119" s="88"/>
      <c r="Q119" s="88"/>
      <c r="R119" s="88"/>
      <c r="S119" s="88"/>
      <c r="T119" s="88"/>
      <c r="U119" s="88"/>
      <c r="V119" s="88"/>
      <c r="W119" s="88"/>
      <c r="X119" s="88"/>
      <c r="Y119" s="88"/>
      <c r="Z119" s="88"/>
    </row>
    <row r="120" spans="1:26" ht="30.75" customHeight="1">
      <c r="A120" s="88"/>
      <c r="B120" s="88"/>
      <c r="C120" s="88"/>
      <c r="D120" s="88"/>
      <c r="E120" s="88"/>
      <c r="F120" s="88"/>
      <c r="G120" s="88"/>
      <c r="H120" s="88"/>
      <c r="I120" s="88"/>
      <c r="J120" s="88"/>
      <c r="K120" s="88"/>
      <c r="L120" s="88"/>
      <c r="M120" s="88"/>
      <c r="N120" s="88"/>
      <c r="O120" s="88"/>
      <c r="P120" s="88"/>
      <c r="Q120" s="88"/>
      <c r="R120" s="88"/>
      <c r="S120" s="88"/>
      <c r="T120" s="88"/>
      <c r="U120" s="88"/>
      <c r="V120" s="88"/>
      <c r="W120" s="88"/>
      <c r="X120" s="88"/>
      <c r="Y120" s="88"/>
      <c r="Z120" s="88"/>
    </row>
    <row r="121" spans="1:26" ht="30.75" customHeight="1">
      <c r="A121" s="88"/>
      <c r="B121" s="88"/>
      <c r="C121" s="88"/>
      <c r="D121" s="88"/>
      <c r="E121" s="88"/>
      <c r="F121" s="88"/>
      <c r="G121" s="88"/>
      <c r="H121" s="88"/>
      <c r="I121" s="88"/>
      <c r="J121" s="88"/>
      <c r="K121" s="88"/>
      <c r="L121" s="88"/>
      <c r="M121" s="88"/>
      <c r="N121" s="88"/>
      <c r="O121" s="88"/>
      <c r="P121" s="88"/>
      <c r="Q121" s="88"/>
      <c r="R121" s="88"/>
      <c r="S121" s="88"/>
      <c r="T121" s="88"/>
      <c r="U121" s="88"/>
      <c r="V121" s="88"/>
      <c r="W121" s="88"/>
      <c r="X121" s="88"/>
      <c r="Y121" s="88"/>
      <c r="Z121" s="88"/>
    </row>
    <row r="122" spans="1:26" ht="30.75" customHeight="1">
      <c r="A122" s="88"/>
      <c r="B122" s="88"/>
      <c r="C122" s="88"/>
      <c r="D122" s="88"/>
      <c r="E122" s="88"/>
      <c r="F122" s="88"/>
      <c r="G122" s="88"/>
      <c r="H122" s="88"/>
      <c r="I122" s="88"/>
      <c r="J122" s="88"/>
      <c r="K122" s="88"/>
      <c r="L122" s="88"/>
      <c r="M122" s="88"/>
      <c r="N122" s="88"/>
      <c r="O122" s="88"/>
      <c r="P122" s="88"/>
      <c r="Q122" s="88"/>
      <c r="R122" s="88"/>
      <c r="S122" s="88"/>
      <c r="T122" s="88"/>
      <c r="U122" s="88"/>
      <c r="V122" s="88"/>
      <c r="W122" s="88"/>
      <c r="X122" s="88"/>
      <c r="Y122" s="88"/>
      <c r="Z122" s="88"/>
    </row>
    <row r="123" spans="1:26" ht="30.75" customHeight="1">
      <c r="A123" s="88"/>
      <c r="B123" s="88"/>
      <c r="C123" s="88"/>
      <c r="D123" s="88"/>
      <c r="E123" s="88"/>
      <c r="F123" s="88"/>
      <c r="G123" s="88"/>
      <c r="H123" s="88"/>
      <c r="I123" s="88"/>
      <c r="J123" s="88"/>
      <c r="K123" s="88"/>
      <c r="L123" s="88"/>
      <c r="M123" s="88"/>
      <c r="N123" s="88"/>
      <c r="O123" s="88"/>
      <c r="P123" s="88"/>
      <c r="Q123" s="88"/>
      <c r="R123" s="88"/>
      <c r="S123" s="88"/>
      <c r="T123" s="88"/>
      <c r="U123" s="88"/>
      <c r="V123" s="88"/>
      <c r="W123" s="88"/>
      <c r="X123" s="88"/>
      <c r="Y123" s="88"/>
      <c r="Z123" s="88"/>
    </row>
    <row r="124" spans="1:26" ht="30.75" customHeight="1">
      <c r="A124" s="88"/>
      <c r="B124" s="88"/>
      <c r="C124" s="88"/>
      <c r="D124" s="88"/>
      <c r="E124" s="88"/>
      <c r="F124" s="88"/>
      <c r="G124" s="88"/>
      <c r="H124" s="88"/>
      <c r="I124" s="88"/>
      <c r="J124" s="88"/>
      <c r="K124" s="88"/>
      <c r="L124" s="88"/>
      <c r="M124" s="88"/>
      <c r="N124" s="88"/>
      <c r="O124" s="88"/>
      <c r="P124" s="88"/>
      <c r="Q124" s="88"/>
      <c r="R124" s="88"/>
      <c r="S124" s="88"/>
      <c r="T124" s="88"/>
      <c r="U124" s="88"/>
      <c r="V124" s="88"/>
      <c r="W124" s="88"/>
      <c r="X124" s="88"/>
      <c r="Y124" s="88"/>
      <c r="Z124" s="88"/>
    </row>
    <row r="125" spans="1:26" ht="30.75" customHeight="1">
      <c r="A125" s="88"/>
      <c r="B125" s="88"/>
      <c r="C125" s="88"/>
      <c r="D125" s="88"/>
      <c r="E125" s="88"/>
      <c r="F125" s="88"/>
      <c r="G125" s="88"/>
      <c r="H125" s="88"/>
      <c r="I125" s="88"/>
      <c r="J125" s="88"/>
      <c r="K125" s="88"/>
      <c r="L125" s="88"/>
      <c r="M125" s="88"/>
      <c r="N125" s="88"/>
      <c r="O125" s="88"/>
      <c r="P125" s="88"/>
      <c r="Q125" s="88"/>
      <c r="R125" s="88"/>
      <c r="S125" s="88"/>
      <c r="T125" s="88"/>
      <c r="U125" s="88"/>
      <c r="V125" s="88"/>
      <c r="W125" s="88"/>
      <c r="X125" s="88"/>
      <c r="Y125" s="88"/>
      <c r="Z125" s="88"/>
    </row>
    <row r="126" spans="1:26" ht="30.75" customHeight="1">
      <c r="A126" s="88"/>
      <c r="B126" s="88"/>
      <c r="C126" s="88"/>
      <c r="D126" s="88"/>
      <c r="E126" s="88"/>
      <c r="F126" s="88"/>
      <c r="G126" s="88"/>
      <c r="H126" s="88"/>
      <c r="I126" s="88"/>
      <c r="J126" s="88"/>
      <c r="K126" s="88"/>
      <c r="L126" s="88"/>
      <c r="M126" s="88"/>
      <c r="N126" s="88"/>
      <c r="O126" s="88"/>
      <c r="P126" s="88"/>
      <c r="Q126" s="88"/>
      <c r="R126" s="88"/>
      <c r="S126" s="88"/>
      <c r="T126" s="88"/>
      <c r="U126" s="88"/>
      <c r="V126" s="88"/>
      <c r="W126" s="88"/>
      <c r="X126" s="88"/>
      <c r="Y126" s="88"/>
      <c r="Z126" s="88"/>
    </row>
    <row r="127" spans="1:26" ht="30.75" customHeight="1">
      <c r="A127" s="88"/>
      <c r="B127" s="88"/>
      <c r="C127" s="88"/>
      <c r="D127" s="88"/>
      <c r="E127" s="88"/>
      <c r="F127" s="88"/>
      <c r="G127" s="88"/>
      <c r="H127" s="88"/>
      <c r="I127" s="88"/>
      <c r="J127" s="88"/>
      <c r="K127" s="88"/>
      <c r="L127" s="88"/>
      <c r="M127" s="88"/>
      <c r="N127" s="88"/>
      <c r="O127" s="88"/>
      <c r="P127" s="88"/>
      <c r="Q127" s="88"/>
      <c r="R127" s="88"/>
      <c r="S127" s="88"/>
      <c r="T127" s="88"/>
      <c r="U127" s="88"/>
      <c r="V127" s="88"/>
      <c r="W127" s="88"/>
      <c r="X127" s="88"/>
      <c r="Y127" s="88"/>
      <c r="Z127" s="88"/>
    </row>
    <row r="128" spans="1:26" ht="30.75" customHeight="1">
      <c r="A128" s="88"/>
      <c r="B128" s="88"/>
      <c r="C128" s="88"/>
      <c r="D128" s="88"/>
      <c r="E128" s="88"/>
      <c r="F128" s="88"/>
      <c r="G128" s="88"/>
      <c r="H128" s="88"/>
      <c r="I128" s="88"/>
      <c r="J128" s="88"/>
      <c r="K128" s="88"/>
      <c r="L128" s="88"/>
      <c r="M128" s="88"/>
      <c r="N128" s="88"/>
      <c r="O128" s="88"/>
      <c r="P128" s="88"/>
      <c r="Q128" s="88"/>
      <c r="R128" s="88"/>
      <c r="S128" s="88"/>
      <c r="T128" s="88"/>
      <c r="U128" s="88"/>
      <c r="V128" s="88"/>
      <c r="W128" s="88"/>
      <c r="X128" s="88"/>
      <c r="Y128" s="88"/>
      <c r="Z128" s="88"/>
    </row>
    <row r="129" spans="1:26" ht="30.75" customHeight="1">
      <c r="A129" s="88"/>
      <c r="B129" s="88"/>
      <c r="C129" s="88"/>
      <c r="D129" s="88"/>
      <c r="E129" s="88"/>
      <c r="F129" s="88"/>
      <c r="G129" s="88"/>
      <c r="H129" s="88"/>
      <c r="I129" s="88"/>
      <c r="J129" s="88"/>
      <c r="K129" s="88"/>
      <c r="L129" s="88"/>
      <c r="M129" s="88"/>
      <c r="N129" s="88"/>
      <c r="O129" s="88"/>
      <c r="P129" s="88"/>
      <c r="Q129" s="88"/>
      <c r="R129" s="88"/>
      <c r="S129" s="88"/>
      <c r="T129" s="88"/>
      <c r="U129" s="88"/>
      <c r="V129" s="88"/>
      <c r="W129" s="88"/>
      <c r="X129" s="88"/>
      <c r="Y129" s="88"/>
      <c r="Z129" s="88"/>
    </row>
    <row r="130" spans="1:26" ht="30.75" customHeight="1">
      <c r="A130" s="88"/>
      <c r="B130" s="88"/>
      <c r="C130" s="88"/>
      <c r="D130" s="88"/>
      <c r="E130" s="88"/>
      <c r="F130" s="88"/>
      <c r="G130" s="88"/>
      <c r="H130" s="88"/>
      <c r="I130" s="88"/>
      <c r="J130" s="88"/>
      <c r="K130" s="88"/>
      <c r="L130" s="88"/>
      <c r="M130" s="88"/>
      <c r="N130" s="88"/>
      <c r="O130" s="88"/>
      <c r="P130" s="88"/>
      <c r="Q130" s="88"/>
      <c r="R130" s="88"/>
      <c r="S130" s="88"/>
      <c r="T130" s="88"/>
      <c r="U130" s="88"/>
      <c r="V130" s="88"/>
      <c r="W130" s="88"/>
      <c r="X130" s="88"/>
      <c r="Y130" s="88"/>
      <c r="Z130" s="88"/>
    </row>
    <row r="131" spans="1:26" ht="30.75" customHeight="1">
      <c r="A131" s="88"/>
      <c r="B131" s="88"/>
      <c r="C131" s="88"/>
      <c r="D131" s="88"/>
      <c r="E131" s="88"/>
      <c r="F131" s="88"/>
      <c r="G131" s="88"/>
      <c r="H131" s="88"/>
      <c r="I131" s="88"/>
      <c r="J131" s="88"/>
      <c r="K131" s="88"/>
      <c r="L131" s="88"/>
      <c r="M131" s="88"/>
      <c r="N131" s="88"/>
      <c r="O131" s="88"/>
      <c r="P131" s="88"/>
      <c r="Q131" s="88"/>
      <c r="R131" s="88"/>
      <c r="S131" s="88"/>
      <c r="T131" s="88"/>
      <c r="U131" s="88"/>
      <c r="V131" s="88"/>
      <c r="W131" s="88"/>
      <c r="X131" s="88"/>
      <c r="Y131" s="88"/>
      <c r="Z131" s="88"/>
    </row>
    <row r="132" spans="1:26" ht="30.75" customHeight="1">
      <c r="A132" s="88"/>
      <c r="B132" s="88"/>
      <c r="C132" s="88"/>
      <c r="D132" s="88"/>
      <c r="E132" s="88"/>
      <c r="F132" s="88"/>
      <c r="G132" s="88"/>
      <c r="H132" s="88"/>
      <c r="I132" s="88"/>
      <c r="J132" s="88"/>
      <c r="K132" s="88"/>
      <c r="L132" s="88"/>
      <c r="M132" s="88"/>
      <c r="N132" s="88"/>
      <c r="O132" s="88"/>
      <c r="P132" s="88"/>
      <c r="Q132" s="88"/>
      <c r="R132" s="88"/>
      <c r="S132" s="88"/>
      <c r="T132" s="88"/>
      <c r="U132" s="88"/>
      <c r="V132" s="88"/>
      <c r="W132" s="88"/>
      <c r="X132" s="88"/>
      <c r="Y132" s="88"/>
      <c r="Z132" s="88"/>
    </row>
    <row r="133" spans="1:26" ht="30.75" customHeight="1">
      <c r="A133" s="88"/>
      <c r="B133" s="88"/>
      <c r="C133" s="88"/>
      <c r="D133" s="88"/>
      <c r="E133" s="88"/>
      <c r="F133" s="88"/>
      <c r="G133" s="88"/>
      <c r="H133" s="88"/>
      <c r="I133" s="88"/>
      <c r="J133" s="88"/>
      <c r="K133" s="88"/>
      <c r="L133" s="88"/>
      <c r="M133" s="88"/>
      <c r="N133" s="88"/>
      <c r="O133" s="88"/>
      <c r="P133" s="88"/>
      <c r="Q133" s="88"/>
      <c r="R133" s="88"/>
      <c r="S133" s="88"/>
      <c r="T133" s="88"/>
      <c r="U133" s="88"/>
      <c r="V133" s="88"/>
      <c r="W133" s="88"/>
      <c r="X133" s="88"/>
      <c r="Y133" s="88"/>
      <c r="Z133" s="88"/>
    </row>
    <row r="134" spans="1:26" ht="30.75" customHeight="1">
      <c r="A134" s="88"/>
      <c r="B134" s="88"/>
      <c r="C134" s="88"/>
      <c r="D134" s="88"/>
      <c r="E134" s="88"/>
      <c r="F134" s="88"/>
      <c r="G134" s="88"/>
      <c r="H134" s="88"/>
      <c r="I134" s="88"/>
      <c r="J134" s="88"/>
      <c r="K134" s="88"/>
      <c r="L134" s="88"/>
      <c r="M134" s="88"/>
      <c r="N134" s="88"/>
      <c r="O134" s="88"/>
      <c r="P134" s="88"/>
      <c r="Q134" s="88"/>
      <c r="R134" s="88"/>
      <c r="S134" s="88"/>
      <c r="T134" s="88"/>
      <c r="U134" s="88"/>
      <c r="V134" s="88"/>
      <c r="W134" s="88"/>
      <c r="X134" s="88"/>
      <c r="Y134" s="88"/>
      <c r="Z134" s="88"/>
    </row>
    <row r="135" spans="1:26" ht="30.75" customHeight="1">
      <c r="A135" s="88"/>
      <c r="B135" s="88"/>
      <c r="C135" s="88"/>
      <c r="D135" s="88"/>
      <c r="E135" s="88"/>
      <c r="F135" s="88"/>
      <c r="G135" s="88"/>
      <c r="H135" s="88"/>
      <c r="I135" s="88"/>
      <c r="J135" s="88"/>
      <c r="K135" s="88"/>
      <c r="L135" s="88"/>
      <c r="M135" s="88"/>
      <c r="N135" s="88"/>
      <c r="O135" s="88"/>
      <c r="P135" s="88"/>
      <c r="Q135" s="88"/>
      <c r="R135" s="88"/>
      <c r="S135" s="88"/>
      <c r="T135" s="88"/>
      <c r="U135" s="88"/>
      <c r="V135" s="88"/>
      <c r="W135" s="88"/>
      <c r="X135" s="88"/>
      <c r="Y135" s="88"/>
      <c r="Z135" s="88"/>
    </row>
    <row r="136" spans="1:26" ht="30.75" customHeight="1">
      <c r="A136" s="88"/>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row>
    <row r="137" spans="1:26" ht="30.75" customHeight="1">
      <c r="A137" s="88"/>
      <c r="B137" s="88"/>
      <c r="C137" s="88"/>
      <c r="D137" s="88"/>
      <c r="E137" s="88"/>
      <c r="F137" s="88"/>
      <c r="G137" s="88"/>
      <c r="H137" s="88"/>
      <c r="I137" s="88"/>
      <c r="J137" s="88"/>
      <c r="K137" s="88"/>
      <c r="L137" s="88"/>
      <c r="M137" s="88"/>
      <c r="N137" s="88"/>
      <c r="O137" s="88"/>
      <c r="P137" s="88"/>
      <c r="Q137" s="88"/>
      <c r="R137" s="88"/>
      <c r="S137" s="88"/>
      <c r="T137" s="88"/>
      <c r="U137" s="88"/>
      <c r="V137" s="88"/>
      <c r="W137" s="88"/>
      <c r="X137" s="88"/>
      <c r="Y137" s="88"/>
      <c r="Z137" s="88"/>
    </row>
    <row r="138" spans="1:26" ht="30.75" customHeight="1">
      <c r="A138" s="88"/>
      <c r="B138" s="88"/>
      <c r="C138" s="88"/>
      <c r="D138" s="88"/>
      <c r="E138" s="88"/>
      <c r="F138" s="88"/>
      <c r="G138" s="88"/>
      <c r="H138" s="88"/>
      <c r="I138" s="88"/>
      <c r="J138" s="88"/>
      <c r="K138" s="88"/>
      <c r="L138" s="88"/>
      <c r="M138" s="88"/>
      <c r="N138" s="88"/>
      <c r="O138" s="88"/>
      <c r="P138" s="88"/>
      <c r="Q138" s="88"/>
      <c r="R138" s="88"/>
      <c r="S138" s="88"/>
      <c r="T138" s="88"/>
      <c r="U138" s="88"/>
      <c r="V138" s="88"/>
      <c r="W138" s="88"/>
      <c r="X138" s="88"/>
      <c r="Y138" s="88"/>
      <c r="Z138" s="88"/>
    </row>
    <row r="139" spans="1:26" ht="30.75" customHeight="1">
      <c r="A139" s="88"/>
      <c r="B139" s="88"/>
      <c r="C139" s="88"/>
      <c r="D139" s="88"/>
      <c r="E139" s="88"/>
      <c r="F139" s="88"/>
      <c r="G139" s="88"/>
      <c r="H139" s="88"/>
      <c r="I139" s="88"/>
      <c r="J139" s="88"/>
      <c r="K139" s="88"/>
      <c r="L139" s="88"/>
      <c r="M139" s="88"/>
      <c r="N139" s="88"/>
      <c r="O139" s="88"/>
      <c r="P139" s="88"/>
      <c r="Q139" s="88"/>
      <c r="R139" s="88"/>
      <c r="S139" s="88"/>
      <c r="T139" s="88"/>
      <c r="U139" s="88"/>
      <c r="V139" s="88"/>
      <c r="W139" s="88"/>
      <c r="X139" s="88"/>
      <c r="Y139" s="88"/>
      <c r="Z139" s="88"/>
    </row>
    <row r="140" spans="1:26" ht="30.75" customHeight="1">
      <c r="A140" s="88"/>
      <c r="B140" s="88"/>
      <c r="C140" s="88"/>
      <c r="D140" s="88"/>
      <c r="E140" s="88"/>
      <c r="F140" s="88"/>
      <c r="G140" s="88"/>
      <c r="H140" s="88"/>
      <c r="I140" s="88"/>
      <c r="J140" s="88"/>
      <c r="K140" s="88"/>
      <c r="L140" s="88"/>
      <c r="M140" s="88"/>
      <c r="N140" s="88"/>
      <c r="O140" s="88"/>
      <c r="P140" s="88"/>
      <c r="Q140" s="88"/>
      <c r="R140" s="88"/>
      <c r="S140" s="88"/>
      <c r="T140" s="88"/>
      <c r="U140" s="88"/>
      <c r="V140" s="88"/>
      <c r="W140" s="88"/>
      <c r="X140" s="88"/>
      <c r="Y140" s="88"/>
      <c r="Z140" s="88"/>
    </row>
    <row r="141" spans="1:26" ht="30.75" customHeight="1">
      <c r="A141" s="88"/>
      <c r="B141" s="88"/>
      <c r="C141" s="88"/>
      <c r="D141" s="88"/>
      <c r="E141" s="88"/>
      <c r="F141" s="88"/>
      <c r="G141" s="88"/>
      <c r="H141" s="88"/>
      <c r="I141" s="88"/>
      <c r="J141" s="88"/>
      <c r="K141" s="88"/>
      <c r="L141" s="88"/>
      <c r="M141" s="88"/>
      <c r="N141" s="88"/>
      <c r="O141" s="88"/>
      <c r="P141" s="88"/>
      <c r="Q141" s="88"/>
      <c r="R141" s="88"/>
      <c r="S141" s="88"/>
      <c r="T141" s="88"/>
      <c r="U141" s="88"/>
      <c r="V141" s="88"/>
      <c r="W141" s="88"/>
      <c r="X141" s="88"/>
      <c r="Y141" s="88"/>
      <c r="Z141" s="88"/>
    </row>
    <row r="142" spans="1:26" ht="30.75" customHeight="1">
      <c r="A142" s="88"/>
      <c r="B142" s="88"/>
      <c r="C142" s="88"/>
      <c r="D142" s="88"/>
      <c r="E142" s="88"/>
      <c r="F142" s="88"/>
      <c r="G142" s="88"/>
      <c r="H142" s="88"/>
      <c r="I142" s="88"/>
      <c r="J142" s="88"/>
      <c r="K142" s="88"/>
      <c r="L142" s="88"/>
      <c r="M142" s="88"/>
      <c r="N142" s="88"/>
      <c r="O142" s="88"/>
      <c r="P142" s="88"/>
      <c r="Q142" s="88"/>
      <c r="R142" s="88"/>
      <c r="S142" s="88"/>
      <c r="T142" s="88"/>
      <c r="U142" s="88"/>
      <c r="V142" s="88"/>
      <c r="W142" s="88"/>
      <c r="X142" s="88"/>
      <c r="Y142" s="88"/>
      <c r="Z142" s="88"/>
    </row>
    <row r="143" spans="1:26" ht="30.75" customHeight="1">
      <c r="A143" s="88"/>
      <c r="B143" s="88"/>
      <c r="C143" s="88"/>
      <c r="D143" s="88"/>
      <c r="E143" s="88"/>
      <c r="F143" s="88"/>
      <c r="G143" s="88"/>
      <c r="H143" s="88"/>
      <c r="I143" s="88"/>
      <c r="J143" s="88"/>
      <c r="K143" s="88"/>
      <c r="L143" s="88"/>
      <c r="M143" s="88"/>
      <c r="N143" s="88"/>
      <c r="O143" s="88"/>
      <c r="P143" s="88"/>
      <c r="Q143" s="88"/>
      <c r="R143" s="88"/>
      <c r="S143" s="88"/>
      <c r="T143" s="88"/>
      <c r="U143" s="88"/>
      <c r="V143" s="88"/>
      <c r="W143" s="88"/>
      <c r="X143" s="88"/>
      <c r="Y143" s="88"/>
      <c r="Z143" s="88"/>
    </row>
    <row r="144" spans="1:26" ht="30.75" customHeight="1">
      <c r="A144" s="88"/>
      <c r="B144" s="88"/>
      <c r="C144" s="88"/>
      <c r="D144" s="88"/>
      <c r="E144" s="88"/>
      <c r="F144" s="88"/>
      <c r="G144" s="88"/>
      <c r="H144" s="88"/>
      <c r="I144" s="88"/>
      <c r="J144" s="88"/>
      <c r="K144" s="88"/>
      <c r="L144" s="88"/>
      <c r="M144" s="88"/>
      <c r="N144" s="88"/>
      <c r="O144" s="88"/>
      <c r="P144" s="88"/>
      <c r="Q144" s="88"/>
      <c r="R144" s="88"/>
      <c r="S144" s="88"/>
      <c r="T144" s="88"/>
      <c r="U144" s="88"/>
      <c r="V144" s="88"/>
      <c r="W144" s="88"/>
      <c r="X144" s="88"/>
      <c r="Y144" s="88"/>
      <c r="Z144" s="88"/>
    </row>
    <row r="145" spans="1:26" ht="30.75" customHeight="1">
      <c r="A145" s="88"/>
      <c r="B145" s="88"/>
      <c r="C145" s="88"/>
      <c r="D145" s="88"/>
      <c r="E145" s="88"/>
      <c r="F145" s="88"/>
      <c r="G145" s="88"/>
      <c r="H145" s="88"/>
      <c r="I145" s="88"/>
      <c r="J145" s="88"/>
      <c r="K145" s="88"/>
      <c r="L145" s="88"/>
      <c r="M145" s="88"/>
      <c r="N145" s="88"/>
      <c r="O145" s="88"/>
      <c r="P145" s="88"/>
      <c r="Q145" s="88"/>
      <c r="R145" s="88"/>
      <c r="S145" s="88"/>
      <c r="T145" s="88"/>
      <c r="U145" s="88"/>
      <c r="V145" s="88"/>
      <c r="W145" s="88"/>
      <c r="X145" s="88"/>
      <c r="Y145" s="88"/>
      <c r="Z145" s="88"/>
    </row>
    <row r="146" spans="1:26" ht="30.75" customHeight="1">
      <c r="A146" s="88"/>
      <c r="B146" s="88"/>
      <c r="C146" s="88"/>
      <c r="D146" s="88"/>
      <c r="E146" s="88"/>
      <c r="F146" s="88"/>
      <c r="G146" s="88"/>
      <c r="H146" s="88"/>
      <c r="I146" s="88"/>
      <c r="J146" s="88"/>
      <c r="K146" s="88"/>
      <c r="L146" s="88"/>
      <c r="M146" s="88"/>
      <c r="N146" s="88"/>
      <c r="O146" s="88"/>
      <c r="P146" s="88"/>
      <c r="Q146" s="88"/>
      <c r="R146" s="88"/>
      <c r="S146" s="88"/>
      <c r="T146" s="88"/>
      <c r="U146" s="88"/>
      <c r="V146" s="88"/>
      <c r="W146" s="88"/>
      <c r="X146" s="88"/>
      <c r="Y146" s="88"/>
      <c r="Z146" s="88"/>
    </row>
    <row r="147" spans="1:26" ht="30.75" customHeight="1">
      <c r="A147" s="88"/>
      <c r="B147" s="88"/>
      <c r="C147" s="88"/>
      <c r="D147" s="88"/>
      <c r="E147" s="88"/>
      <c r="F147" s="88"/>
      <c r="G147" s="88"/>
      <c r="H147" s="88"/>
      <c r="I147" s="88"/>
      <c r="J147" s="88"/>
      <c r="K147" s="88"/>
      <c r="L147" s="88"/>
      <c r="M147" s="88"/>
      <c r="N147" s="88"/>
      <c r="O147" s="88"/>
      <c r="P147" s="88"/>
      <c r="Q147" s="88"/>
      <c r="R147" s="88"/>
      <c r="S147" s="88"/>
      <c r="T147" s="88"/>
      <c r="U147" s="88"/>
      <c r="V147" s="88"/>
      <c r="W147" s="88"/>
      <c r="X147" s="88"/>
      <c r="Y147" s="88"/>
      <c r="Z147" s="88"/>
    </row>
    <row r="148" spans="1:26" ht="30.75" customHeight="1">
      <c r="A148" s="88"/>
      <c r="B148" s="88"/>
      <c r="C148" s="88"/>
      <c r="D148" s="88"/>
      <c r="E148" s="88"/>
      <c r="F148" s="88"/>
      <c r="G148" s="88"/>
      <c r="H148" s="88"/>
      <c r="I148" s="88"/>
      <c r="J148" s="88"/>
      <c r="K148" s="88"/>
      <c r="L148" s="88"/>
      <c r="M148" s="88"/>
      <c r="N148" s="88"/>
      <c r="O148" s="88"/>
      <c r="P148" s="88"/>
      <c r="Q148" s="88"/>
      <c r="R148" s="88"/>
      <c r="S148" s="88"/>
      <c r="T148" s="88"/>
      <c r="U148" s="88"/>
      <c r="V148" s="88"/>
      <c r="W148" s="88"/>
      <c r="X148" s="88"/>
      <c r="Y148" s="88"/>
      <c r="Z148" s="88"/>
    </row>
    <row r="149" spans="1:26" ht="30.75" customHeight="1">
      <c r="A149" s="88"/>
      <c r="B149" s="88"/>
      <c r="C149" s="88"/>
      <c r="D149" s="88"/>
      <c r="E149" s="88"/>
      <c r="F149" s="88"/>
      <c r="G149" s="88"/>
      <c r="H149" s="88"/>
      <c r="I149" s="88"/>
      <c r="J149" s="88"/>
      <c r="K149" s="88"/>
      <c r="L149" s="88"/>
      <c r="M149" s="88"/>
      <c r="N149" s="88"/>
      <c r="O149" s="88"/>
      <c r="P149" s="88"/>
      <c r="Q149" s="88"/>
      <c r="R149" s="88"/>
      <c r="S149" s="88"/>
      <c r="T149" s="88"/>
      <c r="U149" s="88"/>
      <c r="V149" s="88"/>
      <c r="W149" s="88"/>
      <c r="X149" s="88"/>
      <c r="Y149" s="88"/>
      <c r="Z149" s="88"/>
    </row>
    <row r="150" spans="1:26" ht="30.75" customHeight="1">
      <c r="A150" s="88"/>
      <c r="B150" s="88"/>
      <c r="C150" s="88"/>
      <c r="D150" s="88"/>
      <c r="E150" s="88"/>
      <c r="F150" s="88"/>
      <c r="G150" s="88"/>
      <c r="H150" s="88"/>
      <c r="I150" s="88"/>
      <c r="J150" s="88"/>
      <c r="K150" s="88"/>
      <c r="L150" s="88"/>
      <c r="M150" s="88"/>
      <c r="N150" s="88"/>
      <c r="O150" s="88"/>
      <c r="P150" s="88"/>
      <c r="Q150" s="88"/>
      <c r="R150" s="88"/>
      <c r="S150" s="88"/>
      <c r="T150" s="88"/>
      <c r="U150" s="88"/>
      <c r="V150" s="88"/>
      <c r="W150" s="88"/>
      <c r="X150" s="88"/>
      <c r="Y150" s="88"/>
      <c r="Z150" s="88"/>
    </row>
    <row r="151" spans="1:26" ht="30.75" customHeight="1">
      <c r="A151" s="88"/>
      <c r="B151" s="88"/>
      <c r="C151" s="88"/>
      <c r="D151" s="88"/>
      <c r="E151" s="88"/>
      <c r="F151" s="88"/>
      <c r="G151" s="88"/>
      <c r="H151" s="88"/>
      <c r="I151" s="88"/>
      <c r="J151" s="88"/>
      <c r="K151" s="88"/>
      <c r="L151" s="88"/>
      <c r="M151" s="88"/>
      <c r="N151" s="88"/>
      <c r="O151" s="88"/>
      <c r="P151" s="88"/>
      <c r="Q151" s="88"/>
      <c r="R151" s="88"/>
      <c r="S151" s="88"/>
      <c r="T151" s="88"/>
      <c r="U151" s="88"/>
      <c r="V151" s="88"/>
      <c r="W151" s="88"/>
      <c r="X151" s="88"/>
      <c r="Y151" s="88"/>
      <c r="Z151" s="88"/>
    </row>
    <row r="152" spans="1:26" ht="30.75" customHeight="1">
      <c r="A152" s="88"/>
      <c r="B152" s="88"/>
      <c r="C152" s="88"/>
      <c r="D152" s="88"/>
      <c r="E152" s="88"/>
      <c r="F152" s="88"/>
      <c r="G152" s="88"/>
      <c r="H152" s="88"/>
      <c r="I152" s="88"/>
      <c r="J152" s="88"/>
      <c r="K152" s="88"/>
      <c r="L152" s="88"/>
      <c r="M152" s="88"/>
      <c r="N152" s="88"/>
      <c r="O152" s="88"/>
      <c r="P152" s="88"/>
      <c r="Q152" s="88"/>
      <c r="R152" s="88"/>
      <c r="S152" s="88"/>
      <c r="T152" s="88"/>
      <c r="U152" s="88"/>
      <c r="V152" s="88"/>
      <c r="W152" s="88"/>
      <c r="X152" s="88"/>
      <c r="Y152" s="88"/>
      <c r="Z152" s="88"/>
    </row>
    <row r="153" spans="1:26" ht="30.75" customHeight="1">
      <c r="A153" s="88"/>
      <c r="B153" s="88"/>
      <c r="C153" s="88"/>
      <c r="D153" s="88"/>
      <c r="E153" s="88"/>
      <c r="F153" s="88"/>
      <c r="G153" s="88"/>
      <c r="H153" s="88"/>
      <c r="I153" s="88"/>
      <c r="J153" s="88"/>
      <c r="K153" s="88"/>
      <c r="L153" s="88"/>
      <c r="M153" s="88"/>
      <c r="N153" s="88"/>
      <c r="O153" s="88"/>
      <c r="P153" s="88"/>
      <c r="Q153" s="88"/>
      <c r="R153" s="88"/>
      <c r="S153" s="88"/>
      <c r="T153" s="88"/>
      <c r="U153" s="88"/>
      <c r="V153" s="88"/>
      <c r="W153" s="88"/>
      <c r="X153" s="88"/>
      <c r="Y153" s="88"/>
      <c r="Z153" s="88"/>
    </row>
    <row r="154" spans="1:26" ht="30.75" customHeight="1">
      <c r="A154" s="88"/>
      <c r="B154" s="88"/>
      <c r="C154" s="88"/>
      <c r="D154" s="88"/>
      <c r="E154" s="88"/>
      <c r="F154" s="88"/>
      <c r="G154" s="88"/>
      <c r="H154" s="88"/>
      <c r="I154" s="88"/>
      <c r="J154" s="88"/>
      <c r="K154" s="88"/>
      <c r="L154" s="88"/>
      <c r="M154" s="88"/>
      <c r="N154" s="88"/>
      <c r="O154" s="88"/>
      <c r="P154" s="88"/>
      <c r="Q154" s="88"/>
      <c r="R154" s="88"/>
      <c r="S154" s="88"/>
      <c r="T154" s="88"/>
      <c r="U154" s="88"/>
      <c r="V154" s="88"/>
      <c r="W154" s="88"/>
      <c r="X154" s="88"/>
      <c r="Y154" s="88"/>
      <c r="Z154" s="88"/>
    </row>
    <row r="155" spans="1:26" ht="30.75" customHeight="1">
      <c r="A155" s="88"/>
      <c r="B155" s="88"/>
      <c r="C155" s="88"/>
      <c r="D155" s="88"/>
      <c r="E155" s="88"/>
      <c r="F155" s="88"/>
      <c r="G155" s="88"/>
      <c r="H155" s="88"/>
      <c r="I155" s="88"/>
      <c r="J155" s="88"/>
      <c r="K155" s="88"/>
      <c r="L155" s="88"/>
      <c r="M155" s="88"/>
      <c r="N155" s="88"/>
      <c r="O155" s="88"/>
      <c r="P155" s="88"/>
      <c r="Q155" s="88"/>
      <c r="R155" s="88"/>
      <c r="S155" s="88"/>
      <c r="T155" s="88"/>
      <c r="U155" s="88"/>
      <c r="V155" s="88"/>
      <c r="W155" s="88"/>
      <c r="X155" s="88"/>
      <c r="Y155" s="88"/>
      <c r="Z155" s="88"/>
    </row>
    <row r="156" spans="1:26" ht="30.75" customHeight="1">
      <c r="A156" s="88"/>
      <c r="B156" s="88"/>
      <c r="C156" s="88"/>
      <c r="D156" s="88"/>
      <c r="E156" s="88"/>
      <c r="F156" s="88"/>
      <c r="G156" s="88"/>
      <c r="H156" s="88"/>
      <c r="I156" s="88"/>
      <c r="J156" s="88"/>
      <c r="K156" s="88"/>
      <c r="L156" s="88"/>
      <c r="M156" s="88"/>
      <c r="N156" s="88"/>
      <c r="O156" s="88"/>
      <c r="P156" s="88"/>
      <c r="Q156" s="88"/>
      <c r="R156" s="88"/>
      <c r="S156" s="88"/>
      <c r="T156" s="88"/>
      <c r="U156" s="88"/>
      <c r="V156" s="88"/>
      <c r="W156" s="88"/>
      <c r="X156" s="88"/>
      <c r="Y156" s="88"/>
      <c r="Z156" s="88"/>
    </row>
    <row r="157" spans="1:26" ht="30.75" customHeight="1">
      <c r="A157" s="88"/>
      <c r="B157" s="88"/>
      <c r="C157" s="88"/>
      <c r="D157" s="88"/>
      <c r="E157" s="88"/>
      <c r="F157" s="88"/>
      <c r="G157" s="88"/>
      <c r="H157" s="88"/>
      <c r="I157" s="88"/>
      <c r="J157" s="88"/>
      <c r="K157" s="88"/>
      <c r="L157" s="88"/>
      <c r="M157" s="88"/>
      <c r="N157" s="88"/>
      <c r="O157" s="88"/>
      <c r="P157" s="88"/>
      <c r="Q157" s="88"/>
      <c r="R157" s="88"/>
      <c r="S157" s="88"/>
      <c r="T157" s="88"/>
      <c r="U157" s="88"/>
      <c r="V157" s="88"/>
      <c r="W157" s="88"/>
      <c r="X157" s="88"/>
      <c r="Y157" s="88"/>
      <c r="Z157" s="88"/>
    </row>
    <row r="158" spans="1:26" ht="30.75" customHeight="1">
      <c r="A158" s="88"/>
      <c r="B158" s="88"/>
      <c r="C158" s="88"/>
      <c r="D158" s="88"/>
      <c r="E158" s="88"/>
      <c r="F158" s="88"/>
      <c r="G158" s="88"/>
      <c r="H158" s="88"/>
      <c r="I158" s="88"/>
      <c r="J158" s="88"/>
      <c r="K158" s="88"/>
      <c r="L158" s="88"/>
      <c r="M158" s="88"/>
      <c r="N158" s="88"/>
      <c r="O158" s="88"/>
      <c r="P158" s="88"/>
      <c r="Q158" s="88"/>
      <c r="R158" s="88"/>
      <c r="S158" s="88"/>
      <c r="T158" s="88"/>
      <c r="U158" s="88"/>
      <c r="V158" s="88"/>
      <c r="W158" s="88"/>
      <c r="X158" s="88"/>
      <c r="Y158" s="88"/>
      <c r="Z158" s="88"/>
    </row>
    <row r="159" spans="1:26" ht="30.75" customHeight="1">
      <c r="A159" s="88"/>
      <c r="B159" s="88"/>
      <c r="C159" s="88"/>
      <c r="D159" s="88"/>
      <c r="E159" s="88"/>
      <c r="F159" s="88"/>
      <c r="G159" s="88"/>
      <c r="H159" s="88"/>
      <c r="I159" s="88"/>
      <c r="J159" s="88"/>
      <c r="K159" s="88"/>
      <c r="L159" s="88"/>
      <c r="M159" s="88"/>
      <c r="N159" s="88"/>
      <c r="O159" s="88"/>
      <c r="P159" s="88"/>
      <c r="Q159" s="88"/>
      <c r="R159" s="88"/>
      <c r="S159" s="88"/>
      <c r="T159" s="88"/>
      <c r="U159" s="88"/>
      <c r="V159" s="88"/>
      <c r="W159" s="88"/>
      <c r="X159" s="88"/>
      <c r="Y159" s="88"/>
      <c r="Z159" s="88"/>
    </row>
    <row r="160" spans="1:26" ht="30.75" customHeight="1">
      <c r="A160" s="88"/>
      <c r="B160" s="88"/>
      <c r="C160" s="88"/>
      <c r="D160" s="88"/>
      <c r="E160" s="88"/>
      <c r="F160" s="88"/>
      <c r="G160" s="88"/>
      <c r="H160" s="88"/>
      <c r="I160" s="88"/>
      <c r="J160" s="88"/>
      <c r="K160" s="88"/>
      <c r="L160" s="88"/>
      <c r="M160" s="88"/>
      <c r="N160" s="88"/>
      <c r="O160" s="88"/>
      <c r="P160" s="88"/>
      <c r="Q160" s="88"/>
      <c r="R160" s="88"/>
      <c r="S160" s="88"/>
      <c r="T160" s="88"/>
      <c r="U160" s="88"/>
      <c r="V160" s="88"/>
      <c r="W160" s="88"/>
      <c r="X160" s="88"/>
      <c r="Y160" s="88"/>
      <c r="Z160" s="88"/>
    </row>
    <row r="161" spans="1:26" ht="30.75" customHeight="1">
      <c r="A161" s="88"/>
      <c r="B161" s="88"/>
      <c r="C161" s="88"/>
      <c r="D161" s="88"/>
      <c r="E161" s="88"/>
      <c r="F161" s="88"/>
      <c r="G161" s="88"/>
      <c r="H161" s="88"/>
      <c r="I161" s="88"/>
      <c r="J161" s="88"/>
      <c r="K161" s="88"/>
      <c r="L161" s="88"/>
      <c r="M161" s="88"/>
      <c r="N161" s="88"/>
      <c r="O161" s="88"/>
      <c r="P161" s="88"/>
      <c r="Q161" s="88"/>
      <c r="R161" s="88"/>
      <c r="S161" s="88"/>
      <c r="T161" s="88"/>
      <c r="U161" s="88"/>
      <c r="V161" s="88"/>
      <c r="W161" s="88"/>
      <c r="X161" s="88"/>
      <c r="Y161" s="88"/>
      <c r="Z161" s="88"/>
    </row>
    <row r="162" spans="1:26" ht="30.75" customHeight="1">
      <c r="A162" s="88"/>
      <c r="B162" s="88"/>
      <c r="C162" s="88"/>
      <c r="D162" s="88"/>
      <c r="E162" s="88"/>
      <c r="F162" s="88"/>
      <c r="G162" s="88"/>
      <c r="H162" s="88"/>
      <c r="I162" s="88"/>
      <c r="J162" s="88"/>
      <c r="K162" s="88"/>
      <c r="L162" s="88"/>
      <c r="M162" s="88"/>
      <c r="N162" s="88"/>
      <c r="O162" s="88"/>
      <c r="P162" s="88"/>
      <c r="Q162" s="88"/>
      <c r="R162" s="88"/>
      <c r="S162" s="88"/>
      <c r="T162" s="88"/>
      <c r="U162" s="88"/>
      <c r="V162" s="88"/>
      <c r="W162" s="88"/>
      <c r="X162" s="88"/>
      <c r="Y162" s="88"/>
      <c r="Z162" s="88"/>
    </row>
    <row r="163" spans="1:26" ht="30.75" customHeight="1">
      <c r="A163" s="88"/>
      <c r="B163" s="88"/>
      <c r="C163" s="88"/>
      <c r="D163" s="88"/>
      <c r="E163" s="88"/>
      <c r="F163" s="88"/>
      <c r="G163" s="88"/>
      <c r="H163" s="88"/>
      <c r="I163" s="88"/>
      <c r="J163" s="88"/>
      <c r="K163" s="88"/>
      <c r="L163" s="88"/>
      <c r="M163" s="88"/>
      <c r="N163" s="88"/>
      <c r="O163" s="88"/>
      <c r="P163" s="88"/>
      <c r="Q163" s="88"/>
      <c r="R163" s="88"/>
      <c r="S163" s="88"/>
      <c r="T163" s="88"/>
      <c r="U163" s="88"/>
      <c r="V163" s="88"/>
      <c r="W163" s="88"/>
      <c r="X163" s="88"/>
      <c r="Y163" s="88"/>
      <c r="Z163" s="88"/>
    </row>
    <row r="164" spans="1:26" ht="30.75" customHeight="1">
      <c r="A164" s="88"/>
      <c r="B164" s="88"/>
      <c r="C164" s="88"/>
      <c r="D164" s="88"/>
      <c r="E164" s="88"/>
      <c r="F164" s="88"/>
      <c r="G164" s="88"/>
      <c r="H164" s="88"/>
      <c r="I164" s="88"/>
      <c r="J164" s="88"/>
      <c r="K164" s="88"/>
      <c r="L164" s="88"/>
      <c r="M164" s="88"/>
      <c r="N164" s="88"/>
      <c r="O164" s="88"/>
      <c r="P164" s="88"/>
      <c r="Q164" s="88"/>
      <c r="R164" s="88"/>
      <c r="S164" s="88"/>
      <c r="T164" s="88"/>
      <c r="U164" s="88"/>
      <c r="V164" s="88"/>
      <c r="W164" s="88"/>
      <c r="X164" s="88"/>
      <c r="Y164" s="88"/>
      <c r="Z164" s="88"/>
    </row>
    <row r="165" spans="1:26" ht="30.75" customHeight="1">
      <c r="A165" s="88"/>
      <c r="B165" s="88"/>
      <c r="C165" s="88"/>
      <c r="D165" s="88"/>
      <c r="E165" s="88"/>
      <c r="F165" s="88"/>
      <c r="G165" s="88"/>
      <c r="H165" s="88"/>
      <c r="I165" s="88"/>
      <c r="J165" s="88"/>
      <c r="K165" s="88"/>
      <c r="L165" s="88"/>
      <c r="M165" s="88"/>
      <c r="N165" s="88"/>
      <c r="O165" s="88"/>
      <c r="P165" s="88"/>
      <c r="Q165" s="88"/>
      <c r="R165" s="88"/>
      <c r="S165" s="88"/>
      <c r="T165" s="88"/>
      <c r="U165" s="88"/>
      <c r="V165" s="88"/>
      <c r="W165" s="88"/>
      <c r="X165" s="88"/>
      <c r="Y165" s="88"/>
      <c r="Z165" s="88"/>
    </row>
    <row r="166" spans="1:26" ht="30.75" customHeight="1">
      <c r="A166" s="88"/>
      <c r="B166" s="88"/>
      <c r="C166" s="88"/>
      <c r="D166" s="88"/>
      <c r="E166" s="88"/>
      <c r="F166" s="88"/>
      <c r="G166" s="88"/>
      <c r="H166" s="88"/>
      <c r="I166" s="88"/>
      <c r="J166" s="88"/>
      <c r="K166" s="88"/>
      <c r="L166" s="88"/>
      <c r="M166" s="88"/>
      <c r="N166" s="88"/>
      <c r="O166" s="88"/>
      <c r="P166" s="88"/>
      <c r="Q166" s="88"/>
      <c r="R166" s="88"/>
      <c r="S166" s="88"/>
      <c r="T166" s="88"/>
      <c r="U166" s="88"/>
      <c r="V166" s="88"/>
      <c r="W166" s="88"/>
      <c r="X166" s="88"/>
      <c r="Y166" s="88"/>
      <c r="Z166" s="88"/>
    </row>
    <row r="167" spans="1:26" ht="30.75" customHeight="1">
      <c r="A167" s="88"/>
      <c r="B167" s="88"/>
      <c r="C167" s="88"/>
      <c r="D167" s="88"/>
      <c r="E167" s="88"/>
      <c r="F167" s="88"/>
      <c r="G167" s="88"/>
      <c r="H167" s="88"/>
      <c r="I167" s="88"/>
      <c r="J167" s="88"/>
      <c r="K167" s="88"/>
      <c r="L167" s="88"/>
      <c r="M167" s="88"/>
      <c r="N167" s="88"/>
      <c r="O167" s="88"/>
      <c r="P167" s="88"/>
      <c r="Q167" s="88"/>
      <c r="R167" s="88"/>
      <c r="S167" s="88"/>
      <c r="T167" s="88"/>
      <c r="U167" s="88"/>
      <c r="V167" s="88"/>
      <c r="W167" s="88"/>
      <c r="X167" s="88"/>
      <c r="Y167" s="88"/>
      <c r="Z167" s="88"/>
    </row>
    <row r="168" spans="1:26" ht="30.75" customHeight="1">
      <c r="A168" s="88"/>
      <c r="B168" s="88"/>
      <c r="C168" s="88"/>
      <c r="D168" s="88"/>
      <c r="E168" s="88"/>
      <c r="F168" s="88"/>
      <c r="G168" s="88"/>
      <c r="H168" s="88"/>
      <c r="I168" s="88"/>
      <c r="J168" s="88"/>
      <c r="K168" s="88"/>
      <c r="L168" s="88"/>
      <c r="M168" s="88"/>
      <c r="N168" s="88"/>
      <c r="O168" s="88"/>
      <c r="P168" s="88"/>
      <c r="Q168" s="88"/>
      <c r="R168" s="88"/>
      <c r="S168" s="88"/>
      <c r="T168" s="88"/>
      <c r="U168" s="88"/>
      <c r="V168" s="88"/>
      <c r="W168" s="88"/>
      <c r="X168" s="88"/>
      <c r="Y168" s="88"/>
      <c r="Z168" s="88"/>
    </row>
    <row r="169" spans="1:26" ht="30.75" customHeight="1">
      <c r="A169" s="88"/>
      <c r="B169" s="88"/>
      <c r="C169" s="88"/>
      <c r="D169" s="88"/>
      <c r="E169" s="88"/>
      <c r="F169" s="88"/>
      <c r="G169" s="88"/>
      <c r="H169" s="88"/>
      <c r="I169" s="88"/>
      <c r="J169" s="88"/>
      <c r="K169" s="88"/>
      <c r="L169" s="88"/>
      <c r="M169" s="88"/>
      <c r="N169" s="88"/>
      <c r="O169" s="88"/>
      <c r="P169" s="88"/>
      <c r="Q169" s="88"/>
      <c r="R169" s="88"/>
      <c r="S169" s="88"/>
      <c r="T169" s="88"/>
      <c r="U169" s="88"/>
      <c r="V169" s="88"/>
      <c r="W169" s="88"/>
      <c r="X169" s="88"/>
      <c r="Y169" s="88"/>
      <c r="Z169" s="88"/>
    </row>
    <row r="170" spans="1:26" ht="30.75" customHeight="1">
      <c r="A170" s="88"/>
      <c r="B170" s="88"/>
      <c r="C170" s="88"/>
      <c r="D170" s="88"/>
      <c r="E170" s="88"/>
      <c r="F170" s="88"/>
      <c r="G170" s="88"/>
      <c r="H170" s="88"/>
      <c r="I170" s="88"/>
      <c r="J170" s="88"/>
      <c r="K170" s="88"/>
      <c r="L170" s="88"/>
      <c r="M170" s="88"/>
      <c r="N170" s="88"/>
      <c r="O170" s="88"/>
      <c r="P170" s="88"/>
      <c r="Q170" s="88"/>
      <c r="R170" s="88"/>
      <c r="S170" s="88"/>
      <c r="T170" s="88"/>
      <c r="U170" s="88"/>
      <c r="V170" s="88"/>
      <c r="W170" s="88"/>
      <c r="X170" s="88"/>
      <c r="Y170" s="88"/>
      <c r="Z170" s="88"/>
    </row>
    <row r="171" spans="1:26" ht="30.75" customHeight="1">
      <c r="A171" s="88"/>
      <c r="B171" s="88"/>
      <c r="C171" s="88"/>
      <c r="D171" s="88"/>
      <c r="E171" s="88"/>
      <c r="F171" s="88"/>
      <c r="G171" s="88"/>
      <c r="H171" s="88"/>
      <c r="I171" s="88"/>
      <c r="J171" s="88"/>
      <c r="K171" s="88"/>
      <c r="L171" s="88"/>
      <c r="M171" s="88"/>
      <c r="N171" s="88"/>
      <c r="O171" s="88"/>
      <c r="P171" s="88"/>
      <c r="Q171" s="88"/>
      <c r="R171" s="88"/>
      <c r="S171" s="88"/>
      <c r="T171" s="88"/>
      <c r="U171" s="88"/>
      <c r="V171" s="88"/>
      <c r="W171" s="88"/>
      <c r="X171" s="88"/>
      <c r="Y171" s="88"/>
      <c r="Z171" s="88"/>
    </row>
    <row r="172" spans="1:26" ht="30.75" customHeight="1">
      <c r="A172" s="88"/>
      <c r="B172" s="88"/>
      <c r="C172" s="88"/>
      <c r="D172" s="88"/>
      <c r="E172" s="88"/>
      <c r="F172" s="88"/>
      <c r="G172" s="88"/>
      <c r="H172" s="88"/>
      <c r="I172" s="88"/>
      <c r="J172" s="88"/>
      <c r="K172" s="88"/>
      <c r="L172" s="88"/>
      <c r="M172" s="88"/>
      <c r="N172" s="88"/>
      <c r="O172" s="88"/>
      <c r="P172" s="88"/>
      <c r="Q172" s="88"/>
      <c r="R172" s="88"/>
      <c r="S172" s="88"/>
      <c r="T172" s="88"/>
      <c r="U172" s="88"/>
      <c r="V172" s="88"/>
      <c r="W172" s="88"/>
      <c r="X172" s="88"/>
      <c r="Y172" s="88"/>
      <c r="Z172" s="88"/>
    </row>
    <row r="173" spans="1:26" ht="30.75" customHeight="1">
      <c r="A173" s="88"/>
      <c r="B173" s="88"/>
      <c r="C173" s="88"/>
      <c r="D173" s="88"/>
      <c r="E173" s="88"/>
      <c r="F173" s="88"/>
      <c r="G173" s="88"/>
      <c r="H173" s="88"/>
      <c r="I173" s="88"/>
      <c r="J173" s="88"/>
      <c r="K173" s="88"/>
      <c r="L173" s="88"/>
      <c r="M173" s="88"/>
      <c r="N173" s="88"/>
      <c r="O173" s="88"/>
      <c r="P173" s="88"/>
      <c r="Q173" s="88"/>
      <c r="R173" s="88"/>
      <c r="S173" s="88"/>
      <c r="T173" s="88"/>
      <c r="U173" s="88"/>
      <c r="V173" s="88"/>
      <c r="W173" s="88"/>
      <c r="X173" s="88"/>
      <c r="Y173" s="88"/>
      <c r="Z173" s="88"/>
    </row>
    <row r="174" spans="1:26" ht="30.75" customHeight="1">
      <c r="A174" s="88"/>
      <c r="B174" s="88"/>
      <c r="C174" s="88"/>
      <c r="D174" s="88"/>
      <c r="E174" s="88"/>
      <c r="F174" s="88"/>
      <c r="G174" s="88"/>
      <c r="H174" s="88"/>
      <c r="I174" s="88"/>
      <c r="J174" s="88"/>
      <c r="K174" s="88"/>
      <c r="L174" s="88"/>
      <c r="M174" s="88"/>
      <c r="N174" s="88"/>
      <c r="O174" s="88"/>
      <c r="P174" s="88"/>
      <c r="Q174" s="88"/>
      <c r="R174" s="88"/>
      <c r="S174" s="88"/>
      <c r="T174" s="88"/>
      <c r="U174" s="88"/>
      <c r="V174" s="88"/>
      <c r="W174" s="88"/>
      <c r="X174" s="88"/>
      <c r="Y174" s="88"/>
      <c r="Z174" s="88"/>
    </row>
    <row r="175" spans="1:26" ht="30.75" customHeight="1">
      <c r="A175" s="88"/>
      <c r="B175" s="88"/>
      <c r="C175" s="88"/>
      <c r="D175" s="88"/>
      <c r="E175" s="88"/>
      <c r="F175" s="88"/>
      <c r="G175" s="88"/>
      <c r="H175" s="88"/>
      <c r="I175" s="88"/>
      <c r="J175" s="88"/>
      <c r="K175" s="88"/>
      <c r="L175" s="88"/>
      <c r="M175" s="88"/>
      <c r="N175" s="88"/>
      <c r="O175" s="88"/>
      <c r="P175" s="88"/>
      <c r="Q175" s="88"/>
      <c r="R175" s="88"/>
      <c r="S175" s="88"/>
      <c r="T175" s="88"/>
      <c r="U175" s="88"/>
      <c r="V175" s="88"/>
      <c r="W175" s="88"/>
      <c r="X175" s="88"/>
      <c r="Y175" s="88"/>
      <c r="Z175" s="88"/>
    </row>
    <row r="176" spans="1:26" ht="30.75" customHeight="1">
      <c r="A176" s="88"/>
      <c r="B176" s="88"/>
      <c r="C176" s="88"/>
      <c r="D176" s="88"/>
      <c r="E176" s="88"/>
      <c r="F176" s="88"/>
      <c r="G176" s="88"/>
      <c r="H176" s="88"/>
      <c r="I176" s="88"/>
      <c r="J176" s="88"/>
      <c r="K176" s="88"/>
      <c r="L176" s="88"/>
      <c r="M176" s="88"/>
      <c r="N176" s="88"/>
      <c r="O176" s="88"/>
      <c r="P176" s="88"/>
      <c r="Q176" s="88"/>
      <c r="R176" s="88"/>
      <c r="S176" s="88"/>
      <c r="T176" s="88"/>
      <c r="U176" s="88"/>
      <c r="V176" s="88"/>
      <c r="W176" s="88"/>
      <c r="X176" s="88"/>
      <c r="Y176" s="88"/>
      <c r="Z176" s="88"/>
    </row>
    <row r="177" spans="1:26" ht="30.75" customHeight="1">
      <c r="A177" s="88"/>
      <c r="B177" s="88"/>
      <c r="C177" s="88"/>
      <c r="D177" s="88"/>
      <c r="E177" s="88"/>
      <c r="F177" s="88"/>
      <c r="G177" s="88"/>
      <c r="H177" s="88"/>
      <c r="I177" s="88"/>
      <c r="J177" s="88"/>
      <c r="K177" s="88"/>
      <c r="L177" s="88"/>
      <c r="M177" s="88"/>
      <c r="N177" s="88"/>
      <c r="O177" s="88"/>
      <c r="P177" s="88"/>
      <c r="Q177" s="88"/>
      <c r="R177" s="88"/>
      <c r="S177" s="88"/>
      <c r="T177" s="88"/>
      <c r="U177" s="88"/>
      <c r="V177" s="88"/>
      <c r="W177" s="88"/>
      <c r="X177" s="88"/>
      <c r="Y177" s="88"/>
      <c r="Z177" s="88"/>
    </row>
    <row r="178" spans="1:26" ht="30.75" customHeight="1">
      <c r="A178" s="88"/>
      <c r="B178" s="88"/>
      <c r="C178" s="88"/>
      <c r="D178" s="88"/>
      <c r="E178" s="88"/>
      <c r="F178" s="88"/>
      <c r="G178" s="88"/>
      <c r="H178" s="88"/>
      <c r="I178" s="88"/>
      <c r="J178" s="88"/>
      <c r="K178" s="88"/>
      <c r="L178" s="88"/>
      <c r="M178" s="88"/>
      <c r="N178" s="88"/>
      <c r="O178" s="88"/>
      <c r="P178" s="88"/>
      <c r="Q178" s="88"/>
      <c r="R178" s="88"/>
      <c r="S178" s="88"/>
      <c r="T178" s="88"/>
      <c r="U178" s="88"/>
      <c r="V178" s="88"/>
      <c r="W178" s="88"/>
      <c r="X178" s="88"/>
      <c r="Y178" s="88"/>
      <c r="Z178" s="88"/>
    </row>
    <row r="179" spans="1:26" ht="30.75" customHeight="1">
      <c r="A179" s="88"/>
      <c r="B179" s="88"/>
      <c r="C179" s="88"/>
      <c r="D179" s="88"/>
      <c r="E179" s="88"/>
      <c r="F179" s="88"/>
      <c r="G179" s="88"/>
      <c r="H179" s="88"/>
      <c r="I179" s="88"/>
      <c r="J179" s="88"/>
      <c r="K179" s="88"/>
      <c r="L179" s="88"/>
      <c r="M179" s="88"/>
      <c r="N179" s="88"/>
      <c r="O179" s="88"/>
      <c r="P179" s="88"/>
      <c r="Q179" s="88"/>
      <c r="R179" s="88"/>
      <c r="S179" s="88"/>
      <c r="T179" s="88"/>
      <c r="U179" s="88"/>
      <c r="V179" s="88"/>
      <c r="W179" s="88"/>
      <c r="X179" s="88"/>
      <c r="Y179" s="88"/>
      <c r="Z179" s="88"/>
    </row>
    <row r="180" spans="1:26" ht="30.75" customHeight="1">
      <c r="A180" s="88"/>
      <c r="B180" s="88"/>
      <c r="C180" s="88"/>
      <c r="D180" s="88"/>
      <c r="E180" s="88"/>
      <c r="F180" s="88"/>
      <c r="G180" s="88"/>
      <c r="H180" s="88"/>
      <c r="I180" s="88"/>
      <c r="J180" s="88"/>
      <c r="K180" s="88"/>
      <c r="L180" s="88"/>
      <c r="M180" s="88"/>
      <c r="N180" s="88"/>
      <c r="O180" s="88"/>
      <c r="P180" s="88"/>
      <c r="Q180" s="88"/>
      <c r="R180" s="88"/>
      <c r="S180" s="88"/>
      <c r="T180" s="88"/>
      <c r="U180" s="88"/>
      <c r="V180" s="88"/>
      <c r="W180" s="88"/>
      <c r="X180" s="88"/>
      <c r="Y180" s="88"/>
      <c r="Z180" s="88"/>
    </row>
    <row r="181" spans="1:26" ht="30.75" customHeight="1">
      <c r="A181" s="88"/>
      <c r="B181" s="88"/>
      <c r="C181" s="88"/>
      <c r="D181" s="88"/>
      <c r="E181" s="88"/>
      <c r="F181" s="88"/>
      <c r="G181" s="88"/>
      <c r="H181" s="88"/>
      <c r="I181" s="88"/>
      <c r="J181" s="88"/>
      <c r="K181" s="88"/>
      <c r="L181" s="88"/>
      <c r="M181" s="88"/>
      <c r="N181" s="88"/>
      <c r="O181" s="88"/>
      <c r="P181" s="88"/>
      <c r="Q181" s="88"/>
      <c r="R181" s="88"/>
      <c r="S181" s="88"/>
      <c r="T181" s="88"/>
      <c r="U181" s="88"/>
      <c r="V181" s="88"/>
      <c r="W181" s="88"/>
      <c r="X181" s="88"/>
      <c r="Y181" s="88"/>
      <c r="Z181" s="88"/>
    </row>
    <row r="182" spans="1:26" ht="30.75" customHeight="1">
      <c r="A182" s="88"/>
      <c r="B182" s="88"/>
      <c r="C182" s="88"/>
      <c r="D182" s="88"/>
      <c r="E182" s="88"/>
      <c r="F182" s="88"/>
      <c r="G182" s="88"/>
      <c r="H182" s="88"/>
      <c r="I182" s="88"/>
      <c r="J182" s="88"/>
      <c r="K182" s="88"/>
      <c r="L182" s="88"/>
      <c r="M182" s="88"/>
      <c r="N182" s="88"/>
      <c r="O182" s="88"/>
      <c r="P182" s="88"/>
      <c r="Q182" s="88"/>
      <c r="R182" s="88"/>
      <c r="S182" s="88"/>
      <c r="T182" s="88"/>
      <c r="U182" s="88"/>
      <c r="V182" s="88"/>
      <c r="W182" s="88"/>
      <c r="X182" s="88"/>
      <c r="Y182" s="88"/>
      <c r="Z182" s="88"/>
    </row>
    <row r="183" spans="1:26" ht="30.75" customHeight="1">
      <c r="A183" s="88"/>
      <c r="B183" s="88"/>
      <c r="C183" s="88"/>
      <c r="D183" s="88"/>
      <c r="E183" s="88"/>
      <c r="F183" s="88"/>
      <c r="G183" s="88"/>
      <c r="H183" s="88"/>
      <c r="I183" s="88"/>
      <c r="J183" s="88"/>
      <c r="K183" s="88"/>
      <c r="L183" s="88"/>
      <c r="M183" s="88"/>
      <c r="N183" s="88"/>
      <c r="O183" s="88"/>
      <c r="P183" s="88"/>
      <c r="Q183" s="88"/>
      <c r="R183" s="88"/>
      <c r="S183" s="88"/>
      <c r="T183" s="88"/>
      <c r="U183" s="88"/>
      <c r="V183" s="88"/>
      <c r="W183" s="88"/>
      <c r="X183" s="88"/>
      <c r="Y183" s="88"/>
      <c r="Z183" s="88"/>
    </row>
    <row r="184" spans="1:26" ht="30.75" customHeight="1">
      <c r="A184" s="88"/>
      <c r="B184" s="88"/>
      <c r="C184" s="88"/>
      <c r="D184" s="88"/>
      <c r="E184" s="88"/>
      <c r="F184" s="88"/>
      <c r="G184" s="88"/>
      <c r="H184" s="88"/>
      <c r="I184" s="88"/>
      <c r="J184" s="88"/>
      <c r="K184" s="88"/>
      <c r="L184" s="88"/>
      <c r="M184" s="88"/>
      <c r="N184" s="88"/>
      <c r="O184" s="88"/>
      <c r="P184" s="88"/>
      <c r="Q184" s="88"/>
      <c r="R184" s="88"/>
      <c r="S184" s="88"/>
      <c r="T184" s="88"/>
      <c r="U184" s="88"/>
      <c r="V184" s="88"/>
      <c r="W184" s="88"/>
      <c r="X184" s="88"/>
      <c r="Y184" s="88"/>
      <c r="Z184" s="88"/>
    </row>
    <row r="185" spans="1:26" ht="30.75" customHeight="1">
      <c r="A185" s="88"/>
      <c r="B185" s="88"/>
      <c r="C185" s="88"/>
      <c r="D185" s="88"/>
      <c r="E185" s="88"/>
      <c r="F185" s="88"/>
      <c r="G185" s="88"/>
      <c r="H185" s="88"/>
      <c r="I185" s="88"/>
      <c r="J185" s="88"/>
      <c r="K185" s="88"/>
      <c r="L185" s="88"/>
      <c r="M185" s="88"/>
      <c r="N185" s="88"/>
      <c r="O185" s="88"/>
      <c r="P185" s="88"/>
      <c r="Q185" s="88"/>
      <c r="R185" s="88"/>
      <c r="S185" s="88"/>
      <c r="T185" s="88"/>
      <c r="U185" s="88"/>
      <c r="V185" s="88"/>
      <c r="W185" s="88"/>
      <c r="X185" s="88"/>
      <c r="Y185" s="88"/>
      <c r="Z185" s="88"/>
    </row>
    <row r="186" spans="1:26" ht="30.75" customHeight="1">
      <c r="A186" s="88"/>
      <c r="B186" s="88"/>
      <c r="C186" s="88"/>
      <c r="D186" s="88"/>
      <c r="E186" s="88"/>
      <c r="F186" s="88"/>
      <c r="G186" s="88"/>
      <c r="H186" s="88"/>
      <c r="I186" s="88"/>
      <c r="J186" s="88"/>
      <c r="K186" s="88"/>
      <c r="L186" s="88"/>
      <c r="M186" s="88"/>
      <c r="N186" s="88"/>
      <c r="O186" s="88"/>
      <c r="P186" s="88"/>
      <c r="Q186" s="88"/>
      <c r="R186" s="88"/>
      <c r="S186" s="88"/>
      <c r="T186" s="88"/>
      <c r="U186" s="88"/>
      <c r="V186" s="88"/>
      <c r="W186" s="88"/>
      <c r="X186" s="88"/>
      <c r="Y186" s="88"/>
      <c r="Z186" s="88"/>
    </row>
    <row r="187" spans="1:26" ht="30.75" customHeight="1">
      <c r="A187" s="88"/>
      <c r="B187" s="88"/>
      <c r="C187" s="88"/>
      <c r="D187" s="88"/>
      <c r="E187" s="88"/>
      <c r="F187" s="88"/>
      <c r="G187" s="88"/>
      <c r="H187" s="88"/>
      <c r="I187" s="88"/>
      <c r="J187" s="88"/>
      <c r="K187" s="88"/>
      <c r="L187" s="88"/>
      <c r="M187" s="88"/>
      <c r="N187" s="88"/>
      <c r="O187" s="88"/>
      <c r="P187" s="88"/>
      <c r="Q187" s="88"/>
      <c r="R187" s="88"/>
      <c r="S187" s="88"/>
      <c r="T187" s="88"/>
      <c r="U187" s="88"/>
      <c r="V187" s="88"/>
      <c r="W187" s="88"/>
      <c r="X187" s="88"/>
      <c r="Y187" s="88"/>
      <c r="Z187" s="88"/>
    </row>
    <row r="188" spans="1:26" ht="30.75" customHeight="1">
      <c r="A188" s="88"/>
      <c r="B188" s="88"/>
      <c r="C188" s="88"/>
      <c r="D188" s="88"/>
      <c r="E188" s="88"/>
      <c r="F188" s="88"/>
      <c r="G188" s="88"/>
      <c r="H188" s="88"/>
      <c r="I188" s="88"/>
      <c r="J188" s="88"/>
      <c r="K188" s="88"/>
      <c r="L188" s="88"/>
      <c r="M188" s="88"/>
      <c r="N188" s="88"/>
      <c r="O188" s="88"/>
      <c r="P188" s="88"/>
      <c r="Q188" s="88"/>
      <c r="R188" s="88"/>
      <c r="S188" s="88"/>
      <c r="T188" s="88"/>
      <c r="U188" s="88"/>
      <c r="V188" s="88"/>
      <c r="W188" s="88"/>
      <c r="X188" s="88"/>
      <c r="Y188" s="88"/>
      <c r="Z188" s="88"/>
    </row>
    <row r="189" spans="1:26" ht="30.75" customHeight="1">
      <c r="A189" s="88"/>
      <c r="B189" s="88"/>
      <c r="C189" s="88"/>
      <c r="D189" s="88"/>
      <c r="E189" s="88"/>
      <c r="F189" s="88"/>
      <c r="G189" s="88"/>
      <c r="H189" s="88"/>
      <c r="I189" s="88"/>
      <c r="J189" s="88"/>
      <c r="K189" s="88"/>
      <c r="L189" s="88"/>
      <c r="M189" s="88"/>
      <c r="N189" s="88"/>
      <c r="O189" s="88"/>
      <c r="P189" s="88"/>
      <c r="Q189" s="88"/>
      <c r="R189" s="88"/>
      <c r="S189" s="88"/>
      <c r="T189" s="88"/>
      <c r="U189" s="88"/>
      <c r="V189" s="88"/>
      <c r="W189" s="88"/>
      <c r="X189" s="88"/>
      <c r="Y189" s="88"/>
      <c r="Z189" s="88"/>
    </row>
    <row r="190" spans="1:26" ht="30.75" customHeight="1">
      <c r="A190" s="88"/>
      <c r="B190" s="88"/>
      <c r="C190" s="88"/>
      <c r="D190" s="88"/>
      <c r="E190" s="88"/>
      <c r="F190" s="88"/>
      <c r="G190" s="88"/>
      <c r="H190" s="88"/>
      <c r="I190" s="88"/>
      <c r="J190" s="88"/>
      <c r="K190" s="88"/>
      <c r="L190" s="88"/>
      <c r="M190" s="88"/>
      <c r="N190" s="88"/>
      <c r="O190" s="88"/>
      <c r="P190" s="88"/>
      <c r="Q190" s="88"/>
      <c r="R190" s="88"/>
      <c r="S190" s="88"/>
      <c r="T190" s="88"/>
      <c r="U190" s="88"/>
      <c r="V190" s="88"/>
      <c r="W190" s="88"/>
      <c r="X190" s="88"/>
      <c r="Y190" s="88"/>
      <c r="Z190" s="88"/>
    </row>
    <row r="191" spans="1:26" ht="30.75" customHeight="1">
      <c r="A191" s="88"/>
      <c r="B191" s="88"/>
      <c r="C191" s="88"/>
      <c r="D191" s="88"/>
      <c r="E191" s="88"/>
      <c r="F191" s="88"/>
      <c r="G191" s="88"/>
      <c r="H191" s="88"/>
      <c r="I191" s="88"/>
      <c r="J191" s="88"/>
      <c r="K191" s="88"/>
      <c r="L191" s="88"/>
      <c r="M191" s="88"/>
      <c r="N191" s="88"/>
      <c r="O191" s="88"/>
      <c r="P191" s="88"/>
      <c r="Q191" s="88"/>
      <c r="R191" s="88"/>
      <c r="S191" s="88"/>
      <c r="T191" s="88"/>
      <c r="U191" s="88"/>
      <c r="V191" s="88"/>
      <c r="W191" s="88"/>
      <c r="X191" s="88"/>
      <c r="Y191" s="88"/>
      <c r="Z191" s="88"/>
    </row>
    <row r="192" spans="1:26" ht="30.75" customHeight="1">
      <c r="A192" s="88"/>
      <c r="B192" s="88"/>
      <c r="C192" s="88"/>
      <c r="D192" s="88"/>
      <c r="E192" s="88"/>
      <c r="F192" s="88"/>
      <c r="G192" s="88"/>
      <c r="H192" s="88"/>
      <c r="I192" s="88"/>
      <c r="J192" s="88"/>
      <c r="K192" s="88"/>
      <c r="L192" s="88"/>
      <c r="M192" s="88"/>
      <c r="N192" s="88"/>
      <c r="O192" s="88"/>
      <c r="P192" s="88"/>
      <c r="Q192" s="88"/>
      <c r="R192" s="88"/>
      <c r="S192" s="88"/>
      <c r="T192" s="88"/>
      <c r="U192" s="88"/>
      <c r="V192" s="88"/>
      <c r="W192" s="88"/>
      <c r="X192" s="88"/>
      <c r="Y192" s="88"/>
      <c r="Z192" s="88"/>
    </row>
    <row r="193" spans="1:26" ht="30.75" customHeight="1">
      <c r="A193" s="88"/>
      <c r="B193" s="88"/>
      <c r="C193" s="88"/>
      <c r="D193" s="88"/>
      <c r="E193" s="88"/>
      <c r="F193" s="88"/>
      <c r="G193" s="88"/>
      <c r="H193" s="88"/>
      <c r="I193" s="88"/>
      <c r="J193" s="88"/>
      <c r="K193" s="88"/>
      <c r="L193" s="88"/>
      <c r="M193" s="88"/>
      <c r="N193" s="88"/>
      <c r="O193" s="88"/>
      <c r="P193" s="88"/>
      <c r="Q193" s="88"/>
      <c r="R193" s="88"/>
      <c r="S193" s="88"/>
      <c r="T193" s="88"/>
      <c r="U193" s="88"/>
      <c r="V193" s="88"/>
      <c r="W193" s="88"/>
      <c r="X193" s="88"/>
      <c r="Y193" s="88"/>
      <c r="Z193" s="88"/>
    </row>
    <row r="194" spans="1:26" ht="30.75" customHeight="1">
      <c r="A194" s="88"/>
      <c r="B194" s="88"/>
      <c r="C194" s="88"/>
      <c r="D194" s="88"/>
      <c r="E194" s="88"/>
      <c r="F194" s="88"/>
      <c r="G194" s="88"/>
      <c r="H194" s="88"/>
      <c r="I194" s="88"/>
      <c r="J194" s="88"/>
      <c r="K194" s="88"/>
      <c r="L194" s="88"/>
      <c r="M194" s="88"/>
      <c r="N194" s="88"/>
      <c r="O194" s="88"/>
      <c r="P194" s="88"/>
      <c r="Q194" s="88"/>
      <c r="R194" s="88"/>
      <c r="S194" s="88"/>
      <c r="T194" s="88"/>
      <c r="U194" s="88"/>
      <c r="V194" s="88"/>
      <c r="W194" s="88"/>
      <c r="X194" s="88"/>
      <c r="Y194" s="88"/>
      <c r="Z194" s="88"/>
    </row>
    <row r="195" spans="1:26" ht="30.75" customHeight="1">
      <c r="A195" s="88"/>
      <c r="B195" s="88"/>
      <c r="C195" s="88"/>
      <c r="D195" s="88"/>
      <c r="E195" s="88"/>
      <c r="F195" s="88"/>
      <c r="G195" s="88"/>
      <c r="H195" s="88"/>
      <c r="I195" s="88"/>
      <c r="J195" s="88"/>
      <c r="K195" s="88"/>
      <c r="L195" s="88"/>
      <c r="M195" s="88"/>
      <c r="N195" s="88"/>
      <c r="O195" s="88"/>
      <c r="P195" s="88"/>
      <c r="Q195" s="88"/>
      <c r="R195" s="88"/>
      <c r="S195" s="88"/>
      <c r="T195" s="88"/>
      <c r="U195" s="88"/>
      <c r="V195" s="88"/>
      <c r="W195" s="88"/>
      <c r="X195" s="88"/>
      <c r="Y195" s="88"/>
      <c r="Z195" s="88"/>
    </row>
    <row r="196" spans="1:26" ht="30.75" customHeight="1">
      <c r="A196" s="88"/>
      <c r="B196" s="88"/>
      <c r="C196" s="88"/>
      <c r="D196" s="88"/>
      <c r="E196" s="88"/>
      <c r="F196" s="88"/>
      <c r="G196" s="88"/>
      <c r="H196" s="88"/>
      <c r="I196" s="88"/>
      <c r="J196" s="88"/>
      <c r="K196" s="88"/>
      <c r="L196" s="88"/>
      <c r="M196" s="88"/>
      <c r="N196" s="88"/>
      <c r="O196" s="88"/>
      <c r="P196" s="88"/>
      <c r="Q196" s="88"/>
      <c r="R196" s="88"/>
      <c r="S196" s="88"/>
      <c r="T196" s="88"/>
      <c r="U196" s="88"/>
      <c r="V196" s="88"/>
      <c r="W196" s="88"/>
      <c r="X196" s="88"/>
      <c r="Y196" s="88"/>
      <c r="Z196" s="88"/>
    </row>
    <row r="197" spans="1:26" ht="30.75" customHeight="1">
      <c r="A197" s="88"/>
      <c r="B197" s="88"/>
      <c r="C197" s="88"/>
      <c r="D197" s="88"/>
      <c r="E197" s="88"/>
      <c r="F197" s="88"/>
      <c r="G197" s="88"/>
      <c r="H197" s="88"/>
      <c r="I197" s="88"/>
      <c r="J197" s="88"/>
      <c r="K197" s="88"/>
      <c r="L197" s="88"/>
      <c r="M197" s="88"/>
      <c r="N197" s="88"/>
      <c r="O197" s="88"/>
      <c r="P197" s="88"/>
      <c r="Q197" s="88"/>
      <c r="R197" s="88"/>
      <c r="S197" s="88"/>
      <c r="T197" s="88"/>
      <c r="U197" s="88"/>
      <c r="V197" s="88"/>
      <c r="W197" s="88"/>
      <c r="X197" s="88"/>
      <c r="Y197" s="88"/>
      <c r="Z197" s="88"/>
    </row>
    <row r="198" spans="1:26" ht="30.75" customHeight="1">
      <c r="A198" s="88"/>
      <c r="B198" s="88"/>
      <c r="C198" s="88"/>
      <c r="D198" s="88"/>
      <c r="E198" s="88"/>
      <c r="F198" s="88"/>
      <c r="G198" s="88"/>
      <c r="H198" s="88"/>
      <c r="I198" s="88"/>
      <c r="J198" s="88"/>
      <c r="K198" s="88"/>
      <c r="L198" s="88"/>
      <c r="M198" s="88"/>
      <c r="N198" s="88"/>
      <c r="O198" s="88"/>
      <c r="P198" s="88"/>
      <c r="Q198" s="88"/>
      <c r="R198" s="88"/>
      <c r="S198" s="88"/>
      <c r="T198" s="88"/>
      <c r="U198" s="88"/>
      <c r="V198" s="88"/>
      <c r="W198" s="88"/>
      <c r="X198" s="88"/>
      <c r="Y198" s="88"/>
      <c r="Z198" s="88"/>
    </row>
    <row r="199" spans="1:26" ht="30.75" customHeight="1">
      <c r="A199" s="88"/>
      <c r="B199" s="88"/>
      <c r="C199" s="88"/>
      <c r="D199" s="88"/>
      <c r="E199" s="88"/>
      <c r="F199" s="88"/>
      <c r="G199" s="88"/>
      <c r="H199" s="88"/>
      <c r="I199" s="88"/>
      <c r="J199" s="88"/>
      <c r="K199" s="88"/>
      <c r="L199" s="88"/>
      <c r="M199" s="88"/>
      <c r="N199" s="88"/>
      <c r="O199" s="88"/>
      <c r="P199" s="88"/>
      <c r="Q199" s="88"/>
      <c r="R199" s="88"/>
      <c r="S199" s="88"/>
      <c r="T199" s="88"/>
      <c r="U199" s="88"/>
      <c r="V199" s="88"/>
      <c r="W199" s="88"/>
      <c r="X199" s="88"/>
      <c r="Y199" s="88"/>
      <c r="Z199" s="88"/>
    </row>
    <row r="200" spans="1:26" ht="30.75" customHeight="1">
      <c r="A200" s="88"/>
      <c r="B200" s="88"/>
      <c r="C200" s="88"/>
      <c r="D200" s="88"/>
      <c r="E200" s="88"/>
      <c r="F200" s="88"/>
      <c r="G200" s="88"/>
      <c r="H200" s="88"/>
      <c r="I200" s="88"/>
      <c r="J200" s="88"/>
      <c r="K200" s="88"/>
      <c r="L200" s="88"/>
      <c r="M200" s="88"/>
      <c r="N200" s="88"/>
      <c r="O200" s="88"/>
      <c r="P200" s="88"/>
      <c r="Q200" s="88"/>
      <c r="R200" s="88"/>
      <c r="S200" s="88"/>
      <c r="T200" s="88"/>
      <c r="U200" s="88"/>
      <c r="V200" s="88"/>
      <c r="W200" s="88"/>
      <c r="X200" s="88"/>
      <c r="Y200" s="88"/>
      <c r="Z200" s="88"/>
    </row>
    <row r="201" spans="1:26" ht="30.75" customHeight="1">
      <c r="A201" s="88"/>
      <c r="B201" s="88"/>
      <c r="C201" s="88"/>
      <c r="D201" s="88"/>
      <c r="E201" s="88"/>
      <c r="F201" s="88"/>
      <c r="G201" s="88"/>
      <c r="H201" s="88"/>
      <c r="I201" s="88"/>
      <c r="J201" s="88"/>
      <c r="K201" s="88"/>
      <c r="L201" s="88"/>
      <c r="M201" s="88"/>
      <c r="N201" s="88"/>
      <c r="O201" s="88"/>
      <c r="P201" s="88"/>
      <c r="Q201" s="88"/>
      <c r="R201" s="88"/>
      <c r="S201" s="88"/>
      <c r="T201" s="88"/>
      <c r="U201" s="88"/>
      <c r="V201" s="88"/>
      <c r="W201" s="88"/>
      <c r="X201" s="88"/>
      <c r="Y201" s="88"/>
      <c r="Z201" s="88"/>
    </row>
    <row r="202" spans="1:26" ht="30.75" customHeight="1">
      <c r="A202" s="88"/>
      <c r="B202" s="88"/>
      <c r="C202" s="88"/>
      <c r="D202" s="88"/>
      <c r="E202" s="88"/>
      <c r="F202" s="88"/>
      <c r="G202" s="88"/>
      <c r="H202" s="88"/>
      <c r="I202" s="88"/>
      <c r="J202" s="88"/>
      <c r="K202" s="88"/>
      <c r="L202" s="88"/>
      <c r="M202" s="88"/>
      <c r="N202" s="88"/>
      <c r="O202" s="88"/>
      <c r="P202" s="88"/>
      <c r="Q202" s="88"/>
      <c r="R202" s="88"/>
      <c r="S202" s="88"/>
      <c r="T202" s="88"/>
      <c r="U202" s="88"/>
      <c r="V202" s="88"/>
      <c r="W202" s="88"/>
      <c r="X202" s="88"/>
      <c r="Y202" s="88"/>
      <c r="Z202" s="88"/>
    </row>
    <row r="203" spans="1:26" ht="30.75" customHeight="1">
      <c r="A203" s="88"/>
      <c r="B203" s="88"/>
      <c r="C203" s="88"/>
      <c r="D203" s="88"/>
      <c r="E203" s="88"/>
      <c r="F203" s="88"/>
      <c r="G203" s="88"/>
      <c r="H203" s="88"/>
      <c r="I203" s="88"/>
      <c r="J203" s="88"/>
      <c r="K203" s="88"/>
      <c r="L203" s="88"/>
      <c r="M203" s="88"/>
      <c r="N203" s="88"/>
      <c r="O203" s="88"/>
      <c r="P203" s="88"/>
      <c r="Q203" s="88"/>
      <c r="R203" s="88"/>
      <c r="S203" s="88"/>
      <c r="T203" s="88"/>
      <c r="U203" s="88"/>
      <c r="V203" s="88"/>
      <c r="W203" s="88"/>
      <c r="X203" s="88"/>
      <c r="Y203" s="88"/>
      <c r="Z203" s="88"/>
    </row>
    <row r="204" spans="1:26" ht="30.75" customHeight="1">
      <c r="A204" s="88"/>
      <c r="B204" s="88"/>
      <c r="C204" s="88"/>
      <c r="D204" s="88"/>
      <c r="E204" s="88"/>
      <c r="F204" s="88"/>
      <c r="G204" s="88"/>
      <c r="H204" s="88"/>
      <c r="I204" s="88"/>
      <c r="J204" s="88"/>
      <c r="K204" s="88"/>
      <c r="L204" s="88"/>
      <c r="M204" s="88"/>
      <c r="N204" s="88"/>
      <c r="O204" s="88"/>
      <c r="P204" s="88"/>
      <c r="Q204" s="88"/>
      <c r="R204" s="88"/>
      <c r="S204" s="88"/>
      <c r="T204" s="88"/>
      <c r="U204" s="88"/>
      <c r="V204" s="88"/>
      <c r="W204" s="88"/>
      <c r="X204" s="88"/>
      <c r="Y204" s="88"/>
      <c r="Z204" s="88"/>
    </row>
    <row r="205" spans="1:26" ht="30.75" customHeight="1">
      <c r="A205" s="88"/>
      <c r="B205" s="88"/>
      <c r="C205" s="88"/>
      <c r="D205" s="88"/>
      <c r="E205" s="88"/>
      <c r="F205" s="88"/>
      <c r="G205" s="88"/>
      <c r="H205" s="88"/>
      <c r="I205" s="88"/>
      <c r="J205" s="88"/>
      <c r="K205" s="88"/>
      <c r="L205" s="88"/>
      <c r="M205" s="88"/>
      <c r="N205" s="88"/>
      <c r="O205" s="88"/>
      <c r="P205" s="88"/>
      <c r="Q205" s="88"/>
      <c r="R205" s="88"/>
      <c r="S205" s="88"/>
      <c r="T205" s="88"/>
      <c r="U205" s="88"/>
      <c r="V205" s="88"/>
      <c r="W205" s="88"/>
      <c r="X205" s="88"/>
      <c r="Y205" s="88"/>
      <c r="Z205" s="88"/>
    </row>
    <row r="206" spans="1:26" ht="30.75" customHeight="1">
      <c r="A206" s="88"/>
      <c r="B206" s="88"/>
      <c r="C206" s="88"/>
      <c r="D206" s="88"/>
      <c r="E206" s="88"/>
      <c r="F206" s="88"/>
      <c r="G206" s="88"/>
      <c r="H206" s="88"/>
      <c r="I206" s="88"/>
      <c r="J206" s="88"/>
      <c r="K206" s="88"/>
      <c r="L206" s="88"/>
      <c r="M206" s="88"/>
      <c r="N206" s="88"/>
      <c r="O206" s="88"/>
      <c r="P206" s="88"/>
      <c r="Q206" s="88"/>
      <c r="R206" s="88"/>
      <c r="S206" s="88"/>
      <c r="T206" s="88"/>
      <c r="U206" s="88"/>
      <c r="V206" s="88"/>
      <c r="W206" s="88"/>
      <c r="X206" s="88"/>
      <c r="Y206" s="88"/>
      <c r="Z206" s="88"/>
    </row>
    <row r="207" spans="1:26" ht="30.75" customHeight="1">
      <c r="A207" s="88"/>
      <c r="B207" s="88"/>
      <c r="C207" s="88"/>
      <c r="D207" s="88"/>
      <c r="E207" s="88"/>
      <c r="F207" s="88"/>
      <c r="G207" s="88"/>
      <c r="H207" s="88"/>
      <c r="I207" s="88"/>
      <c r="J207" s="88"/>
      <c r="K207" s="88"/>
      <c r="L207" s="88"/>
      <c r="M207" s="88"/>
      <c r="N207" s="88"/>
      <c r="O207" s="88"/>
      <c r="P207" s="88"/>
      <c r="Q207" s="88"/>
      <c r="R207" s="88"/>
      <c r="S207" s="88"/>
      <c r="T207" s="88"/>
      <c r="U207" s="88"/>
      <c r="V207" s="88"/>
      <c r="W207" s="88"/>
      <c r="X207" s="88"/>
      <c r="Y207" s="88"/>
      <c r="Z207" s="88"/>
    </row>
    <row r="208" spans="1:26" ht="30.75" customHeight="1">
      <c r="A208" s="88"/>
      <c r="B208" s="88"/>
      <c r="C208" s="88"/>
      <c r="D208" s="88"/>
      <c r="E208" s="88"/>
      <c r="F208" s="88"/>
      <c r="G208" s="88"/>
      <c r="H208" s="88"/>
      <c r="I208" s="88"/>
      <c r="J208" s="88"/>
      <c r="K208" s="88"/>
      <c r="L208" s="88"/>
      <c r="M208" s="88"/>
      <c r="N208" s="88"/>
      <c r="O208" s="88"/>
      <c r="P208" s="88"/>
      <c r="Q208" s="88"/>
      <c r="R208" s="88"/>
      <c r="S208" s="88"/>
      <c r="T208" s="88"/>
      <c r="U208" s="88"/>
      <c r="V208" s="88"/>
      <c r="W208" s="88"/>
      <c r="X208" s="88"/>
      <c r="Y208" s="88"/>
      <c r="Z208" s="88"/>
    </row>
    <row r="209" spans="1:26" ht="30.75" customHeight="1">
      <c r="A209" s="88"/>
      <c r="B209" s="88"/>
      <c r="C209" s="88"/>
      <c r="D209" s="88"/>
      <c r="E209" s="88"/>
      <c r="F209" s="88"/>
      <c r="G209" s="88"/>
      <c r="H209" s="88"/>
      <c r="I209" s="88"/>
      <c r="J209" s="88"/>
      <c r="K209" s="88"/>
      <c r="L209" s="88"/>
      <c r="M209" s="88"/>
      <c r="N209" s="88"/>
      <c r="O209" s="88"/>
      <c r="P209" s="88"/>
      <c r="Q209" s="88"/>
      <c r="R209" s="88"/>
      <c r="S209" s="88"/>
      <c r="T209" s="88"/>
      <c r="U209" s="88"/>
      <c r="V209" s="88"/>
      <c r="W209" s="88"/>
      <c r="X209" s="88"/>
      <c r="Y209" s="88"/>
      <c r="Z209" s="88"/>
    </row>
    <row r="210" spans="1:26" ht="30.75" customHeight="1">
      <c r="A210" s="88"/>
      <c r="B210" s="88"/>
      <c r="C210" s="88"/>
      <c r="D210" s="88"/>
      <c r="E210" s="88"/>
      <c r="F210" s="88"/>
      <c r="G210" s="88"/>
      <c r="H210" s="88"/>
      <c r="I210" s="88"/>
      <c r="J210" s="88"/>
      <c r="K210" s="88"/>
      <c r="L210" s="88"/>
      <c r="M210" s="88"/>
      <c r="N210" s="88"/>
      <c r="O210" s="88"/>
      <c r="P210" s="88"/>
      <c r="Q210" s="88"/>
      <c r="R210" s="88"/>
      <c r="S210" s="88"/>
      <c r="T210" s="88"/>
      <c r="U210" s="88"/>
      <c r="V210" s="88"/>
      <c r="W210" s="88"/>
      <c r="X210" s="88"/>
      <c r="Y210" s="88"/>
      <c r="Z210" s="88"/>
    </row>
    <row r="211" spans="1:26" ht="30.75" customHeight="1">
      <c r="A211" s="88"/>
      <c r="B211" s="88"/>
      <c r="C211" s="88"/>
      <c r="D211" s="88"/>
      <c r="E211" s="88"/>
      <c r="F211" s="88"/>
      <c r="G211" s="88"/>
      <c r="H211" s="88"/>
      <c r="I211" s="88"/>
      <c r="J211" s="88"/>
      <c r="K211" s="88"/>
      <c r="L211" s="88"/>
      <c r="M211" s="88"/>
      <c r="N211" s="88"/>
      <c r="O211" s="88"/>
      <c r="P211" s="88"/>
      <c r="Q211" s="88"/>
      <c r="R211" s="88"/>
      <c r="S211" s="88"/>
      <c r="T211" s="88"/>
      <c r="U211" s="88"/>
      <c r="V211" s="88"/>
      <c r="W211" s="88"/>
      <c r="X211" s="88"/>
      <c r="Y211" s="88"/>
      <c r="Z211" s="88"/>
    </row>
    <row r="212" spans="1:26" ht="30.75" customHeight="1">
      <c r="A212" s="88"/>
      <c r="B212" s="88"/>
      <c r="C212" s="88"/>
      <c r="D212" s="88"/>
      <c r="E212" s="88"/>
      <c r="F212" s="88"/>
      <c r="G212" s="88"/>
      <c r="H212" s="88"/>
      <c r="I212" s="88"/>
      <c r="J212" s="88"/>
      <c r="K212" s="88"/>
      <c r="L212" s="88"/>
      <c r="M212" s="88"/>
      <c r="N212" s="88"/>
      <c r="O212" s="88"/>
      <c r="P212" s="88"/>
      <c r="Q212" s="88"/>
      <c r="R212" s="88"/>
      <c r="S212" s="88"/>
      <c r="T212" s="88"/>
      <c r="U212" s="88"/>
      <c r="V212" s="88"/>
      <c r="W212" s="88"/>
      <c r="X212" s="88"/>
      <c r="Y212" s="88"/>
      <c r="Z212" s="88"/>
    </row>
    <row r="213" spans="1:26" ht="30.75" customHeight="1">
      <c r="A213" s="88"/>
      <c r="B213" s="88"/>
      <c r="C213" s="88"/>
      <c r="D213" s="88"/>
      <c r="E213" s="88"/>
      <c r="F213" s="88"/>
      <c r="G213" s="88"/>
      <c r="H213" s="88"/>
      <c r="I213" s="88"/>
      <c r="J213" s="88"/>
      <c r="K213" s="88"/>
      <c r="L213" s="88"/>
      <c r="M213" s="88"/>
      <c r="N213" s="88"/>
      <c r="O213" s="88"/>
      <c r="P213" s="88"/>
      <c r="Q213" s="88"/>
      <c r="R213" s="88"/>
      <c r="S213" s="88"/>
      <c r="T213" s="88"/>
      <c r="U213" s="88"/>
      <c r="V213" s="88"/>
      <c r="W213" s="88"/>
      <c r="X213" s="88"/>
      <c r="Y213" s="88"/>
      <c r="Z213" s="88"/>
    </row>
    <row r="214" spans="1:26" ht="30.75" customHeight="1">
      <c r="A214" s="88"/>
      <c r="B214" s="88"/>
      <c r="C214" s="88"/>
      <c r="D214" s="88"/>
      <c r="E214" s="88"/>
      <c r="F214" s="88"/>
      <c r="G214" s="88"/>
      <c r="H214" s="88"/>
      <c r="I214" s="88"/>
      <c r="J214" s="88"/>
      <c r="K214" s="88"/>
      <c r="L214" s="88"/>
      <c r="M214" s="88"/>
      <c r="N214" s="88"/>
      <c r="O214" s="88"/>
      <c r="P214" s="88"/>
      <c r="Q214" s="88"/>
      <c r="R214" s="88"/>
      <c r="S214" s="88"/>
      <c r="T214" s="88"/>
      <c r="U214" s="88"/>
      <c r="V214" s="88"/>
      <c r="W214" s="88"/>
      <c r="X214" s="88"/>
      <c r="Y214" s="88"/>
      <c r="Z214" s="88"/>
    </row>
    <row r="215" spans="1:26" ht="30.75" customHeight="1">
      <c r="A215" s="88"/>
      <c r="B215" s="88"/>
      <c r="C215" s="88"/>
      <c r="D215" s="88"/>
      <c r="E215" s="88"/>
      <c r="F215" s="88"/>
      <c r="G215" s="88"/>
      <c r="H215" s="88"/>
      <c r="I215" s="88"/>
      <c r="J215" s="88"/>
      <c r="K215" s="88"/>
      <c r="L215" s="88"/>
      <c r="M215" s="88"/>
      <c r="N215" s="88"/>
      <c r="O215" s="88"/>
      <c r="P215" s="88"/>
      <c r="Q215" s="88"/>
      <c r="R215" s="88"/>
      <c r="S215" s="88"/>
      <c r="T215" s="88"/>
      <c r="U215" s="88"/>
      <c r="V215" s="88"/>
      <c r="W215" s="88"/>
      <c r="X215" s="88"/>
      <c r="Y215" s="88"/>
      <c r="Z215" s="88"/>
    </row>
    <row r="216" spans="1:26" ht="30.75" customHeight="1">
      <c r="A216" s="88"/>
      <c r="B216" s="88"/>
      <c r="C216" s="88"/>
      <c r="D216" s="88"/>
      <c r="E216" s="88"/>
      <c r="F216" s="88"/>
      <c r="G216" s="88"/>
      <c r="H216" s="88"/>
      <c r="I216" s="88"/>
      <c r="J216" s="88"/>
      <c r="K216" s="88"/>
      <c r="L216" s="88"/>
      <c r="M216" s="88"/>
      <c r="N216" s="88"/>
      <c r="O216" s="88"/>
      <c r="P216" s="88"/>
      <c r="Q216" s="88"/>
      <c r="R216" s="88"/>
      <c r="S216" s="88"/>
      <c r="T216" s="88"/>
      <c r="U216" s="88"/>
      <c r="V216" s="88"/>
      <c r="W216" s="88"/>
      <c r="X216" s="88"/>
      <c r="Y216" s="88"/>
      <c r="Z216" s="88"/>
    </row>
    <row r="217" spans="1:26" ht="30.75" customHeight="1">
      <c r="A217" s="88"/>
      <c r="B217" s="88"/>
      <c r="C217" s="88"/>
      <c r="D217" s="88"/>
      <c r="E217" s="88"/>
      <c r="F217" s="88"/>
      <c r="G217" s="88"/>
      <c r="H217" s="88"/>
      <c r="I217" s="88"/>
      <c r="J217" s="88"/>
      <c r="K217" s="88"/>
      <c r="L217" s="88"/>
      <c r="M217" s="88"/>
      <c r="N217" s="88"/>
      <c r="O217" s="88"/>
      <c r="P217" s="88"/>
      <c r="Q217" s="88"/>
      <c r="R217" s="88"/>
      <c r="S217" s="88"/>
      <c r="T217" s="88"/>
      <c r="U217" s="88"/>
      <c r="V217" s="88"/>
      <c r="W217" s="88"/>
      <c r="X217" s="88"/>
      <c r="Y217" s="88"/>
      <c r="Z217" s="88"/>
    </row>
    <row r="218" spans="1:26" ht="30.75" customHeight="1">
      <c r="A218" s="88"/>
      <c r="B218" s="88"/>
      <c r="C218" s="88"/>
      <c r="D218" s="88"/>
      <c r="E218" s="88"/>
      <c r="F218" s="88"/>
      <c r="G218" s="88"/>
      <c r="H218" s="88"/>
      <c r="I218" s="88"/>
      <c r="J218" s="88"/>
      <c r="K218" s="88"/>
      <c r="L218" s="88"/>
      <c r="M218" s="88"/>
      <c r="N218" s="88"/>
      <c r="O218" s="88"/>
      <c r="P218" s="88"/>
      <c r="Q218" s="88"/>
      <c r="R218" s="88"/>
      <c r="S218" s="88"/>
      <c r="T218" s="88"/>
      <c r="U218" s="88"/>
      <c r="V218" s="88"/>
      <c r="W218" s="88"/>
      <c r="X218" s="88"/>
      <c r="Y218" s="88"/>
      <c r="Z218" s="88"/>
    </row>
    <row r="219" spans="1:26" ht="30.75" customHeight="1">
      <c r="A219" s="88"/>
      <c r="B219" s="88"/>
      <c r="C219" s="88"/>
      <c r="D219" s="88"/>
      <c r="E219" s="88"/>
      <c r="F219" s="88"/>
      <c r="G219" s="88"/>
      <c r="H219" s="88"/>
      <c r="I219" s="88"/>
      <c r="J219" s="88"/>
      <c r="K219" s="88"/>
      <c r="L219" s="88"/>
      <c r="M219" s="88"/>
      <c r="N219" s="88"/>
      <c r="O219" s="88"/>
      <c r="P219" s="88"/>
      <c r="Q219" s="88"/>
      <c r="R219" s="88"/>
      <c r="S219" s="88"/>
      <c r="T219" s="88"/>
      <c r="U219" s="88"/>
      <c r="V219" s="88"/>
      <c r="W219" s="88"/>
      <c r="X219" s="88"/>
      <c r="Y219" s="88"/>
      <c r="Z219" s="88"/>
    </row>
    <row r="220" spans="1:26" ht="30.75" customHeight="1">
      <c r="A220" s="88"/>
      <c r="B220" s="88"/>
      <c r="C220" s="88"/>
      <c r="D220" s="88"/>
      <c r="E220" s="88"/>
      <c r="F220" s="88"/>
      <c r="G220" s="88"/>
      <c r="H220" s="88"/>
      <c r="I220" s="88"/>
      <c r="J220" s="88"/>
      <c r="K220" s="88"/>
      <c r="L220" s="88"/>
      <c r="M220" s="88"/>
      <c r="N220" s="88"/>
      <c r="O220" s="88"/>
      <c r="P220" s="88"/>
      <c r="Q220" s="88"/>
      <c r="R220" s="88"/>
      <c r="S220" s="88"/>
      <c r="T220" s="88"/>
      <c r="U220" s="88"/>
      <c r="V220" s="88"/>
      <c r="W220" s="88"/>
      <c r="X220" s="88"/>
      <c r="Y220" s="88"/>
      <c r="Z220" s="88"/>
    </row>
    <row r="221" spans="1:26" ht="30.75" customHeight="1">
      <c r="A221" s="88"/>
      <c r="B221" s="88"/>
      <c r="C221" s="88"/>
      <c r="D221" s="88"/>
      <c r="E221" s="88"/>
      <c r="F221" s="88"/>
      <c r="G221" s="88"/>
      <c r="H221" s="88"/>
      <c r="I221" s="88"/>
      <c r="J221" s="88"/>
      <c r="K221" s="88"/>
      <c r="L221" s="88"/>
      <c r="M221" s="88"/>
      <c r="N221" s="88"/>
      <c r="O221" s="88"/>
      <c r="P221" s="88"/>
      <c r="Q221" s="88"/>
      <c r="R221" s="88"/>
      <c r="S221" s="88"/>
      <c r="T221" s="88"/>
      <c r="U221" s="88"/>
      <c r="V221" s="88"/>
      <c r="W221" s="88"/>
      <c r="X221" s="88"/>
      <c r="Y221" s="88"/>
      <c r="Z221" s="88"/>
    </row>
    <row r="222" spans="1:26" ht="30.75" customHeight="1">
      <c r="A222" s="88"/>
      <c r="B222" s="88"/>
      <c r="C222" s="88"/>
      <c r="D222" s="88"/>
      <c r="E222" s="88"/>
      <c r="F222" s="88"/>
      <c r="G222" s="88"/>
      <c r="H222" s="88"/>
      <c r="I222" s="88"/>
      <c r="J222" s="88"/>
      <c r="K222" s="88"/>
      <c r="L222" s="88"/>
      <c r="M222" s="88"/>
      <c r="N222" s="88"/>
      <c r="O222" s="88"/>
      <c r="P222" s="88"/>
      <c r="Q222" s="88"/>
      <c r="R222" s="88"/>
      <c r="S222" s="88"/>
      <c r="T222" s="88"/>
      <c r="U222" s="88"/>
      <c r="V222" s="88"/>
      <c r="W222" s="88"/>
      <c r="X222" s="88"/>
      <c r="Y222" s="88"/>
      <c r="Z222" s="88"/>
    </row>
    <row r="223" spans="1:26" ht="30.75" customHeight="1">
      <c r="A223" s="88"/>
      <c r="B223" s="88"/>
      <c r="C223" s="88"/>
      <c r="D223" s="88"/>
      <c r="E223" s="88"/>
      <c r="F223" s="88"/>
      <c r="G223" s="88"/>
      <c r="H223" s="88"/>
      <c r="I223" s="88"/>
      <c r="J223" s="88"/>
      <c r="K223" s="88"/>
      <c r="L223" s="88"/>
      <c r="M223" s="88"/>
      <c r="N223" s="88"/>
      <c r="O223" s="88"/>
      <c r="P223" s="88"/>
      <c r="Q223" s="88"/>
      <c r="R223" s="88"/>
      <c r="S223" s="88"/>
      <c r="T223" s="88"/>
      <c r="U223" s="88"/>
      <c r="V223" s="88"/>
      <c r="W223" s="88"/>
      <c r="X223" s="88"/>
      <c r="Y223" s="88"/>
      <c r="Z223" s="88"/>
    </row>
    <row r="224" spans="1:26" ht="30.75" customHeight="1">
      <c r="A224" s="88"/>
      <c r="B224" s="88"/>
      <c r="C224" s="88"/>
      <c r="D224" s="88"/>
      <c r="E224" s="88"/>
      <c r="F224" s="88"/>
      <c r="G224" s="88"/>
      <c r="H224" s="88"/>
      <c r="I224" s="88"/>
      <c r="J224" s="88"/>
      <c r="K224" s="88"/>
      <c r="L224" s="88"/>
      <c r="M224" s="88"/>
      <c r="N224" s="88"/>
      <c r="O224" s="88"/>
      <c r="P224" s="88"/>
      <c r="Q224" s="88"/>
      <c r="R224" s="88"/>
      <c r="S224" s="88"/>
      <c r="T224" s="88"/>
      <c r="U224" s="88"/>
      <c r="V224" s="88"/>
      <c r="W224" s="88"/>
      <c r="X224" s="88"/>
      <c r="Y224" s="88"/>
      <c r="Z224" s="88"/>
    </row>
    <row r="225" spans="1:26" ht="30.75" customHeight="1">
      <c r="A225" s="88"/>
      <c r="B225" s="88"/>
      <c r="C225" s="88"/>
      <c r="D225" s="88"/>
      <c r="E225" s="88"/>
      <c r="F225" s="88"/>
      <c r="G225" s="88"/>
      <c r="H225" s="88"/>
      <c r="I225" s="88"/>
      <c r="J225" s="88"/>
      <c r="K225" s="88"/>
      <c r="L225" s="88"/>
      <c r="M225" s="88"/>
      <c r="N225" s="88"/>
      <c r="O225" s="88"/>
      <c r="P225" s="88"/>
      <c r="Q225" s="88"/>
      <c r="R225" s="88"/>
      <c r="S225" s="88"/>
      <c r="T225" s="88"/>
      <c r="U225" s="88"/>
      <c r="V225" s="88"/>
      <c r="W225" s="88"/>
      <c r="X225" s="88"/>
      <c r="Y225" s="88"/>
      <c r="Z225" s="88"/>
    </row>
    <row r="226" spans="1:26" ht="30.75" customHeight="1">
      <c r="A226" s="88"/>
      <c r="B226" s="88"/>
      <c r="C226" s="88"/>
      <c r="D226" s="88"/>
      <c r="E226" s="88"/>
      <c r="F226" s="88"/>
      <c r="G226" s="88"/>
      <c r="H226" s="88"/>
      <c r="I226" s="88"/>
      <c r="J226" s="88"/>
      <c r="K226" s="88"/>
      <c r="L226" s="88"/>
      <c r="M226" s="88"/>
      <c r="N226" s="88"/>
      <c r="O226" s="88"/>
      <c r="P226" s="88"/>
      <c r="Q226" s="88"/>
      <c r="R226" s="88"/>
      <c r="S226" s="88"/>
      <c r="T226" s="88"/>
      <c r="U226" s="88"/>
      <c r="V226" s="88"/>
      <c r="W226" s="88"/>
      <c r="X226" s="88"/>
      <c r="Y226" s="88"/>
      <c r="Z226" s="88"/>
    </row>
    <row r="227" spans="1:26" ht="30.75" customHeight="1">
      <c r="A227" s="88"/>
      <c r="B227" s="88"/>
      <c r="C227" s="88"/>
      <c r="D227" s="88"/>
      <c r="E227" s="88"/>
      <c r="F227" s="88"/>
      <c r="G227" s="88"/>
      <c r="H227" s="88"/>
      <c r="I227" s="88"/>
      <c r="J227" s="88"/>
      <c r="K227" s="88"/>
      <c r="L227" s="88"/>
      <c r="M227" s="88"/>
      <c r="N227" s="88"/>
      <c r="O227" s="88"/>
      <c r="P227" s="88"/>
      <c r="Q227" s="88"/>
      <c r="R227" s="88"/>
      <c r="S227" s="88"/>
      <c r="T227" s="88"/>
      <c r="U227" s="88"/>
      <c r="V227" s="88"/>
      <c r="W227" s="88"/>
      <c r="X227" s="88"/>
      <c r="Y227" s="88"/>
      <c r="Z227" s="88"/>
    </row>
    <row r="228" spans="1:26" ht="30.75" customHeight="1">
      <c r="A228" s="88"/>
      <c r="B228" s="88"/>
      <c r="C228" s="88"/>
      <c r="D228" s="88"/>
      <c r="E228" s="88"/>
      <c r="F228" s="88"/>
      <c r="G228" s="88"/>
      <c r="H228" s="88"/>
      <c r="I228" s="88"/>
      <c r="J228" s="88"/>
      <c r="K228" s="88"/>
      <c r="L228" s="88"/>
      <c r="M228" s="88"/>
      <c r="N228" s="88"/>
      <c r="O228" s="88"/>
      <c r="P228" s="88"/>
      <c r="Q228" s="88"/>
      <c r="R228" s="88"/>
      <c r="S228" s="88"/>
      <c r="T228" s="88"/>
      <c r="U228" s="88"/>
      <c r="V228" s="88"/>
      <c r="W228" s="88"/>
      <c r="X228" s="88"/>
      <c r="Y228" s="88"/>
      <c r="Z228" s="88"/>
    </row>
    <row r="229" spans="1:26" ht="30.75" customHeight="1">
      <c r="A229" s="88"/>
      <c r="B229" s="88"/>
      <c r="C229" s="88"/>
      <c r="D229" s="88"/>
      <c r="E229" s="88"/>
      <c r="F229" s="88"/>
      <c r="G229" s="88"/>
      <c r="H229" s="88"/>
      <c r="I229" s="88"/>
      <c r="J229" s="88"/>
      <c r="K229" s="88"/>
      <c r="L229" s="88"/>
      <c r="M229" s="88"/>
      <c r="N229" s="88"/>
      <c r="O229" s="88"/>
      <c r="P229" s="88"/>
      <c r="Q229" s="88"/>
      <c r="R229" s="88"/>
      <c r="S229" s="88"/>
      <c r="T229" s="88"/>
      <c r="U229" s="88"/>
      <c r="V229" s="88"/>
      <c r="W229" s="88"/>
      <c r="X229" s="88"/>
      <c r="Y229" s="88"/>
      <c r="Z229" s="88"/>
    </row>
    <row r="230" spans="1:26" ht="30.75" customHeight="1">
      <c r="A230" s="88"/>
      <c r="B230" s="88"/>
      <c r="C230" s="88"/>
      <c r="D230" s="88"/>
      <c r="E230" s="88"/>
      <c r="F230" s="88"/>
      <c r="G230" s="88"/>
      <c r="H230" s="88"/>
      <c r="I230" s="88"/>
      <c r="J230" s="88"/>
      <c r="K230" s="88"/>
      <c r="L230" s="88"/>
      <c r="M230" s="88"/>
      <c r="N230" s="88"/>
      <c r="O230" s="88"/>
      <c r="P230" s="88"/>
      <c r="Q230" s="88"/>
      <c r="R230" s="88"/>
      <c r="S230" s="88"/>
      <c r="T230" s="88"/>
      <c r="U230" s="88"/>
      <c r="V230" s="88"/>
      <c r="W230" s="88"/>
      <c r="X230" s="88"/>
      <c r="Y230" s="88"/>
      <c r="Z230" s="88"/>
    </row>
    <row r="231" spans="1:26" ht="30.75" customHeight="1">
      <c r="A231" s="88"/>
      <c r="B231" s="88"/>
      <c r="C231" s="88"/>
      <c r="D231" s="88"/>
      <c r="E231" s="88"/>
      <c r="F231" s="88"/>
      <c r="G231" s="88"/>
      <c r="H231" s="88"/>
      <c r="I231" s="88"/>
      <c r="J231" s="88"/>
      <c r="K231" s="88"/>
      <c r="L231" s="88"/>
      <c r="M231" s="88"/>
      <c r="N231" s="88"/>
      <c r="O231" s="88"/>
      <c r="P231" s="88"/>
      <c r="Q231" s="88"/>
      <c r="R231" s="88"/>
      <c r="S231" s="88"/>
      <c r="T231" s="88"/>
      <c r="U231" s="88"/>
      <c r="V231" s="88"/>
      <c r="W231" s="88"/>
      <c r="X231" s="88"/>
      <c r="Y231" s="88"/>
      <c r="Z231" s="88"/>
    </row>
    <row r="232" spans="1:26" ht="30.75" customHeight="1">
      <c r="A232" s="88"/>
      <c r="B232" s="88"/>
      <c r="C232" s="88"/>
      <c r="D232" s="88"/>
      <c r="E232" s="88"/>
      <c r="F232" s="88"/>
      <c r="G232" s="88"/>
      <c r="H232" s="88"/>
      <c r="I232" s="88"/>
      <c r="J232" s="88"/>
      <c r="K232" s="88"/>
      <c r="L232" s="88"/>
      <c r="M232" s="88"/>
      <c r="N232" s="88"/>
      <c r="O232" s="88"/>
      <c r="P232" s="88"/>
      <c r="Q232" s="88"/>
      <c r="R232" s="88"/>
      <c r="S232" s="88"/>
      <c r="T232" s="88"/>
      <c r="U232" s="88"/>
      <c r="V232" s="88"/>
      <c r="W232" s="88"/>
      <c r="X232" s="88"/>
      <c r="Y232" s="88"/>
      <c r="Z232" s="88"/>
    </row>
    <row r="233" spans="1:26" ht="30.75" customHeight="1">
      <c r="A233" s="88"/>
      <c r="B233" s="88"/>
      <c r="C233" s="88"/>
      <c r="D233" s="88"/>
      <c r="E233" s="88"/>
      <c r="F233" s="88"/>
      <c r="G233" s="88"/>
      <c r="H233" s="88"/>
      <c r="I233" s="88"/>
      <c r="J233" s="88"/>
      <c r="K233" s="88"/>
      <c r="L233" s="88"/>
      <c r="M233" s="88"/>
      <c r="N233" s="88"/>
      <c r="O233" s="88"/>
      <c r="P233" s="88"/>
      <c r="Q233" s="88"/>
      <c r="R233" s="88"/>
      <c r="S233" s="88"/>
      <c r="T233" s="88"/>
      <c r="U233" s="88"/>
      <c r="V233" s="88"/>
      <c r="W233" s="88"/>
      <c r="X233" s="88"/>
      <c r="Y233" s="88"/>
      <c r="Z233" s="88"/>
    </row>
    <row r="234" spans="1:26" ht="30.75" customHeight="1">
      <c r="A234" s="88"/>
      <c r="B234" s="88"/>
      <c r="C234" s="88"/>
      <c r="D234" s="88"/>
      <c r="E234" s="88"/>
      <c r="F234" s="88"/>
      <c r="G234" s="88"/>
      <c r="H234" s="88"/>
      <c r="I234" s="88"/>
      <c r="J234" s="88"/>
      <c r="K234" s="88"/>
      <c r="L234" s="88"/>
      <c r="M234" s="88"/>
      <c r="N234" s="88"/>
      <c r="O234" s="88"/>
      <c r="P234" s="88"/>
      <c r="Q234" s="88"/>
      <c r="R234" s="88"/>
      <c r="S234" s="88"/>
      <c r="T234" s="88"/>
      <c r="U234" s="88"/>
      <c r="V234" s="88"/>
      <c r="W234" s="88"/>
      <c r="X234" s="88"/>
      <c r="Y234" s="88"/>
      <c r="Z234" s="88"/>
    </row>
    <row r="235" spans="1:26" ht="30.75" customHeight="1">
      <c r="A235" s="88"/>
      <c r="B235" s="88"/>
      <c r="C235" s="88"/>
      <c r="D235" s="88"/>
      <c r="E235" s="88"/>
      <c r="F235" s="88"/>
      <c r="G235" s="88"/>
      <c r="H235" s="88"/>
      <c r="I235" s="88"/>
      <c r="J235" s="88"/>
      <c r="K235" s="88"/>
      <c r="L235" s="88"/>
      <c r="M235" s="88"/>
      <c r="N235" s="88"/>
      <c r="O235" s="88"/>
      <c r="P235" s="88"/>
      <c r="Q235" s="88"/>
      <c r="R235" s="88"/>
      <c r="S235" s="88"/>
      <c r="T235" s="88"/>
      <c r="U235" s="88"/>
      <c r="V235" s="88"/>
      <c r="W235" s="88"/>
      <c r="X235" s="88"/>
      <c r="Y235" s="88"/>
      <c r="Z235" s="88"/>
    </row>
    <row r="236" spans="1:26" ht="30.75" customHeight="1">
      <c r="A236" s="88"/>
      <c r="B236" s="88"/>
      <c r="C236" s="88"/>
      <c r="D236" s="88"/>
      <c r="E236" s="88"/>
      <c r="F236" s="88"/>
      <c r="G236" s="88"/>
      <c r="H236" s="88"/>
      <c r="I236" s="88"/>
      <c r="J236" s="88"/>
      <c r="K236" s="88"/>
      <c r="L236" s="88"/>
      <c r="M236" s="88"/>
      <c r="N236" s="88"/>
      <c r="O236" s="88"/>
      <c r="P236" s="88"/>
      <c r="Q236" s="88"/>
      <c r="R236" s="88"/>
      <c r="S236" s="88"/>
      <c r="T236" s="88"/>
      <c r="U236" s="88"/>
      <c r="V236" s="88"/>
      <c r="W236" s="88"/>
      <c r="X236" s="88"/>
      <c r="Y236" s="88"/>
      <c r="Z236" s="88"/>
    </row>
    <row r="237" spans="1:26" ht="30.75" customHeight="1">
      <c r="A237" s="88"/>
      <c r="B237" s="88"/>
      <c r="C237" s="88"/>
      <c r="D237" s="88"/>
      <c r="E237" s="88"/>
      <c r="F237" s="88"/>
      <c r="G237" s="88"/>
      <c r="H237" s="88"/>
      <c r="I237" s="88"/>
      <c r="J237" s="88"/>
      <c r="K237" s="88"/>
      <c r="L237" s="88"/>
      <c r="M237" s="88"/>
      <c r="N237" s="88"/>
      <c r="O237" s="88"/>
      <c r="P237" s="88"/>
      <c r="Q237" s="88"/>
      <c r="R237" s="88"/>
      <c r="S237" s="88"/>
      <c r="T237" s="88"/>
      <c r="U237" s="88"/>
      <c r="V237" s="88"/>
      <c r="W237" s="88"/>
      <c r="X237" s="88"/>
      <c r="Y237" s="88"/>
      <c r="Z237" s="88"/>
    </row>
    <row r="238" spans="1:26" ht="30.75" customHeight="1">
      <c r="A238" s="88"/>
      <c r="B238" s="88"/>
      <c r="C238" s="88"/>
      <c r="D238" s="88"/>
      <c r="E238" s="88"/>
      <c r="F238" s="88"/>
      <c r="G238" s="88"/>
      <c r="H238" s="88"/>
      <c r="I238" s="88"/>
      <c r="J238" s="88"/>
      <c r="K238" s="88"/>
      <c r="L238" s="88"/>
      <c r="M238" s="88"/>
      <c r="N238" s="88"/>
      <c r="O238" s="88"/>
      <c r="P238" s="88"/>
      <c r="Q238" s="88"/>
      <c r="R238" s="88"/>
      <c r="S238" s="88"/>
      <c r="T238" s="88"/>
      <c r="U238" s="88"/>
      <c r="V238" s="88"/>
      <c r="W238" s="88"/>
      <c r="X238" s="88"/>
      <c r="Y238" s="88"/>
      <c r="Z238" s="88"/>
    </row>
    <row r="239" spans="1:26" ht="30.75" customHeight="1">
      <c r="A239" s="88"/>
      <c r="B239" s="88"/>
      <c r="C239" s="88"/>
      <c r="D239" s="88"/>
      <c r="E239" s="88"/>
      <c r="F239" s="88"/>
      <c r="G239" s="88"/>
      <c r="H239" s="88"/>
      <c r="I239" s="88"/>
      <c r="J239" s="88"/>
      <c r="K239" s="88"/>
      <c r="L239" s="88"/>
      <c r="M239" s="88"/>
      <c r="N239" s="88"/>
      <c r="O239" s="88"/>
      <c r="P239" s="88"/>
      <c r="Q239" s="88"/>
      <c r="R239" s="88"/>
      <c r="S239" s="88"/>
      <c r="T239" s="88"/>
      <c r="U239" s="88"/>
      <c r="V239" s="88"/>
      <c r="W239" s="88"/>
      <c r="X239" s="88"/>
      <c r="Y239" s="88"/>
      <c r="Z239" s="88"/>
    </row>
    <row r="240" spans="1:26" ht="30.75" customHeight="1">
      <c r="A240" s="88"/>
      <c r="B240" s="88"/>
      <c r="C240" s="88"/>
      <c r="D240" s="88"/>
      <c r="E240" s="88"/>
      <c r="F240" s="88"/>
      <c r="G240" s="88"/>
      <c r="H240" s="88"/>
      <c r="I240" s="88"/>
      <c r="J240" s="88"/>
      <c r="K240" s="88"/>
      <c r="L240" s="88"/>
      <c r="M240" s="88"/>
      <c r="N240" s="88"/>
      <c r="O240" s="88"/>
      <c r="P240" s="88"/>
      <c r="Q240" s="88"/>
      <c r="R240" s="88"/>
      <c r="S240" s="88"/>
      <c r="T240" s="88"/>
      <c r="U240" s="88"/>
      <c r="V240" s="88"/>
      <c r="W240" s="88"/>
      <c r="X240" s="88"/>
      <c r="Y240" s="88"/>
      <c r="Z240" s="88"/>
    </row>
    <row r="241" spans="1:26" ht="30.75" customHeight="1">
      <c r="A241" s="88"/>
      <c r="B241" s="88"/>
      <c r="C241" s="88"/>
      <c r="D241" s="88"/>
      <c r="E241" s="88"/>
      <c r="F241" s="88"/>
      <c r="G241" s="88"/>
      <c r="H241" s="88"/>
      <c r="I241" s="88"/>
      <c r="J241" s="88"/>
      <c r="K241" s="88"/>
      <c r="L241" s="88"/>
      <c r="M241" s="88"/>
      <c r="N241" s="88"/>
      <c r="O241" s="88"/>
      <c r="P241" s="88"/>
      <c r="Q241" s="88"/>
      <c r="R241" s="88"/>
      <c r="S241" s="88"/>
      <c r="T241" s="88"/>
      <c r="U241" s="88"/>
      <c r="V241" s="88"/>
      <c r="W241" s="88"/>
      <c r="X241" s="88"/>
      <c r="Y241" s="88"/>
      <c r="Z241" s="88"/>
    </row>
    <row r="242" spans="1:26" ht="30.75" customHeight="1">
      <c r="A242" s="88"/>
      <c r="B242" s="88"/>
      <c r="C242" s="88"/>
      <c r="D242" s="88"/>
      <c r="E242" s="88"/>
      <c r="F242" s="88"/>
      <c r="G242" s="88"/>
      <c r="H242" s="88"/>
      <c r="I242" s="88"/>
      <c r="J242" s="88"/>
      <c r="K242" s="88"/>
      <c r="L242" s="88"/>
      <c r="M242" s="88"/>
      <c r="N242" s="88"/>
      <c r="O242" s="88"/>
      <c r="P242" s="88"/>
      <c r="Q242" s="88"/>
      <c r="R242" s="88"/>
      <c r="S242" s="88"/>
      <c r="T242" s="88"/>
      <c r="U242" s="88"/>
      <c r="V242" s="88"/>
      <c r="W242" s="88"/>
      <c r="X242" s="88"/>
      <c r="Y242" s="88"/>
      <c r="Z242" s="88"/>
    </row>
    <row r="243" spans="1:26" ht="30.75" customHeight="1">
      <c r="A243" s="88"/>
      <c r="B243" s="88"/>
      <c r="C243" s="88"/>
      <c r="D243" s="88"/>
      <c r="E243" s="88"/>
      <c r="F243" s="88"/>
      <c r="G243" s="88"/>
      <c r="H243" s="88"/>
      <c r="I243" s="88"/>
      <c r="J243" s="88"/>
      <c r="K243" s="88"/>
      <c r="L243" s="88"/>
      <c r="M243" s="88"/>
      <c r="N243" s="88"/>
      <c r="O243" s="88"/>
      <c r="P243" s="88"/>
      <c r="Q243" s="88"/>
      <c r="R243" s="88"/>
      <c r="S243" s="88"/>
      <c r="T243" s="88"/>
      <c r="U243" s="88"/>
      <c r="V243" s="88"/>
      <c r="W243" s="88"/>
      <c r="X243" s="88"/>
      <c r="Y243" s="88"/>
      <c r="Z243" s="88"/>
    </row>
    <row r="244" spans="1:26" ht="30.75" customHeight="1">
      <c r="A244" s="88"/>
      <c r="B244" s="88"/>
      <c r="C244" s="88"/>
      <c r="D244" s="88"/>
      <c r="E244" s="88"/>
      <c r="F244" s="88"/>
      <c r="G244" s="88"/>
      <c r="H244" s="88"/>
      <c r="I244" s="88"/>
      <c r="J244" s="88"/>
      <c r="K244" s="88"/>
      <c r="L244" s="88"/>
      <c r="M244" s="88"/>
      <c r="N244" s="88"/>
      <c r="O244" s="88"/>
      <c r="P244" s="88"/>
      <c r="Q244" s="88"/>
      <c r="R244" s="88"/>
      <c r="S244" s="88"/>
      <c r="T244" s="88"/>
      <c r="U244" s="88"/>
      <c r="V244" s="88"/>
      <c r="W244" s="88"/>
      <c r="X244" s="88"/>
      <c r="Y244" s="88"/>
      <c r="Z244" s="88"/>
    </row>
    <row r="245" spans="1:26" ht="30.75" customHeight="1">
      <c r="A245" s="88"/>
      <c r="B245" s="88"/>
      <c r="C245" s="88"/>
      <c r="D245" s="88"/>
      <c r="E245" s="88"/>
      <c r="F245" s="88"/>
      <c r="G245" s="88"/>
      <c r="H245" s="88"/>
      <c r="I245" s="88"/>
      <c r="J245" s="88"/>
      <c r="K245" s="88"/>
      <c r="L245" s="88"/>
      <c r="M245" s="88"/>
      <c r="N245" s="88"/>
      <c r="O245" s="88"/>
      <c r="P245" s="88"/>
      <c r="Q245" s="88"/>
      <c r="R245" s="88"/>
      <c r="S245" s="88"/>
      <c r="T245" s="88"/>
      <c r="U245" s="88"/>
      <c r="V245" s="88"/>
      <c r="W245" s="88"/>
      <c r="X245" s="88"/>
      <c r="Y245" s="88"/>
      <c r="Z245" s="88"/>
    </row>
    <row r="246" spans="1:26" ht="30.75" customHeight="1">
      <c r="A246" s="88"/>
      <c r="B246" s="88"/>
      <c r="C246" s="88"/>
      <c r="D246" s="88"/>
      <c r="E246" s="88"/>
      <c r="F246" s="88"/>
      <c r="G246" s="88"/>
      <c r="H246" s="88"/>
      <c r="I246" s="88"/>
      <c r="J246" s="88"/>
      <c r="K246" s="88"/>
      <c r="L246" s="88"/>
      <c r="M246" s="88"/>
      <c r="N246" s="88"/>
      <c r="O246" s="88"/>
      <c r="P246" s="88"/>
      <c r="Q246" s="88"/>
      <c r="R246" s="88"/>
      <c r="S246" s="88"/>
      <c r="T246" s="88"/>
      <c r="U246" s="88"/>
      <c r="V246" s="88"/>
      <c r="W246" s="88"/>
      <c r="X246" s="88"/>
      <c r="Y246" s="88"/>
      <c r="Z246" s="88"/>
    </row>
    <row r="247" spans="1:26" ht="30.75" customHeight="1">
      <c r="A247" s="88"/>
      <c r="B247" s="88"/>
      <c r="C247" s="88"/>
      <c r="D247" s="88"/>
      <c r="E247" s="88"/>
      <c r="F247" s="88"/>
      <c r="G247" s="88"/>
      <c r="H247" s="88"/>
      <c r="I247" s="88"/>
      <c r="J247" s="88"/>
      <c r="K247" s="88"/>
      <c r="L247" s="88"/>
      <c r="M247" s="88"/>
      <c r="N247" s="88"/>
      <c r="O247" s="88"/>
      <c r="P247" s="88"/>
      <c r="Q247" s="88"/>
      <c r="R247" s="88"/>
      <c r="S247" s="88"/>
      <c r="T247" s="88"/>
      <c r="U247" s="88"/>
      <c r="V247" s="88"/>
      <c r="W247" s="88"/>
      <c r="X247" s="88"/>
      <c r="Y247" s="88"/>
      <c r="Z247" s="88"/>
    </row>
    <row r="248" spans="1:26" ht="30.75" customHeight="1">
      <c r="A248" s="88"/>
      <c r="B248" s="88"/>
      <c r="C248" s="88"/>
      <c r="D248" s="88"/>
      <c r="E248" s="88"/>
      <c r="F248" s="88"/>
      <c r="G248" s="88"/>
      <c r="H248" s="88"/>
      <c r="I248" s="88"/>
      <c r="J248" s="88"/>
      <c r="K248" s="88"/>
      <c r="L248" s="88"/>
      <c r="M248" s="88"/>
      <c r="N248" s="88"/>
      <c r="O248" s="88"/>
      <c r="P248" s="88"/>
      <c r="Q248" s="88"/>
      <c r="R248" s="88"/>
      <c r="S248" s="88"/>
      <c r="T248" s="88"/>
      <c r="U248" s="88"/>
      <c r="V248" s="88"/>
      <c r="W248" s="88"/>
      <c r="X248" s="88"/>
      <c r="Y248" s="88"/>
      <c r="Z248" s="88"/>
    </row>
    <row r="249" spans="1:26" ht="30.75" customHeight="1">
      <c r="A249" s="88"/>
      <c r="B249" s="88"/>
      <c r="C249" s="88"/>
      <c r="D249" s="88"/>
      <c r="E249" s="88"/>
      <c r="F249" s="88"/>
      <c r="G249" s="88"/>
      <c r="H249" s="88"/>
      <c r="I249" s="88"/>
      <c r="J249" s="88"/>
      <c r="K249" s="88"/>
      <c r="L249" s="88"/>
      <c r="M249" s="88"/>
      <c r="N249" s="88"/>
      <c r="O249" s="88"/>
      <c r="P249" s="88"/>
      <c r="Q249" s="88"/>
      <c r="R249" s="88"/>
      <c r="S249" s="88"/>
      <c r="T249" s="88"/>
      <c r="U249" s="88"/>
      <c r="V249" s="88"/>
      <c r="W249" s="88"/>
      <c r="X249" s="88"/>
      <c r="Y249" s="88"/>
      <c r="Z249" s="88"/>
    </row>
    <row r="250" spans="1:26" ht="30.75" customHeight="1">
      <c r="A250" s="88"/>
      <c r="B250" s="88"/>
      <c r="C250" s="88"/>
      <c r="D250" s="88"/>
      <c r="E250" s="88"/>
      <c r="F250" s="88"/>
      <c r="G250" s="88"/>
      <c r="H250" s="88"/>
      <c r="I250" s="88"/>
      <c r="J250" s="88"/>
      <c r="K250" s="88"/>
      <c r="L250" s="88"/>
      <c r="M250" s="88"/>
      <c r="N250" s="88"/>
      <c r="O250" s="88"/>
      <c r="P250" s="88"/>
      <c r="Q250" s="88"/>
      <c r="R250" s="88"/>
      <c r="S250" s="88"/>
      <c r="T250" s="88"/>
      <c r="U250" s="88"/>
      <c r="V250" s="88"/>
      <c r="W250" s="88"/>
      <c r="X250" s="88"/>
      <c r="Y250" s="88"/>
      <c r="Z250" s="88"/>
    </row>
    <row r="251" spans="1:26" ht="30.75" customHeight="1">
      <c r="A251" s="88"/>
      <c r="B251" s="88"/>
      <c r="C251" s="88"/>
      <c r="D251" s="88"/>
      <c r="E251" s="88"/>
      <c r="F251" s="88"/>
      <c r="G251" s="88"/>
      <c r="H251" s="88"/>
      <c r="I251" s="88"/>
      <c r="J251" s="88"/>
      <c r="K251" s="88"/>
      <c r="L251" s="88"/>
      <c r="M251" s="88"/>
      <c r="N251" s="88"/>
      <c r="O251" s="88"/>
      <c r="P251" s="88"/>
      <c r="Q251" s="88"/>
      <c r="R251" s="88"/>
      <c r="S251" s="88"/>
      <c r="T251" s="88"/>
      <c r="U251" s="88"/>
      <c r="V251" s="88"/>
      <c r="W251" s="88"/>
      <c r="X251" s="88"/>
      <c r="Y251" s="88"/>
      <c r="Z251" s="88"/>
    </row>
    <row r="252" spans="1:26" ht="30.75" customHeight="1">
      <c r="A252" s="88"/>
      <c r="B252" s="88"/>
      <c r="C252" s="88"/>
      <c r="D252" s="88"/>
      <c r="E252" s="88"/>
      <c r="F252" s="88"/>
      <c r="G252" s="88"/>
      <c r="H252" s="88"/>
      <c r="I252" s="88"/>
      <c r="J252" s="88"/>
      <c r="K252" s="88"/>
      <c r="L252" s="88"/>
      <c r="M252" s="88"/>
      <c r="N252" s="88"/>
      <c r="O252" s="88"/>
      <c r="P252" s="88"/>
      <c r="Q252" s="88"/>
      <c r="R252" s="88"/>
      <c r="S252" s="88"/>
      <c r="T252" s="88"/>
      <c r="U252" s="88"/>
      <c r="V252" s="88"/>
      <c r="W252" s="88"/>
      <c r="X252" s="88"/>
      <c r="Y252" s="88"/>
      <c r="Z252" s="88"/>
    </row>
    <row r="253" spans="1:26" ht="30.75" customHeight="1">
      <c r="A253" s="88"/>
      <c r="B253" s="88"/>
      <c r="C253" s="88"/>
      <c r="D253" s="88"/>
      <c r="E253" s="88"/>
      <c r="F253" s="88"/>
      <c r="G253" s="88"/>
      <c r="H253" s="88"/>
      <c r="I253" s="88"/>
      <c r="J253" s="88"/>
      <c r="K253" s="88"/>
      <c r="L253" s="88"/>
      <c r="M253" s="88"/>
      <c r="N253" s="88"/>
      <c r="O253" s="88"/>
      <c r="P253" s="88"/>
      <c r="Q253" s="88"/>
      <c r="R253" s="88"/>
      <c r="S253" s="88"/>
      <c r="T253" s="88"/>
      <c r="U253" s="88"/>
      <c r="V253" s="88"/>
      <c r="W253" s="88"/>
      <c r="X253" s="88"/>
      <c r="Y253" s="88"/>
      <c r="Z253" s="88"/>
    </row>
    <row r="254" spans="1:26" ht="30.75" customHeight="1">
      <c r="A254" s="88"/>
      <c r="B254" s="88"/>
      <c r="C254" s="88"/>
      <c r="D254" s="88"/>
      <c r="E254" s="88"/>
      <c r="F254" s="88"/>
      <c r="G254" s="88"/>
      <c r="H254" s="88"/>
      <c r="I254" s="88"/>
      <c r="J254" s="88"/>
      <c r="K254" s="88"/>
      <c r="L254" s="88"/>
      <c r="M254" s="88"/>
      <c r="N254" s="88"/>
      <c r="O254" s="88"/>
      <c r="P254" s="88"/>
      <c r="Q254" s="88"/>
      <c r="R254" s="88"/>
      <c r="S254" s="88"/>
      <c r="T254" s="88"/>
      <c r="U254" s="88"/>
      <c r="V254" s="88"/>
      <c r="W254" s="88"/>
      <c r="X254" s="88"/>
      <c r="Y254" s="88"/>
      <c r="Z254" s="88"/>
    </row>
    <row r="255" spans="1:26" ht="30.75" customHeight="1">
      <c r="A255" s="88"/>
      <c r="B255" s="88"/>
      <c r="C255" s="88"/>
      <c r="D255" s="88"/>
      <c r="E255" s="88"/>
      <c r="F255" s="88"/>
      <c r="G255" s="88"/>
      <c r="H255" s="88"/>
      <c r="I255" s="88"/>
      <c r="J255" s="88"/>
      <c r="K255" s="88"/>
      <c r="L255" s="88"/>
      <c r="M255" s="88"/>
      <c r="N255" s="88"/>
      <c r="O255" s="88"/>
      <c r="P255" s="88"/>
      <c r="Q255" s="88"/>
      <c r="R255" s="88"/>
      <c r="S255" s="88"/>
      <c r="T255" s="88"/>
      <c r="U255" s="88"/>
      <c r="V255" s="88"/>
      <c r="W255" s="88"/>
      <c r="X255" s="88"/>
      <c r="Y255" s="88"/>
      <c r="Z255" s="88"/>
    </row>
    <row r="256" spans="1:26" ht="30.75" customHeight="1">
      <c r="A256" s="88"/>
      <c r="B256" s="88"/>
      <c r="C256" s="88"/>
      <c r="D256" s="88"/>
      <c r="E256" s="88"/>
      <c r="F256" s="88"/>
      <c r="G256" s="88"/>
      <c r="H256" s="88"/>
      <c r="I256" s="88"/>
      <c r="J256" s="88"/>
      <c r="K256" s="88"/>
      <c r="L256" s="88"/>
      <c r="M256" s="88"/>
      <c r="N256" s="88"/>
      <c r="O256" s="88"/>
      <c r="P256" s="88"/>
      <c r="Q256" s="88"/>
      <c r="R256" s="88"/>
      <c r="S256" s="88"/>
      <c r="T256" s="88"/>
      <c r="U256" s="88"/>
      <c r="V256" s="88"/>
      <c r="W256" s="88"/>
      <c r="X256" s="88"/>
      <c r="Y256" s="88"/>
      <c r="Z256" s="88"/>
    </row>
    <row r="257" spans="1:26" ht="30.75" customHeight="1">
      <c r="A257" s="88"/>
      <c r="B257" s="88"/>
      <c r="C257" s="88"/>
      <c r="D257" s="88"/>
      <c r="E257" s="88"/>
      <c r="F257" s="88"/>
      <c r="G257" s="88"/>
      <c r="H257" s="88"/>
      <c r="I257" s="88"/>
      <c r="J257" s="88"/>
      <c r="K257" s="88"/>
      <c r="L257" s="88"/>
      <c r="M257" s="88"/>
      <c r="N257" s="88"/>
      <c r="O257" s="88"/>
      <c r="P257" s="88"/>
      <c r="Q257" s="88"/>
      <c r="R257" s="88"/>
      <c r="S257" s="88"/>
      <c r="T257" s="88"/>
      <c r="U257" s="88"/>
      <c r="V257" s="88"/>
      <c r="W257" s="88"/>
      <c r="X257" s="88"/>
      <c r="Y257" s="88"/>
      <c r="Z257" s="88"/>
    </row>
    <row r="258" spans="1:26" ht="30.75" customHeight="1">
      <c r="A258" s="88"/>
      <c r="B258" s="88"/>
      <c r="C258" s="88"/>
      <c r="D258" s="88"/>
      <c r="E258" s="88"/>
      <c r="F258" s="88"/>
      <c r="G258" s="88"/>
      <c r="H258" s="88"/>
      <c r="I258" s="88"/>
      <c r="J258" s="88"/>
      <c r="K258" s="88"/>
      <c r="L258" s="88"/>
      <c r="M258" s="88"/>
      <c r="N258" s="88"/>
      <c r="O258" s="88"/>
      <c r="P258" s="88"/>
      <c r="Q258" s="88"/>
      <c r="R258" s="88"/>
      <c r="S258" s="88"/>
      <c r="T258" s="88"/>
      <c r="U258" s="88"/>
      <c r="V258" s="88"/>
      <c r="W258" s="88"/>
      <c r="X258" s="88"/>
      <c r="Y258" s="88"/>
      <c r="Z258" s="88"/>
    </row>
    <row r="259" spans="1:26" ht="30.75" customHeight="1">
      <c r="A259" s="88"/>
      <c r="B259" s="88"/>
      <c r="C259" s="88"/>
      <c r="D259" s="88"/>
      <c r="E259" s="88"/>
      <c r="F259" s="88"/>
      <c r="G259" s="88"/>
      <c r="H259" s="88"/>
      <c r="I259" s="88"/>
      <c r="J259" s="88"/>
      <c r="K259" s="88"/>
      <c r="L259" s="88"/>
      <c r="M259" s="88"/>
      <c r="N259" s="88"/>
      <c r="O259" s="88"/>
      <c r="P259" s="88"/>
      <c r="Q259" s="88"/>
      <c r="R259" s="88"/>
      <c r="S259" s="88"/>
      <c r="T259" s="88"/>
      <c r="U259" s="88"/>
      <c r="V259" s="88"/>
      <c r="W259" s="88"/>
      <c r="X259" s="88"/>
      <c r="Y259" s="88"/>
      <c r="Z259" s="88"/>
    </row>
    <row r="260" spans="1:26" ht="30.75" customHeight="1">
      <c r="A260" s="88"/>
      <c r="B260" s="88"/>
      <c r="C260" s="88"/>
      <c r="D260" s="88"/>
      <c r="E260" s="88"/>
      <c r="F260" s="88"/>
      <c r="G260" s="88"/>
      <c r="H260" s="88"/>
      <c r="I260" s="88"/>
      <c r="J260" s="88"/>
      <c r="K260" s="88"/>
      <c r="L260" s="88"/>
      <c r="M260" s="88"/>
      <c r="N260" s="88"/>
      <c r="O260" s="88"/>
      <c r="P260" s="88"/>
      <c r="Q260" s="88"/>
      <c r="R260" s="88"/>
      <c r="S260" s="88"/>
      <c r="T260" s="88"/>
      <c r="U260" s="88"/>
      <c r="V260" s="88"/>
      <c r="W260" s="88"/>
      <c r="X260" s="88"/>
      <c r="Y260" s="88"/>
      <c r="Z260" s="88"/>
    </row>
    <row r="261" spans="1:26" ht="30.75" customHeight="1">
      <c r="A261" s="88"/>
      <c r="B261" s="88"/>
      <c r="C261" s="88"/>
      <c r="D261" s="88"/>
      <c r="E261" s="88"/>
      <c r="F261" s="88"/>
      <c r="G261" s="88"/>
      <c r="H261" s="88"/>
      <c r="I261" s="88"/>
      <c r="J261" s="88"/>
      <c r="K261" s="88"/>
      <c r="L261" s="88"/>
      <c r="M261" s="88"/>
      <c r="N261" s="88"/>
      <c r="O261" s="88"/>
      <c r="P261" s="88"/>
      <c r="Q261" s="88"/>
      <c r="R261" s="88"/>
      <c r="S261" s="88"/>
      <c r="T261" s="88"/>
      <c r="U261" s="88"/>
      <c r="V261" s="88"/>
      <c r="W261" s="88"/>
      <c r="X261" s="88"/>
      <c r="Y261" s="88"/>
      <c r="Z261" s="88"/>
    </row>
    <row r="262" spans="1:26" ht="30.75" customHeight="1">
      <c r="A262" s="88"/>
      <c r="B262" s="88"/>
      <c r="C262" s="88"/>
      <c r="D262" s="88"/>
      <c r="E262" s="88"/>
      <c r="F262" s="88"/>
      <c r="G262" s="88"/>
      <c r="H262" s="88"/>
      <c r="I262" s="88"/>
      <c r="J262" s="88"/>
      <c r="K262" s="88"/>
      <c r="L262" s="88"/>
      <c r="M262" s="88"/>
      <c r="N262" s="88"/>
      <c r="O262" s="88"/>
      <c r="P262" s="88"/>
      <c r="Q262" s="88"/>
      <c r="R262" s="88"/>
      <c r="S262" s="88"/>
      <c r="T262" s="88"/>
      <c r="U262" s="88"/>
      <c r="V262" s="88"/>
      <c r="W262" s="88"/>
      <c r="X262" s="88"/>
      <c r="Y262" s="88"/>
      <c r="Z262" s="88"/>
    </row>
    <row r="263" spans="1:26" ht="30.75" customHeight="1">
      <c r="A263" s="88"/>
      <c r="B263" s="88"/>
      <c r="C263" s="88"/>
      <c r="D263" s="88"/>
      <c r="E263" s="88"/>
      <c r="F263" s="88"/>
      <c r="G263" s="88"/>
      <c r="H263" s="88"/>
      <c r="I263" s="88"/>
      <c r="J263" s="88"/>
      <c r="K263" s="88"/>
      <c r="L263" s="88"/>
      <c r="M263" s="88"/>
      <c r="N263" s="88"/>
      <c r="O263" s="88"/>
      <c r="P263" s="88"/>
      <c r="Q263" s="88"/>
      <c r="R263" s="88"/>
      <c r="S263" s="88"/>
      <c r="T263" s="88"/>
      <c r="U263" s="88"/>
      <c r="V263" s="88"/>
      <c r="W263" s="88"/>
      <c r="X263" s="88"/>
      <c r="Y263" s="88"/>
      <c r="Z263" s="88"/>
    </row>
    <row r="264" spans="1:26" ht="30.75" customHeight="1">
      <c r="A264" s="88"/>
      <c r="B264" s="88"/>
      <c r="C264" s="88"/>
      <c r="D264" s="88"/>
      <c r="E264" s="88"/>
      <c r="F264" s="88"/>
      <c r="G264" s="88"/>
      <c r="H264" s="88"/>
      <c r="I264" s="88"/>
      <c r="J264" s="88"/>
      <c r="K264" s="88"/>
      <c r="L264" s="88"/>
      <c r="M264" s="88"/>
      <c r="N264" s="88"/>
      <c r="O264" s="88"/>
      <c r="P264" s="88"/>
      <c r="Q264" s="88"/>
      <c r="R264" s="88"/>
      <c r="S264" s="88"/>
      <c r="T264" s="88"/>
      <c r="U264" s="88"/>
      <c r="V264" s="88"/>
      <c r="W264" s="88"/>
      <c r="X264" s="88"/>
      <c r="Y264" s="88"/>
      <c r="Z264" s="88"/>
    </row>
    <row r="265" spans="1:26" ht="30.75" customHeight="1">
      <c r="A265" s="88"/>
      <c r="B265" s="88"/>
      <c r="C265" s="88"/>
      <c r="D265" s="88"/>
      <c r="E265" s="88"/>
      <c r="F265" s="88"/>
      <c r="G265" s="88"/>
      <c r="H265" s="88"/>
      <c r="I265" s="88"/>
      <c r="J265" s="88"/>
      <c r="K265" s="88"/>
      <c r="L265" s="88"/>
      <c r="M265" s="88"/>
      <c r="N265" s="88"/>
      <c r="O265" s="88"/>
      <c r="P265" s="88"/>
      <c r="Q265" s="88"/>
      <c r="R265" s="88"/>
      <c r="S265" s="88"/>
      <c r="T265" s="88"/>
      <c r="U265" s="88"/>
      <c r="V265" s="88"/>
      <c r="W265" s="88"/>
      <c r="X265" s="88"/>
      <c r="Y265" s="88"/>
      <c r="Z265" s="88"/>
    </row>
    <row r="266" spans="1:26" ht="30.75" customHeight="1">
      <c r="A266" s="88"/>
      <c r="B266" s="88"/>
      <c r="C266" s="88"/>
      <c r="D266" s="88"/>
      <c r="E266" s="88"/>
      <c r="F266" s="88"/>
      <c r="G266" s="88"/>
      <c r="H266" s="88"/>
      <c r="I266" s="88"/>
      <c r="J266" s="88"/>
      <c r="K266" s="88"/>
      <c r="L266" s="88"/>
      <c r="M266" s="88"/>
      <c r="N266" s="88"/>
      <c r="O266" s="88"/>
      <c r="P266" s="88"/>
      <c r="Q266" s="88"/>
      <c r="R266" s="88"/>
      <c r="S266" s="88"/>
      <c r="T266" s="88"/>
      <c r="U266" s="88"/>
      <c r="V266" s="88"/>
      <c r="W266" s="88"/>
      <c r="X266" s="88"/>
      <c r="Y266" s="88"/>
      <c r="Z266" s="88"/>
    </row>
    <row r="267" spans="1:26" ht="30.75" customHeight="1">
      <c r="A267" s="88"/>
      <c r="B267" s="88"/>
      <c r="C267" s="88"/>
      <c r="D267" s="88"/>
      <c r="E267" s="88"/>
      <c r="F267" s="88"/>
      <c r="G267" s="88"/>
      <c r="H267" s="88"/>
      <c r="I267" s="88"/>
      <c r="J267" s="88"/>
      <c r="K267" s="88"/>
      <c r="L267" s="88"/>
      <c r="M267" s="88"/>
      <c r="N267" s="88"/>
      <c r="O267" s="88"/>
      <c r="P267" s="88"/>
      <c r="Q267" s="88"/>
      <c r="R267" s="88"/>
      <c r="S267" s="88"/>
      <c r="T267" s="88"/>
      <c r="U267" s="88"/>
      <c r="V267" s="88"/>
      <c r="W267" s="88"/>
      <c r="X267" s="88"/>
      <c r="Y267" s="88"/>
      <c r="Z267" s="88"/>
    </row>
    <row r="268" spans="1:26" ht="30.75" customHeight="1">
      <c r="A268" s="88"/>
      <c r="B268" s="88"/>
      <c r="C268" s="88"/>
      <c r="D268" s="88"/>
      <c r="E268" s="88"/>
      <c r="F268" s="88"/>
      <c r="G268" s="88"/>
      <c r="H268" s="88"/>
      <c r="I268" s="88"/>
      <c r="J268" s="88"/>
      <c r="K268" s="88"/>
      <c r="L268" s="88"/>
      <c r="M268" s="88"/>
      <c r="N268" s="88"/>
      <c r="O268" s="88"/>
      <c r="P268" s="88"/>
      <c r="Q268" s="88"/>
      <c r="R268" s="88"/>
      <c r="S268" s="88"/>
      <c r="T268" s="88"/>
      <c r="U268" s="88"/>
      <c r="V268" s="88"/>
      <c r="W268" s="88"/>
      <c r="X268" s="88"/>
      <c r="Y268" s="88"/>
      <c r="Z268" s="88"/>
    </row>
    <row r="269" spans="1:26" ht="30.75" customHeight="1">
      <c r="A269" s="88"/>
      <c r="B269" s="88"/>
      <c r="C269" s="88"/>
      <c r="D269" s="88"/>
      <c r="E269" s="88"/>
      <c r="F269" s="88"/>
      <c r="G269" s="88"/>
      <c r="H269" s="88"/>
      <c r="I269" s="88"/>
      <c r="J269" s="88"/>
      <c r="K269" s="88"/>
      <c r="L269" s="88"/>
      <c r="M269" s="88"/>
      <c r="N269" s="88"/>
      <c r="O269" s="88"/>
      <c r="P269" s="88"/>
      <c r="Q269" s="88"/>
      <c r="R269" s="88"/>
      <c r="S269" s="88"/>
      <c r="T269" s="88"/>
      <c r="U269" s="88"/>
      <c r="V269" s="88"/>
      <c r="W269" s="88"/>
      <c r="X269" s="88"/>
      <c r="Y269" s="88"/>
      <c r="Z269" s="88"/>
    </row>
    <row r="270" spans="1:26" ht="30.75" customHeight="1">
      <c r="A270" s="88"/>
      <c r="B270" s="88"/>
      <c r="C270" s="88"/>
      <c r="D270" s="88"/>
      <c r="E270" s="88"/>
      <c r="F270" s="88"/>
      <c r="G270" s="88"/>
      <c r="H270" s="88"/>
      <c r="I270" s="88"/>
      <c r="J270" s="88"/>
      <c r="K270" s="88"/>
      <c r="L270" s="88"/>
      <c r="M270" s="88"/>
      <c r="N270" s="88"/>
      <c r="O270" s="88"/>
      <c r="P270" s="88"/>
      <c r="Q270" s="88"/>
      <c r="R270" s="88"/>
      <c r="S270" s="88"/>
      <c r="T270" s="88"/>
      <c r="U270" s="88"/>
      <c r="V270" s="88"/>
      <c r="W270" s="88"/>
      <c r="X270" s="88"/>
      <c r="Y270" s="88"/>
      <c r="Z270" s="88"/>
    </row>
    <row r="271" spans="1:26" ht="30.75" customHeight="1">
      <c r="A271" s="88"/>
      <c r="B271" s="88"/>
      <c r="C271" s="88"/>
      <c r="D271" s="88"/>
      <c r="E271" s="88"/>
      <c r="F271" s="88"/>
      <c r="G271" s="88"/>
      <c r="H271" s="88"/>
      <c r="I271" s="88"/>
      <c r="J271" s="88"/>
      <c r="K271" s="88"/>
      <c r="L271" s="88"/>
      <c r="M271" s="88"/>
      <c r="N271" s="88"/>
      <c r="O271" s="88"/>
      <c r="P271" s="88"/>
      <c r="Q271" s="88"/>
      <c r="R271" s="88"/>
      <c r="S271" s="88"/>
      <c r="T271" s="88"/>
      <c r="U271" s="88"/>
      <c r="V271" s="88"/>
      <c r="W271" s="88"/>
      <c r="X271" s="88"/>
      <c r="Y271" s="88"/>
      <c r="Z271" s="88"/>
    </row>
    <row r="272" spans="1:26" ht="30.75" customHeight="1">
      <c r="A272" s="88"/>
      <c r="B272" s="88"/>
      <c r="C272" s="88"/>
      <c r="D272" s="88"/>
      <c r="E272" s="88"/>
      <c r="F272" s="88"/>
      <c r="G272" s="88"/>
      <c r="H272" s="88"/>
      <c r="I272" s="88"/>
      <c r="J272" s="88"/>
      <c r="K272" s="88"/>
      <c r="L272" s="88"/>
      <c r="M272" s="88"/>
      <c r="N272" s="88"/>
      <c r="O272" s="88"/>
      <c r="P272" s="88"/>
      <c r="Q272" s="88"/>
      <c r="R272" s="88"/>
      <c r="S272" s="88"/>
      <c r="T272" s="88"/>
      <c r="U272" s="88"/>
      <c r="V272" s="88"/>
      <c r="W272" s="88"/>
      <c r="X272" s="88"/>
      <c r="Y272" s="88"/>
      <c r="Z272" s="88"/>
    </row>
    <row r="273" spans="1:26" ht="30.75" customHeight="1">
      <c r="A273" s="88"/>
      <c r="B273" s="88"/>
      <c r="C273" s="88"/>
      <c r="D273" s="88"/>
      <c r="E273" s="88"/>
      <c r="F273" s="88"/>
      <c r="G273" s="88"/>
      <c r="H273" s="88"/>
      <c r="I273" s="88"/>
      <c r="J273" s="88"/>
      <c r="K273" s="88"/>
      <c r="L273" s="88"/>
      <c r="M273" s="88"/>
      <c r="N273" s="88"/>
      <c r="O273" s="88"/>
      <c r="P273" s="88"/>
      <c r="Q273" s="88"/>
      <c r="R273" s="88"/>
      <c r="S273" s="88"/>
      <c r="T273" s="88"/>
      <c r="U273" s="88"/>
      <c r="V273" s="88"/>
      <c r="W273" s="88"/>
      <c r="X273" s="88"/>
      <c r="Y273" s="88"/>
      <c r="Z273" s="88"/>
    </row>
    <row r="274" spans="1:26" ht="30.75" customHeight="1">
      <c r="A274" s="88"/>
      <c r="B274" s="88"/>
      <c r="C274" s="88"/>
      <c r="D274" s="88"/>
      <c r="E274" s="88"/>
      <c r="F274" s="88"/>
      <c r="G274" s="88"/>
      <c r="H274" s="88"/>
      <c r="I274" s="88"/>
      <c r="J274" s="88"/>
      <c r="K274" s="88"/>
      <c r="L274" s="88"/>
      <c r="M274" s="88"/>
      <c r="N274" s="88"/>
      <c r="O274" s="88"/>
      <c r="P274" s="88"/>
      <c r="Q274" s="88"/>
      <c r="R274" s="88"/>
      <c r="S274" s="88"/>
      <c r="T274" s="88"/>
      <c r="U274" s="88"/>
      <c r="V274" s="88"/>
      <c r="W274" s="88"/>
      <c r="X274" s="88"/>
      <c r="Y274" s="88"/>
      <c r="Z274" s="88"/>
    </row>
    <row r="275" spans="1:26" ht="30.75" customHeight="1">
      <c r="A275" s="88"/>
      <c r="B275" s="88"/>
      <c r="C275" s="88"/>
      <c r="D275" s="88"/>
      <c r="E275" s="88"/>
      <c r="F275" s="88"/>
      <c r="G275" s="88"/>
      <c r="H275" s="88"/>
      <c r="I275" s="88"/>
      <c r="J275" s="88"/>
      <c r="K275" s="88"/>
      <c r="L275" s="88"/>
      <c r="M275" s="88"/>
      <c r="N275" s="88"/>
      <c r="O275" s="88"/>
      <c r="P275" s="88"/>
      <c r="Q275" s="88"/>
      <c r="R275" s="88"/>
      <c r="S275" s="88"/>
      <c r="T275" s="88"/>
      <c r="U275" s="88"/>
      <c r="V275" s="88"/>
      <c r="W275" s="88"/>
      <c r="X275" s="88"/>
      <c r="Y275" s="88"/>
      <c r="Z275" s="88"/>
    </row>
    <row r="276" spans="1:26" ht="30.75" customHeight="1">
      <c r="A276" s="88"/>
      <c r="B276" s="88"/>
      <c r="C276" s="88"/>
      <c r="D276" s="88"/>
      <c r="E276" s="88"/>
      <c r="F276" s="88"/>
      <c r="G276" s="88"/>
      <c r="H276" s="88"/>
      <c r="I276" s="88"/>
      <c r="J276" s="88"/>
      <c r="K276" s="88"/>
      <c r="L276" s="88"/>
      <c r="M276" s="88"/>
      <c r="N276" s="88"/>
      <c r="O276" s="88"/>
      <c r="P276" s="88"/>
      <c r="Q276" s="88"/>
      <c r="R276" s="88"/>
      <c r="S276" s="88"/>
      <c r="T276" s="88"/>
      <c r="U276" s="88"/>
      <c r="V276" s="88"/>
      <c r="W276" s="88"/>
      <c r="X276" s="88"/>
      <c r="Y276" s="88"/>
      <c r="Z276" s="88"/>
    </row>
    <row r="277" spans="1:26" ht="30.75" customHeight="1">
      <c r="A277" s="88"/>
      <c r="B277" s="88"/>
      <c r="C277" s="88"/>
      <c r="D277" s="88"/>
      <c r="E277" s="88"/>
      <c r="F277" s="88"/>
      <c r="G277" s="88"/>
      <c r="H277" s="88"/>
      <c r="I277" s="88"/>
      <c r="J277" s="88"/>
      <c r="K277" s="88"/>
      <c r="L277" s="88"/>
      <c r="M277" s="88"/>
      <c r="N277" s="88"/>
      <c r="O277" s="88"/>
      <c r="P277" s="88"/>
      <c r="Q277" s="88"/>
      <c r="R277" s="88"/>
      <c r="S277" s="88"/>
      <c r="T277" s="88"/>
      <c r="U277" s="88"/>
      <c r="V277" s="88"/>
      <c r="W277" s="88"/>
      <c r="X277" s="88"/>
      <c r="Y277" s="88"/>
      <c r="Z277" s="88"/>
    </row>
    <row r="278" spans="1:26" ht="30.75" customHeight="1">
      <c r="A278" s="88"/>
      <c r="B278" s="88"/>
      <c r="C278" s="88"/>
      <c r="D278" s="88"/>
      <c r="E278" s="88"/>
      <c r="F278" s="88"/>
      <c r="G278" s="88"/>
      <c r="H278" s="88"/>
      <c r="I278" s="88"/>
      <c r="J278" s="88"/>
      <c r="K278" s="88"/>
      <c r="L278" s="88"/>
      <c r="M278" s="88"/>
      <c r="N278" s="88"/>
      <c r="O278" s="88"/>
      <c r="P278" s="88"/>
      <c r="Q278" s="88"/>
      <c r="R278" s="88"/>
      <c r="S278" s="88"/>
      <c r="T278" s="88"/>
      <c r="U278" s="88"/>
      <c r="V278" s="88"/>
      <c r="W278" s="88"/>
      <c r="X278" s="88"/>
      <c r="Y278" s="88"/>
      <c r="Z278" s="88"/>
    </row>
    <row r="279" spans="1:26" ht="30.75" customHeight="1">
      <c r="A279" s="88"/>
      <c r="B279" s="88"/>
      <c r="C279" s="88"/>
      <c r="D279" s="88"/>
      <c r="E279" s="88"/>
      <c r="F279" s="88"/>
      <c r="G279" s="88"/>
      <c r="H279" s="88"/>
      <c r="I279" s="88"/>
      <c r="J279" s="88"/>
      <c r="K279" s="88"/>
      <c r="L279" s="88"/>
      <c r="M279" s="88"/>
      <c r="N279" s="88"/>
      <c r="O279" s="88"/>
      <c r="P279" s="88"/>
      <c r="Q279" s="88"/>
      <c r="R279" s="88"/>
      <c r="S279" s="88"/>
      <c r="T279" s="88"/>
      <c r="U279" s="88"/>
      <c r="V279" s="88"/>
      <c r="W279" s="88"/>
      <c r="X279" s="88"/>
      <c r="Y279" s="88"/>
      <c r="Z279" s="88"/>
    </row>
    <row r="280" spans="1:26" ht="30.75" customHeight="1">
      <c r="A280" s="88"/>
      <c r="B280" s="88"/>
      <c r="C280" s="88"/>
      <c r="D280" s="88"/>
      <c r="E280" s="88"/>
      <c r="F280" s="88"/>
      <c r="G280" s="88"/>
      <c r="H280" s="88"/>
      <c r="I280" s="88"/>
      <c r="J280" s="88"/>
      <c r="K280" s="88"/>
      <c r="L280" s="88"/>
      <c r="M280" s="88"/>
      <c r="N280" s="88"/>
      <c r="O280" s="88"/>
      <c r="P280" s="88"/>
      <c r="Q280" s="88"/>
      <c r="R280" s="88"/>
      <c r="S280" s="88"/>
      <c r="T280" s="88"/>
      <c r="U280" s="88"/>
      <c r="V280" s="88"/>
      <c r="W280" s="88"/>
      <c r="X280" s="88"/>
      <c r="Y280" s="88"/>
      <c r="Z280" s="88"/>
    </row>
    <row r="281" spans="1:26" ht="30.75" customHeight="1">
      <c r="A281" s="88"/>
      <c r="B281" s="88"/>
      <c r="C281" s="88"/>
      <c r="D281" s="88"/>
      <c r="E281" s="88"/>
      <c r="F281" s="88"/>
      <c r="G281" s="88"/>
      <c r="H281" s="88"/>
      <c r="I281" s="88"/>
      <c r="J281" s="88"/>
      <c r="K281" s="88"/>
      <c r="L281" s="88"/>
      <c r="M281" s="88"/>
      <c r="N281" s="88"/>
      <c r="O281" s="88"/>
      <c r="P281" s="88"/>
      <c r="Q281" s="88"/>
      <c r="R281" s="88"/>
      <c r="S281" s="88"/>
      <c r="T281" s="88"/>
      <c r="U281" s="88"/>
      <c r="V281" s="88"/>
      <c r="W281" s="88"/>
      <c r="X281" s="88"/>
      <c r="Y281" s="88"/>
      <c r="Z281" s="88"/>
    </row>
    <row r="282" spans="1:26" ht="30.75" customHeight="1">
      <c r="A282" s="88"/>
      <c r="B282" s="88"/>
      <c r="C282" s="88"/>
      <c r="D282" s="88"/>
      <c r="E282" s="88"/>
      <c r="F282" s="88"/>
      <c r="G282" s="88"/>
      <c r="H282" s="88"/>
      <c r="I282" s="88"/>
      <c r="J282" s="88"/>
      <c r="K282" s="88"/>
      <c r="L282" s="88"/>
      <c r="M282" s="88"/>
      <c r="N282" s="88"/>
      <c r="O282" s="88"/>
      <c r="P282" s="88"/>
      <c r="Q282" s="88"/>
      <c r="R282" s="88"/>
      <c r="S282" s="88"/>
      <c r="T282" s="88"/>
      <c r="U282" s="88"/>
      <c r="V282" s="88"/>
      <c r="W282" s="88"/>
      <c r="X282" s="88"/>
      <c r="Y282" s="88"/>
      <c r="Z282" s="88"/>
    </row>
    <row r="283" spans="1:26" ht="30.75" customHeight="1">
      <c r="A283" s="88"/>
      <c r="B283" s="88"/>
      <c r="C283" s="88"/>
      <c r="D283" s="88"/>
      <c r="E283" s="88"/>
      <c r="F283" s="88"/>
      <c r="G283" s="88"/>
      <c r="H283" s="88"/>
      <c r="I283" s="88"/>
      <c r="J283" s="88"/>
      <c r="K283" s="88"/>
      <c r="L283" s="88"/>
      <c r="M283" s="88"/>
      <c r="N283" s="88"/>
      <c r="O283" s="88"/>
      <c r="P283" s="88"/>
      <c r="Q283" s="88"/>
      <c r="R283" s="88"/>
      <c r="S283" s="88"/>
      <c r="T283" s="88"/>
      <c r="U283" s="88"/>
      <c r="V283" s="88"/>
      <c r="W283" s="88"/>
      <c r="X283" s="88"/>
      <c r="Y283" s="88"/>
      <c r="Z283" s="88"/>
    </row>
    <row r="284" spans="1:26" ht="30.75" customHeight="1">
      <c r="A284" s="88"/>
      <c r="B284" s="88"/>
      <c r="C284" s="88"/>
      <c r="D284" s="88"/>
      <c r="E284" s="88"/>
      <c r="F284" s="88"/>
      <c r="G284" s="88"/>
      <c r="H284" s="88"/>
      <c r="I284" s="88"/>
      <c r="J284" s="88"/>
      <c r="K284" s="88"/>
      <c r="L284" s="88"/>
      <c r="M284" s="88"/>
      <c r="N284" s="88"/>
      <c r="O284" s="88"/>
      <c r="P284" s="88"/>
      <c r="Q284" s="88"/>
      <c r="R284" s="88"/>
      <c r="S284" s="88"/>
      <c r="T284" s="88"/>
      <c r="U284" s="88"/>
      <c r="V284" s="88"/>
      <c r="W284" s="88"/>
      <c r="X284" s="88"/>
      <c r="Y284" s="88"/>
      <c r="Z284" s="88"/>
    </row>
    <row r="285" spans="1:26" ht="30.75" customHeight="1">
      <c r="A285" s="88"/>
      <c r="B285" s="88"/>
      <c r="C285" s="88"/>
      <c r="D285" s="88"/>
      <c r="E285" s="88"/>
      <c r="F285" s="88"/>
      <c r="G285" s="88"/>
      <c r="H285" s="88"/>
      <c r="I285" s="88"/>
      <c r="J285" s="88"/>
      <c r="K285" s="88"/>
      <c r="L285" s="88"/>
      <c r="M285" s="88"/>
      <c r="N285" s="88"/>
      <c r="O285" s="88"/>
      <c r="P285" s="88"/>
      <c r="Q285" s="88"/>
      <c r="R285" s="88"/>
      <c r="S285" s="88"/>
      <c r="T285" s="88"/>
      <c r="U285" s="88"/>
      <c r="V285" s="88"/>
      <c r="W285" s="88"/>
      <c r="X285" s="88"/>
      <c r="Y285" s="88"/>
      <c r="Z285" s="88"/>
    </row>
    <row r="286" spans="1:26" ht="30.75" customHeight="1">
      <c r="A286" s="88"/>
      <c r="B286" s="88"/>
      <c r="C286" s="88"/>
      <c r="D286" s="88"/>
      <c r="E286" s="88"/>
      <c r="F286" s="88"/>
      <c r="G286" s="88"/>
      <c r="H286" s="88"/>
      <c r="I286" s="88"/>
      <c r="J286" s="88"/>
      <c r="K286" s="88"/>
      <c r="L286" s="88"/>
      <c r="M286" s="88"/>
      <c r="N286" s="88"/>
      <c r="O286" s="88"/>
      <c r="P286" s="88"/>
      <c r="Q286" s="88"/>
      <c r="R286" s="88"/>
      <c r="S286" s="88"/>
      <c r="T286" s="88"/>
      <c r="U286" s="88"/>
      <c r="V286" s="88"/>
      <c r="W286" s="88"/>
      <c r="X286" s="88"/>
      <c r="Y286" s="88"/>
      <c r="Z286" s="88"/>
    </row>
    <row r="287" spans="1:26" ht="30.75" customHeight="1">
      <c r="A287" s="88"/>
      <c r="B287" s="88"/>
      <c r="C287" s="88"/>
      <c r="D287" s="88"/>
      <c r="E287" s="88"/>
      <c r="F287" s="88"/>
      <c r="G287" s="88"/>
      <c r="H287" s="88"/>
      <c r="I287" s="88"/>
      <c r="J287" s="88"/>
      <c r="K287" s="88"/>
      <c r="L287" s="88"/>
      <c r="M287" s="88"/>
      <c r="N287" s="88"/>
      <c r="O287" s="88"/>
      <c r="P287" s="88"/>
      <c r="Q287" s="88"/>
      <c r="R287" s="88"/>
      <c r="S287" s="88"/>
      <c r="T287" s="88"/>
      <c r="U287" s="88"/>
      <c r="V287" s="88"/>
      <c r="W287" s="88"/>
      <c r="X287" s="88"/>
      <c r="Y287" s="88"/>
      <c r="Z287" s="88"/>
    </row>
    <row r="288" spans="1:26" ht="30.75" customHeight="1">
      <c r="A288" s="88"/>
      <c r="B288" s="88"/>
      <c r="C288" s="88"/>
      <c r="D288" s="88"/>
      <c r="E288" s="88"/>
      <c r="F288" s="88"/>
      <c r="G288" s="88"/>
      <c r="H288" s="88"/>
      <c r="I288" s="88"/>
      <c r="J288" s="88"/>
      <c r="K288" s="88"/>
      <c r="L288" s="88"/>
      <c r="M288" s="88"/>
      <c r="N288" s="88"/>
      <c r="O288" s="88"/>
      <c r="P288" s="88"/>
      <c r="Q288" s="88"/>
      <c r="R288" s="88"/>
      <c r="S288" s="88"/>
      <c r="T288" s="88"/>
      <c r="U288" s="88"/>
      <c r="V288" s="88"/>
      <c r="W288" s="88"/>
      <c r="X288" s="88"/>
      <c r="Y288" s="88"/>
      <c r="Z288" s="88"/>
    </row>
    <row r="289" spans="1:26" ht="30.75" customHeight="1">
      <c r="A289" s="88"/>
      <c r="B289" s="88"/>
      <c r="C289" s="88"/>
      <c r="D289" s="88"/>
      <c r="E289" s="88"/>
      <c r="F289" s="88"/>
      <c r="G289" s="88"/>
      <c r="H289" s="88"/>
      <c r="I289" s="88"/>
      <c r="J289" s="88"/>
      <c r="K289" s="88"/>
      <c r="L289" s="88"/>
      <c r="M289" s="88"/>
      <c r="N289" s="88"/>
      <c r="O289" s="88"/>
      <c r="P289" s="88"/>
      <c r="Q289" s="88"/>
      <c r="R289" s="88"/>
      <c r="S289" s="88"/>
      <c r="T289" s="88"/>
      <c r="U289" s="88"/>
      <c r="V289" s="88"/>
      <c r="W289" s="88"/>
      <c r="X289" s="88"/>
      <c r="Y289" s="88"/>
      <c r="Z289" s="88"/>
    </row>
    <row r="290" spans="1:26" ht="30.75" customHeight="1">
      <c r="A290" s="88"/>
      <c r="B290" s="88"/>
      <c r="C290" s="88"/>
      <c r="D290" s="88"/>
      <c r="E290" s="88"/>
      <c r="F290" s="88"/>
      <c r="G290" s="88"/>
      <c r="H290" s="88"/>
      <c r="I290" s="88"/>
      <c r="J290" s="88"/>
      <c r="K290" s="88"/>
      <c r="L290" s="88"/>
      <c r="M290" s="88"/>
      <c r="N290" s="88"/>
      <c r="O290" s="88"/>
      <c r="P290" s="88"/>
      <c r="Q290" s="88"/>
      <c r="R290" s="88"/>
      <c r="S290" s="88"/>
      <c r="T290" s="88"/>
      <c r="U290" s="88"/>
      <c r="V290" s="88"/>
      <c r="W290" s="88"/>
      <c r="X290" s="88"/>
      <c r="Y290" s="88"/>
      <c r="Z290" s="88"/>
    </row>
    <row r="291" spans="1:26" ht="30.75" customHeight="1">
      <c r="A291" s="88"/>
      <c r="B291" s="88"/>
      <c r="C291" s="88"/>
      <c r="D291" s="88"/>
      <c r="E291" s="88"/>
      <c r="F291" s="88"/>
      <c r="G291" s="88"/>
      <c r="H291" s="88"/>
      <c r="I291" s="88"/>
      <c r="J291" s="88"/>
      <c r="K291" s="88"/>
      <c r="L291" s="88"/>
      <c r="M291" s="88"/>
      <c r="N291" s="88"/>
      <c r="O291" s="88"/>
      <c r="P291" s="88"/>
      <c r="Q291" s="88"/>
      <c r="R291" s="88"/>
      <c r="S291" s="88"/>
      <c r="T291" s="88"/>
      <c r="U291" s="88"/>
      <c r="V291" s="88"/>
      <c r="W291" s="88"/>
      <c r="X291" s="88"/>
      <c r="Y291" s="88"/>
      <c r="Z291" s="88"/>
    </row>
    <row r="292" spans="1:26" ht="30.75" customHeight="1">
      <c r="A292" s="88"/>
      <c r="B292" s="88"/>
      <c r="C292" s="88"/>
      <c r="D292" s="88"/>
      <c r="E292" s="88"/>
      <c r="F292" s="88"/>
      <c r="G292" s="88"/>
      <c r="H292" s="88"/>
      <c r="I292" s="88"/>
      <c r="J292" s="88"/>
      <c r="K292" s="88"/>
      <c r="L292" s="88"/>
      <c r="M292" s="88"/>
      <c r="N292" s="88"/>
      <c r="O292" s="88"/>
      <c r="P292" s="88"/>
      <c r="Q292" s="88"/>
      <c r="R292" s="88"/>
      <c r="S292" s="88"/>
      <c r="T292" s="88"/>
      <c r="U292" s="88"/>
      <c r="V292" s="88"/>
      <c r="W292" s="88"/>
      <c r="X292" s="88"/>
      <c r="Y292" s="88"/>
      <c r="Z292" s="88"/>
    </row>
    <row r="293" spans="1:26" ht="30.75" customHeight="1">
      <c r="A293" s="88"/>
      <c r="B293" s="88"/>
      <c r="C293" s="88"/>
      <c r="D293" s="88"/>
      <c r="E293" s="88"/>
      <c r="F293" s="88"/>
      <c r="G293" s="88"/>
      <c r="H293" s="88"/>
      <c r="I293" s="88"/>
      <c r="J293" s="88"/>
      <c r="K293" s="88"/>
      <c r="L293" s="88"/>
      <c r="M293" s="88"/>
      <c r="N293" s="88"/>
      <c r="O293" s="88"/>
      <c r="P293" s="88"/>
      <c r="Q293" s="88"/>
      <c r="R293" s="88"/>
      <c r="S293" s="88"/>
      <c r="T293" s="88"/>
      <c r="U293" s="88"/>
      <c r="V293" s="88"/>
      <c r="W293" s="88"/>
      <c r="X293" s="88"/>
      <c r="Y293" s="88"/>
      <c r="Z293" s="88"/>
    </row>
    <row r="294" spans="1:26" ht="30.75" customHeight="1">
      <c r="A294" s="88"/>
      <c r="B294" s="88"/>
      <c r="C294" s="88"/>
      <c r="D294" s="88"/>
      <c r="E294" s="88"/>
      <c r="F294" s="88"/>
      <c r="G294" s="88"/>
      <c r="H294" s="88"/>
      <c r="I294" s="88"/>
      <c r="J294" s="88"/>
      <c r="K294" s="88"/>
      <c r="L294" s="88"/>
      <c r="M294" s="88"/>
      <c r="N294" s="88"/>
      <c r="O294" s="88"/>
      <c r="P294" s="88"/>
      <c r="Q294" s="88"/>
      <c r="R294" s="88"/>
      <c r="S294" s="88"/>
      <c r="T294" s="88"/>
      <c r="U294" s="88"/>
      <c r="V294" s="88"/>
      <c r="W294" s="88"/>
      <c r="X294" s="88"/>
      <c r="Y294" s="88"/>
      <c r="Z294" s="88"/>
    </row>
    <row r="295" spans="1:26" ht="30.75" customHeight="1">
      <c r="A295" s="88"/>
      <c r="B295" s="88"/>
      <c r="C295" s="88"/>
      <c r="D295" s="88"/>
      <c r="E295" s="88"/>
      <c r="F295" s="88"/>
      <c r="G295" s="88"/>
      <c r="H295" s="88"/>
      <c r="I295" s="88"/>
      <c r="J295" s="88"/>
      <c r="K295" s="88"/>
      <c r="L295" s="88"/>
      <c r="M295" s="88"/>
      <c r="N295" s="88"/>
      <c r="O295" s="88"/>
      <c r="P295" s="88"/>
      <c r="Q295" s="88"/>
      <c r="R295" s="88"/>
      <c r="S295" s="88"/>
      <c r="T295" s="88"/>
      <c r="U295" s="88"/>
      <c r="V295" s="88"/>
      <c r="W295" s="88"/>
      <c r="X295" s="88"/>
      <c r="Y295" s="88"/>
      <c r="Z295" s="88"/>
    </row>
    <row r="296" spans="1:26" ht="30.75" customHeight="1">
      <c r="A296" s="88"/>
      <c r="B296" s="88"/>
      <c r="C296" s="88"/>
      <c r="D296" s="88"/>
      <c r="E296" s="88"/>
      <c r="F296" s="88"/>
      <c r="G296" s="88"/>
      <c r="H296" s="88"/>
      <c r="I296" s="88"/>
      <c r="J296" s="88"/>
      <c r="K296" s="88"/>
      <c r="L296" s="88"/>
      <c r="M296" s="88"/>
      <c r="N296" s="88"/>
      <c r="O296" s="88"/>
      <c r="P296" s="88"/>
      <c r="Q296" s="88"/>
      <c r="R296" s="88"/>
      <c r="S296" s="88"/>
      <c r="T296" s="88"/>
      <c r="U296" s="88"/>
      <c r="V296" s="88"/>
      <c r="W296" s="88"/>
      <c r="X296" s="88"/>
      <c r="Y296" s="88"/>
      <c r="Z296" s="88"/>
    </row>
    <row r="297" spans="1:26" ht="30.75" customHeight="1">
      <c r="A297" s="88"/>
      <c r="B297" s="88"/>
      <c r="C297" s="88"/>
      <c r="D297" s="88"/>
      <c r="E297" s="88"/>
      <c r="F297" s="88"/>
      <c r="G297" s="88"/>
      <c r="H297" s="88"/>
      <c r="I297" s="88"/>
      <c r="J297" s="88"/>
      <c r="K297" s="88"/>
      <c r="L297" s="88"/>
      <c r="M297" s="88"/>
      <c r="N297" s="88"/>
      <c r="O297" s="88"/>
      <c r="P297" s="88"/>
      <c r="Q297" s="88"/>
      <c r="R297" s="88"/>
      <c r="S297" s="88"/>
      <c r="T297" s="88"/>
      <c r="U297" s="88"/>
      <c r="V297" s="88"/>
      <c r="W297" s="88"/>
      <c r="X297" s="88"/>
      <c r="Y297" s="88"/>
      <c r="Z297" s="88"/>
    </row>
    <row r="298" spans="1:26" ht="30.75" customHeight="1">
      <c r="A298" s="88"/>
      <c r="B298" s="88"/>
      <c r="C298" s="88"/>
      <c r="D298" s="88"/>
      <c r="E298" s="88"/>
      <c r="F298" s="88"/>
      <c r="G298" s="88"/>
      <c r="H298" s="88"/>
      <c r="I298" s="88"/>
      <c r="J298" s="88"/>
      <c r="K298" s="88"/>
      <c r="L298" s="88"/>
      <c r="M298" s="88"/>
      <c r="N298" s="88"/>
      <c r="O298" s="88"/>
      <c r="P298" s="88"/>
      <c r="Q298" s="88"/>
      <c r="R298" s="88"/>
      <c r="S298" s="88"/>
      <c r="T298" s="88"/>
      <c r="U298" s="88"/>
      <c r="V298" s="88"/>
      <c r="W298" s="88"/>
      <c r="X298" s="88"/>
      <c r="Y298" s="88"/>
      <c r="Z298" s="88"/>
    </row>
    <row r="299" spans="1:26" ht="30.75" customHeight="1">
      <c r="A299" s="88"/>
      <c r="B299" s="88"/>
      <c r="C299" s="88"/>
      <c r="D299" s="88"/>
      <c r="E299" s="88"/>
      <c r="F299" s="88"/>
      <c r="G299" s="88"/>
      <c r="H299" s="88"/>
      <c r="I299" s="88"/>
      <c r="J299" s="88"/>
      <c r="K299" s="88"/>
      <c r="L299" s="88"/>
      <c r="M299" s="88"/>
      <c r="N299" s="88"/>
      <c r="O299" s="88"/>
      <c r="P299" s="88"/>
      <c r="Q299" s="88"/>
      <c r="R299" s="88"/>
      <c r="S299" s="88"/>
      <c r="T299" s="88"/>
      <c r="U299" s="88"/>
      <c r="V299" s="88"/>
      <c r="W299" s="88"/>
      <c r="X299" s="88"/>
      <c r="Y299" s="88"/>
      <c r="Z299" s="88"/>
    </row>
    <row r="300" spans="1:26" ht="30.75" customHeight="1">
      <c r="A300" s="88"/>
      <c r="B300" s="88"/>
      <c r="C300" s="88"/>
      <c r="D300" s="88"/>
      <c r="E300" s="88"/>
      <c r="F300" s="88"/>
      <c r="G300" s="88"/>
      <c r="H300" s="88"/>
      <c r="I300" s="88"/>
      <c r="J300" s="88"/>
      <c r="K300" s="88"/>
      <c r="L300" s="88"/>
      <c r="M300" s="88"/>
      <c r="N300" s="88"/>
      <c r="O300" s="88"/>
      <c r="P300" s="88"/>
      <c r="Q300" s="88"/>
      <c r="R300" s="88"/>
      <c r="S300" s="88"/>
      <c r="T300" s="88"/>
      <c r="U300" s="88"/>
      <c r="V300" s="88"/>
      <c r="W300" s="88"/>
      <c r="X300" s="88"/>
      <c r="Y300" s="88"/>
      <c r="Z300" s="88"/>
    </row>
    <row r="301" spans="1:26" ht="30.75" customHeight="1">
      <c r="A301" s="88"/>
      <c r="B301" s="88"/>
      <c r="C301" s="88"/>
      <c r="D301" s="88"/>
      <c r="E301" s="88"/>
      <c r="F301" s="88"/>
      <c r="G301" s="88"/>
      <c r="H301" s="88"/>
      <c r="I301" s="88"/>
      <c r="J301" s="88"/>
      <c r="K301" s="88"/>
      <c r="L301" s="88"/>
      <c r="M301" s="88"/>
      <c r="N301" s="88"/>
      <c r="O301" s="88"/>
      <c r="P301" s="88"/>
      <c r="Q301" s="88"/>
      <c r="R301" s="88"/>
      <c r="S301" s="88"/>
      <c r="T301" s="88"/>
      <c r="U301" s="88"/>
      <c r="V301" s="88"/>
      <c r="W301" s="88"/>
      <c r="X301" s="88"/>
      <c r="Y301" s="88"/>
      <c r="Z301" s="88"/>
    </row>
    <row r="302" spans="1:26" ht="30.75" customHeight="1">
      <c r="A302" s="88"/>
      <c r="B302" s="88"/>
      <c r="C302" s="88"/>
      <c r="D302" s="88"/>
      <c r="E302" s="88"/>
      <c r="F302" s="88"/>
      <c r="G302" s="88"/>
      <c r="H302" s="88"/>
      <c r="I302" s="88"/>
      <c r="J302" s="88"/>
      <c r="K302" s="88"/>
      <c r="L302" s="88"/>
      <c r="M302" s="88"/>
      <c r="N302" s="88"/>
      <c r="O302" s="88"/>
      <c r="P302" s="88"/>
      <c r="Q302" s="88"/>
      <c r="R302" s="88"/>
      <c r="S302" s="88"/>
      <c r="T302" s="88"/>
      <c r="U302" s="88"/>
      <c r="V302" s="88"/>
      <c r="W302" s="88"/>
      <c r="X302" s="88"/>
      <c r="Y302" s="88"/>
      <c r="Z302" s="88"/>
    </row>
    <row r="303" spans="1:26" ht="30.75" customHeight="1">
      <c r="A303" s="88"/>
      <c r="B303" s="88"/>
      <c r="C303" s="88"/>
      <c r="D303" s="88"/>
      <c r="E303" s="88"/>
      <c r="F303" s="88"/>
      <c r="G303" s="88"/>
      <c r="H303" s="88"/>
      <c r="I303" s="88"/>
      <c r="J303" s="88"/>
      <c r="K303" s="88"/>
      <c r="L303" s="88"/>
      <c r="M303" s="88"/>
      <c r="N303" s="88"/>
      <c r="O303" s="88"/>
      <c r="P303" s="88"/>
      <c r="Q303" s="88"/>
      <c r="R303" s="88"/>
      <c r="S303" s="88"/>
      <c r="T303" s="88"/>
      <c r="U303" s="88"/>
      <c r="V303" s="88"/>
      <c r="W303" s="88"/>
      <c r="X303" s="88"/>
      <c r="Y303" s="88"/>
      <c r="Z303" s="88"/>
    </row>
    <row r="304" spans="1:26" ht="30.75" customHeight="1">
      <c r="A304" s="88"/>
      <c r="B304" s="88"/>
      <c r="C304" s="88"/>
      <c r="D304" s="88"/>
      <c r="E304" s="88"/>
      <c r="F304" s="88"/>
      <c r="G304" s="88"/>
      <c r="H304" s="88"/>
      <c r="I304" s="88"/>
      <c r="J304" s="88"/>
      <c r="K304" s="88"/>
      <c r="L304" s="88"/>
      <c r="M304" s="88"/>
      <c r="N304" s="88"/>
      <c r="O304" s="88"/>
      <c r="P304" s="88"/>
      <c r="Q304" s="88"/>
      <c r="R304" s="88"/>
      <c r="S304" s="88"/>
      <c r="T304" s="88"/>
      <c r="U304" s="88"/>
      <c r="V304" s="88"/>
      <c r="W304" s="88"/>
      <c r="X304" s="88"/>
      <c r="Y304" s="88"/>
      <c r="Z304" s="88"/>
    </row>
    <row r="305" spans="1:26" ht="30.75" customHeight="1">
      <c r="A305" s="88"/>
      <c r="B305" s="88"/>
      <c r="C305" s="88"/>
      <c r="D305" s="88"/>
      <c r="E305" s="88"/>
      <c r="F305" s="88"/>
      <c r="G305" s="88"/>
      <c r="H305" s="88"/>
      <c r="I305" s="88"/>
      <c r="J305" s="88"/>
      <c r="K305" s="88"/>
      <c r="L305" s="88"/>
      <c r="M305" s="88"/>
      <c r="N305" s="88"/>
      <c r="O305" s="88"/>
      <c r="P305" s="88"/>
      <c r="Q305" s="88"/>
      <c r="R305" s="88"/>
      <c r="S305" s="88"/>
      <c r="T305" s="88"/>
      <c r="U305" s="88"/>
      <c r="V305" s="88"/>
      <c r="W305" s="88"/>
      <c r="X305" s="88"/>
      <c r="Y305" s="88"/>
      <c r="Z305" s="88"/>
    </row>
    <row r="306" spans="1:26" ht="30.75" customHeight="1">
      <c r="A306" s="88"/>
      <c r="B306" s="88"/>
      <c r="C306" s="88"/>
      <c r="D306" s="88"/>
      <c r="E306" s="88"/>
      <c r="F306" s="88"/>
      <c r="G306" s="88"/>
      <c r="H306" s="88"/>
      <c r="I306" s="88"/>
      <c r="J306" s="88"/>
      <c r="K306" s="88"/>
      <c r="L306" s="88"/>
      <c r="M306" s="88"/>
      <c r="N306" s="88"/>
      <c r="O306" s="88"/>
      <c r="P306" s="88"/>
      <c r="Q306" s="88"/>
      <c r="R306" s="88"/>
      <c r="S306" s="88"/>
      <c r="T306" s="88"/>
      <c r="U306" s="88"/>
      <c r="V306" s="88"/>
      <c r="W306" s="88"/>
      <c r="X306" s="88"/>
      <c r="Y306" s="88"/>
      <c r="Z306" s="88"/>
    </row>
    <row r="307" spans="1:26" ht="30.75" customHeight="1">
      <c r="A307" s="88"/>
      <c r="B307" s="88"/>
      <c r="C307" s="88"/>
      <c r="D307" s="88"/>
      <c r="E307" s="88"/>
      <c r="F307" s="88"/>
      <c r="G307" s="88"/>
      <c r="H307" s="88"/>
      <c r="I307" s="88"/>
      <c r="J307" s="88"/>
      <c r="K307" s="88"/>
      <c r="L307" s="88"/>
      <c r="M307" s="88"/>
      <c r="N307" s="88"/>
      <c r="O307" s="88"/>
      <c r="P307" s="88"/>
      <c r="Q307" s="88"/>
      <c r="R307" s="88"/>
      <c r="S307" s="88"/>
      <c r="T307" s="88"/>
      <c r="U307" s="88"/>
      <c r="V307" s="88"/>
      <c r="W307" s="88"/>
      <c r="X307" s="88"/>
      <c r="Y307" s="88"/>
      <c r="Z307" s="88"/>
    </row>
    <row r="308" spans="1:26" ht="30.75" customHeight="1">
      <c r="A308" s="88"/>
      <c r="B308" s="88"/>
      <c r="C308" s="88"/>
      <c r="D308" s="88"/>
      <c r="E308" s="88"/>
      <c r="F308" s="88"/>
      <c r="G308" s="88"/>
      <c r="H308" s="88"/>
      <c r="I308" s="88"/>
      <c r="J308" s="88"/>
      <c r="K308" s="88"/>
      <c r="L308" s="88"/>
      <c r="M308" s="88"/>
      <c r="N308" s="88"/>
      <c r="O308" s="88"/>
      <c r="P308" s="88"/>
      <c r="Q308" s="88"/>
      <c r="R308" s="88"/>
      <c r="S308" s="88"/>
      <c r="T308" s="88"/>
      <c r="U308" s="88"/>
      <c r="V308" s="88"/>
      <c r="W308" s="88"/>
      <c r="X308" s="88"/>
      <c r="Y308" s="88"/>
      <c r="Z308" s="88"/>
    </row>
    <row r="309" spans="1:26" ht="30.75" customHeight="1">
      <c r="A309" s="88"/>
      <c r="B309" s="88"/>
      <c r="C309" s="88"/>
      <c r="D309" s="88"/>
      <c r="E309" s="88"/>
      <c r="F309" s="88"/>
      <c r="G309" s="88"/>
      <c r="H309" s="88"/>
      <c r="I309" s="88"/>
      <c r="J309" s="88"/>
      <c r="K309" s="88"/>
      <c r="L309" s="88"/>
      <c r="M309" s="88"/>
      <c r="N309" s="88"/>
      <c r="O309" s="88"/>
      <c r="P309" s="88"/>
      <c r="Q309" s="88"/>
      <c r="R309" s="88"/>
      <c r="S309" s="88"/>
      <c r="T309" s="88"/>
      <c r="U309" s="88"/>
      <c r="V309" s="88"/>
      <c r="W309" s="88"/>
      <c r="X309" s="88"/>
      <c r="Y309" s="88"/>
      <c r="Z309" s="88"/>
    </row>
    <row r="310" spans="1:26" ht="30.75" customHeight="1">
      <c r="A310" s="88"/>
      <c r="B310" s="88"/>
      <c r="C310" s="88"/>
      <c r="D310" s="88"/>
      <c r="E310" s="88"/>
      <c r="F310" s="88"/>
      <c r="G310" s="88"/>
      <c r="H310" s="88"/>
      <c r="I310" s="88"/>
      <c r="J310" s="88"/>
      <c r="K310" s="88"/>
      <c r="L310" s="88"/>
      <c r="M310" s="88"/>
      <c r="N310" s="88"/>
      <c r="O310" s="88"/>
      <c r="P310" s="88"/>
      <c r="Q310" s="88"/>
      <c r="R310" s="88"/>
      <c r="S310" s="88"/>
      <c r="T310" s="88"/>
      <c r="U310" s="88"/>
      <c r="V310" s="88"/>
      <c r="W310" s="88"/>
      <c r="X310" s="88"/>
      <c r="Y310" s="88"/>
      <c r="Z310" s="88"/>
    </row>
    <row r="311" spans="1:26" ht="30.75" customHeight="1">
      <c r="A311" s="88"/>
      <c r="B311" s="88"/>
      <c r="C311" s="88"/>
      <c r="D311" s="88"/>
      <c r="E311" s="88"/>
      <c r="F311" s="88"/>
      <c r="G311" s="88"/>
      <c r="H311" s="88"/>
      <c r="I311" s="88"/>
      <c r="J311" s="88"/>
      <c r="K311" s="88"/>
      <c r="L311" s="88"/>
      <c r="M311" s="88"/>
      <c r="N311" s="88"/>
      <c r="O311" s="88"/>
      <c r="P311" s="88"/>
      <c r="Q311" s="88"/>
      <c r="R311" s="88"/>
      <c r="S311" s="88"/>
      <c r="T311" s="88"/>
      <c r="U311" s="88"/>
      <c r="V311" s="88"/>
      <c r="W311" s="88"/>
      <c r="X311" s="88"/>
      <c r="Y311" s="88"/>
      <c r="Z311" s="88"/>
    </row>
    <row r="312" spans="1:26" ht="30.75" customHeight="1">
      <c r="A312" s="88"/>
      <c r="B312" s="88"/>
      <c r="C312" s="88"/>
      <c r="D312" s="88"/>
      <c r="E312" s="88"/>
      <c r="F312" s="88"/>
      <c r="G312" s="88"/>
      <c r="H312" s="88"/>
      <c r="I312" s="88"/>
      <c r="J312" s="88"/>
      <c r="K312" s="88"/>
      <c r="L312" s="88"/>
      <c r="M312" s="88"/>
      <c r="N312" s="88"/>
      <c r="O312" s="88"/>
      <c r="P312" s="88"/>
      <c r="Q312" s="88"/>
      <c r="R312" s="88"/>
      <c r="S312" s="88"/>
      <c r="T312" s="88"/>
      <c r="U312" s="88"/>
      <c r="V312" s="88"/>
      <c r="W312" s="88"/>
      <c r="X312" s="88"/>
      <c r="Y312" s="88"/>
      <c r="Z312" s="88"/>
    </row>
    <row r="313" spans="1:26" ht="30.75" customHeight="1">
      <c r="A313" s="88"/>
      <c r="B313" s="88"/>
      <c r="C313" s="88"/>
      <c r="D313" s="88"/>
      <c r="E313" s="88"/>
      <c r="F313" s="88"/>
      <c r="G313" s="88"/>
      <c r="H313" s="88"/>
      <c r="I313" s="88"/>
      <c r="J313" s="88"/>
      <c r="K313" s="88"/>
      <c r="L313" s="88"/>
      <c r="M313" s="88"/>
      <c r="N313" s="88"/>
      <c r="O313" s="88"/>
      <c r="P313" s="88"/>
      <c r="Q313" s="88"/>
      <c r="R313" s="88"/>
      <c r="S313" s="88"/>
      <c r="T313" s="88"/>
      <c r="U313" s="88"/>
      <c r="V313" s="88"/>
      <c r="W313" s="88"/>
      <c r="X313" s="88"/>
      <c r="Y313" s="88"/>
      <c r="Z313" s="88"/>
    </row>
    <row r="314" spans="1:26" ht="30.75" customHeight="1">
      <c r="A314" s="88"/>
      <c r="B314" s="88"/>
      <c r="C314" s="88"/>
      <c r="D314" s="88"/>
      <c r="E314" s="88"/>
      <c r="F314" s="88"/>
      <c r="G314" s="88"/>
      <c r="H314" s="88"/>
      <c r="I314" s="88"/>
      <c r="J314" s="88"/>
      <c r="K314" s="88"/>
      <c r="L314" s="88"/>
      <c r="M314" s="88"/>
      <c r="N314" s="88"/>
      <c r="O314" s="88"/>
      <c r="P314" s="88"/>
      <c r="Q314" s="88"/>
      <c r="R314" s="88"/>
      <c r="S314" s="88"/>
      <c r="T314" s="88"/>
      <c r="U314" s="88"/>
      <c r="V314" s="88"/>
      <c r="W314" s="88"/>
      <c r="X314" s="88"/>
      <c r="Y314" s="88"/>
      <c r="Z314" s="88"/>
    </row>
    <row r="315" spans="1:26" ht="30.75" customHeight="1">
      <c r="A315" s="88"/>
      <c r="B315" s="88"/>
      <c r="C315" s="88"/>
      <c r="D315" s="88"/>
      <c r="E315" s="88"/>
      <c r="F315" s="88"/>
      <c r="G315" s="88"/>
      <c r="H315" s="88"/>
      <c r="I315" s="88"/>
      <c r="J315" s="88"/>
      <c r="K315" s="88"/>
      <c r="L315" s="88"/>
      <c r="M315" s="88"/>
      <c r="N315" s="88"/>
      <c r="O315" s="88"/>
      <c r="P315" s="88"/>
      <c r="Q315" s="88"/>
      <c r="R315" s="88"/>
      <c r="S315" s="88"/>
      <c r="T315" s="88"/>
      <c r="U315" s="88"/>
      <c r="V315" s="88"/>
      <c r="W315" s="88"/>
      <c r="X315" s="88"/>
      <c r="Y315" s="88"/>
      <c r="Z315" s="88"/>
    </row>
    <row r="316" spans="1:26" ht="30.75" customHeight="1">
      <c r="A316" s="88"/>
      <c r="B316" s="88"/>
      <c r="C316" s="88"/>
      <c r="D316" s="88"/>
      <c r="E316" s="88"/>
      <c r="F316" s="88"/>
      <c r="G316" s="88"/>
      <c r="H316" s="88"/>
      <c r="I316" s="88"/>
      <c r="J316" s="88"/>
      <c r="K316" s="88"/>
      <c r="L316" s="88"/>
      <c r="M316" s="88"/>
      <c r="N316" s="88"/>
      <c r="O316" s="88"/>
      <c r="P316" s="88"/>
      <c r="Q316" s="88"/>
      <c r="R316" s="88"/>
      <c r="S316" s="88"/>
      <c r="T316" s="88"/>
      <c r="U316" s="88"/>
      <c r="V316" s="88"/>
      <c r="W316" s="88"/>
      <c r="X316" s="88"/>
      <c r="Y316" s="88"/>
      <c r="Z316" s="88"/>
    </row>
    <row r="317" spans="1:26" ht="30.75" customHeight="1">
      <c r="A317" s="88"/>
      <c r="B317" s="88"/>
      <c r="C317" s="88"/>
      <c r="D317" s="88"/>
      <c r="E317" s="88"/>
      <c r="F317" s="88"/>
      <c r="G317" s="88"/>
      <c r="H317" s="88"/>
      <c r="I317" s="88"/>
      <c r="J317" s="88"/>
      <c r="K317" s="88"/>
      <c r="L317" s="88"/>
      <c r="M317" s="88"/>
      <c r="N317" s="88"/>
      <c r="O317" s="88"/>
      <c r="P317" s="88"/>
      <c r="Q317" s="88"/>
      <c r="R317" s="88"/>
      <c r="S317" s="88"/>
      <c r="T317" s="88"/>
      <c r="U317" s="88"/>
      <c r="V317" s="88"/>
      <c r="W317" s="88"/>
      <c r="X317" s="88"/>
      <c r="Y317" s="88"/>
      <c r="Z317" s="88"/>
    </row>
    <row r="318" spans="1:26" ht="30.75" customHeight="1">
      <c r="A318" s="88"/>
      <c r="B318" s="88"/>
      <c r="C318" s="88"/>
      <c r="D318" s="88"/>
      <c r="E318" s="88"/>
      <c r="F318" s="88"/>
      <c r="G318" s="88"/>
      <c r="H318" s="88"/>
      <c r="I318" s="88"/>
      <c r="J318" s="88"/>
      <c r="K318" s="88"/>
      <c r="L318" s="88"/>
      <c r="M318" s="88"/>
      <c r="N318" s="88"/>
      <c r="O318" s="88"/>
      <c r="P318" s="88"/>
      <c r="Q318" s="88"/>
      <c r="R318" s="88"/>
      <c r="S318" s="88"/>
      <c r="T318" s="88"/>
      <c r="U318" s="88"/>
      <c r="V318" s="88"/>
      <c r="W318" s="88"/>
      <c r="X318" s="88"/>
      <c r="Y318" s="88"/>
      <c r="Z318" s="88"/>
    </row>
    <row r="319" spans="1:26" ht="30.75" customHeight="1">
      <c r="A319" s="88"/>
      <c r="B319" s="88"/>
      <c r="C319" s="88"/>
      <c r="D319" s="88"/>
      <c r="E319" s="88"/>
      <c r="F319" s="88"/>
      <c r="G319" s="88"/>
      <c r="H319" s="88"/>
      <c r="I319" s="88"/>
      <c r="J319" s="88"/>
      <c r="K319" s="88"/>
      <c r="L319" s="88"/>
      <c r="M319" s="88"/>
      <c r="N319" s="88"/>
      <c r="O319" s="88"/>
      <c r="P319" s="88"/>
      <c r="Q319" s="88"/>
      <c r="R319" s="88"/>
      <c r="S319" s="88"/>
      <c r="T319" s="88"/>
      <c r="U319" s="88"/>
      <c r="V319" s="88"/>
      <c r="W319" s="88"/>
      <c r="X319" s="88"/>
      <c r="Y319" s="88"/>
      <c r="Z319" s="88"/>
    </row>
    <row r="320" spans="1:26" ht="30.75" customHeight="1">
      <c r="A320" s="88"/>
      <c r="B320" s="88"/>
      <c r="C320" s="88"/>
      <c r="D320" s="88"/>
      <c r="E320" s="88"/>
      <c r="F320" s="88"/>
      <c r="G320" s="88"/>
      <c r="H320" s="88"/>
      <c r="I320" s="88"/>
      <c r="J320" s="88"/>
      <c r="K320" s="88"/>
      <c r="L320" s="88"/>
      <c r="M320" s="88"/>
      <c r="N320" s="88"/>
      <c r="O320" s="88"/>
      <c r="P320" s="88"/>
      <c r="Q320" s="88"/>
      <c r="R320" s="88"/>
      <c r="S320" s="88"/>
      <c r="T320" s="88"/>
      <c r="U320" s="88"/>
      <c r="V320" s="88"/>
      <c r="W320" s="88"/>
      <c r="X320" s="88"/>
      <c r="Y320" s="88"/>
      <c r="Z320" s="88"/>
    </row>
    <row r="321" spans="1:26" ht="30.75" customHeight="1">
      <c r="A321" s="88"/>
      <c r="B321" s="88"/>
      <c r="C321" s="88"/>
      <c r="D321" s="88"/>
      <c r="E321" s="88"/>
      <c r="F321" s="88"/>
      <c r="G321" s="88"/>
      <c r="H321" s="88"/>
      <c r="I321" s="88"/>
      <c r="J321" s="88"/>
      <c r="K321" s="88"/>
      <c r="L321" s="88"/>
      <c r="M321" s="88"/>
      <c r="N321" s="88"/>
      <c r="O321" s="88"/>
      <c r="P321" s="88"/>
      <c r="Q321" s="88"/>
      <c r="R321" s="88"/>
      <c r="S321" s="88"/>
      <c r="T321" s="88"/>
      <c r="U321" s="88"/>
      <c r="V321" s="88"/>
      <c r="W321" s="88"/>
      <c r="X321" s="88"/>
      <c r="Y321" s="88"/>
      <c r="Z321" s="88"/>
    </row>
    <row r="322" spans="1:26" ht="30.75" customHeight="1">
      <c r="A322" s="88"/>
      <c r="B322" s="88"/>
      <c r="C322" s="88"/>
      <c r="D322" s="88"/>
      <c r="E322" s="88"/>
      <c r="F322" s="88"/>
      <c r="G322" s="88"/>
      <c r="H322" s="88"/>
      <c r="I322" s="88"/>
      <c r="J322" s="88"/>
      <c r="K322" s="88"/>
      <c r="L322" s="88"/>
      <c r="M322" s="88"/>
      <c r="N322" s="88"/>
      <c r="O322" s="88"/>
      <c r="P322" s="88"/>
      <c r="Q322" s="88"/>
      <c r="R322" s="88"/>
      <c r="S322" s="88"/>
      <c r="T322" s="88"/>
      <c r="U322" s="88"/>
      <c r="V322" s="88"/>
      <c r="W322" s="88"/>
      <c r="X322" s="88"/>
      <c r="Y322" s="88"/>
      <c r="Z322" s="88"/>
    </row>
    <row r="323" spans="1:26" ht="30.75" customHeight="1">
      <c r="A323" s="88"/>
      <c r="B323" s="88"/>
      <c r="C323" s="88"/>
      <c r="D323" s="88"/>
      <c r="E323" s="88"/>
      <c r="F323" s="88"/>
      <c r="G323" s="88"/>
      <c r="H323" s="88"/>
      <c r="I323" s="88"/>
      <c r="J323" s="88"/>
      <c r="K323" s="88"/>
      <c r="L323" s="88"/>
      <c r="M323" s="88"/>
      <c r="N323" s="88"/>
      <c r="O323" s="88"/>
      <c r="P323" s="88"/>
      <c r="Q323" s="88"/>
      <c r="R323" s="88"/>
      <c r="S323" s="88"/>
      <c r="T323" s="88"/>
      <c r="U323" s="88"/>
      <c r="V323" s="88"/>
      <c r="W323" s="88"/>
      <c r="X323" s="88"/>
      <c r="Y323" s="88"/>
      <c r="Z323" s="88"/>
    </row>
    <row r="324" spans="1:26" ht="30.75" customHeight="1">
      <c r="A324" s="88"/>
      <c r="B324" s="88"/>
      <c r="C324" s="88"/>
      <c r="D324" s="88"/>
      <c r="E324" s="88"/>
      <c r="F324" s="88"/>
      <c r="G324" s="88"/>
      <c r="H324" s="88"/>
      <c r="I324" s="88"/>
      <c r="J324" s="88"/>
      <c r="K324" s="88"/>
      <c r="L324" s="88"/>
      <c r="M324" s="88"/>
      <c r="N324" s="88"/>
      <c r="O324" s="88"/>
      <c r="P324" s="88"/>
      <c r="Q324" s="88"/>
      <c r="R324" s="88"/>
      <c r="S324" s="88"/>
      <c r="T324" s="88"/>
      <c r="U324" s="88"/>
      <c r="V324" s="88"/>
      <c r="W324" s="88"/>
      <c r="X324" s="88"/>
      <c r="Y324" s="88"/>
      <c r="Z324" s="88"/>
    </row>
    <row r="325" spans="1:26" ht="30.75" customHeight="1">
      <c r="A325" s="88"/>
      <c r="B325" s="88"/>
      <c r="C325" s="88"/>
      <c r="D325" s="88"/>
      <c r="E325" s="88"/>
      <c r="F325" s="88"/>
      <c r="G325" s="88"/>
      <c r="H325" s="88"/>
      <c r="I325" s="88"/>
      <c r="J325" s="88"/>
      <c r="K325" s="88"/>
      <c r="L325" s="88"/>
      <c r="M325" s="88"/>
      <c r="N325" s="88"/>
      <c r="O325" s="88"/>
      <c r="P325" s="88"/>
      <c r="Q325" s="88"/>
      <c r="R325" s="88"/>
      <c r="S325" s="88"/>
      <c r="T325" s="88"/>
      <c r="U325" s="88"/>
      <c r="V325" s="88"/>
      <c r="W325" s="88"/>
      <c r="X325" s="88"/>
      <c r="Y325" s="88"/>
      <c r="Z325" s="88"/>
    </row>
    <row r="326" spans="1:26" ht="30.75" customHeight="1">
      <c r="A326" s="88"/>
      <c r="B326" s="88"/>
      <c r="C326" s="88"/>
      <c r="D326" s="88"/>
      <c r="E326" s="88"/>
      <c r="F326" s="88"/>
      <c r="G326" s="88"/>
      <c r="H326" s="88"/>
      <c r="I326" s="88"/>
      <c r="J326" s="88"/>
      <c r="K326" s="88"/>
      <c r="L326" s="88"/>
      <c r="M326" s="88"/>
      <c r="N326" s="88"/>
      <c r="O326" s="88"/>
      <c r="P326" s="88"/>
      <c r="Q326" s="88"/>
      <c r="R326" s="88"/>
      <c r="S326" s="88"/>
      <c r="T326" s="88"/>
      <c r="U326" s="88"/>
      <c r="V326" s="88"/>
      <c r="W326" s="88"/>
      <c r="X326" s="88"/>
      <c r="Y326" s="88"/>
      <c r="Z326" s="88"/>
    </row>
    <row r="327" spans="1:26" ht="30.75" customHeight="1">
      <c r="A327" s="88"/>
      <c r="B327" s="88"/>
      <c r="C327" s="88"/>
      <c r="D327" s="88"/>
      <c r="E327" s="88"/>
      <c r="F327" s="88"/>
      <c r="G327" s="88"/>
      <c r="H327" s="88"/>
      <c r="I327" s="88"/>
      <c r="J327" s="88"/>
      <c r="K327" s="88"/>
      <c r="L327" s="88"/>
      <c r="M327" s="88"/>
      <c r="N327" s="88"/>
      <c r="O327" s="88"/>
      <c r="P327" s="88"/>
      <c r="Q327" s="88"/>
      <c r="R327" s="88"/>
      <c r="S327" s="88"/>
      <c r="T327" s="88"/>
      <c r="U327" s="88"/>
      <c r="V327" s="88"/>
      <c r="W327" s="88"/>
      <c r="X327" s="88"/>
      <c r="Y327" s="88"/>
      <c r="Z327" s="88"/>
    </row>
    <row r="328" spans="1:26" ht="30.75" customHeight="1">
      <c r="A328" s="88"/>
      <c r="B328" s="88"/>
      <c r="C328" s="88"/>
      <c r="D328" s="88"/>
      <c r="E328" s="88"/>
      <c r="F328" s="88"/>
      <c r="G328" s="88"/>
      <c r="H328" s="88"/>
      <c r="I328" s="88"/>
      <c r="J328" s="88"/>
      <c r="K328" s="88"/>
      <c r="L328" s="88"/>
      <c r="M328" s="88"/>
      <c r="N328" s="88"/>
      <c r="O328" s="88"/>
      <c r="P328" s="88"/>
      <c r="Q328" s="88"/>
      <c r="R328" s="88"/>
      <c r="S328" s="88"/>
      <c r="T328" s="88"/>
      <c r="U328" s="88"/>
      <c r="V328" s="88"/>
      <c r="W328" s="88"/>
      <c r="X328" s="88"/>
      <c r="Y328" s="88"/>
      <c r="Z328" s="88"/>
    </row>
    <row r="329" spans="1:26" ht="30.75" customHeight="1">
      <c r="A329" s="88"/>
      <c r="B329" s="88"/>
      <c r="C329" s="88"/>
      <c r="D329" s="88"/>
      <c r="E329" s="88"/>
      <c r="F329" s="88"/>
      <c r="G329" s="88"/>
      <c r="H329" s="88"/>
      <c r="I329" s="88"/>
      <c r="J329" s="88"/>
      <c r="K329" s="88"/>
      <c r="L329" s="88"/>
      <c r="M329" s="88"/>
      <c r="N329" s="88"/>
      <c r="O329" s="88"/>
      <c r="P329" s="88"/>
      <c r="Q329" s="88"/>
      <c r="R329" s="88"/>
      <c r="S329" s="88"/>
      <c r="T329" s="88"/>
      <c r="U329" s="88"/>
      <c r="V329" s="88"/>
      <c r="W329" s="88"/>
      <c r="X329" s="88"/>
      <c r="Y329" s="88"/>
      <c r="Z329" s="88"/>
    </row>
    <row r="330" spans="1:26" ht="30.75" customHeight="1">
      <c r="A330" s="88"/>
      <c r="B330" s="88"/>
      <c r="C330" s="88"/>
      <c r="D330" s="88"/>
      <c r="E330" s="88"/>
      <c r="F330" s="88"/>
      <c r="G330" s="88"/>
      <c r="H330" s="88"/>
      <c r="I330" s="88"/>
      <c r="J330" s="88"/>
      <c r="K330" s="88"/>
      <c r="L330" s="88"/>
      <c r="M330" s="88"/>
      <c r="N330" s="88"/>
      <c r="O330" s="88"/>
      <c r="P330" s="88"/>
      <c r="Q330" s="88"/>
      <c r="R330" s="88"/>
      <c r="S330" s="88"/>
      <c r="T330" s="88"/>
      <c r="U330" s="88"/>
      <c r="V330" s="88"/>
      <c r="W330" s="88"/>
      <c r="X330" s="88"/>
      <c r="Y330" s="88"/>
      <c r="Z330" s="88"/>
    </row>
    <row r="331" spans="1:26" ht="30.75" customHeight="1">
      <c r="A331" s="88"/>
      <c r="B331" s="88"/>
      <c r="C331" s="88"/>
      <c r="D331" s="88"/>
      <c r="E331" s="88"/>
      <c r="F331" s="88"/>
      <c r="G331" s="88"/>
      <c r="H331" s="88"/>
      <c r="I331" s="88"/>
      <c r="J331" s="88"/>
      <c r="K331" s="88"/>
      <c r="L331" s="88"/>
      <c r="M331" s="88"/>
      <c r="N331" s="88"/>
      <c r="O331" s="88"/>
      <c r="P331" s="88"/>
      <c r="Q331" s="88"/>
      <c r="R331" s="88"/>
      <c r="S331" s="88"/>
      <c r="T331" s="88"/>
      <c r="U331" s="88"/>
      <c r="V331" s="88"/>
      <c r="W331" s="88"/>
      <c r="X331" s="88"/>
      <c r="Y331" s="88"/>
      <c r="Z331" s="88"/>
    </row>
    <row r="332" spans="1:26" ht="30.75" customHeight="1">
      <c r="A332" s="88"/>
      <c r="B332" s="88"/>
      <c r="C332" s="88"/>
      <c r="D332" s="88"/>
      <c r="E332" s="88"/>
      <c r="F332" s="88"/>
      <c r="G332" s="88"/>
      <c r="H332" s="88"/>
      <c r="I332" s="88"/>
      <c r="J332" s="88"/>
      <c r="K332" s="88"/>
      <c r="L332" s="88"/>
      <c r="M332" s="88"/>
      <c r="N332" s="88"/>
      <c r="O332" s="88"/>
      <c r="P332" s="88"/>
      <c r="Q332" s="88"/>
      <c r="R332" s="88"/>
      <c r="S332" s="88"/>
      <c r="T332" s="88"/>
      <c r="U332" s="88"/>
      <c r="V332" s="88"/>
      <c r="W332" s="88"/>
      <c r="X332" s="88"/>
      <c r="Y332" s="88"/>
      <c r="Z332" s="88"/>
    </row>
    <row r="333" spans="1:26" ht="30.75" customHeight="1">
      <c r="A333" s="88"/>
      <c r="B333" s="88"/>
      <c r="C333" s="88"/>
      <c r="D333" s="88"/>
      <c r="E333" s="88"/>
      <c r="F333" s="88"/>
      <c r="G333" s="88"/>
      <c r="H333" s="88"/>
      <c r="I333" s="88"/>
      <c r="J333" s="88"/>
      <c r="K333" s="88"/>
      <c r="L333" s="88"/>
      <c r="M333" s="88"/>
      <c r="N333" s="88"/>
      <c r="O333" s="88"/>
      <c r="P333" s="88"/>
      <c r="Q333" s="88"/>
      <c r="R333" s="88"/>
      <c r="S333" s="88"/>
      <c r="T333" s="88"/>
      <c r="U333" s="88"/>
      <c r="V333" s="88"/>
      <c r="W333" s="88"/>
      <c r="X333" s="88"/>
      <c r="Y333" s="88"/>
      <c r="Z333" s="88"/>
    </row>
    <row r="334" spans="1:26" ht="30.75" customHeight="1">
      <c r="A334" s="88"/>
      <c r="B334" s="88"/>
      <c r="C334" s="88"/>
      <c r="D334" s="88"/>
      <c r="E334" s="88"/>
      <c r="F334" s="88"/>
      <c r="G334" s="88"/>
      <c r="H334" s="88"/>
      <c r="I334" s="88"/>
      <c r="J334" s="88"/>
      <c r="K334" s="88"/>
      <c r="L334" s="88"/>
      <c r="M334" s="88"/>
      <c r="N334" s="88"/>
      <c r="O334" s="88"/>
      <c r="P334" s="88"/>
      <c r="Q334" s="88"/>
      <c r="R334" s="88"/>
      <c r="S334" s="88"/>
      <c r="T334" s="88"/>
      <c r="U334" s="88"/>
      <c r="V334" s="88"/>
      <c r="W334" s="88"/>
      <c r="X334" s="88"/>
      <c r="Y334" s="88"/>
      <c r="Z334" s="88"/>
    </row>
    <row r="335" spans="1:26" ht="30.75" customHeight="1">
      <c r="A335" s="88"/>
      <c r="B335" s="88"/>
      <c r="C335" s="88"/>
      <c r="D335" s="88"/>
      <c r="E335" s="88"/>
      <c r="F335" s="88"/>
      <c r="G335" s="88"/>
      <c r="H335" s="88"/>
      <c r="I335" s="88"/>
      <c r="J335" s="88"/>
      <c r="K335" s="88"/>
      <c r="L335" s="88"/>
      <c r="M335" s="88"/>
      <c r="N335" s="88"/>
      <c r="O335" s="88"/>
      <c r="P335" s="88"/>
      <c r="Q335" s="88"/>
      <c r="R335" s="88"/>
      <c r="S335" s="88"/>
      <c r="T335" s="88"/>
      <c r="U335" s="88"/>
      <c r="V335" s="88"/>
      <c r="W335" s="88"/>
      <c r="X335" s="88"/>
      <c r="Y335" s="88"/>
      <c r="Z335" s="88"/>
    </row>
    <row r="336" spans="1:26" ht="30.75" customHeight="1">
      <c r="A336" s="88"/>
      <c r="B336" s="88"/>
      <c r="C336" s="88"/>
      <c r="D336" s="88"/>
      <c r="E336" s="88"/>
      <c r="F336" s="88"/>
      <c r="G336" s="88"/>
      <c r="H336" s="88"/>
      <c r="I336" s="88"/>
      <c r="J336" s="88"/>
      <c r="K336" s="88"/>
      <c r="L336" s="88"/>
      <c r="M336" s="88"/>
      <c r="N336" s="88"/>
      <c r="O336" s="88"/>
      <c r="P336" s="88"/>
      <c r="Q336" s="88"/>
      <c r="R336" s="88"/>
      <c r="S336" s="88"/>
      <c r="T336" s="88"/>
      <c r="U336" s="88"/>
      <c r="V336" s="88"/>
      <c r="W336" s="88"/>
      <c r="X336" s="88"/>
      <c r="Y336" s="88"/>
      <c r="Z336" s="88"/>
    </row>
    <row r="337" spans="1:26" ht="30.75" customHeight="1">
      <c r="A337" s="88"/>
      <c r="B337" s="88"/>
      <c r="C337" s="88"/>
      <c r="D337" s="88"/>
      <c r="E337" s="88"/>
      <c r="F337" s="88"/>
      <c r="G337" s="88"/>
      <c r="H337" s="88"/>
      <c r="I337" s="88"/>
      <c r="J337" s="88"/>
      <c r="K337" s="88"/>
      <c r="L337" s="88"/>
      <c r="M337" s="88"/>
      <c r="N337" s="88"/>
      <c r="O337" s="88"/>
      <c r="P337" s="88"/>
      <c r="Q337" s="88"/>
      <c r="R337" s="88"/>
      <c r="S337" s="88"/>
      <c r="T337" s="88"/>
      <c r="U337" s="88"/>
      <c r="V337" s="88"/>
      <c r="W337" s="88"/>
      <c r="X337" s="88"/>
      <c r="Y337" s="88"/>
      <c r="Z337" s="88"/>
    </row>
    <row r="338" spans="1:26" ht="30.75" customHeight="1">
      <c r="A338" s="88"/>
      <c r="B338" s="88"/>
      <c r="C338" s="88"/>
      <c r="D338" s="88"/>
      <c r="E338" s="88"/>
      <c r="F338" s="88"/>
      <c r="G338" s="88"/>
      <c r="H338" s="88"/>
      <c r="I338" s="88"/>
      <c r="J338" s="88"/>
      <c r="K338" s="88"/>
      <c r="L338" s="88"/>
      <c r="M338" s="88"/>
      <c r="N338" s="88"/>
      <c r="O338" s="88"/>
      <c r="P338" s="88"/>
      <c r="Q338" s="88"/>
      <c r="R338" s="88"/>
      <c r="S338" s="88"/>
      <c r="T338" s="88"/>
      <c r="U338" s="88"/>
      <c r="V338" s="88"/>
      <c r="W338" s="88"/>
      <c r="X338" s="88"/>
      <c r="Y338" s="88"/>
      <c r="Z338" s="88"/>
    </row>
    <row r="339" spans="1:26" ht="30.75" customHeight="1">
      <c r="A339" s="88"/>
      <c r="B339" s="88"/>
      <c r="C339" s="88"/>
      <c r="D339" s="88"/>
      <c r="E339" s="88"/>
      <c r="F339" s="88"/>
      <c r="G339" s="88"/>
      <c r="H339" s="88"/>
      <c r="I339" s="88"/>
      <c r="J339" s="88"/>
      <c r="K339" s="88"/>
      <c r="L339" s="88"/>
      <c r="M339" s="88"/>
      <c r="N339" s="88"/>
      <c r="O339" s="88"/>
      <c r="P339" s="88"/>
      <c r="Q339" s="88"/>
      <c r="R339" s="88"/>
      <c r="S339" s="88"/>
      <c r="T339" s="88"/>
      <c r="U339" s="88"/>
      <c r="V339" s="88"/>
      <c r="W339" s="88"/>
      <c r="X339" s="88"/>
      <c r="Y339" s="88"/>
      <c r="Z339" s="88"/>
    </row>
    <row r="340" spans="1:26" ht="30.75" customHeight="1">
      <c r="A340" s="88"/>
      <c r="B340" s="88"/>
      <c r="C340" s="88"/>
      <c r="D340" s="88"/>
      <c r="E340" s="88"/>
      <c r="F340" s="88"/>
      <c r="G340" s="88"/>
      <c r="H340" s="88"/>
      <c r="I340" s="88"/>
      <c r="J340" s="88"/>
      <c r="K340" s="88"/>
      <c r="L340" s="88"/>
      <c r="M340" s="88"/>
      <c r="N340" s="88"/>
      <c r="O340" s="88"/>
      <c r="P340" s="88"/>
      <c r="Q340" s="88"/>
      <c r="R340" s="88"/>
      <c r="S340" s="88"/>
      <c r="T340" s="88"/>
      <c r="U340" s="88"/>
      <c r="V340" s="88"/>
      <c r="W340" s="88"/>
      <c r="X340" s="88"/>
      <c r="Y340" s="88"/>
      <c r="Z340" s="88"/>
    </row>
    <row r="341" spans="1:26" ht="30.75" customHeight="1">
      <c r="A341" s="88"/>
      <c r="B341" s="88"/>
      <c r="C341" s="88"/>
      <c r="D341" s="88"/>
      <c r="E341" s="88"/>
      <c r="F341" s="88"/>
      <c r="G341" s="88"/>
      <c r="H341" s="88"/>
      <c r="I341" s="88"/>
      <c r="J341" s="88"/>
      <c r="K341" s="88"/>
      <c r="L341" s="88"/>
      <c r="M341" s="88"/>
      <c r="N341" s="88"/>
      <c r="O341" s="88"/>
      <c r="P341" s="88"/>
      <c r="Q341" s="88"/>
      <c r="R341" s="88"/>
      <c r="S341" s="88"/>
      <c r="T341" s="88"/>
      <c r="U341" s="88"/>
      <c r="V341" s="88"/>
      <c r="W341" s="88"/>
      <c r="X341" s="88"/>
      <c r="Y341" s="88"/>
      <c r="Z341" s="88"/>
    </row>
    <row r="342" spans="1:26" ht="30.75" customHeight="1">
      <c r="A342" s="88"/>
      <c r="B342" s="88"/>
      <c r="C342" s="88"/>
      <c r="D342" s="88"/>
      <c r="E342" s="88"/>
      <c r="F342" s="88"/>
      <c r="G342" s="88"/>
      <c r="H342" s="88"/>
      <c r="I342" s="88"/>
      <c r="J342" s="88"/>
      <c r="K342" s="88"/>
      <c r="L342" s="88"/>
      <c r="M342" s="88"/>
      <c r="N342" s="88"/>
      <c r="O342" s="88"/>
      <c r="P342" s="88"/>
      <c r="Q342" s="88"/>
      <c r="R342" s="88"/>
      <c r="S342" s="88"/>
      <c r="T342" s="88"/>
      <c r="U342" s="88"/>
      <c r="V342" s="88"/>
      <c r="W342" s="88"/>
      <c r="X342" s="88"/>
      <c r="Y342" s="88"/>
      <c r="Z342" s="88"/>
    </row>
    <row r="343" spans="1:26" ht="30.75" customHeight="1">
      <c r="A343" s="88"/>
      <c r="B343" s="88"/>
      <c r="C343" s="88"/>
      <c r="D343" s="88"/>
      <c r="E343" s="88"/>
      <c r="F343" s="88"/>
      <c r="G343" s="88"/>
      <c r="H343" s="88"/>
      <c r="I343" s="88"/>
      <c r="J343" s="88"/>
      <c r="K343" s="88"/>
      <c r="L343" s="88"/>
      <c r="M343" s="88"/>
      <c r="N343" s="88"/>
      <c r="O343" s="88"/>
      <c r="P343" s="88"/>
      <c r="Q343" s="88"/>
      <c r="R343" s="88"/>
      <c r="S343" s="88"/>
      <c r="T343" s="88"/>
      <c r="U343" s="88"/>
      <c r="V343" s="88"/>
      <c r="W343" s="88"/>
      <c r="X343" s="88"/>
      <c r="Y343" s="88"/>
      <c r="Z343" s="88"/>
    </row>
    <row r="344" spans="1:26" ht="30.75" customHeight="1">
      <c r="A344" s="88"/>
      <c r="B344" s="88"/>
      <c r="C344" s="88"/>
      <c r="D344" s="88"/>
      <c r="E344" s="88"/>
      <c r="F344" s="88"/>
      <c r="G344" s="88"/>
      <c r="H344" s="88"/>
      <c r="I344" s="88"/>
      <c r="J344" s="88"/>
      <c r="K344" s="88"/>
      <c r="L344" s="88"/>
      <c r="M344" s="88"/>
      <c r="N344" s="88"/>
      <c r="O344" s="88"/>
      <c r="P344" s="88"/>
      <c r="Q344" s="88"/>
      <c r="R344" s="88"/>
      <c r="S344" s="88"/>
      <c r="T344" s="88"/>
      <c r="U344" s="88"/>
      <c r="V344" s="88"/>
      <c r="W344" s="88"/>
      <c r="X344" s="88"/>
      <c r="Y344" s="88"/>
      <c r="Z344" s="88"/>
    </row>
    <row r="345" spans="1:26" ht="30.75" customHeight="1">
      <c r="A345" s="88"/>
      <c r="B345" s="88"/>
      <c r="C345" s="88"/>
      <c r="D345" s="88"/>
      <c r="E345" s="88"/>
      <c r="F345" s="88"/>
      <c r="G345" s="88"/>
      <c r="H345" s="88"/>
      <c r="I345" s="88"/>
      <c r="J345" s="88"/>
      <c r="K345" s="88"/>
      <c r="L345" s="88"/>
      <c r="M345" s="88"/>
      <c r="N345" s="88"/>
      <c r="O345" s="88"/>
      <c r="P345" s="88"/>
      <c r="Q345" s="88"/>
      <c r="R345" s="88"/>
      <c r="S345" s="88"/>
      <c r="T345" s="88"/>
      <c r="U345" s="88"/>
      <c r="V345" s="88"/>
      <c r="W345" s="88"/>
      <c r="X345" s="88"/>
      <c r="Y345" s="88"/>
      <c r="Z345" s="88"/>
    </row>
    <row r="346" spans="1:26" ht="30.75" customHeight="1">
      <c r="A346" s="88"/>
      <c r="B346" s="88"/>
      <c r="C346" s="88"/>
      <c r="D346" s="88"/>
      <c r="E346" s="88"/>
      <c r="F346" s="88"/>
      <c r="G346" s="88"/>
      <c r="H346" s="88"/>
      <c r="I346" s="88"/>
      <c r="J346" s="88"/>
      <c r="K346" s="88"/>
      <c r="L346" s="88"/>
      <c r="M346" s="88"/>
      <c r="N346" s="88"/>
      <c r="O346" s="88"/>
      <c r="P346" s="88"/>
      <c r="Q346" s="88"/>
      <c r="R346" s="88"/>
      <c r="S346" s="88"/>
      <c r="T346" s="88"/>
      <c r="U346" s="88"/>
      <c r="V346" s="88"/>
      <c r="W346" s="88"/>
      <c r="X346" s="88"/>
      <c r="Y346" s="88"/>
      <c r="Z346" s="88"/>
    </row>
    <row r="347" spans="1:26" ht="30.75" customHeight="1">
      <c r="A347" s="88"/>
      <c r="B347" s="88"/>
      <c r="C347" s="88"/>
      <c r="D347" s="88"/>
      <c r="E347" s="88"/>
      <c r="F347" s="88"/>
      <c r="G347" s="88"/>
      <c r="H347" s="88"/>
      <c r="I347" s="88"/>
      <c r="J347" s="88"/>
      <c r="K347" s="88"/>
      <c r="L347" s="88"/>
      <c r="M347" s="88"/>
      <c r="N347" s="88"/>
      <c r="O347" s="88"/>
      <c r="P347" s="88"/>
      <c r="Q347" s="88"/>
      <c r="R347" s="88"/>
      <c r="S347" s="88"/>
      <c r="T347" s="88"/>
      <c r="U347" s="88"/>
      <c r="V347" s="88"/>
      <c r="W347" s="88"/>
      <c r="X347" s="88"/>
      <c r="Y347" s="88"/>
      <c r="Z347" s="88"/>
    </row>
    <row r="348" spans="1:26" ht="30.75" customHeight="1">
      <c r="A348" s="88"/>
      <c r="B348" s="88"/>
      <c r="C348" s="88"/>
      <c r="D348" s="88"/>
      <c r="E348" s="88"/>
      <c r="F348" s="88"/>
      <c r="G348" s="88"/>
      <c r="H348" s="88"/>
      <c r="I348" s="88"/>
      <c r="J348" s="88"/>
      <c r="K348" s="88"/>
      <c r="L348" s="88"/>
      <c r="M348" s="88"/>
      <c r="N348" s="88"/>
      <c r="O348" s="88"/>
      <c r="P348" s="88"/>
      <c r="Q348" s="88"/>
      <c r="R348" s="88"/>
      <c r="S348" s="88"/>
      <c r="T348" s="88"/>
      <c r="U348" s="88"/>
      <c r="V348" s="88"/>
      <c r="W348" s="88"/>
      <c r="X348" s="88"/>
      <c r="Y348" s="88"/>
      <c r="Z348" s="88"/>
    </row>
    <row r="349" spans="1:26" ht="30.75" customHeight="1">
      <c r="A349" s="88"/>
      <c r="B349" s="88"/>
      <c r="C349" s="88"/>
      <c r="D349" s="88"/>
      <c r="E349" s="88"/>
      <c r="F349" s="88"/>
      <c r="G349" s="88"/>
      <c r="H349" s="88"/>
      <c r="I349" s="88"/>
      <c r="J349" s="88"/>
      <c r="K349" s="88"/>
      <c r="L349" s="88"/>
      <c r="M349" s="88"/>
      <c r="N349" s="88"/>
      <c r="O349" s="88"/>
      <c r="P349" s="88"/>
      <c r="Q349" s="88"/>
      <c r="R349" s="88"/>
      <c r="S349" s="88"/>
      <c r="T349" s="88"/>
      <c r="U349" s="88"/>
      <c r="V349" s="88"/>
      <c r="W349" s="88"/>
      <c r="X349" s="88"/>
      <c r="Y349" s="88"/>
      <c r="Z349" s="88"/>
    </row>
    <row r="350" spans="1:26" ht="30.75" customHeight="1">
      <c r="A350" s="88"/>
      <c r="B350" s="88"/>
      <c r="C350" s="88"/>
      <c r="D350" s="88"/>
      <c r="E350" s="88"/>
      <c r="F350" s="88"/>
      <c r="G350" s="88"/>
      <c r="H350" s="88"/>
      <c r="I350" s="88"/>
      <c r="J350" s="88"/>
      <c r="K350" s="88"/>
      <c r="L350" s="88"/>
      <c r="M350" s="88"/>
      <c r="N350" s="88"/>
      <c r="O350" s="88"/>
      <c r="P350" s="88"/>
      <c r="Q350" s="88"/>
      <c r="R350" s="88"/>
      <c r="S350" s="88"/>
      <c r="T350" s="88"/>
      <c r="U350" s="88"/>
      <c r="V350" s="88"/>
      <c r="W350" s="88"/>
      <c r="X350" s="88"/>
      <c r="Y350" s="88"/>
      <c r="Z350" s="88"/>
    </row>
    <row r="351" spans="1:26" ht="30.75" customHeight="1">
      <c r="A351" s="88"/>
      <c r="B351" s="88"/>
      <c r="C351" s="88"/>
      <c r="D351" s="88"/>
      <c r="E351" s="88"/>
      <c r="F351" s="88"/>
      <c r="G351" s="88"/>
      <c r="H351" s="88"/>
      <c r="I351" s="88"/>
      <c r="J351" s="88"/>
      <c r="K351" s="88"/>
      <c r="L351" s="88"/>
      <c r="M351" s="88"/>
      <c r="N351" s="88"/>
      <c r="O351" s="88"/>
      <c r="P351" s="88"/>
      <c r="Q351" s="88"/>
      <c r="R351" s="88"/>
      <c r="S351" s="88"/>
      <c r="T351" s="88"/>
      <c r="U351" s="88"/>
      <c r="V351" s="88"/>
      <c r="W351" s="88"/>
      <c r="X351" s="88"/>
      <c r="Y351" s="88"/>
      <c r="Z351" s="88"/>
    </row>
    <row r="352" spans="1:26" ht="30.75" customHeight="1">
      <c r="A352" s="88"/>
      <c r="B352" s="88"/>
      <c r="C352" s="88"/>
      <c r="D352" s="88"/>
      <c r="E352" s="88"/>
      <c r="F352" s="88"/>
      <c r="G352" s="88"/>
      <c r="H352" s="88"/>
      <c r="I352" s="88"/>
      <c r="J352" s="88"/>
      <c r="K352" s="88"/>
      <c r="L352" s="88"/>
      <c r="M352" s="88"/>
      <c r="N352" s="88"/>
      <c r="O352" s="88"/>
      <c r="P352" s="88"/>
      <c r="Q352" s="88"/>
      <c r="R352" s="88"/>
      <c r="S352" s="88"/>
      <c r="T352" s="88"/>
      <c r="U352" s="88"/>
      <c r="V352" s="88"/>
      <c r="W352" s="88"/>
      <c r="X352" s="88"/>
      <c r="Y352" s="88"/>
      <c r="Z352" s="88"/>
    </row>
    <row r="353" spans="1:26" ht="30.75" customHeight="1">
      <c r="A353" s="88"/>
      <c r="B353" s="88"/>
      <c r="C353" s="88"/>
      <c r="D353" s="88"/>
      <c r="E353" s="88"/>
      <c r="F353" s="88"/>
      <c r="G353" s="88"/>
      <c r="H353" s="88"/>
      <c r="I353" s="88"/>
      <c r="J353" s="88"/>
      <c r="K353" s="88"/>
      <c r="L353" s="88"/>
      <c r="M353" s="88"/>
      <c r="N353" s="88"/>
      <c r="O353" s="88"/>
      <c r="P353" s="88"/>
      <c r="Q353" s="88"/>
      <c r="R353" s="88"/>
      <c r="S353" s="88"/>
      <c r="T353" s="88"/>
      <c r="U353" s="88"/>
      <c r="V353" s="88"/>
      <c r="W353" s="88"/>
      <c r="X353" s="88"/>
      <c r="Y353" s="88"/>
      <c r="Z353" s="88"/>
    </row>
    <row r="354" spans="1:26" ht="30.75" customHeight="1">
      <c r="A354" s="88"/>
      <c r="B354" s="88"/>
      <c r="C354" s="88"/>
      <c r="D354" s="88"/>
      <c r="E354" s="88"/>
      <c r="F354" s="88"/>
      <c r="G354" s="88"/>
      <c r="H354" s="88"/>
      <c r="I354" s="88"/>
      <c r="J354" s="88"/>
      <c r="K354" s="88"/>
      <c r="L354" s="88"/>
      <c r="M354" s="88"/>
      <c r="N354" s="88"/>
      <c r="O354" s="88"/>
      <c r="P354" s="88"/>
      <c r="Q354" s="88"/>
      <c r="R354" s="88"/>
      <c r="S354" s="88"/>
      <c r="T354" s="88"/>
      <c r="U354" s="88"/>
      <c r="V354" s="88"/>
      <c r="W354" s="88"/>
      <c r="X354" s="88"/>
      <c r="Y354" s="88"/>
      <c r="Z354" s="88"/>
    </row>
    <row r="355" spans="1:26" ht="30.75" customHeight="1">
      <c r="A355" s="88"/>
      <c r="B355" s="88"/>
      <c r="C355" s="88"/>
      <c r="D355" s="88"/>
      <c r="E355" s="88"/>
      <c r="F355" s="88"/>
      <c r="G355" s="88"/>
      <c r="H355" s="88"/>
      <c r="I355" s="88"/>
      <c r="J355" s="88"/>
      <c r="K355" s="88"/>
      <c r="L355" s="88"/>
      <c r="M355" s="88"/>
      <c r="N355" s="88"/>
      <c r="O355" s="88"/>
      <c r="P355" s="88"/>
      <c r="Q355" s="88"/>
      <c r="R355" s="88"/>
      <c r="S355" s="88"/>
      <c r="T355" s="88"/>
      <c r="U355" s="88"/>
      <c r="V355" s="88"/>
      <c r="W355" s="88"/>
      <c r="X355" s="88"/>
      <c r="Y355" s="88"/>
      <c r="Z355" s="88"/>
    </row>
    <row r="356" spans="1:26" ht="30.75" customHeight="1">
      <c r="A356" s="88"/>
      <c r="B356" s="88"/>
      <c r="C356" s="88"/>
      <c r="D356" s="88"/>
      <c r="E356" s="88"/>
      <c r="F356" s="88"/>
      <c r="G356" s="88"/>
      <c r="H356" s="88"/>
      <c r="I356" s="88"/>
      <c r="J356" s="88"/>
      <c r="K356" s="88"/>
      <c r="L356" s="88"/>
      <c r="M356" s="88"/>
      <c r="N356" s="88"/>
      <c r="O356" s="88"/>
      <c r="P356" s="88"/>
      <c r="Q356" s="88"/>
      <c r="R356" s="88"/>
      <c r="S356" s="88"/>
      <c r="T356" s="88"/>
      <c r="U356" s="88"/>
      <c r="V356" s="88"/>
      <c r="W356" s="88"/>
      <c r="X356" s="88"/>
      <c r="Y356" s="88"/>
      <c r="Z356" s="88"/>
    </row>
    <row r="357" spans="1:26" ht="30.75" customHeight="1">
      <c r="A357" s="88"/>
      <c r="B357" s="88"/>
      <c r="C357" s="88"/>
      <c r="D357" s="88"/>
      <c r="E357" s="88"/>
      <c r="F357" s="88"/>
      <c r="G357" s="88"/>
      <c r="H357" s="88"/>
      <c r="I357" s="88"/>
      <c r="J357" s="88"/>
      <c r="K357" s="88"/>
      <c r="L357" s="88"/>
      <c r="M357" s="88"/>
      <c r="N357" s="88"/>
      <c r="O357" s="88"/>
      <c r="P357" s="88"/>
      <c r="Q357" s="88"/>
      <c r="R357" s="88"/>
      <c r="S357" s="88"/>
      <c r="T357" s="88"/>
      <c r="U357" s="88"/>
      <c r="V357" s="88"/>
      <c r="W357" s="88"/>
      <c r="X357" s="88"/>
      <c r="Y357" s="88"/>
      <c r="Z357" s="88"/>
    </row>
    <row r="358" spans="1:26" ht="30.75" customHeight="1">
      <c r="A358" s="88"/>
      <c r="B358" s="88"/>
      <c r="C358" s="88"/>
      <c r="D358" s="88"/>
      <c r="E358" s="88"/>
      <c r="F358" s="88"/>
      <c r="G358" s="88"/>
      <c r="H358" s="88"/>
      <c r="I358" s="88"/>
      <c r="J358" s="88"/>
      <c r="K358" s="88"/>
      <c r="L358" s="88"/>
      <c r="M358" s="88"/>
      <c r="N358" s="88"/>
      <c r="O358" s="88"/>
      <c r="P358" s="88"/>
      <c r="Q358" s="88"/>
      <c r="R358" s="88"/>
      <c r="S358" s="88"/>
      <c r="T358" s="88"/>
      <c r="U358" s="88"/>
      <c r="V358" s="88"/>
      <c r="W358" s="88"/>
      <c r="X358" s="88"/>
      <c r="Y358" s="88"/>
      <c r="Z358" s="88"/>
    </row>
    <row r="359" spans="1:26" ht="30.75" customHeight="1">
      <c r="A359" s="88"/>
      <c r="B359" s="88"/>
      <c r="C359" s="88"/>
      <c r="D359" s="88"/>
      <c r="E359" s="88"/>
      <c r="F359" s="88"/>
      <c r="G359" s="88"/>
      <c r="H359" s="88"/>
      <c r="I359" s="88"/>
      <c r="J359" s="88"/>
      <c r="K359" s="88"/>
      <c r="L359" s="88"/>
      <c r="M359" s="88"/>
      <c r="N359" s="88"/>
      <c r="O359" s="88"/>
      <c r="P359" s="88"/>
      <c r="Q359" s="88"/>
      <c r="R359" s="88"/>
      <c r="S359" s="88"/>
      <c r="T359" s="88"/>
      <c r="U359" s="88"/>
      <c r="V359" s="88"/>
      <c r="W359" s="88"/>
      <c r="X359" s="88"/>
      <c r="Y359" s="88"/>
      <c r="Z359" s="88"/>
    </row>
    <row r="360" spans="1:26" ht="30.75" customHeight="1">
      <c r="A360" s="88"/>
      <c r="B360" s="88"/>
      <c r="C360" s="88"/>
      <c r="D360" s="88"/>
      <c r="E360" s="88"/>
      <c r="F360" s="88"/>
      <c r="G360" s="88"/>
      <c r="H360" s="88"/>
      <c r="I360" s="88"/>
      <c r="J360" s="88"/>
      <c r="K360" s="88"/>
      <c r="L360" s="88"/>
      <c r="M360" s="88"/>
      <c r="N360" s="88"/>
      <c r="O360" s="88"/>
      <c r="P360" s="88"/>
      <c r="Q360" s="88"/>
      <c r="R360" s="88"/>
      <c r="S360" s="88"/>
      <c r="T360" s="88"/>
      <c r="U360" s="88"/>
      <c r="V360" s="88"/>
      <c r="W360" s="88"/>
      <c r="X360" s="88"/>
      <c r="Y360" s="88"/>
      <c r="Z360" s="88"/>
    </row>
    <row r="361" spans="1:26" ht="30.75" customHeight="1">
      <c r="A361" s="88"/>
      <c r="B361" s="88"/>
      <c r="C361" s="88"/>
      <c r="D361" s="88"/>
      <c r="E361" s="88"/>
      <c r="F361" s="88"/>
      <c r="G361" s="88"/>
      <c r="H361" s="88"/>
      <c r="I361" s="88"/>
      <c r="J361" s="88"/>
      <c r="K361" s="88"/>
      <c r="L361" s="88"/>
      <c r="M361" s="88"/>
      <c r="N361" s="88"/>
      <c r="O361" s="88"/>
      <c r="P361" s="88"/>
      <c r="Q361" s="88"/>
      <c r="R361" s="88"/>
      <c r="S361" s="88"/>
      <c r="T361" s="88"/>
      <c r="U361" s="88"/>
      <c r="V361" s="88"/>
      <c r="W361" s="88"/>
      <c r="X361" s="88"/>
      <c r="Y361" s="88"/>
      <c r="Z361" s="88"/>
    </row>
    <row r="362" spans="1:26" ht="30.75" customHeight="1">
      <c r="A362" s="88"/>
      <c r="B362" s="88"/>
      <c r="C362" s="88"/>
      <c r="D362" s="88"/>
      <c r="E362" s="88"/>
      <c r="F362" s="88"/>
      <c r="G362" s="88"/>
      <c r="H362" s="88"/>
      <c r="I362" s="88"/>
      <c r="J362" s="88"/>
      <c r="K362" s="88"/>
      <c r="L362" s="88"/>
      <c r="M362" s="88"/>
      <c r="N362" s="88"/>
      <c r="O362" s="88"/>
      <c r="P362" s="88"/>
      <c r="Q362" s="88"/>
      <c r="R362" s="88"/>
      <c r="S362" s="88"/>
      <c r="T362" s="88"/>
      <c r="U362" s="88"/>
      <c r="V362" s="88"/>
      <c r="W362" s="88"/>
      <c r="X362" s="88"/>
      <c r="Y362" s="88"/>
      <c r="Z362" s="88"/>
    </row>
    <row r="363" spans="1:26" ht="30.75" customHeight="1">
      <c r="A363" s="88"/>
      <c r="B363" s="88"/>
      <c r="C363" s="88"/>
      <c r="D363" s="88"/>
      <c r="E363" s="88"/>
      <c r="F363" s="88"/>
      <c r="G363" s="88"/>
      <c r="H363" s="88"/>
      <c r="I363" s="88"/>
      <c r="J363" s="88"/>
      <c r="K363" s="88"/>
      <c r="L363" s="88"/>
      <c r="M363" s="88"/>
      <c r="N363" s="88"/>
      <c r="O363" s="88"/>
      <c r="P363" s="88"/>
      <c r="Q363" s="88"/>
      <c r="R363" s="88"/>
      <c r="S363" s="88"/>
      <c r="T363" s="88"/>
      <c r="U363" s="88"/>
      <c r="V363" s="88"/>
      <c r="W363" s="88"/>
      <c r="X363" s="88"/>
      <c r="Y363" s="88"/>
      <c r="Z363" s="88"/>
    </row>
    <row r="364" spans="1:26" ht="30.75" customHeight="1">
      <c r="A364" s="88"/>
      <c r="B364" s="88"/>
      <c r="C364" s="88"/>
      <c r="D364" s="88"/>
      <c r="E364" s="88"/>
      <c r="F364" s="88"/>
      <c r="G364" s="88"/>
      <c r="H364" s="88"/>
      <c r="I364" s="88"/>
      <c r="J364" s="88"/>
      <c r="K364" s="88"/>
      <c r="L364" s="88"/>
      <c r="M364" s="88"/>
      <c r="N364" s="88"/>
      <c r="O364" s="88"/>
      <c r="P364" s="88"/>
      <c r="Q364" s="88"/>
      <c r="R364" s="88"/>
      <c r="S364" s="88"/>
      <c r="T364" s="88"/>
      <c r="U364" s="88"/>
      <c r="V364" s="88"/>
      <c r="W364" s="88"/>
      <c r="X364" s="88"/>
      <c r="Y364" s="88"/>
      <c r="Z364" s="88"/>
    </row>
    <row r="365" spans="1:26" ht="30.75" customHeight="1">
      <c r="A365" s="88"/>
      <c r="B365" s="88"/>
      <c r="C365" s="88"/>
      <c r="D365" s="88"/>
      <c r="E365" s="88"/>
      <c r="F365" s="88"/>
      <c r="G365" s="88"/>
      <c r="H365" s="88"/>
      <c r="I365" s="88"/>
      <c r="J365" s="88"/>
      <c r="K365" s="88"/>
      <c r="L365" s="88"/>
      <c r="M365" s="88"/>
      <c r="N365" s="88"/>
      <c r="O365" s="88"/>
      <c r="P365" s="88"/>
      <c r="Q365" s="88"/>
      <c r="R365" s="88"/>
      <c r="S365" s="88"/>
      <c r="T365" s="88"/>
      <c r="U365" s="88"/>
      <c r="V365" s="88"/>
      <c r="W365" s="88"/>
      <c r="X365" s="88"/>
      <c r="Y365" s="88"/>
      <c r="Z365" s="88"/>
    </row>
    <row r="366" spans="1:26" ht="30.75" customHeight="1">
      <c r="A366" s="88"/>
      <c r="B366" s="88"/>
      <c r="C366" s="88"/>
      <c r="D366" s="88"/>
      <c r="E366" s="88"/>
      <c r="F366" s="88"/>
      <c r="G366" s="88"/>
      <c r="H366" s="88"/>
      <c r="I366" s="88"/>
      <c r="J366" s="88"/>
      <c r="K366" s="88"/>
      <c r="L366" s="88"/>
      <c r="M366" s="88"/>
      <c r="N366" s="88"/>
      <c r="O366" s="88"/>
      <c r="P366" s="88"/>
      <c r="Q366" s="88"/>
      <c r="R366" s="88"/>
      <c r="S366" s="88"/>
      <c r="T366" s="88"/>
      <c r="U366" s="88"/>
      <c r="V366" s="88"/>
      <c r="W366" s="88"/>
      <c r="X366" s="88"/>
      <c r="Y366" s="88"/>
      <c r="Z366" s="88"/>
    </row>
    <row r="367" spans="1:26" ht="30.75" customHeight="1">
      <c r="A367" s="88"/>
      <c r="B367" s="88"/>
      <c r="C367" s="88"/>
      <c r="D367" s="88"/>
      <c r="E367" s="88"/>
      <c r="F367" s="88"/>
      <c r="G367" s="88"/>
      <c r="H367" s="88"/>
      <c r="I367" s="88"/>
      <c r="J367" s="88"/>
      <c r="K367" s="88"/>
      <c r="L367" s="88"/>
      <c r="M367" s="88"/>
      <c r="N367" s="88"/>
      <c r="O367" s="88"/>
      <c r="P367" s="88"/>
      <c r="Q367" s="88"/>
      <c r="R367" s="88"/>
      <c r="S367" s="88"/>
      <c r="T367" s="88"/>
      <c r="U367" s="88"/>
      <c r="V367" s="88"/>
      <c r="W367" s="88"/>
      <c r="X367" s="88"/>
      <c r="Y367" s="88"/>
      <c r="Z367" s="88"/>
    </row>
    <row r="368" spans="1:26" ht="30.75" customHeight="1">
      <c r="A368" s="88"/>
      <c r="B368" s="88"/>
      <c r="C368" s="88"/>
      <c r="D368" s="88"/>
      <c r="E368" s="88"/>
      <c r="F368" s="88"/>
      <c r="G368" s="88"/>
      <c r="H368" s="88"/>
      <c r="I368" s="88"/>
      <c r="J368" s="88"/>
      <c r="K368" s="88"/>
      <c r="L368" s="88"/>
      <c r="M368" s="88"/>
      <c r="N368" s="88"/>
      <c r="O368" s="88"/>
      <c r="P368" s="88"/>
      <c r="Q368" s="88"/>
      <c r="R368" s="88"/>
      <c r="S368" s="88"/>
      <c r="T368" s="88"/>
      <c r="U368" s="88"/>
      <c r="V368" s="88"/>
      <c r="W368" s="88"/>
      <c r="X368" s="88"/>
      <c r="Y368" s="88"/>
      <c r="Z368" s="88"/>
    </row>
    <row r="369" spans="1:26" ht="30.75" customHeight="1">
      <c r="A369" s="88"/>
      <c r="B369" s="88"/>
      <c r="C369" s="88"/>
      <c r="D369" s="88"/>
      <c r="E369" s="88"/>
      <c r="F369" s="88"/>
      <c r="G369" s="88"/>
      <c r="H369" s="88"/>
      <c r="I369" s="88"/>
      <c r="J369" s="88"/>
      <c r="K369" s="88"/>
      <c r="L369" s="88"/>
      <c r="M369" s="88"/>
      <c r="N369" s="88"/>
      <c r="O369" s="88"/>
      <c r="P369" s="88"/>
      <c r="Q369" s="88"/>
      <c r="R369" s="88"/>
      <c r="S369" s="88"/>
      <c r="T369" s="88"/>
      <c r="U369" s="88"/>
      <c r="V369" s="88"/>
      <c r="W369" s="88"/>
      <c r="X369" s="88"/>
      <c r="Y369" s="88"/>
      <c r="Z369" s="88"/>
    </row>
    <row r="370" spans="1:26" ht="30.75" customHeight="1">
      <c r="A370" s="88"/>
      <c r="B370" s="88"/>
      <c r="C370" s="88"/>
      <c r="D370" s="88"/>
      <c r="E370" s="88"/>
      <c r="F370" s="88"/>
      <c r="G370" s="88"/>
      <c r="H370" s="88"/>
      <c r="I370" s="88"/>
      <c r="J370" s="88"/>
      <c r="K370" s="88"/>
      <c r="L370" s="88"/>
      <c r="M370" s="88"/>
      <c r="N370" s="88"/>
      <c r="O370" s="88"/>
      <c r="P370" s="88"/>
      <c r="Q370" s="88"/>
      <c r="R370" s="88"/>
      <c r="S370" s="88"/>
      <c r="T370" s="88"/>
      <c r="U370" s="88"/>
      <c r="V370" s="88"/>
      <c r="W370" s="88"/>
      <c r="X370" s="88"/>
      <c r="Y370" s="88"/>
      <c r="Z370" s="88"/>
    </row>
    <row r="371" spans="1:26" ht="30.75" customHeight="1">
      <c r="A371" s="88"/>
      <c r="B371" s="88"/>
      <c r="C371" s="88"/>
      <c r="D371" s="88"/>
      <c r="E371" s="88"/>
      <c r="F371" s="88"/>
      <c r="G371" s="88"/>
      <c r="H371" s="88"/>
      <c r="I371" s="88"/>
      <c r="J371" s="88"/>
      <c r="K371" s="88"/>
      <c r="L371" s="88"/>
      <c r="M371" s="88"/>
      <c r="N371" s="88"/>
      <c r="O371" s="88"/>
      <c r="P371" s="88"/>
      <c r="Q371" s="88"/>
      <c r="R371" s="88"/>
      <c r="S371" s="88"/>
      <c r="T371" s="88"/>
      <c r="U371" s="88"/>
      <c r="V371" s="88"/>
      <c r="W371" s="88"/>
      <c r="X371" s="88"/>
      <c r="Y371" s="88"/>
      <c r="Z371" s="88"/>
    </row>
    <row r="372" spans="1:26" ht="30.75" customHeight="1">
      <c r="A372" s="88"/>
      <c r="B372" s="88"/>
      <c r="C372" s="88"/>
      <c r="D372" s="88"/>
      <c r="E372" s="88"/>
      <c r="F372" s="88"/>
      <c r="G372" s="88"/>
      <c r="H372" s="88"/>
      <c r="I372" s="88"/>
      <c r="J372" s="88"/>
      <c r="K372" s="88"/>
      <c r="L372" s="88"/>
      <c r="M372" s="88"/>
      <c r="N372" s="88"/>
      <c r="O372" s="88"/>
      <c r="P372" s="88"/>
      <c r="Q372" s="88"/>
      <c r="R372" s="88"/>
      <c r="S372" s="88"/>
      <c r="T372" s="88"/>
      <c r="U372" s="88"/>
      <c r="V372" s="88"/>
      <c r="W372" s="88"/>
      <c r="X372" s="88"/>
      <c r="Y372" s="88"/>
      <c r="Z372" s="88"/>
    </row>
    <row r="373" spans="1:26" ht="30.75" customHeight="1">
      <c r="A373" s="88"/>
      <c r="B373" s="88"/>
      <c r="C373" s="88"/>
      <c r="D373" s="88"/>
      <c r="E373" s="88"/>
      <c r="F373" s="88"/>
      <c r="G373" s="88"/>
      <c r="H373" s="88"/>
      <c r="I373" s="88"/>
      <c r="J373" s="88"/>
      <c r="K373" s="88"/>
      <c r="L373" s="88"/>
      <c r="M373" s="88"/>
      <c r="N373" s="88"/>
      <c r="O373" s="88"/>
      <c r="P373" s="88"/>
      <c r="Q373" s="88"/>
      <c r="R373" s="88"/>
      <c r="S373" s="88"/>
      <c r="T373" s="88"/>
      <c r="U373" s="88"/>
      <c r="V373" s="88"/>
      <c r="W373" s="88"/>
      <c r="X373" s="88"/>
      <c r="Y373" s="88"/>
      <c r="Z373" s="88"/>
    </row>
    <row r="374" spans="1:26" ht="30.75" customHeight="1">
      <c r="A374" s="88"/>
      <c r="B374" s="88"/>
      <c r="C374" s="88"/>
      <c r="D374" s="88"/>
      <c r="E374" s="88"/>
      <c r="F374" s="88"/>
      <c r="G374" s="88"/>
      <c r="H374" s="88"/>
      <c r="I374" s="88"/>
      <c r="J374" s="88"/>
      <c r="K374" s="88"/>
      <c r="L374" s="88"/>
      <c r="M374" s="88"/>
      <c r="N374" s="88"/>
      <c r="O374" s="88"/>
      <c r="P374" s="88"/>
      <c r="Q374" s="88"/>
      <c r="R374" s="88"/>
      <c r="S374" s="88"/>
      <c r="T374" s="88"/>
      <c r="U374" s="88"/>
      <c r="V374" s="88"/>
      <c r="W374" s="88"/>
      <c r="X374" s="88"/>
      <c r="Y374" s="88"/>
      <c r="Z374" s="88"/>
    </row>
    <row r="375" spans="1:26" ht="30.75" customHeight="1">
      <c r="A375" s="88"/>
      <c r="B375" s="88"/>
      <c r="C375" s="88"/>
      <c r="D375" s="88"/>
      <c r="E375" s="88"/>
      <c r="F375" s="88"/>
      <c r="G375" s="88"/>
      <c r="H375" s="88"/>
      <c r="I375" s="88"/>
      <c r="J375" s="88"/>
      <c r="K375" s="88"/>
      <c r="L375" s="88"/>
      <c r="M375" s="88"/>
      <c r="N375" s="88"/>
      <c r="O375" s="88"/>
      <c r="P375" s="88"/>
      <c r="Q375" s="88"/>
      <c r="R375" s="88"/>
      <c r="S375" s="88"/>
      <c r="T375" s="88"/>
      <c r="U375" s="88"/>
      <c r="V375" s="88"/>
      <c r="W375" s="88"/>
      <c r="X375" s="88"/>
      <c r="Y375" s="88"/>
      <c r="Z375" s="88"/>
    </row>
    <row r="376" spans="1:26" ht="30.75" customHeight="1">
      <c r="A376" s="88"/>
      <c r="B376" s="88"/>
      <c r="C376" s="88"/>
      <c r="D376" s="88"/>
      <c r="E376" s="88"/>
      <c r="F376" s="88"/>
      <c r="G376" s="88"/>
      <c r="H376" s="88"/>
      <c r="I376" s="88"/>
      <c r="J376" s="88"/>
      <c r="K376" s="88"/>
      <c r="L376" s="88"/>
      <c r="M376" s="88"/>
      <c r="N376" s="88"/>
      <c r="O376" s="88"/>
      <c r="P376" s="88"/>
      <c r="Q376" s="88"/>
      <c r="R376" s="88"/>
      <c r="S376" s="88"/>
      <c r="T376" s="88"/>
      <c r="U376" s="88"/>
      <c r="V376" s="88"/>
      <c r="W376" s="88"/>
      <c r="X376" s="88"/>
      <c r="Y376" s="88"/>
      <c r="Z376" s="88"/>
    </row>
    <row r="377" spans="1:26" ht="30.75" customHeight="1">
      <c r="A377" s="88"/>
      <c r="B377" s="88"/>
      <c r="C377" s="88"/>
      <c r="D377" s="88"/>
      <c r="E377" s="88"/>
      <c r="F377" s="88"/>
      <c r="G377" s="88"/>
      <c r="H377" s="88"/>
      <c r="I377" s="88"/>
      <c r="J377" s="88"/>
      <c r="K377" s="88"/>
      <c r="L377" s="88"/>
      <c r="M377" s="88"/>
      <c r="N377" s="88"/>
      <c r="O377" s="88"/>
      <c r="P377" s="88"/>
      <c r="Q377" s="88"/>
      <c r="R377" s="88"/>
      <c r="S377" s="88"/>
      <c r="T377" s="88"/>
      <c r="U377" s="88"/>
      <c r="V377" s="88"/>
      <c r="W377" s="88"/>
      <c r="X377" s="88"/>
      <c r="Y377" s="88"/>
      <c r="Z377" s="88"/>
    </row>
    <row r="378" spans="1:26" ht="30.75" customHeight="1">
      <c r="A378" s="88"/>
      <c r="B378" s="88"/>
      <c r="C378" s="88"/>
      <c r="D378" s="88"/>
      <c r="E378" s="88"/>
      <c r="F378" s="88"/>
      <c r="G378" s="88"/>
      <c r="H378" s="88"/>
      <c r="I378" s="88"/>
      <c r="J378" s="88"/>
      <c r="K378" s="88"/>
      <c r="L378" s="88"/>
      <c r="M378" s="88"/>
      <c r="N378" s="88"/>
      <c r="O378" s="88"/>
      <c r="P378" s="88"/>
      <c r="Q378" s="88"/>
      <c r="R378" s="88"/>
      <c r="S378" s="88"/>
      <c r="T378" s="88"/>
      <c r="U378" s="88"/>
      <c r="V378" s="88"/>
      <c r="W378" s="88"/>
      <c r="X378" s="88"/>
      <c r="Y378" s="88"/>
      <c r="Z378" s="88"/>
    </row>
    <row r="379" spans="1:26" ht="30.75" customHeight="1">
      <c r="A379" s="88"/>
      <c r="B379" s="88"/>
      <c r="C379" s="88"/>
      <c r="D379" s="88"/>
      <c r="E379" s="88"/>
      <c r="F379" s="88"/>
      <c r="G379" s="88"/>
      <c r="H379" s="88"/>
      <c r="I379" s="88"/>
      <c r="J379" s="88"/>
      <c r="K379" s="88"/>
      <c r="L379" s="88"/>
      <c r="M379" s="88"/>
      <c r="N379" s="88"/>
      <c r="O379" s="88"/>
      <c r="P379" s="88"/>
      <c r="Q379" s="88"/>
      <c r="R379" s="88"/>
      <c r="S379" s="88"/>
      <c r="T379" s="88"/>
      <c r="U379" s="88"/>
      <c r="V379" s="88"/>
      <c r="W379" s="88"/>
      <c r="X379" s="88"/>
      <c r="Y379" s="88"/>
      <c r="Z379" s="88"/>
    </row>
    <row r="380" spans="1:26" ht="30.75" customHeight="1">
      <c r="A380" s="88"/>
      <c r="B380" s="88"/>
      <c r="C380" s="88"/>
      <c r="D380" s="88"/>
      <c r="E380" s="88"/>
      <c r="F380" s="88"/>
      <c r="G380" s="88"/>
      <c r="H380" s="88"/>
      <c r="I380" s="88"/>
      <c r="J380" s="88"/>
      <c r="K380" s="88"/>
      <c r="L380" s="88"/>
      <c r="M380" s="88"/>
      <c r="N380" s="88"/>
      <c r="O380" s="88"/>
      <c r="P380" s="88"/>
      <c r="Q380" s="88"/>
      <c r="R380" s="88"/>
      <c r="S380" s="88"/>
      <c r="T380" s="88"/>
      <c r="U380" s="88"/>
      <c r="V380" s="88"/>
      <c r="W380" s="88"/>
      <c r="X380" s="88"/>
      <c r="Y380" s="88"/>
      <c r="Z380" s="88"/>
    </row>
    <row r="381" spans="1:26" ht="30.75" customHeight="1">
      <c r="A381" s="88"/>
      <c r="B381" s="88"/>
      <c r="C381" s="88"/>
      <c r="D381" s="88"/>
      <c r="E381" s="88"/>
      <c r="F381" s="88"/>
      <c r="G381" s="88"/>
      <c r="H381" s="88"/>
      <c r="I381" s="88"/>
      <c r="J381" s="88"/>
      <c r="K381" s="88"/>
      <c r="L381" s="88"/>
      <c r="M381" s="88"/>
      <c r="N381" s="88"/>
      <c r="O381" s="88"/>
      <c r="P381" s="88"/>
      <c r="Q381" s="88"/>
      <c r="R381" s="88"/>
      <c r="S381" s="88"/>
      <c r="T381" s="88"/>
      <c r="U381" s="88"/>
      <c r="V381" s="88"/>
      <c r="W381" s="88"/>
      <c r="X381" s="88"/>
      <c r="Y381" s="88"/>
      <c r="Z381" s="88"/>
    </row>
    <row r="382" spans="1:26" ht="30.75" customHeight="1">
      <c r="A382" s="88"/>
      <c r="B382" s="88"/>
      <c r="C382" s="88"/>
      <c r="D382" s="88"/>
      <c r="E382" s="88"/>
      <c r="F382" s="88"/>
      <c r="G382" s="88"/>
      <c r="H382" s="88"/>
      <c r="I382" s="88"/>
      <c r="J382" s="88"/>
      <c r="K382" s="88"/>
      <c r="L382" s="88"/>
      <c r="M382" s="88"/>
      <c r="N382" s="88"/>
      <c r="O382" s="88"/>
      <c r="P382" s="88"/>
      <c r="Q382" s="88"/>
      <c r="R382" s="88"/>
      <c r="S382" s="88"/>
      <c r="T382" s="88"/>
      <c r="U382" s="88"/>
      <c r="V382" s="88"/>
      <c r="W382" s="88"/>
      <c r="X382" s="88"/>
      <c r="Y382" s="88"/>
      <c r="Z382" s="88"/>
    </row>
    <row r="383" spans="1:26" ht="30.75" customHeight="1">
      <c r="A383" s="88"/>
      <c r="B383" s="88"/>
      <c r="C383" s="88"/>
      <c r="D383" s="88"/>
      <c r="E383" s="88"/>
      <c r="F383" s="88"/>
      <c r="G383" s="88"/>
      <c r="H383" s="88"/>
      <c r="I383" s="88"/>
      <c r="J383" s="88"/>
      <c r="K383" s="88"/>
      <c r="L383" s="88"/>
      <c r="M383" s="88"/>
      <c r="N383" s="88"/>
      <c r="O383" s="88"/>
      <c r="P383" s="88"/>
      <c r="Q383" s="88"/>
      <c r="R383" s="88"/>
      <c r="S383" s="88"/>
      <c r="T383" s="88"/>
      <c r="U383" s="88"/>
      <c r="V383" s="88"/>
      <c r="W383" s="88"/>
      <c r="X383" s="88"/>
      <c r="Y383" s="88"/>
      <c r="Z383" s="88"/>
    </row>
    <row r="384" spans="1:26" ht="30.75" customHeight="1">
      <c r="A384" s="88"/>
      <c r="B384" s="88"/>
      <c r="C384" s="88"/>
      <c r="D384" s="88"/>
      <c r="E384" s="88"/>
      <c r="F384" s="88"/>
      <c r="G384" s="88"/>
      <c r="H384" s="88"/>
      <c r="I384" s="88"/>
      <c r="J384" s="88"/>
      <c r="K384" s="88"/>
      <c r="L384" s="88"/>
      <c r="M384" s="88"/>
      <c r="N384" s="88"/>
      <c r="O384" s="88"/>
      <c r="P384" s="88"/>
      <c r="Q384" s="88"/>
      <c r="R384" s="88"/>
      <c r="S384" s="88"/>
      <c r="T384" s="88"/>
      <c r="U384" s="88"/>
      <c r="V384" s="88"/>
      <c r="W384" s="88"/>
      <c r="X384" s="88"/>
      <c r="Y384" s="88"/>
      <c r="Z384" s="88"/>
    </row>
    <row r="385" spans="1:26" ht="30.75" customHeight="1">
      <c r="A385" s="88"/>
      <c r="B385" s="88"/>
      <c r="C385" s="88"/>
      <c r="D385" s="88"/>
      <c r="E385" s="88"/>
      <c r="F385" s="88"/>
      <c r="G385" s="88"/>
      <c r="H385" s="88"/>
      <c r="I385" s="88"/>
      <c r="J385" s="88"/>
      <c r="K385" s="88"/>
      <c r="L385" s="88"/>
      <c r="M385" s="88"/>
      <c r="N385" s="88"/>
      <c r="O385" s="88"/>
      <c r="P385" s="88"/>
      <c r="Q385" s="88"/>
      <c r="R385" s="88"/>
      <c r="S385" s="88"/>
      <c r="T385" s="88"/>
      <c r="U385" s="88"/>
      <c r="V385" s="88"/>
      <c r="W385" s="88"/>
      <c r="X385" s="88"/>
      <c r="Y385" s="88"/>
      <c r="Z385" s="88"/>
    </row>
    <row r="386" spans="1:26" ht="30.75" customHeight="1">
      <c r="A386" s="88"/>
      <c r="B386" s="88"/>
      <c r="C386" s="88"/>
      <c r="D386" s="88"/>
      <c r="E386" s="88"/>
      <c r="F386" s="88"/>
      <c r="G386" s="88"/>
      <c r="H386" s="88"/>
      <c r="I386" s="88"/>
      <c r="J386" s="88"/>
      <c r="K386" s="88"/>
      <c r="L386" s="88"/>
      <c r="M386" s="88"/>
      <c r="N386" s="88"/>
      <c r="O386" s="88"/>
      <c r="P386" s="88"/>
      <c r="Q386" s="88"/>
      <c r="R386" s="88"/>
      <c r="S386" s="88"/>
      <c r="T386" s="88"/>
      <c r="U386" s="88"/>
      <c r="V386" s="88"/>
      <c r="W386" s="88"/>
      <c r="X386" s="88"/>
      <c r="Y386" s="88"/>
      <c r="Z386" s="88"/>
    </row>
    <row r="387" spans="1:26" ht="30.75" customHeight="1">
      <c r="A387" s="88"/>
      <c r="B387" s="88"/>
      <c r="C387" s="88"/>
      <c r="D387" s="88"/>
      <c r="E387" s="88"/>
      <c r="F387" s="88"/>
      <c r="G387" s="88"/>
      <c r="H387" s="88"/>
      <c r="I387" s="88"/>
      <c r="J387" s="88"/>
      <c r="K387" s="88"/>
      <c r="L387" s="88"/>
      <c r="M387" s="88"/>
      <c r="N387" s="88"/>
      <c r="O387" s="88"/>
      <c r="P387" s="88"/>
      <c r="Q387" s="88"/>
      <c r="R387" s="88"/>
      <c r="S387" s="88"/>
      <c r="T387" s="88"/>
      <c r="U387" s="88"/>
      <c r="V387" s="88"/>
      <c r="W387" s="88"/>
      <c r="X387" s="88"/>
      <c r="Y387" s="88"/>
      <c r="Z387" s="88"/>
    </row>
    <row r="388" spans="1:26" ht="30.75" customHeight="1">
      <c r="A388" s="88"/>
      <c r="B388" s="88"/>
      <c r="C388" s="88"/>
      <c r="D388" s="88"/>
      <c r="E388" s="88"/>
      <c r="F388" s="88"/>
      <c r="G388" s="88"/>
      <c r="H388" s="88"/>
      <c r="I388" s="88"/>
      <c r="J388" s="88"/>
      <c r="K388" s="88"/>
      <c r="L388" s="88"/>
      <c r="M388" s="88"/>
      <c r="N388" s="88"/>
      <c r="O388" s="88"/>
      <c r="P388" s="88"/>
      <c r="Q388" s="88"/>
      <c r="R388" s="88"/>
      <c r="S388" s="88"/>
      <c r="T388" s="88"/>
      <c r="U388" s="88"/>
      <c r="V388" s="88"/>
      <c r="W388" s="88"/>
      <c r="X388" s="88"/>
      <c r="Y388" s="88"/>
      <c r="Z388" s="88"/>
    </row>
    <row r="389" spans="1:26" ht="30.75" customHeight="1">
      <c r="A389" s="88"/>
      <c r="B389" s="88"/>
      <c r="C389" s="88"/>
      <c r="D389" s="88"/>
      <c r="E389" s="88"/>
      <c r="F389" s="88"/>
      <c r="G389" s="88"/>
      <c r="H389" s="88"/>
      <c r="I389" s="88"/>
      <c r="J389" s="88"/>
      <c r="K389" s="88"/>
      <c r="L389" s="88"/>
      <c r="M389" s="88"/>
      <c r="N389" s="88"/>
      <c r="O389" s="88"/>
      <c r="P389" s="88"/>
      <c r="Q389" s="88"/>
      <c r="R389" s="88"/>
      <c r="S389" s="88"/>
      <c r="T389" s="88"/>
      <c r="U389" s="88"/>
      <c r="V389" s="88"/>
      <c r="W389" s="88"/>
      <c r="X389" s="88"/>
      <c r="Y389" s="88"/>
      <c r="Z389" s="88"/>
    </row>
    <row r="390" spans="1:26" ht="30.75" customHeight="1">
      <c r="A390" s="88"/>
      <c r="B390" s="88"/>
      <c r="C390" s="88"/>
      <c r="D390" s="88"/>
      <c r="E390" s="88"/>
      <c r="F390" s="88"/>
      <c r="G390" s="88"/>
      <c r="H390" s="88"/>
      <c r="I390" s="88"/>
      <c r="J390" s="88"/>
      <c r="K390" s="88"/>
      <c r="L390" s="88"/>
      <c r="M390" s="88"/>
      <c r="N390" s="88"/>
      <c r="O390" s="88"/>
      <c r="P390" s="88"/>
      <c r="Q390" s="88"/>
      <c r="R390" s="88"/>
      <c r="S390" s="88"/>
      <c r="T390" s="88"/>
      <c r="U390" s="88"/>
      <c r="V390" s="88"/>
      <c r="W390" s="88"/>
      <c r="X390" s="88"/>
      <c r="Y390" s="88"/>
      <c r="Z390" s="88"/>
    </row>
    <row r="391" spans="1:26" ht="30.75" customHeight="1">
      <c r="A391" s="88"/>
      <c r="B391" s="88"/>
      <c r="C391" s="88"/>
      <c r="D391" s="88"/>
      <c r="E391" s="88"/>
      <c r="F391" s="88"/>
      <c r="G391" s="88"/>
      <c r="H391" s="88"/>
      <c r="I391" s="88"/>
      <c r="J391" s="88"/>
      <c r="K391" s="88"/>
      <c r="L391" s="88"/>
      <c r="M391" s="88"/>
      <c r="N391" s="88"/>
      <c r="O391" s="88"/>
      <c r="P391" s="88"/>
      <c r="Q391" s="88"/>
      <c r="R391" s="88"/>
      <c r="S391" s="88"/>
      <c r="T391" s="88"/>
      <c r="U391" s="88"/>
      <c r="V391" s="88"/>
      <c r="W391" s="88"/>
      <c r="X391" s="88"/>
      <c r="Y391" s="88"/>
      <c r="Z391" s="88"/>
    </row>
    <row r="392" spans="1:26" ht="30.75" customHeight="1">
      <c r="A392" s="88"/>
      <c r="B392" s="88"/>
      <c r="C392" s="88"/>
      <c r="D392" s="88"/>
      <c r="E392" s="88"/>
      <c r="F392" s="88"/>
      <c r="G392" s="88"/>
      <c r="H392" s="88"/>
      <c r="I392" s="88"/>
      <c r="J392" s="88"/>
      <c r="K392" s="88"/>
      <c r="L392" s="88"/>
      <c r="M392" s="88"/>
      <c r="N392" s="88"/>
      <c r="O392" s="88"/>
      <c r="P392" s="88"/>
      <c r="Q392" s="88"/>
      <c r="R392" s="88"/>
      <c r="S392" s="88"/>
      <c r="T392" s="88"/>
      <c r="U392" s="88"/>
      <c r="V392" s="88"/>
      <c r="W392" s="88"/>
      <c r="X392" s="88"/>
      <c r="Y392" s="88"/>
      <c r="Z392" s="88"/>
    </row>
    <row r="393" spans="1:26" ht="30.75" customHeight="1">
      <c r="A393" s="88"/>
      <c r="B393" s="88"/>
      <c r="C393" s="88"/>
      <c r="D393" s="88"/>
      <c r="E393" s="88"/>
      <c r="F393" s="88"/>
      <c r="G393" s="88"/>
      <c r="H393" s="88"/>
      <c r="I393" s="88"/>
      <c r="J393" s="88"/>
      <c r="K393" s="88"/>
      <c r="L393" s="88"/>
      <c r="M393" s="88"/>
      <c r="N393" s="88"/>
      <c r="O393" s="88"/>
      <c r="P393" s="88"/>
      <c r="Q393" s="88"/>
      <c r="R393" s="88"/>
      <c r="S393" s="88"/>
      <c r="T393" s="88"/>
      <c r="U393" s="88"/>
      <c r="V393" s="88"/>
      <c r="W393" s="88"/>
      <c r="X393" s="88"/>
      <c r="Y393" s="88"/>
      <c r="Z393" s="88"/>
    </row>
    <row r="394" spans="1:26" ht="30.75" customHeight="1">
      <c r="A394" s="88"/>
      <c r="B394" s="88"/>
      <c r="C394" s="88"/>
      <c r="D394" s="88"/>
      <c r="E394" s="88"/>
      <c r="F394" s="88"/>
      <c r="G394" s="88"/>
      <c r="H394" s="88"/>
      <c r="I394" s="88"/>
      <c r="J394" s="88"/>
      <c r="K394" s="88"/>
      <c r="L394" s="88"/>
      <c r="M394" s="88"/>
      <c r="N394" s="88"/>
      <c r="O394" s="88"/>
      <c r="P394" s="88"/>
      <c r="Q394" s="88"/>
      <c r="R394" s="88"/>
      <c r="S394" s="88"/>
      <c r="T394" s="88"/>
      <c r="U394" s="88"/>
      <c r="V394" s="88"/>
      <c r="W394" s="88"/>
      <c r="X394" s="88"/>
      <c r="Y394" s="88"/>
      <c r="Z394" s="88"/>
    </row>
    <row r="395" spans="1:26" ht="30.75" customHeight="1">
      <c r="A395" s="88"/>
      <c r="B395" s="88"/>
      <c r="C395" s="88"/>
      <c r="D395" s="88"/>
      <c r="E395" s="88"/>
      <c r="F395" s="88"/>
      <c r="G395" s="88"/>
      <c r="H395" s="88"/>
      <c r="I395" s="88"/>
      <c r="J395" s="88"/>
      <c r="K395" s="88"/>
      <c r="L395" s="88"/>
      <c r="M395" s="88"/>
      <c r="N395" s="88"/>
      <c r="O395" s="88"/>
      <c r="P395" s="88"/>
      <c r="Q395" s="88"/>
      <c r="R395" s="88"/>
      <c r="S395" s="88"/>
      <c r="T395" s="88"/>
      <c r="U395" s="88"/>
      <c r="V395" s="88"/>
      <c r="W395" s="88"/>
      <c r="X395" s="88"/>
      <c r="Y395" s="88"/>
      <c r="Z395" s="88"/>
    </row>
    <row r="396" spans="1:26" ht="30.75" customHeight="1">
      <c r="A396" s="88"/>
      <c r="B396" s="88"/>
      <c r="C396" s="88"/>
      <c r="D396" s="88"/>
      <c r="E396" s="88"/>
      <c r="F396" s="88"/>
      <c r="G396" s="88"/>
      <c r="H396" s="88"/>
      <c r="I396" s="88"/>
      <c r="J396" s="88"/>
      <c r="K396" s="88"/>
      <c r="L396" s="88"/>
      <c r="M396" s="88"/>
      <c r="N396" s="88"/>
      <c r="O396" s="88"/>
      <c r="P396" s="88"/>
      <c r="Q396" s="88"/>
      <c r="R396" s="88"/>
      <c r="S396" s="88"/>
      <c r="T396" s="88"/>
      <c r="U396" s="88"/>
      <c r="V396" s="88"/>
      <c r="W396" s="88"/>
      <c r="X396" s="88"/>
      <c r="Y396" s="88"/>
      <c r="Z396" s="88"/>
    </row>
    <row r="397" spans="1:26" ht="30.75" customHeight="1">
      <c r="A397" s="88"/>
      <c r="B397" s="88"/>
      <c r="C397" s="88"/>
      <c r="D397" s="88"/>
      <c r="E397" s="88"/>
      <c r="F397" s="88"/>
      <c r="G397" s="88"/>
      <c r="H397" s="88"/>
      <c r="I397" s="88"/>
      <c r="J397" s="88"/>
      <c r="K397" s="88"/>
      <c r="L397" s="88"/>
      <c r="M397" s="88"/>
      <c r="N397" s="88"/>
      <c r="O397" s="88"/>
      <c r="P397" s="88"/>
      <c r="Q397" s="88"/>
      <c r="R397" s="88"/>
      <c r="S397" s="88"/>
      <c r="T397" s="88"/>
      <c r="U397" s="88"/>
      <c r="V397" s="88"/>
      <c r="W397" s="88"/>
      <c r="X397" s="88"/>
      <c r="Y397" s="88"/>
      <c r="Z397" s="88"/>
    </row>
    <row r="398" spans="1:26" ht="30.75" customHeight="1">
      <c r="A398" s="88"/>
      <c r="B398" s="88"/>
      <c r="C398" s="88"/>
      <c r="D398" s="88"/>
      <c r="E398" s="88"/>
      <c r="F398" s="88"/>
      <c r="G398" s="88"/>
      <c r="H398" s="88"/>
      <c r="I398" s="88"/>
      <c r="J398" s="88"/>
      <c r="K398" s="88"/>
      <c r="L398" s="88"/>
      <c r="M398" s="88"/>
      <c r="N398" s="88"/>
      <c r="O398" s="88"/>
      <c r="P398" s="88"/>
      <c r="Q398" s="88"/>
      <c r="R398" s="88"/>
      <c r="S398" s="88"/>
      <c r="T398" s="88"/>
      <c r="U398" s="88"/>
      <c r="V398" s="88"/>
      <c r="W398" s="88"/>
      <c r="X398" s="88"/>
      <c r="Y398" s="88"/>
      <c r="Z398" s="88"/>
    </row>
    <row r="399" spans="1:26" ht="30.75" customHeight="1">
      <c r="A399" s="88"/>
      <c r="B399" s="88"/>
      <c r="C399" s="88"/>
      <c r="D399" s="88"/>
      <c r="E399" s="88"/>
      <c r="F399" s="88"/>
      <c r="G399" s="88"/>
      <c r="H399" s="88"/>
      <c r="I399" s="88"/>
      <c r="J399" s="88"/>
      <c r="K399" s="88"/>
      <c r="L399" s="88"/>
      <c r="M399" s="88"/>
      <c r="N399" s="88"/>
      <c r="O399" s="88"/>
      <c r="P399" s="88"/>
      <c r="Q399" s="88"/>
      <c r="R399" s="88"/>
      <c r="S399" s="88"/>
      <c r="T399" s="88"/>
      <c r="U399" s="88"/>
      <c r="V399" s="88"/>
      <c r="W399" s="88"/>
      <c r="X399" s="88"/>
      <c r="Y399" s="88"/>
      <c r="Z399" s="88"/>
    </row>
    <row r="400" spans="1:26" ht="30.75" customHeight="1">
      <c r="A400" s="88"/>
      <c r="B400" s="88"/>
      <c r="C400" s="88"/>
      <c r="D400" s="88"/>
      <c r="E400" s="88"/>
      <c r="F400" s="88"/>
      <c r="G400" s="88"/>
      <c r="H400" s="88"/>
      <c r="I400" s="88"/>
      <c r="J400" s="88"/>
      <c r="K400" s="88"/>
      <c r="L400" s="88"/>
      <c r="M400" s="88"/>
      <c r="N400" s="88"/>
      <c r="O400" s="88"/>
      <c r="P400" s="88"/>
      <c r="Q400" s="88"/>
      <c r="R400" s="88"/>
      <c r="S400" s="88"/>
      <c r="T400" s="88"/>
      <c r="U400" s="88"/>
      <c r="V400" s="88"/>
      <c r="W400" s="88"/>
      <c r="X400" s="88"/>
      <c r="Y400" s="88"/>
      <c r="Z400" s="88"/>
    </row>
    <row r="401" spans="1:26" ht="30.75" customHeight="1">
      <c r="A401" s="88"/>
      <c r="B401" s="88"/>
      <c r="C401" s="88"/>
      <c r="D401" s="88"/>
      <c r="E401" s="88"/>
      <c r="F401" s="88"/>
      <c r="G401" s="88"/>
      <c r="H401" s="88"/>
      <c r="I401" s="88"/>
      <c r="J401" s="88"/>
      <c r="K401" s="88"/>
      <c r="L401" s="88"/>
      <c r="M401" s="88"/>
      <c r="N401" s="88"/>
      <c r="O401" s="88"/>
      <c r="P401" s="88"/>
      <c r="Q401" s="88"/>
      <c r="R401" s="88"/>
      <c r="S401" s="88"/>
      <c r="T401" s="88"/>
      <c r="U401" s="88"/>
      <c r="V401" s="88"/>
      <c r="W401" s="88"/>
      <c r="X401" s="88"/>
      <c r="Y401" s="88"/>
      <c r="Z401" s="88"/>
    </row>
    <row r="402" spans="1:26" ht="30.75" customHeight="1">
      <c r="A402" s="88"/>
      <c r="B402" s="88"/>
      <c r="C402" s="88"/>
      <c r="D402" s="88"/>
      <c r="E402" s="88"/>
      <c r="F402" s="88"/>
      <c r="G402" s="88"/>
      <c r="H402" s="88"/>
      <c r="I402" s="88"/>
      <c r="J402" s="88"/>
      <c r="K402" s="88"/>
      <c r="L402" s="88"/>
      <c r="M402" s="88"/>
      <c r="N402" s="88"/>
      <c r="O402" s="88"/>
      <c r="P402" s="88"/>
      <c r="Q402" s="88"/>
      <c r="R402" s="88"/>
      <c r="S402" s="88"/>
      <c r="T402" s="88"/>
      <c r="U402" s="88"/>
      <c r="V402" s="88"/>
      <c r="W402" s="88"/>
      <c r="X402" s="88"/>
      <c r="Y402" s="88"/>
      <c r="Z402" s="88"/>
    </row>
    <row r="403" spans="1:26" ht="30.75" customHeight="1">
      <c r="A403" s="88"/>
      <c r="B403" s="88"/>
      <c r="C403" s="88"/>
      <c r="D403" s="88"/>
      <c r="E403" s="88"/>
      <c r="F403" s="88"/>
      <c r="G403" s="88"/>
      <c r="H403" s="88"/>
      <c r="I403" s="88"/>
      <c r="J403" s="88"/>
      <c r="K403" s="88"/>
      <c r="L403" s="88"/>
      <c r="M403" s="88"/>
      <c r="N403" s="88"/>
      <c r="O403" s="88"/>
      <c r="P403" s="88"/>
      <c r="Q403" s="88"/>
      <c r="R403" s="88"/>
      <c r="S403" s="88"/>
      <c r="T403" s="88"/>
      <c r="U403" s="88"/>
      <c r="V403" s="88"/>
      <c r="W403" s="88"/>
      <c r="X403" s="88"/>
      <c r="Y403" s="88"/>
      <c r="Z403" s="88"/>
    </row>
    <row r="404" spans="1:26" ht="30.75" customHeight="1">
      <c r="A404" s="88"/>
      <c r="B404" s="88"/>
      <c r="C404" s="88"/>
      <c r="D404" s="88"/>
      <c r="E404" s="88"/>
      <c r="F404" s="88"/>
      <c r="G404" s="88"/>
      <c r="H404" s="88"/>
      <c r="I404" s="88"/>
      <c r="J404" s="88"/>
      <c r="K404" s="88"/>
      <c r="L404" s="88"/>
      <c r="M404" s="88"/>
      <c r="N404" s="88"/>
      <c r="O404" s="88"/>
      <c r="P404" s="88"/>
      <c r="Q404" s="88"/>
      <c r="R404" s="88"/>
      <c r="S404" s="88"/>
      <c r="T404" s="88"/>
      <c r="U404" s="88"/>
      <c r="V404" s="88"/>
      <c r="W404" s="88"/>
      <c r="X404" s="88"/>
      <c r="Y404" s="88"/>
      <c r="Z404" s="88"/>
    </row>
    <row r="405" spans="1:26" ht="30.75" customHeight="1">
      <c r="A405" s="88"/>
      <c r="B405" s="88"/>
      <c r="C405" s="88"/>
      <c r="D405" s="88"/>
      <c r="E405" s="88"/>
      <c r="F405" s="88"/>
      <c r="G405" s="88"/>
      <c r="H405" s="88"/>
      <c r="I405" s="88"/>
      <c r="J405" s="88"/>
      <c r="K405" s="88"/>
      <c r="L405" s="88"/>
      <c r="M405" s="88"/>
      <c r="N405" s="88"/>
      <c r="O405" s="88"/>
      <c r="P405" s="88"/>
      <c r="Q405" s="88"/>
      <c r="R405" s="88"/>
      <c r="S405" s="88"/>
      <c r="T405" s="88"/>
      <c r="U405" s="88"/>
      <c r="V405" s="88"/>
      <c r="W405" s="88"/>
      <c r="X405" s="88"/>
      <c r="Y405" s="88"/>
      <c r="Z405" s="88"/>
    </row>
    <row r="406" spans="1:26" ht="30.75" customHeight="1">
      <c r="A406" s="88"/>
      <c r="B406" s="88"/>
      <c r="C406" s="88"/>
      <c r="D406" s="88"/>
      <c r="E406" s="88"/>
      <c r="F406" s="88"/>
      <c r="G406" s="88"/>
      <c r="H406" s="88"/>
      <c r="I406" s="88"/>
      <c r="J406" s="88"/>
      <c r="K406" s="88"/>
      <c r="L406" s="88"/>
      <c r="M406" s="88"/>
      <c r="N406" s="88"/>
      <c r="O406" s="88"/>
      <c r="P406" s="88"/>
      <c r="Q406" s="88"/>
      <c r="R406" s="88"/>
      <c r="S406" s="88"/>
      <c r="T406" s="88"/>
      <c r="U406" s="88"/>
      <c r="V406" s="88"/>
      <c r="W406" s="88"/>
      <c r="X406" s="88"/>
      <c r="Y406" s="88"/>
      <c r="Z406" s="88"/>
    </row>
    <row r="407" spans="1:26" ht="30.75" customHeight="1">
      <c r="A407" s="88"/>
      <c r="B407" s="88"/>
      <c r="C407" s="88"/>
      <c r="D407" s="88"/>
      <c r="E407" s="88"/>
      <c r="F407" s="88"/>
      <c r="G407" s="88"/>
      <c r="H407" s="88"/>
      <c r="I407" s="88"/>
      <c r="J407" s="88"/>
      <c r="K407" s="88"/>
      <c r="L407" s="88"/>
      <c r="M407" s="88"/>
      <c r="N407" s="88"/>
      <c r="O407" s="88"/>
      <c r="P407" s="88"/>
      <c r="Q407" s="88"/>
      <c r="R407" s="88"/>
      <c r="S407" s="88"/>
      <c r="T407" s="88"/>
      <c r="U407" s="88"/>
      <c r="V407" s="88"/>
      <c r="W407" s="88"/>
      <c r="X407" s="88"/>
      <c r="Y407" s="88"/>
      <c r="Z407" s="88"/>
    </row>
    <row r="408" spans="1:26" ht="30.75" customHeight="1">
      <c r="A408" s="88"/>
      <c r="B408" s="88"/>
      <c r="C408" s="88"/>
      <c r="D408" s="88"/>
      <c r="E408" s="88"/>
      <c r="F408" s="88"/>
      <c r="G408" s="88"/>
      <c r="H408" s="88"/>
      <c r="I408" s="88"/>
      <c r="J408" s="88"/>
      <c r="K408" s="88"/>
      <c r="L408" s="88"/>
      <c r="M408" s="88"/>
      <c r="N408" s="88"/>
      <c r="O408" s="88"/>
      <c r="P408" s="88"/>
      <c r="Q408" s="88"/>
      <c r="R408" s="88"/>
      <c r="S408" s="88"/>
      <c r="T408" s="88"/>
      <c r="U408" s="88"/>
      <c r="V408" s="88"/>
      <c r="W408" s="88"/>
      <c r="X408" s="88"/>
      <c r="Y408" s="88"/>
      <c r="Z408" s="88"/>
    </row>
    <row r="409" spans="1:26" ht="30.75" customHeight="1">
      <c r="A409" s="88"/>
      <c r="B409" s="88"/>
      <c r="C409" s="88"/>
      <c r="D409" s="88"/>
      <c r="E409" s="88"/>
      <c r="F409" s="88"/>
      <c r="G409" s="88"/>
      <c r="H409" s="88"/>
      <c r="I409" s="88"/>
      <c r="J409" s="88"/>
      <c r="K409" s="88"/>
      <c r="L409" s="88"/>
      <c r="M409" s="88"/>
      <c r="N409" s="88"/>
      <c r="O409" s="88"/>
      <c r="P409" s="88"/>
      <c r="Q409" s="88"/>
      <c r="R409" s="88"/>
      <c r="S409" s="88"/>
      <c r="T409" s="88"/>
      <c r="U409" s="88"/>
      <c r="V409" s="88"/>
      <c r="W409" s="88"/>
      <c r="X409" s="88"/>
      <c r="Y409" s="88"/>
      <c r="Z409" s="88"/>
    </row>
    <row r="410" spans="1:26" ht="30.75" customHeight="1">
      <c r="A410" s="88"/>
      <c r="B410" s="88"/>
      <c r="C410" s="88"/>
      <c r="D410" s="88"/>
      <c r="E410" s="88"/>
      <c r="F410" s="88"/>
      <c r="G410" s="88"/>
      <c r="H410" s="88"/>
      <c r="I410" s="88"/>
      <c r="J410" s="88"/>
      <c r="K410" s="88"/>
      <c r="L410" s="88"/>
      <c r="M410" s="88"/>
      <c r="N410" s="88"/>
      <c r="O410" s="88"/>
      <c r="P410" s="88"/>
      <c r="Q410" s="88"/>
      <c r="R410" s="88"/>
      <c r="S410" s="88"/>
      <c r="T410" s="88"/>
      <c r="U410" s="88"/>
      <c r="V410" s="88"/>
      <c r="W410" s="88"/>
      <c r="X410" s="88"/>
      <c r="Y410" s="88"/>
      <c r="Z410" s="88"/>
    </row>
    <row r="411" spans="1:26" ht="30.75" customHeight="1">
      <c r="A411" s="88"/>
      <c r="B411" s="88"/>
      <c r="C411" s="88"/>
      <c r="D411" s="88"/>
      <c r="E411" s="88"/>
      <c r="F411" s="88"/>
      <c r="G411" s="88"/>
      <c r="H411" s="88"/>
      <c r="I411" s="88"/>
      <c r="J411" s="88"/>
      <c r="K411" s="88"/>
      <c r="L411" s="88"/>
      <c r="M411" s="88"/>
      <c r="N411" s="88"/>
      <c r="O411" s="88"/>
      <c r="P411" s="88"/>
      <c r="Q411" s="88"/>
      <c r="R411" s="88"/>
      <c r="S411" s="88"/>
      <c r="T411" s="88"/>
      <c r="U411" s="88"/>
      <c r="V411" s="88"/>
      <c r="W411" s="88"/>
      <c r="X411" s="88"/>
      <c r="Y411" s="88"/>
      <c r="Z411" s="88"/>
    </row>
    <row r="412" spans="1:26" ht="30.75" customHeight="1">
      <c r="A412" s="88"/>
      <c r="B412" s="88"/>
      <c r="C412" s="88"/>
      <c r="D412" s="88"/>
      <c r="E412" s="88"/>
      <c r="F412" s="88"/>
      <c r="G412" s="88"/>
      <c r="H412" s="88"/>
      <c r="I412" s="88"/>
      <c r="J412" s="88"/>
      <c r="K412" s="88"/>
      <c r="L412" s="88"/>
      <c r="M412" s="88"/>
      <c r="N412" s="88"/>
      <c r="O412" s="88"/>
      <c r="P412" s="88"/>
      <c r="Q412" s="88"/>
      <c r="R412" s="88"/>
      <c r="S412" s="88"/>
      <c r="T412" s="88"/>
      <c r="U412" s="88"/>
      <c r="V412" s="88"/>
      <c r="W412" s="88"/>
      <c r="X412" s="88"/>
      <c r="Y412" s="88"/>
      <c r="Z412" s="88"/>
    </row>
    <row r="413" spans="1:26" ht="30.75" customHeight="1">
      <c r="A413" s="88"/>
      <c r="B413" s="88"/>
      <c r="C413" s="88"/>
      <c r="D413" s="88"/>
      <c r="E413" s="88"/>
      <c r="F413" s="88"/>
      <c r="G413" s="88"/>
      <c r="H413" s="88"/>
      <c r="I413" s="88"/>
      <c r="J413" s="88"/>
      <c r="K413" s="88"/>
      <c r="L413" s="88"/>
      <c r="M413" s="88"/>
      <c r="N413" s="88"/>
      <c r="O413" s="88"/>
      <c r="P413" s="88"/>
      <c r="Q413" s="88"/>
      <c r="R413" s="88"/>
      <c r="S413" s="88"/>
      <c r="T413" s="88"/>
      <c r="U413" s="88"/>
      <c r="V413" s="88"/>
      <c r="W413" s="88"/>
      <c r="X413" s="88"/>
      <c r="Y413" s="88"/>
      <c r="Z413" s="88"/>
    </row>
    <row r="414" spans="1:26" ht="30.75" customHeight="1">
      <c r="A414" s="88"/>
      <c r="B414" s="88"/>
      <c r="C414" s="88"/>
      <c r="D414" s="88"/>
      <c r="E414" s="88"/>
      <c r="F414" s="88"/>
      <c r="G414" s="88"/>
      <c r="H414" s="88"/>
      <c r="I414" s="88"/>
      <c r="J414" s="88"/>
      <c r="K414" s="88"/>
      <c r="L414" s="88"/>
      <c r="M414" s="88"/>
      <c r="N414" s="88"/>
      <c r="O414" s="88"/>
      <c r="P414" s="88"/>
      <c r="Q414" s="88"/>
      <c r="R414" s="88"/>
      <c r="S414" s="88"/>
      <c r="T414" s="88"/>
      <c r="U414" s="88"/>
      <c r="V414" s="88"/>
      <c r="W414" s="88"/>
      <c r="X414" s="88"/>
      <c r="Y414" s="88"/>
      <c r="Z414" s="88"/>
    </row>
    <row r="415" spans="1:26" ht="30.75" customHeight="1">
      <c r="A415" s="88"/>
      <c r="B415" s="88"/>
      <c r="C415" s="88"/>
      <c r="D415" s="88"/>
      <c r="E415" s="88"/>
      <c r="F415" s="88"/>
      <c r="G415" s="88"/>
      <c r="H415" s="88"/>
      <c r="I415" s="88"/>
      <c r="J415" s="88"/>
      <c r="K415" s="88"/>
      <c r="L415" s="88"/>
      <c r="M415" s="88"/>
      <c r="N415" s="88"/>
      <c r="O415" s="88"/>
      <c r="P415" s="88"/>
      <c r="Q415" s="88"/>
      <c r="R415" s="88"/>
      <c r="S415" s="88"/>
      <c r="T415" s="88"/>
      <c r="U415" s="88"/>
      <c r="V415" s="88"/>
      <c r="W415" s="88"/>
      <c r="X415" s="88"/>
      <c r="Y415" s="88"/>
      <c r="Z415" s="88"/>
    </row>
    <row r="416" spans="1:26" ht="30.75" customHeight="1">
      <c r="A416" s="88"/>
      <c r="B416" s="88"/>
      <c r="C416" s="88"/>
      <c r="D416" s="88"/>
      <c r="E416" s="88"/>
      <c r="F416" s="88"/>
      <c r="G416" s="88"/>
      <c r="H416" s="88"/>
      <c r="I416" s="88"/>
      <c r="J416" s="88"/>
      <c r="K416" s="88"/>
      <c r="L416" s="88"/>
      <c r="M416" s="88"/>
      <c r="N416" s="88"/>
      <c r="O416" s="88"/>
      <c r="P416" s="88"/>
      <c r="Q416" s="88"/>
      <c r="R416" s="88"/>
      <c r="S416" s="88"/>
      <c r="T416" s="88"/>
      <c r="U416" s="88"/>
      <c r="V416" s="88"/>
      <c r="W416" s="88"/>
      <c r="X416" s="88"/>
      <c r="Y416" s="88"/>
      <c r="Z416" s="88"/>
    </row>
    <row r="417" spans="1:26" ht="30.75" customHeight="1">
      <c r="A417" s="88"/>
      <c r="B417" s="88"/>
      <c r="C417" s="88"/>
      <c r="D417" s="88"/>
      <c r="E417" s="88"/>
      <c r="F417" s="88"/>
      <c r="G417" s="88"/>
      <c r="H417" s="88"/>
      <c r="I417" s="88"/>
      <c r="J417" s="88"/>
      <c r="K417" s="88"/>
      <c r="L417" s="88"/>
      <c r="M417" s="88"/>
      <c r="N417" s="88"/>
      <c r="O417" s="88"/>
      <c r="P417" s="88"/>
      <c r="Q417" s="88"/>
      <c r="R417" s="88"/>
      <c r="S417" s="88"/>
      <c r="T417" s="88"/>
      <c r="U417" s="88"/>
      <c r="V417" s="88"/>
      <c r="W417" s="88"/>
      <c r="X417" s="88"/>
      <c r="Y417" s="88"/>
      <c r="Z417" s="88"/>
    </row>
    <row r="418" spans="1:26" ht="30.75" customHeight="1">
      <c r="A418" s="88"/>
      <c r="B418" s="88"/>
      <c r="C418" s="88"/>
      <c r="D418" s="88"/>
      <c r="E418" s="88"/>
      <c r="F418" s="88"/>
      <c r="G418" s="88"/>
      <c r="H418" s="88"/>
      <c r="I418" s="88"/>
      <c r="J418" s="88"/>
      <c r="K418" s="88"/>
      <c r="L418" s="88"/>
      <c r="M418" s="88"/>
      <c r="N418" s="88"/>
      <c r="O418" s="88"/>
      <c r="P418" s="88"/>
      <c r="Q418" s="88"/>
      <c r="R418" s="88"/>
      <c r="S418" s="88"/>
      <c r="T418" s="88"/>
      <c r="U418" s="88"/>
      <c r="V418" s="88"/>
      <c r="W418" s="88"/>
      <c r="X418" s="88"/>
      <c r="Y418" s="88"/>
      <c r="Z418" s="88"/>
    </row>
    <row r="419" spans="1:26" ht="30.75" customHeight="1">
      <c r="A419" s="88"/>
      <c r="B419" s="88"/>
      <c r="C419" s="88"/>
      <c r="D419" s="88"/>
      <c r="E419" s="88"/>
      <c r="F419" s="88"/>
      <c r="G419" s="88"/>
      <c r="H419" s="88"/>
      <c r="I419" s="88"/>
      <c r="J419" s="88"/>
      <c r="K419" s="88"/>
      <c r="L419" s="88"/>
      <c r="M419" s="88"/>
      <c r="N419" s="88"/>
      <c r="O419" s="88"/>
      <c r="P419" s="88"/>
      <c r="Q419" s="88"/>
      <c r="R419" s="88"/>
      <c r="S419" s="88"/>
      <c r="T419" s="88"/>
      <c r="U419" s="88"/>
      <c r="V419" s="88"/>
      <c r="W419" s="88"/>
      <c r="X419" s="88"/>
      <c r="Y419" s="88"/>
      <c r="Z419" s="88"/>
    </row>
    <row r="420" spans="1:26" ht="30.75" customHeight="1">
      <c r="A420" s="88"/>
      <c r="B420" s="88"/>
      <c r="C420" s="88"/>
      <c r="D420" s="88"/>
      <c r="E420" s="88"/>
      <c r="F420" s="88"/>
      <c r="G420" s="88"/>
      <c r="H420" s="88"/>
      <c r="I420" s="88"/>
      <c r="J420" s="88"/>
      <c r="K420" s="88"/>
      <c r="L420" s="88"/>
      <c r="M420" s="88"/>
      <c r="N420" s="88"/>
      <c r="O420" s="88"/>
      <c r="P420" s="88"/>
      <c r="Q420" s="88"/>
      <c r="R420" s="88"/>
      <c r="S420" s="88"/>
      <c r="T420" s="88"/>
      <c r="U420" s="88"/>
      <c r="V420" s="88"/>
      <c r="W420" s="88"/>
      <c r="X420" s="88"/>
      <c r="Y420" s="88"/>
      <c r="Z420" s="88"/>
    </row>
    <row r="421" spans="1:26" ht="30.75" customHeight="1">
      <c r="A421" s="88"/>
      <c r="B421" s="88"/>
      <c r="C421" s="88"/>
      <c r="D421" s="88"/>
      <c r="E421" s="88"/>
      <c r="F421" s="88"/>
      <c r="G421" s="88"/>
      <c r="H421" s="88"/>
      <c r="I421" s="88"/>
      <c r="J421" s="88"/>
      <c r="K421" s="88"/>
      <c r="L421" s="88"/>
      <c r="M421" s="88"/>
      <c r="N421" s="88"/>
      <c r="O421" s="88"/>
      <c r="P421" s="88"/>
      <c r="Q421" s="88"/>
      <c r="R421" s="88"/>
      <c r="S421" s="88"/>
      <c r="T421" s="88"/>
      <c r="U421" s="88"/>
      <c r="V421" s="88"/>
      <c r="W421" s="88"/>
      <c r="X421" s="88"/>
      <c r="Y421" s="88"/>
      <c r="Z421" s="88"/>
    </row>
    <row r="422" spans="1:26" ht="30.75" customHeight="1">
      <c r="A422" s="88"/>
      <c r="B422" s="88"/>
      <c r="C422" s="88"/>
      <c r="D422" s="88"/>
      <c r="E422" s="88"/>
      <c r="F422" s="88"/>
      <c r="G422" s="88"/>
      <c r="H422" s="88"/>
      <c r="I422" s="88"/>
      <c r="J422" s="88"/>
      <c r="K422" s="88"/>
      <c r="L422" s="88"/>
      <c r="M422" s="88"/>
      <c r="N422" s="88"/>
      <c r="O422" s="88"/>
      <c r="P422" s="88"/>
      <c r="Q422" s="88"/>
      <c r="R422" s="88"/>
      <c r="S422" s="88"/>
      <c r="T422" s="88"/>
      <c r="U422" s="88"/>
      <c r="V422" s="88"/>
      <c r="W422" s="88"/>
      <c r="X422" s="88"/>
      <c r="Y422" s="88"/>
      <c r="Z422" s="88"/>
    </row>
    <row r="423" spans="1:26" ht="30.75" customHeight="1">
      <c r="A423" s="88"/>
      <c r="B423" s="88"/>
      <c r="C423" s="88"/>
      <c r="D423" s="88"/>
      <c r="E423" s="88"/>
      <c r="F423" s="88"/>
      <c r="G423" s="88"/>
      <c r="H423" s="88"/>
      <c r="I423" s="88"/>
      <c r="J423" s="88"/>
      <c r="K423" s="88"/>
      <c r="L423" s="88"/>
      <c r="M423" s="88"/>
      <c r="N423" s="88"/>
      <c r="O423" s="88"/>
      <c r="P423" s="88"/>
      <c r="Q423" s="88"/>
      <c r="R423" s="88"/>
      <c r="S423" s="88"/>
      <c r="T423" s="88"/>
      <c r="U423" s="88"/>
      <c r="V423" s="88"/>
      <c r="W423" s="88"/>
      <c r="X423" s="88"/>
      <c r="Y423" s="88"/>
      <c r="Z423" s="88"/>
    </row>
    <row r="424" spans="1:26" ht="30.75" customHeight="1">
      <c r="A424" s="88"/>
      <c r="B424" s="88"/>
      <c r="C424" s="88"/>
      <c r="D424" s="88"/>
      <c r="E424" s="88"/>
      <c r="F424" s="88"/>
      <c r="G424" s="88"/>
      <c r="H424" s="88"/>
      <c r="I424" s="88"/>
      <c r="J424" s="88"/>
      <c r="K424" s="88"/>
      <c r="L424" s="88"/>
      <c r="M424" s="88"/>
      <c r="N424" s="88"/>
      <c r="O424" s="88"/>
      <c r="P424" s="88"/>
      <c r="Q424" s="88"/>
      <c r="R424" s="88"/>
      <c r="S424" s="88"/>
      <c r="T424" s="88"/>
      <c r="U424" s="88"/>
      <c r="V424" s="88"/>
      <c r="W424" s="88"/>
      <c r="X424" s="88"/>
      <c r="Y424" s="88"/>
      <c r="Z424" s="88"/>
    </row>
    <row r="425" spans="1:26" ht="30.75" customHeight="1">
      <c r="A425" s="88"/>
      <c r="B425" s="88"/>
      <c r="C425" s="88"/>
      <c r="D425" s="88"/>
      <c r="E425" s="88"/>
      <c r="F425" s="88"/>
      <c r="G425" s="88"/>
      <c r="H425" s="88"/>
      <c r="I425" s="88"/>
      <c r="J425" s="88"/>
      <c r="K425" s="88"/>
      <c r="L425" s="88"/>
      <c r="M425" s="88"/>
      <c r="N425" s="88"/>
      <c r="O425" s="88"/>
      <c r="P425" s="88"/>
      <c r="Q425" s="88"/>
      <c r="R425" s="88"/>
      <c r="S425" s="88"/>
      <c r="T425" s="88"/>
      <c r="U425" s="88"/>
      <c r="V425" s="88"/>
      <c r="W425" s="88"/>
      <c r="X425" s="88"/>
      <c r="Y425" s="88"/>
      <c r="Z425" s="88"/>
    </row>
    <row r="426" spans="1:26" ht="30.75" customHeight="1">
      <c r="A426" s="88"/>
      <c r="B426" s="88"/>
      <c r="C426" s="88"/>
      <c r="D426" s="88"/>
      <c r="E426" s="88"/>
      <c r="F426" s="88"/>
      <c r="G426" s="88"/>
      <c r="H426" s="88"/>
      <c r="I426" s="88"/>
      <c r="J426" s="88"/>
      <c r="K426" s="88"/>
      <c r="L426" s="88"/>
      <c r="M426" s="88"/>
      <c r="N426" s="88"/>
      <c r="O426" s="88"/>
      <c r="P426" s="88"/>
      <c r="Q426" s="88"/>
      <c r="R426" s="88"/>
      <c r="S426" s="88"/>
      <c r="T426" s="88"/>
      <c r="U426" s="88"/>
      <c r="V426" s="88"/>
      <c r="W426" s="88"/>
      <c r="X426" s="88"/>
      <c r="Y426" s="88"/>
      <c r="Z426" s="88"/>
    </row>
    <row r="427" spans="1:26" ht="30.75" customHeight="1">
      <c r="A427" s="88"/>
      <c r="B427" s="88"/>
      <c r="C427" s="88"/>
      <c r="D427" s="88"/>
      <c r="E427" s="88"/>
      <c r="F427" s="88"/>
      <c r="G427" s="88"/>
      <c r="H427" s="88"/>
      <c r="I427" s="88"/>
      <c r="J427" s="88"/>
      <c r="K427" s="88"/>
      <c r="L427" s="88"/>
      <c r="M427" s="88"/>
      <c r="N427" s="88"/>
      <c r="O427" s="88"/>
      <c r="P427" s="88"/>
      <c r="Q427" s="88"/>
      <c r="R427" s="88"/>
      <c r="S427" s="88"/>
      <c r="T427" s="88"/>
      <c r="U427" s="88"/>
      <c r="V427" s="88"/>
      <c r="W427" s="88"/>
      <c r="X427" s="88"/>
      <c r="Y427" s="88"/>
      <c r="Z427" s="88"/>
    </row>
    <row r="428" spans="1:26" ht="30.75" customHeight="1">
      <c r="A428" s="88"/>
      <c r="B428" s="88"/>
      <c r="C428" s="88"/>
      <c r="D428" s="88"/>
      <c r="E428" s="88"/>
      <c r="F428" s="88"/>
      <c r="G428" s="88"/>
      <c r="H428" s="88"/>
      <c r="I428" s="88"/>
      <c r="J428" s="88"/>
      <c r="K428" s="88"/>
      <c r="L428" s="88"/>
      <c r="M428" s="88"/>
      <c r="N428" s="88"/>
      <c r="O428" s="88"/>
      <c r="P428" s="88"/>
      <c r="Q428" s="88"/>
      <c r="R428" s="88"/>
      <c r="S428" s="88"/>
      <c r="T428" s="88"/>
      <c r="U428" s="88"/>
      <c r="V428" s="88"/>
      <c r="W428" s="88"/>
      <c r="X428" s="88"/>
      <c r="Y428" s="88"/>
      <c r="Z428" s="88"/>
    </row>
    <row r="429" spans="1:26" ht="30.75" customHeight="1">
      <c r="A429" s="88"/>
      <c r="B429" s="88"/>
      <c r="C429" s="88"/>
      <c r="D429" s="88"/>
      <c r="E429" s="88"/>
      <c r="F429" s="88"/>
      <c r="G429" s="88"/>
      <c r="H429" s="88"/>
      <c r="I429" s="88"/>
      <c r="J429" s="88"/>
      <c r="K429" s="88"/>
      <c r="L429" s="88"/>
      <c r="M429" s="88"/>
      <c r="N429" s="88"/>
      <c r="O429" s="88"/>
      <c r="P429" s="88"/>
      <c r="Q429" s="88"/>
      <c r="R429" s="88"/>
      <c r="S429" s="88"/>
      <c r="T429" s="88"/>
      <c r="U429" s="88"/>
      <c r="V429" s="88"/>
      <c r="W429" s="88"/>
      <c r="X429" s="88"/>
      <c r="Y429" s="88"/>
      <c r="Z429" s="88"/>
    </row>
    <row r="430" spans="1:26" ht="30.75" customHeight="1">
      <c r="A430" s="88"/>
      <c r="B430" s="88"/>
      <c r="C430" s="88"/>
      <c r="D430" s="88"/>
      <c r="E430" s="88"/>
      <c r="F430" s="88"/>
      <c r="G430" s="88"/>
      <c r="H430" s="88"/>
      <c r="I430" s="88"/>
      <c r="J430" s="88"/>
      <c r="K430" s="88"/>
      <c r="L430" s="88"/>
      <c r="M430" s="88"/>
      <c r="N430" s="88"/>
      <c r="O430" s="88"/>
      <c r="P430" s="88"/>
      <c r="Q430" s="88"/>
      <c r="R430" s="88"/>
      <c r="S430" s="88"/>
      <c r="T430" s="88"/>
      <c r="U430" s="88"/>
      <c r="V430" s="88"/>
      <c r="W430" s="88"/>
      <c r="X430" s="88"/>
      <c r="Y430" s="88"/>
      <c r="Z430" s="88"/>
    </row>
    <row r="431" spans="1:26" ht="30.75" customHeight="1">
      <c r="A431" s="88"/>
      <c r="B431" s="88"/>
      <c r="C431" s="88"/>
      <c r="D431" s="88"/>
      <c r="E431" s="88"/>
      <c r="F431" s="88"/>
      <c r="G431" s="88"/>
      <c r="H431" s="88"/>
      <c r="I431" s="88"/>
      <c r="J431" s="88"/>
      <c r="K431" s="88"/>
      <c r="L431" s="88"/>
      <c r="M431" s="88"/>
      <c r="N431" s="88"/>
      <c r="O431" s="88"/>
      <c r="P431" s="88"/>
      <c r="Q431" s="88"/>
      <c r="R431" s="88"/>
      <c r="S431" s="88"/>
      <c r="T431" s="88"/>
      <c r="U431" s="88"/>
      <c r="V431" s="88"/>
      <c r="W431" s="88"/>
      <c r="X431" s="88"/>
      <c r="Y431" s="88"/>
      <c r="Z431" s="88"/>
    </row>
    <row r="432" spans="1:26" ht="30.75" customHeight="1">
      <c r="A432" s="88"/>
      <c r="B432" s="88"/>
      <c r="C432" s="88"/>
      <c r="D432" s="88"/>
      <c r="E432" s="88"/>
      <c r="F432" s="88"/>
      <c r="G432" s="88"/>
      <c r="H432" s="88"/>
      <c r="I432" s="88"/>
      <c r="J432" s="88"/>
      <c r="K432" s="88"/>
      <c r="L432" s="88"/>
      <c r="M432" s="88"/>
      <c r="N432" s="88"/>
      <c r="O432" s="88"/>
      <c r="P432" s="88"/>
      <c r="Q432" s="88"/>
      <c r="R432" s="88"/>
      <c r="S432" s="88"/>
      <c r="T432" s="88"/>
      <c r="U432" s="88"/>
      <c r="V432" s="88"/>
      <c r="W432" s="88"/>
      <c r="X432" s="88"/>
      <c r="Y432" s="88"/>
      <c r="Z432" s="88"/>
    </row>
    <row r="433" spans="1:26" ht="30.75" customHeight="1">
      <c r="A433" s="88"/>
      <c r="B433" s="88"/>
      <c r="C433" s="88"/>
      <c r="D433" s="88"/>
      <c r="E433" s="88"/>
      <c r="F433" s="88"/>
      <c r="G433" s="88"/>
      <c r="H433" s="88"/>
      <c r="I433" s="88"/>
      <c r="J433" s="88"/>
      <c r="K433" s="88"/>
      <c r="L433" s="88"/>
      <c r="M433" s="88"/>
      <c r="N433" s="88"/>
      <c r="O433" s="88"/>
      <c r="P433" s="88"/>
      <c r="Q433" s="88"/>
      <c r="R433" s="88"/>
      <c r="S433" s="88"/>
      <c r="T433" s="88"/>
      <c r="U433" s="88"/>
      <c r="V433" s="88"/>
      <c r="W433" s="88"/>
      <c r="X433" s="88"/>
      <c r="Y433" s="88"/>
      <c r="Z433" s="88"/>
    </row>
    <row r="434" spans="1:26" ht="30.75" customHeight="1">
      <c r="A434" s="88"/>
      <c r="B434" s="88"/>
      <c r="C434" s="88"/>
      <c r="D434" s="88"/>
      <c r="E434" s="88"/>
      <c r="F434" s="88"/>
      <c r="G434" s="88"/>
      <c r="H434" s="88"/>
      <c r="I434" s="88"/>
      <c r="J434" s="88"/>
      <c r="K434" s="88"/>
      <c r="L434" s="88"/>
      <c r="M434" s="88"/>
      <c r="N434" s="88"/>
      <c r="O434" s="88"/>
      <c r="P434" s="88"/>
      <c r="Q434" s="88"/>
      <c r="R434" s="88"/>
      <c r="S434" s="88"/>
      <c r="T434" s="88"/>
      <c r="U434" s="88"/>
      <c r="V434" s="88"/>
      <c r="W434" s="88"/>
      <c r="X434" s="88"/>
      <c r="Y434" s="88"/>
      <c r="Z434" s="88"/>
    </row>
    <row r="435" spans="1:26" ht="30.75" customHeight="1">
      <c r="A435" s="88"/>
      <c r="B435" s="88"/>
      <c r="C435" s="88"/>
      <c r="D435" s="88"/>
      <c r="E435" s="88"/>
      <c r="F435" s="88"/>
      <c r="G435" s="88"/>
      <c r="H435" s="88"/>
      <c r="I435" s="88"/>
      <c r="J435" s="88"/>
      <c r="K435" s="88"/>
      <c r="L435" s="88"/>
      <c r="M435" s="88"/>
      <c r="N435" s="88"/>
      <c r="O435" s="88"/>
      <c r="P435" s="88"/>
      <c r="Q435" s="88"/>
      <c r="R435" s="88"/>
      <c r="S435" s="88"/>
      <c r="T435" s="88"/>
      <c r="U435" s="88"/>
      <c r="V435" s="88"/>
      <c r="W435" s="88"/>
      <c r="X435" s="88"/>
      <c r="Y435" s="88"/>
      <c r="Z435" s="88"/>
    </row>
    <row r="436" spans="1:26" ht="30.75" customHeight="1">
      <c r="A436" s="88"/>
      <c r="B436" s="88"/>
      <c r="C436" s="88"/>
      <c r="D436" s="88"/>
      <c r="E436" s="88"/>
      <c r="F436" s="88"/>
      <c r="G436" s="88"/>
      <c r="H436" s="88"/>
      <c r="I436" s="88"/>
      <c r="J436" s="88"/>
      <c r="K436" s="88"/>
      <c r="L436" s="88"/>
      <c r="M436" s="88"/>
      <c r="N436" s="88"/>
      <c r="O436" s="88"/>
      <c r="P436" s="88"/>
      <c r="Q436" s="88"/>
      <c r="R436" s="88"/>
      <c r="S436" s="88"/>
      <c r="T436" s="88"/>
      <c r="U436" s="88"/>
      <c r="V436" s="88"/>
      <c r="W436" s="88"/>
      <c r="X436" s="88"/>
      <c r="Y436" s="88"/>
      <c r="Z436" s="88"/>
    </row>
    <row r="437" spans="1:26" ht="30.75" customHeight="1">
      <c r="A437" s="88"/>
      <c r="B437" s="88"/>
      <c r="C437" s="88"/>
      <c r="D437" s="88"/>
      <c r="E437" s="88"/>
      <c r="F437" s="88"/>
      <c r="G437" s="88"/>
      <c r="H437" s="88"/>
      <c r="I437" s="88"/>
      <c r="J437" s="88"/>
      <c r="K437" s="88"/>
      <c r="L437" s="88"/>
      <c r="M437" s="88"/>
      <c r="N437" s="88"/>
      <c r="O437" s="88"/>
      <c r="P437" s="88"/>
      <c r="Q437" s="88"/>
      <c r="R437" s="88"/>
      <c r="S437" s="88"/>
      <c r="T437" s="88"/>
      <c r="U437" s="88"/>
      <c r="V437" s="88"/>
      <c r="W437" s="88"/>
      <c r="X437" s="88"/>
      <c r="Y437" s="88"/>
      <c r="Z437" s="88"/>
    </row>
    <row r="438" spans="1:26" ht="30.75" customHeight="1">
      <c r="A438" s="88"/>
      <c r="B438" s="88"/>
      <c r="C438" s="88"/>
      <c r="D438" s="88"/>
      <c r="E438" s="88"/>
      <c r="F438" s="88"/>
      <c r="G438" s="88"/>
      <c r="H438" s="88"/>
      <c r="I438" s="88"/>
      <c r="J438" s="88"/>
      <c r="K438" s="88"/>
      <c r="L438" s="88"/>
      <c r="M438" s="88"/>
      <c r="N438" s="88"/>
      <c r="O438" s="88"/>
      <c r="P438" s="88"/>
      <c r="Q438" s="88"/>
      <c r="R438" s="88"/>
      <c r="S438" s="88"/>
      <c r="T438" s="88"/>
      <c r="U438" s="88"/>
      <c r="V438" s="88"/>
      <c r="W438" s="88"/>
      <c r="X438" s="88"/>
      <c r="Y438" s="88"/>
      <c r="Z438" s="88"/>
    </row>
    <row r="439" spans="1:26" ht="30.75" customHeight="1">
      <c r="A439" s="88"/>
      <c r="B439" s="88"/>
      <c r="C439" s="88"/>
      <c r="D439" s="88"/>
      <c r="E439" s="88"/>
      <c r="F439" s="88"/>
      <c r="G439" s="88"/>
      <c r="H439" s="88"/>
      <c r="I439" s="88"/>
      <c r="J439" s="88"/>
      <c r="K439" s="88"/>
      <c r="L439" s="88"/>
      <c r="M439" s="88"/>
      <c r="N439" s="88"/>
      <c r="O439" s="88"/>
      <c r="P439" s="88"/>
      <c r="Q439" s="88"/>
      <c r="R439" s="88"/>
      <c r="S439" s="88"/>
      <c r="T439" s="88"/>
      <c r="U439" s="88"/>
      <c r="V439" s="88"/>
      <c r="W439" s="88"/>
      <c r="X439" s="88"/>
      <c r="Y439" s="88"/>
      <c r="Z439" s="88"/>
    </row>
    <row r="440" spans="1:26" ht="30.75" customHeight="1">
      <c r="A440" s="88"/>
      <c r="B440" s="88"/>
      <c r="C440" s="88"/>
      <c r="D440" s="88"/>
      <c r="E440" s="88"/>
      <c r="F440" s="88"/>
      <c r="G440" s="88"/>
      <c r="H440" s="88"/>
      <c r="I440" s="88"/>
      <c r="J440" s="88"/>
      <c r="K440" s="88"/>
      <c r="L440" s="88"/>
      <c r="M440" s="88"/>
      <c r="N440" s="88"/>
      <c r="O440" s="88"/>
      <c r="P440" s="88"/>
      <c r="Q440" s="88"/>
      <c r="R440" s="88"/>
      <c r="S440" s="88"/>
      <c r="T440" s="88"/>
      <c r="U440" s="88"/>
      <c r="V440" s="88"/>
      <c r="W440" s="88"/>
      <c r="X440" s="88"/>
      <c r="Y440" s="88"/>
      <c r="Z440" s="88"/>
    </row>
    <row r="441" spans="1:26" ht="30.75" customHeight="1">
      <c r="A441" s="88"/>
      <c r="B441" s="88"/>
      <c r="C441" s="88"/>
      <c r="D441" s="88"/>
      <c r="E441" s="88"/>
      <c r="F441" s="88"/>
      <c r="G441" s="88"/>
      <c r="H441" s="88"/>
      <c r="I441" s="88"/>
      <c r="J441" s="88"/>
      <c r="K441" s="88"/>
      <c r="L441" s="88"/>
      <c r="M441" s="88"/>
      <c r="N441" s="88"/>
      <c r="O441" s="88"/>
      <c r="P441" s="88"/>
      <c r="Q441" s="88"/>
      <c r="R441" s="88"/>
      <c r="S441" s="88"/>
      <c r="T441" s="88"/>
      <c r="U441" s="88"/>
      <c r="V441" s="88"/>
      <c r="W441" s="88"/>
      <c r="X441" s="88"/>
      <c r="Y441" s="88"/>
      <c r="Z441" s="88"/>
    </row>
    <row r="442" spans="1:26" ht="30.75" customHeight="1">
      <c r="A442" s="88"/>
      <c r="B442" s="88"/>
      <c r="C442" s="88"/>
      <c r="D442" s="88"/>
      <c r="E442" s="88"/>
      <c r="F442" s="88"/>
      <c r="G442" s="88"/>
      <c r="H442" s="88"/>
      <c r="I442" s="88"/>
      <c r="J442" s="88"/>
      <c r="K442" s="88"/>
      <c r="L442" s="88"/>
      <c r="M442" s="88"/>
      <c r="N442" s="88"/>
      <c r="O442" s="88"/>
      <c r="P442" s="88"/>
      <c r="Q442" s="88"/>
      <c r="R442" s="88"/>
      <c r="S442" s="88"/>
      <c r="T442" s="88"/>
      <c r="U442" s="88"/>
      <c r="V442" s="88"/>
      <c r="W442" s="88"/>
      <c r="X442" s="88"/>
      <c r="Y442" s="88"/>
      <c r="Z442" s="88"/>
    </row>
    <row r="443" spans="1:26" ht="30.75" customHeight="1">
      <c r="A443" s="88"/>
      <c r="B443" s="88"/>
      <c r="C443" s="88"/>
      <c r="D443" s="88"/>
      <c r="E443" s="88"/>
      <c r="F443" s="88"/>
      <c r="G443" s="88"/>
      <c r="H443" s="88"/>
      <c r="I443" s="88"/>
      <c r="J443" s="88"/>
      <c r="K443" s="88"/>
      <c r="L443" s="88"/>
      <c r="M443" s="88"/>
      <c r="N443" s="88"/>
      <c r="O443" s="88"/>
      <c r="P443" s="88"/>
      <c r="Q443" s="88"/>
      <c r="R443" s="88"/>
      <c r="S443" s="88"/>
      <c r="T443" s="88"/>
      <c r="U443" s="88"/>
      <c r="V443" s="88"/>
      <c r="W443" s="88"/>
      <c r="X443" s="88"/>
      <c r="Y443" s="88"/>
      <c r="Z443" s="88"/>
    </row>
    <row r="444" spans="1:26" ht="30.75" customHeight="1">
      <c r="A444" s="88"/>
      <c r="B444" s="88"/>
      <c r="C444" s="88"/>
      <c r="D444" s="88"/>
      <c r="E444" s="88"/>
      <c r="F444" s="88"/>
      <c r="G444" s="88"/>
      <c r="H444" s="88"/>
      <c r="I444" s="88"/>
      <c r="J444" s="88"/>
      <c r="K444" s="88"/>
      <c r="L444" s="88"/>
      <c r="M444" s="88"/>
      <c r="N444" s="88"/>
      <c r="O444" s="88"/>
      <c r="P444" s="88"/>
      <c r="Q444" s="88"/>
      <c r="R444" s="88"/>
      <c r="S444" s="88"/>
      <c r="T444" s="88"/>
      <c r="U444" s="88"/>
      <c r="V444" s="88"/>
      <c r="W444" s="88"/>
      <c r="X444" s="88"/>
      <c r="Y444" s="88"/>
      <c r="Z444" s="88"/>
    </row>
    <row r="445" spans="1:26" ht="30.75" customHeight="1">
      <c r="A445" s="88"/>
      <c r="B445" s="88"/>
      <c r="C445" s="88"/>
      <c r="D445" s="88"/>
      <c r="E445" s="88"/>
      <c r="F445" s="88"/>
      <c r="G445" s="88"/>
      <c r="H445" s="88"/>
      <c r="I445" s="88"/>
      <c r="J445" s="88"/>
      <c r="K445" s="88"/>
      <c r="L445" s="88"/>
      <c r="M445" s="88"/>
      <c r="N445" s="88"/>
      <c r="O445" s="88"/>
      <c r="P445" s="88"/>
      <c r="Q445" s="88"/>
      <c r="R445" s="88"/>
      <c r="S445" s="88"/>
      <c r="T445" s="88"/>
      <c r="U445" s="88"/>
      <c r="V445" s="88"/>
      <c r="W445" s="88"/>
      <c r="X445" s="88"/>
      <c r="Y445" s="88"/>
      <c r="Z445" s="88"/>
    </row>
    <row r="446" spans="1:26" ht="30.75" customHeight="1">
      <c r="A446" s="88"/>
      <c r="B446" s="88"/>
      <c r="C446" s="88"/>
      <c r="D446" s="88"/>
      <c r="E446" s="88"/>
      <c r="F446" s="88"/>
      <c r="G446" s="88"/>
      <c r="H446" s="88"/>
      <c r="I446" s="88"/>
      <c r="J446" s="88"/>
      <c r="K446" s="88"/>
      <c r="L446" s="88"/>
      <c r="M446" s="88"/>
      <c r="N446" s="88"/>
      <c r="O446" s="88"/>
      <c r="P446" s="88"/>
      <c r="Q446" s="88"/>
      <c r="R446" s="88"/>
      <c r="S446" s="88"/>
      <c r="T446" s="88"/>
      <c r="U446" s="88"/>
      <c r="V446" s="88"/>
      <c r="W446" s="88"/>
      <c r="X446" s="88"/>
      <c r="Y446" s="88"/>
      <c r="Z446" s="88"/>
    </row>
    <row r="447" spans="1:26" ht="30.75" customHeight="1">
      <c r="A447" s="88"/>
      <c r="B447" s="88"/>
      <c r="C447" s="88"/>
      <c r="D447" s="88"/>
      <c r="E447" s="88"/>
      <c r="F447" s="88"/>
      <c r="G447" s="88"/>
      <c r="H447" s="88"/>
      <c r="I447" s="88"/>
      <c r="J447" s="88"/>
      <c r="K447" s="88"/>
      <c r="L447" s="88"/>
      <c r="M447" s="88"/>
      <c r="N447" s="88"/>
      <c r="O447" s="88"/>
      <c r="P447" s="88"/>
      <c r="Q447" s="88"/>
      <c r="R447" s="88"/>
      <c r="S447" s="88"/>
      <c r="T447" s="88"/>
      <c r="U447" s="88"/>
      <c r="V447" s="88"/>
      <c r="W447" s="88"/>
      <c r="X447" s="88"/>
      <c r="Y447" s="88"/>
      <c r="Z447" s="88"/>
    </row>
    <row r="448" spans="1:26" ht="30.75" customHeight="1">
      <c r="A448" s="88"/>
      <c r="B448" s="88"/>
      <c r="C448" s="88"/>
      <c r="D448" s="88"/>
      <c r="E448" s="88"/>
      <c r="F448" s="88"/>
      <c r="G448" s="88"/>
      <c r="H448" s="88"/>
      <c r="I448" s="88"/>
      <c r="J448" s="88"/>
      <c r="K448" s="88"/>
      <c r="L448" s="88"/>
      <c r="M448" s="88"/>
      <c r="N448" s="88"/>
      <c r="O448" s="88"/>
      <c r="P448" s="88"/>
      <c r="Q448" s="88"/>
      <c r="R448" s="88"/>
      <c r="S448" s="88"/>
      <c r="T448" s="88"/>
      <c r="U448" s="88"/>
      <c r="V448" s="88"/>
      <c r="W448" s="88"/>
      <c r="X448" s="88"/>
      <c r="Y448" s="88"/>
      <c r="Z448" s="88"/>
    </row>
    <row r="449" spans="1:26" ht="30.75" customHeight="1">
      <c r="A449" s="88"/>
      <c r="B449" s="88"/>
      <c r="C449" s="88"/>
      <c r="D449" s="88"/>
      <c r="E449" s="88"/>
      <c r="F449" s="88"/>
      <c r="G449" s="88"/>
      <c r="H449" s="88"/>
      <c r="I449" s="88"/>
      <c r="J449" s="88"/>
      <c r="K449" s="88"/>
      <c r="L449" s="88"/>
      <c r="M449" s="88"/>
      <c r="N449" s="88"/>
      <c r="O449" s="88"/>
      <c r="P449" s="88"/>
      <c r="Q449" s="88"/>
      <c r="R449" s="88"/>
      <c r="S449" s="88"/>
      <c r="T449" s="88"/>
      <c r="U449" s="88"/>
      <c r="V449" s="88"/>
      <c r="W449" s="88"/>
      <c r="X449" s="88"/>
      <c r="Y449" s="88"/>
      <c r="Z449" s="88"/>
    </row>
    <row r="450" spans="1:26" ht="30.75" customHeight="1">
      <c r="A450" s="88"/>
      <c r="B450" s="88"/>
      <c r="C450" s="88"/>
      <c r="D450" s="88"/>
      <c r="E450" s="88"/>
      <c r="F450" s="88"/>
      <c r="G450" s="88"/>
      <c r="H450" s="88"/>
      <c r="I450" s="88"/>
      <c r="J450" s="88"/>
      <c r="K450" s="88"/>
      <c r="L450" s="88"/>
      <c r="M450" s="88"/>
      <c r="N450" s="88"/>
      <c r="O450" s="88"/>
      <c r="P450" s="88"/>
      <c r="Q450" s="88"/>
      <c r="R450" s="88"/>
      <c r="S450" s="88"/>
      <c r="T450" s="88"/>
      <c r="U450" s="88"/>
      <c r="V450" s="88"/>
      <c r="W450" s="88"/>
      <c r="X450" s="88"/>
      <c r="Y450" s="88"/>
      <c r="Z450" s="88"/>
    </row>
    <row r="451" spans="1:26" ht="30.75" customHeight="1">
      <c r="A451" s="88"/>
      <c r="B451" s="88"/>
      <c r="C451" s="88"/>
      <c r="D451" s="88"/>
      <c r="E451" s="88"/>
      <c r="F451" s="88"/>
      <c r="G451" s="88"/>
      <c r="H451" s="88"/>
      <c r="I451" s="88"/>
      <c r="J451" s="88"/>
      <c r="K451" s="88"/>
      <c r="L451" s="88"/>
      <c r="M451" s="88"/>
      <c r="N451" s="88"/>
      <c r="O451" s="88"/>
      <c r="P451" s="88"/>
      <c r="Q451" s="88"/>
      <c r="R451" s="88"/>
      <c r="S451" s="88"/>
      <c r="T451" s="88"/>
      <c r="U451" s="88"/>
      <c r="V451" s="88"/>
      <c r="W451" s="88"/>
      <c r="X451" s="88"/>
      <c r="Y451" s="88"/>
      <c r="Z451" s="88"/>
    </row>
    <row r="452" spans="1:26" ht="30.75" customHeight="1">
      <c r="A452" s="88"/>
      <c r="B452" s="88"/>
      <c r="C452" s="88"/>
      <c r="D452" s="88"/>
      <c r="E452" s="88"/>
      <c r="F452" s="88"/>
      <c r="G452" s="88"/>
      <c r="H452" s="88"/>
      <c r="I452" s="88"/>
      <c r="J452" s="88"/>
      <c r="K452" s="88"/>
      <c r="L452" s="88"/>
      <c r="M452" s="88"/>
      <c r="N452" s="88"/>
      <c r="O452" s="88"/>
      <c r="P452" s="88"/>
      <c r="Q452" s="88"/>
      <c r="R452" s="88"/>
      <c r="S452" s="88"/>
      <c r="T452" s="88"/>
      <c r="U452" s="88"/>
      <c r="V452" s="88"/>
      <c r="W452" s="88"/>
      <c r="X452" s="88"/>
      <c r="Y452" s="88"/>
      <c r="Z452" s="88"/>
    </row>
    <row r="453" spans="1:26" ht="30.75" customHeight="1">
      <c r="A453" s="88"/>
      <c r="B453" s="88"/>
      <c r="C453" s="88"/>
      <c r="D453" s="88"/>
      <c r="E453" s="88"/>
      <c r="F453" s="88"/>
      <c r="G453" s="88"/>
      <c r="H453" s="88"/>
      <c r="I453" s="88"/>
      <c r="J453" s="88"/>
      <c r="K453" s="88"/>
      <c r="L453" s="88"/>
      <c r="M453" s="88"/>
      <c r="N453" s="88"/>
      <c r="O453" s="88"/>
      <c r="P453" s="88"/>
      <c r="Q453" s="88"/>
      <c r="R453" s="88"/>
      <c r="S453" s="88"/>
      <c r="T453" s="88"/>
      <c r="U453" s="88"/>
      <c r="V453" s="88"/>
      <c r="W453" s="88"/>
      <c r="X453" s="88"/>
      <c r="Y453" s="88"/>
      <c r="Z453" s="88"/>
    </row>
    <row r="454" spans="1:26" ht="30.75" customHeight="1">
      <c r="A454" s="88"/>
      <c r="B454" s="88"/>
      <c r="C454" s="88"/>
      <c r="D454" s="88"/>
      <c r="E454" s="88"/>
      <c r="F454" s="88"/>
      <c r="G454" s="88"/>
      <c r="H454" s="88"/>
      <c r="I454" s="88"/>
      <c r="J454" s="88"/>
      <c r="K454" s="88"/>
      <c r="L454" s="88"/>
      <c r="M454" s="88"/>
      <c r="N454" s="88"/>
      <c r="O454" s="88"/>
      <c r="P454" s="88"/>
      <c r="Q454" s="88"/>
      <c r="R454" s="88"/>
      <c r="S454" s="88"/>
      <c r="T454" s="88"/>
      <c r="U454" s="88"/>
      <c r="V454" s="88"/>
      <c r="W454" s="88"/>
      <c r="X454" s="88"/>
      <c r="Y454" s="88"/>
      <c r="Z454" s="88"/>
    </row>
    <row r="455" spans="1:26" ht="30.75" customHeight="1">
      <c r="A455" s="88"/>
      <c r="B455" s="88"/>
      <c r="C455" s="88"/>
      <c r="D455" s="88"/>
      <c r="E455" s="88"/>
      <c r="F455" s="88"/>
      <c r="G455" s="88"/>
      <c r="H455" s="88"/>
      <c r="I455" s="88"/>
      <c r="J455" s="88"/>
      <c r="K455" s="88"/>
      <c r="L455" s="88"/>
      <c r="M455" s="88"/>
      <c r="N455" s="88"/>
      <c r="O455" s="88"/>
      <c r="P455" s="88"/>
      <c r="Q455" s="88"/>
      <c r="R455" s="88"/>
      <c r="S455" s="88"/>
      <c r="T455" s="88"/>
      <c r="U455" s="88"/>
      <c r="V455" s="88"/>
      <c r="W455" s="88"/>
      <c r="X455" s="88"/>
      <c r="Y455" s="88"/>
      <c r="Z455" s="88"/>
    </row>
    <row r="456" spans="1:26" ht="30.75" customHeight="1">
      <c r="A456" s="88"/>
      <c r="B456" s="88"/>
      <c r="C456" s="88"/>
      <c r="D456" s="88"/>
      <c r="E456" s="88"/>
      <c r="F456" s="88"/>
      <c r="G456" s="88"/>
      <c r="H456" s="88"/>
      <c r="I456" s="88"/>
      <c r="J456" s="88"/>
      <c r="K456" s="88"/>
      <c r="L456" s="88"/>
      <c r="M456" s="88"/>
      <c r="N456" s="88"/>
      <c r="O456" s="88"/>
      <c r="P456" s="88"/>
      <c r="Q456" s="88"/>
      <c r="R456" s="88"/>
      <c r="S456" s="88"/>
      <c r="T456" s="88"/>
      <c r="U456" s="88"/>
      <c r="V456" s="88"/>
      <c r="W456" s="88"/>
      <c r="X456" s="88"/>
      <c r="Y456" s="88"/>
      <c r="Z456" s="88"/>
    </row>
    <row r="457" spans="1:26" ht="30.75" customHeight="1">
      <c r="A457" s="88"/>
      <c r="B457" s="88"/>
      <c r="C457" s="88"/>
      <c r="D457" s="88"/>
      <c r="E457" s="88"/>
      <c r="F457" s="88"/>
      <c r="G457" s="88"/>
      <c r="H457" s="88"/>
      <c r="I457" s="88"/>
      <c r="J457" s="88"/>
      <c r="K457" s="88"/>
      <c r="L457" s="88"/>
      <c r="M457" s="88"/>
      <c r="N457" s="88"/>
      <c r="O457" s="88"/>
      <c r="P457" s="88"/>
      <c r="Q457" s="88"/>
      <c r="R457" s="88"/>
      <c r="S457" s="88"/>
      <c r="T457" s="88"/>
      <c r="U457" s="88"/>
      <c r="V457" s="88"/>
      <c r="W457" s="88"/>
      <c r="X457" s="88"/>
      <c r="Y457" s="88"/>
      <c r="Z457" s="88"/>
    </row>
    <row r="458" spans="1:26" ht="30.75" customHeight="1">
      <c r="A458" s="88"/>
      <c r="B458" s="88"/>
      <c r="C458" s="88"/>
      <c r="D458" s="88"/>
      <c r="E458" s="88"/>
      <c r="F458" s="88"/>
      <c r="G458" s="88"/>
      <c r="H458" s="88"/>
      <c r="I458" s="88"/>
      <c r="J458" s="88"/>
      <c r="K458" s="88"/>
      <c r="L458" s="88"/>
      <c r="M458" s="88"/>
      <c r="N458" s="88"/>
      <c r="O458" s="88"/>
      <c r="P458" s="88"/>
      <c r="Q458" s="88"/>
      <c r="R458" s="88"/>
      <c r="S458" s="88"/>
      <c r="T458" s="88"/>
      <c r="U458" s="88"/>
      <c r="V458" s="88"/>
      <c r="W458" s="88"/>
      <c r="X458" s="88"/>
      <c r="Y458" s="88"/>
      <c r="Z458" s="88"/>
    </row>
    <row r="459" spans="1:26" ht="30.75" customHeight="1">
      <c r="A459" s="88"/>
      <c r="B459" s="88"/>
      <c r="C459" s="88"/>
      <c r="D459" s="88"/>
      <c r="E459" s="88"/>
      <c r="F459" s="88"/>
      <c r="G459" s="88"/>
      <c r="H459" s="88"/>
      <c r="I459" s="88"/>
      <c r="J459" s="88"/>
      <c r="K459" s="88"/>
      <c r="L459" s="88"/>
      <c r="M459" s="88"/>
      <c r="N459" s="88"/>
      <c r="O459" s="88"/>
      <c r="P459" s="88"/>
      <c r="Q459" s="88"/>
      <c r="R459" s="88"/>
      <c r="S459" s="88"/>
      <c r="T459" s="88"/>
      <c r="U459" s="88"/>
      <c r="V459" s="88"/>
      <c r="W459" s="88"/>
      <c r="X459" s="88"/>
      <c r="Y459" s="88"/>
      <c r="Z459" s="88"/>
    </row>
    <row r="460" spans="1:26" ht="30.75" customHeight="1">
      <c r="A460" s="88"/>
      <c r="B460" s="88"/>
      <c r="C460" s="88"/>
      <c r="D460" s="88"/>
      <c r="E460" s="88"/>
      <c r="F460" s="88"/>
      <c r="G460" s="88"/>
      <c r="H460" s="88"/>
      <c r="I460" s="88"/>
      <c r="J460" s="88"/>
      <c r="K460" s="88"/>
      <c r="L460" s="88"/>
      <c r="M460" s="88"/>
      <c r="N460" s="88"/>
      <c r="O460" s="88"/>
      <c r="P460" s="88"/>
      <c r="Q460" s="88"/>
      <c r="R460" s="88"/>
      <c r="S460" s="88"/>
      <c r="T460" s="88"/>
      <c r="U460" s="88"/>
      <c r="V460" s="88"/>
      <c r="W460" s="88"/>
      <c r="X460" s="88"/>
      <c r="Y460" s="88"/>
      <c r="Z460" s="88"/>
    </row>
    <row r="461" spans="1:26" ht="30.75" customHeight="1">
      <c r="A461" s="88"/>
      <c r="B461" s="88"/>
      <c r="C461" s="88"/>
      <c r="D461" s="88"/>
      <c r="E461" s="88"/>
      <c r="F461" s="88"/>
      <c r="G461" s="88"/>
      <c r="H461" s="88"/>
      <c r="I461" s="88"/>
      <c r="J461" s="88"/>
      <c r="K461" s="88"/>
      <c r="L461" s="88"/>
      <c r="M461" s="88"/>
      <c r="N461" s="88"/>
      <c r="O461" s="88"/>
      <c r="P461" s="88"/>
      <c r="Q461" s="88"/>
      <c r="R461" s="88"/>
      <c r="S461" s="88"/>
      <c r="T461" s="88"/>
      <c r="U461" s="88"/>
      <c r="V461" s="88"/>
      <c r="W461" s="88"/>
      <c r="X461" s="88"/>
      <c r="Y461" s="88"/>
      <c r="Z461" s="88"/>
    </row>
    <row r="462" spans="1:26" ht="30.75" customHeight="1">
      <c r="A462" s="88"/>
      <c r="B462" s="88"/>
      <c r="C462" s="88"/>
      <c r="D462" s="88"/>
      <c r="E462" s="88"/>
      <c r="F462" s="88"/>
      <c r="G462" s="88"/>
      <c r="H462" s="88"/>
      <c r="I462" s="88"/>
      <c r="J462" s="88"/>
      <c r="K462" s="88"/>
      <c r="L462" s="88"/>
      <c r="M462" s="88"/>
      <c r="N462" s="88"/>
      <c r="O462" s="88"/>
      <c r="P462" s="88"/>
      <c r="Q462" s="88"/>
      <c r="R462" s="88"/>
      <c r="S462" s="88"/>
      <c r="T462" s="88"/>
      <c r="U462" s="88"/>
      <c r="V462" s="88"/>
      <c r="W462" s="88"/>
      <c r="X462" s="88"/>
      <c r="Y462" s="88"/>
      <c r="Z462" s="88"/>
    </row>
    <row r="463" spans="1:26" ht="30.75" customHeight="1">
      <c r="A463" s="88"/>
      <c r="B463" s="88"/>
      <c r="C463" s="88"/>
      <c r="D463" s="88"/>
      <c r="E463" s="88"/>
      <c r="F463" s="88"/>
      <c r="G463" s="88"/>
      <c r="H463" s="88"/>
      <c r="I463" s="88"/>
      <c r="J463" s="88"/>
      <c r="K463" s="88"/>
      <c r="L463" s="88"/>
      <c r="M463" s="88"/>
      <c r="N463" s="88"/>
      <c r="O463" s="88"/>
      <c r="P463" s="88"/>
      <c r="Q463" s="88"/>
      <c r="R463" s="88"/>
      <c r="S463" s="88"/>
      <c r="T463" s="88"/>
      <c r="U463" s="88"/>
      <c r="V463" s="88"/>
      <c r="W463" s="88"/>
      <c r="X463" s="88"/>
      <c r="Y463" s="88"/>
      <c r="Z463" s="88"/>
    </row>
    <row r="464" spans="1:26" ht="30.75" customHeight="1">
      <c r="A464" s="88"/>
      <c r="B464" s="88"/>
      <c r="C464" s="88"/>
      <c r="D464" s="88"/>
      <c r="E464" s="88"/>
      <c r="F464" s="88"/>
      <c r="G464" s="88"/>
      <c r="H464" s="88"/>
      <c r="I464" s="88"/>
      <c r="J464" s="88"/>
      <c r="K464" s="88"/>
      <c r="L464" s="88"/>
      <c r="M464" s="88"/>
      <c r="N464" s="88"/>
      <c r="O464" s="88"/>
      <c r="P464" s="88"/>
      <c r="Q464" s="88"/>
      <c r="R464" s="88"/>
      <c r="S464" s="88"/>
      <c r="T464" s="88"/>
      <c r="U464" s="88"/>
      <c r="V464" s="88"/>
      <c r="W464" s="88"/>
      <c r="X464" s="88"/>
      <c r="Y464" s="88"/>
      <c r="Z464" s="88"/>
    </row>
    <row r="465" spans="1:26" ht="30.75" customHeight="1">
      <c r="A465" s="88"/>
      <c r="B465" s="88"/>
      <c r="C465" s="88"/>
      <c r="D465" s="88"/>
      <c r="E465" s="88"/>
      <c r="F465" s="88"/>
      <c r="G465" s="88"/>
      <c r="H465" s="88"/>
      <c r="I465" s="88"/>
      <c r="J465" s="88"/>
      <c r="K465" s="88"/>
      <c r="L465" s="88"/>
      <c r="M465" s="88"/>
      <c r="N465" s="88"/>
      <c r="O465" s="88"/>
      <c r="P465" s="88"/>
      <c r="Q465" s="88"/>
      <c r="R465" s="88"/>
      <c r="S465" s="88"/>
      <c r="T465" s="88"/>
      <c r="U465" s="88"/>
      <c r="V465" s="88"/>
      <c r="W465" s="88"/>
      <c r="X465" s="88"/>
      <c r="Y465" s="88"/>
      <c r="Z465" s="88"/>
    </row>
    <row r="466" spans="1:26" ht="30.75" customHeight="1">
      <c r="A466" s="88"/>
      <c r="B466" s="88"/>
      <c r="C466" s="88"/>
      <c r="D466" s="88"/>
      <c r="E466" s="88"/>
      <c r="F466" s="88"/>
      <c r="G466" s="88"/>
      <c r="H466" s="88"/>
      <c r="I466" s="88"/>
      <c r="J466" s="88"/>
      <c r="K466" s="88"/>
      <c r="L466" s="88"/>
      <c r="M466" s="88"/>
      <c r="N466" s="88"/>
      <c r="O466" s="88"/>
      <c r="P466" s="88"/>
      <c r="Q466" s="88"/>
      <c r="R466" s="88"/>
      <c r="S466" s="88"/>
      <c r="T466" s="88"/>
      <c r="U466" s="88"/>
      <c r="V466" s="88"/>
      <c r="W466" s="88"/>
      <c r="X466" s="88"/>
      <c r="Y466" s="88"/>
      <c r="Z466" s="88"/>
    </row>
    <row r="467" spans="1:26" ht="30.75" customHeight="1">
      <c r="A467" s="88"/>
      <c r="B467" s="88"/>
      <c r="C467" s="88"/>
      <c r="D467" s="88"/>
      <c r="E467" s="88"/>
      <c r="F467" s="88"/>
      <c r="G467" s="88"/>
      <c r="H467" s="88"/>
      <c r="I467" s="88"/>
      <c r="J467" s="88"/>
      <c r="K467" s="88"/>
      <c r="L467" s="88"/>
      <c r="M467" s="88"/>
      <c r="N467" s="88"/>
      <c r="O467" s="88"/>
      <c r="P467" s="88"/>
      <c r="Q467" s="88"/>
      <c r="R467" s="88"/>
      <c r="S467" s="88"/>
      <c r="T467" s="88"/>
      <c r="U467" s="88"/>
      <c r="V467" s="88"/>
      <c r="W467" s="88"/>
      <c r="X467" s="88"/>
      <c r="Y467" s="88"/>
      <c r="Z467" s="88"/>
    </row>
    <row r="468" spans="1:26" ht="30.75" customHeight="1">
      <c r="A468" s="88"/>
      <c r="B468" s="88"/>
      <c r="C468" s="88"/>
      <c r="D468" s="88"/>
      <c r="E468" s="88"/>
      <c r="F468" s="88"/>
      <c r="G468" s="88"/>
      <c r="H468" s="88"/>
      <c r="I468" s="88"/>
      <c r="J468" s="88"/>
      <c r="K468" s="88"/>
      <c r="L468" s="88"/>
      <c r="M468" s="88"/>
      <c r="N468" s="88"/>
      <c r="O468" s="88"/>
      <c r="P468" s="88"/>
      <c r="Q468" s="88"/>
      <c r="R468" s="88"/>
      <c r="S468" s="88"/>
      <c r="T468" s="88"/>
      <c r="U468" s="88"/>
      <c r="V468" s="88"/>
      <c r="W468" s="88"/>
      <c r="X468" s="88"/>
      <c r="Y468" s="88"/>
      <c r="Z468" s="88"/>
    </row>
    <row r="469" spans="1:26" ht="30.75" customHeight="1">
      <c r="A469" s="88"/>
      <c r="B469" s="88"/>
      <c r="C469" s="88"/>
      <c r="D469" s="88"/>
      <c r="E469" s="88"/>
      <c r="F469" s="88"/>
      <c r="G469" s="88"/>
      <c r="H469" s="88"/>
      <c r="I469" s="88"/>
      <c r="J469" s="88"/>
      <c r="K469" s="88"/>
      <c r="L469" s="88"/>
      <c r="M469" s="88"/>
      <c r="N469" s="88"/>
      <c r="O469" s="88"/>
      <c r="P469" s="88"/>
      <c r="Q469" s="88"/>
      <c r="R469" s="88"/>
      <c r="S469" s="88"/>
      <c r="T469" s="88"/>
      <c r="U469" s="88"/>
      <c r="V469" s="88"/>
      <c r="W469" s="88"/>
      <c r="X469" s="88"/>
      <c r="Y469" s="88"/>
      <c r="Z469" s="88"/>
    </row>
    <row r="470" spans="1:26" ht="30.75" customHeight="1">
      <c r="A470" s="88"/>
      <c r="B470" s="88"/>
      <c r="C470" s="88"/>
      <c r="D470" s="88"/>
      <c r="E470" s="88"/>
      <c r="F470" s="88"/>
      <c r="G470" s="88"/>
      <c r="H470" s="88"/>
      <c r="I470" s="88"/>
      <c r="J470" s="88"/>
      <c r="K470" s="88"/>
      <c r="L470" s="88"/>
      <c r="M470" s="88"/>
      <c r="N470" s="88"/>
      <c r="O470" s="88"/>
      <c r="P470" s="88"/>
      <c r="Q470" s="88"/>
      <c r="R470" s="88"/>
      <c r="S470" s="88"/>
      <c r="T470" s="88"/>
      <c r="U470" s="88"/>
      <c r="V470" s="88"/>
      <c r="W470" s="88"/>
      <c r="X470" s="88"/>
      <c r="Y470" s="88"/>
      <c r="Z470" s="88"/>
    </row>
    <row r="471" spans="1:26" ht="30.75" customHeight="1">
      <c r="A471" s="88"/>
      <c r="B471" s="88"/>
      <c r="C471" s="88"/>
      <c r="D471" s="88"/>
      <c r="E471" s="88"/>
      <c r="F471" s="88"/>
      <c r="G471" s="88"/>
      <c r="H471" s="88"/>
      <c r="I471" s="88"/>
      <c r="J471" s="88"/>
      <c r="K471" s="88"/>
      <c r="L471" s="88"/>
      <c r="M471" s="88"/>
      <c r="N471" s="88"/>
      <c r="O471" s="88"/>
      <c r="P471" s="88"/>
      <c r="Q471" s="88"/>
      <c r="R471" s="88"/>
      <c r="S471" s="88"/>
      <c r="T471" s="88"/>
      <c r="U471" s="88"/>
      <c r="V471" s="88"/>
      <c r="W471" s="88"/>
      <c r="X471" s="88"/>
      <c r="Y471" s="88"/>
      <c r="Z471" s="88"/>
    </row>
    <row r="472" spans="1:26" ht="30.75" customHeight="1">
      <c r="A472" s="88"/>
      <c r="B472" s="88"/>
      <c r="C472" s="88"/>
      <c r="D472" s="88"/>
      <c r="E472" s="88"/>
      <c r="F472" s="88"/>
      <c r="G472" s="88"/>
      <c r="H472" s="88"/>
      <c r="I472" s="88"/>
      <c r="J472" s="88"/>
      <c r="K472" s="88"/>
      <c r="L472" s="88"/>
      <c r="M472" s="88"/>
      <c r="N472" s="88"/>
      <c r="O472" s="88"/>
      <c r="P472" s="88"/>
      <c r="Q472" s="88"/>
      <c r="R472" s="88"/>
      <c r="S472" s="88"/>
      <c r="T472" s="88"/>
      <c r="U472" s="88"/>
      <c r="V472" s="88"/>
      <c r="W472" s="88"/>
      <c r="X472" s="88"/>
      <c r="Y472" s="88"/>
      <c r="Z472" s="88"/>
    </row>
    <row r="473" spans="1:26" ht="30.75" customHeight="1">
      <c r="A473" s="88"/>
      <c r="B473" s="88"/>
      <c r="C473" s="88"/>
      <c r="D473" s="88"/>
      <c r="E473" s="88"/>
      <c r="F473" s="88"/>
      <c r="G473" s="88"/>
      <c r="H473" s="88"/>
      <c r="I473" s="88"/>
      <c r="J473" s="88"/>
      <c r="K473" s="88"/>
      <c r="L473" s="88"/>
      <c r="M473" s="88"/>
      <c r="N473" s="88"/>
      <c r="O473" s="88"/>
      <c r="P473" s="88"/>
      <c r="Q473" s="88"/>
      <c r="R473" s="88"/>
      <c r="S473" s="88"/>
      <c r="T473" s="88"/>
      <c r="U473" s="88"/>
      <c r="V473" s="88"/>
      <c r="W473" s="88"/>
      <c r="X473" s="88"/>
      <c r="Y473" s="88"/>
      <c r="Z473" s="88"/>
    </row>
    <row r="474" spans="1:26" ht="30.75" customHeight="1">
      <c r="A474" s="88"/>
      <c r="B474" s="88"/>
      <c r="C474" s="88"/>
      <c r="D474" s="88"/>
      <c r="E474" s="88"/>
      <c r="F474" s="88"/>
      <c r="G474" s="88"/>
      <c r="H474" s="88"/>
      <c r="I474" s="88"/>
      <c r="J474" s="88"/>
      <c r="K474" s="88"/>
      <c r="L474" s="88"/>
      <c r="M474" s="88"/>
      <c r="N474" s="88"/>
      <c r="O474" s="88"/>
      <c r="P474" s="88"/>
      <c r="Q474" s="88"/>
      <c r="R474" s="88"/>
      <c r="S474" s="88"/>
      <c r="T474" s="88"/>
      <c r="U474" s="88"/>
      <c r="V474" s="88"/>
      <c r="W474" s="88"/>
      <c r="X474" s="88"/>
      <c r="Y474" s="88"/>
      <c r="Z474" s="88"/>
    </row>
    <row r="475" spans="1:26" ht="30.75" customHeight="1">
      <c r="A475" s="88"/>
      <c r="B475" s="88"/>
      <c r="C475" s="88"/>
      <c r="D475" s="88"/>
      <c r="E475" s="88"/>
      <c r="F475" s="88"/>
      <c r="G475" s="88"/>
      <c r="H475" s="88"/>
      <c r="I475" s="88"/>
      <c r="J475" s="88"/>
      <c r="K475" s="88"/>
      <c r="L475" s="88"/>
      <c r="M475" s="88"/>
      <c r="N475" s="88"/>
      <c r="O475" s="88"/>
      <c r="P475" s="88"/>
      <c r="Q475" s="88"/>
      <c r="R475" s="88"/>
      <c r="S475" s="88"/>
      <c r="T475" s="88"/>
      <c r="U475" s="88"/>
      <c r="V475" s="88"/>
      <c r="W475" s="88"/>
      <c r="X475" s="88"/>
      <c r="Y475" s="88"/>
      <c r="Z475" s="88"/>
    </row>
    <row r="476" spans="1:26" ht="30.75" customHeight="1">
      <c r="A476" s="88"/>
      <c r="B476" s="88"/>
      <c r="C476" s="88"/>
      <c r="D476" s="88"/>
      <c r="E476" s="88"/>
      <c r="F476" s="88"/>
      <c r="G476" s="88"/>
      <c r="H476" s="88"/>
      <c r="I476" s="88"/>
      <c r="J476" s="88"/>
      <c r="K476" s="88"/>
      <c r="L476" s="88"/>
      <c r="M476" s="88"/>
      <c r="N476" s="88"/>
      <c r="O476" s="88"/>
      <c r="P476" s="88"/>
      <c r="Q476" s="88"/>
      <c r="R476" s="88"/>
      <c r="S476" s="88"/>
      <c r="T476" s="88"/>
      <c r="U476" s="88"/>
      <c r="V476" s="88"/>
      <c r="W476" s="88"/>
      <c r="X476" s="88"/>
      <c r="Y476" s="88"/>
      <c r="Z476" s="88"/>
    </row>
    <row r="477" spans="1:26" ht="30.75" customHeight="1">
      <c r="A477" s="88"/>
      <c r="B477" s="88"/>
      <c r="C477" s="88"/>
      <c r="D477" s="88"/>
      <c r="E477" s="88"/>
      <c r="F477" s="88"/>
      <c r="G477" s="88"/>
      <c r="H477" s="88"/>
      <c r="I477" s="88"/>
      <c r="J477" s="88"/>
      <c r="K477" s="88"/>
      <c r="L477" s="88"/>
      <c r="M477" s="88"/>
      <c r="N477" s="88"/>
      <c r="O477" s="88"/>
      <c r="P477" s="88"/>
      <c r="Q477" s="88"/>
      <c r="R477" s="88"/>
      <c r="S477" s="88"/>
      <c r="T477" s="88"/>
      <c r="U477" s="88"/>
      <c r="V477" s="88"/>
      <c r="W477" s="88"/>
      <c r="X477" s="88"/>
      <c r="Y477" s="88"/>
      <c r="Z477" s="88"/>
    </row>
    <row r="478" spans="1:26" ht="30.75" customHeight="1">
      <c r="A478" s="88"/>
      <c r="B478" s="88"/>
      <c r="C478" s="88"/>
      <c r="D478" s="88"/>
      <c r="E478" s="88"/>
      <c r="F478" s="88"/>
      <c r="G478" s="88"/>
      <c r="H478" s="88"/>
      <c r="I478" s="88"/>
      <c r="J478" s="88"/>
      <c r="K478" s="88"/>
      <c r="L478" s="88"/>
      <c r="M478" s="88"/>
      <c r="N478" s="88"/>
      <c r="O478" s="88"/>
      <c r="P478" s="88"/>
      <c r="Q478" s="88"/>
      <c r="R478" s="88"/>
      <c r="S478" s="88"/>
      <c r="T478" s="88"/>
      <c r="U478" s="88"/>
      <c r="V478" s="88"/>
      <c r="W478" s="88"/>
      <c r="X478" s="88"/>
      <c r="Y478" s="88"/>
      <c r="Z478" s="88"/>
    </row>
    <row r="479" spans="1:26" ht="30.75" customHeight="1">
      <c r="A479" s="88"/>
      <c r="B479" s="88"/>
      <c r="C479" s="88"/>
      <c r="D479" s="88"/>
      <c r="E479" s="88"/>
      <c r="F479" s="88"/>
      <c r="G479" s="88"/>
      <c r="H479" s="88"/>
      <c r="I479" s="88"/>
      <c r="J479" s="88"/>
      <c r="K479" s="88"/>
      <c r="L479" s="88"/>
      <c r="M479" s="88"/>
      <c r="N479" s="88"/>
      <c r="O479" s="88"/>
      <c r="P479" s="88"/>
      <c r="Q479" s="88"/>
      <c r="R479" s="88"/>
      <c r="S479" s="88"/>
      <c r="T479" s="88"/>
      <c r="U479" s="88"/>
      <c r="V479" s="88"/>
      <c r="W479" s="88"/>
      <c r="X479" s="88"/>
      <c r="Y479" s="88"/>
      <c r="Z479" s="88"/>
    </row>
    <row r="480" spans="1:26" ht="30.75" customHeight="1">
      <c r="A480" s="88"/>
      <c r="B480" s="88"/>
      <c r="C480" s="88"/>
      <c r="D480" s="88"/>
      <c r="E480" s="88"/>
      <c r="F480" s="88"/>
      <c r="G480" s="88"/>
      <c r="H480" s="88"/>
      <c r="I480" s="88"/>
      <c r="J480" s="88"/>
      <c r="K480" s="88"/>
      <c r="L480" s="88"/>
      <c r="M480" s="88"/>
      <c r="N480" s="88"/>
      <c r="O480" s="88"/>
      <c r="P480" s="88"/>
      <c r="Q480" s="88"/>
      <c r="R480" s="88"/>
      <c r="S480" s="88"/>
      <c r="T480" s="88"/>
      <c r="U480" s="88"/>
      <c r="V480" s="88"/>
      <c r="W480" s="88"/>
      <c r="X480" s="88"/>
      <c r="Y480" s="88"/>
      <c r="Z480" s="88"/>
    </row>
    <row r="481" spans="1:26" ht="30.75" customHeight="1">
      <c r="A481" s="88"/>
      <c r="B481" s="88"/>
      <c r="C481" s="88"/>
      <c r="D481" s="88"/>
      <c r="E481" s="88"/>
      <c r="F481" s="88"/>
      <c r="G481" s="88"/>
      <c r="H481" s="88"/>
      <c r="I481" s="88"/>
      <c r="J481" s="88"/>
      <c r="K481" s="88"/>
      <c r="L481" s="88"/>
      <c r="M481" s="88"/>
      <c r="N481" s="88"/>
      <c r="O481" s="88"/>
      <c r="P481" s="88"/>
      <c r="Q481" s="88"/>
      <c r="R481" s="88"/>
      <c r="S481" s="88"/>
      <c r="T481" s="88"/>
      <c r="U481" s="88"/>
      <c r="V481" s="88"/>
      <c r="W481" s="88"/>
      <c r="X481" s="88"/>
      <c r="Y481" s="88"/>
      <c r="Z481" s="88"/>
    </row>
    <row r="482" spans="1:26" ht="30.75" customHeight="1">
      <c r="A482" s="88"/>
      <c r="B482" s="88"/>
      <c r="C482" s="88"/>
      <c r="D482" s="88"/>
      <c r="E482" s="88"/>
      <c r="F482" s="88"/>
      <c r="G482" s="88"/>
      <c r="H482" s="88"/>
      <c r="I482" s="88"/>
      <c r="J482" s="88"/>
      <c r="K482" s="88"/>
      <c r="L482" s="88"/>
      <c r="M482" s="88"/>
      <c r="N482" s="88"/>
      <c r="O482" s="88"/>
      <c r="P482" s="88"/>
      <c r="Q482" s="88"/>
      <c r="R482" s="88"/>
      <c r="S482" s="88"/>
      <c r="T482" s="88"/>
      <c r="U482" s="88"/>
      <c r="V482" s="88"/>
      <c r="W482" s="88"/>
      <c r="X482" s="88"/>
      <c r="Y482" s="88"/>
      <c r="Z482" s="88"/>
    </row>
    <row r="483" spans="1:26" ht="30.75" customHeight="1">
      <c r="A483" s="88"/>
      <c r="B483" s="88"/>
      <c r="C483" s="88"/>
      <c r="D483" s="88"/>
      <c r="E483" s="88"/>
      <c r="F483" s="88"/>
      <c r="G483" s="88"/>
      <c r="H483" s="88"/>
      <c r="I483" s="88"/>
      <c r="J483" s="88"/>
      <c r="K483" s="88"/>
      <c r="L483" s="88"/>
      <c r="M483" s="88"/>
      <c r="N483" s="88"/>
      <c r="O483" s="88"/>
      <c r="P483" s="88"/>
      <c r="Q483" s="88"/>
      <c r="R483" s="88"/>
      <c r="S483" s="88"/>
      <c r="T483" s="88"/>
      <c r="U483" s="88"/>
      <c r="V483" s="88"/>
      <c r="W483" s="88"/>
      <c r="X483" s="88"/>
      <c r="Y483" s="88"/>
      <c r="Z483" s="88"/>
    </row>
    <row r="484" spans="1:26" ht="30.75" customHeight="1">
      <c r="A484" s="88"/>
      <c r="B484" s="88"/>
      <c r="C484" s="88"/>
      <c r="D484" s="88"/>
      <c r="E484" s="88"/>
      <c r="F484" s="88"/>
      <c r="G484" s="88"/>
      <c r="H484" s="88"/>
      <c r="I484" s="88"/>
      <c r="J484" s="88"/>
      <c r="K484" s="88"/>
      <c r="L484" s="88"/>
      <c r="M484" s="88"/>
      <c r="N484" s="88"/>
      <c r="O484" s="88"/>
      <c r="P484" s="88"/>
      <c r="Q484" s="88"/>
      <c r="R484" s="88"/>
      <c r="S484" s="88"/>
      <c r="T484" s="88"/>
      <c r="U484" s="88"/>
      <c r="V484" s="88"/>
      <c r="W484" s="88"/>
      <c r="X484" s="88"/>
      <c r="Y484" s="88"/>
      <c r="Z484" s="88"/>
    </row>
    <row r="485" spans="1:26" ht="30.75" customHeight="1">
      <c r="A485" s="88"/>
      <c r="B485" s="88"/>
      <c r="C485" s="88"/>
      <c r="D485" s="88"/>
      <c r="E485" s="88"/>
      <c r="F485" s="88"/>
      <c r="G485" s="88"/>
      <c r="H485" s="88"/>
      <c r="I485" s="88"/>
      <c r="J485" s="88"/>
      <c r="K485" s="88"/>
      <c r="L485" s="88"/>
      <c r="M485" s="88"/>
      <c r="N485" s="88"/>
      <c r="O485" s="88"/>
      <c r="P485" s="88"/>
      <c r="Q485" s="88"/>
      <c r="R485" s="88"/>
      <c r="S485" s="88"/>
      <c r="T485" s="88"/>
      <c r="U485" s="88"/>
      <c r="V485" s="88"/>
      <c r="W485" s="88"/>
      <c r="X485" s="88"/>
      <c r="Y485" s="88"/>
      <c r="Z485" s="88"/>
    </row>
    <row r="486" spans="1:26" ht="30.75" customHeight="1">
      <c r="A486" s="88"/>
      <c r="B486" s="88"/>
      <c r="C486" s="88"/>
      <c r="D486" s="88"/>
      <c r="E486" s="88"/>
      <c r="F486" s="88"/>
      <c r="G486" s="88"/>
      <c r="H486" s="88"/>
      <c r="I486" s="88"/>
      <c r="J486" s="88"/>
      <c r="K486" s="88"/>
      <c r="L486" s="88"/>
      <c r="M486" s="88"/>
      <c r="N486" s="88"/>
      <c r="O486" s="88"/>
      <c r="P486" s="88"/>
      <c r="Q486" s="88"/>
      <c r="R486" s="88"/>
      <c r="S486" s="88"/>
      <c r="T486" s="88"/>
      <c r="U486" s="88"/>
      <c r="V486" s="88"/>
      <c r="W486" s="88"/>
      <c r="X486" s="88"/>
      <c r="Y486" s="88"/>
      <c r="Z486" s="88"/>
    </row>
    <row r="487" spans="1:26" ht="30.75" customHeight="1">
      <c r="A487" s="88"/>
      <c r="B487" s="88"/>
      <c r="C487" s="88"/>
      <c r="D487" s="88"/>
      <c r="E487" s="88"/>
      <c r="F487" s="88"/>
      <c r="G487" s="88"/>
      <c r="H487" s="88"/>
      <c r="I487" s="88"/>
      <c r="J487" s="88"/>
      <c r="K487" s="88"/>
      <c r="L487" s="88"/>
      <c r="M487" s="88"/>
      <c r="N487" s="88"/>
      <c r="O487" s="88"/>
      <c r="P487" s="88"/>
      <c r="Q487" s="88"/>
      <c r="R487" s="88"/>
      <c r="S487" s="88"/>
      <c r="T487" s="88"/>
      <c r="U487" s="88"/>
      <c r="V487" s="88"/>
      <c r="W487" s="88"/>
      <c r="X487" s="88"/>
      <c r="Y487" s="88"/>
      <c r="Z487" s="88"/>
    </row>
    <row r="488" spans="1:26" ht="30.75" customHeight="1">
      <c r="A488" s="88"/>
      <c r="B488" s="88"/>
      <c r="C488" s="88"/>
      <c r="D488" s="88"/>
      <c r="E488" s="88"/>
      <c r="F488" s="88"/>
      <c r="G488" s="88"/>
      <c r="H488" s="88"/>
      <c r="I488" s="88"/>
      <c r="J488" s="88"/>
      <c r="K488" s="88"/>
      <c r="L488" s="88"/>
      <c r="M488" s="88"/>
      <c r="N488" s="88"/>
      <c r="O488" s="88"/>
      <c r="P488" s="88"/>
      <c r="Q488" s="88"/>
      <c r="R488" s="88"/>
      <c r="S488" s="88"/>
      <c r="T488" s="88"/>
      <c r="U488" s="88"/>
      <c r="V488" s="88"/>
      <c r="W488" s="88"/>
      <c r="X488" s="88"/>
      <c r="Y488" s="88"/>
      <c r="Z488" s="88"/>
    </row>
    <row r="489" spans="1:26" ht="30.75" customHeight="1">
      <c r="A489" s="88"/>
      <c r="B489" s="88"/>
      <c r="C489" s="88"/>
      <c r="D489" s="88"/>
      <c r="E489" s="88"/>
      <c r="F489" s="88"/>
      <c r="G489" s="88"/>
      <c r="H489" s="88"/>
      <c r="I489" s="88"/>
      <c r="J489" s="88"/>
      <c r="K489" s="88"/>
      <c r="L489" s="88"/>
      <c r="M489" s="88"/>
      <c r="N489" s="88"/>
      <c r="O489" s="88"/>
      <c r="P489" s="88"/>
      <c r="Q489" s="88"/>
      <c r="R489" s="88"/>
      <c r="S489" s="88"/>
      <c r="T489" s="88"/>
      <c r="U489" s="88"/>
      <c r="V489" s="88"/>
      <c r="W489" s="88"/>
      <c r="X489" s="88"/>
      <c r="Y489" s="88"/>
      <c r="Z489" s="88"/>
    </row>
    <row r="490" spans="1:26" ht="30.75" customHeight="1">
      <c r="A490" s="88"/>
      <c r="B490" s="88"/>
      <c r="C490" s="88"/>
      <c r="D490" s="88"/>
      <c r="E490" s="88"/>
      <c r="F490" s="88"/>
      <c r="G490" s="88"/>
      <c r="H490" s="88"/>
      <c r="I490" s="88"/>
      <c r="J490" s="88"/>
      <c r="K490" s="88"/>
      <c r="L490" s="88"/>
      <c r="M490" s="88"/>
      <c r="N490" s="88"/>
      <c r="O490" s="88"/>
      <c r="P490" s="88"/>
      <c r="Q490" s="88"/>
      <c r="R490" s="88"/>
      <c r="S490" s="88"/>
      <c r="T490" s="88"/>
      <c r="U490" s="88"/>
      <c r="V490" s="88"/>
      <c r="W490" s="88"/>
      <c r="X490" s="88"/>
      <c r="Y490" s="88"/>
      <c r="Z490" s="88"/>
    </row>
    <row r="491" spans="1:26" ht="30.75" customHeight="1">
      <c r="A491" s="88"/>
      <c r="B491" s="88"/>
      <c r="C491" s="88"/>
      <c r="D491" s="88"/>
      <c r="E491" s="88"/>
      <c r="F491" s="88"/>
      <c r="G491" s="88"/>
      <c r="H491" s="88"/>
      <c r="I491" s="88"/>
      <c r="J491" s="88"/>
      <c r="K491" s="88"/>
      <c r="L491" s="88"/>
      <c r="M491" s="88"/>
      <c r="N491" s="88"/>
      <c r="O491" s="88"/>
      <c r="P491" s="88"/>
      <c r="Q491" s="88"/>
      <c r="R491" s="88"/>
      <c r="S491" s="88"/>
      <c r="T491" s="88"/>
      <c r="U491" s="88"/>
      <c r="V491" s="88"/>
      <c r="W491" s="88"/>
      <c r="X491" s="88"/>
      <c r="Y491" s="88"/>
      <c r="Z491" s="88"/>
    </row>
    <row r="492" spans="1:26" ht="30.75" customHeight="1">
      <c r="A492" s="88"/>
      <c r="B492" s="88"/>
      <c r="C492" s="88"/>
      <c r="D492" s="88"/>
      <c r="E492" s="88"/>
      <c r="F492" s="88"/>
      <c r="G492" s="88"/>
      <c r="H492" s="88"/>
      <c r="I492" s="88"/>
      <c r="J492" s="88"/>
      <c r="K492" s="88"/>
      <c r="L492" s="88"/>
      <c r="M492" s="88"/>
      <c r="N492" s="88"/>
      <c r="O492" s="88"/>
      <c r="P492" s="88"/>
      <c r="Q492" s="88"/>
      <c r="R492" s="88"/>
      <c r="S492" s="88"/>
      <c r="T492" s="88"/>
      <c r="U492" s="88"/>
      <c r="V492" s="88"/>
      <c r="W492" s="88"/>
      <c r="X492" s="88"/>
      <c r="Y492" s="88"/>
      <c r="Z492" s="88"/>
    </row>
    <row r="493" spans="1:26" ht="30.75" customHeight="1">
      <c r="A493" s="88"/>
      <c r="B493" s="88"/>
      <c r="C493" s="88"/>
      <c r="D493" s="88"/>
      <c r="E493" s="88"/>
      <c r="F493" s="88"/>
      <c r="G493" s="88"/>
      <c r="H493" s="88"/>
      <c r="I493" s="88"/>
      <c r="J493" s="88"/>
      <c r="K493" s="88"/>
      <c r="L493" s="88"/>
      <c r="M493" s="88"/>
      <c r="N493" s="88"/>
      <c r="O493" s="88"/>
      <c r="P493" s="88"/>
      <c r="Q493" s="88"/>
      <c r="R493" s="88"/>
      <c r="S493" s="88"/>
      <c r="T493" s="88"/>
      <c r="U493" s="88"/>
      <c r="V493" s="88"/>
      <c r="W493" s="88"/>
      <c r="X493" s="88"/>
      <c r="Y493" s="88"/>
      <c r="Z493" s="88"/>
    </row>
    <row r="494" spans="1:26" ht="30.75" customHeight="1">
      <c r="A494" s="88"/>
      <c r="B494" s="88"/>
      <c r="C494" s="88"/>
      <c r="D494" s="88"/>
      <c r="E494" s="88"/>
      <c r="F494" s="88"/>
      <c r="G494" s="88"/>
      <c r="H494" s="88"/>
      <c r="I494" s="88"/>
      <c r="J494" s="88"/>
      <c r="K494" s="88"/>
      <c r="L494" s="88"/>
      <c r="M494" s="88"/>
      <c r="N494" s="88"/>
      <c r="O494" s="88"/>
      <c r="P494" s="88"/>
      <c r="Q494" s="88"/>
      <c r="R494" s="88"/>
      <c r="S494" s="88"/>
      <c r="T494" s="88"/>
      <c r="U494" s="88"/>
      <c r="V494" s="88"/>
      <c r="W494" s="88"/>
      <c r="X494" s="88"/>
      <c r="Y494" s="88"/>
      <c r="Z494" s="88"/>
    </row>
    <row r="495" spans="1:26" ht="30.75" customHeight="1">
      <c r="A495" s="88"/>
      <c r="B495" s="88"/>
      <c r="C495" s="88"/>
      <c r="D495" s="88"/>
      <c r="E495" s="88"/>
      <c r="F495" s="88"/>
      <c r="G495" s="88"/>
      <c r="H495" s="88"/>
      <c r="I495" s="88"/>
      <c r="J495" s="88"/>
      <c r="K495" s="88"/>
      <c r="L495" s="88"/>
      <c r="M495" s="88"/>
      <c r="N495" s="88"/>
      <c r="O495" s="88"/>
      <c r="P495" s="88"/>
      <c r="Q495" s="88"/>
      <c r="R495" s="88"/>
      <c r="S495" s="88"/>
      <c r="T495" s="88"/>
      <c r="U495" s="88"/>
      <c r="V495" s="88"/>
      <c r="W495" s="88"/>
      <c r="X495" s="88"/>
      <c r="Y495" s="88"/>
      <c r="Z495" s="88"/>
    </row>
    <row r="496" spans="1:26" ht="30.75" customHeight="1">
      <c r="A496" s="88"/>
      <c r="B496" s="88"/>
      <c r="C496" s="88"/>
      <c r="D496" s="88"/>
      <c r="E496" s="88"/>
      <c r="F496" s="88"/>
      <c r="G496" s="88"/>
      <c r="H496" s="88"/>
      <c r="I496" s="88"/>
      <c r="J496" s="88"/>
      <c r="K496" s="88"/>
      <c r="L496" s="88"/>
      <c r="M496" s="88"/>
      <c r="N496" s="88"/>
      <c r="O496" s="88"/>
      <c r="P496" s="88"/>
      <c r="Q496" s="88"/>
      <c r="R496" s="88"/>
      <c r="S496" s="88"/>
      <c r="T496" s="88"/>
      <c r="U496" s="88"/>
      <c r="V496" s="88"/>
      <c r="W496" s="88"/>
      <c r="X496" s="88"/>
      <c r="Y496" s="88"/>
      <c r="Z496" s="88"/>
    </row>
    <row r="497" spans="1:26" ht="30.75" customHeight="1">
      <c r="A497" s="88"/>
      <c r="B497" s="88"/>
      <c r="C497" s="88"/>
      <c r="D497" s="88"/>
      <c r="E497" s="88"/>
      <c r="F497" s="88"/>
      <c r="G497" s="88"/>
      <c r="H497" s="88"/>
      <c r="I497" s="88"/>
      <c r="J497" s="88"/>
      <c r="K497" s="88"/>
      <c r="L497" s="88"/>
      <c r="M497" s="88"/>
      <c r="N497" s="88"/>
      <c r="O497" s="88"/>
      <c r="P497" s="88"/>
      <c r="Q497" s="88"/>
      <c r="R497" s="88"/>
      <c r="S497" s="88"/>
      <c r="T497" s="88"/>
      <c r="U497" s="88"/>
      <c r="V497" s="88"/>
      <c r="W497" s="88"/>
      <c r="X497" s="88"/>
      <c r="Y497" s="88"/>
      <c r="Z497" s="88"/>
    </row>
    <row r="498" spans="1:26" ht="30.75" customHeight="1">
      <c r="A498" s="88"/>
      <c r="B498" s="88"/>
      <c r="C498" s="88"/>
      <c r="D498" s="88"/>
      <c r="E498" s="88"/>
      <c r="F498" s="88"/>
      <c r="G498" s="88"/>
      <c r="H498" s="88"/>
      <c r="I498" s="88"/>
      <c r="J498" s="88"/>
      <c r="K498" s="88"/>
      <c r="L498" s="88"/>
      <c r="M498" s="88"/>
      <c r="N498" s="88"/>
      <c r="O498" s="88"/>
      <c r="P498" s="88"/>
      <c r="Q498" s="88"/>
      <c r="R498" s="88"/>
      <c r="S498" s="88"/>
      <c r="T498" s="88"/>
      <c r="U498" s="88"/>
      <c r="V498" s="88"/>
      <c r="W498" s="88"/>
      <c r="X498" s="88"/>
      <c r="Y498" s="88"/>
      <c r="Z498" s="88"/>
    </row>
    <row r="499" spans="1:26" ht="30.75" customHeight="1">
      <c r="A499" s="88"/>
      <c r="B499" s="88"/>
      <c r="C499" s="88"/>
      <c r="D499" s="88"/>
      <c r="E499" s="88"/>
      <c r="F499" s="88"/>
      <c r="G499" s="88"/>
      <c r="H499" s="88"/>
      <c r="I499" s="88"/>
      <c r="J499" s="88"/>
      <c r="K499" s="88"/>
      <c r="L499" s="88"/>
      <c r="M499" s="88"/>
      <c r="N499" s="88"/>
      <c r="O499" s="88"/>
      <c r="P499" s="88"/>
      <c r="Q499" s="88"/>
      <c r="R499" s="88"/>
      <c r="S499" s="88"/>
      <c r="T499" s="88"/>
      <c r="U499" s="88"/>
      <c r="V499" s="88"/>
      <c r="W499" s="88"/>
      <c r="X499" s="88"/>
      <c r="Y499" s="88"/>
      <c r="Z499" s="88"/>
    </row>
    <row r="500" spans="1:26" ht="30.75" customHeight="1">
      <c r="A500" s="88"/>
      <c r="B500" s="88"/>
      <c r="C500" s="88"/>
      <c r="D500" s="88"/>
      <c r="E500" s="88"/>
      <c r="F500" s="88"/>
      <c r="G500" s="88"/>
      <c r="H500" s="88"/>
      <c r="I500" s="88"/>
      <c r="J500" s="88"/>
      <c r="K500" s="88"/>
      <c r="L500" s="88"/>
      <c r="M500" s="88"/>
      <c r="N500" s="88"/>
      <c r="O500" s="88"/>
      <c r="P500" s="88"/>
      <c r="Q500" s="88"/>
      <c r="R500" s="88"/>
      <c r="S500" s="88"/>
      <c r="T500" s="88"/>
      <c r="U500" s="88"/>
      <c r="V500" s="88"/>
      <c r="W500" s="88"/>
      <c r="X500" s="88"/>
      <c r="Y500" s="88"/>
      <c r="Z500" s="88"/>
    </row>
    <row r="501" spans="1:26" ht="30.75" customHeight="1">
      <c r="A501" s="88"/>
      <c r="B501" s="88"/>
      <c r="C501" s="88"/>
      <c r="D501" s="88"/>
      <c r="E501" s="88"/>
      <c r="F501" s="88"/>
      <c r="G501" s="88"/>
      <c r="H501" s="88"/>
      <c r="I501" s="88"/>
      <c r="J501" s="88"/>
      <c r="K501" s="88"/>
      <c r="L501" s="88"/>
      <c r="M501" s="88"/>
      <c r="N501" s="88"/>
      <c r="O501" s="88"/>
      <c r="P501" s="88"/>
      <c r="Q501" s="88"/>
      <c r="R501" s="88"/>
      <c r="S501" s="88"/>
      <c r="T501" s="88"/>
      <c r="U501" s="88"/>
      <c r="V501" s="88"/>
      <c r="W501" s="88"/>
      <c r="X501" s="88"/>
      <c r="Y501" s="88"/>
      <c r="Z501" s="88"/>
    </row>
    <row r="502" spans="1:26" ht="30.75" customHeight="1">
      <c r="A502" s="88"/>
      <c r="B502" s="88"/>
      <c r="C502" s="88"/>
      <c r="D502" s="88"/>
      <c r="E502" s="88"/>
      <c r="F502" s="88"/>
      <c r="G502" s="88"/>
      <c r="H502" s="88"/>
      <c r="I502" s="88"/>
      <c r="J502" s="88"/>
      <c r="K502" s="88"/>
      <c r="L502" s="88"/>
      <c r="M502" s="88"/>
      <c r="N502" s="88"/>
      <c r="O502" s="88"/>
      <c r="P502" s="88"/>
      <c r="Q502" s="88"/>
      <c r="R502" s="88"/>
      <c r="S502" s="88"/>
      <c r="T502" s="88"/>
      <c r="U502" s="88"/>
      <c r="V502" s="88"/>
      <c r="W502" s="88"/>
      <c r="X502" s="88"/>
      <c r="Y502" s="88"/>
      <c r="Z502" s="88"/>
    </row>
    <row r="503" spans="1:26" ht="30.75" customHeight="1">
      <c r="A503" s="88"/>
      <c r="B503" s="88"/>
      <c r="C503" s="88"/>
      <c r="D503" s="88"/>
      <c r="E503" s="88"/>
      <c r="F503" s="88"/>
      <c r="G503" s="88"/>
      <c r="H503" s="88"/>
      <c r="I503" s="88"/>
      <c r="J503" s="88"/>
      <c r="K503" s="88"/>
      <c r="L503" s="88"/>
      <c r="M503" s="88"/>
      <c r="N503" s="88"/>
      <c r="O503" s="88"/>
      <c r="P503" s="88"/>
      <c r="Q503" s="88"/>
      <c r="R503" s="88"/>
      <c r="S503" s="88"/>
      <c r="T503" s="88"/>
      <c r="U503" s="88"/>
      <c r="V503" s="88"/>
      <c r="W503" s="88"/>
      <c r="X503" s="88"/>
      <c r="Y503" s="88"/>
      <c r="Z503" s="88"/>
    </row>
    <row r="504" spans="1:26" ht="30.75" customHeight="1">
      <c r="A504" s="88"/>
      <c r="B504" s="88"/>
      <c r="C504" s="88"/>
      <c r="D504" s="88"/>
      <c r="E504" s="88"/>
      <c r="F504" s="88"/>
      <c r="G504" s="88"/>
      <c r="H504" s="88"/>
      <c r="I504" s="88"/>
      <c r="J504" s="88"/>
      <c r="K504" s="88"/>
      <c r="L504" s="88"/>
      <c r="M504" s="88"/>
      <c r="N504" s="88"/>
      <c r="O504" s="88"/>
      <c r="P504" s="88"/>
      <c r="Q504" s="88"/>
      <c r="R504" s="88"/>
      <c r="S504" s="88"/>
      <c r="T504" s="88"/>
      <c r="U504" s="88"/>
      <c r="V504" s="88"/>
      <c r="W504" s="88"/>
      <c r="X504" s="88"/>
      <c r="Y504" s="88"/>
      <c r="Z504" s="88"/>
    </row>
    <row r="505" spans="1:26" ht="30.75" customHeight="1">
      <c r="A505" s="88"/>
      <c r="B505" s="88"/>
      <c r="C505" s="88"/>
      <c r="D505" s="88"/>
      <c r="E505" s="88"/>
      <c r="F505" s="88"/>
      <c r="G505" s="88"/>
      <c r="H505" s="88"/>
      <c r="I505" s="88"/>
      <c r="J505" s="88"/>
      <c r="K505" s="88"/>
      <c r="L505" s="88"/>
      <c r="M505" s="88"/>
      <c r="N505" s="88"/>
      <c r="O505" s="88"/>
      <c r="P505" s="88"/>
      <c r="Q505" s="88"/>
      <c r="R505" s="88"/>
      <c r="S505" s="88"/>
      <c r="T505" s="88"/>
      <c r="U505" s="88"/>
      <c r="V505" s="88"/>
      <c r="W505" s="88"/>
      <c r="X505" s="88"/>
      <c r="Y505" s="88"/>
      <c r="Z505" s="88"/>
    </row>
    <row r="506" spans="1:26" ht="30.75" customHeight="1">
      <c r="A506" s="88"/>
      <c r="B506" s="88"/>
      <c r="C506" s="88"/>
      <c r="D506" s="88"/>
      <c r="E506" s="88"/>
      <c r="F506" s="88"/>
      <c r="G506" s="88"/>
      <c r="H506" s="88"/>
      <c r="I506" s="88"/>
      <c r="J506" s="88"/>
      <c r="K506" s="88"/>
      <c r="L506" s="88"/>
      <c r="M506" s="88"/>
      <c r="N506" s="88"/>
      <c r="O506" s="88"/>
      <c r="P506" s="88"/>
      <c r="Q506" s="88"/>
      <c r="R506" s="88"/>
      <c r="S506" s="88"/>
      <c r="T506" s="88"/>
      <c r="U506" s="88"/>
      <c r="V506" s="88"/>
      <c r="W506" s="88"/>
      <c r="X506" s="88"/>
      <c r="Y506" s="88"/>
      <c r="Z506" s="88"/>
    </row>
    <row r="507" spans="1:26" ht="30.75" customHeight="1">
      <c r="A507" s="88"/>
      <c r="B507" s="88"/>
      <c r="C507" s="88"/>
      <c r="D507" s="88"/>
      <c r="E507" s="88"/>
      <c r="F507" s="88"/>
      <c r="G507" s="88"/>
      <c r="H507" s="88"/>
      <c r="I507" s="88"/>
      <c r="J507" s="88"/>
      <c r="K507" s="88"/>
      <c r="L507" s="88"/>
      <c r="M507" s="88"/>
      <c r="N507" s="88"/>
      <c r="O507" s="88"/>
      <c r="P507" s="88"/>
      <c r="Q507" s="88"/>
      <c r="R507" s="88"/>
      <c r="S507" s="88"/>
      <c r="T507" s="88"/>
      <c r="U507" s="88"/>
      <c r="V507" s="88"/>
      <c r="W507" s="88"/>
      <c r="X507" s="88"/>
      <c r="Y507" s="88"/>
      <c r="Z507" s="88"/>
    </row>
    <row r="508" spans="1:26" ht="30.75" customHeight="1">
      <c r="A508" s="88"/>
      <c r="B508" s="88"/>
      <c r="C508" s="88"/>
      <c r="D508" s="88"/>
      <c r="E508" s="88"/>
      <c r="F508" s="88"/>
      <c r="G508" s="88"/>
      <c r="H508" s="88"/>
      <c r="I508" s="88"/>
      <c r="J508" s="88"/>
      <c r="K508" s="88"/>
      <c r="L508" s="88"/>
      <c r="M508" s="88"/>
      <c r="N508" s="88"/>
      <c r="O508" s="88"/>
      <c r="P508" s="88"/>
      <c r="Q508" s="88"/>
      <c r="R508" s="88"/>
      <c r="S508" s="88"/>
      <c r="T508" s="88"/>
      <c r="U508" s="88"/>
      <c r="V508" s="88"/>
      <c r="W508" s="88"/>
      <c r="X508" s="88"/>
      <c r="Y508" s="88"/>
      <c r="Z508" s="88"/>
    </row>
    <row r="509" spans="1:26" ht="30.75" customHeight="1">
      <c r="A509" s="88"/>
      <c r="B509" s="88"/>
      <c r="C509" s="88"/>
      <c r="D509" s="88"/>
      <c r="E509" s="88"/>
      <c r="F509" s="88"/>
      <c r="G509" s="88"/>
      <c r="H509" s="88"/>
      <c r="I509" s="88"/>
      <c r="J509" s="88"/>
      <c r="K509" s="88"/>
      <c r="L509" s="88"/>
      <c r="M509" s="88"/>
      <c r="N509" s="88"/>
      <c r="O509" s="88"/>
      <c r="P509" s="88"/>
      <c r="Q509" s="88"/>
      <c r="R509" s="88"/>
      <c r="S509" s="88"/>
      <c r="T509" s="88"/>
      <c r="U509" s="88"/>
      <c r="V509" s="88"/>
      <c r="W509" s="88"/>
      <c r="X509" s="88"/>
      <c r="Y509" s="88"/>
      <c r="Z509" s="88"/>
    </row>
    <row r="510" spans="1:26" ht="30.75" customHeight="1">
      <c r="A510" s="88"/>
      <c r="B510" s="88"/>
      <c r="C510" s="88"/>
      <c r="D510" s="88"/>
      <c r="E510" s="88"/>
      <c r="F510" s="88"/>
      <c r="G510" s="88"/>
      <c r="H510" s="88"/>
      <c r="I510" s="88"/>
      <c r="J510" s="88"/>
      <c r="K510" s="88"/>
      <c r="L510" s="88"/>
      <c r="M510" s="88"/>
      <c r="N510" s="88"/>
      <c r="O510" s="88"/>
      <c r="P510" s="88"/>
      <c r="Q510" s="88"/>
      <c r="R510" s="88"/>
      <c r="S510" s="88"/>
      <c r="T510" s="88"/>
      <c r="U510" s="88"/>
      <c r="V510" s="88"/>
      <c r="W510" s="88"/>
      <c r="X510" s="88"/>
      <c r="Y510" s="88"/>
      <c r="Z510" s="88"/>
    </row>
    <row r="511" spans="1:26" ht="30.75" customHeight="1">
      <c r="A511" s="88"/>
      <c r="B511" s="88"/>
      <c r="C511" s="88"/>
      <c r="D511" s="88"/>
      <c r="E511" s="88"/>
      <c r="F511" s="88"/>
      <c r="G511" s="88"/>
      <c r="H511" s="88"/>
      <c r="I511" s="88"/>
      <c r="J511" s="88"/>
      <c r="K511" s="88"/>
      <c r="L511" s="88"/>
      <c r="M511" s="88"/>
      <c r="N511" s="88"/>
      <c r="O511" s="88"/>
      <c r="P511" s="88"/>
      <c r="Q511" s="88"/>
      <c r="R511" s="88"/>
      <c r="S511" s="88"/>
      <c r="T511" s="88"/>
      <c r="U511" s="88"/>
      <c r="V511" s="88"/>
      <c r="W511" s="88"/>
      <c r="X511" s="88"/>
      <c r="Y511" s="88"/>
      <c r="Z511" s="88"/>
    </row>
    <row r="512" spans="1:26" ht="30.75" customHeight="1">
      <c r="A512" s="88"/>
      <c r="B512" s="88"/>
      <c r="C512" s="88"/>
      <c r="D512" s="88"/>
      <c r="E512" s="88"/>
      <c r="F512" s="88"/>
      <c r="G512" s="88"/>
      <c r="H512" s="88"/>
      <c r="I512" s="88"/>
      <c r="J512" s="88"/>
      <c r="K512" s="88"/>
      <c r="L512" s="88"/>
      <c r="M512" s="88"/>
      <c r="N512" s="88"/>
      <c r="O512" s="88"/>
      <c r="P512" s="88"/>
      <c r="Q512" s="88"/>
      <c r="R512" s="88"/>
      <c r="S512" s="88"/>
      <c r="T512" s="88"/>
      <c r="U512" s="88"/>
      <c r="V512" s="88"/>
      <c r="W512" s="88"/>
      <c r="X512" s="88"/>
      <c r="Y512" s="88"/>
      <c r="Z512" s="88"/>
    </row>
    <row r="513" spans="1:26" ht="30.75" customHeight="1">
      <c r="A513" s="88"/>
      <c r="B513" s="88"/>
      <c r="C513" s="88"/>
      <c r="D513" s="88"/>
      <c r="E513" s="88"/>
      <c r="F513" s="88"/>
      <c r="G513" s="88"/>
      <c r="H513" s="88"/>
      <c r="I513" s="88"/>
      <c r="J513" s="88"/>
      <c r="K513" s="88"/>
      <c r="L513" s="88"/>
      <c r="M513" s="88"/>
      <c r="N513" s="88"/>
      <c r="O513" s="88"/>
      <c r="P513" s="88"/>
      <c r="Q513" s="88"/>
      <c r="R513" s="88"/>
      <c r="S513" s="88"/>
      <c r="T513" s="88"/>
      <c r="U513" s="88"/>
      <c r="V513" s="88"/>
      <c r="W513" s="88"/>
      <c r="X513" s="88"/>
      <c r="Y513" s="88"/>
      <c r="Z513" s="88"/>
    </row>
    <row r="514" spans="1:26" ht="30.75" customHeight="1">
      <c r="A514" s="88"/>
      <c r="B514" s="88"/>
      <c r="C514" s="88"/>
      <c r="D514" s="88"/>
      <c r="E514" s="88"/>
      <c r="F514" s="88"/>
      <c r="G514" s="88"/>
      <c r="H514" s="88"/>
      <c r="I514" s="88"/>
      <c r="J514" s="88"/>
      <c r="K514" s="88"/>
      <c r="L514" s="88"/>
      <c r="M514" s="88"/>
      <c r="N514" s="88"/>
      <c r="O514" s="88"/>
      <c r="P514" s="88"/>
      <c r="Q514" s="88"/>
      <c r="R514" s="88"/>
      <c r="S514" s="88"/>
      <c r="T514" s="88"/>
      <c r="U514" s="88"/>
      <c r="V514" s="88"/>
      <c r="W514" s="88"/>
      <c r="X514" s="88"/>
      <c r="Y514" s="88"/>
      <c r="Z514" s="88"/>
    </row>
    <row r="515" spans="1:26" ht="30.75" customHeight="1">
      <c r="A515" s="88"/>
      <c r="B515" s="88"/>
      <c r="C515" s="88"/>
      <c r="D515" s="88"/>
      <c r="E515" s="88"/>
      <c r="F515" s="88"/>
      <c r="G515" s="88"/>
      <c r="H515" s="88"/>
      <c r="I515" s="88"/>
      <c r="J515" s="88"/>
      <c r="K515" s="88"/>
      <c r="L515" s="88"/>
      <c r="M515" s="88"/>
      <c r="N515" s="88"/>
      <c r="O515" s="88"/>
      <c r="P515" s="88"/>
      <c r="Q515" s="88"/>
      <c r="R515" s="88"/>
      <c r="S515" s="88"/>
      <c r="T515" s="88"/>
      <c r="U515" s="88"/>
      <c r="V515" s="88"/>
      <c r="W515" s="88"/>
      <c r="X515" s="88"/>
      <c r="Y515" s="88"/>
      <c r="Z515" s="88"/>
    </row>
    <row r="516" spans="1:26" ht="30.75" customHeight="1">
      <c r="A516" s="88"/>
      <c r="B516" s="88"/>
      <c r="C516" s="88"/>
      <c r="D516" s="88"/>
      <c r="E516" s="88"/>
      <c r="F516" s="88"/>
      <c r="G516" s="88"/>
      <c r="H516" s="88"/>
      <c r="I516" s="88"/>
      <c r="J516" s="88"/>
      <c r="K516" s="88"/>
      <c r="L516" s="88"/>
      <c r="M516" s="88"/>
      <c r="N516" s="88"/>
      <c r="O516" s="88"/>
      <c r="P516" s="88"/>
      <c r="Q516" s="88"/>
      <c r="R516" s="88"/>
      <c r="S516" s="88"/>
      <c r="T516" s="88"/>
      <c r="U516" s="88"/>
      <c r="V516" s="88"/>
      <c r="W516" s="88"/>
      <c r="X516" s="88"/>
      <c r="Y516" s="88"/>
      <c r="Z516" s="88"/>
    </row>
    <row r="517" spans="1:26" ht="30.75" customHeight="1">
      <c r="A517" s="88"/>
      <c r="B517" s="88"/>
      <c r="C517" s="88"/>
      <c r="D517" s="88"/>
      <c r="E517" s="88"/>
      <c r="F517" s="88"/>
      <c r="G517" s="88"/>
      <c r="H517" s="88"/>
      <c r="I517" s="88"/>
      <c r="J517" s="88"/>
      <c r="K517" s="88"/>
      <c r="L517" s="88"/>
      <c r="M517" s="88"/>
      <c r="N517" s="88"/>
      <c r="O517" s="88"/>
      <c r="P517" s="88"/>
      <c r="Q517" s="88"/>
      <c r="R517" s="88"/>
      <c r="S517" s="88"/>
      <c r="T517" s="88"/>
      <c r="U517" s="88"/>
      <c r="V517" s="88"/>
      <c r="W517" s="88"/>
      <c r="X517" s="88"/>
      <c r="Y517" s="88"/>
      <c r="Z517" s="88"/>
    </row>
    <row r="518" spans="1:26" ht="30.75" customHeight="1">
      <c r="A518" s="88"/>
      <c r="B518" s="88"/>
      <c r="C518" s="88"/>
      <c r="D518" s="88"/>
      <c r="E518" s="88"/>
      <c r="F518" s="88"/>
      <c r="G518" s="88"/>
      <c r="H518" s="88"/>
      <c r="I518" s="88"/>
      <c r="J518" s="88"/>
      <c r="K518" s="88"/>
      <c r="L518" s="88"/>
      <c r="M518" s="88"/>
      <c r="N518" s="88"/>
      <c r="O518" s="88"/>
      <c r="P518" s="88"/>
      <c r="Q518" s="88"/>
      <c r="R518" s="88"/>
      <c r="S518" s="88"/>
      <c r="T518" s="88"/>
      <c r="U518" s="88"/>
      <c r="V518" s="88"/>
      <c r="W518" s="88"/>
      <c r="X518" s="88"/>
      <c r="Y518" s="88"/>
      <c r="Z518" s="88"/>
    </row>
    <row r="519" spans="1:26" ht="30.75" customHeight="1">
      <c r="A519" s="88"/>
      <c r="B519" s="88"/>
      <c r="C519" s="88"/>
      <c r="D519" s="88"/>
      <c r="E519" s="88"/>
      <c r="F519" s="88"/>
      <c r="G519" s="88"/>
      <c r="H519" s="88"/>
      <c r="I519" s="88"/>
      <c r="J519" s="88"/>
      <c r="K519" s="88"/>
      <c r="L519" s="88"/>
      <c r="M519" s="88"/>
      <c r="N519" s="88"/>
      <c r="O519" s="88"/>
      <c r="P519" s="88"/>
      <c r="Q519" s="88"/>
      <c r="R519" s="88"/>
      <c r="S519" s="88"/>
      <c r="T519" s="88"/>
      <c r="U519" s="88"/>
      <c r="V519" s="88"/>
      <c r="W519" s="88"/>
      <c r="X519" s="88"/>
      <c r="Y519" s="88"/>
      <c r="Z519" s="88"/>
    </row>
    <row r="520" spans="1:26" ht="30.75" customHeight="1">
      <c r="A520" s="88"/>
      <c r="B520" s="88"/>
      <c r="C520" s="88"/>
      <c r="D520" s="88"/>
      <c r="E520" s="88"/>
      <c r="F520" s="88"/>
      <c r="G520" s="88"/>
      <c r="H520" s="88"/>
      <c r="I520" s="88"/>
      <c r="J520" s="88"/>
      <c r="K520" s="88"/>
      <c r="L520" s="88"/>
      <c r="M520" s="88"/>
      <c r="N520" s="88"/>
      <c r="O520" s="88"/>
      <c r="P520" s="88"/>
      <c r="Q520" s="88"/>
      <c r="R520" s="88"/>
      <c r="S520" s="88"/>
      <c r="T520" s="88"/>
      <c r="U520" s="88"/>
      <c r="V520" s="88"/>
      <c r="W520" s="88"/>
      <c r="X520" s="88"/>
      <c r="Y520" s="88"/>
      <c r="Z520" s="88"/>
    </row>
    <row r="521" spans="1:26" ht="30.75" customHeight="1">
      <c r="A521" s="88"/>
      <c r="B521" s="88"/>
      <c r="C521" s="88"/>
      <c r="D521" s="88"/>
      <c r="E521" s="88"/>
      <c r="F521" s="88"/>
      <c r="G521" s="88"/>
      <c r="H521" s="88"/>
      <c r="I521" s="88"/>
      <c r="J521" s="88"/>
      <c r="K521" s="88"/>
      <c r="L521" s="88"/>
      <c r="M521" s="88"/>
      <c r="N521" s="88"/>
      <c r="O521" s="88"/>
      <c r="P521" s="88"/>
      <c r="Q521" s="88"/>
      <c r="R521" s="88"/>
      <c r="S521" s="88"/>
      <c r="T521" s="88"/>
      <c r="U521" s="88"/>
      <c r="V521" s="88"/>
      <c r="W521" s="88"/>
      <c r="X521" s="88"/>
      <c r="Y521" s="88"/>
      <c r="Z521" s="88"/>
    </row>
    <row r="522" spans="1:26" ht="30.75" customHeight="1">
      <c r="A522" s="88"/>
      <c r="B522" s="88"/>
      <c r="C522" s="88"/>
      <c r="D522" s="88"/>
      <c r="E522" s="88"/>
      <c r="F522" s="88"/>
      <c r="G522" s="88"/>
      <c r="H522" s="88"/>
      <c r="I522" s="88"/>
      <c r="J522" s="88"/>
      <c r="K522" s="88"/>
      <c r="L522" s="88"/>
      <c r="M522" s="88"/>
      <c r="N522" s="88"/>
      <c r="O522" s="88"/>
      <c r="P522" s="88"/>
      <c r="Q522" s="88"/>
      <c r="R522" s="88"/>
      <c r="S522" s="88"/>
      <c r="T522" s="88"/>
      <c r="U522" s="88"/>
      <c r="V522" s="88"/>
      <c r="W522" s="88"/>
      <c r="X522" s="88"/>
      <c r="Y522" s="88"/>
      <c r="Z522" s="88"/>
    </row>
    <row r="523" spans="1:26" ht="30.75" customHeight="1">
      <c r="A523" s="88"/>
      <c r="B523" s="88"/>
      <c r="C523" s="88"/>
      <c r="D523" s="88"/>
      <c r="E523" s="88"/>
      <c r="F523" s="88"/>
      <c r="G523" s="88"/>
      <c r="H523" s="88"/>
      <c r="I523" s="88"/>
      <c r="J523" s="88"/>
      <c r="K523" s="88"/>
      <c r="L523" s="88"/>
      <c r="M523" s="88"/>
      <c r="N523" s="88"/>
      <c r="O523" s="88"/>
      <c r="P523" s="88"/>
      <c r="Q523" s="88"/>
      <c r="R523" s="88"/>
      <c r="S523" s="88"/>
      <c r="T523" s="88"/>
      <c r="U523" s="88"/>
      <c r="V523" s="88"/>
      <c r="W523" s="88"/>
      <c r="X523" s="88"/>
      <c r="Y523" s="88"/>
      <c r="Z523" s="88"/>
    </row>
    <row r="524" spans="1:26" ht="30.75" customHeight="1">
      <c r="A524" s="88"/>
      <c r="B524" s="88"/>
      <c r="C524" s="88"/>
      <c r="D524" s="88"/>
      <c r="E524" s="88"/>
      <c r="F524" s="88"/>
      <c r="G524" s="88"/>
      <c r="H524" s="88"/>
      <c r="I524" s="88"/>
      <c r="J524" s="88"/>
      <c r="K524" s="88"/>
      <c r="L524" s="88"/>
      <c r="M524" s="88"/>
      <c r="N524" s="88"/>
      <c r="O524" s="88"/>
      <c r="P524" s="88"/>
      <c r="Q524" s="88"/>
      <c r="R524" s="88"/>
      <c r="S524" s="88"/>
      <c r="T524" s="88"/>
      <c r="U524" s="88"/>
      <c r="V524" s="88"/>
      <c r="W524" s="88"/>
      <c r="X524" s="88"/>
      <c r="Y524" s="88"/>
      <c r="Z524" s="88"/>
    </row>
    <row r="525" spans="1:26" ht="30.75" customHeight="1">
      <c r="A525" s="88"/>
      <c r="B525" s="88"/>
      <c r="C525" s="88"/>
      <c r="D525" s="88"/>
      <c r="E525" s="88"/>
      <c r="F525" s="88"/>
      <c r="G525" s="88"/>
      <c r="H525" s="88"/>
      <c r="I525" s="88"/>
      <c r="J525" s="88"/>
      <c r="K525" s="88"/>
      <c r="L525" s="88"/>
      <c r="M525" s="88"/>
      <c r="N525" s="88"/>
      <c r="O525" s="88"/>
      <c r="P525" s="88"/>
      <c r="Q525" s="88"/>
      <c r="R525" s="88"/>
      <c r="S525" s="88"/>
      <c r="T525" s="88"/>
      <c r="U525" s="88"/>
      <c r="V525" s="88"/>
      <c r="W525" s="88"/>
      <c r="X525" s="88"/>
      <c r="Y525" s="88"/>
      <c r="Z525" s="88"/>
    </row>
    <row r="526" spans="1:26" ht="30.75" customHeight="1">
      <c r="A526" s="88"/>
      <c r="B526" s="88"/>
      <c r="C526" s="88"/>
      <c r="D526" s="88"/>
      <c r="E526" s="88"/>
      <c r="F526" s="88"/>
      <c r="G526" s="88"/>
      <c r="H526" s="88"/>
      <c r="I526" s="88"/>
      <c r="J526" s="88"/>
      <c r="K526" s="88"/>
      <c r="L526" s="88"/>
      <c r="M526" s="88"/>
      <c r="N526" s="88"/>
      <c r="O526" s="88"/>
      <c r="P526" s="88"/>
      <c r="Q526" s="88"/>
      <c r="R526" s="88"/>
      <c r="S526" s="88"/>
      <c r="T526" s="88"/>
      <c r="U526" s="88"/>
      <c r="V526" s="88"/>
      <c r="W526" s="88"/>
      <c r="X526" s="88"/>
      <c r="Y526" s="88"/>
      <c r="Z526" s="88"/>
    </row>
    <row r="527" spans="1:26" ht="30.75" customHeight="1">
      <c r="A527" s="88"/>
      <c r="B527" s="88"/>
      <c r="C527" s="88"/>
      <c r="D527" s="88"/>
      <c r="E527" s="88"/>
      <c r="F527" s="88"/>
      <c r="G527" s="88"/>
      <c r="H527" s="88"/>
      <c r="I527" s="88"/>
      <c r="J527" s="88"/>
      <c r="K527" s="88"/>
      <c r="L527" s="88"/>
      <c r="M527" s="88"/>
      <c r="N527" s="88"/>
      <c r="O527" s="88"/>
      <c r="P527" s="88"/>
      <c r="Q527" s="88"/>
      <c r="R527" s="88"/>
      <c r="S527" s="88"/>
      <c r="T527" s="88"/>
      <c r="U527" s="88"/>
      <c r="V527" s="88"/>
      <c r="W527" s="88"/>
      <c r="X527" s="88"/>
      <c r="Y527" s="88"/>
      <c r="Z527" s="88"/>
    </row>
    <row r="528" spans="1:26" ht="30.75" customHeight="1">
      <c r="A528" s="88"/>
      <c r="B528" s="88"/>
      <c r="C528" s="88"/>
      <c r="D528" s="88"/>
      <c r="E528" s="88"/>
      <c r="F528" s="88"/>
      <c r="G528" s="88"/>
      <c r="H528" s="88"/>
      <c r="I528" s="88"/>
      <c r="J528" s="88"/>
      <c r="K528" s="88"/>
      <c r="L528" s="88"/>
      <c r="M528" s="88"/>
      <c r="N528" s="88"/>
      <c r="O528" s="88"/>
      <c r="P528" s="88"/>
      <c r="Q528" s="88"/>
      <c r="R528" s="88"/>
      <c r="S528" s="88"/>
      <c r="T528" s="88"/>
      <c r="U528" s="88"/>
      <c r="V528" s="88"/>
      <c r="W528" s="88"/>
      <c r="X528" s="88"/>
      <c r="Y528" s="88"/>
      <c r="Z528" s="88"/>
    </row>
    <row r="529" spans="1:26" ht="30.75" customHeight="1">
      <c r="A529" s="88"/>
      <c r="B529" s="88"/>
      <c r="C529" s="88"/>
      <c r="D529" s="88"/>
      <c r="E529" s="88"/>
      <c r="F529" s="88"/>
      <c r="G529" s="88"/>
      <c r="H529" s="88"/>
      <c r="I529" s="88"/>
      <c r="J529" s="88"/>
      <c r="K529" s="88"/>
      <c r="L529" s="88"/>
      <c r="M529" s="88"/>
      <c r="N529" s="88"/>
      <c r="O529" s="88"/>
      <c r="P529" s="88"/>
      <c r="Q529" s="88"/>
      <c r="R529" s="88"/>
      <c r="S529" s="88"/>
      <c r="T529" s="88"/>
      <c r="U529" s="88"/>
      <c r="V529" s="88"/>
      <c r="W529" s="88"/>
      <c r="X529" s="88"/>
      <c r="Y529" s="88"/>
      <c r="Z529" s="88"/>
    </row>
    <row r="530" spans="1:26" ht="30.75" customHeight="1">
      <c r="A530" s="88"/>
      <c r="B530" s="88"/>
      <c r="C530" s="88"/>
      <c r="D530" s="88"/>
      <c r="E530" s="88"/>
      <c r="F530" s="88"/>
      <c r="G530" s="88"/>
      <c r="H530" s="88"/>
      <c r="I530" s="88"/>
      <c r="J530" s="88"/>
      <c r="K530" s="88"/>
      <c r="L530" s="88"/>
      <c r="M530" s="88"/>
      <c r="N530" s="88"/>
      <c r="O530" s="88"/>
      <c r="P530" s="88"/>
      <c r="Q530" s="88"/>
      <c r="R530" s="88"/>
      <c r="S530" s="88"/>
      <c r="T530" s="88"/>
      <c r="U530" s="88"/>
      <c r="V530" s="88"/>
      <c r="W530" s="88"/>
      <c r="X530" s="88"/>
      <c r="Y530" s="88"/>
      <c r="Z530" s="88"/>
    </row>
    <row r="531" spans="1:26" ht="30.75" customHeight="1">
      <c r="A531" s="88"/>
      <c r="B531" s="88"/>
      <c r="C531" s="88"/>
      <c r="D531" s="88"/>
      <c r="E531" s="88"/>
      <c r="F531" s="88"/>
      <c r="G531" s="88"/>
      <c r="H531" s="88"/>
      <c r="I531" s="88"/>
      <c r="J531" s="88"/>
      <c r="K531" s="88"/>
      <c r="L531" s="88"/>
      <c r="M531" s="88"/>
      <c r="N531" s="88"/>
      <c r="O531" s="88"/>
      <c r="P531" s="88"/>
      <c r="Q531" s="88"/>
      <c r="R531" s="88"/>
      <c r="S531" s="88"/>
      <c r="T531" s="88"/>
      <c r="U531" s="88"/>
      <c r="V531" s="88"/>
      <c r="W531" s="88"/>
      <c r="X531" s="88"/>
      <c r="Y531" s="88"/>
      <c r="Z531" s="88"/>
    </row>
    <row r="532" spans="1:26" ht="30.75" customHeight="1">
      <c r="A532" s="88"/>
      <c r="B532" s="88"/>
      <c r="C532" s="88"/>
      <c r="D532" s="88"/>
      <c r="E532" s="88"/>
      <c r="F532" s="88"/>
      <c r="G532" s="88"/>
      <c r="H532" s="88"/>
      <c r="I532" s="88"/>
      <c r="J532" s="88"/>
      <c r="K532" s="88"/>
      <c r="L532" s="88"/>
      <c r="M532" s="88"/>
      <c r="N532" s="88"/>
      <c r="O532" s="88"/>
      <c r="P532" s="88"/>
      <c r="Q532" s="88"/>
      <c r="R532" s="88"/>
      <c r="S532" s="88"/>
      <c r="T532" s="88"/>
      <c r="U532" s="88"/>
      <c r="V532" s="88"/>
      <c r="W532" s="88"/>
      <c r="X532" s="88"/>
      <c r="Y532" s="88"/>
      <c r="Z532" s="88"/>
    </row>
    <row r="533" spans="1:26" ht="30.75" customHeight="1">
      <c r="A533" s="88"/>
      <c r="B533" s="88"/>
      <c r="C533" s="88"/>
      <c r="D533" s="88"/>
      <c r="E533" s="88"/>
      <c r="F533" s="88"/>
      <c r="G533" s="88"/>
      <c r="H533" s="88"/>
      <c r="I533" s="88"/>
      <c r="J533" s="88"/>
      <c r="K533" s="88"/>
      <c r="L533" s="88"/>
      <c r="M533" s="88"/>
      <c r="N533" s="88"/>
      <c r="O533" s="88"/>
      <c r="P533" s="88"/>
      <c r="Q533" s="88"/>
      <c r="R533" s="88"/>
      <c r="S533" s="88"/>
      <c r="T533" s="88"/>
      <c r="U533" s="88"/>
      <c r="V533" s="88"/>
      <c r="W533" s="88"/>
      <c r="X533" s="88"/>
      <c r="Y533" s="88"/>
      <c r="Z533" s="88"/>
    </row>
    <row r="534" spans="1:26" ht="30.75" customHeight="1">
      <c r="A534" s="88"/>
      <c r="B534" s="88"/>
      <c r="C534" s="88"/>
      <c r="D534" s="88"/>
      <c r="E534" s="88"/>
      <c r="F534" s="88"/>
      <c r="G534" s="88"/>
      <c r="H534" s="88"/>
      <c r="I534" s="88"/>
      <c r="J534" s="88"/>
      <c r="K534" s="88"/>
      <c r="L534" s="88"/>
      <c r="M534" s="88"/>
      <c r="N534" s="88"/>
      <c r="O534" s="88"/>
      <c r="P534" s="88"/>
      <c r="Q534" s="88"/>
      <c r="R534" s="88"/>
      <c r="S534" s="88"/>
      <c r="T534" s="88"/>
      <c r="U534" s="88"/>
      <c r="V534" s="88"/>
      <c r="W534" s="88"/>
      <c r="X534" s="88"/>
      <c r="Y534" s="88"/>
      <c r="Z534" s="88"/>
    </row>
    <row r="535" spans="1:26" ht="30.75" customHeight="1">
      <c r="A535" s="88"/>
      <c r="B535" s="88"/>
      <c r="C535" s="88"/>
      <c r="D535" s="88"/>
      <c r="E535" s="88"/>
      <c r="F535" s="88"/>
      <c r="G535" s="88"/>
      <c r="H535" s="88"/>
      <c r="I535" s="88"/>
      <c r="J535" s="88"/>
      <c r="K535" s="88"/>
      <c r="L535" s="88"/>
      <c r="M535" s="88"/>
      <c r="N535" s="88"/>
      <c r="O535" s="88"/>
      <c r="P535" s="88"/>
      <c r="Q535" s="88"/>
      <c r="R535" s="88"/>
      <c r="S535" s="88"/>
      <c r="T535" s="88"/>
      <c r="U535" s="88"/>
      <c r="V535" s="88"/>
      <c r="W535" s="88"/>
      <c r="X535" s="88"/>
      <c r="Y535" s="88"/>
      <c r="Z535" s="88"/>
    </row>
    <row r="536" spans="1:26" ht="30.75" customHeight="1">
      <c r="A536" s="88"/>
      <c r="B536" s="88"/>
      <c r="C536" s="88"/>
      <c r="D536" s="88"/>
      <c r="E536" s="88"/>
      <c r="F536" s="88"/>
      <c r="G536" s="88"/>
      <c r="H536" s="88"/>
      <c r="I536" s="88"/>
      <c r="J536" s="88"/>
      <c r="K536" s="88"/>
      <c r="L536" s="88"/>
      <c r="M536" s="88"/>
      <c r="N536" s="88"/>
      <c r="O536" s="88"/>
      <c r="P536" s="88"/>
      <c r="Q536" s="88"/>
      <c r="R536" s="88"/>
      <c r="S536" s="88"/>
      <c r="T536" s="88"/>
      <c r="U536" s="88"/>
      <c r="V536" s="88"/>
      <c r="W536" s="88"/>
      <c r="X536" s="88"/>
      <c r="Y536" s="88"/>
      <c r="Z536" s="88"/>
    </row>
    <row r="537" spans="1:26" ht="30.75" customHeight="1">
      <c r="A537" s="88"/>
      <c r="B537" s="88"/>
      <c r="C537" s="88"/>
      <c r="D537" s="88"/>
      <c r="E537" s="88"/>
      <c r="F537" s="88"/>
      <c r="G537" s="88"/>
      <c r="H537" s="88"/>
      <c r="I537" s="88"/>
      <c r="J537" s="88"/>
      <c r="K537" s="88"/>
      <c r="L537" s="88"/>
      <c r="M537" s="88"/>
      <c r="N537" s="88"/>
      <c r="O537" s="88"/>
      <c r="P537" s="88"/>
      <c r="Q537" s="88"/>
      <c r="R537" s="88"/>
      <c r="S537" s="88"/>
      <c r="T537" s="88"/>
      <c r="U537" s="88"/>
      <c r="V537" s="88"/>
      <c r="W537" s="88"/>
      <c r="X537" s="88"/>
      <c r="Y537" s="88"/>
      <c r="Z537" s="88"/>
    </row>
    <row r="538" spans="1:26" ht="30.75" customHeight="1">
      <c r="A538" s="88"/>
      <c r="B538" s="88"/>
      <c r="C538" s="88"/>
      <c r="D538" s="88"/>
      <c r="E538" s="88"/>
      <c r="F538" s="88"/>
      <c r="G538" s="88"/>
      <c r="H538" s="88"/>
      <c r="I538" s="88"/>
      <c r="J538" s="88"/>
      <c r="K538" s="88"/>
      <c r="L538" s="88"/>
      <c r="M538" s="88"/>
      <c r="N538" s="88"/>
      <c r="O538" s="88"/>
      <c r="P538" s="88"/>
      <c r="Q538" s="88"/>
      <c r="R538" s="88"/>
      <c r="S538" s="88"/>
      <c r="T538" s="88"/>
      <c r="U538" s="88"/>
      <c r="V538" s="88"/>
      <c r="W538" s="88"/>
      <c r="X538" s="88"/>
      <c r="Y538" s="88"/>
      <c r="Z538" s="88"/>
    </row>
    <row r="539" spans="1:26" ht="30.75" customHeight="1">
      <c r="A539" s="88"/>
      <c r="B539" s="88"/>
      <c r="C539" s="88"/>
      <c r="D539" s="88"/>
      <c r="E539" s="88"/>
      <c r="F539" s="88"/>
      <c r="G539" s="88"/>
      <c r="H539" s="88"/>
      <c r="I539" s="88"/>
      <c r="J539" s="88"/>
      <c r="K539" s="88"/>
      <c r="L539" s="88"/>
      <c r="M539" s="88"/>
      <c r="N539" s="88"/>
      <c r="O539" s="88"/>
      <c r="P539" s="88"/>
      <c r="Q539" s="88"/>
      <c r="R539" s="88"/>
      <c r="S539" s="88"/>
      <c r="T539" s="88"/>
      <c r="U539" s="88"/>
      <c r="V539" s="88"/>
      <c r="W539" s="88"/>
      <c r="X539" s="88"/>
      <c r="Y539" s="88"/>
      <c r="Z539" s="88"/>
    </row>
    <row r="540" spans="1:26" ht="30.75" customHeight="1">
      <c r="A540" s="88"/>
      <c r="B540" s="88"/>
      <c r="C540" s="88"/>
      <c r="D540" s="88"/>
      <c r="E540" s="88"/>
      <c r="F540" s="88"/>
      <c r="G540" s="88"/>
      <c r="H540" s="88"/>
      <c r="I540" s="88"/>
      <c r="J540" s="88"/>
      <c r="K540" s="88"/>
      <c r="L540" s="88"/>
      <c r="M540" s="88"/>
      <c r="N540" s="88"/>
      <c r="O540" s="88"/>
      <c r="P540" s="88"/>
      <c r="Q540" s="88"/>
      <c r="R540" s="88"/>
      <c r="S540" s="88"/>
      <c r="T540" s="88"/>
      <c r="U540" s="88"/>
      <c r="V540" s="88"/>
      <c r="W540" s="88"/>
      <c r="X540" s="88"/>
      <c r="Y540" s="88"/>
      <c r="Z540" s="88"/>
    </row>
    <row r="541" spans="1:26" ht="30.75" customHeight="1">
      <c r="A541" s="88"/>
      <c r="B541" s="88"/>
      <c r="C541" s="88"/>
      <c r="D541" s="88"/>
      <c r="E541" s="88"/>
      <c r="F541" s="88"/>
      <c r="G541" s="88"/>
      <c r="H541" s="88"/>
      <c r="I541" s="88"/>
      <c r="J541" s="88"/>
      <c r="K541" s="88"/>
      <c r="L541" s="88"/>
      <c r="M541" s="88"/>
      <c r="N541" s="88"/>
      <c r="O541" s="88"/>
      <c r="P541" s="88"/>
      <c r="Q541" s="88"/>
      <c r="R541" s="88"/>
      <c r="S541" s="88"/>
      <c r="T541" s="88"/>
      <c r="U541" s="88"/>
      <c r="V541" s="88"/>
      <c r="W541" s="88"/>
      <c r="X541" s="88"/>
      <c r="Y541" s="88"/>
      <c r="Z541" s="88"/>
    </row>
    <row r="542" spans="1:26" ht="30.75" customHeight="1">
      <c r="A542" s="88"/>
      <c r="B542" s="88"/>
      <c r="C542" s="88"/>
      <c r="D542" s="88"/>
      <c r="E542" s="88"/>
      <c r="F542" s="88"/>
      <c r="G542" s="88"/>
      <c r="H542" s="88"/>
      <c r="I542" s="88"/>
      <c r="J542" s="88"/>
      <c r="K542" s="88"/>
      <c r="L542" s="88"/>
      <c r="M542" s="88"/>
      <c r="N542" s="88"/>
      <c r="O542" s="88"/>
      <c r="P542" s="88"/>
      <c r="Q542" s="88"/>
      <c r="R542" s="88"/>
      <c r="S542" s="88"/>
      <c r="T542" s="88"/>
      <c r="U542" s="88"/>
      <c r="V542" s="88"/>
      <c r="W542" s="88"/>
      <c r="X542" s="88"/>
      <c r="Y542" s="88"/>
      <c r="Z542" s="88"/>
    </row>
    <row r="543" spans="1:26" ht="30.75" customHeight="1">
      <c r="A543" s="88"/>
      <c r="B543" s="88"/>
      <c r="C543" s="88"/>
      <c r="D543" s="88"/>
      <c r="E543" s="88"/>
      <c r="F543" s="88"/>
      <c r="G543" s="88"/>
      <c r="H543" s="88"/>
      <c r="I543" s="88"/>
      <c r="J543" s="88"/>
      <c r="K543" s="88"/>
      <c r="L543" s="88"/>
      <c r="M543" s="88"/>
      <c r="N543" s="88"/>
      <c r="O543" s="88"/>
      <c r="P543" s="88"/>
      <c r="Q543" s="88"/>
      <c r="R543" s="88"/>
      <c r="S543" s="88"/>
      <c r="T543" s="88"/>
      <c r="U543" s="88"/>
      <c r="V543" s="88"/>
      <c r="W543" s="88"/>
      <c r="X543" s="88"/>
      <c r="Y543" s="88"/>
      <c r="Z543" s="88"/>
    </row>
    <row r="544" spans="1:26" ht="30.75" customHeight="1">
      <c r="A544" s="88"/>
      <c r="B544" s="88"/>
      <c r="C544" s="88"/>
      <c r="D544" s="88"/>
      <c r="E544" s="88"/>
      <c r="F544" s="88"/>
      <c r="G544" s="88"/>
      <c r="H544" s="88"/>
      <c r="I544" s="88"/>
      <c r="J544" s="88"/>
      <c r="K544" s="88"/>
      <c r="L544" s="88"/>
      <c r="M544" s="88"/>
      <c r="N544" s="88"/>
      <c r="O544" s="88"/>
      <c r="P544" s="88"/>
      <c r="Q544" s="88"/>
      <c r="R544" s="88"/>
      <c r="S544" s="88"/>
      <c r="T544" s="88"/>
      <c r="U544" s="88"/>
      <c r="V544" s="88"/>
      <c r="W544" s="88"/>
      <c r="X544" s="88"/>
      <c r="Y544" s="88"/>
      <c r="Z544" s="88"/>
    </row>
    <row r="545" spans="1:26" ht="30.75" customHeight="1">
      <c r="A545" s="88"/>
      <c r="B545" s="88"/>
      <c r="C545" s="88"/>
      <c r="D545" s="88"/>
      <c r="E545" s="88"/>
      <c r="F545" s="88"/>
      <c r="G545" s="88"/>
      <c r="H545" s="88"/>
      <c r="I545" s="88"/>
      <c r="J545" s="88"/>
      <c r="K545" s="88"/>
      <c r="L545" s="88"/>
      <c r="M545" s="88"/>
      <c r="N545" s="88"/>
      <c r="O545" s="88"/>
      <c r="P545" s="88"/>
      <c r="Q545" s="88"/>
      <c r="R545" s="88"/>
      <c r="S545" s="88"/>
      <c r="T545" s="88"/>
      <c r="U545" s="88"/>
      <c r="V545" s="88"/>
      <c r="W545" s="88"/>
      <c r="X545" s="88"/>
      <c r="Y545" s="88"/>
      <c r="Z545" s="88"/>
    </row>
    <row r="546" spans="1:26" ht="30.75" customHeight="1">
      <c r="A546" s="88"/>
      <c r="B546" s="88"/>
      <c r="C546" s="88"/>
      <c r="D546" s="88"/>
      <c r="E546" s="88"/>
      <c r="F546" s="88"/>
      <c r="G546" s="88"/>
      <c r="H546" s="88"/>
      <c r="I546" s="88"/>
      <c r="J546" s="88"/>
      <c r="K546" s="88"/>
      <c r="L546" s="88"/>
      <c r="M546" s="88"/>
      <c r="N546" s="88"/>
      <c r="O546" s="88"/>
      <c r="P546" s="88"/>
      <c r="Q546" s="88"/>
      <c r="R546" s="88"/>
      <c r="S546" s="88"/>
      <c r="T546" s="88"/>
      <c r="U546" s="88"/>
      <c r="V546" s="88"/>
      <c r="W546" s="88"/>
      <c r="X546" s="88"/>
      <c r="Y546" s="88"/>
      <c r="Z546" s="88"/>
    </row>
    <row r="547" spans="1:26" ht="30.75" customHeight="1">
      <c r="A547" s="88"/>
      <c r="B547" s="88"/>
      <c r="C547" s="88"/>
      <c r="D547" s="88"/>
      <c r="E547" s="88"/>
      <c r="F547" s="88"/>
      <c r="G547" s="88"/>
      <c r="H547" s="88"/>
      <c r="I547" s="88"/>
      <c r="J547" s="88"/>
      <c r="K547" s="88"/>
      <c r="L547" s="88"/>
      <c r="M547" s="88"/>
      <c r="N547" s="88"/>
      <c r="O547" s="88"/>
      <c r="P547" s="88"/>
      <c r="Q547" s="88"/>
      <c r="R547" s="88"/>
      <c r="S547" s="88"/>
      <c r="T547" s="88"/>
      <c r="U547" s="88"/>
      <c r="V547" s="88"/>
      <c r="W547" s="88"/>
      <c r="X547" s="88"/>
      <c r="Y547" s="88"/>
      <c r="Z547" s="88"/>
    </row>
    <row r="548" spans="1:26" ht="30.75" customHeight="1">
      <c r="A548" s="88"/>
      <c r="B548" s="88"/>
      <c r="C548" s="88"/>
      <c r="D548" s="88"/>
      <c r="E548" s="88"/>
      <c r="F548" s="88"/>
      <c r="G548" s="88"/>
      <c r="H548" s="88"/>
      <c r="I548" s="88"/>
      <c r="J548" s="88"/>
      <c r="K548" s="88"/>
      <c r="L548" s="88"/>
      <c r="M548" s="88"/>
      <c r="N548" s="88"/>
      <c r="O548" s="88"/>
      <c r="P548" s="88"/>
      <c r="Q548" s="88"/>
      <c r="R548" s="88"/>
      <c r="S548" s="88"/>
      <c r="T548" s="88"/>
      <c r="U548" s="88"/>
      <c r="V548" s="88"/>
      <c r="W548" s="88"/>
      <c r="X548" s="88"/>
      <c r="Y548" s="88"/>
      <c r="Z548" s="88"/>
    </row>
    <row r="549" spans="1:26" ht="30.75" customHeight="1">
      <c r="A549" s="88"/>
      <c r="B549" s="88"/>
      <c r="C549" s="88"/>
      <c r="D549" s="88"/>
      <c r="E549" s="88"/>
      <c r="F549" s="88"/>
      <c r="G549" s="88"/>
      <c r="H549" s="88"/>
      <c r="I549" s="88"/>
      <c r="J549" s="88"/>
      <c r="K549" s="88"/>
      <c r="L549" s="88"/>
      <c r="M549" s="88"/>
      <c r="N549" s="88"/>
      <c r="O549" s="88"/>
      <c r="P549" s="88"/>
      <c r="Q549" s="88"/>
      <c r="R549" s="88"/>
      <c r="S549" s="88"/>
      <c r="T549" s="88"/>
      <c r="U549" s="88"/>
      <c r="V549" s="88"/>
      <c r="W549" s="88"/>
      <c r="X549" s="88"/>
      <c r="Y549" s="88"/>
      <c r="Z549" s="88"/>
    </row>
    <row r="550" spans="1:26" ht="30.75" customHeight="1">
      <c r="A550" s="88"/>
      <c r="B550" s="88"/>
      <c r="C550" s="88"/>
      <c r="D550" s="88"/>
      <c r="E550" s="88"/>
      <c r="F550" s="88"/>
      <c r="G550" s="88"/>
      <c r="H550" s="88"/>
      <c r="I550" s="88"/>
      <c r="J550" s="88"/>
      <c r="K550" s="88"/>
      <c r="L550" s="88"/>
      <c r="M550" s="88"/>
      <c r="N550" s="88"/>
      <c r="O550" s="88"/>
      <c r="P550" s="88"/>
      <c r="Q550" s="88"/>
      <c r="R550" s="88"/>
      <c r="S550" s="88"/>
      <c r="T550" s="88"/>
      <c r="U550" s="88"/>
      <c r="V550" s="88"/>
      <c r="W550" s="88"/>
      <c r="X550" s="88"/>
      <c r="Y550" s="88"/>
      <c r="Z550" s="88"/>
    </row>
    <row r="551" spans="1:26" ht="30.75" customHeight="1">
      <c r="A551" s="88"/>
      <c r="B551" s="88"/>
      <c r="C551" s="88"/>
      <c r="D551" s="88"/>
      <c r="E551" s="88"/>
      <c r="F551" s="88"/>
      <c r="G551" s="88"/>
      <c r="H551" s="88"/>
      <c r="I551" s="88"/>
      <c r="J551" s="88"/>
      <c r="K551" s="88"/>
      <c r="L551" s="88"/>
      <c r="M551" s="88"/>
      <c r="N551" s="88"/>
      <c r="O551" s="88"/>
      <c r="P551" s="88"/>
      <c r="Q551" s="88"/>
      <c r="R551" s="88"/>
      <c r="S551" s="88"/>
      <c r="T551" s="88"/>
      <c r="U551" s="88"/>
      <c r="V551" s="88"/>
      <c r="W551" s="88"/>
      <c r="X551" s="88"/>
      <c r="Y551" s="88"/>
      <c r="Z551" s="88"/>
    </row>
    <row r="552" spans="1:26" ht="30.75" customHeight="1">
      <c r="A552" s="88"/>
      <c r="B552" s="88"/>
      <c r="C552" s="88"/>
      <c r="D552" s="88"/>
      <c r="E552" s="88"/>
      <c r="F552" s="88"/>
      <c r="G552" s="88"/>
      <c r="H552" s="88"/>
      <c r="I552" s="88"/>
      <c r="J552" s="88"/>
      <c r="K552" s="88"/>
      <c r="L552" s="88"/>
      <c r="M552" s="88"/>
      <c r="N552" s="88"/>
      <c r="O552" s="88"/>
      <c r="P552" s="88"/>
      <c r="Q552" s="88"/>
      <c r="R552" s="88"/>
      <c r="S552" s="88"/>
      <c r="T552" s="88"/>
      <c r="U552" s="88"/>
      <c r="V552" s="88"/>
      <c r="W552" s="88"/>
      <c r="X552" s="88"/>
      <c r="Y552" s="88"/>
      <c r="Z552" s="88"/>
    </row>
    <row r="553" spans="1:26" ht="30.75" customHeight="1">
      <c r="A553" s="88"/>
      <c r="B553" s="88"/>
      <c r="C553" s="88"/>
      <c r="D553" s="88"/>
      <c r="E553" s="88"/>
      <c r="F553" s="88"/>
      <c r="G553" s="88"/>
      <c r="H553" s="88"/>
      <c r="I553" s="88"/>
      <c r="J553" s="88"/>
      <c r="K553" s="88"/>
      <c r="L553" s="88"/>
      <c r="M553" s="88"/>
      <c r="N553" s="88"/>
      <c r="O553" s="88"/>
      <c r="P553" s="88"/>
      <c r="Q553" s="88"/>
      <c r="R553" s="88"/>
      <c r="S553" s="88"/>
      <c r="T553" s="88"/>
      <c r="U553" s="88"/>
      <c r="V553" s="88"/>
      <c r="W553" s="88"/>
      <c r="X553" s="88"/>
      <c r="Y553" s="88"/>
      <c r="Z553" s="88"/>
    </row>
    <row r="554" spans="1:26" ht="30.75" customHeight="1">
      <c r="A554" s="88"/>
      <c r="B554" s="88"/>
      <c r="C554" s="88"/>
      <c r="D554" s="88"/>
      <c r="E554" s="88"/>
      <c r="F554" s="88"/>
      <c r="G554" s="88"/>
      <c r="H554" s="88"/>
      <c r="I554" s="88"/>
      <c r="J554" s="88"/>
      <c r="K554" s="88"/>
      <c r="L554" s="88"/>
      <c r="M554" s="88"/>
      <c r="N554" s="88"/>
      <c r="O554" s="88"/>
      <c r="P554" s="88"/>
      <c r="Q554" s="88"/>
      <c r="R554" s="88"/>
      <c r="S554" s="88"/>
      <c r="T554" s="88"/>
      <c r="U554" s="88"/>
      <c r="V554" s="88"/>
      <c r="W554" s="88"/>
      <c r="X554" s="88"/>
      <c r="Y554" s="88"/>
      <c r="Z554" s="88"/>
    </row>
    <row r="555" spans="1:26" ht="30.75" customHeight="1">
      <c r="A555" s="88"/>
      <c r="B555" s="88"/>
      <c r="C555" s="88"/>
      <c r="D555" s="88"/>
      <c r="E555" s="88"/>
      <c r="F555" s="88"/>
      <c r="G555" s="88"/>
      <c r="H555" s="88"/>
      <c r="I555" s="88"/>
      <c r="J555" s="88"/>
      <c r="K555" s="88"/>
      <c r="L555" s="88"/>
      <c r="M555" s="88"/>
      <c r="N555" s="88"/>
      <c r="O555" s="88"/>
      <c r="P555" s="88"/>
      <c r="Q555" s="88"/>
      <c r="R555" s="88"/>
      <c r="S555" s="88"/>
      <c r="T555" s="88"/>
      <c r="U555" s="88"/>
      <c r="V555" s="88"/>
      <c r="W555" s="88"/>
      <c r="X555" s="88"/>
      <c r="Y555" s="88"/>
      <c r="Z555" s="88"/>
    </row>
    <row r="556" spans="1:26" ht="30.75" customHeight="1">
      <c r="A556" s="88"/>
      <c r="B556" s="88"/>
      <c r="C556" s="88"/>
      <c r="D556" s="88"/>
      <c r="E556" s="88"/>
      <c r="F556" s="88"/>
      <c r="G556" s="88"/>
      <c r="H556" s="88"/>
      <c r="I556" s="88"/>
      <c r="J556" s="88"/>
      <c r="K556" s="88"/>
      <c r="L556" s="88"/>
      <c r="M556" s="88"/>
      <c r="N556" s="88"/>
      <c r="O556" s="88"/>
      <c r="P556" s="88"/>
      <c r="Q556" s="88"/>
      <c r="R556" s="88"/>
      <c r="S556" s="88"/>
      <c r="T556" s="88"/>
      <c r="U556" s="88"/>
      <c r="V556" s="88"/>
      <c r="W556" s="88"/>
      <c r="X556" s="88"/>
      <c r="Y556" s="88"/>
      <c r="Z556" s="88"/>
    </row>
    <row r="557" spans="1:26" ht="30.75" customHeight="1">
      <c r="A557" s="88"/>
      <c r="B557" s="88"/>
      <c r="C557" s="88"/>
      <c r="D557" s="88"/>
      <c r="E557" s="88"/>
      <c r="F557" s="88"/>
      <c r="G557" s="88"/>
      <c r="H557" s="88"/>
      <c r="I557" s="88"/>
      <c r="J557" s="88"/>
      <c r="K557" s="88"/>
      <c r="L557" s="88"/>
      <c r="M557" s="88"/>
      <c r="N557" s="88"/>
      <c r="O557" s="88"/>
      <c r="P557" s="88"/>
      <c r="Q557" s="88"/>
      <c r="R557" s="88"/>
      <c r="S557" s="88"/>
      <c r="T557" s="88"/>
      <c r="U557" s="88"/>
      <c r="V557" s="88"/>
      <c r="W557" s="88"/>
      <c r="X557" s="88"/>
      <c r="Y557" s="88"/>
      <c r="Z557" s="88"/>
    </row>
    <row r="558" spans="1:26" ht="30.75" customHeight="1">
      <c r="A558" s="88"/>
      <c r="B558" s="88"/>
      <c r="C558" s="88"/>
      <c r="D558" s="88"/>
      <c r="E558" s="88"/>
      <c r="F558" s="88"/>
      <c r="G558" s="88"/>
      <c r="H558" s="88"/>
      <c r="I558" s="88"/>
      <c r="J558" s="88"/>
      <c r="K558" s="88"/>
      <c r="L558" s="88"/>
      <c r="M558" s="88"/>
      <c r="N558" s="88"/>
      <c r="O558" s="88"/>
      <c r="P558" s="88"/>
      <c r="Q558" s="88"/>
      <c r="R558" s="88"/>
      <c r="S558" s="88"/>
      <c r="T558" s="88"/>
      <c r="U558" s="88"/>
      <c r="V558" s="88"/>
      <c r="W558" s="88"/>
      <c r="X558" s="88"/>
      <c r="Y558" s="88"/>
      <c r="Z558" s="88"/>
    </row>
    <row r="559" spans="1:26" ht="30.75" customHeight="1">
      <c r="A559" s="88"/>
      <c r="B559" s="88"/>
      <c r="C559" s="88"/>
      <c r="D559" s="88"/>
      <c r="E559" s="88"/>
      <c r="F559" s="88"/>
      <c r="G559" s="88"/>
      <c r="H559" s="88"/>
      <c r="I559" s="88"/>
      <c r="J559" s="88"/>
      <c r="K559" s="88"/>
      <c r="L559" s="88"/>
      <c r="M559" s="88"/>
      <c r="N559" s="88"/>
      <c r="O559" s="88"/>
      <c r="P559" s="88"/>
      <c r="Q559" s="88"/>
      <c r="R559" s="88"/>
      <c r="S559" s="88"/>
      <c r="T559" s="88"/>
      <c r="U559" s="88"/>
      <c r="V559" s="88"/>
      <c r="W559" s="88"/>
      <c r="X559" s="88"/>
      <c r="Y559" s="88"/>
      <c r="Z559" s="88"/>
    </row>
    <row r="560" spans="1:26" ht="30.75" customHeight="1">
      <c r="A560" s="88"/>
      <c r="B560" s="88"/>
      <c r="C560" s="88"/>
      <c r="D560" s="88"/>
      <c r="E560" s="88"/>
      <c r="F560" s="88"/>
      <c r="G560" s="88"/>
      <c r="H560" s="88"/>
      <c r="I560" s="88"/>
      <c r="J560" s="88"/>
      <c r="K560" s="88"/>
      <c r="L560" s="88"/>
      <c r="M560" s="88"/>
      <c r="N560" s="88"/>
      <c r="O560" s="88"/>
      <c r="P560" s="88"/>
      <c r="Q560" s="88"/>
      <c r="R560" s="88"/>
      <c r="S560" s="88"/>
      <c r="T560" s="88"/>
      <c r="U560" s="88"/>
      <c r="V560" s="88"/>
      <c r="W560" s="88"/>
      <c r="X560" s="88"/>
      <c r="Y560" s="88"/>
      <c r="Z560" s="88"/>
    </row>
    <row r="561" spans="1:26" ht="30.75" customHeight="1">
      <c r="A561" s="88"/>
      <c r="B561" s="88"/>
      <c r="C561" s="88"/>
      <c r="D561" s="88"/>
      <c r="E561" s="88"/>
      <c r="F561" s="88"/>
      <c r="G561" s="88"/>
      <c r="H561" s="88"/>
      <c r="I561" s="88"/>
      <c r="J561" s="88"/>
      <c r="K561" s="88"/>
      <c r="L561" s="88"/>
      <c r="M561" s="88"/>
      <c r="N561" s="88"/>
      <c r="O561" s="88"/>
      <c r="P561" s="88"/>
      <c r="Q561" s="88"/>
      <c r="R561" s="88"/>
      <c r="S561" s="88"/>
      <c r="T561" s="88"/>
      <c r="U561" s="88"/>
      <c r="V561" s="88"/>
      <c r="W561" s="88"/>
      <c r="X561" s="88"/>
      <c r="Y561" s="88"/>
      <c r="Z561" s="88"/>
    </row>
    <row r="562" spans="1:26" ht="30.75" customHeight="1">
      <c r="A562" s="88"/>
      <c r="B562" s="88"/>
      <c r="C562" s="88"/>
      <c r="D562" s="88"/>
      <c r="E562" s="88"/>
      <c r="F562" s="88"/>
      <c r="G562" s="88"/>
      <c r="H562" s="88"/>
      <c r="I562" s="88"/>
      <c r="J562" s="88"/>
      <c r="K562" s="88"/>
      <c r="L562" s="88"/>
      <c r="M562" s="88"/>
      <c r="N562" s="88"/>
      <c r="O562" s="88"/>
      <c r="P562" s="88"/>
      <c r="Q562" s="88"/>
      <c r="R562" s="88"/>
      <c r="S562" s="88"/>
      <c r="T562" s="88"/>
      <c r="U562" s="88"/>
      <c r="V562" s="88"/>
      <c r="W562" s="88"/>
      <c r="X562" s="88"/>
      <c r="Y562" s="88"/>
      <c r="Z562" s="88"/>
    </row>
    <row r="563" spans="1:26" ht="30.75" customHeight="1">
      <c r="A563" s="88"/>
      <c r="B563" s="88"/>
      <c r="C563" s="88"/>
      <c r="D563" s="88"/>
      <c r="E563" s="88"/>
      <c r="F563" s="88"/>
      <c r="G563" s="88"/>
      <c r="H563" s="88"/>
      <c r="I563" s="88"/>
      <c r="J563" s="88"/>
      <c r="K563" s="88"/>
      <c r="L563" s="88"/>
      <c r="M563" s="88"/>
      <c r="N563" s="88"/>
      <c r="O563" s="88"/>
      <c r="P563" s="88"/>
      <c r="Q563" s="88"/>
      <c r="R563" s="88"/>
      <c r="S563" s="88"/>
      <c r="T563" s="88"/>
      <c r="U563" s="88"/>
      <c r="V563" s="88"/>
      <c r="W563" s="88"/>
      <c r="X563" s="88"/>
      <c r="Y563" s="88"/>
      <c r="Z563" s="88"/>
    </row>
    <row r="564" spans="1:26" ht="30.75" customHeight="1">
      <c r="A564" s="88"/>
      <c r="B564" s="88"/>
      <c r="C564" s="88"/>
      <c r="D564" s="88"/>
      <c r="E564" s="88"/>
      <c r="F564" s="88"/>
      <c r="G564" s="88"/>
      <c r="H564" s="88"/>
      <c r="I564" s="88"/>
      <c r="J564" s="88"/>
      <c r="K564" s="88"/>
      <c r="L564" s="88"/>
      <c r="M564" s="88"/>
      <c r="N564" s="88"/>
      <c r="O564" s="88"/>
      <c r="P564" s="88"/>
      <c r="Q564" s="88"/>
      <c r="R564" s="88"/>
      <c r="S564" s="88"/>
      <c r="T564" s="88"/>
      <c r="U564" s="88"/>
      <c r="V564" s="88"/>
      <c r="W564" s="88"/>
      <c r="X564" s="88"/>
      <c r="Y564" s="88"/>
      <c r="Z564" s="88"/>
    </row>
    <row r="565" spans="1:26" ht="30.75" customHeight="1">
      <c r="A565" s="88"/>
      <c r="B565" s="88"/>
      <c r="C565" s="88"/>
      <c r="D565" s="88"/>
      <c r="E565" s="88"/>
      <c r="F565" s="88"/>
      <c r="G565" s="88"/>
      <c r="H565" s="88"/>
      <c r="I565" s="88"/>
      <c r="J565" s="88"/>
      <c r="K565" s="88"/>
      <c r="L565" s="88"/>
      <c r="M565" s="88"/>
      <c r="N565" s="88"/>
      <c r="O565" s="88"/>
      <c r="P565" s="88"/>
      <c r="Q565" s="88"/>
      <c r="R565" s="88"/>
      <c r="S565" s="88"/>
      <c r="T565" s="88"/>
      <c r="U565" s="88"/>
      <c r="V565" s="88"/>
      <c r="W565" s="88"/>
      <c r="X565" s="88"/>
      <c r="Y565" s="88"/>
      <c r="Z565" s="88"/>
    </row>
    <row r="566" spans="1:26" ht="30.75" customHeight="1">
      <c r="A566" s="88"/>
      <c r="B566" s="88"/>
      <c r="C566" s="88"/>
      <c r="D566" s="88"/>
      <c r="E566" s="88"/>
      <c r="F566" s="88"/>
      <c r="G566" s="88"/>
      <c r="H566" s="88"/>
      <c r="I566" s="88"/>
      <c r="J566" s="88"/>
      <c r="K566" s="88"/>
      <c r="L566" s="88"/>
      <c r="M566" s="88"/>
      <c r="N566" s="88"/>
      <c r="O566" s="88"/>
      <c r="P566" s="88"/>
      <c r="Q566" s="88"/>
      <c r="R566" s="88"/>
      <c r="S566" s="88"/>
      <c r="T566" s="88"/>
      <c r="U566" s="88"/>
      <c r="V566" s="88"/>
      <c r="W566" s="88"/>
      <c r="X566" s="88"/>
      <c r="Y566" s="88"/>
      <c r="Z566" s="88"/>
    </row>
    <row r="567" spans="1:26" ht="30.75" customHeight="1">
      <c r="A567" s="88"/>
      <c r="B567" s="88"/>
      <c r="C567" s="88"/>
      <c r="D567" s="88"/>
      <c r="E567" s="88"/>
      <c r="F567" s="88"/>
      <c r="G567" s="88"/>
      <c r="H567" s="88"/>
      <c r="I567" s="88"/>
      <c r="J567" s="88"/>
      <c r="K567" s="88"/>
      <c r="L567" s="88"/>
      <c r="M567" s="88"/>
      <c r="N567" s="88"/>
      <c r="O567" s="88"/>
      <c r="P567" s="88"/>
      <c r="Q567" s="88"/>
      <c r="R567" s="88"/>
      <c r="S567" s="88"/>
      <c r="T567" s="88"/>
      <c r="U567" s="88"/>
      <c r="V567" s="88"/>
      <c r="W567" s="88"/>
      <c r="X567" s="88"/>
      <c r="Y567" s="88"/>
      <c r="Z567" s="88"/>
    </row>
    <row r="568" spans="1:26" ht="30.75" customHeight="1">
      <c r="A568" s="88"/>
      <c r="B568" s="88"/>
      <c r="C568" s="88"/>
      <c r="D568" s="88"/>
      <c r="E568" s="88"/>
      <c r="F568" s="88"/>
      <c r="G568" s="88"/>
      <c r="H568" s="88"/>
      <c r="I568" s="88"/>
      <c r="J568" s="88"/>
      <c r="K568" s="88"/>
      <c r="L568" s="88"/>
      <c r="M568" s="88"/>
      <c r="N568" s="88"/>
      <c r="O568" s="88"/>
      <c r="P568" s="88"/>
      <c r="Q568" s="88"/>
      <c r="R568" s="88"/>
      <c r="S568" s="88"/>
      <c r="T568" s="88"/>
      <c r="U568" s="88"/>
      <c r="V568" s="88"/>
      <c r="W568" s="88"/>
      <c r="X568" s="88"/>
      <c r="Y568" s="88"/>
      <c r="Z568" s="88"/>
    </row>
    <row r="569" spans="1:26" ht="30.75" customHeight="1">
      <c r="A569" s="88"/>
      <c r="B569" s="88"/>
      <c r="C569" s="88"/>
      <c r="D569" s="88"/>
      <c r="E569" s="88"/>
      <c r="F569" s="88"/>
      <c r="G569" s="88"/>
      <c r="H569" s="88"/>
      <c r="I569" s="88"/>
      <c r="J569" s="88"/>
      <c r="K569" s="88"/>
      <c r="L569" s="88"/>
      <c r="M569" s="88"/>
      <c r="N569" s="88"/>
      <c r="O569" s="88"/>
      <c r="P569" s="88"/>
      <c r="Q569" s="88"/>
      <c r="R569" s="88"/>
      <c r="S569" s="88"/>
      <c r="T569" s="88"/>
      <c r="U569" s="88"/>
      <c r="V569" s="88"/>
      <c r="W569" s="88"/>
      <c r="X569" s="88"/>
      <c r="Y569" s="88"/>
      <c r="Z569" s="88"/>
    </row>
    <row r="570" spans="1:26" ht="30.75" customHeight="1">
      <c r="A570" s="88"/>
      <c r="B570" s="88"/>
      <c r="C570" s="88"/>
      <c r="D570" s="88"/>
      <c r="E570" s="88"/>
      <c r="F570" s="88"/>
      <c r="G570" s="88"/>
      <c r="H570" s="88"/>
      <c r="I570" s="88"/>
      <c r="J570" s="88"/>
      <c r="K570" s="88"/>
      <c r="L570" s="88"/>
      <c r="M570" s="88"/>
      <c r="N570" s="88"/>
      <c r="O570" s="88"/>
      <c r="P570" s="88"/>
      <c r="Q570" s="88"/>
      <c r="R570" s="88"/>
      <c r="S570" s="88"/>
      <c r="T570" s="88"/>
      <c r="U570" s="88"/>
      <c r="V570" s="88"/>
      <c r="W570" s="88"/>
      <c r="X570" s="88"/>
      <c r="Y570" s="88"/>
      <c r="Z570" s="88"/>
    </row>
    <row r="571" spans="1:26" ht="30.75" customHeight="1">
      <c r="A571" s="88"/>
      <c r="B571" s="88"/>
      <c r="C571" s="88"/>
      <c r="D571" s="88"/>
      <c r="E571" s="88"/>
      <c r="F571" s="88"/>
      <c r="G571" s="88"/>
      <c r="H571" s="88"/>
      <c r="I571" s="88"/>
      <c r="J571" s="88"/>
      <c r="K571" s="88"/>
      <c r="L571" s="88"/>
      <c r="M571" s="88"/>
      <c r="N571" s="88"/>
      <c r="O571" s="88"/>
      <c r="P571" s="88"/>
      <c r="Q571" s="88"/>
      <c r="R571" s="88"/>
      <c r="S571" s="88"/>
      <c r="T571" s="88"/>
      <c r="U571" s="88"/>
      <c r="V571" s="88"/>
      <c r="W571" s="88"/>
      <c r="X571" s="88"/>
      <c r="Y571" s="88"/>
      <c r="Z571" s="88"/>
    </row>
    <row r="572" spans="1:26" ht="30.75" customHeight="1">
      <c r="A572" s="88"/>
      <c r="B572" s="88"/>
      <c r="C572" s="88"/>
      <c r="D572" s="88"/>
      <c r="E572" s="88"/>
      <c r="F572" s="88"/>
      <c r="G572" s="88"/>
      <c r="H572" s="88"/>
      <c r="I572" s="88"/>
      <c r="J572" s="88"/>
      <c r="K572" s="88"/>
      <c r="L572" s="88"/>
      <c r="M572" s="88"/>
      <c r="N572" s="88"/>
      <c r="O572" s="88"/>
      <c r="P572" s="88"/>
      <c r="Q572" s="88"/>
      <c r="R572" s="88"/>
      <c r="S572" s="88"/>
      <c r="T572" s="88"/>
      <c r="U572" s="88"/>
      <c r="V572" s="88"/>
      <c r="W572" s="88"/>
      <c r="X572" s="88"/>
      <c r="Y572" s="88"/>
      <c r="Z572" s="88"/>
    </row>
    <row r="573" spans="1:26" ht="30.75" customHeight="1">
      <c r="A573" s="88"/>
      <c r="B573" s="88"/>
      <c r="C573" s="88"/>
      <c r="D573" s="88"/>
      <c r="E573" s="88"/>
      <c r="F573" s="88"/>
      <c r="G573" s="88"/>
      <c r="H573" s="88"/>
      <c r="I573" s="88"/>
      <c r="J573" s="88"/>
      <c r="K573" s="88"/>
      <c r="L573" s="88"/>
      <c r="M573" s="88"/>
      <c r="N573" s="88"/>
      <c r="O573" s="88"/>
      <c r="P573" s="88"/>
      <c r="Q573" s="88"/>
      <c r="R573" s="88"/>
      <c r="S573" s="88"/>
      <c r="T573" s="88"/>
      <c r="U573" s="88"/>
      <c r="V573" s="88"/>
      <c r="W573" s="88"/>
      <c r="X573" s="88"/>
      <c r="Y573" s="88"/>
      <c r="Z573" s="88"/>
    </row>
    <row r="574" spans="1:26" ht="30.75" customHeight="1">
      <c r="A574" s="88"/>
      <c r="B574" s="88"/>
      <c r="C574" s="88"/>
      <c r="D574" s="88"/>
      <c r="E574" s="88"/>
      <c r="F574" s="88"/>
      <c r="G574" s="88"/>
      <c r="H574" s="88"/>
      <c r="I574" s="88"/>
      <c r="J574" s="88"/>
      <c r="K574" s="88"/>
      <c r="L574" s="88"/>
      <c r="M574" s="88"/>
      <c r="N574" s="88"/>
      <c r="O574" s="88"/>
      <c r="P574" s="88"/>
      <c r="Q574" s="88"/>
      <c r="R574" s="88"/>
      <c r="S574" s="88"/>
      <c r="T574" s="88"/>
      <c r="U574" s="88"/>
      <c r="V574" s="88"/>
      <c r="W574" s="88"/>
      <c r="X574" s="88"/>
      <c r="Y574" s="88"/>
      <c r="Z574" s="88"/>
    </row>
    <row r="575" spans="1:26" ht="30.75" customHeight="1">
      <c r="A575" s="88"/>
      <c r="B575" s="88"/>
      <c r="C575" s="88"/>
      <c r="D575" s="88"/>
      <c r="E575" s="88"/>
      <c r="F575" s="88"/>
      <c r="G575" s="88"/>
      <c r="H575" s="88"/>
      <c r="I575" s="88"/>
      <c r="J575" s="88"/>
      <c r="K575" s="88"/>
      <c r="L575" s="88"/>
      <c r="M575" s="88"/>
      <c r="N575" s="88"/>
      <c r="O575" s="88"/>
      <c r="P575" s="88"/>
      <c r="Q575" s="88"/>
      <c r="R575" s="88"/>
      <c r="S575" s="88"/>
      <c r="T575" s="88"/>
      <c r="U575" s="88"/>
      <c r="V575" s="88"/>
      <c r="W575" s="88"/>
      <c r="X575" s="88"/>
      <c r="Y575" s="88"/>
      <c r="Z575" s="88"/>
    </row>
    <row r="576" spans="1:26" ht="30.75" customHeight="1">
      <c r="A576" s="88"/>
      <c r="B576" s="88"/>
      <c r="C576" s="88"/>
      <c r="D576" s="88"/>
      <c r="E576" s="88"/>
      <c r="F576" s="88"/>
      <c r="G576" s="88"/>
      <c r="H576" s="88"/>
      <c r="I576" s="88"/>
      <c r="J576" s="88"/>
      <c r="K576" s="88"/>
      <c r="L576" s="88"/>
      <c r="M576" s="88"/>
      <c r="N576" s="88"/>
      <c r="O576" s="88"/>
      <c r="P576" s="88"/>
      <c r="Q576" s="88"/>
      <c r="R576" s="88"/>
      <c r="S576" s="88"/>
      <c r="T576" s="88"/>
      <c r="U576" s="88"/>
      <c r="V576" s="88"/>
      <c r="W576" s="88"/>
      <c r="X576" s="88"/>
      <c r="Y576" s="88"/>
      <c r="Z576" s="88"/>
    </row>
    <row r="577" spans="1:26" ht="30.75" customHeight="1">
      <c r="A577" s="88"/>
      <c r="B577" s="88"/>
      <c r="C577" s="88"/>
      <c r="D577" s="88"/>
      <c r="E577" s="88"/>
      <c r="F577" s="88"/>
      <c r="G577" s="88"/>
      <c r="H577" s="88"/>
      <c r="I577" s="88"/>
      <c r="J577" s="88"/>
      <c r="K577" s="88"/>
      <c r="L577" s="88"/>
      <c r="M577" s="88"/>
      <c r="N577" s="88"/>
      <c r="O577" s="88"/>
      <c r="P577" s="88"/>
      <c r="Q577" s="88"/>
      <c r="R577" s="88"/>
      <c r="S577" s="88"/>
      <c r="T577" s="88"/>
      <c r="U577" s="88"/>
      <c r="V577" s="88"/>
      <c r="W577" s="88"/>
      <c r="X577" s="88"/>
      <c r="Y577" s="88"/>
      <c r="Z577" s="88"/>
    </row>
    <row r="578" spans="1:26" ht="30.75" customHeight="1">
      <c r="A578" s="88"/>
      <c r="B578" s="88"/>
      <c r="C578" s="88"/>
      <c r="D578" s="88"/>
      <c r="E578" s="88"/>
      <c r="F578" s="88"/>
      <c r="G578" s="88"/>
      <c r="H578" s="88"/>
      <c r="I578" s="88"/>
      <c r="J578" s="88"/>
      <c r="K578" s="88"/>
      <c r="L578" s="88"/>
      <c r="M578" s="88"/>
      <c r="N578" s="88"/>
      <c r="O578" s="88"/>
      <c r="P578" s="88"/>
      <c r="Q578" s="88"/>
      <c r="R578" s="88"/>
      <c r="S578" s="88"/>
      <c r="T578" s="88"/>
      <c r="U578" s="88"/>
      <c r="V578" s="88"/>
      <c r="W578" s="88"/>
      <c r="X578" s="88"/>
      <c r="Y578" s="88"/>
      <c r="Z578" s="88"/>
    </row>
    <row r="579" spans="1:26" ht="30.75" customHeight="1">
      <c r="A579" s="88"/>
      <c r="B579" s="88"/>
      <c r="C579" s="88"/>
      <c r="D579" s="88"/>
      <c r="E579" s="88"/>
      <c r="F579" s="88"/>
      <c r="G579" s="88"/>
      <c r="H579" s="88"/>
      <c r="I579" s="88"/>
      <c r="J579" s="88"/>
      <c r="K579" s="88"/>
      <c r="L579" s="88"/>
      <c r="M579" s="88"/>
      <c r="N579" s="88"/>
      <c r="O579" s="88"/>
      <c r="P579" s="88"/>
      <c r="Q579" s="88"/>
      <c r="R579" s="88"/>
      <c r="S579" s="88"/>
      <c r="T579" s="88"/>
      <c r="U579" s="88"/>
      <c r="V579" s="88"/>
      <c r="W579" s="88"/>
      <c r="X579" s="88"/>
      <c r="Y579" s="88"/>
      <c r="Z579" s="88"/>
    </row>
    <row r="580" spans="1:26" ht="30.75" customHeight="1">
      <c r="A580" s="88"/>
      <c r="B580" s="88"/>
      <c r="C580" s="88"/>
      <c r="D580" s="88"/>
      <c r="E580" s="88"/>
      <c r="F580" s="88"/>
      <c r="G580" s="88"/>
      <c r="H580" s="88"/>
      <c r="I580" s="88"/>
      <c r="J580" s="88"/>
      <c r="K580" s="88"/>
      <c r="L580" s="88"/>
      <c r="M580" s="88"/>
      <c r="N580" s="88"/>
      <c r="O580" s="88"/>
      <c r="P580" s="88"/>
      <c r="Q580" s="88"/>
      <c r="R580" s="88"/>
      <c r="S580" s="88"/>
      <c r="T580" s="88"/>
      <c r="U580" s="88"/>
      <c r="V580" s="88"/>
      <c r="W580" s="88"/>
      <c r="X580" s="88"/>
      <c r="Y580" s="88"/>
      <c r="Z580" s="88"/>
    </row>
    <row r="581" spans="1:26" ht="30.75" customHeight="1">
      <c r="A581" s="88"/>
      <c r="B581" s="88"/>
      <c r="C581" s="88"/>
      <c r="D581" s="88"/>
      <c r="E581" s="88"/>
      <c r="F581" s="88"/>
      <c r="G581" s="88"/>
      <c r="H581" s="88"/>
      <c r="I581" s="88"/>
      <c r="J581" s="88"/>
      <c r="K581" s="88"/>
      <c r="L581" s="88"/>
      <c r="M581" s="88"/>
      <c r="N581" s="88"/>
      <c r="O581" s="88"/>
      <c r="P581" s="88"/>
      <c r="Q581" s="88"/>
      <c r="R581" s="88"/>
      <c r="S581" s="88"/>
      <c r="T581" s="88"/>
      <c r="U581" s="88"/>
      <c r="V581" s="88"/>
      <c r="W581" s="88"/>
      <c r="X581" s="88"/>
      <c r="Y581" s="88"/>
      <c r="Z581" s="88"/>
    </row>
    <row r="582" spans="1:26" ht="30.75" customHeight="1">
      <c r="A582" s="88"/>
      <c r="B582" s="88"/>
      <c r="C582" s="88"/>
      <c r="D582" s="88"/>
      <c r="E582" s="88"/>
      <c r="F582" s="88"/>
      <c r="G582" s="88"/>
      <c r="H582" s="88"/>
      <c r="I582" s="88"/>
      <c r="J582" s="88"/>
      <c r="K582" s="88"/>
      <c r="L582" s="88"/>
      <c r="M582" s="88"/>
      <c r="N582" s="88"/>
      <c r="O582" s="88"/>
      <c r="P582" s="88"/>
      <c r="Q582" s="88"/>
      <c r="R582" s="88"/>
      <c r="S582" s="88"/>
      <c r="T582" s="88"/>
      <c r="U582" s="88"/>
      <c r="V582" s="88"/>
      <c r="W582" s="88"/>
      <c r="X582" s="88"/>
      <c r="Y582" s="88"/>
      <c r="Z582" s="88"/>
    </row>
    <row r="583" spans="1:26" ht="30.75" customHeight="1">
      <c r="A583" s="88"/>
      <c r="B583" s="88"/>
      <c r="C583" s="88"/>
      <c r="D583" s="88"/>
      <c r="E583" s="88"/>
      <c r="F583" s="88"/>
      <c r="G583" s="88"/>
      <c r="H583" s="88"/>
      <c r="I583" s="88"/>
      <c r="J583" s="88"/>
      <c r="K583" s="88"/>
      <c r="L583" s="88"/>
      <c r="M583" s="88"/>
      <c r="N583" s="88"/>
      <c r="O583" s="88"/>
      <c r="P583" s="88"/>
      <c r="Q583" s="88"/>
      <c r="R583" s="88"/>
      <c r="S583" s="88"/>
      <c r="T583" s="88"/>
      <c r="U583" s="88"/>
      <c r="V583" s="88"/>
      <c r="W583" s="88"/>
      <c r="X583" s="88"/>
      <c r="Y583" s="88"/>
      <c r="Z583" s="88"/>
    </row>
    <row r="584" spans="1:26" ht="30.75" customHeight="1">
      <c r="A584" s="88"/>
      <c r="B584" s="88"/>
      <c r="C584" s="88"/>
      <c r="D584" s="88"/>
      <c r="E584" s="88"/>
      <c r="F584" s="88"/>
      <c r="G584" s="88"/>
      <c r="H584" s="88"/>
      <c r="I584" s="88"/>
      <c r="J584" s="88"/>
      <c r="K584" s="88"/>
      <c r="L584" s="88"/>
      <c r="M584" s="88"/>
      <c r="N584" s="88"/>
      <c r="O584" s="88"/>
      <c r="P584" s="88"/>
      <c r="Q584" s="88"/>
      <c r="R584" s="88"/>
      <c r="S584" s="88"/>
      <c r="T584" s="88"/>
      <c r="U584" s="88"/>
      <c r="V584" s="88"/>
      <c r="W584" s="88"/>
      <c r="X584" s="88"/>
      <c r="Y584" s="88"/>
      <c r="Z584" s="88"/>
    </row>
    <row r="585" spans="1:26" ht="30.75" customHeight="1">
      <c r="A585" s="88"/>
      <c r="B585" s="88"/>
      <c r="C585" s="88"/>
      <c r="D585" s="88"/>
      <c r="E585" s="88"/>
      <c r="F585" s="88"/>
      <c r="G585" s="88"/>
      <c r="H585" s="88"/>
      <c r="I585" s="88"/>
      <c r="J585" s="88"/>
      <c r="K585" s="88"/>
      <c r="L585" s="88"/>
      <c r="M585" s="88"/>
      <c r="N585" s="88"/>
      <c r="O585" s="88"/>
      <c r="P585" s="88"/>
      <c r="Q585" s="88"/>
      <c r="R585" s="88"/>
      <c r="S585" s="88"/>
      <c r="T585" s="88"/>
      <c r="U585" s="88"/>
      <c r="V585" s="88"/>
      <c r="W585" s="88"/>
      <c r="X585" s="88"/>
      <c r="Y585" s="88"/>
      <c r="Z585" s="88"/>
    </row>
    <row r="586" spans="1:26" ht="30.75" customHeight="1">
      <c r="A586" s="88"/>
      <c r="B586" s="88"/>
      <c r="C586" s="88"/>
      <c r="D586" s="88"/>
      <c r="E586" s="88"/>
      <c r="F586" s="88"/>
      <c r="G586" s="88"/>
      <c r="H586" s="88"/>
      <c r="I586" s="88"/>
      <c r="J586" s="88"/>
      <c r="K586" s="88"/>
      <c r="L586" s="88"/>
      <c r="M586" s="88"/>
      <c r="N586" s="88"/>
      <c r="O586" s="88"/>
      <c r="P586" s="88"/>
      <c r="Q586" s="88"/>
      <c r="R586" s="88"/>
      <c r="S586" s="88"/>
      <c r="T586" s="88"/>
      <c r="U586" s="88"/>
      <c r="V586" s="88"/>
      <c r="W586" s="88"/>
      <c r="X586" s="88"/>
      <c r="Y586" s="88"/>
      <c r="Z586" s="88"/>
    </row>
    <row r="587" spans="1:26" ht="30.75" customHeight="1">
      <c r="A587" s="88"/>
      <c r="B587" s="88"/>
      <c r="C587" s="88"/>
      <c r="D587" s="88"/>
      <c r="E587" s="88"/>
      <c r="F587" s="88"/>
      <c r="G587" s="88"/>
      <c r="H587" s="88"/>
      <c r="I587" s="88"/>
      <c r="J587" s="88"/>
      <c r="K587" s="88"/>
      <c r="L587" s="88"/>
      <c r="M587" s="88"/>
      <c r="N587" s="88"/>
      <c r="O587" s="88"/>
      <c r="P587" s="88"/>
      <c r="Q587" s="88"/>
      <c r="R587" s="88"/>
      <c r="S587" s="88"/>
      <c r="T587" s="88"/>
      <c r="U587" s="88"/>
      <c r="V587" s="88"/>
      <c r="W587" s="88"/>
      <c r="X587" s="88"/>
      <c r="Y587" s="88"/>
      <c r="Z587" s="88"/>
    </row>
    <row r="588" spans="1:26" ht="30.75" customHeight="1">
      <c r="A588" s="88"/>
      <c r="B588" s="88"/>
      <c r="C588" s="88"/>
      <c r="D588" s="88"/>
      <c r="E588" s="88"/>
      <c r="F588" s="88"/>
      <c r="G588" s="88"/>
      <c r="H588" s="88"/>
      <c r="I588" s="88"/>
      <c r="J588" s="88"/>
      <c r="K588" s="88"/>
      <c r="L588" s="88"/>
      <c r="M588" s="88"/>
      <c r="N588" s="88"/>
      <c r="O588" s="88"/>
      <c r="P588" s="88"/>
      <c r="Q588" s="88"/>
      <c r="R588" s="88"/>
      <c r="S588" s="88"/>
      <c r="T588" s="88"/>
      <c r="U588" s="88"/>
      <c r="V588" s="88"/>
      <c r="W588" s="88"/>
      <c r="X588" s="88"/>
      <c r="Y588" s="88"/>
      <c r="Z588" s="88"/>
    </row>
    <row r="589" spans="1:26" ht="30.75" customHeight="1">
      <c r="A589" s="88"/>
      <c r="B589" s="88"/>
      <c r="C589" s="88"/>
      <c r="D589" s="88"/>
      <c r="E589" s="88"/>
      <c r="F589" s="88"/>
      <c r="G589" s="88"/>
      <c r="H589" s="88"/>
      <c r="I589" s="88"/>
      <c r="J589" s="88"/>
      <c r="K589" s="88"/>
      <c r="L589" s="88"/>
      <c r="M589" s="88"/>
      <c r="N589" s="88"/>
      <c r="O589" s="88"/>
      <c r="P589" s="88"/>
      <c r="Q589" s="88"/>
      <c r="R589" s="88"/>
      <c r="S589" s="88"/>
      <c r="T589" s="88"/>
      <c r="U589" s="88"/>
      <c r="V589" s="88"/>
      <c r="W589" s="88"/>
      <c r="X589" s="88"/>
      <c r="Y589" s="88"/>
      <c r="Z589" s="88"/>
    </row>
    <row r="590" spans="1:26" ht="30.75" customHeight="1">
      <c r="A590" s="88"/>
      <c r="B590" s="88"/>
      <c r="C590" s="88"/>
      <c r="D590" s="88"/>
      <c r="E590" s="88"/>
      <c r="F590" s="88"/>
      <c r="G590" s="88"/>
      <c r="H590" s="88"/>
      <c r="I590" s="88"/>
      <c r="J590" s="88"/>
      <c r="K590" s="88"/>
      <c r="L590" s="88"/>
      <c r="M590" s="88"/>
      <c r="N590" s="88"/>
      <c r="O590" s="88"/>
      <c r="P590" s="88"/>
      <c r="Q590" s="88"/>
      <c r="R590" s="88"/>
      <c r="S590" s="88"/>
      <c r="T590" s="88"/>
      <c r="U590" s="88"/>
      <c r="V590" s="88"/>
      <c r="W590" s="88"/>
      <c r="X590" s="88"/>
      <c r="Y590" s="88"/>
      <c r="Z590" s="88"/>
    </row>
    <row r="591" spans="1:26" ht="30.75" customHeight="1">
      <c r="A591" s="88"/>
      <c r="B591" s="88"/>
      <c r="C591" s="88"/>
      <c r="D591" s="88"/>
      <c r="E591" s="88"/>
      <c r="F591" s="88"/>
      <c r="G591" s="88"/>
      <c r="H591" s="88"/>
      <c r="I591" s="88"/>
      <c r="J591" s="88"/>
      <c r="K591" s="88"/>
      <c r="L591" s="88"/>
      <c r="M591" s="88"/>
      <c r="N591" s="88"/>
      <c r="O591" s="88"/>
      <c r="P591" s="88"/>
      <c r="Q591" s="88"/>
      <c r="R591" s="88"/>
      <c r="S591" s="88"/>
      <c r="T591" s="88"/>
      <c r="U591" s="88"/>
      <c r="V591" s="88"/>
      <c r="W591" s="88"/>
      <c r="X591" s="88"/>
      <c r="Y591" s="88"/>
      <c r="Z591" s="88"/>
    </row>
    <row r="592" spans="1:26" ht="30.75" customHeight="1">
      <c r="A592" s="88"/>
      <c r="B592" s="88"/>
      <c r="C592" s="88"/>
      <c r="D592" s="88"/>
      <c r="E592" s="88"/>
      <c r="F592" s="88"/>
      <c r="G592" s="88"/>
      <c r="H592" s="88"/>
      <c r="I592" s="88"/>
      <c r="J592" s="88"/>
      <c r="K592" s="88"/>
      <c r="L592" s="88"/>
      <c r="M592" s="88"/>
      <c r="N592" s="88"/>
      <c r="O592" s="88"/>
      <c r="P592" s="88"/>
      <c r="Q592" s="88"/>
      <c r="R592" s="88"/>
      <c r="S592" s="88"/>
      <c r="T592" s="88"/>
      <c r="U592" s="88"/>
      <c r="V592" s="88"/>
      <c r="W592" s="88"/>
      <c r="X592" s="88"/>
      <c r="Y592" s="88"/>
      <c r="Z592" s="88"/>
    </row>
    <row r="593" spans="1:26" ht="30.75" customHeight="1">
      <c r="A593" s="88"/>
      <c r="B593" s="88"/>
      <c r="C593" s="88"/>
      <c r="D593" s="88"/>
      <c r="E593" s="88"/>
      <c r="F593" s="88"/>
      <c r="G593" s="88"/>
      <c r="H593" s="88"/>
      <c r="I593" s="88"/>
      <c r="J593" s="88"/>
      <c r="K593" s="88"/>
      <c r="L593" s="88"/>
      <c r="M593" s="88"/>
      <c r="N593" s="88"/>
      <c r="O593" s="88"/>
      <c r="P593" s="88"/>
      <c r="Q593" s="88"/>
      <c r="R593" s="88"/>
      <c r="S593" s="88"/>
      <c r="T593" s="88"/>
      <c r="U593" s="88"/>
      <c r="V593" s="88"/>
      <c r="W593" s="88"/>
      <c r="X593" s="88"/>
      <c r="Y593" s="88"/>
      <c r="Z593" s="88"/>
    </row>
    <row r="594" spans="1:26" ht="30.75" customHeight="1">
      <c r="A594" s="88"/>
      <c r="B594" s="88"/>
      <c r="C594" s="88"/>
      <c r="D594" s="88"/>
      <c r="E594" s="88"/>
      <c r="F594" s="88"/>
      <c r="G594" s="88"/>
      <c r="H594" s="88"/>
      <c r="I594" s="88"/>
      <c r="J594" s="88"/>
      <c r="K594" s="88"/>
      <c r="L594" s="88"/>
      <c r="M594" s="88"/>
      <c r="N594" s="88"/>
      <c r="O594" s="88"/>
      <c r="P594" s="88"/>
      <c r="Q594" s="88"/>
      <c r="R594" s="88"/>
      <c r="S594" s="88"/>
      <c r="T594" s="88"/>
      <c r="U594" s="88"/>
      <c r="V594" s="88"/>
      <c r="W594" s="88"/>
      <c r="X594" s="88"/>
      <c r="Y594" s="88"/>
      <c r="Z594" s="88"/>
    </row>
    <row r="595" spans="1:26" ht="30.75" customHeight="1">
      <c r="A595" s="88"/>
      <c r="B595" s="88"/>
      <c r="C595" s="88"/>
      <c r="D595" s="88"/>
      <c r="E595" s="88"/>
      <c r="F595" s="88"/>
      <c r="G595" s="88"/>
      <c r="H595" s="88"/>
      <c r="I595" s="88"/>
      <c r="J595" s="88"/>
      <c r="K595" s="88"/>
      <c r="L595" s="88"/>
      <c r="M595" s="88"/>
      <c r="N595" s="88"/>
      <c r="O595" s="88"/>
      <c r="P595" s="88"/>
      <c r="Q595" s="88"/>
      <c r="R595" s="88"/>
      <c r="S595" s="88"/>
      <c r="T595" s="88"/>
      <c r="U595" s="88"/>
      <c r="V595" s="88"/>
      <c r="W595" s="88"/>
      <c r="X595" s="88"/>
      <c r="Y595" s="88"/>
      <c r="Z595" s="88"/>
    </row>
    <row r="596" spans="1:26" ht="30.75" customHeight="1">
      <c r="A596" s="88"/>
      <c r="B596" s="88"/>
      <c r="C596" s="88"/>
      <c r="D596" s="88"/>
      <c r="E596" s="88"/>
      <c r="F596" s="88"/>
      <c r="G596" s="88"/>
      <c r="H596" s="88"/>
      <c r="I596" s="88"/>
      <c r="J596" s="88"/>
      <c r="K596" s="88"/>
      <c r="L596" s="88"/>
      <c r="M596" s="88"/>
      <c r="N596" s="88"/>
      <c r="O596" s="88"/>
      <c r="P596" s="88"/>
      <c r="Q596" s="88"/>
      <c r="R596" s="88"/>
      <c r="S596" s="88"/>
      <c r="T596" s="88"/>
      <c r="U596" s="88"/>
      <c r="V596" s="88"/>
      <c r="W596" s="88"/>
      <c r="X596" s="88"/>
      <c r="Y596" s="88"/>
      <c r="Z596" s="88"/>
    </row>
    <row r="597" spans="1:26" ht="30.75" customHeight="1">
      <c r="A597" s="88"/>
      <c r="B597" s="88"/>
      <c r="C597" s="88"/>
      <c r="D597" s="88"/>
      <c r="E597" s="88"/>
      <c r="F597" s="88"/>
      <c r="G597" s="88"/>
      <c r="H597" s="88"/>
      <c r="I597" s="88"/>
      <c r="J597" s="88"/>
      <c r="K597" s="88"/>
      <c r="L597" s="88"/>
      <c r="M597" s="88"/>
      <c r="N597" s="88"/>
      <c r="O597" s="88"/>
      <c r="P597" s="88"/>
      <c r="Q597" s="88"/>
      <c r="R597" s="88"/>
      <c r="S597" s="88"/>
      <c r="T597" s="88"/>
      <c r="U597" s="88"/>
      <c r="V597" s="88"/>
      <c r="W597" s="88"/>
      <c r="X597" s="88"/>
      <c r="Y597" s="88"/>
      <c r="Z597" s="88"/>
    </row>
    <row r="598" spans="1:26" ht="30.75" customHeight="1">
      <c r="A598" s="88"/>
      <c r="B598" s="88"/>
      <c r="C598" s="88"/>
      <c r="D598" s="88"/>
      <c r="E598" s="88"/>
      <c r="F598" s="88"/>
      <c r="G598" s="88"/>
      <c r="H598" s="88"/>
      <c r="I598" s="88"/>
      <c r="J598" s="88"/>
      <c r="K598" s="88"/>
      <c r="L598" s="88"/>
      <c r="M598" s="88"/>
      <c r="N598" s="88"/>
      <c r="O598" s="88"/>
      <c r="P598" s="88"/>
      <c r="Q598" s="88"/>
      <c r="R598" s="88"/>
      <c r="S598" s="88"/>
      <c r="T598" s="88"/>
      <c r="U598" s="88"/>
      <c r="V598" s="88"/>
      <c r="W598" s="88"/>
      <c r="X598" s="88"/>
      <c r="Y598" s="88"/>
      <c r="Z598" s="88"/>
    </row>
    <row r="599" spans="1:26" ht="30.75" customHeight="1">
      <c r="A599" s="88"/>
      <c r="B599" s="88"/>
      <c r="C599" s="88"/>
      <c r="D599" s="88"/>
      <c r="E599" s="88"/>
      <c r="F599" s="88"/>
      <c r="G599" s="88"/>
      <c r="H599" s="88"/>
      <c r="I599" s="88"/>
      <c r="J599" s="88"/>
      <c r="K599" s="88"/>
      <c r="L599" s="88"/>
      <c r="M599" s="88"/>
      <c r="N599" s="88"/>
      <c r="O599" s="88"/>
      <c r="P599" s="88"/>
      <c r="Q599" s="88"/>
      <c r="R599" s="88"/>
      <c r="S599" s="88"/>
      <c r="T599" s="88"/>
      <c r="U599" s="88"/>
      <c r="V599" s="88"/>
      <c r="W599" s="88"/>
      <c r="X599" s="88"/>
      <c r="Y599" s="88"/>
      <c r="Z599" s="88"/>
    </row>
    <row r="600" spans="1:26" ht="30.75" customHeight="1">
      <c r="A600" s="88"/>
      <c r="B600" s="88"/>
      <c r="C600" s="88"/>
      <c r="D600" s="88"/>
      <c r="E600" s="88"/>
      <c r="F600" s="88"/>
      <c r="G600" s="88"/>
      <c r="H600" s="88"/>
      <c r="I600" s="88"/>
      <c r="J600" s="88"/>
      <c r="K600" s="88"/>
      <c r="L600" s="88"/>
      <c r="M600" s="88"/>
      <c r="N600" s="88"/>
      <c r="O600" s="88"/>
      <c r="P600" s="88"/>
      <c r="Q600" s="88"/>
      <c r="R600" s="88"/>
      <c r="S600" s="88"/>
      <c r="T600" s="88"/>
      <c r="U600" s="88"/>
      <c r="V600" s="88"/>
      <c r="W600" s="88"/>
      <c r="X600" s="88"/>
      <c r="Y600" s="88"/>
      <c r="Z600" s="88"/>
    </row>
    <row r="601" spans="1:26" ht="30.75" customHeight="1">
      <c r="A601" s="88"/>
      <c r="B601" s="88"/>
      <c r="C601" s="88"/>
      <c r="D601" s="88"/>
      <c r="E601" s="88"/>
      <c r="F601" s="88"/>
      <c r="G601" s="88"/>
      <c r="H601" s="88"/>
      <c r="I601" s="88"/>
      <c r="J601" s="88"/>
      <c r="K601" s="88"/>
      <c r="L601" s="88"/>
      <c r="M601" s="88"/>
      <c r="N601" s="88"/>
      <c r="O601" s="88"/>
      <c r="P601" s="88"/>
      <c r="Q601" s="88"/>
      <c r="R601" s="88"/>
      <c r="S601" s="88"/>
      <c r="T601" s="88"/>
      <c r="U601" s="88"/>
      <c r="V601" s="88"/>
      <c r="W601" s="88"/>
      <c r="X601" s="88"/>
      <c r="Y601" s="88"/>
      <c r="Z601" s="88"/>
    </row>
    <row r="602" spans="1:26" ht="30.75" customHeight="1">
      <c r="A602" s="88"/>
      <c r="B602" s="88"/>
      <c r="C602" s="88"/>
      <c r="D602" s="88"/>
      <c r="E602" s="88"/>
      <c r="F602" s="88"/>
      <c r="G602" s="88"/>
      <c r="H602" s="88"/>
      <c r="I602" s="88"/>
      <c r="J602" s="88"/>
      <c r="K602" s="88"/>
      <c r="L602" s="88"/>
      <c r="M602" s="88"/>
      <c r="N602" s="88"/>
      <c r="O602" s="88"/>
      <c r="P602" s="88"/>
      <c r="Q602" s="88"/>
      <c r="R602" s="88"/>
      <c r="S602" s="88"/>
      <c r="T602" s="88"/>
      <c r="U602" s="88"/>
      <c r="V602" s="88"/>
      <c r="W602" s="88"/>
      <c r="X602" s="88"/>
      <c r="Y602" s="88"/>
      <c r="Z602" s="88"/>
    </row>
    <row r="603" spans="1:26" ht="30.75" customHeight="1">
      <c r="A603" s="88"/>
      <c r="B603" s="88"/>
      <c r="C603" s="88"/>
      <c r="D603" s="88"/>
      <c r="E603" s="88"/>
      <c r="F603" s="88"/>
      <c r="G603" s="88"/>
      <c r="H603" s="88"/>
      <c r="I603" s="88"/>
      <c r="J603" s="88"/>
      <c r="K603" s="88"/>
      <c r="L603" s="88"/>
      <c r="M603" s="88"/>
      <c r="N603" s="88"/>
      <c r="O603" s="88"/>
      <c r="P603" s="88"/>
      <c r="Q603" s="88"/>
      <c r="R603" s="88"/>
      <c r="S603" s="88"/>
      <c r="T603" s="88"/>
      <c r="U603" s="88"/>
      <c r="V603" s="88"/>
      <c r="W603" s="88"/>
      <c r="X603" s="88"/>
      <c r="Y603" s="88"/>
      <c r="Z603" s="88"/>
    </row>
    <row r="604" spans="1:26" ht="30.75" customHeight="1">
      <c r="A604" s="88"/>
      <c r="B604" s="88"/>
      <c r="C604" s="88"/>
      <c r="D604" s="88"/>
      <c r="E604" s="88"/>
      <c r="F604" s="88"/>
      <c r="G604" s="88"/>
      <c r="H604" s="88"/>
      <c r="I604" s="88"/>
      <c r="J604" s="88"/>
      <c r="K604" s="88"/>
      <c r="L604" s="88"/>
      <c r="M604" s="88"/>
      <c r="N604" s="88"/>
      <c r="O604" s="88"/>
      <c r="P604" s="88"/>
      <c r="Q604" s="88"/>
      <c r="R604" s="88"/>
      <c r="S604" s="88"/>
      <c r="T604" s="88"/>
      <c r="U604" s="88"/>
      <c r="V604" s="88"/>
      <c r="W604" s="88"/>
      <c r="X604" s="88"/>
      <c r="Y604" s="88"/>
      <c r="Z604" s="88"/>
    </row>
    <row r="605" spans="1:26" ht="30.75" customHeight="1">
      <c r="A605" s="88"/>
      <c r="B605" s="88"/>
      <c r="C605" s="88"/>
      <c r="D605" s="88"/>
      <c r="E605" s="88"/>
      <c r="F605" s="88"/>
      <c r="G605" s="88"/>
      <c r="H605" s="88"/>
      <c r="I605" s="88"/>
      <c r="J605" s="88"/>
      <c r="K605" s="88"/>
      <c r="L605" s="88"/>
      <c r="M605" s="88"/>
      <c r="N605" s="88"/>
      <c r="O605" s="88"/>
      <c r="P605" s="88"/>
      <c r="Q605" s="88"/>
      <c r="R605" s="88"/>
      <c r="S605" s="88"/>
      <c r="T605" s="88"/>
      <c r="U605" s="88"/>
      <c r="V605" s="88"/>
      <c r="W605" s="88"/>
      <c r="X605" s="88"/>
      <c r="Y605" s="88"/>
      <c r="Z605" s="88"/>
    </row>
    <row r="606" spans="1:26" ht="30.75" customHeight="1">
      <c r="A606" s="88"/>
      <c r="B606" s="88"/>
      <c r="C606" s="88"/>
      <c r="D606" s="88"/>
      <c r="E606" s="88"/>
      <c r="F606" s="88"/>
      <c r="G606" s="88"/>
      <c r="H606" s="88"/>
      <c r="I606" s="88"/>
      <c r="J606" s="88"/>
      <c r="K606" s="88"/>
      <c r="L606" s="88"/>
      <c r="M606" s="88"/>
      <c r="N606" s="88"/>
      <c r="O606" s="88"/>
      <c r="P606" s="88"/>
      <c r="Q606" s="88"/>
      <c r="R606" s="88"/>
      <c r="S606" s="88"/>
      <c r="T606" s="88"/>
      <c r="U606" s="88"/>
      <c r="V606" s="88"/>
      <c r="W606" s="88"/>
      <c r="X606" s="88"/>
      <c r="Y606" s="88"/>
      <c r="Z606" s="88"/>
    </row>
    <row r="607" spans="1:26" ht="30.75" customHeight="1">
      <c r="A607" s="88"/>
      <c r="B607" s="88"/>
      <c r="C607" s="88"/>
      <c r="D607" s="88"/>
      <c r="E607" s="88"/>
      <c r="F607" s="88"/>
      <c r="G607" s="88"/>
      <c r="H607" s="88"/>
      <c r="I607" s="88"/>
      <c r="J607" s="88"/>
      <c r="K607" s="88"/>
      <c r="L607" s="88"/>
      <c r="M607" s="88"/>
      <c r="N607" s="88"/>
      <c r="O607" s="88"/>
      <c r="P607" s="88"/>
      <c r="Q607" s="88"/>
      <c r="R607" s="88"/>
      <c r="S607" s="88"/>
      <c r="T607" s="88"/>
      <c r="U607" s="88"/>
      <c r="V607" s="88"/>
      <c r="W607" s="88"/>
      <c r="X607" s="88"/>
      <c r="Y607" s="88"/>
      <c r="Z607" s="88"/>
    </row>
    <row r="608" spans="1:26" ht="30.75" customHeight="1">
      <c r="A608" s="88"/>
      <c r="B608" s="88"/>
      <c r="C608" s="88"/>
      <c r="D608" s="88"/>
      <c r="E608" s="88"/>
      <c r="F608" s="88"/>
      <c r="G608" s="88"/>
      <c r="H608" s="88"/>
      <c r="I608" s="88"/>
      <c r="J608" s="88"/>
      <c r="K608" s="88"/>
      <c r="L608" s="88"/>
      <c r="M608" s="88"/>
      <c r="N608" s="88"/>
      <c r="O608" s="88"/>
      <c r="P608" s="88"/>
      <c r="Q608" s="88"/>
      <c r="R608" s="88"/>
      <c r="S608" s="88"/>
      <c r="T608" s="88"/>
      <c r="U608" s="88"/>
      <c r="V608" s="88"/>
      <c r="W608" s="88"/>
      <c r="X608" s="88"/>
      <c r="Y608" s="88"/>
      <c r="Z608" s="88"/>
    </row>
    <row r="609" spans="1:26" ht="30.75" customHeight="1">
      <c r="A609" s="88"/>
      <c r="B609" s="88"/>
      <c r="C609" s="88"/>
      <c r="D609" s="88"/>
      <c r="E609" s="88"/>
      <c r="F609" s="88"/>
      <c r="G609" s="88"/>
      <c r="H609" s="88"/>
      <c r="I609" s="88"/>
      <c r="J609" s="88"/>
      <c r="K609" s="88"/>
      <c r="L609" s="88"/>
      <c r="M609" s="88"/>
      <c r="N609" s="88"/>
      <c r="O609" s="88"/>
      <c r="P609" s="88"/>
      <c r="Q609" s="88"/>
      <c r="R609" s="88"/>
      <c r="S609" s="88"/>
      <c r="T609" s="88"/>
      <c r="U609" s="88"/>
      <c r="V609" s="88"/>
      <c r="W609" s="88"/>
      <c r="X609" s="88"/>
      <c r="Y609" s="88"/>
      <c r="Z609" s="88"/>
    </row>
    <row r="610" spans="1:26" ht="30.75" customHeight="1">
      <c r="A610" s="88"/>
      <c r="B610" s="88"/>
      <c r="C610" s="88"/>
      <c r="D610" s="88"/>
      <c r="E610" s="88"/>
      <c r="F610" s="88"/>
      <c r="G610" s="88"/>
      <c r="H610" s="88"/>
      <c r="I610" s="88"/>
      <c r="J610" s="88"/>
      <c r="K610" s="88"/>
      <c r="L610" s="88"/>
      <c r="M610" s="88"/>
      <c r="N610" s="88"/>
      <c r="O610" s="88"/>
      <c r="P610" s="88"/>
      <c r="Q610" s="88"/>
      <c r="R610" s="88"/>
      <c r="S610" s="88"/>
      <c r="T610" s="88"/>
      <c r="U610" s="88"/>
      <c r="V610" s="88"/>
      <c r="W610" s="88"/>
      <c r="X610" s="88"/>
      <c r="Y610" s="88"/>
      <c r="Z610" s="88"/>
    </row>
    <row r="611" spans="1:26" ht="30.75" customHeight="1">
      <c r="A611" s="88"/>
      <c r="B611" s="88"/>
      <c r="C611" s="88"/>
      <c r="D611" s="88"/>
      <c r="E611" s="88"/>
      <c r="F611" s="88"/>
      <c r="G611" s="88"/>
      <c r="H611" s="88"/>
      <c r="I611" s="88"/>
      <c r="J611" s="88"/>
      <c r="K611" s="88"/>
      <c r="L611" s="88"/>
      <c r="M611" s="88"/>
      <c r="N611" s="88"/>
      <c r="O611" s="88"/>
      <c r="P611" s="88"/>
      <c r="Q611" s="88"/>
      <c r="R611" s="88"/>
      <c r="S611" s="88"/>
      <c r="T611" s="88"/>
      <c r="U611" s="88"/>
      <c r="V611" s="88"/>
      <c r="W611" s="88"/>
      <c r="X611" s="88"/>
      <c r="Y611" s="88"/>
      <c r="Z611" s="88"/>
    </row>
    <row r="612" spans="1:26" ht="30.75" customHeight="1">
      <c r="A612" s="88"/>
      <c r="B612" s="88"/>
      <c r="C612" s="88"/>
      <c r="D612" s="88"/>
      <c r="E612" s="88"/>
      <c r="F612" s="88"/>
      <c r="G612" s="88"/>
      <c r="H612" s="88"/>
      <c r="I612" s="88"/>
      <c r="J612" s="88"/>
      <c r="K612" s="88"/>
      <c r="L612" s="88"/>
      <c r="M612" s="88"/>
      <c r="N612" s="88"/>
      <c r="O612" s="88"/>
      <c r="P612" s="88"/>
      <c r="Q612" s="88"/>
      <c r="R612" s="88"/>
      <c r="S612" s="88"/>
      <c r="T612" s="88"/>
      <c r="U612" s="88"/>
      <c r="V612" s="88"/>
      <c r="W612" s="88"/>
      <c r="X612" s="88"/>
      <c r="Y612" s="88"/>
      <c r="Z612" s="88"/>
    </row>
    <row r="613" spans="1:26" ht="30.75" customHeight="1">
      <c r="A613" s="88"/>
      <c r="B613" s="88"/>
      <c r="C613" s="88"/>
      <c r="D613" s="88"/>
      <c r="E613" s="88"/>
      <c r="F613" s="88"/>
      <c r="G613" s="88"/>
      <c r="H613" s="88"/>
      <c r="I613" s="88"/>
      <c r="J613" s="88"/>
      <c r="K613" s="88"/>
      <c r="L613" s="88"/>
      <c r="M613" s="88"/>
      <c r="N613" s="88"/>
      <c r="O613" s="88"/>
      <c r="P613" s="88"/>
      <c r="Q613" s="88"/>
      <c r="R613" s="88"/>
      <c r="S613" s="88"/>
      <c r="T613" s="88"/>
      <c r="U613" s="88"/>
      <c r="V613" s="88"/>
      <c r="W613" s="88"/>
      <c r="X613" s="88"/>
      <c r="Y613" s="88"/>
      <c r="Z613" s="88"/>
    </row>
    <row r="614" spans="1:26" ht="30.75" customHeight="1">
      <c r="A614" s="88"/>
      <c r="B614" s="88"/>
      <c r="C614" s="88"/>
      <c r="D614" s="88"/>
      <c r="E614" s="88"/>
      <c r="F614" s="88"/>
      <c r="G614" s="88"/>
      <c r="H614" s="88"/>
      <c r="I614" s="88"/>
      <c r="J614" s="88"/>
      <c r="K614" s="88"/>
      <c r="L614" s="88"/>
      <c r="M614" s="88"/>
      <c r="N614" s="88"/>
      <c r="O614" s="88"/>
      <c r="P614" s="88"/>
      <c r="Q614" s="88"/>
      <c r="R614" s="88"/>
      <c r="S614" s="88"/>
      <c r="T614" s="88"/>
      <c r="U614" s="88"/>
      <c r="V614" s="88"/>
      <c r="W614" s="88"/>
      <c r="X614" s="88"/>
      <c r="Y614" s="88"/>
      <c r="Z614" s="88"/>
    </row>
    <row r="615" spans="1:26" ht="30.75" customHeight="1">
      <c r="A615" s="88"/>
      <c r="B615" s="88"/>
      <c r="C615" s="88"/>
      <c r="D615" s="88"/>
      <c r="E615" s="88"/>
      <c r="F615" s="88"/>
      <c r="G615" s="88"/>
      <c r="H615" s="88"/>
      <c r="I615" s="88"/>
      <c r="J615" s="88"/>
      <c r="K615" s="88"/>
      <c r="L615" s="88"/>
      <c r="M615" s="88"/>
      <c r="N615" s="88"/>
      <c r="O615" s="88"/>
      <c r="P615" s="88"/>
      <c r="Q615" s="88"/>
      <c r="R615" s="88"/>
      <c r="S615" s="88"/>
      <c r="T615" s="88"/>
      <c r="U615" s="88"/>
      <c r="V615" s="88"/>
      <c r="W615" s="88"/>
      <c r="X615" s="88"/>
      <c r="Y615" s="88"/>
      <c r="Z615" s="88"/>
    </row>
    <row r="616" spans="1:26" ht="30.75" customHeight="1">
      <c r="A616" s="88"/>
      <c r="B616" s="88"/>
      <c r="C616" s="88"/>
      <c r="D616" s="88"/>
      <c r="E616" s="88"/>
      <c r="F616" s="88"/>
      <c r="G616" s="88"/>
      <c r="H616" s="88"/>
      <c r="I616" s="88"/>
      <c r="J616" s="88"/>
      <c r="K616" s="88"/>
      <c r="L616" s="88"/>
      <c r="M616" s="88"/>
      <c r="N616" s="88"/>
      <c r="O616" s="88"/>
      <c r="P616" s="88"/>
      <c r="Q616" s="88"/>
      <c r="R616" s="88"/>
      <c r="S616" s="88"/>
      <c r="T616" s="88"/>
      <c r="U616" s="88"/>
      <c r="V616" s="88"/>
      <c r="W616" s="88"/>
      <c r="X616" s="88"/>
      <c r="Y616" s="88"/>
      <c r="Z616" s="88"/>
    </row>
    <row r="617" spans="1:26" ht="30.75" customHeight="1">
      <c r="A617" s="88"/>
      <c r="B617" s="88"/>
      <c r="C617" s="88"/>
      <c r="D617" s="88"/>
      <c r="E617" s="88"/>
      <c r="F617" s="88"/>
      <c r="G617" s="88"/>
      <c r="H617" s="88"/>
      <c r="I617" s="88"/>
      <c r="J617" s="88"/>
      <c r="K617" s="88"/>
      <c r="L617" s="88"/>
      <c r="M617" s="88"/>
      <c r="N617" s="88"/>
      <c r="O617" s="88"/>
      <c r="P617" s="88"/>
      <c r="Q617" s="88"/>
      <c r="R617" s="88"/>
      <c r="S617" s="88"/>
      <c r="T617" s="88"/>
      <c r="U617" s="88"/>
      <c r="V617" s="88"/>
      <c r="W617" s="88"/>
      <c r="X617" s="88"/>
      <c r="Y617" s="88"/>
      <c r="Z617" s="88"/>
    </row>
    <row r="618" spans="1:26" ht="30.75" customHeight="1">
      <c r="A618" s="88"/>
      <c r="B618" s="88"/>
      <c r="C618" s="88"/>
      <c r="D618" s="88"/>
      <c r="E618" s="88"/>
      <c r="F618" s="88"/>
      <c r="G618" s="88"/>
      <c r="H618" s="88"/>
      <c r="I618" s="88"/>
      <c r="J618" s="88"/>
      <c r="K618" s="88"/>
      <c r="L618" s="88"/>
      <c r="M618" s="88"/>
      <c r="N618" s="88"/>
      <c r="O618" s="88"/>
      <c r="P618" s="88"/>
      <c r="Q618" s="88"/>
      <c r="R618" s="88"/>
      <c r="S618" s="88"/>
      <c r="T618" s="88"/>
      <c r="U618" s="88"/>
      <c r="V618" s="88"/>
      <c r="W618" s="88"/>
      <c r="X618" s="88"/>
      <c r="Y618" s="88"/>
      <c r="Z618" s="88"/>
    </row>
    <row r="619" spans="1:26" ht="30.75" customHeight="1">
      <c r="A619" s="88"/>
      <c r="B619" s="88"/>
      <c r="C619" s="88"/>
      <c r="D619" s="88"/>
      <c r="E619" s="88"/>
      <c r="F619" s="88"/>
      <c r="G619" s="88"/>
      <c r="H619" s="88"/>
      <c r="I619" s="88"/>
      <c r="J619" s="88"/>
      <c r="K619" s="88"/>
      <c r="L619" s="88"/>
      <c r="M619" s="88"/>
      <c r="N619" s="88"/>
      <c r="O619" s="88"/>
      <c r="P619" s="88"/>
      <c r="Q619" s="88"/>
      <c r="R619" s="88"/>
      <c r="S619" s="88"/>
      <c r="T619" s="88"/>
      <c r="U619" s="88"/>
      <c r="V619" s="88"/>
      <c r="W619" s="88"/>
      <c r="X619" s="88"/>
      <c r="Y619" s="88"/>
      <c r="Z619" s="88"/>
    </row>
    <row r="620" spans="1:26" ht="30.75" customHeight="1">
      <c r="A620" s="88"/>
      <c r="B620" s="88"/>
      <c r="C620" s="88"/>
      <c r="D620" s="88"/>
      <c r="E620" s="88"/>
      <c r="F620" s="88"/>
      <c r="G620" s="88"/>
      <c r="H620" s="88"/>
      <c r="I620" s="88"/>
      <c r="J620" s="88"/>
      <c r="K620" s="88"/>
      <c r="L620" s="88"/>
      <c r="M620" s="88"/>
      <c r="N620" s="88"/>
      <c r="O620" s="88"/>
      <c r="P620" s="88"/>
      <c r="Q620" s="88"/>
      <c r="R620" s="88"/>
      <c r="S620" s="88"/>
      <c r="T620" s="88"/>
      <c r="U620" s="88"/>
      <c r="V620" s="88"/>
      <c r="W620" s="88"/>
      <c r="X620" s="88"/>
      <c r="Y620" s="88"/>
      <c r="Z620" s="88"/>
    </row>
    <row r="621" spans="1:26" ht="30.75" customHeight="1">
      <c r="A621" s="88"/>
      <c r="B621" s="88"/>
      <c r="C621" s="88"/>
      <c r="D621" s="88"/>
      <c r="E621" s="88"/>
      <c r="F621" s="88"/>
      <c r="G621" s="88"/>
      <c r="H621" s="88"/>
      <c r="I621" s="88"/>
      <c r="J621" s="88"/>
      <c r="K621" s="88"/>
      <c r="L621" s="88"/>
      <c r="M621" s="88"/>
      <c r="N621" s="88"/>
      <c r="O621" s="88"/>
      <c r="P621" s="88"/>
      <c r="Q621" s="88"/>
      <c r="R621" s="88"/>
      <c r="S621" s="88"/>
      <c r="T621" s="88"/>
      <c r="U621" s="88"/>
      <c r="V621" s="88"/>
      <c r="W621" s="88"/>
      <c r="X621" s="88"/>
      <c r="Y621" s="88"/>
      <c r="Z621" s="88"/>
    </row>
    <row r="622" spans="1:26" ht="30.75" customHeight="1">
      <c r="A622" s="88"/>
      <c r="B622" s="88"/>
      <c r="C622" s="88"/>
      <c r="D622" s="88"/>
      <c r="E622" s="88"/>
      <c r="F622" s="88"/>
      <c r="G622" s="88"/>
      <c r="H622" s="88"/>
      <c r="I622" s="88"/>
      <c r="J622" s="88"/>
      <c r="K622" s="88"/>
      <c r="L622" s="88"/>
      <c r="M622" s="88"/>
      <c r="N622" s="88"/>
      <c r="O622" s="88"/>
      <c r="P622" s="88"/>
      <c r="Q622" s="88"/>
      <c r="R622" s="88"/>
      <c r="S622" s="88"/>
      <c r="T622" s="88"/>
      <c r="U622" s="88"/>
      <c r="V622" s="88"/>
      <c r="W622" s="88"/>
      <c r="X622" s="88"/>
      <c r="Y622" s="88"/>
      <c r="Z622" s="88"/>
    </row>
    <row r="623" spans="1:26" ht="30.75" customHeight="1">
      <c r="A623" s="88"/>
      <c r="B623" s="88"/>
      <c r="C623" s="88"/>
      <c r="D623" s="88"/>
      <c r="E623" s="88"/>
      <c r="F623" s="88"/>
      <c r="G623" s="88"/>
      <c r="H623" s="88"/>
      <c r="I623" s="88"/>
      <c r="J623" s="88"/>
      <c r="K623" s="88"/>
      <c r="L623" s="88"/>
      <c r="M623" s="88"/>
      <c r="N623" s="88"/>
      <c r="O623" s="88"/>
      <c r="P623" s="88"/>
      <c r="Q623" s="88"/>
      <c r="R623" s="88"/>
      <c r="S623" s="88"/>
      <c r="T623" s="88"/>
      <c r="U623" s="88"/>
      <c r="V623" s="88"/>
      <c r="W623" s="88"/>
      <c r="X623" s="88"/>
      <c r="Y623" s="88"/>
      <c r="Z623" s="88"/>
    </row>
    <row r="624" spans="1:26" ht="30.75" customHeight="1">
      <c r="A624" s="88"/>
      <c r="B624" s="88"/>
      <c r="C624" s="88"/>
      <c r="D624" s="88"/>
      <c r="E624" s="88"/>
      <c r="F624" s="88"/>
      <c r="G624" s="88"/>
      <c r="H624" s="88"/>
      <c r="I624" s="88"/>
      <c r="J624" s="88"/>
      <c r="K624" s="88"/>
      <c r="L624" s="88"/>
      <c r="M624" s="88"/>
      <c r="N624" s="88"/>
      <c r="O624" s="88"/>
      <c r="P624" s="88"/>
      <c r="Q624" s="88"/>
      <c r="R624" s="88"/>
      <c r="S624" s="88"/>
      <c r="T624" s="88"/>
      <c r="U624" s="88"/>
      <c r="V624" s="88"/>
      <c r="W624" s="88"/>
      <c r="X624" s="88"/>
      <c r="Y624" s="88"/>
      <c r="Z624" s="88"/>
    </row>
    <row r="625" spans="1:26" ht="30.75" customHeight="1">
      <c r="A625" s="88"/>
      <c r="B625" s="88"/>
      <c r="C625" s="88"/>
      <c r="D625" s="88"/>
      <c r="E625" s="88"/>
      <c r="F625" s="88"/>
      <c r="G625" s="88"/>
      <c r="H625" s="88"/>
      <c r="I625" s="88"/>
      <c r="J625" s="88"/>
      <c r="K625" s="88"/>
      <c r="L625" s="88"/>
      <c r="M625" s="88"/>
      <c r="N625" s="88"/>
      <c r="O625" s="88"/>
      <c r="P625" s="88"/>
      <c r="Q625" s="88"/>
      <c r="R625" s="88"/>
      <c r="S625" s="88"/>
      <c r="T625" s="88"/>
      <c r="U625" s="88"/>
      <c r="V625" s="88"/>
      <c r="W625" s="88"/>
      <c r="X625" s="88"/>
      <c r="Y625" s="88"/>
      <c r="Z625" s="88"/>
    </row>
    <row r="626" spans="1:26" ht="30.75" customHeight="1">
      <c r="A626" s="88"/>
      <c r="B626" s="88"/>
      <c r="C626" s="88"/>
      <c r="D626" s="88"/>
      <c r="E626" s="88"/>
      <c r="F626" s="88"/>
      <c r="G626" s="88"/>
      <c r="H626" s="88"/>
      <c r="I626" s="88"/>
      <c r="J626" s="88"/>
      <c r="K626" s="88"/>
      <c r="L626" s="88"/>
      <c r="M626" s="88"/>
      <c r="N626" s="88"/>
      <c r="O626" s="88"/>
      <c r="P626" s="88"/>
      <c r="Q626" s="88"/>
      <c r="R626" s="88"/>
      <c r="S626" s="88"/>
      <c r="T626" s="88"/>
      <c r="U626" s="88"/>
      <c r="V626" s="88"/>
      <c r="W626" s="88"/>
      <c r="X626" s="88"/>
      <c r="Y626" s="88"/>
      <c r="Z626" s="88"/>
    </row>
    <row r="627" spans="1:26" ht="30.75" customHeight="1">
      <c r="A627" s="88"/>
      <c r="B627" s="88"/>
      <c r="C627" s="88"/>
      <c r="D627" s="88"/>
      <c r="E627" s="88"/>
      <c r="F627" s="88"/>
      <c r="G627" s="88"/>
      <c r="H627" s="88"/>
      <c r="I627" s="88"/>
      <c r="J627" s="88"/>
      <c r="K627" s="88"/>
      <c r="L627" s="88"/>
      <c r="M627" s="88"/>
      <c r="N627" s="88"/>
      <c r="O627" s="88"/>
      <c r="P627" s="88"/>
      <c r="Q627" s="88"/>
      <c r="R627" s="88"/>
      <c r="S627" s="88"/>
      <c r="T627" s="88"/>
      <c r="U627" s="88"/>
      <c r="V627" s="88"/>
      <c r="W627" s="88"/>
      <c r="X627" s="88"/>
      <c r="Y627" s="88"/>
      <c r="Z627" s="88"/>
    </row>
    <row r="628" spans="1:26" ht="30.75" customHeight="1">
      <c r="A628" s="88"/>
      <c r="B628" s="88"/>
      <c r="C628" s="88"/>
      <c r="D628" s="88"/>
      <c r="E628" s="88"/>
      <c r="F628" s="88"/>
      <c r="G628" s="88"/>
      <c r="H628" s="88"/>
      <c r="I628" s="88"/>
      <c r="J628" s="88"/>
      <c r="K628" s="88"/>
      <c r="L628" s="88"/>
      <c r="M628" s="88"/>
      <c r="N628" s="88"/>
      <c r="O628" s="88"/>
      <c r="P628" s="88"/>
      <c r="Q628" s="88"/>
      <c r="R628" s="88"/>
      <c r="S628" s="88"/>
      <c r="T628" s="88"/>
      <c r="U628" s="88"/>
      <c r="V628" s="88"/>
      <c r="W628" s="88"/>
      <c r="X628" s="88"/>
      <c r="Y628" s="88"/>
      <c r="Z628" s="88"/>
    </row>
    <row r="629" spans="1:26" ht="30.75" customHeight="1">
      <c r="A629" s="88"/>
      <c r="B629" s="88"/>
      <c r="C629" s="88"/>
      <c r="D629" s="88"/>
      <c r="E629" s="88"/>
      <c r="F629" s="88"/>
      <c r="G629" s="88"/>
      <c r="H629" s="88"/>
      <c r="I629" s="88"/>
      <c r="J629" s="88"/>
      <c r="K629" s="88"/>
      <c r="L629" s="88"/>
      <c r="M629" s="88"/>
      <c r="N629" s="88"/>
      <c r="O629" s="88"/>
      <c r="P629" s="88"/>
      <c r="Q629" s="88"/>
      <c r="R629" s="88"/>
      <c r="S629" s="88"/>
      <c r="T629" s="88"/>
      <c r="U629" s="88"/>
      <c r="V629" s="88"/>
      <c r="W629" s="88"/>
      <c r="X629" s="88"/>
      <c r="Y629" s="88"/>
      <c r="Z629" s="88"/>
    </row>
    <row r="630" spans="1:26" ht="30.75" customHeight="1">
      <c r="A630" s="88"/>
      <c r="B630" s="88"/>
      <c r="C630" s="88"/>
      <c r="D630" s="88"/>
      <c r="E630" s="88"/>
      <c r="F630" s="88"/>
      <c r="G630" s="88"/>
      <c r="H630" s="88"/>
      <c r="I630" s="88"/>
      <c r="J630" s="88"/>
      <c r="K630" s="88"/>
      <c r="L630" s="88"/>
      <c r="M630" s="88"/>
      <c r="N630" s="88"/>
      <c r="O630" s="88"/>
      <c r="P630" s="88"/>
      <c r="Q630" s="88"/>
      <c r="R630" s="88"/>
      <c r="S630" s="88"/>
      <c r="T630" s="88"/>
      <c r="U630" s="88"/>
      <c r="V630" s="88"/>
      <c r="W630" s="88"/>
      <c r="X630" s="88"/>
      <c r="Y630" s="88"/>
      <c r="Z630" s="88"/>
    </row>
    <row r="631" spans="1:26" ht="30.75" customHeight="1">
      <c r="A631" s="88"/>
      <c r="B631" s="88"/>
      <c r="C631" s="88"/>
      <c r="D631" s="88"/>
      <c r="E631" s="88"/>
      <c r="F631" s="88"/>
      <c r="G631" s="88"/>
      <c r="H631" s="88"/>
      <c r="I631" s="88"/>
      <c r="J631" s="88"/>
      <c r="K631" s="88"/>
      <c r="L631" s="88"/>
      <c r="M631" s="88"/>
      <c r="N631" s="88"/>
      <c r="O631" s="88"/>
      <c r="P631" s="88"/>
      <c r="Q631" s="88"/>
      <c r="R631" s="88"/>
      <c r="S631" s="88"/>
      <c r="T631" s="88"/>
      <c r="U631" s="88"/>
      <c r="V631" s="88"/>
      <c r="W631" s="88"/>
      <c r="X631" s="88"/>
      <c r="Y631" s="88"/>
      <c r="Z631" s="88"/>
    </row>
    <row r="632" spans="1:26" ht="30.75" customHeight="1">
      <c r="A632" s="88"/>
      <c r="B632" s="88"/>
      <c r="C632" s="88"/>
      <c r="D632" s="88"/>
      <c r="E632" s="88"/>
      <c r="F632" s="88"/>
      <c r="G632" s="88"/>
      <c r="H632" s="88"/>
      <c r="I632" s="88"/>
      <c r="J632" s="88"/>
      <c r="K632" s="88"/>
      <c r="L632" s="88"/>
      <c r="M632" s="88"/>
      <c r="N632" s="88"/>
      <c r="O632" s="88"/>
      <c r="P632" s="88"/>
      <c r="Q632" s="88"/>
      <c r="R632" s="88"/>
      <c r="S632" s="88"/>
      <c r="T632" s="88"/>
      <c r="U632" s="88"/>
      <c r="V632" s="88"/>
      <c r="W632" s="88"/>
      <c r="X632" s="88"/>
      <c r="Y632" s="88"/>
      <c r="Z632" s="88"/>
    </row>
    <row r="633" spans="1:26" ht="30.75" customHeight="1">
      <c r="A633" s="88"/>
      <c r="B633" s="88"/>
      <c r="C633" s="88"/>
      <c r="D633" s="88"/>
      <c r="E633" s="88"/>
      <c r="F633" s="88"/>
      <c r="G633" s="88"/>
      <c r="H633" s="88"/>
      <c r="I633" s="88"/>
      <c r="J633" s="88"/>
      <c r="K633" s="88"/>
      <c r="L633" s="88"/>
      <c r="M633" s="88"/>
      <c r="N633" s="88"/>
      <c r="O633" s="88"/>
      <c r="P633" s="88"/>
      <c r="Q633" s="88"/>
      <c r="R633" s="88"/>
      <c r="S633" s="88"/>
      <c r="T633" s="88"/>
      <c r="U633" s="88"/>
      <c r="V633" s="88"/>
      <c r="W633" s="88"/>
      <c r="X633" s="88"/>
      <c r="Y633" s="88"/>
      <c r="Z633" s="88"/>
    </row>
    <row r="634" spans="1:26" ht="30.75" customHeight="1">
      <c r="A634" s="88"/>
      <c r="B634" s="88"/>
      <c r="C634" s="88"/>
      <c r="D634" s="88"/>
      <c r="E634" s="88"/>
      <c r="F634" s="88"/>
      <c r="G634" s="88"/>
      <c r="H634" s="88"/>
      <c r="I634" s="88"/>
      <c r="J634" s="88"/>
      <c r="K634" s="88"/>
      <c r="L634" s="88"/>
      <c r="M634" s="88"/>
      <c r="N634" s="88"/>
      <c r="O634" s="88"/>
      <c r="P634" s="88"/>
      <c r="Q634" s="88"/>
      <c r="R634" s="88"/>
      <c r="S634" s="88"/>
      <c r="T634" s="88"/>
      <c r="U634" s="88"/>
      <c r="V634" s="88"/>
      <c r="W634" s="88"/>
      <c r="X634" s="88"/>
      <c r="Y634" s="88"/>
      <c r="Z634" s="88"/>
    </row>
    <row r="635" spans="1:26" ht="30.75" customHeight="1">
      <c r="A635" s="88"/>
      <c r="B635" s="88"/>
      <c r="C635" s="88"/>
      <c r="D635" s="88"/>
      <c r="E635" s="88"/>
      <c r="F635" s="88"/>
      <c r="G635" s="88"/>
      <c r="H635" s="88"/>
      <c r="I635" s="88"/>
      <c r="J635" s="88"/>
      <c r="K635" s="88"/>
      <c r="L635" s="88"/>
      <c r="M635" s="88"/>
      <c r="N635" s="88"/>
      <c r="O635" s="88"/>
      <c r="P635" s="88"/>
      <c r="Q635" s="88"/>
      <c r="R635" s="88"/>
      <c r="S635" s="88"/>
      <c r="T635" s="88"/>
      <c r="U635" s="88"/>
      <c r="V635" s="88"/>
      <c r="W635" s="88"/>
      <c r="X635" s="88"/>
      <c r="Y635" s="88"/>
      <c r="Z635" s="88"/>
    </row>
    <row r="636" spans="1:26" ht="30.75" customHeight="1">
      <c r="A636" s="88"/>
      <c r="B636" s="88"/>
      <c r="C636" s="88"/>
      <c r="D636" s="88"/>
      <c r="E636" s="88"/>
      <c r="F636" s="88"/>
      <c r="G636" s="88"/>
      <c r="H636" s="88"/>
      <c r="I636" s="88"/>
      <c r="J636" s="88"/>
      <c r="K636" s="88"/>
      <c r="L636" s="88"/>
      <c r="M636" s="88"/>
      <c r="N636" s="88"/>
      <c r="O636" s="88"/>
      <c r="P636" s="88"/>
      <c r="Q636" s="88"/>
      <c r="R636" s="88"/>
      <c r="S636" s="88"/>
      <c r="T636" s="88"/>
      <c r="U636" s="88"/>
      <c r="V636" s="88"/>
      <c r="W636" s="88"/>
      <c r="X636" s="88"/>
      <c r="Y636" s="88"/>
      <c r="Z636" s="88"/>
    </row>
    <row r="637" spans="1:26" ht="30.75" customHeight="1">
      <c r="A637" s="88"/>
      <c r="B637" s="88"/>
      <c r="C637" s="88"/>
      <c r="D637" s="88"/>
      <c r="E637" s="88"/>
      <c r="F637" s="88"/>
      <c r="G637" s="88"/>
      <c r="H637" s="88"/>
      <c r="I637" s="88"/>
      <c r="J637" s="88"/>
      <c r="K637" s="88"/>
      <c r="L637" s="88"/>
      <c r="M637" s="88"/>
      <c r="N637" s="88"/>
      <c r="O637" s="88"/>
      <c r="P637" s="88"/>
      <c r="Q637" s="88"/>
      <c r="R637" s="88"/>
      <c r="S637" s="88"/>
      <c r="T637" s="88"/>
      <c r="U637" s="88"/>
      <c r="V637" s="88"/>
      <c r="W637" s="88"/>
      <c r="X637" s="88"/>
      <c r="Y637" s="88"/>
      <c r="Z637" s="88"/>
    </row>
    <row r="638" spans="1:26" ht="30.75" customHeight="1">
      <c r="A638" s="88"/>
      <c r="B638" s="88"/>
      <c r="C638" s="88"/>
      <c r="D638" s="88"/>
      <c r="E638" s="88"/>
      <c r="F638" s="88"/>
      <c r="G638" s="88"/>
      <c r="H638" s="88"/>
      <c r="I638" s="88"/>
      <c r="J638" s="88"/>
      <c r="K638" s="88"/>
      <c r="L638" s="88"/>
      <c r="M638" s="88"/>
      <c r="N638" s="88"/>
      <c r="O638" s="88"/>
      <c r="P638" s="88"/>
      <c r="Q638" s="88"/>
      <c r="R638" s="88"/>
      <c r="S638" s="88"/>
      <c r="T638" s="88"/>
      <c r="U638" s="88"/>
      <c r="V638" s="88"/>
      <c r="W638" s="88"/>
      <c r="X638" s="88"/>
      <c r="Y638" s="88"/>
      <c r="Z638" s="88"/>
    </row>
    <row r="639" spans="1:26" ht="30.75" customHeight="1">
      <c r="A639" s="88"/>
      <c r="B639" s="88"/>
      <c r="C639" s="88"/>
      <c r="D639" s="88"/>
      <c r="E639" s="88"/>
      <c r="F639" s="88"/>
      <c r="G639" s="88"/>
      <c r="H639" s="88"/>
      <c r="I639" s="88"/>
      <c r="J639" s="88"/>
      <c r="K639" s="88"/>
      <c r="L639" s="88"/>
      <c r="M639" s="88"/>
      <c r="N639" s="88"/>
      <c r="O639" s="88"/>
      <c r="P639" s="88"/>
      <c r="Q639" s="88"/>
      <c r="R639" s="88"/>
      <c r="S639" s="88"/>
      <c r="T639" s="88"/>
      <c r="U639" s="88"/>
      <c r="V639" s="88"/>
      <c r="W639" s="88"/>
      <c r="X639" s="88"/>
      <c r="Y639" s="88"/>
      <c r="Z639" s="88"/>
    </row>
    <row r="640" spans="1:26" ht="30.75" customHeight="1">
      <c r="A640" s="88"/>
      <c r="B640" s="88"/>
      <c r="C640" s="88"/>
      <c r="D640" s="88"/>
      <c r="E640" s="88"/>
      <c r="F640" s="88"/>
      <c r="G640" s="88"/>
      <c r="H640" s="88"/>
      <c r="I640" s="88"/>
      <c r="J640" s="88"/>
      <c r="K640" s="88"/>
      <c r="L640" s="88"/>
      <c r="M640" s="88"/>
      <c r="N640" s="88"/>
      <c r="O640" s="88"/>
      <c r="P640" s="88"/>
      <c r="Q640" s="88"/>
      <c r="R640" s="88"/>
      <c r="S640" s="88"/>
      <c r="T640" s="88"/>
      <c r="U640" s="88"/>
      <c r="V640" s="88"/>
      <c r="W640" s="88"/>
      <c r="X640" s="88"/>
      <c r="Y640" s="88"/>
      <c r="Z640" s="88"/>
    </row>
    <row r="641" spans="1:26" ht="30.75" customHeight="1">
      <c r="A641" s="88"/>
      <c r="B641" s="88"/>
      <c r="C641" s="88"/>
      <c r="D641" s="88"/>
      <c r="E641" s="88"/>
      <c r="F641" s="88"/>
      <c r="G641" s="88"/>
      <c r="H641" s="88"/>
      <c r="I641" s="88"/>
      <c r="J641" s="88"/>
      <c r="K641" s="88"/>
      <c r="L641" s="88"/>
      <c r="M641" s="88"/>
      <c r="N641" s="88"/>
      <c r="O641" s="88"/>
      <c r="P641" s="88"/>
      <c r="Q641" s="88"/>
      <c r="R641" s="88"/>
      <c r="S641" s="88"/>
      <c r="T641" s="88"/>
      <c r="U641" s="88"/>
      <c r="V641" s="88"/>
      <c r="W641" s="88"/>
      <c r="X641" s="88"/>
      <c r="Y641" s="88"/>
      <c r="Z641" s="88"/>
    </row>
    <row r="642" spans="1:26" ht="30.75" customHeight="1">
      <c r="A642" s="88"/>
      <c r="B642" s="88"/>
      <c r="C642" s="88"/>
      <c r="D642" s="88"/>
      <c r="E642" s="88"/>
      <c r="F642" s="88"/>
      <c r="G642" s="88"/>
      <c r="H642" s="88"/>
      <c r="I642" s="88"/>
      <c r="J642" s="88"/>
      <c r="K642" s="88"/>
      <c r="L642" s="88"/>
      <c r="M642" s="88"/>
      <c r="N642" s="88"/>
      <c r="O642" s="88"/>
      <c r="P642" s="88"/>
      <c r="Q642" s="88"/>
      <c r="R642" s="88"/>
      <c r="S642" s="88"/>
      <c r="T642" s="88"/>
      <c r="U642" s="88"/>
      <c r="V642" s="88"/>
      <c r="W642" s="88"/>
      <c r="X642" s="88"/>
      <c r="Y642" s="88"/>
      <c r="Z642" s="88"/>
    </row>
    <row r="643" spans="1:26" ht="30.75" customHeight="1">
      <c r="A643" s="88"/>
      <c r="B643" s="88"/>
      <c r="C643" s="88"/>
      <c r="D643" s="88"/>
      <c r="E643" s="88"/>
      <c r="F643" s="88"/>
      <c r="G643" s="88"/>
      <c r="H643" s="88"/>
      <c r="I643" s="88"/>
      <c r="J643" s="88"/>
      <c r="K643" s="88"/>
      <c r="L643" s="88"/>
      <c r="M643" s="88"/>
      <c r="N643" s="88"/>
      <c r="O643" s="88"/>
      <c r="P643" s="88"/>
      <c r="Q643" s="88"/>
      <c r="R643" s="88"/>
      <c r="S643" s="88"/>
      <c r="T643" s="88"/>
      <c r="U643" s="88"/>
      <c r="V643" s="88"/>
      <c r="W643" s="88"/>
      <c r="X643" s="88"/>
      <c r="Y643" s="88"/>
      <c r="Z643" s="88"/>
    </row>
    <row r="644" spans="1:26" ht="30.75" customHeight="1">
      <c r="A644" s="88"/>
      <c r="B644" s="88"/>
      <c r="C644" s="88"/>
      <c r="D644" s="88"/>
      <c r="E644" s="88"/>
      <c r="F644" s="88"/>
      <c r="G644" s="88"/>
      <c r="H644" s="88"/>
      <c r="I644" s="88"/>
      <c r="J644" s="88"/>
      <c r="K644" s="88"/>
      <c r="L644" s="88"/>
      <c r="M644" s="88"/>
      <c r="N644" s="88"/>
      <c r="O644" s="88"/>
      <c r="P644" s="88"/>
      <c r="Q644" s="88"/>
      <c r="R644" s="88"/>
      <c r="S644" s="88"/>
      <c r="T644" s="88"/>
      <c r="U644" s="88"/>
      <c r="V644" s="88"/>
      <c r="W644" s="88"/>
      <c r="X644" s="88"/>
      <c r="Y644" s="88"/>
      <c r="Z644" s="88"/>
    </row>
    <row r="645" spans="1:26" ht="30.75" customHeight="1">
      <c r="A645" s="88"/>
      <c r="B645" s="88"/>
      <c r="C645" s="88"/>
      <c r="D645" s="88"/>
      <c r="E645" s="88"/>
      <c r="F645" s="88"/>
      <c r="G645" s="88"/>
      <c r="H645" s="88"/>
      <c r="I645" s="88"/>
      <c r="J645" s="88"/>
      <c r="K645" s="88"/>
      <c r="L645" s="88"/>
      <c r="M645" s="88"/>
      <c r="N645" s="88"/>
      <c r="O645" s="88"/>
      <c r="P645" s="88"/>
      <c r="Q645" s="88"/>
      <c r="R645" s="88"/>
      <c r="S645" s="88"/>
      <c r="T645" s="88"/>
      <c r="U645" s="88"/>
      <c r="V645" s="88"/>
      <c r="W645" s="88"/>
      <c r="X645" s="88"/>
      <c r="Y645" s="88"/>
      <c r="Z645" s="88"/>
    </row>
    <row r="646" spans="1:26" ht="30.75" customHeight="1">
      <c r="A646" s="88"/>
      <c r="B646" s="88"/>
      <c r="C646" s="88"/>
      <c r="D646" s="88"/>
      <c r="E646" s="88"/>
      <c r="F646" s="88"/>
      <c r="G646" s="88"/>
      <c r="H646" s="88"/>
      <c r="I646" s="88"/>
      <c r="J646" s="88"/>
      <c r="K646" s="88"/>
      <c r="L646" s="88"/>
      <c r="M646" s="88"/>
      <c r="N646" s="88"/>
      <c r="O646" s="88"/>
      <c r="P646" s="88"/>
      <c r="Q646" s="88"/>
      <c r="R646" s="88"/>
      <c r="S646" s="88"/>
      <c r="T646" s="88"/>
      <c r="U646" s="88"/>
      <c r="V646" s="88"/>
      <c r="W646" s="88"/>
      <c r="X646" s="88"/>
      <c r="Y646" s="88"/>
      <c r="Z646" s="88"/>
    </row>
    <row r="647" spans="1:26" ht="30.75" customHeight="1">
      <c r="A647" s="88"/>
      <c r="B647" s="88"/>
      <c r="C647" s="88"/>
      <c r="D647" s="88"/>
      <c r="E647" s="88"/>
      <c r="F647" s="88"/>
      <c r="G647" s="88"/>
      <c r="H647" s="88"/>
      <c r="I647" s="88"/>
      <c r="J647" s="88"/>
      <c r="K647" s="88"/>
      <c r="L647" s="88"/>
      <c r="M647" s="88"/>
      <c r="N647" s="88"/>
      <c r="O647" s="88"/>
      <c r="P647" s="88"/>
      <c r="Q647" s="88"/>
      <c r="R647" s="88"/>
      <c r="S647" s="88"/>
      <c r="T647" s="88"/>
      <c r="U647" s="88"/>
      <c r="V647" s="88"/>
      <c r="W647" s="88"/>
      <c r="X647" s="88"/>
      <c r="Y647" s="88"/>
      <c r="Z647" s="88"/>
    </row>
    <row r="648" spans="1:26" ht="30.75" customHeight="1">
      <c r="A648" s="88"/>
      <c r="B648" s="88"/>
      <c r="C648" s="88"/>
      <c r="D648" s="88"/>
      <c r="E648" s="88"/>
      <c r="F648" s="88"/>
      <c r="G648" s="88"/>
      <c r="H648" s="88"/>
      <c r="I648" s="88"/>
      <c r="J648" s="88"/>
      <c r="K648" s="88"/>
      <c r="L648" s="88"/>
      <c r="M648" s="88"/>
      <c r="N648" s="88"/>
      <c r="O648" s="88"/>
      <c r="P648" s="88"/>
      <c r="Q648" s="88"/>
      <c r="R648" s="88"/>
      <c r="S648" s="88"/>
      <c r="T648" s="88"/>
      <c r="U648" s="88"/>
      <c r="V648" s="88"/>
      <c r="W648" s="88"/>
      <c r="X648" s="88"/>
      <c r="Y648" s="88"/>
      <c r="Z648" s="88"/>
    </row>
    <row r="649" spans="1:26" ht="30.75" customHeight="1">
      <c r="A649" s="88"/>
      <c r="B649" s="88"/>
      <c r="C649" s="88"/>
      <c r="D649" s="88"/>
      <c r="E649" s="88"/>
      <c r="F649" s="88"/>
      <c r="G649" s="88"/>
      <c r="H649" s="88"/>
      <c r="I649" s="88"/>
      <c r="J649" s="88"/>
      <c r="K649" s="88"/>
      <c r="L649" s="88"/>
      <c r="M649" s="88"/>
      <c r="N649" s="88"/>
      <c r="O649" s="88"/>
      <c r="P649" s="88"/>
      <c r="Q649" s="88"/>
      <c r="R649" s="88"/>
      <c r="S649" s="88"/>
      <c r="T649" s="88"/>
      <c r="U649" s="88"/>
      <c r="V649" s="88"/>
      <c r="W649" s="88"/>
      <c r="X649" s="88"/>
      <c r="Y649" s="88"/>
      <c r="Z649" s="88"/>
    </row>
    <row r="650" spans="1:26" ht="30.75" customHeight="1">
      <c r="A650" s="88"/>
      <c r="B650" s="88"/>
      <c r="C650" s="88"/>
      <c r="D650" s="88"/>
      <c r="E650" s="88"/>
      <c r="F650" s="88"/>
      <c r="G650" s="88"/>
      <c r="H650" s="88"/>
      <c r="I650" s="88"/>
      <c r="J650" s="88"/>
      <c r="K650" s="88"/>
      <c r="L650" s="88"/>
      <c r="M650" s="88"/>
      <c r="N650" s="88"/>
      <c r="O650" s="88"/>
      <c r="P650" s="88"/>
      <c r="Q650" s="88"/>
      <c r="R650" s="88"/>
      <c r="S650" s="88"/>
      <c r="T650" s="88"/>
      <c r="U650" s="88"/>
      <c r="V650" s="88"/>
      <c r="W650" s="88"/>
      <c r="X650" s="88"/>
      <c r="Y650" s="88"/>
      <c r="Z650" s="88"/>
    </row>
    <row r="651" spans="1:26" ht="30.75" customHeight="1">
      <c r="A651" s="88"/>
      <c r="B651" s="88"/>
      <c r="C651" s="88"/>
      <c r="D651" s="88"/>
      <c r="E651" s="88"/>
      <c r="F651" s="88"/>
      <c r="G651" s="88"/>
      <c r="H651" s="88"/>
      <c r="I651" s="88"/>
      <c r="J651" s="88"/>
      <c r="K651" s="88"/>
      <c r="L651" s="88"/>
      <c r="M651" s="88"/>
      <c r="N651" s="88"/>
      <c r="O651" s="88"/>
      <c r="P651" s="88"/>
      <c r="Q651" s="88"/>
      <c r="R651" s="88"/>
      <c r="S651" s="88"/>
      <c r="T651" s="88"/>
      <c r="U651" s="88"/>
      <c r="V651" s="88"/>
      <c r="W651" s="88"/>
      <c r="X651" s="88"/>
      <c r="Y651" s="88"/>
      <c r="Z651" s="88"/>
    </row>
    <row r="652" spans="1:26" ht="30.75" customHeight="1">
      <c r="A652" s="88"/>
      <c r="B652" s="88"/>
      <c r="C652" s="88"/>
      <c r="D652" s="88"/>
      <c r="E652" s="88"/>
      <c r="F652" s="88"/>
      <c r="G652" s="88"/>
      <c r="H652" s="88"/>
      <c r="I652" s="88"/>
      <c r="J652" s="88"/>
      <c r="K652" s="88"/>
      <c r="L652" s="88"/>
      <c r="M652" s="88"/>
      <c r="N652" s="88"/>
      <c r="O652" s="88"/>
      <c r="P652" s="88"/>
      <c r="Q652" s="88"/>
      <c r="R652" s="88"/>
      <c r="S652" s="88"/>
      <c r="T652" s="88"/>
      <c r="U652" s="88"/>
      <c r="V652" s="88"/>
      <c r="W652" s="88"/>
      <c r="X652" s="88"/>
      <c r="Y652" s="88"/>
      <c r="Z652" s="88"/>
    </row>
    <row r="653" spans="1:26" ht="30.75" customHeight="1">
      <c r="A653" s="88"/>
      <c r="B653" s="88"/>
      <c r="C653" s="88"/>
      <c r="D653" s="88"/>
      <c r="E653" s="88"/>
      <c r="F653" s="88"/>
      <c r="G653" s="88"/>
      <c r="H653" s="88"/>
      <c r="I653" s="88"/>
      <c r="J653" s="88"/>
      <c r="K653" s="88"/>
      <c r="L653" s="88"/>
      <c r="M653" s="88"/>
      <c r="N653" s="88"/>
      <c r="O653" s="88"/>
      <c r="P653" s="88"/>
      <c r="Q653" s="88"/>
      <c r="R653" s="88"/>
      <c r="S653" s="88"/>
      <c r="T653" s="88"/>
      <c r="U653" s="88"/>
      <c r="V653" s="88"/>
      <c r="W653" s="88"/>
      <c r="X653" s="88"/>
      <c r="Y653" s="88"/>
      <c r="Z653" s="88"/>
    </row>
    <row r="654" spans="1:26" ht="30.75" customHeight="1">
      <c r="A654" s="88"/>
      <c r="B654" s="88"/>
      <c r="C654" s="88"/>
      <c r="D654" s="88"/>
      <c r="E654" s="88"/>
      <c r="F654" s="88"/>
      <c r="G654" s="88"/>
      <c r="H654" s="88"/>
      <c r="I654" s="88"/>
      <c r="J654" s="88"/>
      <c r="K654" s="88"/>
      <c r="L654" s="88"/>
      <c r="M654" s="88"/>
      <c r="N654" s="88"/>
      <c r="O654" s="88"/>
      <c r="P654" s="88"/>
      <c r="Q654" s="88"/>
      <c r="R654" s="88"/>
      <c r="S654" s="88"/>
      <c r="T654" s="88"/>
      <c r="U654" s="88"/>
      <c r="V654" s="88"/>
      <c r="W654" s="88"/>
      <c r="X654" s="88"/>
      <c r="Y654" s="88"/>
      <c r="Z654" s="88"/>
    </row>
    <row r="655" spans="1:26" ht="30.75" customHeight="1">
      <c r="A655" s="88"/>
      <c r="B655" s="88"/>
      <c r="C655" s="88"/>
      <c r="D655" s="88"/>
      <c r="E655" s="88"/>
      <c r="F655" s="88"/>
      <c r="G655" s="88"/>
      <c r="H655" s="88"/>
      <c r="I655" s="88"/>
      <c r="J655" s="88"/>
      <c r="K655" s="88"/>
      <c r="L655" s="88"/>
      <c r="M655" s="88"/>
      <c r="N655" s="88"/>
      <c r="O655" s="88"/>
      <c r="P655" s="88"/>
      <c r="Q655" s="88"/>
      <c r="R655" s="88"/>
      <c r="S655" s="88"/>
      <c r="T655" s="88"/>
      <c r="U655" s="88"/>
      <c r="V655" s="88"/>
      <c r="W655" s="88"/>
      <c r="X655" s="88"/>
      <c r="Y655" s="88"/>
      <c r="Z655" s="88"/>
    </row>
    <row r="656" spans="1:26" ht="30.75" customHeight="1">
      <c r="A656" s="88"/>
      <c r="B656" s="88"/>
      <c r="C656" s="88"/>
      <c r="D656" s="88"/>
      <c r="E656" s="88"/>
      <c r="F656" s="88"/>
      <c r="G656" s="88"/>
      <c r="H656" s="88"/>
      <c r="I656" s="88"/>
      <c r="J656" s="88"/>
      <c r="K656" s="88"/>
      <c r="L656" s="88"/>
      <c r="M656" s="88"/>
      <c r="N656" s="88"/>
      <c r="O656" s="88"/>
      <c r="P656" s="88"/>
      <c r="Q656" s="88"/>
      <c r="R656" s="88"/>
      <c r="S656" s="88"/>
      <c r="T656" s="88"/>
      <c r="U656" s="88"/>
      <c r="V656" s="88"/>
      <c r="W656" s="88"/>
      <c r="X656" s="88"/>
      <c r="Y656" s="88"/>
      <c r="Z656" s="88"/>
    </row>
    <row r="657" spans="1:26" ht="30.75" customHeight="1">
      <c r="A657" s="88"/>
      <c r="B657" s="88"/>
      <c r="C657" s="88"/>
      <c r="D657" s="88"/>
      <c r="E657" s="88"/>
      <c r="F657" s="88"/>
      <c r="G657" s="88"/>
      <c r="H657" s="88"/>
      <c r="I657" s="88"/>
      <c r="J657" s="88"/>
      <c r="K657" s="88"/>
      <c r="L657" s="88"/>
      <c r="M657" s="88"/>
      <c r="N657" s="88"/>
      <c r="O657" s="88"/>
      <c r="P657" s="88"/>
      <c r="Q657" s="88"/>
      <c r="R657" s="88"/>
      <c r="S657" s="88"/>
      <c r="T657" s="88"/>
      <c r="U657" s="88"/>
      <c r="V657" s="88"/>
      <c r="W657" s="88"/>
      <c r="X657" s="88"/>
      <c r="Y657" s="88"/>
      <c r="Z657" s="88"/>
    </row>
    <row r="658" spans="1:26" ht="30.75" customHeight="1">
      <c r="A658" s="88"/>
      <c r="B658" s="88"/>
      <c r="C658" s="88"/>
      <c r="D658" s="88"/>
      <c r="E658" s="88"/>
      <c r="F658" s="88"/>
      <c r="G658" s="88"/>
      <c r="H658" s="88"/>
      <c r="I658" s="88"/>
      <c r="J658" s="88"/>
      <c r="K658" s="88"/>
      <c r="L658" s="88"/>
      <c r="M658" s="88"/>
      <c r="N658" s="88"/>
      <c r="O658" s="88"/>
      <c r="P658" s="88"/>
      <c r="Q658" s="88"/>
      <c r="R658" s="88"/>
      <c r="S658" s="88"/>
      <c r="T658" s="88"/>
      <c r="U658" s="88"/>
      <c r="V658" s="88"/>
      <c r="W658" s="88"/>
      <c r="X658" s="88"/>
      <c r="Y658" s="88"/>
      <c r="Z658" s="88"/>
    </row>
    <row r="659" spans="1:26" ht="30.75" customHeight="1">
      <c r="A659" s="88"/>
      <c r="B659" s="88"/>
      <c r="C659" s="88"/>
      <c r="D659" s="88"/>
      <c r="E659" s="88"/>
      <c r="F659" s="88"/>
      <c r="G659" s="88"/>
      <c r="H659" s="88"/>
      <c r="I659" s="88"/>
      <c r="J659" s="88"/>
      <c r="K659" s="88"/>
      <c r="L659" s="88"/>
      <c r="M659" s="88"/>
      <c r="N659" s="88"/>
      <c r="O659" s="88"/>
      <c r="P659" s="88"/>
      <c r="Q659" s="88"/>
      <c r="R659" s="88"/>
      <c r="S659" s="88"/>
      <c r="T659" s="88"/>
      <c r="U659" s="88"/>
      <c r="V659" s="88"/>
      <c r="W659" s="88"/>
      <c r="X659" s="88"/>
      <c r="Y659" s="88"/>
      <c r="Z659" s="88"/>
    </row>
    <row r="660" spans="1:26" ht="30.75" customHeight="1">
      <c r="A660" s="88"/>
      <c r="B660" s="88"/>
      <c r="C660" s="88"/>
      <c r="D660" s="88"/>
      <c r="E660" s="88"/>
      <c r="F660" s="88"/>
      <c r="G660" s="88"/>
      <c r="H660" s="88"/>
      <c r="I660" s="88"/>
      <c r="J660" s="88"/>
      <c r="K660" s="88"/>
      <c r="L660" s="88"/>
      <c r="M660" s="88"/>
      <c r="N660" s="88"/>
      <c r="O660" s="88"/>
      <c r="P660" s="88"/>
      <c r="Q660" s="88"/>
      <c r="R660" s="88"/>
      <c r="S660" s="88"/>
      <c r="T660" s="88"/>
      <c r="U660" s="88"/>
      <c r="V660" s="88"/>
      <c r="W660" s="88"/>
      <c r="X660" s="88"/>
      <c r="Y660" s="88"/>
      <c r="Z660" s="88"/>
    </row>
    <row r="661" spans="1:26" ht="30.75" customHeight="1">
      <c r="A661" s="88"/>
      <c r="B661" s="88"/>
      <c r="C661" s="88"/>
      <c r="D661" s="88"/>
      <c r="E661" s="88"/>
      <c r="F661" s="88"/>
      <c r="G661" s="88"/>
      <c r="H661" s="88"/>
      <c r="I661" s="88"/>
      <c r="J661" s="88"/>
      <c r="K661" s="88"/>
      <c r="L661" s="88"/>
      <c r="M661" s="88"/>
      <c r="N661" s="88"/>
      <c r="O661" s="88"/>
      <c r="P661" s="88"/>
      <c r="Q661" s="88"/>
      <c r="R661" s="88"/>
      <c r="S661" s="88"/>
      <c r="T661" s="88"/>
      <c r="U661" s="88"/>
      <c r="V661" s="88"/>
      <c r="W661" s="88"/>
      <c r="X661" s="88"/>
      <c r="Y661" s="88"/>
      <c r="Z661" s="88"/>
    </row>
    <row r="662" spans="1:26" ht="30.75" customHeight="1">
      <c r="A662" s="88"/>
      <c r="B662" s="88"/>
      <c r="C662" s="88"/>
      <c r="D662" s="88"/>
      <c r="E662" s="88"/>
      <c r="F662" s="88"/>
      <c r="G662" s="88"/>
      <c r="H662" s="88"/>
      <c r="I662" s="88"/>
      <c r="J662" s="88"/>
      <c r="K662" s="88"/>
      <c r="L662" s="88"/>
      <c r="M662" s="88"/>
      <c r="N662" s="88"/>
      <c r="O662" s="88"/>
      <c r="P662" s="88"/>
      <c r="Q662" s="88"/>
      <c r="R662" s="88"/>
      <c r="S662" s="88"/>
      <c r="T662" s="88"/>
      <c r="U662" s="88"/>
      <c r="V662" s="88"/>
      <c r="W662" s="88"/>
      <c r="X662" s="88"/>
      <c r="Y662" s="88"/>
      <c r="Z662" s="88"/>
    </row>
    <row r="663" spans="1:26" ht="30.75" customHeight="1">
      <c r="A663" s="88"/>
      <c r="B663" s="88"/>
      <c r="C663" s="88"/>
      <c r="D663" s="88"/>
      <c r="E663" s="88"/>
      <c r="F663" s="88"/>
      <c r="G663" s="88"/>
      <c r="H663" s="88"/>
      <c r="I663" s="88"/>
      <c r="J663" s="88"/>
      <c r="K663" s="88"/>
      <c r="L663" s="88"/>
      <c r="M663" s="88"/>
      <c r="N663" s="88"/>
      <c r="O663" s="88"/>
      <c r="P663" s="88"/>
      <c r="Q663" s="88"/>
      <c r="R663" s="88"/>
      <c r="S663" s="88"/>
      <c r="T663" s="88"/>
      <c r="U663" s="88"/>
      <c r="V663" s="88"/>
      <c r="W663" s="88"/>
      <c r="X663" s="88"/>
      <c r="Y663" s="88"/>
      <c r="Z663" s="88"/>
    </row>
    <row r="664" spans="1:26" ht="30.75" customHeight="1">
      <c r="A664" s="88"/>
      <c r="B664" s="88"/>
      <c r="C664" s="88"/>
      <c r="D664" s="88"/>
      <c r="E664" s="88"/>
      <c r="F664" s="88"/>
      <c r="G664" s="88"/>
      <c r="H664" s="88"/>
      <c r="I664" s="88"/>
      <c r="J664" s="88"/>
      <c r="K664" s="88"/>
      <c r="L664" s="88"/>
      <c r="M664" s="88"/>
      <c r="N664" s="88"/>
      <c r="O664" s="88"/>
      <c r="P664" s="88"/>
      <c r="Q664" s="88"/>
      <c r="R664" s="88"/>
      <c r="S664" s="88"/>
      <c r="T664" s="88"/>
      <c r="U664" s="88"/>
      <c r="V664" s="88"/>
      <c r="W664" s="88"/>
      <c r="X664" s="88"/>
      <c r="Y664" s="88"/>
      <c r="Z664" s="88"/>
    </row>
    <row r="665" spans="1:26" ht="30.75" customHeight="1">
      <c r="A665" s="88"/>
      <c r="B665" s="88"/>
      <c r="C665" s="88"/>
      <c r="D665" s="88"/>
      <c r="E665" s="88"/>
      <c r="F665" s="88"/>
      <c r="G665" s="88"/>
      <c r="H665" s="88"/>
      <c r="I665" s="88"/>
      <c r="J665" s="88"/>
      <c r="K665" s="88"/>
      <c r="L665" s="88"/>
      <c r="M665" s="88"/>
      <c r="N665" s="88"/>
      <c r="O665" s="88"/>
      <c r="P665" s="88"/>
      <c r="Q665" s="88"/>
      <c r="R665" s="88"/>
      <c r="S665" s="88"/>
      <c r="T665" s="88"/>
      <c r="U665" s="88"/>
      <c r="V665" s="88"/>
      <c r="W665" s="88"/>
      <c r="X665" s="88"/>
      <c r="Y665" s="88"/>
      <c r="Z665" s="88"/>
    </row>
    <row r="666" spans="1:26" ht="30.75" customHeight="1">
      <c r="A666" s="88"/>
      <c r="B666" s="88"/>
      <c r="C666" s="88"/>
      <c r="D666" s="88"/>
      <c r="E666" s="88"/>
      <c r="F666" s="88"/>
      <c r="G666" s="88"/>
      <c r="H666" s="88"/>
      <c r="I666" s="88"/>
      <c r="J666" s="88"/>
      <c r="K666" s="88"/>
      <c r="L666" s="88"/>
      <c r="M666" s="88"/>
      <c r="N666" s="88"/>
      <c r="O666" s="88"/>
      <c r="P666" s="88"/>
      <c r="Q666" s="88"/>
      <c r="R666" s="88"/>
      <c r="S666" s="88"/>
      <c r="T666" s="88"/>
      <c r="U666" s="88"/>
      <c r="V666" s="88"/>
      <c r="W666" s="88"/>
      <c r="X666" s="88"/>
      <c r="Y666" s="88"/>
      <c r="Z666" s="88"/>
    </row>
    <row r="667" spans="1:26" ht="30.75" customHeight="1">
      <c r="A667" s="88"/>
      <c r="B667" s="88"/>
      <c r="C667" s="88"/>
      <c r="D667" s="88"/>
      <c r="E667" s="88"/>
      <c r="F667" s="88"/>
      <c r="G667" s="88"/>
      <c r="H667" s="88"/>
      <c r="I667" s="88"/>
      <c r="J667" s="88"/>
      <c r="K667" s="88"/>
      <c r="L667" s="88"/>
      <c r="M667" s="88"/>
      <c r="N667" s="88"/>
      <c r="O667" s="88"/>
      <c r="P667" s="88"/>
      <c r="Q667" s="88"/>
      <c r="R667" s="88"/>
      <c r="S667" s="88"/>
      <c r="T667" s="88"/>
      <c r="U667" s="88"/>
      <c r="V667" s="88"/>
      <c r="W667" s="88"/>
      <c r="X667" s="88"/>
      <c r="Y667" s="88"/>
      <c r="Z667" s="88"/>
    </row>
    <row r="668" spans="1:26" ht="30.75" customHeight="1">
      <c r="A668" s="88"/>
      <c r="B668" s="88"/>
      <c r="C668" s="88"/>
      <c r="D668" s="88"/>
      <c r="E668" s="88"/>
      <c r="F668" s="88"/>
      <c r="G668" s="88"/>
      <c r="H668" s="88"/>
      <c r="I668" s="88"/>
      <c r="J668" s="88"/>
      <c r="K668" s="88"/>
      <c r="L668" s="88"/>
      <c r="M668" s="88"/>
      <c r="N668" s="88"/>
      <c r="O668" s="88"/>
      <c r="P668" s="88"/>
      <c r="Q668" s="88"/>
      <c r="R668" s="88"/>
      <c r="S668" s="88"/>
      <c r="T668" s="88"/>
      <c r="U668" s="88"/>
      <c r="V668" s="88"/>
      <c r="W668" s="88"/>
      <c r="X668" s="88"/>
      <c r="Y668" s="88"/>
      <c r="Z668" s="88"/>
    </row>
    <row r="669" spans="1:26" ht="30.75" customHeight="1">
      <c r="A669" s="88"/>
      <c r="B669" s="88"/>
      <c r="C669" s="88"/>
      <c r="D669" s="88"/>
      <c r="E669" s="88"/>
      <c r="F669" s="88"/>
      <c r="G669" s="88"/>
      <c r="H669" s="88"/>
      <c r="I669" s="88"/>
      <c r="J669" s="88"/>
      <c r="K669" s="88"/>
      <c r="L669" s="88"/>
      <c r="M669" s="88"/>
      <c r="N669" s="88"/>
      <c r="O669" s="88"/>
      <c r="P669" s="88"/>
      <c r="Q669" s="88"/>
      <c r="R669" s="88"/>
      <c r="S669" s="88"/>
      <c r="T669" s="88"/>
      <c r="U669" s="88"/>
      <c r="V669" s="88"/>
      <c r="W669" s="88"/>
      <c r="X669" s="88"/>
      <c r="Y669" s="88"/>
      <c r="Z669" s="88"/>
    </row>
    <row r="670" spans="1:26" ht="30.75" customHeight="1">
      <c r="A670" s="88"/>
      <c r="B670" s="88"/>
      <c r="C670" s="88"/>
      <c r="D670" s="88"/>
      <c r="E670" s="88"/>
      <c r="F670" s="88"/>
      <c r="G670" s="88"/>
      <c r="H670" s="88"/>
      <c r="I670" s="88"/>
      <c r="J670" s="88"/>
      <c r="K670" s="88"/>
      <c r="L670" s="88"/>
      <c r="M670" s="88"/>
      <c r="N670" s="88"/>
      <c r="O670" s="88"/>
      <c r="P670" s="88"/>
      <c r="Q670" s="88"/>
      <c r="R670" s="88"/>
      <c r="S670" s="88"/>
      <c r="T670" s="88"/>
      <c r="U670" s="88"/>
      <c r="V670" s="88"/>
      <c r="W670" s="88"/>
      <c r="X670" s="88"/>
      <c r="Y670" s="88"/>
      <c r="Z670" s="88"/>
    </row>
    <row r="671" spans="1:26" ht="30.75" customHeight="1">
      <c r="A671" s="88"/>
      <c r="B671" s="88"/>
      <c r="C671" s="88"/>
      <c r="D671" s="88"/>
      <c r="E671" s="88"/>
      <c r="F671" s="88"/>
      <c r="G671" s="88"/>
      <c r="H671" s="88"/>
      <c r="I671" s="88"/>
      <c r="J671" s="88"/>
      <c r="K671" s="88"/>
      <c r="L671" s="88"/>
      <c r="M671" s="88"/>
      <c r="N671" s="88"/>
      <c r="O671" s="88"/>
      <c r="P671" s="88"/>
      <c r="Q671" s="88"/>
      <c r="R671" s="88"/>
      <c r="S671" s="88"/>
      <c r="T671" s="88"/>
      <c r="U671" s="88"/>
      <c r="V671" s="88"/>
      <c r="W671" s="88"/>
      <c r="X671" s="88"/>
      <c r="Y671" s="88"/>
      <c r="Z671" s="88"/>
    </row>
    <row r="672" spans="1:26" ht="30.75" customHeight="1">
      <c r="A672" s="88"/>
      <c r="B672" s="88"/>
      <c r="C672" s="88"/>
      <c r="D672" s="88"/>
      <c r="E672" s="88"/>
      <c r="F672" s="88"/>
      <c r="G672" s="88"/>
      <c r="H672" s="88"/>
      <c r="I672" s="88"/>
      <c r="J672" s="88"/>
      <c r="K672" s="88"/>
      <c r="L672" s="88"/>
      <c r="M672" s="88"/>
      <c r="N672" s="88"/>
      <c r="O672" s="88"/>
      <c r="P672" s="88"/>
      <c r="Q672" s="88"/>
      <c r="R672" s="88"/>
      <c r="S672" s="88"/>
      <c r="T672" s="88"/>
      <c r="U672" s="88"/>
      <c r="V672" s="88"/>
      <c r="W672" s="88"/>
      <c r="X672" s="88"/>
      <c r="Y672" s="88"/>
      <c r="Z672" s="88"/>
    </row>
    <row r="673" spans="1:26" ht="30.75" customHeight="1">
      <c r="A673" s="88"/>
      <c r="B673" s="88"/>
      <c r="C673" s="88"/>
      <c r="D673" s="88"/>
      <c r="E673" s="88"/>
      <c r="F673" s="88"/>
      <c r="G673" s="88"/>
      <c r="H673" s="88"/>
      <c r="I673" s="88"/>
      <c r="J673" s="88"/>
      <c r="K673" s="88"/>
      <c r="L673" s="88"/>
      <c r="M673" s="88"/>
      <c r="N673" s="88"/>
      <c r="O673" s="88"/>
      <c r="P673" s="88"/>
      <c r="Q673" s="88"/>
      <c r="R673" s="88"/>
      <c r="S673" s="88"/>
      <c r="T673" s="88"/>
      <c r="U673" s="88"/>
      <c r="V673" s="88"/>
      <c r="W673" s="88"/>
      <c r="X673" s="88"/>
      <c r="Y673" s="88"/>
      <c r="Z673" s="88"/>
    </row>
    <row r="674" spans="1:26" ht="30.75" customHeight="1">
      <c r="A674" s="88"/>
      <c r="B674" s="88"/>
      <c r="C674" s="88"/>
      <c r="D674" s="88"/>
      <c r="E674" s="88"/>
      <c r="F674" s="88"/>
      <c r="G674" s="88"/>
      <c r="H674" s="88"/>
      <c r="I674" s="88"/>
      <c r="J674" s="88"/>
      <c r="K674" s="88"/>
      <c r="L674" s="88"/>
      <c r="M674" s="88"/>
      <c r="N674" s="88"/>
      <c r="O674" s="88"/>
      <c r="P674" s="88"/>
      <c r="Q674" s="88"/>
      <c r="R674" s="88"/>
      <c r="S674" s="88"/>
      <c r="T674" s="88"/>
      <c r="U674" s="88"/>
      <c r="V674" s="88"/>
      <c r="W674" s="88"/>
      <c r="X674" s="88"/>
      <c r="Y674" s="88"/>
      <c r="Z674" s="88"/>
    </row>
    <row r="675" spans="1:26" ht="30.75" customHeight="1">
      <c r="A675" s="88"/>
      <c r="B675" s="88"/>
      <c r="C675" s="88"/>
      <c r="D675" s="88"/>
      <c r="E675" s="88"/>
      <c r="F675" s="88"/>
      <c r="G675" s="88"/>
      <c r="H675" s="88"/>
      <c r="I675" s="88"/>
      <c r="J675" s="88"/>
      <c r="K675" s="88"/>
      <c r="L675" s="88"/>
      <c r="M675" s="88"/>
      <c r="N675" s="88"/>
      <c r="O675" s="88"/>
      <c r="P675" s="88"/>
      <c r="Q675" s="88"/>
      <c r="R675" s="88"/>
      <c r="S675" s="88"/>
      <c r="T675" s="88"/>
      <c r="U675" s="88"/>
      <c r="V675" s="88"/>
      <c r="W675" s="88"/>
      <c r="X675" s="88"/>
      <c r="Y675" s="88"/>
      <c r="Z675" s="88"/>
    </row>
    <row r="676" spans="1:26" ht="30.75" customHeight="1">
      <c r="A676" s="88"/>
      <c r="B676" s="88"/>
      <c r="C676" s="88"/>
      <c r="D676" s="88"/>
      <c r="E676" s="88"/>
      <c r="F676" s="88"/>
      <c r="G676" s="88"/>
      <c r="H676" s="88"/>
      <c r="I676" s="88"/>
      <c r="J676" s="88"/>
      <c r="K676" s="88"/>
      <c r="L676" s="88"/>
      <c r="M676" s="88"/>
      <c r="N676" s="88"/>
      <c r="O676" s="88"/>
      <c r="P676" s="88"/>
      <c r="Q676" s="88"/>
      <c r="R676" s="88"/>
      <c r="S676" s="88"/>
      <c r="T676" s="88"/>
      <c r="U676" s="88"/>
      <c r="V676" s="88"/>
      <c r="W676" s="88"/>
      <c r="X676" s="88"/>
      <c r="Y676" s="88"/>
      <c r="Z676" s="88"/>
    </row>
    <row r="677" spans="1:26" ht="30.75" customHeight="1">
      <c r="A677" s="88"/>
      <c r="B677" s="88"/>
      <c r="C677" s="88"/>
      <c r="D677" s="88"/>
      <c r="E677" s="88"/>
      <c r="F677" s="88"/>
      <c r="G677" s="88"/>
      <c r="H677" s="88"/>
      <c r="I677" s="88"/>
      <c r="J677" s="88"/>
      <c r="K677" s="88"/>
      <c r="L677" s="88"/>
      <c r="M677" s="88"/>
      <c r="N677" s="88"/>
      <c r="O677" s="88"/>
      <c r="P677" s="88"/>
      <c r="Q677" s="88"/>
      <c r="R677" s="88"/>
      <c r="S677" s="88"/>
      <c r="T677" s="88"/>
      <c r="U677" s="88"/>
      <c r="V677" s="88"/>
      <c r="W677" s="88"/>
      <c r="X677" s="88"/>
      <c r="Y677" s="88"/>
      <c r="Z677" s="88"/>
    </row>
    <row r="678" spans="1:26" ht="30.75" customHeight="1">
      <c r="A678" s="88"/>
      <c r="B678" s="88"/>
      <c r="C678" s="88"/>
      <c r="D678" s="88"/>
      <c r="E678" s="88"/>
      <c r="F678" s="88"/>
      <c r="G678" s="88"/>
      <c r="H678" s="88"/>
      <c r="I678" s="88"/>
      <c r="J678" s="88"/>
      <c r="K678" s="88"/>
      <c r="L678" s="88"/>
      <c r="M678" s="88"/>
      <c r="N678" s="88"/>
      <c r="O678" s="88"/>
      <c r="P678" s="88"/>
      <c r="Q678" s="88"/>
      <c r="R678" s="88"/>
      <c r="S678" s="88"/>
      <c r="T678" s="88"/>
      <c r="U678" s="88"/>
      <c r="V678" s="88"/>
      <c r="W678" s="88"/>
      <c r="X678" s="88"/>
      <c r="Y678" s="88"/>
      <c r="Z678" s="88"/>
    </row>
    <row r="679" spans="1:26" ht="30.75" customHeight="1">
      <c r="A679" s="88"/>
      <c r="B679" s="88"/>
      <c r="C679" s="88"/>
      <c r="D679" s="88"/>
      <c r="E679" s="88"/>
      <c r="F679" s="88"/>
      <c r="G679" s="88"/>
      <c r="H679" s="88"/>
      <c r="I679" s="88"/>
      <c r="J679" s="88"/>
      <c r="K679" s="88"/>
      <c r="L679" s="88"/>
      <c r="M679" s="88"/>
      <c r="N679" s="88"/>
      <c r="O679" s="88"/>
      <c r="P679" s="88"/>
      <c r="Q679" s="88"/>
      <c r="R679" s="88"/>
      <c r="S679" s="88"/>
      <c r="T679" s="88"/>
      <c r="U679" s="88"/>
      <c r="V679" s="88"/>
      <c r="W679" s="88"/>
      <c r="X679" s="88"/>
      <c r="Y679" s="88"/>
      <c r="Z679" s="88"/>
    </row>
    <row r="680" spans="1:26" ht="30.75" customHeight="1">
      <c r="A680" s="88"/>
      <c r="B680" s="88"/>
      <c r="C680" s="88"/>
      <c r="D680" s="88"/>
      <c r="E680" s="88"/>
      <c r="F680" s="88"/>
      <c r="G680" s="88"/>
      <c r="H680" s="88"/>
      <c r="I680" s="88"/>
      <c r="J680" s="88"/>
      <c r="K680" s="88"/>
      <c r="L680" s="88"/>
      <c r="M680" s="88"/>
      <c r="N680" s="88"/>
      <c r="O680" s="88"/>
      <c r="P680" s="88"/>
      <c r="Q680" s="88"/>
      <c r="R680" s="88"/>
      <c r="S680" s="88"/>
      <c r="T680" s="88"/>
      <c r="U680" s="88"/>
      <c r="V680" s="88"/>
      <c r="W680" s="88"/>
      <c r="X680" s="88"/>
      <c r="Y680" s="88"/>
      <c r="Z680" s="88"/>
    </row>
    <row r="681" spans="1:26" ht="30.75" customHeight="1">
      <c r="A681" s="88"/>
      <c r="B681" s="88"/>
      <c r="C681" s="88"/>
      <c r="D681" s="88"/>
      <c r="E681" s="88"/>
      <c r="F681" s="88"/>
      <c r="G681" s="88"/>
      <c r="H681" s="88"/>
      <c r="I681" s="88"/>
      <c r="J681" s="88"/>
      <c r="K681" s="88"/>
      <c r="L681" s="88"/>
      <c r="M681" s="88"/>
      <c r="N681" s="88"/>
      <c r="O681" s="88"/>
      <c r="P681" s="88"/>
      <c r="Q681" s="88"/>
      <c r="R681" s="88"/>
      <c r="S681" s="88"/>
      <c r="T681" s="88"/>
      <c r="U681" s="88"/>
      <c r="V681" s="88"/>
      <c r="W681" s="88"/>
      <c r="X681" s="88"/>
      <c r="Y681" s="88"/>
      <c r="Z681" s="88"/>
    </row>
    <row r="682" spans="1:26" ht="30.75" customHeight="1">
      <c r="A682" s="88"/>
      <c r="B682" s="88"/>
      <c r="C682" s="88"/>
      <c r="D682" s="88"/>
      <c r="E682" s="88"/>
      <c r="F682" s="88"/>
      <c r="G682" s="88"/>
      <c r="H682" s="88"/>
      <c r="I682" s="88"/>
      <c r="J682" s="88"/>
      <c r="K682" s="88"/>
      <c r="L682" s="88"/>
      <c r="M682" s="88"/>
      <c r="N682" s="88"/>
      <c r="O682" s="88"/>
      <c r="P682" s="88"/>
      <c r="Q682" s="88"/>
      <c r="R682" s="88"/>
      <c r="S682" s="88"/>
      <c r="T682" s="88"/>
      <c r="U682" s="88"/>
      <c r="V682" s="88"/>
      <c r="W682" s="88"/>
      <c r="X682" s="88"/>
      <c r="Y682" s="88"/>
      <c r="Z682" s="88"/>
    </row>
    <row r="683" spans="1:26" ht="30.75" customHeight="1">
      <c r="A683" s="88"/>
      <c r="B683" s="88"/>
      <c r="C683" s="88"/>
      <c r="D683" s="88"/>
      <c r="E683" s="88"/>
      <c r="F683" s="88"/>
      <c r="G683" s="88"/>
      <c r="H683" s="88"/>
      <c r="I683" s="88"/>
      <c r="J683" s="88"/>
      <c r="K683" s="88"/>
      <c r="L683" s="88"/>
      <c r="M683" s="88"/>
      <c r="N683" s="88"/>
      <c r="O683" s="88"/>
      <c r="P683" s="88"/>
      <c r="Q683" s="88"/>
      <c r="R683" s="88"/>
      <c r="S683" s="88"/>
      <c r="T683" s="88"/>
      <c r="U683" s="88"/>
      <c r="V683" s="88"/>
      <c r="W683" s="88"/>
      <c r="X683" s="88"/>
      <c r="Y683" s="88"/>
      <c r="Z683" s="88"/>
    </row>
    <row r="684" spans="1:26" ht="30.75" customHeight="1">
      <c r="A684" s="88"/>
      <c r="B684" s="88"/>
      <c r="C684" s="88"/>
      <c r="D684" s="88"/>
      <c r="E684" s="88"/>
      <c r="F684" s="88"/>
      <c r="G684" s="88"/>
      <c r="H684" s="88"/>
      <c r="I684" s="88"/>
      <c r="J684" s="88"/>
      <c r="K684" s="88"/>
      <c r="L684" s="88"/>
      <c r="M684" s="88"/>
      <c r="N684" s="88"/>
      <c r="O684" s="88"/>
      <c r="P684" s="88"/>
      <c r="Q684" s="88"/>
      <c r="R684" s="88"/>
      <c r="S684" s="88"/>
      <c r="T684" s="88"/>
      <c r="U684" s="88"/>
      <c r="V684" s="88"/>
      <c r="W684" s="88"/>
      <c r="X684" s="88"/>
      <c r="Y684" s="88"/>
      <c r="Z684" s="88"/>
    </row>
    <row r="685" spans="1:26" ht="30.75" customHeight="1">
      <c r="A685" s="88"/>
      <c r="B685" s="88"/>
      <c r="C685" s="88"/>
      <c r="D685" s="88"/>
      <c r="E685" s="88"/>
      <c r="F685" s="88"/>
      <c r="G685" s="88"/>
      <c r="H685" s="88"/>
      <c r="I685" s="88"/>
      <c r="J685" s="88"/>
      <c r="K685" s="88"/>
      <c r="L685" s="88"/>
      <c r="M685" s="88"/>
      <c r="N685" s="88"/>
      <c r="O685" s="88"/>
      <c r="P685" s="88"/>
      <c r="Q685" s="88"/>
      <c r="R685" s="88"/>
      <c r="S685" s="88"/>
      <c r="T685" s="88"/>
      <c r="U685" s="88"/>
      <c r="V685" s="88"/>
      <c r="W685" s="88"/>
      <c r="X685" s="88"/>
      <c r="Y685" s="88"/>
      <c r="Z685" s="88"/>
    </row>
    <row r="686" spans="1:26" ht="30.75" customHeight="1">
      <c r="A686" s="88"/>
      <c r="B686" s="88"/>
      <c r="C686" s="88"/>
      <c r="D686" s="88"/>
      <c r="E686" s="88"/>
      <c r="F686" s="88"/>
      <c r="G686" s="88"/>
      <c r="H686" s="88"/>
      <c r="I686" s="88"/>
      <c r="J686" s="88"/>
      <c r="K686" s="88"/>
      <c r="L686" s="88"/>
      <c r="M686" s="88"/>
      <c r="N686" s="88"/>
      <c r="O686" s="88"/>
      <c r="P686" s="88"/>
      <c r="Q686" s="88"/>
      <c r="R686" s="88"/>
      <c r="S686" s="88"/>
      <c r="T686" s="88"/>
      <c r="U686" s="88"/>
      <c r="V686" s="88"/>
      <c r="W686" s="88"/>
      <c r="X686" s="88"/>
      <c r="Y686" s="88"/>
      <c r="Z686" s="88"/>
    </row>
    <row r="687" spans="1:26" ht="30.75" customHeight="1">
      <c r="A687" s="88"/>
      <c r="B687" s="88"/>
      <c r="C687" s="88"/>
      <c r="D687" s="88"/>
      <c r="E687" s="88"/>
      <c r="F687" s="88"/>
      <c r="G687" s="88"/>
      <c r="H687" s="88"/>
      <c r="I687" s="88"/>
      <c r="J687" s="88"/>
      <c r="K687" s="88"/>
      <c r="L687" s="88"/>
      <c r="M687" s="88"/>
      <c r="N687" s="88"/>
      <c r="O687" s="88"/>
      <c r="P687" s="88"/>
      <c r="Q687" s="88"/>
      <c r="R687" s="88"/>
      <c r="S687" s="88"/>
      <c r="T687" s="88"/>
      <c r="U687" s="88"/>
      <c r="V687" s="88"/>
      <c r="W687" s="88"/>
      <c r="X687" s="88"/>
      <c r="Y687" s="88"/>
      <c r="Z687" s="88"/>
    </row>
    <row r="688" spans="1:26" ht="30.75" customHeight="1">
      <c r="A688" s="88"/>
      <c r="B688" s="88"/>
      <c r="C688" s="88"/>
      <c r="D688" s="88"/>
      <c r="E688" s="88"/>
      <c r="F688" s="88"/>
      <c r="G688" s="88"/>
      <c r="H688" s="88"/>
      <c r="I688" s="88"/>
      <c r="J688" s="88"/>
      <c r="K688" s="88"/>
      <c r="L688" s="88"/>
      <c r="M688" s="88"/>
      <c r="N688" s="88"/>
      <c r="O688" s="88"/>
      <c r="P688" s="88"/>
      <c r="Q688" s="88"/>
      <c r="R688" s="88"/>
      <c r="S688" s="88"/>
      <c r="T688" s="88"/>
      <c r="U688" s="88"/>
      <c r="V688" s="88"/>
      <c r="W688" s="88"/>
      <c r="X688" s="88"/>
      <c r="Y688" s="88"/>
      <c r="Z688" s="88"/>
    </row>
    <row r="689" spans="1:26" ht="30.75" customHeight="1">
      <c r="A689" s="88"/>
      <c r="B689" s="88"/>
      <c r="C689" s="88"/>
      <c r="D689" s="88"/>
      <c r="E689" s="88"/>
      <c r="F689" s="88"/>
      <c r="G689" s="88"/>
      <c r="H689" s="88"/>
      <c r="I689" s="88"/>
      <c r="J689" s="88"/>
      <c r="K689" s="88"/>
      <c r="L689" s="88"/>
      <c r="M689" s="88"/>
      <c r="N689" s="88"/>
      <c r="O689" s="88"/>
      <c r="P689" s="88"/>
      <c r="Q689" s="88"/>
      <c r="R689" s="88"/>
      <c r="S689" s="88"/>
      <c r="T689" s="88"/>
      <c r="U689" s="88"/>
      <c r="V689" s="88"/>
      <c r="W689" s="88"/>
      <c r="X689" s="88"/>
      <c r="Y689" s="88"/>
      <c r="Z689" s="88"/>
    </row>
    <row r="690" spans="1:26" ht="30.75" customHeight="1">
      <c r="A690" s="88"/>
      <c r="B690" s="88"/>
      <c r="C690" s="88"/>
      <c r="D690" s="88"/>
      <c r="E690" s="88"/>
      <c r="F690" s="88"/>
      <c r="G690" s="88"/>
      <c r="H690" s="88"/>
      <c r="I690" s="88"/>
      <c r="J690" s="88"/>
      <c r="K690" s="88"/>
      <c r="L690" s="88"/>
      <c r="M690" s="88"/>
      <c r="N690" s="88"/>
      <c r="O690" s="88"/>
      <c r="P690" s="88"/>
      <c r="Q690" s="88"/>
      <c r="R690" s="88"/>
      <c r="S690" s="88"/>
      <c r="T690" s="88"/>
      <c r="U690" s="88"/>
      <c r="V690" s="88"/>
      <c r="W690" s="88"/>
      <c r="X690" s="88"/>
      <c r="Y690" s="88"/>
      <c r="Z690" s="88"/>
    </row>
    <row r="691" spans="1:26" ht="30.75" customHeight="1">
      <c r="A691" s="88"/>
      <c r="B691" s="88"/>
      <c r="C691" s="88"/>
      <c r="D691" s="88"/>
      <c r="E691" s="88"/>
      <c r="F691" s="88"/>
      <c r="G691" s="88"/>
      <c r="H691" s="88"/>
      <c r="I691" s="88"/>
      <c r="J691" s="88"/>
      <c r="K691" s="88"/>
      <c r="L691" s="88"/>
      <c r="M691" s="88"/>
      <c r="N691" s="88"/>
      <c r="O691" s="88"/>
      <c r="P691" s="88"/>
      <c r="Q691" s="88"/>
      <c r="R691" s="88"/>
      <c r="S691" s="88"/>
      <c r="T691" s="88"/>
      <c r="U691" s="88"/>
      <c r="V691" s="88"/>
      <c r="W691" s="88"/>
      <c r="X691" s="88"/>
      <c r="Y691" s="88"/>
      <c r="Z691" s="88"/>
    </row>
    <row r="692" spans="1:26" ht="30.75" customHeight="1">
      <c r="A692" s="88"/>
      <c r="B692" s="88"/>
      <c r="C692" s="88"/>
      <c r="D692" s="88"/>
      <c r="E692" s="88"/>
      <c r="F692" s="88"/>
      <c r="G692" s="88"/>
      <c r="H692" s="88"/>
      <c r="I692" s="88"/>
      <c r="J692" s="88"/>
      <c r="K692" s="88"/>
      <c r="L692" s="88"/>
      <c r="M692" s="88"/>
      <c r="N692" s="88"/>
      <c r="O692" s="88"/>
      <c r="P692" s="88"/>
      <c r="Q692" s="88"/>
      <c r="R692" s="88"/>
      <c r="S692" s="88"/>
      <c r="T692" s="88"/>
      <c r="U692" s="88"/>
      <c r="V692" s="88"/>
      <c r="W692" s="88"/>
      <c r="X692" s="88"/>
      <c r="Y692" s="88"/>
      <c r="Z692" s="88"/>
    </row>
    <row r="693" spans="1:26" ht="30.75" customHeight="1">
      <c r="A693" s="88"/>
      <c r="B693" s="88"/>
      <c r="C693" s="88"/>
      <c r="D693" s="88"/>
      <c r="E693" s="88"/>
      <c r="F693" s="88"/>
      <c r="G693" s="88"/>
      <c r="H693" s="88"/>
      <c r="I693" s="88"/>
      <c r="J693" s="88"/>
      <c r="K693" s="88"/>
      <c r="L693" s="88"/>
      <c r="M693" s="88"/>
      <c r="N693" s="88"/>
      <c r="O693" s="88"/>
      <c r="P693" s="88"/>
      <c r="Q693" s="88"/>
      <c r="R693" s="88"/>
      <c r="S693" s="88"/>
      <c r="T693" s="88"/>
      <c r="U693" s="88"/>
      <c r="V693" s="88"/>
      <c r="W693" s="88"/>
      <c r="X693" s="88"/>
      <c r="Y693" s="88"/>
      <c r="Z693" s="88"/>
    </row>
    <row r="694" spans="1:26" ht="30.75" customHeight="1">
      <c r="A694" s="88"/>
      <c r="B694" s="88"/>
      <c r="C694" s="88"/>
      <c r="D694" s="88"/>
      <c r="E694" s="88"/>
      <c r="F694" s="88"/>
      <c r="G694" s="88"/>
      <c r="H694" s="88"/>
      <c r="I694" s="88"/>
      <c r="J694" s="88"/>
      <c r="K694" s="88"/>
      <c r="L694" s="88"/>
      <c r="M694" s="88"/>
      <c r="N694" s="88"/>
      <c r="O694" s="88"/>
      <c r="P694" s="88"/>
      <c r="Q694" s="88"/>
      <c r="R694" s="88"/>
      <c r="S694" s="88"/>
      <c r="T694" s="88"/>
      <c r="U694" s="88"/>
      <c r="V694" s="88"/>
      <c r="W694" s="88"/>
      <c r="X694" s="88"/>
      <c r="Y694" s="88"/>
      <c r="Z694" s="88"/>
    </row>
    <row r="695" spans="1:26" ht="30.75" customHeight="1">
      <c r="A695" s="88"/>
      <c r="B695" s="88"/>
      <c r="C695" s="88"/>
      <c r="D695" s="88"/>
      <c r="E695" s="88"/>
      <c r="F695" s="88"/>
      <c r="G695" s="88"/>
      <c r="H695" s="88"/>
      <c r="I695" s="88"/>
      <c r="J695" s="88"/>
      <c r="K695" s="88"/>
      <c r="L695" s="88"/>
      <c r="M695" s="88"/>
      <c r="N695" s="88"/>
      <c r="O695" s="88"/>
      <c r="P695" s="88"/>
      <c r="Q695" s="88"/>
      <c r="R695" s="88"/>
      <c r="S695" s="88"/>
      <c r="T695" s="88"/>
      <c r="U695" s="88"/>
      <c r="V695" s="88"/>
      <c r="W695" s="88"/>
      <c r="X695" s="88"/>
      <c r="Y695" s="88"/>
      <c r="Z695" s="88"/>
    </row>
    <row r="696" spans="1:26" ht="30.75" customHeight="1">
      <c r="A696" s="88"/>
      <c r="B696" s="88"/>
      <c r="C696" s="88"/>
      <c r="D696" s="88"/>
      <c r="E696" s="88"/>
      <c r="F696" s="88"/>
      <c r="G696" s="88"/>
      <c r="H696" s="88"/>
      <c r="I696" s="88"/>
      <c r="J696" s="88"/>
      <c r="K696" s="88"/>
      <c r="L696" s="88"/>
      <c r="M696" s="88"/>
      <c r="N696" s="88"/>
      <c r="O696" s="88"/>
      <c r="P696" s="88"/>
      <c r="Q696" s="88"/>
      <c r="R696" s="88"/>
      <c r="S696" s="88"/>
      <c r="T696" s="88"/>
      <c r="U696" s="88"/>
      <c r="V696" s="88"/>
      <c r="W696" s="88"/>
      <c r="X696" s="88"/>
      <c r="Y696" s="88"/>
      <c r="Z696" s="88"/>
    </row>
    <row r="697" spans="1:26" ht="30.75" customHeight="1">
      <c r="A697" s="88"/>
      <c r="B697" s="88"/>
      <c r="C697" s="88"/>
      <c r="D697" s="88"/>
      <c r="E697" s="88"/>
      <c r="F697" s="88"/>
      <c r="G697" s="88"/>
      <c r="H697" s="88"/>
      <c r="I697" s="88"/>
      <c r="J697" s="88"/>
      <c r="K697" s="88"/>
      <c r="L697" s="88"/>
      <c r="M697" s="88"/>
      <c r="N697" s="88"/>
      <c r="O697" s="88"/>
      <c r="P697" s="88"/>
      <c r="Q697" s="88"/>
      <c r="R697" s="88"/>
      <c r="S697" s="88"/>
      <c r="T697" s="88"/>
      <c r="U697" s="88"/>
      <c r="V697" s="88"/>
      <c r="W697" s="88"/>
      <c r="X697" s="88"/>
      <c r="Y697" s="88"/>
      <c r="Z697" s="88"/>
    </row>
    <row r="698" spans="1:26" ht="30.75" customHeight="1">
      <c r="A698" s="88"/>
      <c r="B698" s="88"/>
      <c r="C698" s="88"/>
      <c r="D698" s="88"/>
      <c r="E698" s="88"/>
      <c r="F698" s="88"/>
      <c r="G698" s="88"/>
      <c r="H698" s="88"/>
      <c r="I698" s="88"/>
      <c r="J698" s="88"/>
      <c r="K698" s="88"/>
      <c r="L698" s="88"/>
      <c r="M698" s="88"/>
      <c r="N698" s="88"/>
      <c r="O698" s="88"/>
      <c r="P698" s="88"/>
      <c r="Q698" s="88"/>
      <c r="R698" s="88"/>
      <c r="S698" s="88"/>
      <c r="T698" s="88"/>
      <c r="U698" s="88"/>
      <c r="V698" s="88"/>
      <c r="W698" s="88"/>
      <c r="X698" s="88"/>
      <c r="Y698" s="88"/>
      <c r="Z698" s="88"/>
    </row>
    <row r="699" spans="1:26" ht="30.75" customHeight="1">
      <c r="A699" s="88"/>
      <c r="B699" s="88"/>
      <c r="C699" s="88"/>
      <c r="D699" s="88"/>
      <c r="E699" s="88"/>
      <c r="F699" s="88"/>
      <c r="G699" s="88"/>
      <c r="H699" s="88"/>
      <c r="I699" s="88"/>
      <c r="J699" s="88"/>
      <c r="K699" s="88"/>
      <c r="L699" s="88"/>
      <c r="M699" s="88"/>
      <c r="N699" s="88"/>
      <c r="O699" s="88"/>
      <c r="P699" s="88"/>
      <c r="Q699" s="88"/>
      <c r="R699" s="88"/>
      <c r="S699" s="88"/>
      <c r="T699" s="88"/>
      <c r="U699" s="88"/>
      <c r="V699" s="88"/>
      <c r="W699" s="88"/>
      <c r="X699" s="88"/>
      <c r="Y699" s="88"/>
      <c r="Z699" s="88"/>
    </row>
    <row r="700" spans="1:26" ht="30.75" customHeight="1">
      <c r="A700" s="88"/>
      <c r="B700" s="88"/>
      <c r="C700" s="88"/>
      <c r="D700" s="88"/>
      <c r="E700" s="88"/>
      <c r="F700" s="88"/>
      <c r="G700" s="88"/>
      <c r="H700" s="88"/>
      <c r="I700" s="88"/>
      <c r="J700" s="88"/>
      <c r="K700" s="88"/>
      <c r="L700" s="88"/>
      <c r="M700" s="88"/>
      <c r="N700" s="88"/>
      <c r="O700" s="88"/>
      <c r="P700" s="88"/>
      <c r="Q700" s="88"/>
      <c r="R700" s="88"/>
      <c r="S700" s="88"/>
      <c r="T700" s="88"/>
      <c r="U700" s="88"/>
      <c r="V700" s="88"/>
      <c r="W700" s="88"/>
      <c r="X700" s="88"/>
      <c r="Y700" s="88"/>
      <c r="Z700" s="88"/>
    </row>
    <row r="701" spans="1:26" ht="30.75" customHeight="1">
      <c r="A701" s="88"/>
      <c r="B701" s="88"/>
      <c r="C701" s="88"/>
      <c r="D701" s="88"/>
      <c r="E701" s="88"/>
      <c r="F701" s="88"/>
      <c r="G701" s="88"/>
      <c r="H701" s="88"/>
      <c r="I701" s="88"/>
      <c r="J701" s="88"/>
      <c r="K701" s="88"/>
      <c r="L701" s="88"/>
      <c r="M701" s="88"/>
      <c r="N701" s="88"/>
      <c r="O701" s="88"/>
      <c r="P701" s="88"/>
      <c r="Q701" s="88"/>
      <c r="R701" s="88"/>
      <c r="S701" s="88"/>
      <c r="T701" s="88"/>
      <c r="U701" s="88"/>
      <c r="V701" s="88"/>
      <c r="W701" s="88"/>
      <c r="X701" s="88"/>
      <c r="Y701" s="88"/>
      <c r="Z701" s="88"/>
    </row>
    <row r="702" spans="1:26" ht="30.75" customHeight="1">
      <c r="A702" s="88"/>
      <c r="B702" s="88"/>
      <c r="C702" s="88"/>
      <c r="D702" s="88"/>
      <c r="E702" s="88"/>
      <c r="F702" s="88"/>
      <c r="G702" s="88"/>
      <c r="H702" s="88"/>
      <c r="I702" s="88"/>
      <c r="J702" s="88"/>
      <c r="K702" s="88"/>
      <c r="L702" s="88"/>
      <c r="M702" s="88"/>
      <c r="N702" s="88"/>
      <c r="O702" s="88"/>
      <c r="P702" s="88"/>
      <c r="Q702" s="88"/>
      <c r="R702" s="88"/>
      <c r="S702" s="88"/>
      <c r="T702" s="88"/>
      <c r="U702" s="88"/>
      <c r="V702" s="88"/>
      <c r="W702" s="88"/>
      <c r="X702" s="88"/>
      <c r="Y702" s="88"/>
      <c r="Z702" s="88"/>
    </row>
    <row r="703" spans="1:26" ht="30.75" customHeight="1">
      <c r="A703" s="88"/>
      <c r="B703" s="88"/>
      <c r="C703" s="88"/>
      <c r="D703" s="88"/>
      <c r="E703" s="88"/>
      <c r="F703" s="88"/>
      <c r="G703" s="88"/>
      <c r="H703" s="88"/>
      <c r="I703" s="88"/>
      <c r="J703" s="88"/>
      <c r="K703" s="88"/>
      <c r="L703" s="88"/>
      <c r="M703" s="88"/>
      <c r="N703" s="88"/>
      <c r="O703" s="88"/>
      <c r="P703" s="88"/>
      <c r="Q703" s="88"/>
      <c r="R703" s="88"/>
      <c r="S703" s="88"/>
      <c r="T703" s="88"/>
      <c r="U703" s="88"/>
      <c r="V703" s="88"/>
      <c r="W703" s="88"/>
      <c r="X703" s="88"/>
      <c r="Y703" s="88"/>
      <c r="Z703" s="88"/>
    </row>
    <row r="704" spans="1:26" ht="30.75" customHeight="1">
      <c r="A704" s="88"/>
      <c r="B704" s="88"/>
      <c r="C704" s="88"/>
      <c r="D704" s="88"/>
      <c r="E704" s="88"/>
      <c r="F704" s="88"/>
      <c r="G704" s="88"/>
      <c r="H704" s="88"/>
      <c r="I704" s="88"/>
      <c r="J704" s="88"/>
      <c r="K704" s="88"/>
      <c r="L704" s="88"/>
      <c r="M704" s="88"/>
      <c r="N704" s="88"/>
      <c r="O704" s="88"/>
      <c r="P704" s="88"/>
      <c r="Q704" s="88"/>
      <c r="R704" s="88"/>
      <c r="S704" s="88"/>
      <c r="T704" s="88"/>
      <c r="U704" s="88"/>
      <c r="V704" s="88"/>
      <c r="W704" s="88"/>
      <c r="X704" s="88"/>
      <c r="Y704" s="88"/>
      <c r="Z704" s="88"/>
    </row>
    <row r="705" spans="1:26" ht="30.75" customHeight="1">
      <c r="A705" s="88"/>
      <c r="B705" s="88"/>
      <c r="C705" s="88"/>
      <c r="D705" s="88"/>
      <c r="E705" s="88"/>
      <c r="F705" s="88"/>
      <c r="G705" s="88"/>
      <c r="H705" s="88"/>
      <c r="I705" s="88"/>
      <c r="J705" s="88"/>
      <c r="K705" s="88"/>
      <c r="L705" s="88"/>
      <c r="M705" s="88"/>
      <c r="N705" s="88"/>
      <c r="O705" s="88"/>
      <c r="P705" s="88"/>
      <c r="Q705" s="88"/>
      <c r="R705" s="88"/>
      <c r="S705" s="88"/>
      <c r="T705" s="88"/>
      <c r="U705" s="88"/>
      <c r="V705" s="88"/>
      <c r="W705" s="88"/>
      <c r="X705" s="88"/>
      <c r="Y705" s="88"/>
      <c r="Z705" s="88"/>
    </row>
    <row r="706" spans="1:26" ht="30.75" customHeight="1">
      <c r="A706" s="88"/>
      <c r="B706" s="88"/>
      <c r="C706" s="88"/>
      <c r="D706" s="88"/>
      <c r="E706" s="88"/>
      <c r="F706" s="88"/>
      <c r="G706" s="88"/>
      <c r="H706" s="88"/>
      <c r="I706" s="88"/>
      <c r="J706" s="88"/>
      <c r="K706" s="88"/>
      <c r="L706" s="88"/>
      <c r="M706" s="88"/>
      <c r="N706" s="88"/>
      <c r="O706" s="88"/>
      <c r="P706" s="88"/>
      <c r="Q706" s="88"/>
      <c r="R706" s="88"/>
      <c r="S706" s="88"/>
      <c r="T706" s="88"/>
      <c r="U706" s="88"/>
      <c r="V706" s="88"/>
      <c r="W706" s="88"/>
      <c r="X706" s="88"/>
      <c r="Y706" s="88"/>
      <c r="Z706" s="88"/>
    </row>
    <row r="707" spans="1:26" ht="30.75" customHeight="1">
      <c r="A707" s="88"/>
      <c r="B707" s="88"/>
      <c r="C707" s="88"/>
      <c r="D707" s="88"/>
      <c r="E707" s="88"/>
      <c r="F707" s="88"/>
      <c r="G707" s="88"/>
      <c r="H707" s="88"/>
      <c r="I707" s="88"/>
      <c r="J707" s="88"/>
      <c r="K707" s="88"/>
      <c r="L707" s="88"/>
      <c r="M707" s="88"/>
      <c r="N707" s="88"/>
      <c r="O707" s="88"/>
      <c r="P707" s="88"/>
      <c r="Q707" s="88"/>
      <c r="R707" s="88"/>
      <c r="S707" s="88"/>
      <c r="T707" s="88"/>
      <c r="U707" s="88"/>
      <c r="V707" s="88"/>
      <c r="W707" s="88"/>
      <c r="X707" s="88"/>
      <c r="Y707" s="88"/>
      <c r="Z707" s="88"/>
    </row>
    <row r="708" spans="1:26" ht="30.75" customHeight="1">
      <c r="A708" s="88"/>
      <c r="B708" s="88"/>
      <c r="C708" s="88"/>
      <c r="D708" s="88"/>
      <c r="E708" s="88"/>
      <c r="F708" s="88"/>
      <c r="G708" s="88"/>
      <c r="H708" s="88"/>
      <c r="I708" s="88"/>
      <c r="J708" s="88"/>
      <c r="K708" s="88"/>
      <c r="L708" s="88"/>
      <c r="M708" s="88"/>
      <c r="N708" s="88"/>
      <c r="O708" s="88"/>
      <c r="P708" s="88"/>
      <c r="Q708" s="88"/>
      <c r="R708" s="88"/>
      <c r="S708" s="88"/>
      <c r="T708" s="88"/>
      <c r="U708" s="88"/>
      <c r="V708" s="88"/>
      <c r="W708" s="88"/>
      <c r="X708" s="88"/>
      <c r="Y708" s="88"/>
      <c r="Z708" s="88"/>
    </row>
    <row r="709" spans="1:26" ht="30.75" customHeight="1">
      <c r="A709" s="88"/>
      <c r="B709" s="88"/>
      <c r="C709" s="88"/>
      <c r="D709" s="88"/>
      <c r="E709" s="88"/>
      <c r="F709" s="88"/>
      <c r="G709" s="88"/>
      <c r="H709" s="88"/>
      <c r="I709" s="88"/>
      <c r="J709" s="88"/>
      <c r="K709" s="88"/>
      <c r="L709" s="88"/>
      <c r="M709" s="88"/>
      <c r="N709" s="88"/>
      <c r="O709" s="88"/>
      <c r="P709" s="88"/>
      <c r="Q709" s="88"/>
      <c r="R709" s="88"/>
      <c r="S709" s="88"/>
      <c r="T709" s="88"/>
      <c r="U709" s="88"/>
      <c r="V709" s="88"/>
      <c r="W709" s="88"/>
      <c r="X709" s="88"/>
      <c r="Y709" s="88"/>
      <c r="Z709" s="88"/>
    </row>
    <row r="710" spans="1:26" ht="30.75" customHeight="1">
      <c r="A710" s="88"/>
      <c r="B710" s="88"/>
      <c r="C710" s="88"/>
      <c r="D710" s="88"/>
      <c r="E710" s="88"/>
      <c r="F710" s="88"/>
      <c r="G710" s="88"/>
      <c r="H710" s="88"/>
      <c r="I710" s="88"/>
      <c r="J710" s="88"/>
      <c r="K710" s="88"/>
      <c r="L710" s="88"/>
      <c r="M710" s="88"/>
      <c r="N710" s="88"/>
      <c r="O710" s="88"/>
      <c r="P710" s="88"/>
      <c r="Q710" s="88"/>
      <c r="R710" s="88"/>
      <c r="S710" s="88"/>
      <c r="T710" s="88"/>
      <c r="U710" s="88"/>
      <c r="V710" s="88"/>
      <c r="W710" s="88"/>
      <c r="X710" s="88"/>
      <c r="Y710" s="88"/>
      <c r="Z710" s="88"/>
    </row>
    <row r="711" spans="1:26" ht="30.75" customHeight="1">
      <c r="A711" s="88"/>
      <c r="B711" s="88"/>
      <c r="C711" s="88"/>
      <c r="D711" s="88"/>
      <c r="E711" s="88"/>
      <c r="F711" s="88"/>
      <c r="G711" s="88"/>
      <c r="H711" s="88"/>
      <c r="I711" s="88"/>
      <c r="J711" s="88"/>
      <c r="K711" s="88"/>
      <c r="L711" s="88"/>
      <c r="M711" s="88"/>
      <c r="N711" s="88"/>
      <c r="O711" s="88"/>
      <c r="P711" s="88"/>
      <c r="Q711" s="88"/>
      <c r="R711" s="88"/>
      <c r="S711" s="88"/>
      <c r="T711" s="88"/>
      <c r="U711" s="88"/>
      <c r="V711" s="88"/>
      <c r="W711" s="88"/>
      <c r="X711" s="88"/>
      <c r="Y711" s="88"/>
      <c r="Z711" s="88"/>
    </row>
    <row r="712" spans="1:26" ht="30.75" customHeight="1">
      <c r="A712" s="88"/>
      <c r="B712" s="88"/>
      <c r="C712" s="88"/>
      <c r="D712" s="88"/>
      <c r="E712" s="88"/>
      <c r="F712" s="88"/>
      <c r="G712" s="88"/>
      <c r="H712" s="88"/>
      <c r="I712" s="88"/>
      <c r="J712" s="88"/>
      <c r="K712" s="88"/>
      <c r="L712" s="88"/>
      <c r="M712" s="88"/>
      <c r="N712" s="88"/>
      <c r="O712" s="88"/>
      <c r="P712" s="88"/>
      <c r="Q712" s="88"/>
      <c r="R712" s="88"/>
      <c r="S712" s="88"/>
      <c r="T712" s="88"/>
      <c r="U712" s="88"/>
      <c r="V712" s="88"/>
      <c r="W712" s="88"/>
      <c r="X712" s="88"/>
      <c r="Y712" s="88"/>
      <c r="Z712" s="88"/>
    </row>
    <row r="713" spans="1:26" ht="30.75" customHeight="1">
      <c r="A713" s="88"/>
      <c r="B713" s="88"/>
      <c r="C713" s="88"/>
      <c r="D713" s="88"/>
      <c r="E713" s="88"/>
      <c r="F713" s="88"/>
      <c r="G713" s="88"/>
      <c r="H713" s="88"/>
      <c r="I713" s="88"/>
      <c r="J713" s="88"/>
      <c r="K713" s="88"/>
      <c r="L713" s="88"/>
      <c r="M713" s="88"/>
      <c r="N713" s="88"/>
      <c r="O713" s="88"/>
      <c r="P713" s="88"/>
      <c r="Q713" s="88"/>
      <c r="R713" s="88"/>
      <c r="S713" s="88"/>
      <c r="T713" s="88"/>
      <c r="U713" s="88"/>
      <c r="V713" s="88"/>
      <c r="W713" s="88"/>
      <c r="X713" s="88"/>
      <c r="Y713" s="88"/>
      <c r="Z713" s="88"/>
    </row>
    <row r="714" spans="1:26" ht="30.75" customHeight="1">
      <c r="A714" s="88"/>
      <c r="B714" s="88"/>
      <c r="C714" s="88"/>
      <c r="D714" s="88"/>
      <c r="E714" s="88"/>
      <c r="F714" s="88"/>
      <c r="G714" s="88"/>
      <c r="H714" s="88"/>
      <c r="I714" s="88"/>
      <c r="J714" s="88"/>
      <c r="K714" s="88"/>
      <c r="L714" s="88"/>
      <c r="M714" s="88"/>
      <c r="N714" s="88"/>
      <c r="O714" s="88"/>
      <c r="P714" s="88"/>
      <c r="Q714" s="88"/>
      <c r="R714" s="88"/>
      <c r="S714" s="88"/>
      <c r="T714" s="88"/>
      <c r="U714" s="88"/>
      <c r="V714" s="88"/>
      <c r="W714" s="88"/>
      <c r="X714" s="88"/>
      <c r="Y714" s="88"/>
      <c r="Z714" s="88"/>
    </row>
    <row r="715" spans="1:26" ht="30.75" customHeight="1">
      <c r="A715" s="88"/>
      <c r="B715" s="88"/>
      <c r="C715" s="88"/>
      <c r="D715" s="88"/>
      <c r="E715" s="88"/>
      <c r="F715" s="88"/>
      <c r="G715" s="88"/>
      <c r="H715" s="88"/>
      <c r="I715" s="88"/>
      <c r="J715" s="88"/>
      <c r="K715" s="88"/>
      <c r="L715" s="88"/>
      <c r="M715" s="88"/>
      <c r="N715" s="88"/>
      <c r="O715" s="88"/>
      <c r="P715" s="88"/>
      <c r="Q715" s="88"/>
      <c r="R715" s="88"/>
      <c r="S715" s="88"/>
      <c r="T715" s="88"/>
      <c r="U715" s="88"/>
      <c r="V715" s="88"/>
      <c r="W715" s="88"/>
      <c r="X715" s="88"/>
      <c r="Y715" s="88"/>
      <c r="Z715" s="88"/>
    </row>
    <row r="716" spans="1:26" ht="30.75" customHeight="1">
      <c r="A716" s="88"/>
      <c r="B716" s="88"/>
      <c r="C716" s="88"/>
      <c r="D716" s="88"/>
      <c r="E716" s="88"/>
      <c r="F716" s="88"/>
      <c r="G716" s="88"/>
      <c r="H716" s="88"/>
      <c r="I716" s="88"/>
      <c r="J716" s="88"/>
      <c r="K716" s="88"/>
      <c r="L716" s="88"/>
      <c r="M716" s="88"/>
      <c r="N716" s="88"/>
      <c r="O716" s="88"/>
      <c r="P716" s="88"/>
      <c r="Q716" s="88"/>
      <c r="R716" s="88"/>
      <c r="S716" s="88"/>
      <c r="T716" s="88"/>
      <c r="U716" s="88"/>
      <c r="V716" s="88"/>
      <c r="W716" s="88"/>
      <c r="X716" s="88"/>
      <c r="Y716" s="88"/>
      <c r="Z716" s="88"/>
    </row>
    <row r="717" spans="1:26" ht="30.75" customHeight="1">
      <c r="A717" s="88"/>
      <c r="B717" s="88"/>
      <c r="C717" s="88"/>
      <c r="D717" s="88"/>
      <c r="E717" s="88"/>
      <c r="F717" s="88"/>
      <c r="G717" s="88"/>
      <c r="H717" s="88"/>
      <c r="I717" s="88"/>
      <c r="J717" s="88"/>
      <c r="K717" s="88"/>
      <c r="L717" s="88"/>
      <c r="M717" s="88"/>
      <c r="N717" s="88"/>
      <c r="O717" s="88"/>
      <c r="P717" s="88"/>
      <c r="Q717" s="88"/>
      <c r="R717" s="88"/>
      <c r="S717" s="88"/>
      <c r="T717" s="88"/>
      <c r="U717" s="88"/>
      <c r="V717" s="88"/>
      <c r="W717" s="88"/>
      <c r="X717" s="88"/>
      <c r="Y717" s="88"/>
      <c r="Z717" s="88"/>
    </row>
    <row r="718" spans="1:26" ht="30.75" customHeight="1">
      <c r="A718" s="88"/>
      <c r="B718" s="88"/>
      <c r="C718" s="88"/>
      <c r="D718" s="88"/>
      <c r="E718" s="88"/>
      <c r="F718" s="88"/>
      <c r="G718" s="88"/>
      <c r="H718" s="88"/>
      <c r="I718" s="88"/>
      <c r="J718" s="88"/>
      <c r="K718" s="88"/>
      <c r="L718" s="88"/>
      <c r="M718" s="88"/>
      <c r="N718" s="88"/>
      <c r="O718" s="88"/>
      <c r="P718" s="88"/>
      <c r="Q718" s="88"/>
      <c r="R718" s="88"/>
      <c r="S718" s="88"/>
      <c r="T718" s="88"/>
      <c r="U718" s="88"/>
      <c r="V718" s="88"/>
      <c r="W718" s="88"/>
      <c r="X718" s="88"/>
      <c r="Y718" s="88"/>
      <c r="Z718" s="88"/>
    </row>
    <row r="719" spans="1:26" ht="30.75" customHeight="1">
      <c r="A719" s="88"/>
      <c r="B719" s="88"/>
      <c r="C719" s="88"/>
      <c r="D719" s="88"/>
      <c r="E719" s="88"/>
      <c r="F719" s="88"/>
      <c r="G719" s="88"/>
      <c r="H719" s="88"/>
      <c r="I719" s="88"/>
      <c r="J719" s="88"/>
      <c r="K719" s="88"/>
      <c r="L719" s="88"/>
      <c r="M719" s="88"/>
      <c r="N719" s="88"/>
      <c r="O719" s="88"/>
      <c r="P719" s="88"/>
      <c r="Q719" s="88"/>
      <c r="R719" s="88"/>
      <c r="S719" s="88"/>
      <c r="T719" s="88"/>
      <c r="U719" s="88"/>
      <c r="V719" s="88"/>
      <c r="W719" s="88"/>
      <c r="X719" s="88"/>
      <c r="Y719" s="88"/>
      <c r="Z719" s="88"/>
    </row>
    <row r="720" spans="1:26" ht="30.75" customHeight="1">
      <c r="A720" s="88"/>
      <c r="B720" s="88"/>
      <c r="C720" s="88"/>
      <c r="D720" s="88"/>
      <c r="E720" s="88"/>
      <c r="F720" s="88"/>
      <c r="G720" s="88"/>
      <c r="H720" s="88"/>
      <c r="I720" s="88"/>
      <c r="J720" s="88"/>
      <c r="K720" s="88"/>
      <c r="L720" s="88"/>
      <c r="M720" s="88"/>
      <c r="N720" s="88"/>
      <c r="O720" s="88"/>
      <c r="P720" s="88"/>
      <c r="Q720" s="88"/>
      <c r="R720" s="88"/>
      <c r="S720" s="88"/>
      <c r="T720" s="88"/>
      <c r="U720" s="88"/>
      <c r="V720" s="88"/>
      <c r="W720" s="88"/>
      <c r="X720" s="88"/>
      <c r="Y720" s="88"/>
      <c r="Z720" s="88"/>
    </row>
    <row r="721" spans="1:26" ht="30.75" customHeight="1">
      <c r="A721" s="88"/>
      <c r="B721" s="88"/>
      <c r="C721" s="88"/>
      <c r="D721" s="88"/>
      <c r="E721" s="88"/>
      <c r="F721" s="88"/>
      <c r="G721" s="88"/>
      <c r="H721" s="88"/>
      <c r="I721" s="88"/>
      <c r="J721" s="88"/>
      <c r="K721" s="88"/>
      <c r="L721" s="88"/>
      <c r="M721" s="88"/>
      <c r="N721" s="88"/>
      <c r="O721" s="88"/>
      <c r="P721" s="88"/>
      <c r="Q721" s="88"/>
      <c r="R721" s="88"/>
      <c r="S721" s="88"/>
      <c r="T721" s="88"/>
      <c r="U721" s="88"/>
      <c r="V721" s="88"/>
      <c r="W721" s="88"/>
      <c r="X721" s="88"/>
      <c r="Y721" s="88"/>
      <c r="Z721" s="88"/>
    </row>
    <row r="722" spans="1:26" ht="30.75" customHeight="1">
      <c r="A722" s="88"/>
      <c r="B722" s="88"/>
      <c r="C722" s="88"/>
      <c r="D722" s="88"/>
      <c r="E722" s="88"/>
      <c r="F722" s="88"/>
      <c r="G722" s="88"/>
      <c r="H722" s="88"/>
      <c r="I722" s="88"/>
      <c r="J722" s="88"/>
      <c r="K722" s="88"/>
      <c r="L722" s="88"/>
      <c r="M722" s="88"/>
      <c r="N722" s="88"/>
      <c r="O722" s="88"/>
      <c r="P722" s="88"/>
      <c r="Q722" s="88"/>
      <c r="R722" s="88"/>
      <c r="S722" s="88"/>
      <c r="T722" s="88"/>
      <c r="U722" s="88"/>
      <c r="V722" s="88"/>
      <c r="W722" s="88"/>
      <c r="X722" s="88"/>
      <c r="Y722" s="88"/>
      <c r="Z722" s="88"/>
    </row>
    <row r="723" spans="1:26" ht="30.75" customHeight="1">
      <c r="A723" s="88"/>
      <c r="B723" s="88"/>
      <c r="C723" s="88"/>
      <c r="D723" s="88"/>
      <c r="E723" s="88"/>
      <c r="F723" s="88"/>
      <c r="G723" s="88"/>
      <c r="H723" s="88"/>
      <c r="I723" s="88"/>
      <c r="J723" s="88"/>
      <c r="K723" s="88"/>
      <c r="L723" s="88"/>
      <c r="M723" s="88"/>
      <c r="N723" s="88"/>
      <c r="O723" s="88"/>
      <c r="P723" s="88"/>
      <c r="Q723" s="88"/>
      <c r="R723" s="88"/>
      <c r="S723" s="88"/>
      <c r="T723" s="88"/>
      <c r="U723" s="88"/>
      <c r="V723" s="88"/>
      <c r="W723" s="88"/>
      <c r="X723" s="88"/>
      <c r="Y723" s="88"/>
      <c r="Z723" s="88"/>
    </row>
    <row r="724" spans="1:26" ht="30.75" customHeight="1">
      <c r="A724" s="88"/>
      <c r="B724" s="88"/>
      <c r="C724" s="88"/>
      <c r="D724" s="88"/>
      <c r="E724" s="88"/>
      <c r="F724" s="88"/>
      <c r="G724" s="88"/>
      <c r="H724" s="88"/>
      <c r="I724" s="88"/>
      <c r="J724" s="88"/>
      <c r="K724" s="88"/>
      <c r="L724" s="88"/>
      <c r="M724" s="88"/>
      <c r="N724" s="88"/>
      <c r="O724" s="88"/>
      <c r="P724" s="88"/>
      <c r="Q724" s="88"/>
      <c r="R724" s="88"/>
      <c r="S724" s="88"/>
      <c r="T724" s="88"/>
      <c r="U724" s="88"/>
      <c r="V724" s="88"/>
      <c r="W724" s="88"/>
      <c r="X724" s="88"/>
      <c r="Y724" s="88"/>
      <c r="Z724" s="88"/>
    </row>
    <row r="725" spans="1:26" ht="30.75" customHeight="1">
      <c r="A725" s="88"/>
      <c r="B725" s="88"/>
      <c r="C725" s="88"/>
      <c r="D725" s="88"/>
      <c r="E725" s="88"/>
      <c r="F725" s="88"/>
      <c r="G725" s="88"/>
      <c r="H725" s="88"/>
      <c r="I725" s="88"/>
      <c r="J725" s="88"/>
      <c r="K725" s="88"/>
      <c r="L725" s="88"/>
      <c r="M725" s="88"/>
      <c r="N725" s="88"/>
      <c r="O725" s="88"/>
      <c r="P725" s="88"/>
      <c r="Q725" s="88"/>
      <c r="R725" s="88"/>
      <c r="S725" s="88"/>
      <c r="T725" s="88"/>
      <c r="U725" s="88"/>
      <c r="V725" s="88"/>
      <c r="W725" s="88"/>
      <c r="X725" s="88"/>
      <c r="Y725" s="88"/>
      <c r="Z725" s="88"/>
    </row>
    <row r="726" spans="1:26" ht="30.75" customHeight="1">
      <c r="A726" s="88"/>
      <c r="B726" s="88"/>
      <c r="C726" s="88"/>
      <c r="D726" s="88"/>
      <c r="E726" s="88"/>
      <c r="F726" s="88"/>
      <c r="G726" s="88"/>
      <c r="H726" s="88"/>
      <c r="I726" s="88"/>
      <c r="J726" s="88"/>
      <c r="K726" s="88"/>
      <c r="L726" s="88"/>
      <c r="M726" s="88"/>
      <c r="N726" s="88"/>
      <c r="O726" s="88"/>
      <c r="P726" s="88"/>
      <c r="Q726" s="88"/>
      <c r="R726" s="88"/>
      <c r="S726" s="88"/>
      <c r="T726" s="88"/>
      <c r="U726" s="88"/>
      <c r="V726" s="88"/>
      <c r="W726" s="88"/>
      <c r="X726" s="88"/>
      <c r="Y726" s="88"/>
      <c r="Z726" s="88"/>
    </row>
    <row r="727" spans="1:26" ht="30.75" customHeight="1">
      <c r="A727" s="88"/>
      <c r="B727" s="88"/>
      <c r="C727" s="88"/>
      <c r="D727" s="88"/>
      <c r="E727" s="88"/>
      <c r="F727" s="88"/>
      <c r="G727" s="88"/>
      <c r="H727" s="88"/>
      <c r="I727" s="88"/>
      <c r="J727" s="88"/>
      <c r="K727" s="88"/>
      <c r="L727" s="88"/>
      <c r="M727" s="88"/>
      <c r="N727" s="88"/>
      <c r="O727" s="88"/>
      <c r="P727" s="88"/>
      <c r="Q727" s="88"/>
      <c r="R727" s="88"/>
      <c r="S727" s="88"/>
      <c r="T727" s="88"/>
      <c r="U727" s="88"/>
      <c r="V727" s="88"/>
      <c r="W727" s="88"/>
      <c r="X727" s="88"/>
      <c r="Y727" s="88"/>
      <c r="Z727" s="88"/>
    </row>
    <row r="728" spans="1:26" ht="30.75" customHeight="1">
      <c r="A728" s="88"/>
      <c r="B728" s="88"/>
      <c r="C728" s="88"/>
      <c r="D728" s="88"/>
      <c r="E728" s="88"/>
      <c r="F728" s="88"/>
      <c r="G728" s="88"/>
      <c r="H728" s="88"/>
      <c r="I728" s="88"/>
      <c r="J728" s="88"/>
      <c r="K728" s="88"/>
      <c r="L728" s="88"/>
      <c r="M728" s="88"/>
      <c r="N728" s="88"/>
      <c r="O728" s="88"/>
      <c r="P728" s="88"/>
      <c r="Q728" s="88"/>
      <c r="R728" s="88"/>
      <c r="S728" s="88"/>
      <c r="T728" s="88"/>
      <c r="U728" s="88"/>
      <c r="V728" s="88"/>
      <c r="W728" s="88"/>
      <c r="X728" s="88"/>
      <c r="Y728" s="88"/>
      <c r="Z728" s="88"/>
    </row>
    <row r="729" spans="1:26" ht="30.75" customHeight="1">
      <c r="A729" s="88"/>
      <c r="B729" s="88"/>
      <c r="C729" s="88"/>
      <c r="D729" s="88"/>
      <c r="E729" s="88"/>
      <c r="F729" s="88"/>
      <c r="G729" s="88"/>
      <c r="H729" s="88"/>
      <c r="I729" s="88"/>
      <c r="J729" s="88"/>
      <c r="K729" s="88"/>
      <c r="L729" s="88"/>
      <c r="M729" s="88"/>
      <c r="N729" s="88"/>
      <c r="O729" s="88"/>
      <c r="P729" s="88"/>
      <c r="Q729" s="88"/>
      <c r="R729" s="88"/>
      <c r="S729" s="88"/>
      <c r="T729" s="88"/>
      <c r="U729" s="88"/>
      <c r="V729" s="88"/>
      <c r="W729" s="88"/>
      <c r="X729" s="88"/>
      <c r="Y729" s="88"/>
      <c r="Z729" s="88"/>
    </row>
    <row r="730" spans="1:26" ht="30.75" customHeight="1">
      <c r="A730" s="88"/>
      <c r="B730" s="88"/>
      <c r="C730" s="88"/>
      <c r="D730" s="88"/>
      <c r="E730" s="88"/>
      <c r="F730" s="88"/>
      <c r="G730" s="88"/>
      <c r="H730" s="88"/>
      <c r="I730" s="88"/>
      <c r="J730" s="88"/>
      <c r="K730" s="88"/>
      <c r="L730" s="88"/>
      <c r="M730" s="88"/>
      <c r="N730" s="88"/>
      <c r="O730" s="88"/>
      <c r="P730" s="88"/>
      <c r="Q730" s="88"/>
      <c r="R730" s="88"/>
      <c r="S730" s="88"/>
      <c r="T730" s="88"/>
      <c r="U730" s="88"/>
      <c r="V730" s="88"/>
      <c r="W730" s="88"/>
      <c r="X730" s="88"/>
      <c r="Y730" s="88"/>
      <c r="Z730" s="88"/>
    </row>
    <row r="731" spans="1:26" ht="30.75" customHeight="1">
      <c r="A731" s="88"/>
      <c r="B731" s="88"/>
      <c r="C731" s="88"/>
      <c r="D731" s="88"/>
      <c r="E731" s="88"/>
      <c r="F731" s="88"/>
      <c r="G731" s="88"/>
      <c r="H731" s="88"/>
      <c r="I731" s="88"/>
      <c r="J731" s="88"/>
      <c r="K731" s="88"/>
      <c r="L731" s="88"/>
      <c r="M731" s="88"/>
      <c r="N731" s="88"/>
      <c r="O731" s="88"/>
      <c r="P731" s="88"/>
      <c r="Q731" s="88"/>
      <c r="R731" s="88"/>
      <c r="S731" s="88"/>
      <c r="T731" s="88"/>
      <c r="U731" s="88"/>
      <c r="V731" s="88"/>
      <c r="W731" s="88"/>
      <c r="X731" s="88"/>
      <c r="Y731" s="88"/>
      <c r="Z731" s="88"/>
    </row>
    <row r="732" spans="1:26" ht="30.75" customHeight="1">
      <c r="A732" s="88"/>
      <c r="B732" s="88"/>
      <c r="C732" s="88"/>
      <c r="D732" s="88"/>
      <c r="E732" s="88"/>
      <c r="F732" s="88"/>
      <c r="G732" s="88"/>
      <c r="H732" s="88"/>
      <c r="I732" s="88"/>
      <c r="J732" s="88"/>
      <c r="K732" s="88"/>
      <c r="L732" s="88"/>
      <c r="M732" s="88"/>
      <c r="N732" s="88"/>
      <c r="O732" s="88"/>
      <c r="P732" s="88"/>
      <c r="Q732" s="88"/>
      <c r="R732" s="88"/>
      <c r="S732" s="88"/>
      <c r="T732" s="88"/>
      <c r="U732" s="88"/>
      <c r="V732" s="88"/>
      <c r="W732" s="88"/>
      <c r="X732" s="88"/>
      <c r="Y732" s="88"/>
      <c r="Z732" s="88"/>
    </row>
    <row r="733" spans="1:26" ht="30.75" customHeight="1">
      <c r="A733" s="88"/>
      <c r="B733" s="88"/>
      <c r="C733" s="88"/>
      <c r="D733" s="88"/>
      <c r="E733" s="88"/>
      <c r="F733" s="88"/>
      <c r="G733" s="88"/>
      <c r="H733" s="88"/>
      <c r="I733" s="88"/>
      <c r="J733" s="88"/>
      <c r="K733" s="88"/>
      <c r="L733" s="88"/>
      <c r="M733" s="88"/>
      <c r="N733" s="88"/>
      <c r="O733" s="88"/>
      <c r="P733" s="88"/>
      <c r="Q733" s="88"/>
      <c r="R733" s="88"/>
      <c r="S733" s="88"/>
      <c r="T733" s="88"/>
      <c r="U733" s="88"/>
      <c r="V733" s="88"/>
      <c r="W733" s="88"/>
      <c r="X733" s="88"/>
      <c r="Y733" s="88"/>
      <c r="Z733" s="88"/>
    </row>
    <row r="734" spans="1:26" ht="30.75" customHeight="1">
      <c r="A734" s="88"/>
      <c r="B734" s="88"/>
      <c r="C734" s="88"/>
      <c r="D734" s="88"/>
      <c r="E734" s="88"/>
      <c r="F734" s="88"/>
      <c r="G734" s="88"/>
      <c r="H734" s="88"/>
      <c r="I734" s="88"/>
      <c r="J734" s="88"/>
      <c r="K734" s="88"/>
      <c r="L734" s="88"/>
      <c r="M734" s="88"/>
      <c r="N734" s="88"/>
      <c r="O734" s="88"/>
      <c r="P734" s="88"/>
      <c r="Q734" s="88"/>
      <c r="R734" s="88"/>
      <c r="S734" s="88"/>
      <c r="T734" s="88"/>
      <c r="U734" s="88"/>
      <c r="V734" s="88"/>
      <c r="W734" s="88"/>
      <c r="X734" s="88"/>
      <c r="Y734" s="88"/>
      <c r="Z734" s="88"/>
    </row>
    <row r="735" spans="1:26" ht="30.75" customHeight="1">
      <c r="A735" s="88"/>
      <c r="B735" s="88"/>
      <c r="C735" s="88"/>
      <c r="D735" s="88"/>
      <c r="E735" s="88"/>
      <c r="F735" s="88"/>
      <c r="G735" s="88"/>
      <c r="H735" s="88"/>
      <c r="I735" s="88"/>
      <c r="J735" s="88"/>
      <c r="K735" s="88"/>
      <c r="L735" s="88"/>
      <c r="M735" s="88"/>
      <c r="N735" s="88"/>
      <c r="O735" s="88"/>
      <c r="P735" s="88"/>
      <c r="Q735" s="88"/>
      <c r="R735" s="88"/>
      <c r="S735" s="88"/>
      <c r="T735" s="88"/>
      <c r="U735" s="88"/>
      <c r="V735" s="88"/>
      <c r="W735" s="88"/>
      <c r="X735" s="88"/>
      <c r="Y735" s="88"/>
      <c r="Z735" s="88"/>
    </row>
    <row r="736" spans="1:26" ht="30.75" customHeight="1">
      <c r="A736" s="88"/>
      <c r="B736" s="88"/>
      <c r="C736" s="88"/>
      <c r="D736" s="88"/>
      <c r="E736" s="88"/>
      <c r="F736" s="88"/>
      <c r="G736" s="88"/>
      <c r="H736" s="88"/>
      <c r="I736" s="88"/>
      <c r="J736" s="88"/>
      <c r="K736" s="88"/>
      <c r="L736" s="88"/>
      <c r="M736" s="88"/>
      <c r="N736" s="88"/>
      <c r="O736" s="88"/>
      <c r="P736" s="88"/>
      <c r="Q736" s="88"/>
      <c r="R736" s="88"/>
      <c r="S736" s="88"/>
      <c r="T736" s="88"/>
      <c r="U736" s="88"/>
      <c r="V736" s="88"/>
      <c r="W736" s="88"/>
      <c r="X736" s="88"/>
      <c r="Y736" s="88"/>
      <c r="Z736" s="88"/>
    </row>
    <row r="737" spans="1:26" ht="30.75" customHeight="1">
      <c r="A737" s="88"/>
      <c r="B737" s="88"/>
      <c r="C737" s="88"/>
      <c r="D737" s="88"/>
      <c r="E737" s="88"/>
      <c r="F737" s="88"/>
      <c r="G737" s="88"/>
      <c r="H737" s="88"/>
      <c r="I737" s="88"/>
      <c r="J737" s="88"/>
      <c r="K737" s="88"/>
      <c r="L737" s="88"/>
      <c r="M737" s="88"/>
      <c r="N737" s="88"/>
      <c r="O737" s="88"/>
      <c r="P737" s="88"/>
      <c r="Q737" s="88"/>
      <c r="R737" s="88"/>
      <c r="S737" s="88"/>
      <c r="T737" s="88"/>
      <c r="U737" s="88"/>
      <c r="V737" s="88"/>
      <c r="W737" s="88"/>
      <c r="X737" s="88"/>
      <c r="Y737" s="88"/>
      <c r="Z737" s="88"/>
    </row>
    <row r="738" spans="1:26" ht="30.75" customHeight="1">
      <c r="A738" s="88"/>
      <c r="B738" s="88"/>
      <c r="C738" s="88"/>
      <c r="D738" s="88"/>
      <c r="E738" s="88"/>
      <c r="F738" s="88"/>
      <c r="G738" s="88"/>
      <c r="H738" s="88"/>
      <c r="I738" s="88"/>
      <c r="J738" s="88"/>
      <c r="K738" s="88"/>
      <c r="L738" s="88"/>
      <c r="M738" s="88"/>
      <c r="N738" s="88"/>
      <c r="O738" s="88"/>
      <c r="P738" s="88"/>
      <c r="Q738" s="88"/>
      <c r="R738" s="88"/>
      <c r="S738" s="88"/>
      <c r="T738" s="88"/>
      <c r="U738" s="88"/>
      <c r="V738" s="88"/>
      <c r="W738" s="88"/>
      <c r="X738" s="88"/>
      <c r="Y738" s="88"/>
      <c r="Z738" s="88"/>
    </row>
    <row r="739" spans="1:26" ht="30.75" customHeight="1">
      <c r="A739" s="88"/>
      <c r="B739" s="88"/>
      <c r="C739" s="88"/>
      <c r="D739" s="88"/>
      <c r="E739" s="88"/>
      <c r="F739" s="88"/>
      <c r="G739" s="88"/>
      <c r="H739" s="88"/>
      <c r="I739" s="88"/>
      <c r="J739" s="88"/>
      <c r="K739" s="88"/>
      <c r="L739" s="88"/>
      <c r="M739" s="88"/>
      <c r="N739" s="88"/>
      <c r="O739" s="88"/>
      <c r="P739" s="88"/>
      <c r="Q739" s="88"/>
      <c r="R739" s="88"/>
      <c r="S739" s="88"/>
      <c r="T739" s="88"/>
      <c r="U739" s="88"/>
      <c r="V739" s="88"/>
      <c r="W739" s="88"/>
      <c r="X739" s="88"/>
      <c r="Y739" s="88"/>
      <c r="Z739" s="88"/>
    </row>
    <row r="740" spans="1:26" ht="30.75" customHeight="1">
      <c r="A740" s="88"/>
      <c r="B740" s="88"/>
      <c r="C740" s="88"/>
      <c r="D740" s="88"/>
      <c r="E740" s="88"/>
      <c r="F740" s="88"/>
      <c r="G740" s="88"/>
      <c r="H740" s="88"/>
      <c r="I740" s="88"/>
      <c r="J740" s="88"/>
      <c r="K740" s="88"/>
      <c r="L740" s="88"/>
      <c r="M740" s="88"/>
      <c r="N740" s="88"/>
      <c r="O740" s="88"/>
      <c r="P740" s="88"/>
      <c r="Q740" s="88"/>
      <c r="R740" s="88"/>
      <c r="S740" s="88"/>
      <c r="T740" s="88"/>
      <c r="U740" s="88"/>
      <c r="V740" s="88"/>
      <c r="W740" s="88"/>
      <c r="X740" s="88"/>
      <c r="Y740" s="88"/>
      <c r="Z740" s="88"/>
    </row>
    <row r="741" spans="1:26" ht="30.75" customHeight="1">
      <c r="A741" s="88"/>
      <c r="B741" s="88"/>
      <c r="C741" s="88"/>
      <c r="D741" s="88"/>
      <c r="E741" s="88"/>
      <c r="F741" s="88"/>
      <c r="G741" s="88"/>
      <c r="H741" s="88"/>
      <c r="I741" s="88"/>
      <c r="J741" s="88"/>
      <c r="K741" s="88"/>
      <c r="L741" s="88"/>
      <c r="M741" s="88"/>
      <c r="N741" s="88"/>
      <c r="O741" s="88"/>
      <c r="P741" s="88"/>
      <c r="Q741" s="88"/>
      <c r="R741" s="88"/>
      <c r="S741" s="88"/>
      <c r="T741" s="88"/>
      <c r="U741" s="88"/>
      <c r="V741" s="88"/>
      <c r="W741" s="88"/>
      <c r="X741" s="88"/>
      <c r="Y741" s="88"/>
      <c r="Z741" s="88"/>
    </row>
    <row r="742" spans="1:26" ht="30.75" customHeight="1">
      <c r="A742" s="88"/>
      <c r="B742" s="88"/>
      <c r="C742" s="88"/>
      <c r="D742" s="88"/>
      <c r="E742" s="88"/>
      <c r="F742" s="88"/>
      <c r="G742" s="88"/>
      <c r="H742" s="88"/>
      <c r="I742" s="88"/>
      <c r="J742" s="88"/>
      <c r="K742" s="88"/>
      <c r="L742" s="88"/>
      <c r="M742" s="88"/>
      <c r="N742" s="88"/>
      <c r="O742" s="88"/>
      <c r="P742" s="88"/>
      <c r="Q742" s="88"/>
      <c r="R742" s="88"/>
      <c r="S742" s="88"/>
      <c r="T742" s="88"/>
      <c r="U742" s="88"/>
      <c r="V742" s="88"/>
      <c r="W742" s="88"/>
      <c r="X742" s="88"/>
      <c r="Y742" s="88"/>
      <c r="Z742" s="88"/>
    </row>
    <row r="743" spans="1:26" ht="30.75" customHeight="1">
      <c r="A743" s="88"/>
      <c r="B743" s="88"/>
      <c r="C743" s="88"/>
      <c r="D743" s="88"/>
      <c r="E743" s="88"/>
      <c r="F743" s="88"/>
      <c r="G743" s="88"/>
      <c r="H743" s="88"/>
      <c r="I743" s="88"/>
      <c r="J743" s="88"/>
      <c r="K743" s="88"/>
      <c r="L743" s="88"/>
      <c r="M743" s="88"/>
      <c r="N743" s="88"/>
      <c r="O743" s="88"/>
      <c r="P743" s="88"/>
      <c r="Q743" s="88"/>
      <c r="R743" s="88"/>
      <c r="S743" s="88"/>
      <c r="T743" s="88"/>
      <c r="U743" s="88"/>
      <c r="V743" s="88"/>
      <c r="W743" s="88"/>
      <c r="X743" s="88"/>
      <c r="Y743" s="88"/>
      <c r="Z743" s="88"/>
    </row>
    <row r="744" spans="1:26" ht="30.75" customHeight="1">
      <c r="A744" s="88"/>
      <c r="B744" s="88"/>
      <c r="C744" s="88"/>
      <c r="D744" s="88"/>
      <c r="E744" s="88"/>
      <c r="F744" s="88"/>
      <c r="G744" s="88"/>
      <c r="H744" s="88"/>
      <c r="I744" s="88"/>
      <c r="J744" s="88"/>
      <c r="K744" s="88"/>
      <c r="L744" s="88"/>
      <c r="M744" s="88"/>
      <c r="N744" s="88"/>
      <c r="O744" s="88"/>
      <c r="P744" s="88"/>
      <c r="Q744" s="88"/>
      <c r="R744" s="88"/>
      <c r="S744" s="88"/>
      <c r="T744" s="88"/>
      <c r="U744" s="88"/>
      <c r="V744" s="88"/>
      <c r="W744" s="88"/>
      <c r="X744" s="88"/>
      <c r="Y744" s="88"/>
      <c r="Z744" s="88"/>
    </row>
    <row r="745" spans="1:26" ht="30.75" customHeight="1">
      <c r="A745" s="88"/>
      <c r="B745" s="88"/>
      <c r="C745" s="88"/>
      <c r="D745" s="88"/>
      <c r="E745" s="88"/>
      <c r="F745" s="88"/>
      <c r="G745" s="88"/>
      <c r="H745" s="88"/>
      <c r="I745" s="88"/>
      <c r="J745" s="88"/>
      <c r="K745" s="88"/>
      <c r="L745" s="88"/>
      <c r="M745" s="88"/>
      <c r="N745" s="88"/>
      <c r="O745" s="88"/>
      <c r="P745" s="88"/>
      <c r="Q745" s="88"/>
      <c r="R745" s="88"/>
      <c r="S745" s="88"/>
      <c r="T745" s="88"/>
      <c r="U745" s="88"/>
      <c r="V745" s="88"/>
      <c r="W745" s="88"/>
      <c r="X745" s="88"/>
      <c r="Y745" s="88"/>
      <c r="Z745" s="88"/>
    </row>
    <row r="746" spans="1:26" ht="30.75" customHeight="1">
      <c r="A746" s="88"/>
      <c r="B746" s="88"/>
      <c r="C746" s="88"/>
      <c r="D746" s="88"/>
      <c r="E746" s="88"/>
      <c r="F746" s="88"/>
      <c r="G746" s="88"/>
      <c r="H746" s="88"/>
      <c r="I746" s="88"/>
      <c r="J746" s="88"/>
      <c r="K746" s="88"/>
      <c r="L746" s="88"/>
      <c r="M746" s="88"/>
      <c r="N746" s="88"/>
      <c r="O746" s="88"/>
      <c r="P746" s="88"/>
      <c r="Q746" s="88"/>
      <c r="R746" s="88"/>
      <c r="S746" s="88"/>
      <c r="T746" s="88"/>
      <c r="U746" s="88"/>
      <c r="V746" s="88"/>
      <c r="W746" s="88"/>
      <c r="X746" s="88"/>
      <c r="Y746" s="88"/>
      <c r="Z746" s="88"/>
    </row>
    <row r="747" spans="1:26" ht="30.75" customHeight="1">
      <c r="A747" s="88"/>
      <c r="B747" s="88"/>
      <c r="C747" s="88"/>
      <c r="D747" s="88"/>
      <c r="E747" s="88"/>
      <c r="F747" s="88"/>
      <c r="G747" s="88"/>
      <c r="H747" s="88"/>
      <c r="I747" s="88"/>
      <c r="J747" s="88"/>
      <c r="K747" s="88"/>
      <c r="L747" s="88"/>
      <c r="M747" s="88"/>
      <c r="N747" s="88"/>
      <c r="O747" s="88"/>
      <c r="P747" s="88"/>
      <c r="Q747" s="88"/>
      <c r="R747" s="88"/>
      <c r="S747" s="88"/>
      <c r="T747" s="88"/>
      <c r="U747" s="88"/>
      <c r="V747" s="88"/>
      <c r="W747" s="88"/>
      <c r="X747" s="88"/>
      <c r="Y747" s="88"/>
      <c r="Z747" s="88"/>
    </row>
    <row r="748" spans="1:26" ht="30.75" customHeight="1">
      <c r="A748" s="88"/>
      <c r="B748" s="88"/>
      <c r="C748" s="88"/>
      <c r="D748" s="88"/>
      <c r="E748" s="88"/>
      <c r="F748" s="88"/>
      <c r="G748" s="88"/>
      <c r="H748" s="88"/>
      <c r="I748" s="88"/>
      <c r="J748" s="88"/>
      <c r="K748" s="88"/>
      <c r="L748" s="88"/>
      <c r="M748" s="88"/>
      <c r="N748" s="88"/>
      <c r="O748" s="88"/>
      <c r="P748" s="88"/>
      <c r="Q748" s="88"/>
      <c r="R748" s="88"/>
      <c r="S748" s="88"/>
      <c r="T748" s="88"/>
      <c r="U748" s="88"/>
      <c r="V748" s="88"/>
      <c r="W748" s="88"/>
      <c r="X748" s="88"/>
      <c r="Y748" s="88"/>
      <c r="Z748" s="88"/>
    </row>
    <row r="749" spans="1:26" ht="30.75" customHeight="1">
      <c r="A749" s="88"/>
      <c r="B749" s="88"/>
      <c r="C749" s="88"/>
      <c r="D749" s="88"/>
      <c r="E749" s="88"/>
      <c r="F749" s="88"/>
      <c r="G749" s="88"/>
      <c r="H749" s="88"/>
      <c r="I749" s="88"/>
      <c r="J749" s="88"/>
      <c r="K749" s="88"/>
      <c r="L749" s="88"/>
      <c r="M749" s="88"/>
      <c r="N749" s="88"/>
      <c r="O749" s="88"/>
      <c r="P749" s="88"/>
      <c r="Q749" s="88"/>
      <c r="R749" s="88"/>
      <c r="S749" s="88"/>
      <c r="T749" s="88"/>
      <c r="U749" s="88"/>
      <c r="V749" s="88"/>
      <c r="W749" s="88"/>
      <c r="X749" s="88"/>
      <c r="Y749" s="88"/>
      <c r="Z749" s="88"/>
    </row>
    <row r="750" spans="1:26" ht="30.75" customHeight="1">
      <c r="A750" s="88"/>
      <c r="B750" s="88"/>
      <c r="C750" s="88"/>
      <c r="D750" s="88"/>
      <c r="E750" s="88"/>
      <c r="F750" s="88"/>
      <c r="G750" s="88"/>
      <c r="H750" s="88"/>
      <c r="I750" s="88"/>
      <c r="J750" s="88"/>
      <c r="K750" s="88"/>
      <c r="L750" s="88"/>
      <c r="M750" s="88"/>
      <c r="N750" s="88"/>
      <c r="O750" s="88"/>
      <c r="P750" s="88"/>
      <c r="Q750" s="88"/>
      <c r="R750" s="88"/>
      <c r="S750" s="88"/>
      <c r="T750" s="88"/>
      <c r="U750" s="88"/>
      <c r="V750" s="88"/>
      <c r="W750" s="88"/>
      <c r="X750" s="88"/>
      <c r="Y750" s="88"/>
      <c r="Z750" s="88"/>
    </row>
    <row r="751" spans="1:26" ht="30.75" customHeight="1">
      <c r="A751" s="88"/>
      <c r="B751" s="88"/>
      <c r="C751" s="88"/>
      <c r="D751" s="88"/>
      <c r="E751" s="88"/>
      <c r="F751" s="88"/>
      <c r="G751" s="88"/>
      <c r="H751" s="88"/>
      <c r="I751" s="88"/>
      <c r="J751" s="88"/>
      <c r="K751" s="88"/>
      <c r="L751" s="88"/>
      <c r="M751" s="88"/>
      <c r="N751" s="88"/>
      <c r="O751" s="88"/>
      <c r="P751" s="88"/>
      <c r="Q751" s="88"/>
      <c r="R751" s="88"/>
      <c r="S751" s="88"/>
      <c r="T751" s="88"/>
      <c r="U751" s="88"/>
      <c r="V751" s="88"/>
      <c r="W751" s="88"/>
      <c r="X751" s="88"/>
      <c r="Y751" s="88"/>
      <c r="Z751" s="88"/>
    </row>
    <row r="752" spans="1:26" ht="30.75" customHeight="1">
      <c r="A752" s="88"/>
      <c r="B752" s="88"/>
      <c r="C752" s="88"/>
      <c r="D752" s="88"/>
      <c r="E752" s="88"/>
      <c r="F752" s="88"/>
      <c r="G752" s="88"/>
      <c r="H752" s="88"/>
      <c r="I752" s="88"/>
      <c r="J752" s="88"/>
      <c r="K752" s="88"/>
      <c r="L752" s="88"/>
      <c r="M752" s="88"/>
      <c r="N752" s="88"/>
      <c r="O752" s="88"/>
      <c r="P752" s="88"/>
      <c r="Q752" s="88"/>
      <c r="R752" s="88"/>
      <c r="S752" s="88"/>
      <c r="T752" s="88"/>
      <c r="U752" s="88"/>
      <c r="V752" s="88"/>
      <c r="W752" s="88"/>
      <c r="X752" s="88"/>
      <c r="Y752" s="88"/>
      <c r="Z752" s="88"/>
    </row>
    <row r="753" spans="1:26" ht="30.75" customHeight="1">
      <c r="A753" s="88"/>
      <c r="B753" s="88"/>
      <c r="C753" s="88"/>
      <c r="D753" s="88"/>
      <c r="E753" s="88"/>
      <c r="F753" s="88"/>
      <c r="G753" s="88"/>
      <c r="H753" s="88"/>
      <c r="I753" s="88"/>
      <c r="J753" s="88"/>
      <c r="K753" s="88"/>
      <c r="L753" s="88"/>
      <c r="M753" s="88"/>
      <c r="N753" s="88"/>
      <c r="O753" s="88"/>
      <c r="P753" s="88"/>
      <c r="Q753" s="88"/>
      <c r="R753" s="88"/>
      <c r="S753" s="88"/>
      <c r="T753" s="88"/>
      <c r="U753" s="88"/>
      <c r="V753" s="88"/>
      <c r="W753" s="88"/>
      <c r="X753" s="88"/>
      <c r="Y753" s="88"/>
      <c r="Z753" s="88"/>
    </row>
    <row r="754" spans="1:26" ht="30.75" customHeight="1">
      <c r="A754" s="88"/>
      <c r="B754" s="88"/>
      <c r="C754" s="88"/>
      <c r="D754" s="88"/>
      <c r="E754" s="88"/>
      <c r="F754" s="88"/>
      <c r="G754" s="88"/>
      <c r="H754" s="88"/>
      <c r="I754" s="88"/>
      <c r="J754" s="88"/>
      <c r="K754" s="88"/>
      <c r="L754" s="88"/>
      <c r="M754" s="88"/>
      <c r="N754" s="88"/>
      <c r="O754" s="88"/>
      <c r="P754" s="88"/>
      <c r="Q754" s="88"/>
      <c r="R754" s="88"/>
      <c r="S754" s="88"/>
      <c r="T754" s="88"/>
      <c r="U754" s="88"/>
      <c r="V754" s="88"/>
      <c r="W754" s="88"/>
      <c r="X754" s="88"/>
      <c r="Y754" s="88"/>
      <c r="Z754" s="88"/>
    </row>
    <row r="755" spans="1:26" ht="30.75" customHeight="1">
      <c r="A755" s="88"/>
      <c r="B755" s="88"/>
      <c r="C755" s="88"/>
      <c r="D755" s="88"/>
      <c r="E755" s="88"/>
      <c r="F755" s="88"/>
      <c r="G755" s="88"/>
      <c r="H755" s="88"/>
      <c r="I755" s="88"/>
      <c r="J755" s="88"/>
      <c r="K755" s="88"/>
      <c r="L755" s="88"/>
      <c r="M755" s="88"/>
      <c r="N755" s="88"/>
      <c r="O755" s="88"/>
      <c r="P755" s="88"/>
      <c r="Q755" s="88"/>
      <c r="R755" s="88"/>
      <c r="S755" s="88"/>
      <c r="T755" s="88"/>
      <c r="U755" s="88"/>
      <c r="V755" s="88"/>
      <c r="W755" s="88"/>
      <c r="X755" s="88"/>
      <c r="Y755" s="88"/>
      <c r="Z755" s="88"/>
    </row>
    <row r="756" spans="1:26" ht="30.75" customHeight="1">
      <c r="A756" s="88"/>
      <c r="B756" s="88"/>
      <c r="C756" s="88"/>
      <c r="D756" s="88"/>
      <c r="E756" s="88"/>
      <c r="F756" s="88"/>
      <c r="G756" s="88"/>
      <c r="H756" s="88"/>
      <c r="I756" s="88"/>
      <c r="J756" s="88"/>
      <c r="K756" s="88"/>
      <c r="L756" s="88"/>
      <c r="M756" s="88"/>
      <c r="N756" s="88"/>
      <c r="O756" s="88"/>
      <c r="P756" s="88"/>
      <c r="Q756" s="88"/>
      <c r="R756" s="88"/>
      <c r="S756" s="88"/>
      <c r="T756" s="88"/>
      <c r="U756" s="88"/>
      <c r="V756" s="88"/>
      <c r="W756" s="88"/>
      <c r="X756" s="88"/>
      <c r="Y756" s="88"/>
      <c r="Z756" s="88"/>
    </row>
    <row r="757" spans="1:26" ht="30.75" customHeight="1">
      <c r="A757" s="88"/>
      <c r="B757" s="88"/>
      <c r="C757" s="88"/>
      <c r="D757" s="88"/>
      <c r="E757" s="88"/>
      <c r="F757" s="88"/>
      <c r="G757" s="88"/>
      <c r="H757" s="88"/>
      <c r="I757" s="88"/>
      <c r="J757" s="88"/>
      <c r="K757" s="88"/>
      <c r="L757" s="88"/>
      <c r="M757" s="88"/>
      <c r="N757" s="88"/>
      <c r="O757" s="88"/>
      <c r="P757" s="88"/>
      <c r="Q757" s="88"/>
      <c r="R757" s="88"/>
      <c r="S757" s="88"/>
      <c r="T757" s="88"/>
      <c r="U757" s="88"/>
      <c r="V757" s="88"/>
      <c r="W757" s="88"/>
      <c r="X757" s="88"/>
      <c r="Y757" s="88"/>
      <c r="Z757" s="88"/>
    </row>
    <row r="758" spans="1:26" ht="30.75" customHeight="1">
      <c r="A758" s="88"/>
      <c r="B758" s="88"/>
      <c r="C758" s="88"/>
      <c r="D758" s="88"/>
      <c r="E758" s="88"/>
      <c r="F758" s="88"/>
      <c r="G758" s="88"/>
      <c r="H758" s="88"/>
      <c r="I758" s="88"/>
      <c r="J758" s="88"/>
      <c r="K758" s="88"/>
      <c r="L758" s="88"/>
      <c r="M758" s="88"/>
      <c r="N758" s="88"/>
      <c r="O758" s="88"/>
      <c r="P758" s="88"/>
      <c r="Q758" s="88"/>
      <c r="R758" s="88"/>
      <c r="S758" s="88"/>
      <c r="T758" s="88"/>
      <c r="U758" s="88"/>
      <c r="V758" s="88"/>
      <c r="W758" s="88"/>
      <c r="X758" s="88"/>
      <c r="Y758" s="88"/>
      <c r="Z758" s="88"/>
    </row>
    <row r="759" spans="1:26" ht="30.75" customHeight="1">
      <c r="A759" s="88"/>
      <c r="B759" s="88"/>
      <c r="C759" s="88"/>
      <c r="D759" s="88"/>
      <c r="E759" s="88"/>
      <c r="F759" s="88"/>
      <c r="G759" s="88"/>
      <c r="H759" s="88"/>
      <c r="I759" s="88"/>
      <c r="J759" s="88"/>
      <c r="K759" s="88"/>
      <c r="L759" s="88"/>
      <c r="M759" s="88"/>
      <c r="N759" s="88"/>
      <c r="O759" s="88"/>
      <c r="P759" s="88"/>
      <c r="Q759" s="88"/>
      <c r="R759" s="88"/>
      <c r="S759" s="88"/>
      <c r="T759" s="88"/>
      <c r="U759" s="88"/>
      <c r="V759" s="88"/>
      <c r="W759" s="88"/>
      <c r="X759" s="88"/>
      <c r="Y759" s="88"/>
      <c r="Z759" s="88"/>
    </row>
    <row r="760" spans="1:26" ht="30.75" customHeight="1">
      <c r="A760" s="88"/>
      <c r="B760" s="88"/>
      <c r="C760" s="88"/>
      <c r="D760" s="88"/>
      <c r="E760" s="88"/>
      <c r="F760" s="88"/>
      <c r="G760" s="88"/>
      <c r="H760" s="88"/>
      <c r="I760" s="88"/>
      <c r="J760" s="88"/>
      <c r="K760" s="88"/>
      <c r="L760" s="88"/>
      <c r="M760" s="88"/>
      <c r="N760" s="88"/>
      <c r="O760" s="88"/>
      <c r="P760" s="88"/>
      <c r="Q760" s="88"/>
      <c r="R760" s="88"/>
      <c r="S760" s="88"/>
      <c r="T760" s="88"/>
      <c r="U760" s="88"/>
      <c r="V760" s="88"/>
      <c r="W760" s="88"/>
      <c r="X760" s="88"/>
      <c r="Y760" s="88"/>
      <c r="Z760" s="88"/>
    </row>
    <row r="761" spans="1:26" ht="30.75" customHeight="1">
      <c r="A761" s="88"/>
      <c r="B761" s="88"/>
      <c r="C761" s="88"/>
      <c r="D761" s="88"/>
      <c r="E761" s="88"/>
      <c r="F761" s="88"/>
      <c r="G761" s="88"/>
      <c r="H761" s="88"/>
      <c r="I761" s="88"/>
      <c r="J761" s="88"/>
      <c r="K761" s="88"/>
      <c r="L761" s="88"/>
      <c r="M761" s="88"/>
      <c r="N761" s="88"/>
      <c r="O761" s="88"/>
      <c r="P761" s="88"/>
      <c r="Q761" s="88"/>
      <c r="R761" s="88"/>
      <c r="S761" s="88"/>
      <c r="T761" s="88"/>
      <c r="U761" s="88"/>
      <c r="V761" s="88"/>
      <c r="W761" s="88"/>
      <c r="X761" s="88"/>
      <c r="Y761" s="88"/>
      <c r="Z761" s="88"/>
    </row>
    <row r="762" spans="1:26" ht="30.75" customHeight="1">
      <c r="A762" s="88"/>
      <c r="B762" s="88"/>
      <c r="C762" s="88"/>
      <c r="D762" s="88"/>
      <c r="E762" s="88"/>
      <c r="F762" s="88"/>
      <c r="G762" s="88"/>
      <c r="H762" s="88"/>
      <c r="I762" s="88"/>
      <c r="J762" s="88"/>
      <c r="K762" s="88"/>
      <c r="L762" s="88"/>
      <c r="M762" s="88"/>
      <c r="N762" s="88"/>
      <c r="O762" s="88"/>
      <c r="P762" s="88"/>
      <c r="Q762" s="88"/>
      <c r="R762" s="88"/>
      <c r="S762" s="88"/>
      <c r="T762" s="88"/>
      <c r="U762" s="88"/>
      <c r="V762" s="88"/>
      <c r="W762" s="88"/>
      <c r="X762" s="88"/>
      <c r="Y762" s="88"/>
      <c r="Z762" s="88"/>
    </row>
    <row r="763" spans="1:26" ht="30.75" customHeight="1">
      <c r="A763" s="88"/>
      <c r="B763" s="88"/>
      <c r="C763" s="88"/>
      <c r="D763" s="88"/>
      <c r="E763" s="88"/>
      <c r="F763" s="88"/>
      <c r="G763" s="88"/>
      <c r="H763" s="88"/>
      <c r="I763" s="88"/>
      <c r="J763" s="88"/>
      <c r="K763" s="88"/>
      <c r="L763" s="88"/>
      <c r="M763" s="88"/>
      <c r="N763" s="88"/>
      <c r="O763" s="88"/>
      <c r="P763" s="88"/>
      <c r="Q763" s="88"/>
      <c r="R763" s="88"/>
      <c r="S763" s="88"/>
      <c r="T763" s="88"/>
      <c r="U763" s="88"/>
      <c r="V763" s="88"/>
      <c r="W763" s="88"/>
      <c r="X763" s="88"/>
      <c r="Y763" s="88"/>
      <c r="Z763" s="88"/>
    </row>
    <row r="764" spans="1:26" ht="30.75" customHeight="1">
      <c r="A764" s="88"/>
      <c r="B764" s="88"/>
      <c r="C764" s="88"/>
      <c r="D764" s="88"/>
      <c r="E764" s="88"/>
      <c r="F764" s="88"/>
      <c r="G764" s="88"/>
      <c r="H764" s="88"/>
      <c r="I764" s="88"/>
      <c r="J764" s="88"/>
      <c r="K764" s="88"/>
      <c r="L764" s="88"/>
      <c r="M764" s="88"/>
      <c r="N764" s="88"/>
      <c r="O764" s="88"/>
      <c r="P764" s="88"/>
      <c r="Q764" s="88"/>
      <c r="R764" s="88"/>
      <c r="S764" s="88"/>
      <c r="T764" s="88"/>
      <c r="U764" s="88"/>
      <c r="V764" s="88"/>
      <c r="W764" s="88"/>
      <c r="X764" s="88"/>
      <c r="Y764" s="88"/>
      <c r="Z764" s="88"/>
    </row>
    <row r="765" spans="1:26" ht="30.75" customHeight="1">
      <c r="A765" s="88"/>
      <c r="B765" s="88"/>
      <c r="C765" s="88"/>
      <c r="D765" s="88"/>
      <c r="E765" s="88"/>
      <c r="F765" s="88"/>
      <c r="G765" s="88"/>
      <c r="H765" s="88"/>
      <c r="I765" s="88"/>
      <c r="J765" s="88"/>
      <c r="K765" s="88"/>
      <c r="L765" s="88"/>
      <c r="M765" s="88"/>
      <c r="N765" s="88"/>
      <c r="O765" s="88"/>
      <c r="P765" s="88"/>
      <c r="Q765" s="88"/>
      <c r="R765" s="88"/>
      <c r="S765" s="88"/>
      <c r="T765" s="88"/>
      <c r="U765" s="88"/>
      <c r="V765" s="88"/>
      <c r="W765" s="88"/>
      <c r="X765" s="88"/>
      <c r="Y765" s="88"/>
      <c r="Z765" s="88"/>
    </row>
    <row r="766" spans="1:26" ht="30.75" customHeight="1">
      <c r="A766" s="88"/>
      <c r="B766" s="88"/>
      <c r="C766" s="88"/>
      <c r="D766" s="88"/>
      <c r="E766" s="88"/>
      <c r="F766" s="88"/>
      <c r="G766" s="88"/>
      <c r="H766" s="88"/>
      <c r="I766" s="88"/>
      <c r="J766" s="88"/>
      <c r="K766" s="88"/>
      <c r="L766" s="88"/>
      <c r="M766" s="88"/>
      <c r="N766" s="88"/>
      <c r="O766" s="88"/>
      <c r="P766" s="88"/>
      <c r="Q766" s="88"/>
      <c r="R766" s="88"/>
      <c r="S766" s="88"/>
      <c r="T766" s="88"/>
      <c r="U766" s="88"/>
      <c r="V766" s="88"/>
      <c r="W766" s="88"/>
      <c r="X766" s="88"/>
      <c r="Y766" s="88"/>
      <c r="Z766" s="88"/>
    </row>
    <row r="767" spans="1:26" ht="30.75" customHeight="1">
      <c r="A767" s="88"/>
      <c r="B767" s="88"/>
      <c r="C767" s="88"/>
      <c r="D767" s="88"/>
      <c r="E767" s="88"/>
      <c r="F767" s="88"/>
      <c r="G767" s="88"/>
      <c r="H767" s="88"/>
      <c r="I767" s="88"/>
      <c r="J767" s="88"/>
      <c r="K767" s="88"/>
      <c r="L767" s="88"/>
      <c r="M767" s="88"/>
      <c r="N767" s="88"/>
      <c r="O767" s="88"/>
      <c r="P767" s="88"/>
      <c r="Q767" s="88"/>
      <c r="R767" s="88"/>
      <c r="S767" s="88"/>
      <c r="T767" s="88"/>
      <c r="U767" s="88"/>
      <c r="V767" s="88"/>
      <c r="W767" s="88"/>
      <c r="X767" s="88"/>
      <c r="Y767" s="88"/>
      <c r="Z767" s="88"/>
    </row>
    <row r="768" spans="1:26" ht="30.75" customHeight="1">
      <c r="A768" s="88"/>
      <c r="B768" s="88"/>
      <c r="C768" s="88"/>
      <c r="D768" s="88"/>
      <c r="E768" s="88"/>
      <c r="F768" s="88"/>
      <c r="G768" s="88"/>
      <c r="H768" s="88"/>
      <c r="I768" s="88"/>
      <c r="J768" s="88"/>
      <c r="K768" s="88"/>
      <c r="L768" s="88"/>
      <c r="M768" s="88"/>
      <c r="N768" s="88"/>
      <c r="O768" s="88"/>
      <c r="P768" s="88"/>
      <c r="Q768" s="88"/>
      <c r="R768" s="88"/>
      <c r="S768" s="88"/>
      <c r="T768" s="88"/>
      <c r="U768" s="88"/>
      <c r="V768" s="88"/>
      <c r="W768" s="88"/>
      <c r="X768" s="88"/>
      <c r="Y768" s="88"/>
      <c r="Z768" s="88"/>
    </row>
    <row r="769" spans="1:26" ht="30.75" customHeight="1">
      <c r="A769" s="88"/>
      <c r="B769" s="88"/>
      <c r="C769" s="88"/>
      <c r="D769" s="88"/>
      <c r="E769" s="88"/>
      <c r="F769" s="88"/>
      <c r="G769" s="88"/>
      <c r="H769" s="88"/>
      <c r="I769" s="88"/>
      <c r="J769" s="88"/>
      <c r="K769" s="88"/>
      <c r="L769" s="88"/>
      <c r="M769" s="88"/>
      <c r="N769" s="88"/>
      <c r="O769" s="88"/>
      <c r="P769" s="88"/>
      <c r="Q769" s="88"/>
      <c r="R769" s="88"/>
      <c r="S769" s="88"/>
      <c r="T769" s="88"/>
      <c r="U769" s="88"/>
      <c r="V769" s="88"/>
      <c r="W769" s="88"/>
      <c r="X769" s="88"/>
      <c r="Y769" s="88"/>
      <c r="Z769" s="88"/>
    </row>
    <row r="770" spans="1:26" ht="30.75" customHeight="1">
      <c r="A770" s="88"/>
      <c r="B770" s="88"/>
      <c r="C770" s="88"/>
      <c r="D770" s="88"/>
      <c r="E770" s="88"/>
      <c r="F770" s="88"/>
      <c r="G770" s="88"/>
      <c r="H770" s="88"/>
      <c r="I770" s="88"/>
      <c r="J770" s="88"/>
      <c r="K770" s="88"/>
      <c r="L770" s="88"/>
      <c r="M770" s="88"/>
      <c r="N770" s="88"/>
      <c r="O770" s="88"/>
      <c r="P770" s="88"/>
      <c r="Q770" s="88"/>
      <c r="R770" s="88"/>
      <c r="S770" s="88"/>
      <c r="T770" s="88"/>
      <c r="U770" s="88"/>
      <c r="V770" s="88"/>
      <c r="W770" s="88"/>
      <c r="X770" s="88"/>
      <c r="Y770" s="88"/>
      <c r="Z770" s="88"/>
    </row>
    <row r="771" spans="1:26" ht="30.75" customHeight="1">
      <c r="A771" s="88"/>
      <c r="B771" s="88"/>
      <c r="C771" s="88"/>
      <c r="D771" s="88"/>
      <c r="E771" s="88"/>
      <c r="F771" s="88"/>
      <c r="G771" s="88"/>
      <c r="H771" s="88"/>
      <c r="I771" s="88"/>
      <c r="J771" s="88"/>
      <c r="K771" s="88"/>
      <c r="L771" s="88"/>
      <c r="M771" s="88"/>
      <c r="N771" s="88"/>
      <c r="O771" s="88"/>
      <c r="P771" s="88"/>
      <c r="Q771" s="88"/>
      <c r="R771" s="88"/>
      <c r="S771" s="88"/>
      <c r="T771" s="88"/>
      <c r="U771" s="88"/>
      <c r="V771" s="88"/>
      <c r="W771" s="88"/>
      <c r="X771" s="88"/>
      <c r="Y771" s="88"/>
      <c r="Z771" s="88"/>
    </row>
    <row r="772" spans="1:26" ht="30.75" customHeight="1">
      <c r="A772" s="88"/>
      <c r="B772" s="88"/>
      <c r="C772" s="88"/>
      <c r="D772" s="88"/>
      <c r="E772" s="88"/>
      <c r="F772" s="88"/>
      <c r="G772" s="88"/>
      <c r="H772" s="88"/>
      <c r="I772" s="88"/>
      <c r="J772" s="88"/>
      <c r="K772" s="88"/>
      <c r="L772" s="88"/>
      <c r="M772" s="88"/>
      <c r="N772" s="88"/>
      <c r="O772" s="88"/>
      <c r="P772" s="88"/>
      <c r="Q772" s="88"/>
      <c r="R772" s="88"/>
      <c r="S772" s="88"/>
      <c r="T772" s="88"/>
      <c r="U772" s="88"/>
      <c r="V772" s="88"/>
      <c r="W772" s="88"/>
      <c r="X772" s="88"/>
      <c r="Y772" s="88"/>
      <c r="Z772" s="88"/>
    </row>
    <row r="773" spans="1:26" ht="30.75" customHeight="1">
      <c r="A773" s="88"/>
      <c r="B773" s="88"/>
      <c r="C773" s="88"/>
      <c r="D773" s="88"/>
      <c r="E773" s="88"/>
      <c r="F773" s="88"/>
      <c r="G773" s="88"/>
      <c r="H773" s="88"/>
      <c r="I773" s="88"/>
      <c r="J773" s="88"/>
      <c r="K773" s="88"/>
      <c r="L773" s="88"/>
      <c r="M773" s="88"/>
      <c r="N773" s="88"/>
      <c r="O773" s="88"/>
      <c r="P773" s="88"/>
      <c r="Q773" s="88"/>
      <c r="R773" s="88"/>
      <c r="S773" s="88"/>
      <c r="T773" s="88"/>
      <c r="U773" s="88"/>
      <c r="V773" s="88"/>
      <c r="W773" s="88"/>
      <c r="X773" s="88"/>
      <c r="Y773" s="88"/>
      <c r="Z773" s="88"/>
    </row>
    <row r="774" spans="1:26" ht="30.75" customHeight="1">
      <c r="A774" s="88"/>
      <c r="B774" s="88"/>
      <c r="C774" s="88"/>
      <c r="D774" s="88"/>
      <c r="E774" s="88"/>
      <c r="F774" s="88"/>
      <c r="G774" s="88"/>
      <c r="H774" s="88"/>
      <c r="I774" s="88"/>
      <c r="J774" s="88"/>
      <c r="K774" s="88"/>
      <c r="L774" s="88"/>
      <c r="M774" s="88"/>
      <c r="N774" s="88"/>
      <c r="O774" s="88"/>
      <c r="P774" s="88"/>
      <c r="Q774" s="88"/>
      <c r="R774" s="88"/>
      <c r="S774" s="88"/>
      <c r="T774" s="88"/>
      <c r="U774" s="88"/>
      <c r="V774" s="88"/>
      <c r="W774" s="88"/>
      <c r="X774" s="88"/>
      <c r="Y774" s="88"/>
      <c r="Z774" s="88"/>
    </row>
    <row r="775" spans="1:26" ht="30.75" customHeight="1">
      <c r="A775" s="88"/>
      <c r="B775" s="88"/>
      <c r="C775" s="88"/>
      <c r="D775" s="88"/>
      <c r="E775" s="88"/>
      <c r="F775" s="88"/>
      <c r="G775" s="88"/>
      <c r="H775" s="88"/>
      <c r="I775" s="88"/>
      <c r="J775" s="88"/>
      <c r="K775" s="88"/>
      <c r="L775" s="88"/>
      <c r="M775" s="88"/>
      <c r="N775" s="88"/>
      <c r="O775" s="88"/>
      <c r="P775" s="88"/>
      <c r="Q775" s="88"/>
      <c r="R775" s="88"/>
      <c r="S775" s="88"/>
      <c r="T775" s="88"/>
      <c r="U775" s="88"/>
      <c r="V775" s="88"/>
      <c r="W775" s="88"/>
      <c r="X775" s="88"/>
      <c r="Y775" s="88"/>
      <c r="Z775" s="88"/>
    </row>
    <row r="776" spans="1:26" ht="30.75" customHeight="1">
      <c r="A776" s="88"/>
      <c r="B776" s="88"/>
      <c r="C776" s="88"/>
      <c r="D776" s="88"/>
      <c r="E776" s="88"/>
      <c r="F776" s="88"/>
      <c r="G776" s="88"/>
      <c r="H776" s="88"/>
      <c r="I776" s="88"/>
      <c r="J776" s="88"/>
      <c r="K776" s="88"/>
      <c r="L776" s="88"/>
      <c r="M776" s="88"/>
      <c r="N776" s="88"/>
      <c r="O776" s="88"/>
      <c r="P776" s="88"/>
      <c r="Q776" s="88"/>
      <c r="R776" s="88"/>
      <c r="S776" s="88"/>
      <c r="T776" s="88"/>
      <c r="U776" s="88"/>
      <c r="V776" s="88"/>
      <c r="W776" s="88"/>
      <c r="X776" s="88"/>
      <c r="Y776" s="88"/>
      <c r="Z776" s="88"/>
    </row>
    <row r="777" spans="1:26" ht="30.75" customHeight="1">
      <c r="A777" s="88"/>
      <c r="B777" s="88"/>
      <c r="C777" s="88"/>
      <c r="D777" s="88"/>
      <c r="E777" s="88"/>
      <c r="F777" s="88"/>
      <c r="G777" s="88"/>
      <c r="H777" s="88"/>
      <c r="I777" s="88"/>
      <c r="J777" s="88"/>
      <c r="K777" s="88"/>
      <c r="L777" s="88"/>
      <c r="M777" s="88"/>
      <c r="N777" s="88"/>
      <c r="O777" s="88"/>
      <c r="P777" s="88"/>
      <c r="Q777" s="88"/>
      <c r="R777" s="88"/>
      <c r="S777" s="88"/>
      <c r="T777" s="88"/>
      <c r="U777" s="88"/>
      <c r="V777" s="88"/>
      <c r="W777" s="88"/>
      <c r="X777" s="88"/>
      <c r="Y777" s="88"/>
      <c r="Z777" s="88"/>
    </row>
    <row r="778" spans="1:26" ht="30.75" customHeight="1">
      <c r="A778" s="88"/>
      <c r="B778" s="88"/>
      <c r="C778" s="88"/>
      <c r="D778" s="88"/>
      <c r="E778" s="88"/>
      <c r="F778" s="88"/>
      <c r="G778" s="88"/>
      <c r="H778" s="88"/>
      <c r="I778" s="88"/>
      <c r="J778" s="88"/>
      <c r="K778" s="88"/>
      <c r="L778" s="88"/>
      <c r="M778" s="88"/>
      <c r="N778" s="88"/>
      <c r="O778" s="88"/>
      <c r="P778" s="88"/>
      <c r="Q778" s="88"/>
      <c r="R778" s="88"/>
      <c r="S778" s="88"/>
      <c r="T778" s="88"/>
      <c r="U778" s="88"/>
      <c r="V778" s="88"/>
      <c r="W778" s="88"/>
      <c r="X778" s="88"/>
      <c r="Y778" s="88"/>
      <c r="Z778" s="88"/>
    </row>
    <row r="779" spans="1:26" ht="30.75" customHeight="1">
      <c r="A779" s="88"/>
      <c r="B779" s="88"/>
      <c r="C779" s="88"/>
      <c r="D779" s="88"/>
      <c r="E779" s="88"/>
      <c r="F779" s="88"/>
      <c r="G779" s="88"/>
      <c r="H779" s="88"/>
      <c r="I779" s="88"/>
      <c r="J779" s="88"/>
      <c r="K779" s="88"/>
      <c r="L779" s="88"/>
      <c r="M779" s="88"/>
      <c r="N779" s="88"/>
      <c r="O779" s="88"/>
      <c r="P779" s="88"/>
      <c r="Q779" s="88"/>
      <c r="R779" s="88"/>
      <c r="S779" s="88"/>
      <c r="T779" s="88"/>
      <c r="U779" s="88"/>
      <c r="V779" s="88"/>
      <c r="W779" s="88"/>
      <c r="X779" s="88"/>
      <c r="Y779" s="88"/>
      <c r="Z779" s="88"/>
    </row>
    <row r="780" spans="1:26" ht="30.75" customHeight="1">
      <c r="A780" s="88"/>
      <c r="B780" s="88"/>
      <c r="C780" s="88"/>
      <c r="D780" s="88"/>
      <c r="E780" s="88"/>
      <c r="F780" s="88"/>
      <c r="G780" s="88"/>
      <c r="H780" s="88"/>
      <c r="I780" s="88"/>
      <c r="J780" s="88"/>
      <c r="K780" s="88"/>
      <c r="L780" s="88"/>
      <c r="M780" s="88"/>
      <c r="N780" s="88"/>
      <c r="O780" s="88"/>
      <c r="P780" s="88"/>
      <c r="Q780" s="88"/>
      <c r="R780" s="88"/>
      <c r="S780" s="88"/>
      <c r="T780" s="88"/>
      <c r="U780" s="88"/>
      <c r="V780" s="88"/>
      <c r="W780" s="88"/>
      <c r="X780" s="88"/>
      <c r="Y780" s="88"/>
      <c r="Z780" s="88"/>
    </row>
    <row r="781" spans="1:26" ht="30.75" customHeight="1">
      <c r="A781" s="88"/>
      <c r="B781" s="88"/>
      <c r="C781" s="88"/>
      <c r="D781" s="88"/>
      <c r="E781" s="88"/>
      <c r="F781" s="88"/>
      <c r="G781" s="88"/>
      <c r="H781" s="88"/>
      <c r="I781" s="88"/>
      <c r="J781" s="88"/>
      <c r="K781" s="88"/>
      <c r="L781" s="88"/>
      <c r="M781" s="88"/>
      <c r="N781" s="88"/>
      <c r="O781" s="88"/>
      <c r="P781" s="88"/>
      <c r="Q781" s="88"/>
      <c r="R781" s="88"/>
      <c r="S781" s="88"/>
      <c r="T781" s="88"/>
      <c r="U781" s="88"/>
      <c r="V781" s="88"/>
      <c r="W781" s="88"/>
      <c r="X781" s="88"/>
      <c r="Y781" s="88"/>
      <c r="Z781" s="88"/>
    </row>
    <row r="782" spans="1:26" ht="30.75" customHeight="1">
      <c r="A782" s="88"/>
      <c r="B782" s="88"/>
      <c r="C782" s="88"/>
      <c r="D782" s="88"/>
      <c r="E782" s="88"/>
      <c r="F782" s="88"/>
      <c r="G782" s="88"/>
      <c r="H782" s="88"/>
      <c r="I782" s="88"/>
      <c r="J782" s="88"/>
      <c r="K782" s="88"/>
      <c r="L782" s="88"/>
      <c r="M782" s="88"/>
      <c r="N782" s="88"/>
      <c r="O782" s="88"/>
      <c r="P782" s="88"/>
      <c r="Q782" s="88"/>
      <c r="R782" s="88"/>
      <c r="S782" s="88"/>
      <c r="T782" s="88"/>
      <c r="U782" s="88"/>
      <c r="V782" s="88"/>
      <c r="W782" s="88"/>
      <c r="X782" s="88"/>
      <c r="Y782" s="88"/>
      <c r="Z782" s="88"/>
    </row>
    <row r="783" spans="1:26" ht="30.75" customHeight="1">
      <c r="A783" s="88"/>
      <c r="B783" s="88"/>
      <c r="C783" s="88"/>
      <c r="D783" s="88"/>
      <c r="E783" s="88"/>
      <c r="F783" s="88"/>
      <c r="G783" s="88"/>
      <c r="H783" s="88"/>
      <c r="I783" s="88"/>
      <c r="J783" s="88"/>
      <c r="K783" s="88"/>
      <c r="L783" s="88"/>
      <c r="M783" s="88"/>
      <c r="N783" s="88"/>
      <c r="O783" s="88"/>
      <c r="P783" s="88"/>
      <c r="Q783" s="88"/>
      <c r="R783" s="88"/>
      <c r="S783" s="88"/>
      <c r="T783" s="88"/>
      <c r="U783" s="88"/>
      <c r="V783" s="88"/>
      <c r="W783" s="88"/>
      <c r="X783" s="88"/>
      <c r="Y783" s="88"/>
      <c r="Z783" s="88"/>
    </row>
    <row r="784" spans="1:26" ht="30.75" customHeight="1">
      <c r="A784" s="88"/>
      <c r="B784" s="88"/>
      <c r="C784" s="88"/>
      <c r="D784" s="88"/>
      <c r="E784" s="88"/>
      <c r="F784" s="88"/>
      <c r="G784" s="88"/>
      <c r="H784" s="88"/>
      <c r="I784" s="88"/>
      <c r="J784" s="88"/>
      <c r="K784" s="88"/>
      <c r="L784" s="88"/>
      <c r="M784" s="88"/>
      <c r="N784" s="88"/>
      <c r="O784" s="88"/>
      <c r="P784" s="88"/>
      <c r="Q784" s="88"/>
      <c r="R784" s="88"/>
      <c r="S784" s="88"/>
      <c r="T784" s="88"/>
      <c r="U784" s="88"/>
      <c r="V784" s="88"/>
      <c r="W784" s="88"/>
      <c r="X784" s="88"/>
      <c r="Y784" s="88"/>
      <c r="Z784" s="88"/>
    </row>
    <row r="785" spans="1:26" ht="30.75" customHeight="1">
      <c r="A785" s="88"/>
      <c r="B785" s="88"/>
      <c r="C785" s="88"/>
      <c r="D785" s="88"/>
      <c r="E785" s="88"/>
      <c r="F785" s="88"/>
      <c r="G785" s="88"/>
      <c r="H785" s="88"/>
      <c r="I785" s="88"/>
      <c r="J785" s="88"/>
      <c r="K785" s="88"/>
      <c r="L785" s="88"/>
      <c r="M785" s="88"/>
      <c r="N785" s="88"/>
      <c r="O785" s="88"/>
      <c r="P785" s="88"/>
      <c r="Q785" s="88"/>
      <c r="R785" s="88"/>
      <c r="S785" s="88"/>
      <c r="T785" s="88"/>
      <c r="U785" s="88"/>
      <c r="V785" s="88"/>
      <c r="W785" s="88"/>
      <c r="X785" s="88"/>
      <c r="Y785" s="88"/>
      <c r="Z785" s="88"/>
    </row>
    <row r="786" spans="1:26" ht="30.75" customHeight="1">
      <c r="A786" s="88"/>
      <c r="B786" s="88"/>
      <c r="C786" s="88"/>
      <c r="D786" s="88"/>
      <c r="E786" s="88"/>
      <c r="F786" s="88"/>
      <c r="G786" s="88"/>
      <c r="H786" s="88"/>
      <c r="I786" s="88"/>
      <c r="J786" s="88"/>
      <c r="K786" s="88"/>
      <c r="L786" s="88"/>
      <c r="M786" s="88"/>
      <c r="N786" s="88"/>
      <c r="O786" s="88"/>
      <c r="P786" s="88"/>
      <c r="Q786" s="88"/>
      <c r="R786" s="88"/>
      <c r="S786" s="88"/>
      <c r="T786" s="88"/>
      <c r="U786" s="88"/>
      <c r="V786" s="88"/>
      <c r="W786" s="88"/>
      <c r="X786" s="88"/>
      <c r="Y786" s="88"/>
      <c r="Z786" s="88"/>
    </row>
    <row r="787" spans="1:26" ht="30.75" customHeight="1">
      <c r="A787" s="88"/>
      <c r="B787" s="88"/>
      <c r="C787" s="88"/>
      <c r="D787" s="88"/>
      <c r="E787" s="88"/>
      <c r="F787" s="88"/>
      <c r="G787" s="88"/>
      <c r="H787" s="88"/>
      <c r="I787" s="88"/>
      <c r="J787" s="88"/>
      <c r="K787" s="88"/>
      <c r="L787" s="88"/>
      <c r="M787" s="88"/>
      <c r="N787" s="88"/>
      <c r="O787" s="88"/>
      <c r="P787" s="88"/>
      <c r="Q787" s="88"/>
      <c r="R787" s="88"/>
      <c r="S787" s="88"/>
      <c r="T787" s="88"/>
      <c r="U787" s="88"/>
      <c r="V787" s="88"/>
      <c r="W787" s="88"/>
      <c r="X787" s="88"/>
      <c r="Y787" s="88"/>
      <c r="Z787" s="88"/>
    </row>
    <row r="788" spans="1:26" ht="30.75" customHeight="1">
      <c r="A788" s="88"/>
      <c r="B788" s="88"/>
      <c r="C788" s="88"/>
      <c r="D788" s="88"/>
      <c r="E788" s="88"/>
      <c r="F788" s="88"/>
      <c r="G788" s="88"/>
      <c r="H788" s="88"/>
      <c r="I788" s="88"/>
      <c r="J788" s="88"/>
      <c r="K788" s="88"/>
      <c r="L788" s="88"/>
      <c r="M788" s="88"/>
      <c r="N788" s="88"/>
      <c r="O788" s="88"/>
      <c r="P788" s="88"/>
      <c r="Q788" s="88"/>
      <c r="R788" s="88"/>
      <c r="S788" s="88"/>
      <c r="T788" s="88"/>
      <c r="U788" s="88"/>
      <c r="V788" s="88"/>
      <c r="W788" s="88"/>
      <c r="X788" s="88"/>
      <c r="Y788" s="88"/>
      <c r="Z788" s="88"/>
    </row>
    <row r="789" spans="1:26" ht="30.75" customHeight="1">
      <c r="A789" s="88"/>
      <c r="B789" s="88"/>
      <c r="C789" s="88"/>
      <c r="D789" s="88"/>
      <c r="E789" s="88"/>
      <c r="F789" s="88"/>
      <c r="G789" s="88"/>
      <c r="H789" s="88"/>
      <c r="I789" s="88"/>
      <c r="J789" s="88"/>
      <c r="K789" s="88"/>
      <c r="L789" s="88"/>
      <c r="M789" s="88"/>
      <c r="N789" s="88"/>
      <c r="O789" s="88"/>
      <c r="P789" s="88"/>
      <c r="Q789" s="88"/>
      <c r="R789" s="88"/>
      <c r="S789" s="88"/>
      <c r="T789" s="88"/>
      <c r="U789" s="88"/>
      <c r="V789" s="88"/>
      <c r="W789" s="88"/>
      <c r="X789" s="88"/>
      <c r="Y789" s="88"/>
      <c r="Z789" s="88"/>
    </row>
    <row r="790" spans="1:26" ht="30.75" customHeight="1">
      <c r="A790" s="88"/>
      <c r="B790" s="88"/>
      <c r="C790" s="88"/>
      <c r="D790" s="88"/>
      <c r="E790" s="88"/>
      <c r="F790" s="88"/>
      <c r="G790" s="88"/>
      <c r="H790" s="88"/>
      <c r="I790" s="88"/>
      <c r="J790" s="88"/>
      <c r="K790" s="88"/>
      <c r="L790" s="88"/>
      <c r="M790" s="88"/>
      <c r="N790" s="88"/>
      <c r="O790" s="88"/>
      <c r="P790" s="88"/>
      <c r="Q790" s="88"/>
      <c r="R790" s="88"/>
      <c r="S790" s="88"/>
      <c r="T790" s="88"/>
      <c r="U790" s="88"/>
      <c r="V790" s="88"/>
      <c r="W790" s="88"/>
      <c r="X790" s="88"/>
      <c r="Y790" s="88"/>
      <c r="Z790" s="88"/>
    </row>
    <row r="791" spans="1:26" ht="30.75" customHeight="1">
      <c r="A791" s="88"/>
      <c r="B791" s="88"/>
      <c r="C791" s="88"/>
      <c r="D791" s="88"/>
      <c r="E791" s="88"/>
      <c r="F791" s="88"/>
      <c r="G791" s="88"/>
      <c r="H791" s="88"/>
      <c r="I791" s="88"/>
      <c r="J791" s="88"/>
      <c r="K791" s="88"/>
      <c r="L791" s="88"/>
      <c r="M791" s="88"/>
      <c r="N791" s="88"/>
      <c r="O791" s="88"/>
      <c r="P791" s="88"/>
      <c r="Q791" s="88"/>
      <c r="R791" s="88"/>
      <c r="S791" s="88"/>
      <c r="T791" s="88"/>
      <c r="U791" s="88"/>
      <c r="V791" s="88"/>
      <c r="W791" s="88"/>
      <c r="X791" s="88"/>
      <c r="Y791" s="88"/>
      <c r="Z791" s="88"/>
    </row>
    <row r="792" spans="1:26" ht="30.75" customHeight="1">
      <c r="A792" s="88"/>
      <c r="B792" s="88"/>
      <c r="C792" s="88"/>
      <c r="D792" s="88"/>
      <c r="E792" s="88"/>
      <c r="F792" s="88"/>
      <c r="G792" s="88"/>
      <c r="H792" s="88"/>
      <c r="I792" s="88"/>
      <c r="J792" s="88"/>
      <c r="K792" s="88"/>
      <c r="L792" s="88"/>
      <c r="M792" s="88"/>
      <c r="N792" s="88"/>
      <c r="O792" s="88"/>
      <c r="P792" s="88"/>
      <c r="Q792" s="88"/>
      <c r="R792" s="88"/>
      <c r="S792" s="88"/>
      <c r="T792" s="88"/>
      <c r="U792" s="88"/>
      <c r="V792" s="88"/>
      <c r="W792" s="88"/>
      <c r="X792" s="88"/>
      <c r="Y792" s="88"/>
      <c r="Z792" s="88"/>
    </row>
    <row r="793" spans="1:26" ht="30.75" customHeight="1">
      <c r="A793" s="88"/>
      <c r="B793" s="88"/>
      <c r="C793" s="88"/>
      <c r="D793" s="88"/>
      <c r="E793" s="88"/>
      <c r="F793" s="88"/>
      <c r="G793" s="88"/>
      <c r="H793" s="88"/>
      <c r="I793" s="88"/>
      <c r="J793" s="88"/>
      <c r="K793" s="88"/>
      <c r="L793" s="88"/>
      <c r="M793" s="88"/>
      <c r="N793" s="88"/>
      <c r="O793" s="88"/>
      <c r="P793" s="88"/>
      <c r="Q793" s="88"/>
      <c r="R793" s="88"/>
      <c r="S793" s="88"/>
      <c r="T793" s="88"/>
      <c r="U793" s="88"/>
      <c r="V793" s="88"/>
      <c r="W793" s="88"/>
      <c r="X793" s="88"/>
      <c r="Y793" s="88"/>
      <c r="Z793" s="88"/>
    </row>
    <row r="794" spans="1:26" ht="30.75" customHeight="1">
      <c r="A794" s="88"/>
      <c r="B794" s="88"/>
      <c r="C794" s="88"/>
      <c r="D794" s="88"/>
      <c r="E794" s="88"/>
      <c r="F794" s="88"/>
      <c r="G794" s="88"/>
      <c r="H794" s="88"/>
      <c r="I794" s="88"/>
      <c r="J794" s="88"/>
      <c r="K794" s="88"/>
      <c r="L794" s="88"/>
      <c r="M794" s="88"/>
      <c r="N794" s="88"/>
      <c r="O794" s="88"/>
      <c r="P794" s="88"/>
      <c r="Q794" s="88"/>
      <c r="R794" s="88"/>
      <c r="S794" s="88"/>
      <c r="T794" s="88"/>
      <c r="U794" s="88"/>
      <c r="V794" s="88"/>
      <c r="W794" s="88"/>
      <c r="X794" s="88"/>
      <c r="Y794" s="88"/>
      <c r="Z794" s="88"/>
    </row>
    <row r="795" spans="1:26" ht="30.75" customHeight="1">
      <c r="A795" s="88"/>
      <c r="B795" s="88"/>
      <c r="C795" s="88"/>
      <c r="D795" s="88"/>
      <c r="E795" s="88"/>
      <c r="F795" s="88"/>
      <c r="G795" s="88"/>
      <c r="H795" s="88"/>
      <c r="I795" s="88"/>
      <c r="J795" s="88"/>
      <c r="K795" s="88"/>
      <c r="L795" s="88"/>
      <c r="M795" s="88"/>
      <c r="N795" s="88"/>
      <c r="O795" s="88"/>
      <c r="P795" s="88"/>
      <c r="Q795" s="88"/>
      <c r="R795" s="88"/>
      <c r="S795" s="88"/>
      <c r="T795" s="88"/>
      <c r="U795" s="88"/>
      <c r="V795" s="88"/>
      <c r="W795" s="88"/>
      <c r="X795" s="88"/>
      <c r="Y795" s="88"/>
      <c r="Z795" s="88"/>
    </row>
    <row r="796" spans="1:26" ht="30.75" customHeight="1">
      <c r="A796" s="88"/>
      <c r="B796" s="88"/>
      <c r="C796" s="88"/>
      <c r="D796" s="88"/>
      <c r="E796" s="88"/>
      <c r="F796" s="88"/>
      <c r="G796" s="88"/>
      <c r="H796" s="88"/>
      <c r="I796" s="88"/>
      <c r="J796" s="88"/>
      <c r="K796" s="88"/>
      <c r="L796" s="88"/>
      <c r="M796" s="88"/>
      <c r="N796" s="88"/>
      <c r="O796" s="88"/>
      <c r="P796" s="88"/>
      <c r="Q796" s="88"/>
      <c r="R796" s="88"/>
      <c r="S796" s="88"/>
      <c r="T796" s="88"/>
      <c r="U796" s="88"/>
      <c r="V796" s="88"/>
      <c r="W796" s="88"/>
      <c r="X796" s="88"/>
      <c r="Y796" s="88"/>
      <c r="Z796" s="88"/>
    </row>
    <row r="797" spans="1:26" ht="30.75" customHeight="1">
      <c r="A797" s="88"/>
      <c r="B797" s="88"/>
      <c r="C797" s="88"/>
      <c r="D797" s="88"/>
      <c r="E797" s="88"/>
      <c r="F797" s="88"/>
      <c r="G797" s="88"/>
      <c r="H797" s="88"/>
      <c r="I797" s="88"/>
      <c r="J797" s="88"/>
      <c r="K797" s="88"/>
      <c r="L797" s="88"/>
      <c r="M797" s="88"/>
      <c r="N797" s="88"/>
      <c r="O797" s="88"/>
      <c r="P797" s="88"/>
      <c r="Q797" s="88"/>
      <c r="R797" s="88"/>
      <c r="S797" s="88"/>
      <c r="T797" s="88"/>
      <c r="U797" s="88"/>
      <c r="V797" s="88"/>
      <c r="W797" s="88"/>
      <c r="X797" s="88"/>
      <c r="Y797" s="88"/>
      <c r="Z797" s="88"/>
    </row>
    <row r="798" spans="1:26" ht="30.75" customHeight="1">
      <c r="A798" s="88"/>
      <c r="B798" s="88"/>
      <c r="C798" s="88"/>
      <c r="D798" s="88"/>
      <c r="E798" s="88"/>
      <c r="F798" s="88"/>
      <c r="G798" s="88"/>
      <c r="H798" s="88"/>
      <c r="I798" s="88"/>
      <c r="J798" s="88"/>
      <c r="K798" s="88"/>
      <c r="L798" s="88"/>
      <c r="M798" s="88"/>
      <c r="N798" s="88"/>
      <c r="O798" s="88"/>
      <c r="P798" s="88"/>
      <c r="Q798" s="88"/>
      <c r="R798" s="88"/>
      <c r="S798" s="88"/>
      <c r="T798" s="88"/>
      <c r="U798" s="88"/>
      <c r="V798" s="88"/>
      <c r="W798" s="88"/>
      <c r="X798" s="88"/>
      <c r="Y798" s="88"/>
      <c r="Z798" s="88"/>
    </row>
    <row r="799" spans="1:26" ht="30.75" customHeight="1">
      <c r="A799" s="88"/>
      <c r="B799" s="88"/>
      <c r="C799" s="88"/>
      <c r="D799" s="88"/>
      <c r="E799" s="88"/>
      <c r="F799" s="88"/>
      <c r="G799" s="88"/>
      <c r="H799" s="88"/>
      <c r="I799" s="88"/>
      <c r="J799" s="88"/>
      <c r="K799" s="88"/>
      <c r="L799" s="88"/>
      <c r="M799" s="88"/>
      <c r="N799" s="88"/>
      <c r="O799" s="88"/>
      <c r="P799" s="88"/>
      <c r="Q799" s="88"/>
      <c r="R799" s="88"/>
      <c r="S799" s="88"/>
      <c r="T799" s="88"/>
      <c r="U799" s="88"/>
      <c r="V799" s="88"/>
      <c r="W799" s="88"/>
      <c r="X799" s="88"/>
      <c r="Y799" s="88"/>
      <c r="Z799" s="88"/>
    </row>
    <row r="800" spans="1:26" ht="30.75" customHeight="1">
      <c r="A800" s="88"/>
      <c r="B800" s="88"/>
      <c r="C800" s="88"/>
      <c r="D800" s="88"/>
      <c r="E800" s="88"/>
      <c r="F800" s="88"/>
      <c r="G800" s="88"/>
      <c r="H800" s="88"/>
      <c r="I800" s="88"/>
      <c r="J800" s="88"/>
      <c r="K800" s="88"/>
      <c r="L800" s="88"/>
      <c r="M800" s="88"/>
      <c r="N800" s="88"/>
      <c r="O800" s="88"/>
      <c r="P800" s="88"/>
      <c r="Q800" s="88"/>
      <c r="R800" s="88"/>
      <c r="S800" s="88"/>
      <c r="T800" s="88"/>
      <c r="U800" s="88"/>
      <c r="V800" s="88"/>
      <c r="W800" s="88"/>
      <c r="X800" s="88"/>
      <c r="Y800" s="88"/>
      <c r="Z800" s="88"/>
    </row>
    <row r="801" spans="1:26" ht="30.75" customHeight="1">
      <c r="A801" s="88"/>
      <c r="B801" s="88"/>
      <c r="C801" s="88"/>
      <c r="D801" s="88"/>
      <c r="E801" s="88"/>
      <c r="F801" s="88"/>
      <c r="G801" s="88"/>
      <c r="H801" s="88"/>
      <c r="I801" s="88"/>
      <c r="J801" s="88"/>
      <c r="K801" s="88"/>
      <c r="L801" s="88"/>
      <c r="M801" s="88"/>
      <c r="N801" s="88"/>
      <c r="O801" s="88"/>
      <c r="P801" s="88"/>
      <c r="Q801" s="88"/>
      <c r="R801" s="88"/>
      <c r="S801" s="88"/>
      <c r="T801" s="88"/>
      <c r="U801" s="88"/>
      <c r="V801" s="88"/>
      <c r="W801" s="88"/>
      <c r="X801" s="88"/>
      <c r="Y801" s="88"/>
      <c r="Z801" s="88"/>
    </row>
    <row r="802" spans="1:26" ht="30.75" customHeight="1">
      <c r="A802" s="88"/>
      <c r="B802" s="88"/>
      <c r="C802" s="88"/>
      <c r="D802" s="88"/>
      <c r="E802" s="88"/>
      <c r="F802" s="88"/>
      <c r="G802" s="88"/>
      <c r="H802" s="88"/>
      <c r="I802" s="88"/>
      <c r="J802" s="88"/>
      <c r="K802" s="88"/>
      <c r="L802" s="88"/>
      <c r="M802" s="88"/>
      <c r="N802" s="88"/>
      <c r="O802" s="88"/>
      <c r="P802" s="88"/>
      <c r="Q802" s="88"/>
      <c r="R802" s="88"/>
      <c r="S802" s="88"/>
      <c r="T802" s="88"/>
      <c r="U802" s="88"/>
      <c r="V802" s="88"/>
      <c r="W802" s="88"/>
      <c r="X802" s="88"/>
      <c r="Y802" s="88"/>
      <c r="Z802" s="88"/>
    </row>
    <row r="803" spans="1:26" ht="30.75" customHeight="1">
      <c r="A803" s="88"/>
      <c r="B803" s="88"/>
      <c r="C803" s="88"/>
      <c r="D803" s="88"/>
      <c r="E803" s="88"/>
      <c r="F803" s="88"/>
      <c r="G803" s="88"/>
      <c r="H803" s="88"/>
      <c r="I803" s="88"/>
      <c r="J803" s="88"/>
      <c r="K803" s="88"/>
      <c r="L803" s="88"/>
      <c r="M803" s="88"/>
      <c r="N803" s="88"/>
      <c r="O803" s="88"/>
      <c r="P803" s="88"/>
      <c r="Q803" s="88"/>
      <c r="R803" s="88"/>
      <c r="S803" s="88"/>
      <c r="T803" s="88"/>
      <c r="U803" s="88"/>
      <c r="V803" s="88"/>
      <c r="W803" s="88"/>
      <c r="X803" s="88"/>
      <c r="Y803" s="88"/>
      <c r="Z803" s="88"/>
    </row>
    <row r="804" spans="1:26" ht="30.75" customHeight="1">
      <c r="A804" s="88"/>
      <c r="B804" s="88"/>
      <c r="C804" s="88"/>
      <c r="D804" s="88"/>
      <c r="E804" s="88"/>
      <c r="F804" s="88"/>
      <c r="G804" s="88"/>
      <c r="H804" s="88"/>
      <c r="I804" s="88"/>
      <c r="J804" s="88"/>
      <c r="K804" s="88"/>
      <c r="L804" s="88"/>
      <c r="M804" s="88"/>
      <c r="N804" s="88"/>
      <c r="O804" s="88"/>
      <c r="P804" s="88"/>
      <c r="Q804" s="88"/>
      <c r="R804" s="88"/>
      <c r="S804" s="88"/>
      <c r="T804" s="88"/>
      <c r="U804" s="88"/>
      <c r="V804" s="88"/>
      <c r="W804" s="88"/>
      <c r="X804" s="88"/>
      <c r="Y804" s="88"/>
      <c r="Z804" s="88"/>
    </row>
    <row r="805" spans="1:26" ht="30.75" customHeight="1">
      <c r="A805" s="88"/>
      <c r="B805" s="88"/>
      <c r="C805" s="88"/>
      <c r="D805" s="88"/>
      <c r="E805" s="88"/>
      <c r="F805" s="88"/>
      <c r="G805" s="88"/>
      <c r="H805" s="88"/>
      <c r="I805" s="88"/>
      <c r="J805" s="88"/>
      <c r="K805" s="88"/>
      <c r="L805" s="88"/>
      <c r="M805" s="88"/>
      <c r="N805" s="88"/>
      <c r="O805" s="88"/>
      <c r="P805" s="88"/>
      <c r="Q805" s="88"/>
      <c r="R805" s="88"/>
      <c r="S805" s="88"/>
      <c r="T805" s="88"/>
      <c r="U805" s="88"/>
      <c r="V805" s="88"/>
      <c r="W805" s="88"/>
      <c r="X805" s="88"/>
      <c r="Y805" s="88"/>
      <c r="Z805" s="88"/>
    </row>
    <row r="806" spans="1:26" ht="30.75" customHeight="1">
      <c r="A806" s="88"/>
      <c r="B806" s="88"/>
      <c r="C806" s="88"/>
      <c r="D806" s="88"/>
      <c r="E806" s="88"/>
      <c r="F806" s="88"/>
      <c r="G806" s="88"/>
      <c r="H806" s="88"/>
      <c r="I806" s="88"/>
      <c r="J806" s="88"/>
      <c r="K806" s="88"/>
      <c r="L806" s="88"/>
      <c r="M806" s="88"/>
      <c r="N806" s="88"/>
      <c r="O806" s="88"/>
      <c r="P806" s="88"/>
      <c r="Q806" s="88"/>
      <c r="R806" s="88"/>
      <c r="S806" s="88"/>
      <c r="T806" s="88"/>
      <c r="U806" s="88"/>
      <c r="V806" s="88"/>
      <c r="W806" s="88"/>
      <c r="X806" s="88"/>
      <c r="Y806" s="88"/>
      <c r="Z806" s="88"/>
    </row>
    <row r="807" spans="1:26" ht="30.75" customHeight="1">
      <c r="A807" s="88"/>
      <c r="B807" s="88"/>
      <c r="C807" s="88"/>
      <c r="D807" s="88"/>
      <c r="E807" s="88"/>
      <c r="F807" s="88"/>
      <c r="G807" s="88"/>
      <c r="H807" s="88"/>
      <c r="I807" s="88"/>
      <c r="J807" s="88"/>
      <c r="K807" s="88"/>
      <c r="L807" s="88"/>
      <c r="M807" s="88"/>
      <c r="N807" s="88"/>
      <c r="O807" s="88"/>
      <c r="P807" s="88"/>
      <c r="Q807" s="88"/>
      <c r="R807" s="88"/>
      <c r="S807" s="88"/>
      <c r="T807" s="88"/>
      <c r="U807" s="88"/>
      <c r="V807" s="88"/>
      <c r="W807" s="88"/>
      <c r="X807" s="88"/>
      <c r="Y807" s="88"/>
      <c r="Z807" s="88"/>
    </row>
    <row r="808" spans="1:26" ht="30.75" customHeight="1">
      <c r="A808" s="88"/>
      <c r="B808" s="88"/>
      <c r="C808" s="88"/>
      <c r="D808" s="88"/>
      <c r="E808" s="88"/>
      <c r="F808" s="88"/>
      <c r="G808" s="88"/>
      <c r="H808" s="88"/>
      <c r="I808" s="88"/>
      <c r="J808" s="88"/>
      <c r="K808" s="88"/>
      <c r="L808" s="88"/>
      <c r="M808" s="88"/>
      <c r="N808" s="88"/>
      <c r="O808" s="88"/>
      <c r="P808" s="88"/>
      <c r="Q808" s="88"/>
      <c r="R808" s="88"/>
      <c r="S808" s="88"/>
      <c r="T808" s="88"/>
      <c r="U808" s="88"/>
      <c r="V808" s="88"/>
      <c r="W808" s="88"/>
      <c r="X808" s="88"/>
      <c r="Y808" s="88"/>
      <c r="Z808" s="88"/>
    </row>
    <row r="809" spans="1:26" ht="30.75" customHeight="1">
      <c r="A809" s="88"/>
      <c r="B809" s="88"/>
      <c r="C809" s="88"/>
      <c r="D809" s="88"/>
      <c r="E809" s="88"/>
      <c r="F809" s="88"/>
      <c r="G809" s="88"/>
      <c r="H809" s="88"/>
      <c r="I809" s="88"/>
      <c r="J809" s="88"/>
      <c r="K809" s="88"/>
      <c r="L809" s="88"/>
      <c r="M809" s="88"/>
      <c r="N809" s="88"/>
      <c r="O809" s="88"/>
      <c r="P809" s="88"/>
      <c r="Q809" s="88"/>
      <c r="R809" s="88"/>
      <c r="S809" s="88"/>
      <c r="T809" s="88"/>
      <c r="U809" s="88"/>
      <c r="V809" s="88"/>
      <c r="W809" s="88"/>
      <c r="X809" s="88"/>
      <c r="Y809" s="88"/>
      <c r="Z809" s="88"/>
    </row>
    <row r="810" spans="1:26" ht="30.75" customHeight="1">
      <c r="A810" s="88"/>
      <c r="B810" s="88"/>
      <c r="C810" s="88"/>
      <c r="D810" s="88"/>
      <c r="E810" s="88"/>
      <c r="F810" s="88"/>
      <c r="G810" s="88"/>
      <c r="H810" s="88"/>
      <c r="I810" s="88"/>
      <c r="J810" s="88"/>
      <c r="K810" s="88"/>
      <c r="L810" s="88"/>
      <c r="M810" s="88"/>
      <c r="N810" s="88"/>
      <c r="O810" s="88"/>
      <c r="P810" s="88"/>
      <c r="Q810" s="88"/>
      <c r="R810" s="88"/>
      <c r="S810" s="88"/>
      <c r="T810" s="88"/>
      <c r="U810" s="88"/>
      <c r="V810" s="88"/>
      <c r="W810" s="88"/>
      <c r="X810" s="88"/>
      <c r="Y810" s="88"/>
      <c r="Z810" s="88"/>
    </row>
    <row r="811" spans="1:26" ht="30.75" customHeight="1">
      <c r="A811" s="88"/>
      <c r="B811" s="88"/>
      <c r="C811" s="88"/>
      <c r="D811" s="88"/>
      <c r="E811" s="88"/>
      <c r="F811" s="88"/>
      <c r="G811" s="88"/>
      <c r="H811" s="88"/>
      <c r="I811" s="88"/>
      <c r="J811" s="88"/>
      <c r="K811" s="88"/>
      <c r="L811" s="88"/>
      <c r="M811" s="88"/>
      <c r="N811" s="88"/>
      <c r="O811" s="88"/>
      <c r="P811" s="88"/>
      <c r="Q811" s="88"/>
      <c r="R811" s="88"/>
      <c r="S811" s="88"/>
      <c r="T811" s="88"/>
      <c r="U811" s="88"/>
      <c r="V811" s="88"/>
      <c r="W811" s="88"/>
      <c r="X811" s="88"/>
      <c r="Y811" s="88"/>
      <c r="Z811" s="88"/>
    </row>
    <row r="812" spans="1:26" ht="30.75" customHeight="1">
      <c r="A812" s="88"/>
      <c r="B812" s="88"/>
      <c r="C812" s="88"/>
      <c r="D812" s="88"/>
      <c r="E812" s="88"/>
      <c r="F812" s="88"/>
      <c r="G812" s="88"/>
      <c r="H812" s="88"/>
      <c r="I812" s="88"/>
      <c r="J812" s="88"/>
      <c r="K812" s="88"/>
      <c r="L812" s="88"/>
      <c r="M812" s="88"/>
      <c r="N812" s="88"/>
      <c r="O812" s="88"/>
      <c r="P812" s="88"/>
      <c r="Q812" s="88"/>
      <c r="R812" s="88"/>
      <c r="S812" s="88"/>
      <c r="T812" s="88"/>
      <c r="U812" s="88"/>
      <c r="V812" s="88"/>
      <c r="W812" s="88"/>
      <c r="X812" s="88"/>
      <c r="Y812" s="88"/>
      <c r="Z812" s="88"/>
    </row>
    <row r="813" spans="1:26" ht="30.75" customHeight="1">
      <c r="A813" s="88"/>
      <c r="B813" s="88"/>
      <c r="C813" s="88"/>
      <c r="D813" s="88"/>
      <c r="E813" s="88"/>
      <c r="F813" s="88"/>
      <c r="G813" s="88"/>
      <c r="H813" s="88"/>
      <c r="I813" s="88"/>
      <c r="J813" s="88"/>
      <c r="K813" s="88"/>
      <c r="L813" s="88"/>
      <c r="M813" s="88"/>
      <c r="N813" s="88"/>
      <c r="O813" s="88"/>
      <c r="P813" s="88"/>
      <c r="Q813" s="88"/>
      <c r="R813" s="88"/>
      <c r="S813" s="88"/>
      <c r="T813" s="88"/>
      <c r="U813" s="88"/>
      <c r="V813" s="88"/>
      <c r="W813" s="88"/>
      <c r="X813" s="88"/>
      <c r="Y813" s="88"/>
      <c r="Z813" s="88"/>
    </row>
    <row r="814" spans="1:26" ht="30.75" customHeight="1">
      <c r="A814" s="88"/>
      <c r="B814" s="88"/>
      <c r="C814" s="88"/>
      <c r="D814" s="88"/>
      <c r="E814" s="88"/>
      <c r="F814" s="88"/>
      <c r="G814" s="88"/>
      <c r="H814" s="88"/>
      <c r="I814" s="88"/>
      <c r="J814" s="88"/>
      <c r="K814" s="88"/>
      <c r="L814" s="88"/>
      <c r="M814" s="88"/>
      <c r="N814" s="88"/>
      <c r="O814" s="88"/>
      <c r="P814" s="88"/>
      <c r="Q814" s="88"/>
      <c r="R814" s="88"/>
      <c r="S814" s="88"/>
      <c r="T814" s="88"/>
      <c r="U814" s="88"/>
      <c r="V814" s="88"/>
      <c r="W814" s="88"/>
      <c r="X814" s="88"/>
      <c r="Y814" s="88"/>
      <c r="Z814" s="88"/>
    </row>
    <row r="815" spans="1:26" ht="30.75" customHeight="1">
      <c r="A815" s="88"/>
      <c r="B815" s="88"/>
      <c r="C815" s="88"/>
      <c r="D815" s="88"/>
      <c r="E815" s="88"/>
      <c r="F815" s="88"/>
      <c r="G815" s="88"/>
      <c r="H815" s="88"/>
      <c r="I815" s="88"/>
      <c r="J815" s="88"/>
      <c r="K815" s="88"/>
      <c r="L815" s="88"/>
      <c r="M815" s="88"/>
      <c r="N815" s="88"/>
      <c r="O815" s="88"/>
      <c r="P815" s="88"/>
      <c r="Q815" s="88"/>
      <c r="R815" s="88"/>
      <c r="S815" s="88"/>
      <c r="T815" s="88"/>
      <c r="U815" s="88"/>
      <c r="V815" s="88"/>
      <c r="W815" s="88"/>
      <c r="X815" s="88"/>
      <c r="Y815" s="88"/>
      <c r="Z815" s="88"/>
    </row>
    <row r="816" spans="1:26" ht="30.75" customHeight="1">
      <c r="A816" s="88"/>
      <c r="B816" s="88"/>
      <c r="C816" s="88"/>
      <c r="D816" s="88"/>
      <c r="E816" s="88"/>
      <c r="F816" s="88"/>
      <c r="G816" s="88"/>
      <c r="H816" s="88"/>
      <c r="I816" s="88"/>
      <c r="J816" s="88"/>
      <c r="K816" s="88"/>
      <c r="L816" s="88"/>
      <c r="M816" s="88"/>
      <c r="N816" s="88"/>
      <c r="O816" s="88"/>
      <c r="P816" s="88"/>
      <c r="Q816" s="88"/>
      <c r="R816" s="88"/>
      <c r="S816" s="88"/>
      <c r="T816" s="88"/>
      <c r="U816" s="88"/>
      <c r="V816" s="88"/>
      <c r="W816" s="88"/>
      <c r="X816" s="88"/>
      <c r="Y816" s="88"/>
      <c r="Z816" s="88"/>
    </row>
    <row r="817" spans="1:26" ht="30.75" customHeight="1">
      <c r="A817" s="88"/>
      <c r="B817" s="88"/>
      <c r="C817" s="88"/>
      <c r="D817" s="88"/>
      <c r="E817" s="88"/>
      <c r="F817" s="88"/>
      <c r="G817" s="88"/>
      <c r="H817" s="88"/>
      <c r="I817" s="88"/>
      <c r="J817" s="88"/>
      <c r="K817" s="88"/>
      <c r="L817" s="88"/>
      <c r="M817" s="88"/>
      <c r="N817" s="88"/>
      <c r="O817" s="88"/>
      <c r="P817" s="88"/>
      <c r="Q817" s="88"/>
      <c r="R817" s="88"/>
      <c r="S817" s="88"/>
      <c r="T817" s="88"/>
      <c r="U817" s="88"/>
      <c r="V817" s="88"/>
      <c r="W817" s="88"/>
      <c r="X817" s="88"/>
      <c r="Y817" s="88"/>
      <c r="Z817" s="88"/>
    </row>
    <row r="818" spans="1:26" ht="30.75" customHeight="1">
      <c r="A818" s="88"/>
      <c r="B818" s="88"/>
      <c r="C818" s="88"/>
      <c r="D818" s="88"/>
      <c r="E818" s="88"/>
      <c r="F818" s="88"/>
      <c r="G818" s="88"/>
      <c r="H818" s="88"/>
      <c r="I818" s="88"/>
      <c r="J818" s="88"/>
      <c r="K818" s="88"/>
      <c r="L818" s="88"/>
      <c r="M818" s="88"/>
      <c r="N818" s="88"/>
      <c r="O818" s="88"/>
      <c r="P818" s="88"/>
      <c r="Q818" s="88"/>
      <c r="R818" s="88"/>
      <c r="S818" s="88"/>
      <c r="T818" s="88"/>
      <c r="U818" s="88"/>
      <c r="V818" s="88"/>
      <c r="W818" s="88"/>
      <c r="X818" s="88"/>
      <c r="Y818" s="88"/>
      <c r="Z818" s="88"/>
    </row>
    <row r="819" spans="1:26" ht="30.75" customHeight="1">
      <c r="A819" s="88"/>
      <c r="B819" s="88"/>
      <c r="C819" s="88"/>
      <c r="D819" s="88"/>
      <c r="E819" s="88"/>
      <c r="F819" s="88"/>
      <c r="G819" s="88"/>
      <c r="H819" s="88"/>
      <c r="I819" s="88"/>
      <c r="J819" s="88"/>
      <c r="K819" s="88"/>
      <c r="L819" s="88"/>
      <c r="M819" s="88"/>
      <c r="N819" s="88"/>
      <c r="O819" s="88"/>
      <c r="P819" s="88"/>
      <c r="Q819" s="88"/>
      <c r="R819" s="88"/>
      <c r="S819" s="88"/>
      <c r="T819" s="88"/>
      <c r="U819" s="88"/>
      <c r="V819" s="88"/>
      <c r="W819" s="88"/>
      <c r="X819" s="88"/>
      <c r="Y819" s="88"/>
      <c r="Z819" s="88"/>
    </row>
    <row r="820" spans="1:26" ht="30.75" customHeight="1">
      <c r="A820" s="88"/>
      <c r="B820" s="88"/>
      <c r="C820" s="88"/>
      <c r="D820" s="88"/>
      <c r="E820" s="88"/>
      <c r="F820" s="88"/>
      <c r="G820" s="88"/>
      <c r="H820" s="88"/>
      <c r="I820" s="88"/>
      <c r="J820" s="88"/>
      <c r="K820" s="88"/>
      <c r="L820" s="88"/>
      <c r="M820" s="88"/>
      <c r="N820" s="88"/>
      <c r="O820" s="88"/>
      <c r="P820" s="88"/>
      <c r="Q820" s="88"/>
      <c r="R820" s="88"/>
      <c r="S820" s="88"/>
      <c r="T820" s="88"/>
      <c r="U820" s="88"/>
      <c r="V820" s="88"/>
      <c r="W820" s="88"/>
      <c r="X820" s="88"/>
      <c r="Y820" s="88"/>
      <c r="Z820" s="88"/>
    </row>
    <row r="821" spans="1:26" ht="30.75" customHeight="1">
      <c r="A821" s="88"/>
      <c r="B821" s="88"/>
      <c r="C821" s="88"/>
      <c r="D821" s="88"/>
      <c r="E821" s="88"/>
      <c r="F821" s="88"/>
      <c r="G821" s="88"/>
      <c r="H821" s="88"/>
      <c r="I821" s="88"/>
      <c r="J821" s="88"/>
      <c r="K821" s="88"/>
      <c r="L821" s="88"/>
      <c r="M821" s="88"/>
      <c r="N821" s="88"/>
      <c r="O821" s="88"/>
      <c r="P821" s="88"/>
      <c r="Q821" s="88"/>
      <c r="R821" s="88"/>
      <c r="S821" s="88"/>
      <c r="T821" s="88"/>
      <c r="U821" s="88"/>
      <c r="V821" s="88"/>
      <c r="W821" s="88"/>
      <c r="X821" s="88"/>
      <c r="Y821" s="88"/>
      <c r="Z821" s="88"/>
    </row>
    <row r="822" spans="1:26" ht="30.75" customHeight="1">
      <c r="A822" s="88"/>
      <c r="B822" s="88"/>
      <c r="C822" s="88"/>
      <c r="D822" s="88"/>
      <c r="E822" s="88"/>
      <c r="F822" s="88"/>
      <c r="G822" s="88"/>
      <c r="H822" s="88"/>
      <c r="I822" s="88"/>
      <c r="J822" s="88"/>
      <c r="K822" s="88"/>
      <c r="L822" s="88"/>
      <c r="M822" s="88"/>
      <c r="N822" s="88"/>
      <c r="O822" s="88"/>
      <c r="P822" s="88"/>
      <c r="Q822" s="88"/>
      <c r="R822" s="88"/>
      <c r="S822" s="88"/>
      <c r="T822" s="88"/>
      <c r="U822" s="88"/>
      <c r="V822" s="88"/>
      <c r="W822" s="88"/>
      <c r="X822" s="88"/>
      <c r="Y822" s="88"/>
      <c r="Z822" s="88"/>
    </row>
    <row r="823" spans="1:26" ht="30.75" customHeight="1">
      <c r="A823" s="88"/>
      <c r="B823" s="88"/>
      <c r="C823" s="88"/>
      <c r="D823" s="88"/>
      <c r="E823" s="88"/>
      <c r="F823" s="88"/>
      <c r="G823" s="88"/>
      <c r="H823" s="88"/>
      <c r="I823" s="88"/>
      <c r="J823" s="88"/>
      <c r="K823" s="88"/>
      <c r="L823" s="88"/>
      <c r="M823" s="88"/>
      <c r="N823" s="88"/>
      <c r="O823" s="88"/>
      <c r="P823" s="88"/>
      <c r="Q823" s="88"/>
      <c r="R823" s="88"/>
      <c r="S823" s="88"/>
      <c r="T823" s="88"/>
      <c r="U823" s="88"/>
      <c r="V823" s="88"/>
      <c r="W823" s="88"/>
      <c r="X823" s="88"/>
      <c r="Y823" s="88"/>
      <c r="Z823" s="88"/>
    </row>
    <row r="824" spans="1:26" ht="30.75" customHeight="1">
      <c r="A824" s="88"/>
      <c r="B824" s="88"/>
      <c r="C824" s="88"/>
      <c r="D824" s="88"/>
      <c r="E824" s="88"/>
      <c r="F824" s="88"/>
      <c r="G824" s="88"/>
      <c r="H824" s="88"/>
      <c r="I824" s="88"/>
      <c r="J824" s="88"/>
      <c r="K824" s="88"/>
      <c r="L824" s="88"/>
      <c r="M824" s="88"/>
      <c r="N824" s="88"/>
      <c r="O824" s="88"/>
      <c r="P824" s="88"/>
      <c r="Q824" s="88"/>
      <c r="R824" s="88"/>
      <c r="S824" s="88"/>
      <c r="T824" s="88"/>
      <c r="U824" s="88"/>
      <c r="V824" s="88"/>
      <c r="W824" s="88"/>
      <c r="X824" s="88"/>
      <c r="Y824" s="88"/>
      <c r="Z824" s="88"/>
    </row>
    <row r="825" spans="1:26" ht="30.75" customHeight="1">
      <c r="A825" s="88"/>
      <c r="B825" s="88"/>
      <c r="C825" s="88"/>
      <c r="D825" s="88"/>
      <c r="E825" s="88"/>
      <c r="F825" s="88"/>
      <c r="G825" s="88"/>
      <c r="H825" s="88"/>
      <c r="I825" s="88"/>
      <c r="J825" s="88"/>
      <c r="K825" s="88"/>
      <c r="L825" s="88"/>
      <c r="M825" s="88"/>
      <c r="N825" s="88"/>
      <c r="O825" s="88"/>
      <c r="P825" s="88"/>
      <c r="Q825" s="88"/>
      <c r="R825" s="88"/>
      <c r="S825" s="88"/>
      <c r="T825" s="88"/>
      <c r="U825" s="88"/>
      <c r="V825" s="88"/>
      <c r="W825" s="88"/>
      <c r="X825" s="88"/>
      <c r="Y825" s="88"/>
      <c r="Z825" s="88"/>
    </row>
    <row r="826" spans="1:26" ht="30.75" customHeight="1">
      <c r="A826" s="88"/>
      <c r="B826" s="88"/>
      <c r="C826" s="88"/>
      <c r="D826" s="88"/>
      <c r="E826" s="88"/>
      <c r="F826" s="88"/>
      <c r="G826" s="88"/>
      <c r="H826" s="88"/>
      <c r="I826" s="88"/>
      <c r="J826" s="88"/>
      <c r="K826" s="88"/>
      <c r="L826" s="88"/>
      <c r="M826" s="88"/>
      <c r="N826" s="88"/>
      <c r="O826" s="88"/>
      <c r="P826" s="88"/>
      <c r="Q826" s="88"/>
      <c r="R826" s="88"/>
      <c r="S826" s="88"/>
      <c r="T826" s="88"/>
      <c r="U826" s="88"/>
      <c r="V826" s="88"/>
      <c r="W826" s="88"/>
      <c r="X826" s="88"/>
      <c r="Y826" s="88"/>
      <c r="Z826" s="88"/>
    </row>
    <row r="827" spans="1:26" ht="30.75" customHeight="1">
      <c r="A827" s="88"/>
      <c r="B827" s="88"/>
      <c r="C827" s="88"/>
      <c r="D827" s="88"/>
      <c r="E827" s="88"/>
      <c r="F827" s="88"/>
      <c r="G827" s="88"/>
      <c r="H827" s="88"/>
      <c r="I827" s="88"/>
      <c r="J827" s="88"/>
      <c r="K827" s="88"/>
      <c r="L827" s="88"/>
      <c r="M827" s="88"/>
      <c r="N827" s="88"/>
      <c r="O827" s="88"/>
      <c r="P827" s="88"/>
      <c r="Q827" s="88"/>
      <c r="R827" s="88"/>
      <c r="S827" s="88"/>
      <c r="T827" s="88"/>
      <c r="U827" s="88"/>
      <c r="V827" s="88"/>
      <c r="W827" s="88"/>
      <c r="X827" s="88"/>
      <c r="Y827" s="88"/>
      <c r="Z827" s="88"/>
    </row>
    <row r="828" spans="1:26" ht="30.75" customHeight="1">
      <c r="A828" s="88"/>
      <c r="B828" s="88"/>
      <c r="C828" s="88"/>
      <c r="D828" s="88"/>
      <c r="E828" s="88"/>
      <c r="F828" s="88"/>
      <c r="G828" s="88"/>
      <c r="H828" s="88"/>
      <c r="I828" s="88"/>
      <c r="J828" s="88"/>
      <c r="K828" s="88"/>
      <c r="L828" s="88"/>
      <c r="M828" s="88"/>
      <c r="N828" s="88"/>
      <c r="O828" s="88"/>
      <c r="P828" s="88"/>
      <c r="Q828" s="88"/>
      <c r="R828" s="88"/>
      <c r="S828" s="88"/>
      <c r="T828" s="88"/>
      <c r="U828" s="88"/>
      <c r="V828" s="88"/>
      <c r="W828" s="88"/>
      <c r="X828" s="88"/>
      <c r="Y828" s="88"/>
      <c r="Z828" s="88"/>
    </row>
    <row r="829" spans="1:26" ht="30.75" customHeight="1">
      <c r="A829" s="88"/>
      <c r="B829" s="88"/>
      <c r="C829" s="88"/>
      <c r="D829" s="88"/>
      <c r="E829" s="88"/>
      <c r="F829" s="88"/>
      <c r="G829" s="88"/>
      <c r="H829" s="88"/>
      <c r="I829" s="88"/>
      <c r="J829" s="88"/>
      <c r="K829" s="88"/>
      <c r="L829" s="88"/>
      <c r="M829" s="88"/>
      <c r="N829" s="88"/>
      <c r="O829" s="88"/>
      <c r="P829" s="88"/>
      <c r="Q829" s="88"/>
      <c r="R829" s="88"/>
      <c r="S829" s="88"/>
      <c r="T829" s="88"/>
      <c r="U829" s="88"/>
      <c r="V829" s="88"/>
      <c r="W829" s="88"/>
      <c r="X829" s="88"/>
      <c r="Y829" s="88"/>
      <c r="Z829" s="88"/>
    </row>
    <row r="830" spans="1:26" ht="30.75" customHeight="1">
      <c r="A830" s="88"/>
      <c r="B830" s="88"/>
      <c r="C830" s="88"/>
      <c r="D830" s="88"/>
      <c r="E830" s="88"/>
      <c r="F830" s="88"/>
      <c r="G830" s="88"/>
      <c r="H830" s="88"/>
      <c r="I830" s="88"/>
      <c r="J830" s="88"/>
      <c r="K830" s="88"/>
      <c r="L830" s="88"/>
      <c r="M830" s="88"/>
      <c r="N830" s="88"/>
      <c r="O830" s="88"/>
      <c r="P830" s="88"/>
      <c r="Q830" s="88"/>
      <c r="R830" s="88"/>
      <c r="S830" s="88"/>
      <c r="T830" s="88"/>
      <c r="U830" s="88"/>
      <c r="V830" s="88"/>
      <c r="W830" s="88"/>
      <c r="X830" s="88"/>
      <c r="Y830" s="88"/>
      <c r="Z830" s="88"/>
    </row>
    <row r="831" spans="1:26" ht="30.75" customHeight="1">
      <c r="A831" s="88"/>
      <c r="B831" s="88"/>
      <c r="C831" s="88"/>
      <c r="D831" s="88"/>
      <c r="E831" s="88"/>
      <c r="F831" s="88"/>
      <c r="G831" s="88"/>
      <c r="H831" s="88"/>
      <c r="I831" s="88"/>
      <c r="J831" s="88"/>
      <c r="K831" s="88"/>
      <c r="L831" s="88"/>
      <c r="M831" s="88"/>
      <c r="N831" s="88"/>
      <c r="O831" s="88"/>
      <c r="P831" s="88"/>
      <c r="Q831" s="88"/>
      <c r="R831" s="88"/>
      <c r="S831" s="88"/>
      <c r="T831" s="88"/>
      <c r="U831" s="88"/>
      <c r="V831" s="88"/>
      <c r="W831" s="88"/>
      <c r="X831" s="88"/>
      <c r="Y831" s="88"/>
      <c r="Z831" s="88"/>
    </row>
    <row r="832" spans="1:26" ht="30.75" customHeight="1">
      <c r="A832" s="88"/>
      <c r="B832" s="88"/>
      <c r="C832" s="88"/>
      <c r="D832" s="88"/>
      <c r="E832" s="88"/>
      <c r="F832" s="88"/>
      <c r="G832" s="88"/>
      <c r="H832" s="88"/>
      <c r="I832" s="88"/>
      <c r="J832" s="88"/>
      <c r="K832" s="88"/>
      <c r="L832" s="88"/>
      <c r="M832" s="88"/>
      <c r="N832" s="88"/>
      <c r="O832" s="88"/>
      <c r="P832" s="88"/>
      <c r="Q832" s="88"/>
      <c r="R832" s="88"/>
      <c r="S832" s="88"/>
      <c r="T832" s="88"/>
      <c r="U832" s="88"/>
      <c r="V832" s="88"/>
      <c r="W832" s="88"/>
      <c r="X832" s="88"/>
      <c r="Y832" s="88"/>
      <c r="Z832" s="88"/>
    </row>
    <row r="833" spans="1:26" ht="30.75" customHeight="1">
      <c r="A833" s="88"/>
      <c r="B833" s="88"/>
      <c r="C833" s="88"/>
      <c r="D833" s="88"/>
      <c r="E833" s="88"/>
      <c r="F833" s="88"/>
      <c r="G833" s="88"/>
      <c r="H833" s="88"/>
      <c r="I833" s="88"/>
      <c r="J833" s="88"/>
      <c r="K833" s="88"/>
      <c r="L833" s="88"/>
      <c r="M833" s="88"/>
      <c r="N833" s="88"/>
      <c r="O833" s="88"/>
      <c r="P833" s="88"/>
      <c r="Q833" s="88"/>
      <c r="R833" s="88"/>
      <c r="S833" s="88"/>
      <c r="T833" s="88"/>
      <c r="U833" s="88"/>
      <c r="V833" s="88"/>
      <c r="W833" s="88"/>
      <c r="X833" s="88"/>
      <c r="Y833" s="88"/>
      <c r="Z833" s="88"/>
    </row>
    <row r="834" spans="1:26" ht="30.75" customHeight="1">
      <c r="A834" s="88"/>
      <c r="B834" s="88"/>
      <c r="C834" s="88"/>
      <c r="D834" s="88"/>
      <c r="E834" s="88"/>
      <c r="F834" s="88"/>
      <c r="G834" s="88"/>
      <c r="H834" s="88"/>
      <c r="I834" s="88"/>
      <c r="J834" s="88"/>
      <c r="K834" s="88"/>
      <c r="L834" s="88"/>
      <c r="M834" s="88"/>
      <c r="N834" s="88"/>
      <c r="O834" s="88"/>
      <c r="P834" s="88"/>
      <c r="Q834" s="88"/>
      <c r="R834" s="88"/>
      <c r="S834" s="88"/>
      <c r="T834" s="88"/>
      <c r="U834" s="88"/>
      <c r="V834" s="88"/>
      <c r="W834" s="88"/>
      <c r="X834" s="88"/>
      <c r="Y834" s="88"/>
      <c r="Z834" s="88"/>
    </row>
    <row r="835" spans="1:26" ht="30.75" customHeight="1">
      <c r="A835" s="88"/>
      <c r="B835" s="88"/>
      <c r="C835" s="88"/>
      <c r="D835" s="88"/>
      <c r="E835" s="88"/>
      <c r="F835" s="88"/>
      <c r="G835" s="88"/>
      <c r="H835" s="88"/>
      <c r="I835" s="88"/>
      <c r="J835" s="88"/>
      <c r="K835" s="88"/>
      <c r="L835" s="88"/>
      <c r="M835" s="88"/>
      <c r="N835" s="88"/>
      <c r="O835" s="88"/>
      <c r="P835" s="88"/>
      <c r="Q835" s="88"/>
      <c r="R835" s="88"/>
      <c r="S835" s="88"/>
      <c r="T835" s="88"/>
      <c r="U835" s="88"/>
      <c r="V835" s="88"/>
      <c r="W835" s="88"/>
      <c r="X835" s="88"/>
      <c r="Y835" s="88"/>
      <c r="Z835" s="88"/>
    </row>
    <row r="836" spans="1:26" ht="30.75" customHeight="1">
      <c r="A836" s="88"/>
      <c r="B836" s="88"/>
      <c r="C836" s="88"/>
      <c r="D836" s="88"/>
      <c r="E836" s="88"/>
      <c r="F836" s="88"/>
      <c r="G836" s="88"/>
      <c r="H836" s="88"/>
      <c r="I836" s="88"/>
      <c r="J836" s="88"/>
      <c r="K836" s="88"/>
      <c r="L836" s="88"/>
      <c r="M836" s="88"/>
      <c r="N836" s="88"/>
      <c r="O836" s="88"/>
      <c r="P836" s="88"/>
      <c r="Q836" s="88"/>
      <c r="R836" s="88"/>
      <c r="S836" s="88"/>
      <c r="T836" s="88"/>
      <c r="U836" s="88"/>
      <c r="V836" s="88"/>
      <c r="W836" s="88"/>
      <c r="X836" s="88"/>
      <c r="Y836" s="88"/>
      <c r="Z836" s="88"/>
    </row>
    <row r="837" spans="1:26" ht="30.75" customHeight="1">
      <c r="A837" s="88"/>
      <c r="B837" s="88"/>
      <c r="C837" s="88"/>
      <c r="D837" s="88"/>
      <c r="E837" s="88"/>
      <c r="F837" s="88"/>
      <c r="G837" s="88"/>
      <c r="H837" s="88"/>
      <c r="I837" s="88"/>
      <c r="J837" s="88"/>
      <c r="K837" s="88"/>
      <c r="L837" s="88"/>
      <c r="M837" s="88"/>
      <c r="N837" s="88"/>
      <c r="O837" s="88"/>
      <c r="P837" s="88"/>
      <c r="Q837" s="88"/>
      <c r="R837" s="88"/>
      <c r="S837" s="88"/>
      <c r="T837" s="88"/>
      <c r="U837" s="88"/>
      <c r="V837" s="88"/>
      <c r="W837" s="88"/>
      <c r="X837" s="88"/>
      <c r="Y837" s="88"/>
      <c r="Z837" s="88"/>
    </row>
    <row r="838" spans="1:26" ht="30.75" customHeight="1">
      <c r="A838" s="88"/>
      <c r="B838" s="88"/>
      <c r="C838" s="88"/>
      <c r="D838" s="88"/>
      <c r="E838" s="88"/>
      <c r="F838" s="88"/>
      <c r="G838" s="88"/>
      <c r="H838" s="88"/>
      <c r="I838" s="88"/>
      <c r="J838" s="88"/>
      <c r="K838" s="88"/>
      <c r="L838" s="88"/>
      <c r="M838" s="88"/>
      <c r="N838" s="88"/>
      <c r="O838" s="88"/>
      <c r="P838" s="88"/>
      <c r="Q838" s="88"/>
      <c r="R838" s="88"/>
      <c r="S838" s="88"/>
      <c r="T838" s="88"/>
      <c r="U838" s="88"/>
      <c r="V838" s="88"/>
      <c r="W838" s="88"/>
      <c r="X838" s="88"/>
      <c r="Y838" s="88"/>
      <c r="Z838" s="88"/>
    </row>
    <row r="839" spans="1:26" ht="30.75" customHeight="1">
      <c r="A839" s="88"/>
      <c r="B839" s="88"/>
      <c r="C839" s="88"/>
      <c r="D839" s="88"/>
      <c r="E839" s="88"/>
      <c r="F839" s="88"/>
      <c r="G839" s="88"/>
      <c r="H839" s="88"/>
      <c r="I839" s="88"/>
      <c r="J839" s="88"/>
      <c r="K839" s="88"/>
      <c r="L839" s="88"/>
      <c r="M839" s="88"/>
      <c r="N839" s="88"/>
      <c r="O839" s="88"/>
      <c r="P839" s="88"/>
      <c r="Q839" s="88"/>
      <c r="R839" s="88"/>
      <c r="S839" s="88"/>
      <c r="T839" s="88"/>
      <c r="U839" s="88"/>
      <c r="V839" s="88"/>
      <c r="W839" s="88"/>
      <c r="X839" s="88"/>
      <c r="Y839" s="88"/>
      <c r="Z839" s="88"/>
    </row>
    <row r="840" spans="1:26" ht="30.75" customHeight="1">
      <c r="A840" s="88"/>
      <c r="B840" s="88"/>
      <c r="C840" s="88"/>
      <c r="D840" s="88"/>
      <c r="E840" s="88"/>
      <c r="F840" s="88"/>
      <c r="G840" s="88"/>
      <c r="H840" s="88"/>
      <c r="I840" s="88"/>
      <c r="J840" s="88"/>
      <c r="K840" s="88"/>
      <c r="L840" s="88"/>
      <c r="M840" s="88"/>
      <c r="N840" s="88"/>
      <c r="O840" s="88"/>
      <c r="P840" s="88"/>
      <c r="Q840" s="88"/>
      <c r="R840" s="88"/>
      <c r="S840" s="88"/>
      <c r="T840" s="88"/>
      <c r="U840" s="88"/>
      <c r="V840" s="88"/>
      <c r="W840" s="88"/>
      <c r="X840" s="88"/>
      <c r="Y840" s="88"/>
      <c r="Z840" s="88"/>
    </row>
    <row r="841" spans="1:26" ht="30.75" customHeight="1">
      <c r="A841" s="88"/>
      <c r="B841" s="88"/>
      <c r="C841" s="88"/>
      <c r="D841" s="88"/>
      <c r="E841" s="88"/>
      <c r="F841" s="88"/>
      <c r="G841" s="88"/>
      <c r="H841" s="88"/>
      <c r="I841" s="88"/>
      <c r="J841" s="88"/>
      <c r="K841" s="88"/>
      <c r="L841" s="88"/>
      <c r="M841" s="88"/>
      <c r="N841" s="88"/>
      <c r="O841" s="88"/>
      <c r="P841" s="88"/>
      <c r="Q841" s="88"/>
      <c r="R841" s="88"/>
      <c r="S841" s="88"/>
      <c r="T841" s="88"/>
      <c r="U841" s="88"/>
      <c r="V841" s="88"/>
      <c r="W841" s="88"/>
      <c r="X841" s="88"/>
      <c r="Y841" s="88"/>
      <c r="Z841" s="88"/>
    </row>
    <row r="842" spans="1:26" ht="30.75" customHeight="1">
      <c r="A842" s="88"/>
      <c r="B842" s="88"/>
      <c r="C842" s="88"/>
      <c r="D842" s="88"/>
      <c r="E842" s="88"/>
      <c r="F842" s="88"/>
      <c r="G842" s="88"/>
      <c r="H842" s="88"/>
      <c r="I842" s="88"/>
      <c r="J842" s="88"/>
      <c r="K842" s="88"/>
      <c r="L842" s="88"/>
      <c r="M842" s="88"/>
      <c r="N842" s="88"/>
      <c r="O842" s="88"/>
      <c r="P842" s="88"/>
      <c r="Q842" s="88"/>
      <c r="R842" s="88"/>
      <c r="S842" s="88"/>
      <c r="T842" s="88"/>
      <c r="U842" s="88"/>
      <c r="V842" s="88"/>
      <c r="W842" s="88"/>
      <c r="X842" s="88"/>
      <c r="Y842" s="88"/>
      <c r="Z842" s="88"/>
    </row>
    <row r="843" spans="1:26" ht="30.75" customHeight="1">
      <c r="A843" s="88"/>
      <c r="B843" s="88"/>
      <c r="C843" s="88"/>
      <c r="D843" s="88"/>
      <c r="E843" s="88"/>
      <c r="F843" s="88"/>
      <c r="G843" s="88"/>
      <c r="H843" s="88"/>
      <c r="I843" s="88"/>
      <c r="J843" s="88"/>
      <c r="K843" s="88"/>
      <c r="L843" s="88"/>
      <c r="M843" s="88"/>
      <c r="N843" s="88"/>
      <c r="O843" s="88"/>
      <c r="P843" s="88"/>
      <c r="Q843" s="88"/>
      <c r="R843" s="88"/>
      <c r="S843" s="88"/>
      <c r="T843" s="88"/>
      <c r="U843" s="88"/>
      <c r="V843" s="88"/>
      <c r="W843" s="88"/>
      <c r="X843" s="88"/>
      <c r="Y843" s="88"/>
      <c r="Z843" s="88"/>
    </row>
    <row r="844" spans="1:26" ht="30.75" customHeight="1">
      <c r="A844" s="88"/>
      <c r="B844" s="88"/>
      <c r="C844" s="88"/>
      <c r="D844" s="88"/>
      <c r="E844" s="88"/>
      <c r="F844" s="88"/>
      <c r="G844" s="88"/>
      <c r="H844" s="88"/>
      <c r="I844" s="88"/>
      <c r="J844" s="88"/>
      <c r="K844" s="88"/>
      <c r="L844" s="88"/>
      <c r="M844" s="88"/>
      <c r="N844" s="88"/>
      <c r="O844" s="88"/>
      <c r="P844" s="88"/>
      <c r="Q844" s="88"/>
      <c r="R844" s="88"/>
      <c r="S844" s="88"/>
      <c r="T844" s="88"/>
      <c r="U844" s="88"/>
      <c r="V844" s="88"/>
      <c r="W844" s="88"/>
      <c r="X844" s="88"/>
      <c r="Y844" s="88"/>
      <c r="Z844" s="88"/>
    </row>
    <row r="845" spans="1:26" ht="30.75" customHeight="1">
      <c r="A845" s="88"/>
      <c r="B845" s="88"/>
      <c r="C845" s="88"/>
      <c r="D845" s="88"/>
      <c r="E845" s="88"/>
      <c r="F845" s="88"/>
      <c r="G845" s="88"/>
      <c r="H845" s="88"/>
      <c r="I845" s="88"/>
      <c r="J845" s="88"/>
      <c r="K845" s="88"/>
      <c r="L845" s="88"/>
      <c r="M845" s="88"/>
      <c r="N845" s="88"/>
      <c r="O845" s="88"/>
      <c r="P845" s="88"/>
      <c r="Q845" s="88"/>
      <c r="R845" s="88"/>
      <c r="S845" s="88"/>
      <c r="T845" s="88"/>
      <c r="U845" s="88"/>
      <c r="V845" s="88"/>
      <c r="W845" s="88"/>
      <c r="X845" s="88"/>
      <c r="Y845" s="88"/>
      <c r="Z845" s="88"/>
    </row>
    <row r="846" spans="1:26" ht="30.75" customHeight="1">
      <c r="A846" s="88"/>
      <c r="B846" s="88"/>
      <c r="C846" s="88"/>
      <c r="D846" s="88"/>
      <c r="E846" s="88"/>
      <c r="F846" s="88"/>
      <c r="G846" s="88"/>
      <c r="H846" s="88"/>
      <c r="I846" s="88"/>
      <c r="J846" s="88"/>
      <c r="K846" s="88"/>
      <c r="L846" s="88"/>
      <c r="M846" s="88"/>
      <c r="N846" s="88"/>
      <c r="O846" s="88"/>
      <c r="P846" s="88"/>
      <c r="Q846" s="88"/>
      <c r="R846" s="88"/>
      <c r="S846" s="88"/>
      <c r="T846" s="88"/>
      <c r="U846" s="88"/>
      <c r="V846" s="88"/>
      <c r="W846" s="88"/>
      <c r="X846" s="88"/>
      <c r="Y846" s="88"/>
      <c r="Z846" s="88"/>
    </row>
    <row r="847" spans="1:26" ht="30.75" customHeight="1">
      <c r="A847" s="88"/>
      <c r="B847" s="88"/>
      <c r="C847" s="88"/>
      <c r="D847" s="88"/>
      <c r="E847" s="88"/>
      <c r="F847" s="88"/>
      <c r="G847" s="88"/>
      <c r="H847" s="88"/>
      <c r="I847" s="88"/>
      <c r="J847" s="88"/>
      <c r="K847" s="88"/>
      <c r="L847" s="88"/>
      <c r="M847" s="88"/>
      <c r="N847" s="88"/>
      <c r="O847" s="88"/>
      <c r="P847" s="88"/>
      <c r="Q847" s="88"/>
      <c r="R847" s="88"/>
      <c r="S847" s="88"/>
      <c r="T847" s="88"/>
      <c r="U847" s="88"/>
      <c r="V847" s="88"/>
      <c r="W847" s="88"/>
      <c r="X847" s="88"/>
      <c r="Y847" s="88"/>
      <c r="Z847" s="88"/>
    </row>
    <row r="848" spans="1:26" ht="30.75" customHeight="1">
      <c r="A848" s="88"/>
      <c r="B848" s="88"/>
      <c r="C848" s="88"/>
      <c r="D848" s="88"/>
      <c r="E848" s="88"/>
      <c r="F848" s="88"/>
      <c r="G848" s="88"/>
      <c r="H848" s="88"/>
      <c r="I848" s="88"/>
      <c r="J848" s="88"/>
      <c r="K848" s="88"/>
      <c r="L848" s="88"/>
      <c r="M848" s="88"/>
      <c r="N848" s="88"/>
      <c r="O848" s="88"/>
      <c r="P848" s="88"/>
      <c r="Q848" s="88"/>
      <c r="R848" s="88"/>
      <c r="S848" s="88"/>
      <c r="T848" s="88"/>
      <c r="U848" s="88"/>
      <c r="V848" s="88"/>
      <c r="W848" s="88"/>
      <c r="X848" s="88"/>
      <c r="Y848" s="88"/>
      <c r="Z848" s="88"/>
    </row>
    <row r="849" spans="1:26" ht="30.75" customHeight="1">
      <c r="A849" s="88"/>
      <c r="B849" s="88"/>
      <c r="C849" s="88"/>
      <c r="D849" s="88"/>
      <c r="E849" s="88"/>
      <c r="F849" s="88"/>
      <c r="G849" s="88"/>
      <c r="H849" s="88"/>
      <c r="I849" s="88"/>
      <c r="J849" s="88"/>
      <c r="K849" s="88"/>
      <c r="L849" s="88"/>
      <c r="M849" s="88"/>
      <c r="N849" s="88"/>
      <c r="O849" s="88"/>
      <c r="P849" s="88"/>
      <c r="Q849" s="88"/>
      <c r="R849" s="88"/>
      <c r="S849" s="88"/>
      <c r="T849" s="88"/>
      <c r="U849" s="88"/>
      <c r="V849" s="88"/>
      <c r="W849" s="88"/>
      <c r="X849" s="88"/>
      <c r="Y849" s="88"/>
      <c r="Z849" s="88"/>
    </row>
    <row r="850" spans="1:26" ht="30.75" customHeight="1">
      <c r="A850" s="88"/>
      <c r="B850" s="88"/>
      <c r="C850" s="88"/>
      <c r="D850" s="88"/>
      <c r="E850" s="88"/>
      <c r="F850" s="88"/>
      <c r="G850" s="88"/>
      <c r="H850" s="88"/>
      <c r="I850" s="88"/>
      <c r="J850" s="88"/>
      <c r="K850" s="88"/>
      <c r="L850" s="88"/>
      <c r="M850" s="88"/>
      <c r="N850" s="88"/>
      <c r="O850" s="88"/>
      <c r="P850" s="88"/>
      <c r="Q850" s="88"/>
      <c r="R850" s="88"/>
      <c r="S850" s="88"/>
      <c r="T850" s="88"/>
      <c r="U850" s="88"/>
      <c r="V850" s="88"/>
      <c r="W850" s="88"/>
      <c r="X850" s="88"/>
      <c r="Y850" s="88"/>
      <c r="Z850" s="88"/>
    </row>
    <row r="851" spans="1:26" ht="30.75" customHeight="1">
      <c r="A851" s="88"/>
      <c r="B851" s="88"/>
      <c r="C851" s="88"/>
      <c r="D851" s="88"/>
      <c r="E851" s="88"/>
      <c r="F851" s="88"/>
      <c r="G851" s="88"/>
      <c r="H851" s="88"/>
      <c r="I851" s="88"/>
      <c r="J851" s="88"/>
      <c r="K851" s="88"/>
      <c r="L851" s="88"/>
      <c r="M851" s="88"/>
      <c r="N851" s="88"/>
      <c r="O851" s="88"/>
      <c r="P851" s="88"/>
      <c r="Q851" s="88"/>
      <c r="R851" s="88"/>
      <c r="S851" s="88"/>
      <c r="T851" s="88"/>
      <c r="U851" s="88"/>
      <c r="V851" s="88"/>
      <c r="W851" s="88"/>
      <c r="X851" s="88"/>
      <c r="Y851" s="88"/>
      <c r="Z851" s="88"/>
    </row>
    <row r="852" spans="1:26" ht="30.75" customHeight="1">
      <c r="A852" s="88"/>
      <c r="B852" s="88"/>
      <c r="C852" s="88"/>
      <c r="D852" s="88"/>
      <c r="E852" s="88"/>
      <c r="F852" s="88"/>
      <c r="G852" s="88"/>
      <c r="H852" s="88"/>
      <c r="I852" s="88"/>
      <c r="J852" s="88"/>
      <c r="K852" s="88"/>
      <c r="L852" s="88"/>
      <c r="M852" s="88"/>
      <c r="N852" s="88"/>
      <c r="O852" s="88"/>
      <c r="P852" s="88"/>
      <c r="Q852" s="88"/>
      <c r="R852" s="88"/>
      <c r="S852" s="88"/>
      <c r="T852" s="88"/>
      <c r="U852" s="88"/>
      <c r="V852" s="88"/>
      <c r="W852" s="88"/>
      <c r="X852" s="88"/>
      <c r="Y852" s="88"/>
      <c r="Z852" s="88"/>
    </row>
    <row r="853" spans="1:26" ht="30.75" customHeight="1">
      <c r="A853" s="88"/>
      <c r="B853" s="88"/>
      <c r="C853" s="88"/>
      <c r="D853" s="88"/>
      <c r="E853" s="88"/>
      <c r="F853" s="88"/>
      <c r="G853" s="88"/>
      <c r="H853" s="88"/>
      <c r="I853" s="88"/>
      <c r="J853" s="88"/>
      <c r="K853" s="88"/>
      <c r="L853" s="88"/>
      <c r="M853" s="88"/>
      <c r="N853" s="88"/>
      <c r="O853" s="88"/>
      <c r="P853" s="88"/>
      <c r="Q853" s="88"/>
      <c r="R853" s="88"/>
      <c r="S853" s="88"/>
      <c r="T853" s="88"/>
      <c r="U853" s="88"/>
      <c r="V853" s="88"/>
      <c r="W853" s="88"/>
      <c r="X853" s="88"/>
      <c r="Y853" s="88"/>
      <c r="Z853" s="88"/>
    </row>
    <row r="854" spans="1:26" ht="30.75" customHeight="1">
      <c r="A854" s="88"/>
      <c r="B854" s="88"/>
      <c r="C854" s="88"/>
      <c r="D854" s="88"/>
      <c r="E854" s="88"/>
      <c r="F854" s="88"/>
      <c r="G854" s="88"/>
      <c r="H854" s="88"/>
      <c r="I854" s="88"/>
      <c r="J854" s="88"/>
      <c r="K854" s="88"/>
      <c r="L854" s="88"/>
      <c r="M854" s="88"/>
      <c r="N854" s="88"/>
      <c r="O854" s="88"/>
      <c r="P854" s="88"/>
      <c r="Q854" s="88"/>
      <c r="R854" s="88"/>
      <c r="S854" s="88"/>
      <c r="T854" s="88"/>
      <c r="U854" s="88"/>
      <c r="V854" s="88"/>
      <c r="W854" s="88"/>
      <c r="X854" s="88"/>
      <c r="Y854" s="88"/>
      <c r="Z854" s="88"/>
    </row>
    <row r="855" spans="1:26" ht="30.75" customHeight="1">
      <c r="A855" s="88"/>
      <c r="B855" s="88"/>
      <c r="C855" s="88"/>
      <c r="D855" s="88"/>
      <c r="E855" s="88"/>
      <c r="F855" s="88"/>
      <c r="G855" s="88"/>
      <c r="H855" s="88"/>
      <c r="I855" s="88"/>
      <c r="J855" s="88"/>
      <c r="K855" s="88"/>
      <c r="L855" s="88"/>
      <c r="M855" s="88"/>
      <c r="N855" s="88"/>
      <c r="O855" s="88"/>
      <c r="P855" s="88"/>
      <c r="Q855" s="88"/>
      <c r="R855" s="88"/>
      <c r="S855" s="88"/>
      <c r="T855" s="88"/>
      <c r="U855" s="88"/>
      <c r="V855" s="88"/>
      <c r="W855" s="88"/>
      <c r="X855" s="88"/>
      <c r="Y855" s="88"/>
      <c r="Z855" s="88"/>
    </row>
    <row r="856" spans="1:26" ht="30.75" customHeight="1">
      <c r="A856" s="88"/>
      <c r="B856" s="88"/>
      <c r="C856" s="88"/>
      <c r="D856" s="88"/>
      <c r="E856" s="88"/>
      <c r="F856" s="88"/>
      <c r="G856" s="88"/>
      <c r="H856" s="88"/>
      <c r="I856" s="88"/>
      <c r="J856" s="88"/>
      <c r="K856" s="88"/>
      <c r="L856" s="88"/>
      <c r="M856" s="88"/>
      <c r="N856" s="88"/>
      <c r="O856" s="88"/>
      <c r="P856" s="88"/>
      <c r="Q856" s="88"/>
      <c r="R856" s="88"/>
      <c r="S856" s="88"/>
      <c r="T856" s="88"/>
      <c r="U856" s="88"/>
      <c r="V856" s="88"/>
      <c r="W856" s="88"/>
      <c r="X856" s="88"/>
      <c r="Y856" s="88"/>
      <c r="Z856" s="88"/>
    </row>
    <row r="857" spans="1:26" ht="30.75" customHeight="1">
      <c r="A857" s="88"/>
      <c r="B857" s="88"/>
      <c r="C857" s="88"/>
      <c r="D857" s="88"/>
      <c r="E857" s="88"/>
      <c r="F857" s="88"/>
      <c r="G857" s="88"/>
      <c r="H857" s="88"/>
      <c r="I857" s="88"/>
      <c r="J857" s="88"/>
      <c r="K857" s="88"/>
      <c r="L857" s="88"/>
      <c r="M857" s="88"/>
      <c r="N857" s="88"/>
      <c r="O857" s="88"/>
      <c r="P857" s="88"/>
      <c r="Q857" s="88"/>
      <c r="R857" s="88"/>
      <c r="S857" s="88"/>
      <c r="T857" s="88"/>
      <c r="U857" s="88"/>
      <c r="V857" s="88"/>
      <c r="W857" s="88"/>
      <c r="X857" s="88"/>
      <c r="Y857" s="88"/>
      <c r="Z857" s="88"/>
    </row>
    <row r="858" spans="1:26" ht="30.75" customHeight="1">
      <c r="A858" s="88"/>
      <c r="B858" s="88"/>
      <c r="C858" s="88"/>
      <c r="D858" s="88"/>
      <c r="E858" s="88"/>
      <c r="F858" s="88"/>
      <c r="G858" s="88"/>
      <c r="H858" s="88"/>
      <c r="I858" s="88"/>
      <c r="J858" s="88"/>
      <c r="K858" s="88"/>
      <c r="L858" s="88"/>
      <c r="M858" s="88"/>
      <c r="N858" s="88"/>
      <c r="O858" s="88"/>
      <c r="P858" s="88"/>
      <c r="Q858" s="88"/>
      <c r="R858" s="88"/>
      <c r="S858" s="88"/>
      <c r="T858" s="88"/>
      <c r="U858" s="88"/>
      <c r="V858" s="88"/>
      <c r="W858" s="88"/>
      <c r="X858" s="88"/>
      <c r="Y858" s="88"/>
      <c r="Z858" s="88"/>
    </row>
    <row r="859" spans="1:26" ht="30.75" customHeight="1">
      <c r="A859" s="88"/>
      <c r="B859" s="88"/>
      <c r="C859" s="88"/>
      <c r="D859" s="88"/>
      <c r="E859" s="88"/>
      <c r="F859" s="88"/>
      <c r="G859" s="88"/>
      <c r="H859" s="88"/>
      <c r="I859" s="88"/>
      <c r="J859" s="88"/>
      <c r="K859" s="88"/>
      <c r="L859" s="88"/>
      <c r="M859" s="88"/>
      <c r="N859" s="88"/>
      <c r="O859" s="88"/>
      <c r="P859" s="88"/>
      <c r="Q859" s="88"/>
      <c r="R859" s="88"/>
      <c r="S859" s="88"/>
      <c r="T859" s="88"/>
      <c r="U859" s="88"/>
      <c r="V859" s="88"/>
      <c r="W859" s="88"/>
      <c r="X859" s="88"/>
      <c r="Y859" s="88"/>
      <c r="Z859" s="88"/>
    </row>
    <row r="860" spans="1:26" ht="30.75" customHeight="1">
      <c r="A860" s="88"/>
      <c r="B860" s="88"/>
      <c r="C860" s="88"/>
      <c r="D860" s="88"/>
      <c r="E860" s="88"/>
      <c r="F860" s="88"/>
      <c r="G860" s="88"/>
      <c r="H860" s="88"/>
      <c r="I860" s="88"/>
      <c r="J860" s="88"/>
      <c r="K860" s="88"/>
      <c r="L860" s="88"/>
      <c r="M860" s="88"/>
      <c r="N860" s="88"/>
      <c r="O860" s="88"/>
      <c r="P860" s="88"/>
      <c r="Q860" s="88"/>
      <c r="R860" s="88"/>
      <c r="S860" s="88"/>
      <c r="T860" s="88"/>
      <c r="U860" s="88"/>
      <c r="V860" s="88"/>
      <c r="W860" s="88"/>
      <c r="X860" s="88"/>
      <c r="Y860" s="88"/>
      <c r="Z860" s="88"/>
    </row>
    <row r="861" spans="1:26" ht="30.75" customHeight="1">
      <c r="A861" s="88"/>
      <c r="B861" s="88"/>
      <c r="C861" s="88"/>
      <c r="D861" s="88"/>
      <c r="E861" s="88"/>
      <c r="F861" s="88"/>
      <c r="G861" s="88"/>
      <c r="H861" s="88"/>
      <c r="I861" s="88"/>
      <c r="J861" s="88"/>
      <c r="K861" s="88"/>
      <c r="L861" s="88"/>
      <c r="M861" s="88"/>
      <c r="N861" s="88"/>
      <c r="O861" s="88"/>
      <c r="P861" s="88"/>
      <c r="Q861" s="88"/>
      <c r="R861" s="88"/>
      <c r="S861" s="88"/>
      <c r="T861" s="88"/>
      <c r="U861" s="88"/>
      <c r="V861" s="88"/>
      <c r="W861" s="88"/>
      <c r="X861" s="88"/>
      <c r="Y861" s="88"/>
      <c r="Z861" s="88"/>
    </row>
    <row r="862" spans="1:26" ht="30.75" customHeight="1">
      <c r="A862" s="88"/>
      <c r="B862" s="88"/>
      <c r="C862" s="88"/>
      <c r="D862" s="88"/>
      <c r="E862" s="88"/>
      <c r="F862" s="88"/>
      <c r="G862" s="88"/>
      <c r="H862" s="88"/>
      <c r="I862" s="88"/>
      <c r="J862" s="88"/>
      <c r="K862" s="88"/>
      <c r="L862" s="88"/>
      <c r="M862" s="88"/>
      <c r="N862" s="88"/>
      <c r="O862" s="88"/>
      <c r="P862" s="88"/>
      <c r="Q862" s="88"/>
      <c r="R862" s="88"/>
      <c r="S862" s="88"/>
      <c r="T862" s="88"/>
      <c r="U862" s="88"/>
      <c r="V862" s="88"/>
      <c r="W862" s="88"/>
      <c r="X862" s="88"/>
      <c r="Y862" s="88"/>
      <c r="Z862" s="88"/>
    </row>
    <row r="863" spans="1:26" ht="30.75" customHeight="1">
      <c r="A863" s="88"/>
      <c r="B863" s="88"/>
      <c r="C863" s="88"/>
      <c r="D863" s="88"/>
      <c r="E863" s="88"/>
      <c r="F863" s="88"/>
      <c r="G863" s="88"/>
      <c r="H863" s="88"/>
      <c r="I863" s="88"/>
      <c r="J863" s="88"/>
      <c r="K863" s="88"/>
      <c r="L863" s="88"/>
      <c r="M863" s="88"/>
      <c r="N863" s="88"/>
      <c r="O863" s="88"/>
      <c r="P863" s="88"/>
      <c r="Q863" s="88"/>
      <c r="R863" s="88"/>
      <c r="S863" s="88"/>
      <c r="T863" s="88"/>
      <c r="U863" s="88"/>
      <c r="V863" s="88"/>
      <c r="W863" s="88"/>
      <c r="X863" s="88"/>
      <c r="Y863" s="88"/>
      <c r="Z863" s="88"/>
    </row>
    <row r="864" spans="1:26" ht="30.75" customHeight="1">
      <c r="A864" s="88"/>
      <c r="B864" s="88"/>
      <c r="C864" s="88"/>
      <c r="D864" s="88"/>
      <c r="E864" s="88"/>
      <c r="F864" s="88"/>
      <c r="G864" s="88"/>
      <c r="H864" s="88"/>
      <c r="I864" s="88"/>
      <c r="J864" s="88"/>
      <c r="K864" s="88"/>
      <c r="L864" s="88"/>
      <c r="M864" s="88"/>
      <c r="N864" s="88"/>
      <c r="O864" s="88"/>
      <c r="P864" s="88"/>
      <c r="Q864" s="88"/>
      <c r="R864" s="88"/>
      <c r="S864" s="88"/>
      <c r="T864" s="88"/>
      <c r="U864" s="88"/>
      <c r="V864" s="88"/>
      <c r="W864" s="88"/>
      <c r="X864" s="88"/>
      <c r="Y864" s="88"/>
      <c r="Z864" s="88"/>
    </row>
    <row r="865" spans="1:26" ht="30.75" customHeight="1">
      <c r="A865" s="88"/>
      <c r="B865" s="88"/>
      <c r="C865" s="88"/>
      <c r="D865" s="88"/>
      <c r="E865" s="88"/>
      <c r="F865" s="88"/>
      <c r="G865" s="88"/>
      <c r="H865" s="88"/>
      <c r="I865" s="88"/>
      <c r="J865" s="88"/>
      <c r="K865" s="88"/>
      <c r="L865" s="88"/>
      <c r="M865" s="88"/>
      <c r="N865" s="88"/>
      <c r="O865" s="88"/>
      <c r="P865" s="88"/>
      <c r="Q865" s="88"/>
      <c r="R865" s="88"/>
      <c r="S865" s="88"/>
      <c r="T865" s="88"/>
      <c r="U865" s="88"/>
      <c r="V865" s="88"/>
      <c r="W865" s="88"/>
      <c r="X865" s="88"/>
      <c r="Y865" s="88"/>
      <c r="Z865" s="88"/>
    </row>
    <row r="866" spans="1:26" ht="30.75" customHeight="1">
      <c r="A866" s="88"/>
      <c r="B866" s="88"/>
      <c r="C866" s="88"/>
      <c r="D866" s="88"/>
      <c r="E866" s="88"/>
      <c r="F866" s="88"/>
      <c r="G866" s="88"/>
      <c r="H866" s="88"/>
      <c r="I866" s="88"/>
      <c r="J866" s="88"/>
      <c r="K866" s="88"/>
      <c r="L866" s="88"/>
      <c r="M866" s="88"/>
      <c r="N866" s="88"/>
      <c r="O866" s="88"/>
      <c r="P866" s="88"/>
      <c r="Q866" s="88"/>
      <c r="R866" s="88"/>
      <c r="S866" s="88"/>
      <c r="T866" s="88"/>
      <c r="U866" s="88"/>
      <c r="V866" s="88"/>
      <c r="W866" s="88"/>
      <c r="X866" s="88"/>
      <c r="Y866" s="88"/>
      <c r="Z866" s="88"/>
    </row>
    <row r="867" spans="1:26" ht="30.75" customHeight="1">
      <c r="A867" s="88"/>
      <c r="B867" s="88"/>
      <c r="C867" s="88"/>
      <c r="D867" s="88"/>
      <c r="E867" s="88"/>
      <c r="F867" s="88"/>
      <c r="G867" s="88"/>
      <c r="H867" s="88"/>
      <c r="I867" s="88"/>
      <c r="J867" s="88"/>
      <c r="K867" s="88"/>
      <c r="L867" s="88"/>
      <c r="M867" s="88"/>
      <c r="N867" s="88"/>
      <c r="O867" s="88"/>
      <c r="P867" s="88"/>
      <c r="Q867" s="88"/>
      <c r="R867" s="88"/>
      <c r="S867" s="88"/>
      <c r="T867" s="88"/>
      <c r="U867" s="88"/>
      <c r="V867" s="88"/>
      <c r="W867" s="88"/>
      <c r="X867" s="88"/>
      <c r="Y867" s="88"/>
      <c r="Z867" s="88"/>
    </row>
    <row r="868" spans="1:26" ht="30.75" customHeight="1">
      <c r="A868" s="88"/>
      <c r="B868" s="88"/>
      <c r="C868" s="88"/>
      <c r="D868" s="88"/>
      <c r="E868" s="88"/>
      <c r="F868" s="88"/>
      <c r="G868" s="88"/>
      <c r="H868" s="88"/>
      <c r="I868" s="88"/>
      <c r="J868" s="88"/>
      <c r="K868" s="88"/>
      <c r="L868" s="88"/>
      <c r="M868" s="88"/>
      <c r="N868" s="88"/>
      <c r="O868" s="88"/>
      <c r="P868" s="88"/>
      <c r="Q868" s="88"/>
      <c r="R868" s="88"/>
      <c r="S868" s="88"/>
      <c r="T868" s="88"/>
      <c r="U868" s="88"/>
      <c r="V868" s="88"/>
      <c r="W868" s="88"/>
      <c r="X868" s="88"/>
      <c r="Y868" s="88"/>
      <c r="Z868" s="88"/>
    </row>
    <row r="869" spans="1:26" ht="30.75" customHeight="1">
      <c r="A869" s="88"/>
      <c r="B869" s="88"/>
      <c r="C869" s="88"/>
      <c r="D869" s="88"/>
      <c r="E869" s="88"/>
      <c r="F869" s="88"/>
      <c r="G869" s="88"/>
      <c r="H869" s="88"/>
      <c r="I869" s="88"/>
      <c r="J869" s="88"/>
      <c r="K869" s="88"/>
      <c r="L869" s="88"/>
      <c r="M869" s="88"/>
      <c r="N869" s="88"/>
      <c r="O869" s="88"/>
      <c r="P869" s="88"/>
      <c r="Q869" s="88"/>
      <c r="R869" s="88"/>
      <c r="S869" s="88"/>
      <c r="T869" s="88"/>
      <c r="U869" s="88"/>
      <c r="V869" s="88"/>
      <c r="W869" s="88"/>
      <c r="X869" s="88"/>
      <c r="Y869" s="88"/>
      <c r="Z869" s="88"/>
    </row>
    <row r="870" spans="1:26" ht="30.75" customHeight="1">
      <c r="A870" s="88"/>
      <c r="B870" s="88"/>
      <c r="C870" s="88"/>
      <c r="D870" s="88"/>
      <c r="E870" s="88"/>
      <c r="F870" s="88"/>
      <c r="G870" s="88"/>
      <c r="H870" s="88"/>
      <c r="I870" s="88"/>
      <c r="J870" s="88"/>
      <c r="K870" s="88"/>
      <c r="L870" s="88"/>
      <c r="M870" s="88"/>
      <c r="N870" s="88"/>
      <c r="O870" s="88"/>
      <c r="P870" s="88"/>
      <c r="Q870" s="88"/>
      <c r="R870" s="88"/>
      <c r="S870" s="88"/>
      <c r="T870" s="88"/>
      <c r="U870" s="88"/>
      <c r="V870" s="88"/>
      <c r="W870" s="88"/>
      <c r="X870" s="88"/>
      <c r="Y870" s="88"/>
      <c r="Z870" s="88"/>
    </row>
    <row r="871" spans="1:26" ht="30.75" customHeight="1">
      <c r="A871" s="88"/>
      <c r="B871" s="88"/>
      <c r="C871" s="88"/>
      <c r="D871" s="88"/>
      <c r="E871" s="88"/>
      <c r="F871" s="88"/>
      <c r="G871" s="88"/>
      <c r="H871" s="88"/>
      <c r="I871" s="88"/>
      <c r="J871" s="88"/>
      <c r="K871" s="88"/>
      <c r="L871" s="88"/>
      <c r="M871" s="88"/>
      <c r="N871" s="88"/>
      <c r="O871" s="88"/>
      <c r="P871" s="88"/>
      <c r="Q871" s="88"/>
      <c r="R871" s="88"/>
      <c r="S871" s="88"/>
      <c r="T871" s="88"/>
      <c r="U871" s="88"/>
      <c r="V871" s="88"/>
      <c r="W871" s="88"/>
      <c r="X871" s="88"/>
      <c r="Y871" s="88"/>
      <c r="Z871" s="88"/>
    </row>
    <row r="872" spans="1:26" ht="30.75" customHeight="1">
      <c r="A872" s="88"/>
      <c r="B872" s="88"/>
      <c r="C872" s="88"/>
      <c r="D872" s="88"/>
      <c r="E872" s="88"/>
      <c r="F872" s="88"/>
      <c r="G872" s="88"/>
      <c r="H872" s="88"/>
      <c r="I872" s="88"/>
      <c r="J872" s="88"/>
      <c r="K872" s="88"/>
      <c r="L872" s="88"/>
      <c r="M872" s="88"/>
      <c r="N872" s="88"/>
      <c r="O872" s="88"/>
      <c r="P872" s="88"/>
      <c r="Q872" s="88"/>
      <c r="R872" s="88"/>
      <c r="S872" s="88"/>
      <c r="T872" s="88"/>
      <c r="U872" s="88"/>
      <c r="V872" s="88"/>
      <c r="W872" s="88"/>
      <c r="X872" s="88"/>
      <c r="Y872" s="88"/>
      <c r="Z872" s="88"/>
    </row>
    <row r="873" spans="1:26" ht="30.75" customHeight="1">
      <c r="A873" s="88"/>
      <c r="B873" s="88"/>
      <c r="C873" s="88"/>
      <c r="D873" s="88"/>
      <c r="E873" s="88"/>
      <c r="F873" s="88"/>
      <c r="G873" s="88"/>
      <c r="H873" s="88"/>
      <c r="I873" s="88"/>
      <c r="J873" s="88"/>
      <c r="K873" s="88"/>
      <c r="L873" s="88"/>
      <c r="M873" s="88"/>
      <c r="N873" s="88"/>
      <c r="O873" s="88"/>
      <c r="P873" s="88"/>
      <c r="Q873" s="88"/>
      <c r="R873" s="88"/>
      <c r="S873" s="88"/>
      <c r="T873" s="88"/>
      <c r="U873" s="88"/>
      <c r="V873" s="88"/>
      <c r="W873" s="88"/>
      <c r="X873" s="88"/>
      <c r="Y873" s="88"/>
      <c r="Z873" s="88"/>
    </row>
    <row r="874" spans="1:26" ht="30.75" customHeight="1">
      <c r="A874" s="88"/>
      <c r="B874" s="88"/>
      <c r="C874" s="88"/>
      <c r="D874" s="88"/>
      <c r="E874" s="88"/>
      <c r="F874" s="88"/>
      <c r="G874" s="88"/>
      <c r="H874" s="88"/>
      <c r="I874" s="88"/>
      <c r="J874" s="88"/>
      <c r="K874" s="88"/>
      <c r="L874" s="88"/>
      <c r="M874" s="88"/>
      <c r="N874" s="88"/>
      <c r="O874" s="88"/>
      <c r="P874" s="88"/>
      <c r="Q874" s="88"/>
      <c r="R874" s="88"/>
      <c r="S874" s="88"/>
      <c r="T874" s="88"/>
      <c r="U874" s="88"/>
      <c r="V874" s="88"/>
      <c r="W874" s="88"/>
      <c r="X874" s="88"/>
      <c r="Y874" s="88"/>
      <c r="Z874" s="88"/>
    </row>
    <row r="875" spans="1:26" ht="30.75" customHeight="1">
      <c r="A875" s="88"/>
      <c r="B875" s="88"/>
      <c r="C875" s="88"/>
      <c r="D875" s="88"/>
      <c r="E875" s="88"/>
      <c r="F875" s="88"/>
      <c r="G875" s="88"/>
      <c r="H875" s="88"/>
      <c r="I875" s="88"/>
      <c r="J875" s="88"/>
      <c r="K875" s="88"/>
      <c r="L875" s="88"/>
      <c r="M875" s="88"/>
      <c r="N875" s="88"/>
      <c r="O875" s="88"/>
      <c r="P875" s="88"/>
      <c r="Q875" s="88"/>
      <c r="R875" s="88"/>
      <c r="S875" s="88"/>
      <c r="T875" s="88"/>
      <c r="U875" s="88"/>
      <c r="V875" s="88"/>
      <c r="W875" s="88"/>
      <c r="X875" s="88"/>
      <c r="Y875" s="88"/>
      <c r="Z875" s="88"/>
    </row>
    <row r="876" spans="1:26" ht="30.75" customHeight="1">
      <c r="A876" s="88"/>
      <c r="B876" s="88"/>
      <c r="C876" s="88"/>
      <c r="D876" s="88"/>
      <c r="E876" s="88"/>
      <c r="F876" s="88"/>
      <c r="G876" s="88"/>
      <c r="H876" s="88"/>
      <c r="I876" s="88"/>
      <c r="J876" s="88"/>
      <c r="K876" s="88"/>
      <c r="L876" s="88"/>
      <c r="M876" s="88"/>
      <c r="N876" s="88"/>
      <c r="O876" s="88"/>
      <c r="P876" s="88"/>
      <c r="Q876" s="88"/>
      <c r="R876" s="88"/>
      <c r="S876" s="88"/>
      <c r="T876" s="88"/>
      <c r="U876" s="88"/>
      <c r="V876" s="88"/>
      <c r="W876" s="88"/>
      <c r="X876" s="88"/>
      <c r="Y876" s="88"/>
      <c r="Z876" s="88"/>
    </row>
    <row r="877" spans="1:26" ht="30.75" customHeight="1">
      <c r="A877" s="88"/>
      <c r="B877" s="88"/>
      <c r="C877" s="88"/>
      <c r="D877" s="88"/>
      <c r="E877" s="88"/>
      <c r="F877" s="88"/>
      <c r="G877" s="88"/>
      <c r="H877" s="88"/>
      <c r="I877" s="88"/>
      <c r="J877" s="88"/>
      <c r="K877" s="88"/>
      <c r="L877" s="88"/>
      <c r="M877" s="88"/>
      <c r="N877" s="88"/>
      <c r="O877" s="88"/>
      <c r="P877" s="88"/>
      <c r="Q877" s="88"/>
      <c r="R877" s="88"/>
      <c r="S877" s="88"/>
      <c r="T877" s="88"/>
      <c r="U877" s="88"/>
      <c r="V877" s="88"/>
      <c r="W877" s="88"/>
      <c r="X877" s="88"/>
      <c r="Y877" s="88"/>
      <c r="Z877" s="88"/>
    </row>
    <row r="878" spans="1:26" ht="30.75" customHeight="1">
      <c r="A878" s="88"/>
      <c r="B878" s="88"/>
      <c r="C878" s="88"/>
      <c r="D878" s="88"/>
      <c r="E878" s="88"/>
      <c r="F878" s="88"/>
      <c r="G878" s="88"/>
      <c r="H878" s="88"/>
      <c r="I878" s="88"/>
      <c r="J878" s="88"/>
      <c r="K878" s="88"/>
      <c r="L878" s="88"/>
      <c r="M878" s="88"/>
      <c r="N878" s="88"/>
      <c r="O878" s="88"/>
      <c r="P878" s="88"/>
      <c r="Q878" s="88"/>
      <c r="R878" s="88"/>
      <c r="S878" s="88"/>
      <c r="T878" s="88"/>
      <c r="U878" s="88"/>
      <c r="V878" s="88"/>
      <c r="W878" s="88"/>
      <c r="X878" s="88"/>
      <c r="Y878" s="88"/>
      <c r="Z878" s="88"/>
    </row>
    <row r="879" spans="1:26" ht="30.75" customHeight="1">
      <c r="A879" s="88"/>
      <c r="B879" s="88"/>
      <c r="C879" s="88"/>
      <c r="D879" s="88"/>
      <c r="E879" s="88"/>
      <c r="F879" s="88"/>
      <c r="G879" s="88"/>
      <c r="H879" s="88"/>
      <c r="I879" s="88"/>
      <c r="J879" s="88"/>
      <c r="K879" s="88"/>
      <c r="L879" s="88"/>
      <c r="M879" s="88"/>
      <c r="N879" s="88"/>
      <c r="O879" s="88"/>
      <c r="P879" s="88"/>
      <c r="Q879" s="88"/>
      <c r="R879" s="88"/>
      <c r="S879" s="88"/>
      <c r="T879" s="88"/>
      <c r="U879" s="88"/>
      <c r="V879" s="88"/>
      <c r="W879" s="88"/>
      <c r="X879" s="88"/>
      <c r="Y879" s="88"/>
      <c r="Z879" s="88"/>
    </row>
    <row r="880" spans="1:26" ht="30.75" customHeight="1">
      <c r="A880" s="88"/>
      <c r="B880" s="88"/>
      <c r="C880" s="88"/>
      <c r="D880" s="88"/>
      <c r="E880" s="88"/>
      <c r="F880" s="88"/>
      <c r="G880" s="88"/>
      <c r="H880" s="88"/>
      <c r="I880" s="88"/>
      <c r="J880" s="88"/>
      <c r="K880" s="88"/>
      <c r="L880" s="88"/>
      <c r="M880" s="88"/>
      <c r="N880" s="88"/>
      <c r="O880" s="88"/>
      <c r="P880" s="88"/>
      <c r="Q880" s="88"/>
      <c r="R880" s="88"/>
      <c r="S880" s="88"/>
      <c r="T880" s="88"/>
      <c r="U880" s="88"/>
      <c r="V880" s="88"/>
      <c r="W880" s="88"/>
      <c r="X880" s="88"/>
      <c r="Y880" s="88"/>
      <c r="Z880" s="88"/>
    </row>
    <row r="881" spans="1:26" ht="30.75" customHeight="1">
      <c r="A881" s="88"/>
      <c r="B881" s="88"/>
      <c r="C881" s="88"/>
      <c r="D881" s="88"/>
      <c r="E881" s="88"/>
      <c r="F881" s="88"/>
      <c r="G881" s="88"/>
      <c r="H881" s="88"/>
      <c r="I881" s="88"/>
      <c r="J881" s="88"/>
      <c r="K881" s="88"/>
      <c r="L881" s="88"/>
      <c r="M881" s="88"/>
      <c r="N881" s="88"/>
      <c r="O881" s="88"/>
      <c r="P881" s="88"/>
      <c r="Q881" s="88"/>
      <c r="R881" s="88"/>
      <c r="S881" s="88"/>
      <c r="T881" s="88"/>
      <c r="U881" s="88"/>
      <c r="V881" s="88"/>
      <c r="W881" s="88"/>
      <c r="X881" s="88"/>
      <c r="Y881" s="88"/>
      <c r="Z881" s="88"/>
    </row>
    <row r="882" spans="1:26" ht="30.75" customHeight="1">
      <c r="A882" s="88"/>
      <c r="B882" s="88"/>
      <c r="C882" s="88"/>
      <c r="D882" s="88"/>
      <c r="E882" s="88"/>
      <c r="F882" s="88"/>
      <c r="G882" s="88"/>
      <c r="H882" s="88"/>
      <c r="I882" s="88"/>
      <c r="J882" s="88"/>
      <c r="K882" s="88"/>
      <c r="L882" s="88"/>
      <c r="M882" s="88"/>
      <c r="N882" s="88"/>
      <c r="O882" s="88"/>
      <c r="P882" s="88"/>
      <c r="Q882" s="88"/>
      <c r="R882" s="88"/>
      <c r="S882" s="88"/>
      <c r="T882" s="88"/>
      <c r="U882" s="88"/>
      <c r="V882" s="88"/>
      <c r="W882" s="88"/>
      <c r="X882" s="88"/>
      <c r="Y882" s="88"/>
      <c r="Z882" s="88"/>
    </row>
    <row r="883" spans="1:26" ht="30.75" customHeight="1">
      <c r="A883" s="88"/>
      <c r="B883" s="88"/>
      <c r="C883" s="88"/>
      <c r="D883" s="88"/>
      <c r="E883" s="88"/>
      <c r="F883" s="88"/>
      <c r="G883" s="88"/>
      <c r="H883" s="88"/>
      <c r="I883" s="88"/>
      <c r="J883" s="88"/>
      <c r="K883" s="88"/>
      <c r="L883" s="88"/>
      <c r="M883" s="88"/>
      <c r="N883" s="88"/>
      <c r="O883" s="88"/>
      <c r="P883" s="88"/>
      <c r="Q883" s="88"/>
      <c r="R883" s="88"/>
      <c r="S883" s="88"/>
      <c r="T883" s="88"/>
      <c r="U883" s="88"/>
      <c r="V883" s="88"/>
      <c r="W883" s="88"/>
      <c r="X883" s="88"/>
      <c r="Y883" s="88"/>
      <c r="Z883" s="88"/>
    </row>
    <row r="884" spans="1:26" ht="30.75" customHeight="1">
      <c r="A884" s="88"/>
      <c r="B884" s="88"/>
      <c r="C884" s="88"/>
      <c r="D884" s="88"/>
      <c r="E884" s="88"/>
      <c r="F884" s="88"/>
      <c r="G884" s="88"/>
      <c r="H884" s="88"/>
      <c r="I884" s="88"/>
      <c r="J884" s="88"/>
      <c r="K884" s="88"/>
      <c r="L884" s="88"/>
      <c r="M884" s="88"/>
      <c r="N884" s="88"/>
      <c r="O884" s="88"/>
      <c r="P884" s="88"/>
      <c r="Q884" s="88"/>
      <c r="R884" s="88"/>
      <c r="S884" s="88"/>
      <c r="T884" s="88"/>
      <c r="U884" s="88"/>
      <c r="V884" s="88"/>
      <c r="W884" s="88"/>
      <c r="X884" s="88"/>
      <c r="Y884" s="88"/>
      <c r="Z884" s="88"/>
    </row>
    <row r="885" spans="1:26" ht="30.75" customHeight="1">
      <c r="A885" s="88"/>
      <c r="B885" s="88"/>
      <c r="C885" s="88"/>
      <c r="D885" s="88"/>
      <c r="E885" s="88"/>
      <c r="F885" s="88"/>
      <c r="G885" s="88"/>
      <c r="H885" s="88"/>
      <c r="I885" s="88"/>
      <c r="J885" s="88"/>
      <c r="K885" s="88"/>
      <c r="L885" s="88"/>
      <c r="M885" s="88"/>
      <c r="N885" s="88"/>
      <c r="O885" s="88"/>
      <c r="P885" s="88"/>
      <c r="Q885" s="88"/>
      <c r="R885" s="88"/>
      <c r="S885" s="88"/>
      <c r="T885" s="88"/>
      <c r="U885" s="88"/>
      <c r="V885" s="88"/>
      <c r="W885" s="88"/>
      <c r="X885" s="88"/>
      <c r="Y885" s="88"/>
      <c r="Z885" s="88"/>
    </row>
    <row r="886" spans="1:26" ht="30.75" customHeight="1">
      <c r="A886" s="88"/>
      <c r="B886" s="88"/>
      <c r="C886" s="88"/>
      <c r="D886" s="88"/>
      <c r="E886" s="88"/>
      <c r="F886" s="88"/>
      <c r="G886" s="88"/>
      <c r="H886" s="88"/>
      <c r="I886" s="88"/>
      <c r="J886" s="88"/>
      <c r="K886" s="88"/>
      <c r="L886" s="88"/>
      <c r="M886" s="88"/>
      <c r="N886" s="88"/>
      <c r="O886" s="88"/>
      <c r="P886" s="88"/>
      <c r="Q886" s="88"/>
      <c r="R886" s="88"/>
      <c r="S886" s="88"/>
      <c r="T886" s="88"/>
      <c r="U886" s="88"/>
      <c r="V886" s="88"/>
      <c r="W886" s="88"/>
      <c r="X886" s="88"/>
      <c r="Y886" s="88"/>
      <c r="Z886" s="88"/>
    </row>
    <row r="887" spans="1:26" ht="30.75" customHeight="1">
      <c r="A887" s="88"/>
      <c r="B887" s="88"/>
      <c r="C887" s="88"/>
      <c r="D887" s="88"/>
      <c r="E887" s="88"/>
      <c r="F887" s="88"/>
      <c r="G887" s="88"/>
      <c r="H887" s="88"/>
      <c r="I887" s="88"/>
      <c r="J887" s="88"/>
      <c r="K887" s="88"/>
      <c r="L887" s="88"/>
      <c r="M887" s="88"/>
      <c r="N887" s="88"/>
      <c r="O887" s="88"/>
      <c r="P887" s="88"/>
      <c r="Q887" s="88"/>
      <c r="R887" s="88"/>
      <c r="S887" s="88"/>
      <c r="T887" s="88"/>
      <c r="U887" s="88"/>
      <c r="V887" s="88"/>
      <c r="W887" s="88"/>
      <c r="X887" s="88"/>
      <c r="Y887" s="88"/>
      <c r="Z887" s="88"/>
    </row>
    <row r="888" spans="1:26" ht="30.75" customHeight="1">
      <c r="A888" s="88"/>
      <c r="B888" s="88"/>
      <c r="C888" s="88"/>
      <c r="D888" s="88"/>
      <c r="E888" s="88"/>
      <c r="F888" s="88"/>
      <c r="G888" s="88"/>
      <c r="H888" s="88"/>
      <c r="I888" s="88"/>
      <c r="J888" s="88"/>
      <c r="K888" s="88"/>
      <c r="L888" s="88"/>
      <c r="M888" s="88"/>
      <c r="N888" s="88"/>
      <c r="O888" s="88"/>
      <c r="P888" s="88"/>
      <c r="Q888" s="88"/>
      <c r="R888" s="88"/>
      <c r="S888" s="88"/>
      <c r="T888" s="88"/>
      <c r="U888" s="88"/>
      <c r="V888" s="88"/>
      <c r="W888" s="88"/>
      <c r="X888" s="88"/>
      <c r="Y888" s="88"/>
      <c r="Z888" s="88"/>
    </row>
    <row r="889" spans="1:26" ht="30.75" customHeight="1">
      <c r="A889" s="88"/>
      <c r="B889" s="88"/>
      <c r="C889" s="88"/>
      <c r="D889" s="88"/>
      <c r="E889" s="88"/>
      <c r="F889" s="88"/>
      <c r="G889" s="88"/>
      <c r="H889" s="88"/>
      <c r="I889" s="88"/>
      <c r="J889" s="88"/>
      <c r="K889" s="88"/>
      <c r="L889" s="88"/>
      <c r="M889" s="88"/>
      <c r="N889" s="88"/>
      <c r="O889" s="88"/>
      <c r="P889" s="88"/>
      <c r="Q889" s="88"/>
      <c r="R889" s="88"/>
      <c r="S889" s="88"/>
      <c r="T889" s="88"/>
      <c r="U889" s="88"/>
      <c r="V889" s="88"/>
      <c r="W889" s="88"/>
      <c r="X889" s="88"/>
      <c r="Y889" s="88"/>
      <c r="Z889" s="88"/>
    </row>
    <row r="890" spans="1:26" ht="30.75" customHeight="1">
      <c r="A890" s="88"/>
      <c r="B890" s="88"/>
      <c r="C890" s="88"/>
      <c r="D890" s="88"/>
      <c r="E890" s="88"/>
      <c r="F890" s="88"/>
      <c r="G890" s="88"/>
      <c r="H890" s="88"/>
      <c r="I890" s="88"/>
      <c r="J890" s="88"/>
      <c r="K890" s="88"/>
      <c r="L890" s="88"/>
      <c r="M890" s="88"/>
      <c r="N890" s="88"/>
      <c r="O890" s="88"/>
      <c r="P890" s="88"/>
      <c r="Q890" s="88"/>
      <c r="R890" s="88"/>
      <c r="S890" s="88"/>
      <c r="T890" s="88"/>
      <c r="U890" s="88"/>
      <c r="V890" s="88"/>
      <c r="W890" s="88"/>
      <c r="X890" s="88"/>
      <c r="Y890" s="88"/>
      <c r="Z890" s="88"/>
    </row>
    <row r="891" spans="1:26" ht="30.75" customHeight="1">
      <c r="A891" s="88"/>
      <c r="B891" s="88"/>
      <c r="C891" s="88"/>
      <c r="D891" s="88"/>
      <c r="E891" s="88"/>
      <c r="F891" s="88"/>
      <c r="G891" s="88"/>
      <c r="H891" s="88"/>
      <c r="I891" s="88"/>
      <c r="J891" s="88"/>
      <c r="K891" s="88"/>
      <c r="L891" s="88"/>
      <c r="M891" s="88"/>
      <c r="N891" s="88"/>
      <c r="O891" s="88"/>
      <c r="P891" s="88"/>
      <c r="Q891" s="88"/>
      <c r="R891" s="88"/>
      <c r="S891" s="88"/>
      <c r="T891" s="88"/>
      <c r="U891" s="88"/>
      <c r="V891" s="88"/>
      <c r="W891" s="88"/>
      <c r="X891" s="88"/>
      <c r="Y891" s="88"/>
      <c r="Z891" s="88"/>
    </row>
    <row r="892" spans="1:26" ht="30.75" customHeight="1">
      <c r="A892" s="88"/>
      <c r="B892" s="88"/>
      <c r="C892" s="88"/>
      <c r="D892" s="88"/>
      <c r="E892" s="88"/>
      <c r="F892" s="88"/>
      <c r="G892" s="88"/>
      <c r="H892" s="88"/>
      <c r="I892" s="88"/>
      <c r="J892" s="88"/>
      <c r="K892" s="88"/>
      <c r="L892" s="88"/>
      <c r="M892" s="88"/>
      <c r="N892" s="88"/>
      <c r="O892" s="88"/>
      <c r="P892" s="88"/>
      <c r="Q892" s="88"/>
      <c r="R892" s="88"/>
      <c r="S892" s="88"/>
      <c r="T892" s="88"/>
      <c r="U892" s="88"/>
      <c r="V892" s="88"/>
      <c r="W892" s="88"/>
      <c r="X892" s="88"/>
      <c r="Y892" s="88"/>
      <c r="Z892" s="88"/>
    </row>
    <row r="893" spans="1:26" ht="30.75" customHeight="1">
      <c r="A893" s="88"/>
      <c r="B893" s="88"/>
      <c r="C893" s="88"/>
      <c r="D893" s="88"/>
      <c r="E893" s="88"/>
      <c r="F893" s="88"/>
      <c r="G893" s="88"/>
      <c r="H893" s="88"/>
      <c r="I893" s="88"/>
      <c r="J893" s="88"/>
      <c r="K893" s="88"/>
      <c r="L893" s="88"/>
      <c r="M893" s="88"/>
      <c r="N893" s="88"/>
      <c r="O893" s="88"/>
      <c r="P893" s="88"/>
      <c r="Q893" s="88"/>
      <c r="R893" s="88"/>
      <c r="S893" s="88"/>
      <c r="T893" s="88"/>
      <c r="U893" s="88"/>
      <c r="V893" s="88"/>
      <c r="W893" s="88"/>
      <c r="X893" s="88"/>
      <c r="Y893" s="88"/>
      <c r="Z893" s="88"/>
    </row>
    <row r="894" spans="1:26" ht="30.75" customHeight="1">
      <c r="A894" s="88"/>
      <c r="B894" s="88"/>
      <c r="C894" s="88"/>
      <c r="D894" s="88"/>
      <c r="E894" s="88"/>
      <c r="F894" s="88"/>
      <c r="G894" s="88"/>
      <c r="H894" s="88"/>
      <c r="I894" s="88"/>
      <c r="J894" s="88"/>
      <c r="K894" s="88"/>
      <c r="L894" s="88"/>
      <c r="M894" s="88"/>
      <c r="N894" s="88"/>
      <c r="O894" s="88"/>
      <c r="P894" s="88"/>
      <c r="Q894" s="88"/>
      <c r="R894" s="88"/>
      <c r="S894" s="88"/>
      <c r="T894" s="88"/>
      <c r="U894" s="88"/>
      <c r="V894" s="88"/>
      <c r="W894" s="88"/>
      <c r="X894" s="88"/>
      <c r="Y894" s="88"/>
      <c r="Z894" s="88"/>
    </row>
    <row r="895" spans="1:26" ht="30.75" customHeight="1">
      <c r="A895" s="88"/>
      <c r="B895" s="88"/>
      <c r="C895" s="88"/>
      <c r="D895" s="88"/>
      <c r="E895" s="88"/>
      <c r="F895" s="88"/>
      <c r="G895" s="88"/>
      <c r="H895" s="88"/>
      <c r="I895" s="88"/>
      <c r="J895" s="88"/>
      <c r="K895" s="88"/>
      <c r="L895" s="88"/>
      <c r="M895" s="88"/>
      <c r="N895" s="88"/>
      <c r="O895" s="88"/>
      <c r="P895" s="88"/>
      <c r="Q895" s="88"/>
      <c r="R895" s="88"/>
      <c r="S895" s="88"/>
      <c r="T895" s="88"/>
      <c r="U895" s="88"/>
      <c r="V895" s="88"/>
      <c r="W895" s="88"/>
      <c r="X895" s="88"/>
      <c r="Y895" s="88"/>
      <c r="Z895" s="88"/>
    </row>
    <row r="896" spans="1:26" ht="30.75" customHeight="1">
      <c r="A896" s="88"/>
      <c r="B896" s="88"/>
      <c r="C896" s="88"/>
      <c r="D896" s="88"/>
      <c r="E896" s="88"/>
      <c r="F896" s="88"/>
      <c r="G896" s="88"/>
      <c r="H896" s="88"/>
      <c r="I896" s="88"/>
      <c r="J896" s="88"/>
      <c r="K896" s="88"/>
      <c r="L896" s="88"/>
      <c r="M896" s="88"/>
      <c r="N896" s="88"/>
      <c r="O896" s="88"/>
      <c r="P896" s="88"/>
      <c r="Q896" s="88"/>
      <c r="R896" s="88"/>
      <c r="S896" s="88"/>
      <c r="T896" s="88"/>
      <c r="U896" s="88"/>
      <c r="V896" s="88"/>
      <c r="W896" s="88"/>
      <c r="X896" s="88"/>
      <c r="Y896" s="88"/>
      <c r="Z896" s="88"/>
    </row>
    <row r="897" spans="1:26" ht="30.75" customHeight="1">
      <c r="A897" s="88"/>
      <c r="B897" s="88"/>
      <c r="C897" s="88"/>
      <c r="D897" s="88"/>
      <c r="E897" s="88"/>
      <c r="F897" s="88"/>
      <c r="G897" s="88"/>
      <c r="H897" s="88"/>
      <c r="I897" s="88"/>
      <c r="J897" s="88"/>
      <c r="K897" s="88"/>
      <c r="L897" s="88"/>
      <c r="M897" s="88"/>
      <c r="N897" s="88"/>
      <c r="O897" s="88"/>
      <c r="P897" s="88"/>
      <c r="Q897" s="88"/>
      <c r="R897" s="88"/>
      <c r="S897" s="88"/>
      <c r="T897" s="88"/>
      <c r="U897" s="88"/>
      <c r="V897" s="88"/>
      <c r="W897" s="88"/>
      <c r="X897" s="88"/>
      <c r="Y897" s="88"/>
      <c r="Z897" s="88"/>
    </row>
    <row r="898" spans="1:26" ht="30.75" customHeight="1">
      <c r="A898" s="88"/>
      <c r="B898" s="88"/>
      <c r="C898" s="88"/>
      <c r="D898" s="88"/>
      <c r="E898" s="88"/>
      <c r="F898" s="88"/>
      <c r="G898" s="88"/>
      <c r="H898" s="88"/>
      <c r="I898" s="88"/>
      <c r="J898" s="88"/>
      <c r="K898" s="88"/>
      <c r="L898" s="88"/>
      <c r="M898" s="88"/>
      <c r="N898" s="88"/>
      <c r="O898" s="88"/>
      <c r="P898" s="88"/>
      <c r="Q898" s="88"/>
      <c r="R898" s="88"/>
      <c r="S898" s="88"/>
      <c r="T898" s="88"/>
      <c r="U898" s="88"/>
      <c r="V898" s="88"/>
      <c r="W898" s="88"/>
      <c r="X898" s="88"/>
      <c r="Y898" s="88"/>
      <c r="Z898" s="88"/>
    </row>
    <row r="899" spans="1:26" ht="30.75" customHeight="1">
      <c r="A899" s="88"/>
      <c r="B899" s="88"/>
      <c r="C899" s="88"/>
      <c r="D899" s="88"/>
      <c r="E899" s="88"/>
      <c r="F899" s="88"/>
      <c r="G899" s="88"/>
      <c r="H899" s="88"/>
      <c r="I899" s="88"/>
      <c r="J899" s="88"/>
      <c r="K899" s="88"/>
      <c r="L899" s="88"/>
      <c r="M899" s="88"/>
      <c r="N899" s="88"/>
      <c r="O899" s="88"/>
      <c r="P899" s="88"/>
      <c r="Q899" s="88"/>
      <c r="R899" s="88"/>
      <c r="S899" s="88"/>
      <c r="T899" s="88"/>
      <c r="U899" s="88"/>
      <c r="V899" s="88"/>
      <c r="W899" s="88"/>
      <c r="X899" s="88"/>
      <c r="Y899" s="88"/>
      <c r="Z899" s="88"/>
    </row>
    <row r="900" spans="1:26" ht="30.75" customHeight="1">
      <c r="A900" s="88"/>
      <c r="B900" s="88"/>
      <c r="C900" s="88"/>
      <c r="D900" s="88"/>
      <c r="E900" s="88"/>
      <c r="F900" s="88"/>
      <c r="G900" s="88"/>
      <c r="H900" s="88"/>
      <c r="I900" s="88"/>
      <c r="J900" s="88"/>
      <c r="K900" s="88"/>
      <c r="L900" s="88"/>
      <c r="M900" s="88"/>
      <c r="N900" s="88"/>
      <c r="O900" s="88"/>
      <c r="P900" s="88"/>
      <c r="Q900" s="88"/>
      <c r="R900" s="88"/>
      <c r="S900" s="88"/>
      <c r="T900" s="88"/>
      <c r="U900" s="88"/>
      <c r="V900" s="88"/>
      <c r="W900" s="88"/>
      <c r="X900" s="88"/>
      <c r="Y900" s="88"/>
      <c r="Z900" s="88"/>
    </row>
    <row r="901" spans="1:26" ht="30.75" customHeight="1">
      <c r="A901" s="88"/>
      <c r="B901" s="88"/>
      <c r="C901" s="88"/>
      <c r="D901" s="88"/>
      <c r="E901" s="88"/>
      <c r="F901" s="88"/>
      <c r="G901" s="88"/>
      <c r="H901" s="88"/>
      <c r="I901" s="88"/>
      <c r="J901" s="88"/>
      <c r="K901" s="88"/>
      <c r="L901" s="88"/>
      <c r="M901" s="88"/>
      <c r="N901" s="88"/>
      <c r="O901" s="88"/>
      <c r="P901" s="88"/>
      <c r="Q901" s="88"/>
      <c r="R901" s="88"/>
      <c r="S901" s="88"/>
      <c r="T901" s="88"/>
      <c r="U901" s="88"/>
      <c r="V901" s="88"/>
      <c r="W901" s="88"/>
      <c r="X901" s="88"/>
      <c r="Y901" s="88"/>
      <c r="Z901" s="88"/>
    </row>
    <row r="902" spans="1:26" ht="30.75" customHeight="1">
      <c r="A902" s="88"/>
      <c r="B902" s="88"/>
      <c r="C902" s="88"/>
      <c r="D902" s="88"/>
      <c r="E902" s="88"/>
      <c r="F902" s="88"/>
      <c r="G902" s="88"/>
      <c r="H902" s="88"/>
      <c r="I902" s="88"/>
      <c r="J902" s="88"/>
      <c r="K902" s="88"/>
      <c r="L902" s="88"/>
      <c r="M902" s="88"/>
      <c r="N902" s="88"/>
      <c r="O902" s="88"/>
      <c r="P902" s="88"/>
      <c r="Q902" s="88"/>
      <c r="R902" s="88"/>
      <c r="S902" s="88"/>
      <c r="T902" s="88"/>
      <c r="U902" s="88"/>
      <c r="V902" s="88"/>
      <c r="W902" s="88"/>
      <c r="X902" s="88"/>
      <c r="Y902" s="88"/>
      <c r="Z902" s="88"/>
    </row>
    <row r="903" spans="1:26" ht="30.75" customHeight="1">
      <c r="A903" s="88"/>
      <c r="B903" s="88"/>
      <c r="C903" s="88"/>
      <c r="D903" s="88"/>
      <c r="E903" s="88"/>
      <c r="F903" s="88"/>
      <c r="G903" s="88"/>
      <c r="H903" s="88"/>
      <c r="I903" s="88"/>
      <c r="J903" s="88"/>
      <c r="K903" s="88"/>
      <c r="L903" s="88"/>
      <c r="M903" s="88"/>
      <c r="N903" s="88"/>
      <c r="O903" s="88"/>
      <c r="P903" s="88"/>
      <c r="Q903" s="88"/>
      <c r="R903" s="88"/>
      <c r="S903" s="88"/>
      <c r="T903" s="88"/>
      <c r="U903" s="88"/>
      <c r="V903" s="88"/>
      <c r="W903" s="88"/>
      <c r="X903" s="88"/>
      <c r="Y903" s="88"/>
      <c r="Z903" s="88"/>
    </row>
    <row r="904" spans="1:26" ht="30.75" customHeight="1">
      <c r="A904" s="88"/>
      <c r="B904" s="88"/>
      <c r="C904" s="88"/>
      <c r="D904" s="88"/>
      <c r="E904" s="88"/>
      <c r="F904" s="88"/>
      <c r="G904" s="88"/>
      <c r="H904" s="88"/>
      <c r="I904" s="88"/>
      <c r="J904" s="88"/>
      <c r="K904" s="88"/>
      <c r="L904" s="88"/>
      <c r="M904" s="88"/>
      <c r="N904" s="88"/>
      <c r="O904" s="88"/>
      <c r="P904" s="88"/>
      <c r="Q904" s="88"/>
      <c r="R904" s="88"/>
      <c r="S904" s="88"/>
      <c r="T904" s="88"/>
      <c r="U904" s="88"/>
      <c r="V904" s="88"/>
      <c r="W904" s="88"/>
      <c r="X904" s="88"/>
      <c r="Y904" s="88"/>
      <c r="Z904" s="88"/>
    </row>
    <row r="905" spans="1:26" ht="30.75" customHeight="1">
      <c r="A905" s="88"/>
      <c r="B905" s="88"/>
      <c r="C905" s="88"/>
      <c r="D905" s="88"/>
      <c r="E905" s="88"/>
      <c r="F905" s="88"/>
      <c r="G905" s="88"/>
      <c r="H905" s="88"/>
      <c r="I905" s="88"/>
      <c r="J905" s="88"/>
      <c r="K905" s="88"/>
      <c r="L905" s="88"/>
      <c r="M905" s="88"/>
      <c r="N905" s="88"/>
      <c r="O905" s="88"/>
      <c r="P905" s="88"/>
      <c r="Q905" s="88"/>
      <c r="R905" s="88"/>
      <c r="S905" s="88"/>
      <c r="T905" s="88"/>
      <c r="U905" s="88"/>
      <c r="V905" s="88"/>
      <c r="W905" s="88"/>
      <c r="X905" s="88"/>
      <c r="Y905" s="88"/>
      <c r="Z905" s="88"/>
    </row>
    <row r="906" spans="1:26" ht="30.75" customHeight="1">
      <c r="A906" s="88"/>
      <c r="B906" s="88"/>
      <c r="C906" s="88"/>
      <c r="D906" s="88"/>
      <c r="E906" s="88"/>
      <c r="F906" s="88"/>
      <c r="G906" s="88"/>
      <c r="H906" s="88"/>
      <c r="I906" s="88"/>
      <c r="J906" s="88"/>
      <c r="K906" s="88"/>
      <c r="L906" s="88"/>
      <c r="M906" s="88"/>
      <c r="N906" s="88"/>
      <c r="O906" s="88"/>
      <c r="P906" s="88"/>
      <c r="Q906" s="88"/>
      <c r="R906" s="88"/>
      <c r="S906" s="88"/>
      <c r="T906" s="88"/>
      <c r="U906" s="88"/>
      <c r="V906" s="88"/>
      <c r="W906" s="88"/>
      <c r="X906" s="88"/>
      <c r="Y906" s="88"/>
      <c r="Z906" s="88"/>
    </row>
    <row r="907" spans="1:26" ht="30.75" customHeight="1">
      <c r="A907" s="88"/>
      <c r="B907" s="88"/>
      <c r="C907" s="88"/>
      <c r="D907" s="88"/>
      <c r="E907" s="88"/>
      <c r="F907" s="88"/>
      <c r="G907" s="88"/>
      <c r="H907" s="88"/>
      <c r="I907" s="88"/>
      <c r="J907" s="88"/>
      <c r="K907" s="88"/>
      <c r="L907" s="88"/>
      <c r="M907" s="88"/>
      <c r="N907" s="88"/>
      <c r="O907" s="88"/>
      <c r="P907" s="88"/>
      <c r="Q907" s="88"/>
      <c r="R907" s="88"/>
      <c r="S907" s="88"/>
      <c r="T907" s="88"/>
      <c r="U907" s="88"/>
      <c r="V907" s="88"/>
      <c r="W907" s="88"/>
      <c r="X907" s="88"/>
      <c r="Y907" s="88"/>
      <c r="Z907" s="88"/>
    </row>
    <row r="908" spans="1:26" ht="30.75" customHeight="1">
      <c r="A908" s="88"/>
      <c r="B908" s="88"/>
      <c r="C908" s="88"/>
      <c r="D908" s="88"/>
      <c r="E908" s="88"/>
      <c r="F908" s="88"/>
      <c r="G908" s="88"/>
      <c r="H908" s="88"/>
      <c r="I908" s="88"/>
      <c r="J908" s="88"/>
      <c r="K908" s="88"/>
      <c r="L908" s="88"/>
      <c r="M908" s="88"/>
      <c r="N908" s="88"/>
      <c r="O908" s="88"/>
      <c r="P908" s="88"/>
      <c r="Q908" s="88"/>
      <c r="R908" s="88"/>
      <c r="S908" s="88"/>
      <c r="T908" s="88"/>
      <c r="U908" s="88"/>
      <c r="V908" s="88"/>
      <c r="W908" s="88"/>
      <c r="X908" s="88"/>
      <c r="Y908" s="88"/>
      <c r="Z908" s="88"/>
    </row>
    <row r="909" spans="1:26" ht="30.75" customHeight="1">
      <c r="A909" s="88"/>
      <c r="B909" s="88"/>
      <c r="C909" s="88"/>
      <c r="D909" s="88"/>
      <c r="E909" s="88"/>
      <c r="F909" s="88"/>
      <c r="G909" s="88"/>
      <c r="H909" s="88"/>
      <c r="I909" s="88"/>
      <c r="J909" s="88"/>
      <c r="K909" s="88"/>
      <c r="L909" s="88"/>
      <c r="M909" s="88"/>
      <c r="N909" s="88"/>
      <c r="O909" s="88"/>
      <c r="P909" s="88"/>
      <c r="Q909" s="88"/>
      <c r="R909" s="88"/>
      <c r="S909" s="88"/>
      <c r="T909" s="88"/>
      <c r="U909" s="88"/>
      <c r="V909" s="88"/>
      <c r="W909" s="88"/>
      <c r="X909" s="88"/>
      <c r="Y909" s="88"/>
      <c r="Z909" s="88"/>
    </row>
    <row r="910" spans="1:26" ht="30.75" customHeight="1">
      <c r="A910" s="88"/>
      <c r="B910" s="88"/>
      <c r="C910" s="88"/>
      <c r="D910" s="88"/>
      <c r="E910" s="88"/>
      <c r="F910" s="88"/>
      <c r="G910" s="88"/>
      <c r="H910" s="88"/>
      <c r="I910" s="88"/>
      <c r="J910" s="88"/>
      <c r="K910" s="88"/>
      <c r="L910" s="88"/>
      <c r="M910" s="88"/>
      <c r="N910" s="88"/>
      <c r="O910" s="88"/>
      <c r="P910" s="88"/>
      <c r="Q910" s="88"/>
      <c r="R910" s="88"/>
      <c r="S910" s="88"/>
      <c r="T910" s="88"/>
      <c r="U910" s="88"/>
      <c r="V910" s="88"/>
      <c r="W910" s="88"/>
      <c r="X910" s="88"/>
      <c r="Y910" s="88"/>
      <c r="Z910" s="88"/>
    </row>
    <row r="911" spans="1:26" ht="30.75" customHeight="1">
      <c r="A911" s="88"/>
      <c r="B911" s="88"/>
      <c r="C911" s="88"/>
      <c r="D911" s="88"/>
      <c r="E911" s="88"/>
      <c r="F911" s="88"/>
      <c r="G911" s="88"/>
      <c r="H911" s="88"/>
      <c r="I911" s="88"/>
      <c r="J911" s="88"/>
      <c r="K911" s="88"/>
      <c r="L911" s="88"/>
      <c r="M911" s="88"/>
      <c r="N911" s="88"/>
      <c r="O911" s="88"/>
      <c r="P911" s="88"/>
      <c r="Q911" s="88"/>
      <c r="R911" s="88"/>
      <c r="S911" s="88"/>
      <c r="T911" s="88"/>
      <c r="U911" s="88"/>
      <c r="V911" s="88"/>
      <c r="W911" s="88"/>
      <c r="X911" s="88"/>
      <c r="Y911" s="88"/>
      <c r="Z911" s="88"/>
    </row>
    <row r="912" spans="1:26" ht="30.75" customHeight="1">
      <c r="A912" s="88"/>
      <c r="B912" s="88"/>
      <c r="C912" s="88"/>
      <c r="D912" s="88"/>
      <c r="E912" s="88"/>
      <c r="F912" s="88"/>
      <c r="G912" s="88"/>
      <c r="H912" s="88"/>
      <c r="I912" s="88"/>
      <c r="J912" s="88"/>
      <c r="K912" s="88"/>
      <c r="L912" s="88"/>
      <c r="M912" s="88"/>
      <c r="N912" s="88"/>
      <c r="O912" s="88"/>
      <c r="P912" s="88"/>
      <c r="Q912" s="88"/>
      <c r="R912" s="88"/>
      <c r="S912" s="88"/>
      <c r="T912" s="88"/>
      <c r="U912" s="88"/>
      <c r="V912" s="88"/>
      <c r="W912" s="88"/>
      <c r="X912" s="88"/>
      <c r="Y912" s="88"/>
      <c r="Z912" s="88"/>
    </row>
    <row r="913" spans="1:26" ht="30.75" customHeight="1">
      <c r="A913" s="88"/>
      <c r="B913" s="88"/>
      <c r="C913" s="88"/>
      <c r="D913" s="88"/>
      <c r="E913" s="88"/>
      <c r="F913" s="88"/>
      <c r="G913" s="88"/>
      <c r="H913" s="88"/>
      <c r="I913" s="88"/>
      <c r="J913" s="88"/>
      <c r="K913" s="88"/>
      <c r="L913" s="88"/>
      <c r="M913" s="88"/>
      <c r="N913" s="88"/>
      <c r="O913" s="88"/>
      <c r="P913" s="88"/>
      <c r="Q913" s="88"/>
      <c r="R913" s="88"/>
      <c r="S913" s="88"/>
      <c r="T913" s="88"/>
      <c r="U913" s="88"/>
      <c r="V913" s="88"/>
      <c r="W913" s="88"/>
      <c r="X913" s="88"/>
      <c r="Y913" s="88"/>
      <c r="Z913" s="88"/>
    </row>
    <row r="914" spans="1:26" ht="30.75" customHeight="1">
      <c r="A914" s="88"/>
      <c r="B914" s="88"/>
      <c r="C914" s="88"/>
      <c r="D914" s="88"/>
      <c r="E914" s="88"/>
      <c r="F914" s="88"/>
      <c r="G914" s="88"/>
      <c r="H914" s="88"/>
      <c r="I914" s="88"/>
      <c r="J914" s="88"/>
      <c r="K914" s="88"/>
      <c r="L914" s="88"/>
      <c r="M914" s="88"/>
      <c r="N914" s="88"/>
      <c r="O914" s="88"/>
      <c r="P914" s="88"/>
      <c r="Q914" s="88"/>
      <c r="R914" s="88"/>
      <c r="S914" s="88"/>
      <c r="T914" s="88"/>
      <c r="U914" s="88"/>
      <c r="V914" s="88"/>
      <c r="W914" s="88"/>
      <c r="X914" s="88"/>
      <c r="Y914" s="88"/>
      <c r="Z914" s="88"/>
    </row>
    <row r="915" spans="1:26" ht="30.75" customHeight="1">
      <c r="A915" s="88"/>
      <c r="B915" s="88"/>
      <c r="C915" s="88"/>
      <c r="D915" s="88"/>
      <c r="E915" s="88"/>
      <c r="F915" s="88"/>
      <c r="G915" s="88"/>
      <c r="H915" s="88"/>
      <c r="I915" s="88"/>
      <c r="J915" s="88"/>
      <c r="K915" s="88"/>
      <c r="L915" s="88"/>
      <c r="M915" s="88"/>
      <c r="N915" s="88"/>
      <c r="O915" s="88"/>
      <c r="P915" s="88"/>
      <c r="Q915" s="88"/>
      <c r="R915" s="88"/>
      <c r="S915" s="88"/>
      <c r="T915" s="88"/>
      <c r="U915" s="88"/>
      <c r="V915" s="88"/>
      <c r="W915" s="88"/>
      <c r="X915" s="88"/>
      <c r="Y915" s="88"/>
      <c r="Z915" s="88"/>
    </row>
    <row r="916" spans="1:26" ht="30.75" customHeight="1">
      <c r="A916" s="88"/>
      <c r="B916" s="88"/>
      <c r="C916" s="88"/>
      <c r="D916" s="88"/>
      <c r="E916" s="88"/>
      <c r="F916" s="88"/>
      <c r="G916" s="88"/>
      <c r="H916" s="88"/>
      <c r="I916" s="88"/>
      <c r="J916" s="88"/>
      <c r="K916" s="88"/>
      <c r="L916" s="88"/>
      <c r="M916" s="88"/>
      <c r="N916" s="88"/>
      <c r="O916" s="88"/>
      <c r="P916" s="88"/>
      <c r="Q916" s="88"/>
      <c r="R916" s="88"/>
      <c r="S916" s="88"/>
      <c r="T916" s="88"/>
      <c r="U916" s="88"/>
      <c r="V916" s="88"/>
      <c r="W916" s="88"/>
      <c r="X916" s="88"/>
      <c r="Y916" s="88"/>
      <c r="Z916" s="88"/>
    </row>
    <row r="917" spans="1:26" ht="30.75" customHeight="1">
      <c r="A917" s="88"/>
      <c r="B917" s="88"/>
      <c r="C917" s="88"/>
      <c r="D917" s="88"/>
      <c r="E917" s="88"/>
      <c r="F917" s="88"/>
      <c r="G917" s="88"/>
      <c r="H917" s="88"/>
      <c r="I917" s="88"/>
      <c r="J917" s="88"/>
      <c r="K917" s="88"/>
      <c r="L917" s="88"/>
      <c r="M917" s="88"/>
      <c r="N917" s="88"/>
      <c r="O917" s="88"/>
      <c r="P917" s="88"/>
      <c r="Q917" s="88"/>
      <c r="R917" s="88"/>
      <c r="S917" s="88"/>
      <c r="T917" s="88"/>
      <c r="U917" s="88"/>
      <c r="V917" s="88"/>
      <c r="W917" s="88"/>
      <c r="X917" s="88"/>
      <c r="Y917" s="88"/>
      <c r="Z917" s="88"/>
    </row>
    <row r="918" spans="1:26" ht="30.75" customHeight="1">
      <c r="A918" s="88"/>
      <c r="B918" s="88"/>
      <c r="C918" s="88"/>
      <c r="D918" s="88"/>
      <c r="E918" s="88"/>
      <c r="F918" s="88"/>
      <c r="G918" s="88"/>
      <c r="H918" s="88"/>
      <c r="I918" s="88"/>
      <c r="J918" s="88"/>
      <c r="K918" s="88"/>
      <c r="L918" s="88"/>
      <c r="M918" s="88"/>
      <c r="N918" s="88"/>
      <c r="O918" s="88"/>
      <c r="P918" s="88"/>
      <c r="Q918" s="88"/>
      <c r="R918" s="88"/>
      <c r="S918" s="88"/>
      <c r="T918" s="88"/>
      <c r="U918" s="88"/>
      <c r="V918" s="88"/>
      <c r="W918" s="88"/>
      <c r="X918" s="88"/>
      <c r="Y918" s="88"/>
      <c r="Z918" s="88"/>
    </row>
    <row r="919" spans="1:26" ht="30.75" customHeight="1">
      <c r="A919" s="88"/>
      <c r="B919" s="88"/>
      <c r="C919" s="88"/>
      <c r="D919" s="88"/>
      <c r="E919" s="88"/>
      <c r="F919" s="88"/>
      <c r="G919" s="88"/>
      <c r="H919" s="88"/>
      <c r="I919" s="88"/>
      <c r="J919" s="88"/>
      <c r="K919" s="88"/>
      <c r="L919" s="88"/>
      <c r="M919" s="88"/>
      <c r="N919" s="88"/>
      <c r="O919" s="88"/>
      <c r="P919" s="88"/>
      <c r="Q919" s="88"/>
      <c r="R919" s="88"/>
      <c r="S919" s="88"/>
      <c r="T919" s="88"/>
      <c r="U919" s="88"/>
      <c r="V919" s="88"/>
      <c r="W919" s="88"/>
      <c r="X919" s="88"/>
      <c r="Y919" s="88"/>
      <c r="Z919" s="88"/>
    </row>
    <row r="920" spans="1:26" ht="30.75" customHeight="1">
      <c r="A920" s="88"/>
      <c r="B920" s="88"/>
      <c r="C920" s="88"/>
      <c r="D920" s="88"/>
      <c r="E920" s="88"/>
      <c r="F920" s="88"/>
      <c r="G920" s="88"/>
      <c r="H920" s="88"/>
      <c r="I920" s="88"/>
      <c r="J920" s="88"/>
      <c r="K920" s="88"/>
      <c r="L920" s="88"/>
      <c r="M920" s="88"/>
      <c r="N920" s="88"/>
      <c r="O920" s="88"/>
      <c r="P920" s="88"/>
      <c r="Q920" s="88"/>
      <c r="R920" s="88"/>
      <c r="S920" s="88"/>
      <c r="T920" s="88"/>
      <c r="U920" s="88"/>
      <c r="V920" s="88"/>
      <c r="W920" s="88"/>
      <c r="X920" s="88"/>
      <c r="Y920" s="88"/>
      <c r="Z920" s="88"/>
    </row>
    <row r="921" spans="1:26" ht="30.75" customHeight="1">
      <c r="A921" s="88"/>
      <c r="B921" s="88"/>
      <c r="C921" s="88"/>
      <c r="D921" s="88"/>
      <c r="E921" s="88"/>
      <c r="F921" s="88"/>
      <c r="G921" s="88"/>
      <c r="H921" s="88"/>
      <c r="I921" s="88"/>
      <c r="J921" s="88"/>
      <c r="K921" s="88"/>
      <c r="L921" s="88"/>
      <c r="M921" s="88"/>
      <c r="N921" s="88"/>
      <c r="O921" s="88"/>
      <c r="P921" s="88"/>
      <c r="Q921" s="88"/>
      <c r="R921" s="88"/>
      <c r="S921" s="88"/>
      <c r="T921" s="88"/>
      <c r="U921" s="88"/>
      <c r="V921" s="88"/>
      <c r="W921" s="88"/>
      <c r="X921" s="88"/>
      <c r="Y921" s="88"/>
      <c r="Z921" s="88"/>
    </row>
    <row r="922" spans="1:26" ht="30.75" customHeight="1">
      <c r="A922" s="88"/>
      <c r="B922" s="88"/>
      <c r="C922" s="88"/>
      <c r="D922" s="88"/>
      <c r="E922" s="88"/>
      <c r="F922" s="88"/>
      <c r="G922" s="88"/>
      <c r="H922" s="88"/>
      <c r="I922" s="88"/>
      <c r="J922" s="88"/>
      <c r="K922" s="88"/>
      <c r="L922" s="88"/>
      <c r="M922" s="88"/>
      <c r="N922" s="88"/>
      <c r="O922" s="88"/>
      <c r="P922" s="88"/>
      <c r="Q922" s="88"/>
      <c r="R922" s="88"/>
      <c r="S922" s="88"/>
      <c r="T922" s="88"/>
      <c r="U922" s="88"/>
      <c r="V922" s="88"/>
      <c r="W922" s="88"/>
      <c r="X922" s="88"/>
      <c r="Y922" s="88"/>
      <c r="Z922" s="88"/>
    </row>
    <row r="923" spans="1:26" ht="30.75" customHeight="1">
      <c r="A923" s="88"/>
      <c r="B923" s="88"/>
      <c r="C923" s="88"/>
      <c r="D923" s="88"/>
      <c r="E923" s="88"/>
      <c r="F923" s="88"/>
      <c r="G923" s="88"/>
      <c r="H923" s="88"/>
      <c r="I923" s="88"/>
      <c r="J923" s="88"/>
      <c r="K923" s="88"/>
      <c r="L923" s="88"/>
      <c r="M923" s="88"/>
      <c r="N923" s="88"/>
      <c r="O923" s="88"/>
      <c r="P923" s="88"/>
      <c r="Q923" s="88"/>
      <c r="R923" s="88"/>
      <c r="S923" s="88"/>
      <c r="T923" s="88"/>
      <c r="U923" s="88"/>
      <c r="V923" s="88"/>
      <c r="W923" s="88"/>
      <c r="X923" s="88"/>
      <c r="Y923" s="88"/>
      <c r="Z923" s="88"/>
    </row>
    <row r="924" spans="1:26" ht="30.75" customHeight="1">
      <c r="A924" s="88"/>
      <c r="B924" s="88"/>
      <c r="C924" s="88"/>
      <c r="D924" s="88"/>
      <c r="E924" s="88"/>
      <c r="F924" s="88"/>
      <c r="G924" s="88"/>
      <c r="H924" s="88"/>
      <c r="I924" s="88"/>
      <c r="J924" s="88"/>
      <c r="K924" s="88"/>
      <c r="L924" s="88"/>
      <c r="M924" s="88"/>
      <c r="N924" s="88"/>
      <c r="O924" s="88"/>
      <c r="P924" s="88"/>
      <c r="Q924" s="88"/>
      <c r="R924" s="88"/>
      <c r="S924" s="88"/>
      <c r="T924" s="88"/>
      <c r="U924" s="88"/>
      <c r="V924" s="88"/>
      <c r="W924" s="88"/>
      <c r="X924" s="88"/>
      <c r="Y924" s="88"/>
      <c r="Z924" s="88"/>
    </row>
    <row r="925" spans="1:26" ht="30.75" customHeight="1">
      <c r="A925" s="88"/>
      <c r="B925" s="88"/>
      <c r="C925" s="88"/>
      <c r="D925" s="88"/>
      <c r="E925" s="88"/>
      <c r="F925" s="88"/>
      <c r="G925" s="88"/>
      <c r="H925" s="88"/>
      <c r="I925" s="88"/>
      <c r="J925" s="88"/>
      <c r="K925" s="88"/>
      <c r="L925" s="88"/>
      <c r="M925" s="88"/>
      <c r="N925" s="88"/>
      <c r="O925" s="88"/>
      <c r="P925" s="88"/>
      <c r="Q925" s="88"/>
      <c r="R925" s="88"/>
      <c r="S925" s="88"/>
      <c r="T925" s="88"/>
      <c r="U925" s="88"/>
      <c r="V925" s="88"/>
      <c r="W925" s="88"/>
      <c r="X925" s="88"/>
      <c r="Y925" s="88"/>
      <c r="Z925" s="88"/>
    </row>
    <row r="926" spans="1:26" ht="30.75" customHeight="1">
      <c r="A926" s="88"/>
      <c r="B926" s="88"/>
      <c r="C926" s="88"/>
      <c r="D926" s="88"/>
      <c r="E926" s="88"/>
      <c r="F926" s="88"/>
      <c r="G926" s="88"/>
      <c r="H926" s="88"/>
      <c r="I926" s="88"/>
      <c r="J926" s="88"/>
      <c r="K926" s="88"/>
      <c r="L926" s="88"/>
      <c r="M926" s="88"/>
      <c r="N926" s="88"/>
      <c r="O926" s="88"/>
      <c r="P926" s="88"/>
      <c r="Q926" s="88"/>
      <c r="R926" s="88"/>
      <c r="S926" s="88"/>
      <c r="T926" s="88"/>
      <c r="U926" s="88"/>
      <c r="V926" s="88"/>
      <c r="W926" s="88"/>
      <c r="X926" s="88"/>
      <c r="Y926" s="88"/>
      <c r="Z926" s="88"/>
    </row>
    <row r="927" spans="1:26" ht="30.75" customHeight="1">
      <c r="A927" s="88"/>
      <c r="B927" s="88"/>
      <c r="C927" s="88"/>
      <c r="D927" s="88"/>
      <c r="E927" s="88"/>
      <c r="F927" s="88"/>
      <c r="G927" s="88"/>
      <c r="H927" s="88"/>
      <c r="I927" s="88"/>
      <c r="J927" s="88"/>
      <c r="K927" s="88"/>
      <c r="L927" s="88"/>
      <c r="M927" s="88"/>
      <c r="N927" s="88"/>
      <c r="O927" s="88"/>
      <c r="P927" s="88"/>
      <c r="Q927" s="88"/>
      <c r="R927" s="88"/>
      <c r="S927" s="88"/>
      <c r="T927" s="88"/>
      <c r="U927" s="88"/>
      <c r="V927" s="88"/>
      <c r="W927" s="88"/>
      <c r="X927" s="88"/>
      <c r="Y927" s="88"/>
      <c r="Z927" s="88"/>
    </row>
    <row r="928" spans="1:26" ht="30.75" customHeight="1">
      <c r="A928" s="88"/>
      <c r="B928" s="88"/>
      <c r="C928" s="88"/>
      <c r="D928" s="88"/>
      <c r="E928" s="88"/>
      <c r="F928" s="88"/>
      <c r="G928" s="88"/>
      <c r="H928" s="88"/>
      <c r="I928" s="88"/>
      <c r="J928" s="88"/>
      <c r="K928" s="88"/>
      <c r="L928" s="88"/>
      <c r="M928" s="88"/>
      <c r="N928" s="88"/>
      <c r="O928" s="88"/>
      <c r="P928" s="88"/>
      <c r="Q928" s="88"/>
      <c r="R928" s="88"/>
      <c r="S928" s="88"/>
      <c r="T928" s="88"/>
      <c r="U928" s="88"/>
      <c r="V928" s="88"/>
      <c r="W928" s="88"/>
      <c r="X928" s="88"/>
      <c r="Y928" s="88"/>
      <c r="Z928" s="88"/>
    </row>
    <row r="929" spans="1:26" ht="30.75" customHeight="1">
      <c r="A929" s="88"/>
      <c r="B929" s="88"/>
      <c r="C929" s="88"/>
      <c r="D929" s="88"/>
      <c r="E929" s="88"/>
      <c r="F929" s="88"/>
      <c r="G929" s="88"/>
      <c r="H929" s="88"/>
      <c r="I929" s="88"/>
      <c r="J929" s="88"/>
      <c r="K929" s="88"/>
      <c r="L929" s="88"/>
      <c r="M929" s="88"/>
      <c r="N929" s="88"/>
      <c r="O929" s="88"/>
      <c r="P929" s="88"/>
      <c r="Q929" s="88"/>
      <c r="R929" s="88"/>
      <c r="S929" s="88"/>
      <c r="T929" s="88"/>
      <c r="U929" s="88"/>
      <c r="V929" s="88"/>
      <c r="W929" s="88"/>
      <c r="X929" s="88"/>
      <c r="Y929" s="88"/>
      <c r="Z929" s="88"/>
    </row>
    <row r="930" spans="1:26" ht="30.75" customHeight="1">
      <c r="A930" s="88"/>
      <c r="B930" s="88"/>
      <c r="C930" s="88"/>
      <c r="D930" s="88"/>
      <c r="E930" s="88"/>
      <c r="F930" s="88"/>
      <c r="G930" s="88"/>
      <c r="H930" s="88"/>
      <c r="I930" s="88"/>
      <c r="J930" s="88"/>
      <c r="K930" s="88"/>
      <c r="L930" s="88"/>
      <c r="M930" s="88"/>
      <c r="N930" s="88"/>
      <c r="O930" s="88"/>
      <c r="P930" s="88"/>
      <c r="Q930" s="88"/>
      <c r="R930" s="88"/>
      <c r="S930" s="88"/>
      <c r="T930" s="88"/>
      <c r="U930" s="88"/>
      <c r="V930" s="88"/>
      <c r="W930" s="88"/>
      <c r="X930" s="88"/>
      <c r="Y930" s="88"/>
      <c r="Z930" s="88"/>
    </row>
    <row r="931" spans="1:26" ht="30.75" customHeight="1">
      <c r="A931" s="88"/>
      <c r="B931" s="88"/>
      <c r="C931" s="88"/>
      <c r="D931" s="88"/>
      <c r="E931" s="88"/>
      <c r="F931" s="88"/>
      <c r="G931" s="88"/>
      <c r="H931" s="88"/>
      <c r="I931" s="88"/>
      <c r="J931" s="88"/>
      <c r="K931" s="88"/>
      <c r="L931" s="88"/>
      <c r="M931" s="88"/>
      <c r="N931" s="88"/>
      <c r="O931" s="88"/>
      <c r="P931" s="88"/>
      <c r="Q931" s="88"/>
      <c r="R931" s="88"/>
      <c r="S931" s="88"/>
      <c r="T931" s="88"/>
      <c r="U931" s="88"/>
      <c r="V931" s="88"/>
      <c r="W931" s="88"/>
      <c r="X931" s="88"/>
      <c r="Y931" s="88"/>
      <c r="Z931" s="88"/>
    </row>
    <row r="932" spans="1:26" ht="30.75" customHeight="1">
      <c r="A932" s="88"/>
      <c r="B932" s="88"/>
      <c r="C932" s="88"/>
      <c r="D932" s="88"/>
      <c r="E932" s="88"/>
      <c r="F932" s="88"/>
      <c r="G932" s="88"/>
      <c r="H932" s="88"/>
      <c r="I932" s="88"/>
      <c r="J932" s="88"/>
      <c r="K932" s="88"/>
      <c r="L932" s="88"/>
      <c r="M932" s="88"/>
      <c r="N932" s="88"/>
      <c r="O932" s="88"/>
      <c r="P932" s="88"/>
      <c r="Q932" s="88"/>
      <c r="R932" s="88"/>
      <c r="S932" s="88"/>
      <c r="T932" s="88"/>
      <c r="U932" s="88"/>
      <c r="V932" s="88"/>
      <c r="W932" s="88"/>
      <c r="X932" s="88"/>
      <c r="Y932" s="88"/>
      <c r="Z932" s="88"/>
    </row>
    <row r="933" spans="1:26" ht="30.75" customHeight="1">
      <c r="A933" s="88"/>
      <c r="B933" s="88"/>
      <c r="C933" s="88"/>
      <c r="D933" s="88"/>
      <c r="E933" s="88"/>
      <c r="F933" s="88"/>
      <c r="G933" s="88"/>
      <c r="H933" s="88"/>
      <c r="I933" s="88"/>
      <c r="J933" s="88"/>
      <c r="K933" s="88"/>
      <c r="L933" s="88"/>
      <c r="M933" s="88"/>
      <c r="N933" s="88"/>
      <c r="O933" s="88"/>
      <c r="P933" s="88"/>
      <c r="Q933" s="88"/>
      <c r="R933" s="88"/>
      <c r="S933" s="88"/>
      <c r="T933" s="88"/>
      <c r="U933" s="88"/>
      <c r="V933" s="88"/>
      <c r="W933" s="88"/>
      <c r="X933" s="88"/>
      <c r="Y933" s="88"/>
      <c r="Z933" s="88"/>
    </row>
    <row r="934" spans="1:26" ht="30.75" customHeight="1">
      <c r="A934" s="88"/>
      <c r="B934" s="88"/>
      <c r="C934" s="88"/>
      <c r="D934" s="88"/>
      <c r="E934" s="88"/>
      <c r="F934" s="88"/>
      <c r="G934" s="88"/>
      <c r="H934" s="88"/>
      <c r="I934" s="88"/>
      <c r="J934" s="88"/>
      <c r="K934" s="88"/>
      <c r="L934" s="88"/>
      <c r="M934" s="88"/>
      <c r="N934" s="88"/>
      <c r="O934" s="88"/>
      <c r="P934" s="88"/>
      <c r="Q934" s="88"/>
      <c r="R934" s="88"/>
      <c r="S934" s="88"/>
      <c r="T934" s="88"/>
      <c r="U934" s="88"/>
      <c r="V934" s="88"/>
      <c r="W934" s="88"/>
      <c r="X934" s="88"/>
      <c r="Y934" s="88"/>
      <c r="Z934" s="88"/>
    </row>
    <row r="935" spans="1:26" ht="30.75" customHeight="1">
      <c r="A935" s="88"/>
      <c r="B935" s="88"/>
      <c r="C935" s="88"/>
      <c r="D935" s="88"/>
      <c r="E935" s="88"/>
      <c r="F935" s="88"/>
      <c r="G935" s="88"/>
      <c r="H935" s="88"/>
      <c r="I935" s="88"/>
      <c r="J935" s="88"/>
      <c r="K935" s="88"/>
      <c r="L935" s="88"/>
      <c r="M935" s="88"/>
      <c r="N935" s="88"/>
      <c r="O935" s="88"/>
      <c r="P935" s="88"/>
      <c r="Q935" s="88"/>
      <c r="R935" s="88"/>
      <c r="S935" s="88"/>
      <c r="T935" s="88"/>
      <c r="U935" s="88"/>
      <c r="V935" s="88"/>
      <c r="W935" s="88"/>
      <c r="X935" s="88"/>
      <c r="Y935" s="88"/>
      <c r="Z935" s="88"/>
    </row>
    <row r="936" spans="1:26" ht="30.75" customHeight="1">
      <c r="A936" s="88"/>
      <c r="B936" s="88"/>
      <c r="C936" s="88"/>
      <c r="D936" s="88"/>
      <c r="E936" s="88"/>
      <c r="F936" s="88"/>
      <c r="G936" s="88"/>
      <c r="H936" s="88"/>
      <c r="I936" s="88"/>
      <c r="J936" s="88"/>
      <c r="K936" s="88"/>
      <c r="L936" s="88"/>
      <c r="M936" s="88"/>
      <c r="N936" s="88"/>
      <c r="O936" s="88"/>
      <c r="P936" s="88"/>
      <c r="Q936" s="88"/>
      <c r="R936" s="88"/>
      <c r="S936" s="88"/>
      <c r="T936" s="88"/>
      <c r="U936" s="88"/>
      <c r="V936" s="88"/>
      <c r="W936" s="88"/>
      <c r="X936" s="88"/>
      <c r="Y936" s="88"/>
      <c r="Z936" s="88"/>
    </row>
    <row r="937" spans="1:26" ht="30.75" customHeight="1">
      <c r="A937" s="88"/>
      <c r="B937" s="88"/>
      <c r="C937" s="88"/>
      <c r="D937" s="88"/>
      <c r="E937" s="88"/>
      <c r="F937" s="88"/>
      <c r="G937" s="88"/>
      <c r="H937" s="88"/>
      <c r="I937" s="88"/>
      <c r="J937" s="88"/>
      <c r="K937" s="88"/>
      <c r="L937" s="88"/>
      <c r="M937" s="88"/>
      <c r="N937" s="88"/>
      <c r="O937" s="88"/>
      <c r="P937" s="88"/>
      <c r="Q937" s="88"/>
      <c r="R937" s="88"/>
      <c r="S937" s="88"/>
      <c r="T937" s="88"/>
      <c r="U937" s="88"/>
      <c r="V937" s="88"/>
      <c r="W937" s="88"/>
      <c r="X937" s="88"/>
      <c r="Y937" s="88"/>
      <c r="Z937" s="88"/>
    </row>
    <row r="938" spans="1:26" ht="30.75" customHeight="1">
      <c r="A938" s="88"/>
      <c r="B938" s="88"/>
      <c r="C938" s="88"/>
      <c r="D938" s="88"/>
      <c r="E938" s="88"/>
      <c r="F938" s="88"/>
      <c r="G938" s="88"/>
      <c r="H938" s="88"/>
      <c r="I938" s="88"/>
      <c r="J938" s="88"/>
      <c r="K938" s="88"/>
      <c r="L938" s="88"/>
      <c r="M938" s="88"/>
      <c r="N938" s="88"/>
      <c r="O938" s="88"/>
      <c r="P938" s="88"/>
      <c r="Q938" s="88"/>
      <c r="R938" s="88"/>
      <c r="S938" s="88"/>
      <c r="T938" s="88"/>
      <c r="U938" s="88"/>
      <c r="V938" s="88"/>
      <c r="W938" s="88"/>
      <c r="X938" s="88"/>
      <c r="Y938" s="88"/>
      <c r="Z938" s="88"/>
    </row>
    <row r="939" spans="1:26" ht="30.75" customHeight="1">
      <c r="A939" s="88"/>
      <c r="B939" s="88"/>
      <c r="C939" s="88"/>
      <c r="D939" s="88"/>
      <c r="E939" s="88"/>
      <c r="F939" s="88"/>
      <c r="G939" s="88"/>
      <c r="H939" s="88"/>
      <c r="I939" s="88"/>
      <c r="J939" s="88"/>
      <c r="K939" s="88"/>
      <c r="L939" s="88"/>
      <c r="M939" s="88"/>
      <c r="N939" s="88"/>
      <c r="O939" s="88"/>
      <c r="P939" s="88"/>
      <c r="Q939" s="88"/>
      <c r="R939" s="88"/>
      <c r="S939" s="88"/>
      <c r="T939" s="88"/>
      <c r="U939" s="88"/>
      <c r="V939" s="88"/>
      <c r="W939" s="88"/>
      <c r="X939" s="88"/>
      <c r="Y939" s="88"/>
      <c r="Z939" s="88"/>
    </row>
    <row r="940" spans="1:26" ht="30.75" customHeight="1">
      <c r="A940" s="88"/>
      <c r="B940" s="88"/>
      <c r="C940" s="88"/>
      <c r="D940" s="88"/>
      <c r="E940" s="88"/>
      <c r="F940" s="88"/>
      <c r="G940" s="88"/>
      <c r="H940" s="88"/>
      <c r="I940" s="88"/>
      <c r="J940" s="88"/>
      <c r="K940" s="88"/>
      <c r="L940" s="88"/>
      <c r="M940" s="88"/>
      <c r="N940" s="88"/>
      <c r="O940" s="88"/>
      <c r="P940" s="88"/>
      <c r="Q940" s="88"/>
      <c r="R940" s="88"/>
      <c r="S940" s="88"/>
      <c r="T940" s="88"/>
      <c r="U940" s="88"/>
      <c r="V940" s="88"/>
      <c r="W940" s="88"/>
      <c r="X940" s="88"/>
      <c r="Y940" s="88"/>
      <c r="Z940" s="88"/>
    </row>
    <row r="941" spans="1:26" ht="30.75" customHeight="1">
      <c r="A941" s="88"/>
      <c r="B941" s="88"/>
      <c r="C941" s="88"/>
      <c r="D941" s="88"/>
      <c r="E941" s="88"/>
      <c r="F941" s="88"/>
      <c r="G941" s="88"/>
      <c r="H941" s="88"/>
      <c r="I941" s="88"/>
      <c r="J941" s="88"/>
      <c r="K941" s="88"/>
      <c r="L941" s="88"/>
      <c r="M941" s="88"/>
      <c r="N941" s="88"/>
      <c r="O941" s="88"/>
      <c r="P941" s="88"/>
      <c r="Q941" s="88"/>
      <c r="R941" s="88"/>
      <c r="S941" s="88"/>
      <c r="T941" s="88"/>
      <c r="U941" s="88"/>
      <c r="V941" s="88"/>
      <c r="W941" s="88"/>
      <c r="X941" s="88"/>
      <c r="Y941" s="88"/>
      <c r="Z941" s="88"/>
    </row>
    <row r="942" spans="1:26" ht="30.75" customHeight="1">
      <c r="A942" s="88"/>
      <c r="B942" s="88"/>
      <c r="C942" s="88"/>
      <c r="D942" s="88"/>
      <c r="E942" s="88"/>
      <c r="F942" s="88"/>
      <c r="G942" s="88"/>
      <c r="H942" s="88"/>
      <c r="I942" s="88"/>
      <c r="J942" s="88"/>
      <c r="K942" s="88"/>
      <c r="L942" s="88"/>
      <c r="M942" s="88"/>
      <c r="N942" s="88"/>
      <c r="O942" s="88"/>
      <c r="P942" s="88"/>
      <c r="Q942" s="88"/>
      <c r="R942" s="88"/>
      <c r="S942" s="88"/>
      <c r="T942" s="88"/>
      <c r="U942" s="88"/>
      <c r="V942" s="88"/>
      <c r="W942" s="88"/>
      <c r="X942" s="88"/>
      <c r="Y942" s="88"/>
      <c r="Z942" s="88"/>
    </row>
    <row r="943" spans="1:26" ht="30.75" customHeight="1">
      <c r="A943" s="88"/>
      <c r="B943" s="88"/>
      <c r="C943" s="88"/>
      <c r="D943" s="88"/>
      <c r="E943" s="88"/>
      <c r="F943" s="88"/>
      <c r="G943" s="88"/>
      <c r="H943" s="88"/>
      <c r="I943" s="88"/>
      <c r="J943" s="88"/>
      <c r="K943" s="88"/>
      <c r="L943" s="88"/>
      <c r="M943" s="88"/>
      <c r="N943" s="88"/>
      <c r="O943" s="88"/>
      <c r="P943" s="88"/>
      <c r="Q943" s="88"/>
      <c r="R943" s="88"/>
      <c r="S943" s="88"/>
      <c r="T943" s="88"/>
      <c r="U943" s="88"/>
      <c r="V943" s="88"/>
      <c r="W943" s="88"/>
      <c r="X943" s="88"/>
      <c r="Y943" s="88"/>
      <c r="Z943" s="88"/>
    </row>
    <row r="944" spans="1:26" ht="30.75" customHeight="1">
      <c r="A944" s="88"/>
      <c r="B944" s="88"/>
      <c r="C944" s="88"/>
      <c r="D944" s="88"/>
      <c r="E944" s="88"/>
      <c r="F944" s="88"/>
      <c r="G944" s="88"/>
      <c r="H944" s="88"/>
      <c r="I944" s="88"/>
      <c r="J944" s="88"/>
      <c r="K944" s="88"/>
      <c r="L944" s="88"/>
      <c r="M944" s="88"/>
      <c r="N944" s="88"/>
      <c r="O944" s="88"/>
      <c r="P944" s="88"/>
      <c r="Q944" s="88"/>
      <c r="R944" s="88"/>
      <c r="S944" s="88"/>
      <c r="T944" s="88"/>
      <c r="U944" s="88"/>
      <c r="V944" s="88"/>
      <c r="W944" s="88"/>
      <c r="X944" s="88"/>
      <c r="Y944" s="88"/>
      <c r="Z944" s="88"/>
    </row>
    <row r="945" spans="1:26" ht="30.75" customHeight="1">
      <c r="A945" s="88"/>
      <c r="B945" s="88"/>
      <c r="C945" s="88"/>
      <c r="D945" s="88"/>
      <c r="E945" s="88"/>
      <c r="F945" s="88"/>
      <c r="G945" s="88"/>
      <c r="H945" s="88"/>
      <c r="I945" s="88"/>
      <c r="J945" s="88"/>
      <c r="K945" s="88"/>
      <c r="L945" s="88"/>
      <c r="M945" s="88"/>
      <c r="N945" s="88"/>
      <c r="O945" s="88"/>
      <c r="P945" s="88"/>
      <c r="Q945" s="88"/>
      <c r="R945" s="88"/>
      <c r="S945" s="88"/>
      <c r="T945" s="88"/>
      <c r="U945" s="88"/>
      <c r="V945" s="88"/>
      <c r="W945" s="88"/>
      <c r="X945" s="88"/>
      <c r="Y945" s="88"/>
      <c r="Z945" s="88"/>
    </row>
    <row r="946" spans="1:26" ht="30.75" customHeight="1">
      <c r="A946" s="88"/>
      <c r="B946" s="88"/>
      <c r="C946" s="88"/>
      <c r="D946" s="88"/>
      <c r="E946" s="88"/>
      <c r="F946" s="88"/>
      <c r="G946" s="88"/>
      <c r="H946" s="88"/>
      <c r="I946" s="88"/>
      <c r="J946" s="88"/>
      <c r="K946" s="88"/>
      <c r="L946" s="88"/>
      <c r="M946" s="88"/>
      <c r="N946" s="88"/>
      <c r="O946" s="88"/>
      <c r="P946" s="88"/>
      <c r="Q946" s="88"/>
      <c r="R946" s="88"/>
      <c r="S946" s="88"/>
      <c r="T946" s="88"/>
      <c r="U946" s="88"/>
      <c r="V946" s="88"/>
      <c r="W946" s="88"/>
      <c r="X946" s="88"/>
      <c r="Y946" s="88"/>
      <c r="Z946" s="88"/>
    </row>
    <row r="947" spans="1:26" ht="30.75" customHeight="1">
      <c r="A947" s="88"/>
      <c r="B947" s="88"/>
      <c r="C947" s="88"/>
      <c r="D947" s="88"/>
      <c r="E947" s="88"/>
      <c r="F947" s="88"/>
      <c r="G947" s="88"/>
      <c r="H947" s="88"/>
      <c r="I947" s="88"/>
      <c r="J947" s="88"/>
      <c r="K947" s="88"/>
      <c r="L947" s="88"/>
      <c r="M947" s="88"/>
      <c r="N947" s="88"/>
      <c r="O947" s="88"/>
      <c r="P947" s="88"/>
      <c r="Q947" s="88"/>
      <c r="R947" s="88"/>
      <c r="S947" s="88"/>
      <c r="T947" s="88"/>
      <c r="U947" s="88"/>
      <c r="V947" s="88"/>
      <c r="W947" s="88"/>
      <c r="X947" s="88"/>
      <c r="Y947" s="88"/>
      <c r="Z947" s="88"/>
    </row>
    <row r="948" spans="1:26" ht="30.75" customHeight="1">
      <c r="A948" s="88"/>
      <c r="B948" s="88"/>
      <c r="C948" s="88"/>
      <c r="D948" s="88"/>
      <c r="E948" s="88"/>
      <c r="F948" s="88"/>
      <c r="G948" s="88"/>
      <c r="H948" s="88"/>
      <c r="I948" s="88"/>
      <c r="J948" s="88"/>
      <c r="K948" s="88"/>
      <c r="L948" s="88"/>
      <c r="M948" s="88"/>
      <c r="N948" s="88"/>
      <c r="O948" s="88"/>
      <c r="P948" s="88"/>
      <c r="Q948" s="88"/>
      <c r="R948" s="88"/>
      <c r="S948" s="88"/>
      <c r="T948" s="88"/>
      <c r="U948" s="88"/>
      <c r="V948" s="88"/>
      <c r="W948" s="88"/>
      <c r="X948" s="88"/>
      <c r="Y948" s="88"/>
      <c r="Z948" s="88"/>
    </row>
    <row r="949" spans="1:26" ht="30.75" customHeight="1">
      <c r="A949" s="88"/>
      <c r="B949" s="88"/>
      <c r="C949" s="88"/>
      <c r="D949" s="88"/>
      <c r="E949" s="88"/>
      <c r="F949" s="88"/>
      <c r="G949" s="88"/>
      <c r="H949" s="88"/>
      <c r="I949" s="88"/>
      <c r="J949" s="88"/>
      <c r="K949" s="88"/>
      <c r="L949" s="88"/>
      <c r="M949" s="88"/>
      <c r="N949" s="88"/>
      <c r="O949" s="88"/>
      <c r="P949" s="88"/>
      <c r="Q949" s="88"/>
      <c r="R949" s="88"/>
      <c r="S949" s="88"/>
      <c r="T949" s="88"/>
      <c r="U949" s="88"/>
      <c r="V949" s="88"/>
      <c r="W949" s="88"/>
      <c r="X949" s="88"/>
      <c r="Y949" s="88"/>
      <c r="Z949" s="88"/>
    </row>
    <row r="950" spans="1:26" ht="30.75" customHeight="1">
      <c r="A950" s="88"/>
      <c r="B950" s="88"/>
      <c r="C950" s="88"/>
      <c r="D950" s="88"/>
      <c r="E950" s="88"/>
      <c r="F950" s="88"/>
      <c r="G950" s="88"/>
      <c r="H950" s="88"/>
      <c r="I950" s="88"/>
      <c r="J950" s="88"/>
      <c r="K950" s="88"/>
      <c r="L950" s="88"/>
      <c r="M950" s="88"/>
      <c r="N950" s="88"/>
      <c r="O950" s="88"/>
      <c r="P950" s="88"/>
      <c r="Q950" s="88"/>
      <c r="R950" s="88"/>
      <c r="S950" s="88"/>
      <c r="T950" s="88"/>
      <c r="U950" s="88"/>
      <c r="V950" s="88"/>
      <c r="W950" s="88"/>
      <c r="X950" s="88"/>
      <c r="Y950" s="88"/>
      <c r="Z950" s="88"/>
    </row>
    <row r="951" spans="1:26" ht="30.75" customHeight="1">
      <c r="A951" s="88"/>
      <c r="B951" s="88"/>
      <c r="C951" s="88"/>
      <c r="D951" s="88"/>
      <c r="E951" s="88"/>
      <c r="F951" s="88"/>
      <c r="G951" s="88"/>
      <c r="H951" s="88"/>
      <c r="I951" s="88"/>
      <c r="J951" s="88"/>
      <c r="K951" s="88"/>
      <c r="L951" s="88"/>
      <c r="M951" s="88"/>
      <c r="N951" s="88"/>
      <c r="O951" s="88"/>
      <c r="P951" s="88"/>
      <c r="Q951" s="88"/>
      <c r="R951" s="88"/>
      <c r="S951" s="88"/>
      <c r="T951" s="88"/>
      <c r="U951" s="88"/>
      <c r="V951" s="88"/>
      <c r="W951" s="88"/>
      <c r="X951" s="88"/>
      <c r="Y951" s="88"/>
      <c r="Z951" s="88"/>
    </row>
    <row r="952" spans="1:26" ht="30.75" customHeight="1">
      <c r="A952" s="88"/>
      <c r="B952" s="88"/>
      <c r="C952" s="88"/>
      <c r="D952" s="88"/>
      <c r="E952" s="88"/>
      <c r="F952" s="88"/>
      <c r="G952" s="88"/>
      <c r="H952" s="88"/>
      <c r="I952" s="88"/>
      <c r="J952" s="88"/>
      <c r="K952" s="88"/>
      <c r="L952" s="88"/>
      <c r="M952" s="88"/>
      <c r="N952" s="88"/>
      <c r="O952" s="88"/>
      <c r="P952" s="88"/>
      <c r="Q952" s="88"/>
      <c r="R952" s="88"/>
      <c r="S952" s="88"/>
      <c r="T952" s="88"/>
      <c r="U952" s="88"/>
      <c r="V952" s="88"/>
      <c r="W952" s="88"/>
      <c r="X952" s="88"/>
      <c r="Y952" s="88"/>
      <c r="Z952" s="88"/>
    </row>
    <row r="953" spans="1:26" ht="30.75" customHeight="1">
      <c r="A953" s="88"/>
      <c r="B953" s="88"/>
      <c r="C953" s="88"/>
      <c r="D953" s="88"/>
      <c r="E953" s="88"/>
      <c r="F953" s="88"/>
      <c r="G953" s="88"/>
      <c r="H953" s="88"/>
      <c r="I953" s="88"/>
      <c r="J953" s="88"/>
      <c r="K953" s="88"/>
      <c r="L953" s="88"/>
      <c r="M953" s="88"/>
      <c r="N953" s="88"/>
      <c r="O953" s="88"/>
      <c r="P953" s="88"/>
      <c r="Q953" s="88"/>
      <c r="R953" s="88"/>
      <c r="S953" s="88"/>
      <c r="T953" s="88"/>
      <c r="U953" s="88"/>
      <c r="V953" s="88"/>
      <c r="W953" s="88"/>
      <c r="X953" s="88"/>
      <c r="Y953" s="88"/>
      <c r="Z953" s="88"/>
    </row>
    <row r="954" spans="1:26" ht="30.75" customHeight="1">
      <c r="A954" s="88"/>
      <c r="B954" s="88"/>
      <c r="C954" s="88"/>
      <c r="D954" s="88"/>
      <c r="E954" s="88"/>
      <c r="F954" s="88"/>
      <c r="G954" s="88"/>
      <c r="H954" s="88"/>
      <c r="I954" s="88"/>
      <c r="J954" s="88"/>
      <c r="K954" s="88"/>
      <c r="L954" s="88"/>
      <c r="M954" s="88"/>
      <c r="N954" s="88"/>
      <c r="O954" s="88"/>
      <c r="P954" s="88"/>
      <c r="Q954" s="88"/>
      <c r="R954" s="88"/>
      <c r="S954" s="88"/>
      <c r="T954" s="88"/>
      <c r="U954" s="88"/>
      <c r="V954" s="88"/>
      <c r="W954" s="88"/>
      <c r="X954" s="88"/>
      <c r="Y954" s="88"/>
      <c r="Z954" s="88"/>
    </row>
    <row r="955" spans="1:26" ht="30.75" customHeight="1">
      <c r="A955" s="88"/>
      <c r="B955" s="88"/>
      <c r="C955" s="88"/>
      <c r="D955" s="88"/>
      <c r="E955" s="88"/>
      <c r="F955" s="88"/>
      <c r="G955" s="88"/>
      <c r="H955" s="88"/>
      <c r="I955" s="88"/>
      <c r="J955" s="88"/>
      <c r="K955" s="88"/>
      <c r="L955" s="88"/>
      <c r="M955" s="88"/>
      <c r="N955" s="88"/>
      <c r="O955" s="88"/>
      <c r="P955" s="88"/>
      <c r="Q955" s="88"/>
      <c r="R955" s="88"/>
      <c r="S955" s="88"/>
      <c r="T955" s="88"/>
      <c r="U955" s="88"/>
      <c r="V955" s="88"/>
      <c r="W955" s="88"/>
      <c r="X955" s="88"/>
      <c r="Y955" s="88"/>
      <c r="Z955" s="88"/>
    </row>
    <row r="956" spans="1:26" ht="30.75" customHeight="1">
      <c r="A956" s="88"/>
      <c r="B956" s="88"/>
      <c r="C956" s="88"/>
      <c r="D956" s="88"/>
      <c r="E956" s="88"/>
      <c r="F956" s="88"/>
      <c r="G956" s="88"/>
      <c r="H956" s="88"/>
      <c r="I956" s="88"/>
      <c r="J956" s="88"/>
      <c r="K956" s="88"/>
      <c r="L956" s="88"/>
      <c r="M956" s="88"/>
      <c r="N956" s="88"/>
      <c r="O956" s="88"/>
      <c r="P956" s="88"/>
      <c r="Q956" s="88"/>
      <c r="R956" s="88"/>
      <c r="S956" s="88"/>
      <c r="T956" s="88"/>
      <c r="U956" s="88"/>
      <c r="V956" s="88"/>
      <c r="W956" s="88"/>
      <c r="X956" s="88"/>
      <c r="Y956" s="88"/>
      <c r="Z956" s="88"/>
    </row>
    <row r="957" spans="1:26" ht="30.75" customHeight="1">
      <c r="A957" s="88"/>
      <c r="B957" s="88"/>
      <c r="C957" s="88"/>
      <c r="D957" s="88"/>
      <c r="E957" s="88"/>
      <c r="F957" s="88"/>
      <c r="G957" s="88"/>
      <c r="H957" s="88"/>
      <c r="I957" s="88"/>
      <c r="J957" s="88"/>
      <c r="K957" s="88"/>
      <c r="L957" s="88"/>
      <c r="M957" s="88"/>
      <c r="N957" s="88"/>
      <c r="O957" s="88"/>
      <c r="P957" s="88"/>
      <c r="Q957" s="88"/>
      <c r="R957" s="88"/>
      <c r="S957" s="88"/>
      <c r="T957" s="88"/>
      <c r="U957" s="88"/>
      <c r="V957" s="88"/>
      <c r="W957" s="88"/>
      <c r="X957" s="88"/>
      <c r="Y957" s="88"/>
      <c r="Z957" s="88"/>
    </row>
    <row r="958" spans="1:26" ht="30.75" customHeight="1">
      <c r="A958" s="88"/>
      <c r="B958" s="88"/>
      <c r="C958" s="88"/>
      <c r="D958" s="88"/>
      <c r="E958" s="88"/>
      <c r="F958" s="88"/>
      <c r="G958" s="88"/>
      <c r="H958" s="88"/>
      <c r="I958" s="88"/>
      <c r="J958" s="88"/>
      <c r="K958" s="88"/>
      <c r="L958" s="88"/>
      <c r="M958" s="88"/>
      <c r="N958" s="88"/>
      <c r="O958" s="88"/>
      <c r="P958" s="88"/>
      <c r="Q958" s="88"/>
      <c r="R958" s="88"/>
      <c r="S958" s="88"/>
      <c r="T958" s="88"/>
      <c r="U958" s="88"/>
      <c r="V958" s="88"/>
      <c r="W958" s="88"/>
      <c r="X958" s="88"/>
      <c r="Y958" s="88"/>
      <c r="Z958" s="88"/>
    </row>
    <row r="959" spans="1:26" ht="30.75" customHeight="1">
      <c r="A959" s="88"/>
      <c r="B959" s="88"/>
      <c r="C959" s="88"/>
      <c r="D959" s="88"/>
      <c r="E959" s="88"/>
      <c r="F959" s="88"/>
      <c r="G959" s="88"/>
      <c r="H959" s="88"/>
      <c r="I959" s="88"/>
      <c r="J959" s="88"/>
      <c r="K959" s="88"/>
      <c r="L959" s="88"/>
      <c r="M959" s="88"/>
      <c r="N959" s="88"/>
      <c r="O959" s="88"/>
      <c r="P959" s="88"/>
      <c r="Q959" s="88"/>
      <c r="R959" s="88"/>
      <c r="S959" s="88"/>
      <c r="T959" s="88"/>
      <c r="U959" s="88"/>
      <c r="V959" s="88"/>
      <c r="W959" s="88"/>
      <c r="X959" s="88"/>
      <c r="Y959" s="88"/>
      <c r="Z959" s="88"/>
    </row>
    <row r="960" spans="1:26" ht="30.75" customHeight="1">
      <c r="A960" s="88"/>
      <c r="B960" s="88"/>
      <c r="C960" s="88"/>
      <c r="D960" s="88"/>
      <c r="E960" s="88"/>
      <c r="F960" s="88"/>
      <c r="G960" s="88"/>
      <c r="H960" s="88"/>
      <c r="I960" s="88"/>
      <c r="J960" s="88"/>
      <c r="K960" s="88"/>
      <c r="L960" s="88"/>
      <c r="M960" s="88"/>
      <c r="N960" s="88"/>
      <c r="O960" s="88"/>
      <c r="P960" s="88"/>
      <c r="Q960" s="88"/>
      <c r="R960" s="88"/>
      <c r="S960" s="88"/>
      <c r="T960" s="88"/>
      <c r="U960" s="88"/>
      <c r="V960" s="88"/>
      <c r="W960" s="88"/>
      <c r="X960" s="88"/>
      <c r="Y960" s="88"/>
      <c r="Z960" s="88"/>
    </row>
    <row r="961" spans="1:26" ht="30.75" customHeight="1">
      <c r="A961" s="88"/>
      <c r="B961" s="88"/>
      <c r="C961" s="88"/>
      <c r="D961" s="88"/>
      <c r="E961" s="88"/>
      <c r="F961" s="88"/>
      <c r="G961" s="88"/>
      <c r="H961" s="88"/>
      <c r="I961" s="88"/>
      <c r="J961" s="88"/>
      <c r="K961" s="88"/>
      <c r="L961" s="88"/>
      <c r="M961" s="88"/>
      <c r="N961" s="88"/>
      <c r="O961" s="88"/>
      <c r="P961" s="88"/>
      <c r="Q961" s="88"/>
      <c r="R961" s="88"/>
      <c r="S961" s="88"/>
      <c r="T961" s="88"/>
      <c r="U961" s="88"/>
      <c r="V961" s="88"/>
      <c r="W961" s="88"/>
      <c r="X961" s="88"/>
      <c r="Y961" s="88"/>
      <c r="Z961" s="88"/>
    </row>
    <row r="962" spans="1:26" ht="30.75" customHeight="1">
      <c r="A962" s="88"/>
      <c r="B962" s="88"/>
      <c r="C962" s="88"/>
      <c r="D962" s="88"/>
      <c r="E962" s="88"/>
      <c r="F962" s="88"/>
      <c r="G962" s="88"/>
      <c r="H962" s="88"/>
      <c r="I962" s="88"/>
      <c r="J962" s="88"/>
      <c r="K962" s="88"/>
      <c r="L962" s="88"/>
      <c r="M962" s="88"/>
      <c r="N962" s="88"/>
      <c r="O962" s="88"/>
      <c r="P962" s="88"/>
      <c r="Q962" s="88"/>
      <c r="R962" s="88"/>
      <c r="S962" s="88"/>
      <c r="T962" s="88"/>
      <c r="U962" s="88"/>
      <c r="V962" s="88"/>
      <c r="W962" s="88"/>
      <c r="X962" s="88"/>
      <c r="Y962" s="88"/>
      <c r="Z962" s="88"/>
    </row>
    <row r="963" spans="1:26" ht="30.75" customHeight="1">
      <c r="A963" s="88"/>
      <c r="B963" s="88"/>
      <c r="C963" s="88"/>
      <c r="D963" s="88"/>
      <c r="E963" s="88"/>
      <c r="F963" s="88"/>
      <c r="G963" s="88"/>
      <c r="H963" s="88"/>
      <c r="I963" s="88"/>
      <c r="J963" s="88"/>
      <c r="K963" s="88"/>
      <c r="L963" s="88"/>
      <c r="M963" s="88"/>
      <c r="N963" s="88"/>
      <c r="O963" s="88"/>
      <c r="P963" s="88"/>
      <c r="Q963" s="88"/>
      <c r="R963" s="88"/>
      <c r="S963" s="88"/>
      <c r="T963" s="88"/>
      <c r="U963" s="88"/>
      <c r="V963" s="88"/>
      <c r="W963" s="88"/>
      <c r="X963" s="88"/>
      <c r="Y963" s="88"/>
      <c r="Z963" s="88"/>
    </row>
    <row r="964" spans="1:26" ht="30.75" customHeight="1">
      <c r="A964" s="88"/>
      <c r="B964" s="88"/>
      <c r="C964" s="88"/>
      <c r="D964" s="88"/>
      <c r="E964" s="88"/>
      <c r="F964" s="88"/>
      <c r="G964" s="88"/>
      <c r="H964" s="88"/>
      <c r="I964" s="88"/>
      <c r="J964" s="88"/>
      <c r="K964" s="88"/>
      <c r="L964" s="88"/>
      <c r="M964" s="88"/>
      <c r="N964" s="88"/>
      <c r="O964" s="88"/>
      <c r="P964" s="88"/>
      <c r="Q964" s="88"/>
      <c r="R964" s="88"/>
      <c r="S964" s="88"/>
      <c r="T964" s="88"/>
      <c r="U964" s="88"/>
      <c r="V964" s="88"/>
      <c r="W964" s="88"/>
      <c r="X964" s="88"/>
      <c r="Y964" s="88"/>
      <c r="Z964" s="88"/>
    </row>
    <row r="965" spans="1:26" ht="30.75" customHeight="1">
      <c r="A965" s="88"/>
      <c r="B965" s="88"/>
      <c r="C965" s="88"/>
      <c r="D965" s="88"/>
      <c r="E965" s="88"/>
      <c r="F965" s="88"/>
      <c r="G965" s="88"/>
      <c r="H965" s="88"/>
      <c r="I965" s="88"/>
      <c r="J965" s="88"/>
      <c r="K965" s="88"/>
      <c r="L965" s="88"/>
      <c r="M965" s="88"/>
      <c r="N965" s="88"/>
      <c r="O965" s="88"/>
      <c r="P965" s="88"/>
      <c r="Q965" s="88"/>
      <c r="R965" s="88"/>
      <c r="S965" s="88"/>
      <c r="T965" s="88"/>
      <c r="U965" s="88"/>
      <c r="V965" s="88"/>
      <c r="W965" s="88"/>
      <c r="X965" s="88"/>
      <c r="Y965" s="88"/>
      <c r="Z965" s="88"/>
    </row>
    <row r="966" spans="1:26" ht="30.75" customHeight="1">
      <c r="A966" s="88"/>
      <c r="B966" s="88"/>
      <c r="C966" s="88"/>
      <c r="D966" s="88"/>
      <c r="E966" s="88"/>
      <c r="F966" s="88"/>
      <c r="G966" s="88"/>
      <c r="H966" s="88"/>
      <c r="I966" s="88"/>
      <c r="J966" s="88"/>
      <c r="K966" s="88"/>
      <c r="L966" s="88"/>
      <c r="M966" s="88"/>
      <c r="N966" s="88"/>
      <c r="O966" s="88"/>
      <c r="P966" s="88"/>
      <c r="Q966" s="88"/>
      <c r="R966" s="88"/>
      <c r="S966" s="88"/>
      <c r="T966" s="88"/>
      <c r="U966" s="88"/>
      <c r="V966" s="88"/>
      <c r="W966" s="88"/>
      <c r="X966" s="88"/>
      <c r="Y966" s="88"/>
      <c r="Z966" s="88"/>
    </row>
    <row r="967" spans="1:26" ht="30.75" customHeight="1">
      <c r="A967" s="88"/>
      <c r="B967" s="88"/>
      <c r="C967" s="88"/>
      <c r="D967" s="88"/>
      <c r="E967" s="88"/>
      <c r="F967" s="88"/>
      <c r="G967" s="88"/>
      <c r="H967" s="88"/>
      <c r="I967" s="88"/>
      <c r="J967" s="88"/>
      <c r="K967" s="88"/>
      <c r="L967" s="88"/>
      <c r="M967" s="88"/>
      <c r="N967" s="88"/>
      <c r="O967" s="88"/>
      <c r="P967" s="88"/>
      <c r="Q967" s="88"/>
      <c r="R967" s="88"/>
      <c r="S967" s="88"/>
      <c r="T967" s="88"/>
      <c r="U967" s="88"/>
      <c r="V967" s="88"/>
      <c r="W967" s="88"/>
      <c r="X967" s="88"/>
      <c r="Y967" s="88"/>
      <c r="Z967" s="88"/>
    </row>
    <row r="968" spans="1:26" ht="30.75" customHeight="1">
      <c r="A968" s="88"/>
      <c r="B968" s="88"/>
      <c r="C968" s="88"/>
      <c r="D968" s="88"/>
      <c r="E968" s="88"/>
      <c r="F968" s="88"/>
      <c r="G968" s="88"/>
      <c r="H968" s="88"/>
      <c r="I968" s="88"/>
      <c r="J968" s="88"/>
      <c r="K968" s="88"/>
      <c r="L968" s="88"/>
      <c r="M968" s="88"/>
      <c r="N968" s="88"/>
      <c r="O968" s="88"/>
      <c r="P968" s="88"/>
      <c r="Q968" s="88"/>
      <c r="R968" s="88"/>
      <c r="S968" s="88"/>
      <c r="T968" s="88"/>
      <c r="U968" s="88"/>
      <c r="V968" s="88"/>
      <c r="W968" s="88"/>
      <c r="X968" s="88"/>
      <c r="Y968" s="88"/>
      <c r="Z968" s="88"/>
    </row>
    <row r="969" spans="1:26" ht="30.75" customHeight="1">
      <c r="A969" s="88"/>
      <c r="B969" s="88"/>
      <c r="C969" s="88"/>
      <c r="D969" s="88"/>
      <c r="E969" s="88"/>
      <c r="F969" s="88"/>
      <c r="G969" s="88"/>
      <c r="H969" s="88"/>
      <c r="I969" s="88"/>
      <c r="J969" s="88"/>
      <c r="K969" s="88"/>
      <c r="L969" s="88"/>
      <c r="M969" s="88"/>
      <c r="N969" s="88"/>
      <c r="O969" s="88"/>
      <c r="P969" s="88"/>
      <c r="Q969" s="88"/>
      <c r="R969" s="88"/>
      <c r="S969" s="88"/>
      <c r="T969" s="88"/>
      <c r="U969" s="88"/>
      <c r="V969" s="88"/>
      <c r="W969" s="88"/>
      <c r="X969" s="88"/>
      <c r="Y969" s="88"/>
      <c r="Z969" s="88"/>
    </row>
    <row r="970" spans="1:26" ht="30.75" customHeight="1">
      <c r="A970" s="88"/>
      <c r="B970" s="88"/>
      <c r="C970" s="88"/>
      <c r="D970" s="88"/>
      <c r="E970" s="88"/>
      <c r="F970" s="88"/>
      <c r="G970" s="88"/>
      <c r="H970" s="88"/>
      <c r="I970" s="88"/>
      <c r="J970" s="88"/>
      <c r="K970" s="88"/>
      <c r="L970" s="88"/>
      <c r="M970" s="88"/>
      <c r="N970" s="88"/>
      <c r="O970" s="88"/>
      <c r="P970" s="88"/>
      <c r="Q970" s="88"/>
      <c r="R970" s="88"/>
      <c r="S970" s="88"/>
      <c r="T970" s="88"/>
      <c r="U970" s="88"/>
      <c r="V970" s="88"/>
      <c r="W970" s="88"/>
      <c r="X970" s="88"/>
      <c r="Y970" s="88"/>
      <c r="Z970" s="88"/>
    </row>
    <row r="971" spans="1:26" ht="30.75" customHeight="1">
      <c r="A971" s="88"/>
      <c r="B971" s="88"/>
      <c r="C971" s="88"/>
      <c r="D971" s="88"/>
      <c r="E971" s="88"/>
      <c r="F971" s="88"/>
      <c r="G971" s="88"/>
      <c r="H971" s="88"/>
      <c r="I971" s="88"/>
      <c r="J971" s="88"/>
      <c r="K971" s="88"/>
      <c r="L971" s="88"/>
      <c r="M971" s="88"/>
      <c r="N971" s="88"/>
      <c r="O971" s="88"/>
      <c r="P971" s="88"/>
      <c r="Q971" s="88"/>
      <c r="R971" s="88"/>
      <c r="S971" s="88"/>
      <c r="T971" s="88"/>
      <c r="U971" s="88"/>
      <c r="V971" s="88"/>
      <c r="W971" s="88"/>
      <c r="X971" s="88"/>
      <c r="Y971" s="88"/>
      <c r="Z971" s="88"/>
    </row>
    <row r="972" spans="1:26" ht="30.75" customHeight="1">
      <c r="A972" s="88"/>
      <c r="B972" s="88"/>
      <c r="C972" s="88"/>
      <c r="D972" s="88"/>
      <c r="E972" s="88"/>
      <c r="F972" s="88"/>
      <c r="G972" s="88"/>
      <c r="H972" s="88"/>
      <c r="I972" s="88"/>
      <c r="J972" s="88"/>
      <c r="K972" s="88"/>
      <c r="L972" s="88"/>
      <c r="M972" s="88"/>
      <c r="N972" s="88"/>
      <c r="O972" s="88"/>
      <c r="P972" s="88"/>
      <c r="Q972" s="88"/>
      <c r="R972" s="88"/>
      <c r="S972" s="88"/>
      <c r="T972" s="88"/>
      <c r="U972" s="88"/>
      <c r="V972" s="88"/>
      <c r="W972" s="88"/>
      <c r="X972" s="88"/>
      <c r="Y972" s="88"/>
      <c r="Z972" s="88"/>
    </row>
    <row r="973" spans="1:26" ht="30.75" customHeight="1">
      <c r="A973" s="88"/>
      <c r="B973" s="88"/>
      <c r="C973" s="88"/>
      <c r="D973" s="88"/>
      <c r="E973" s="88"/>
      <c r="F973" s="88"/>
      <c r="G973" s="88"/>
      <c r="H973" s="88"/>
      <c r="I973" s="88"/>
      <c r="J973" s="88"/>
      <c r="K973" s="88"/>
      <c r="L973" s="88"/>
      <c r="M973" s="88"/>
      <c r="N973" s="88"/>
      <c r="O973" s="88"/>
      <c r="P973" s="88"/>
      <c r="Q973" s="88"/>
      <c r="R973" s="88"/>
      <c r="S973" s="88"/>
      <c r="T973" s="88"/>
      <c r="U973" s="88"/>
      <c r="V973" s="88"/>
      <c r="W973" s="88"/>
      <c r="X973" s="88"/>
      <c r="Y973" s="88"/>
      <c r="Z973" s="88"/>
    </row>
    <row r="974" spans="1:26" ht="30.75" customHeight="1">
      <c r="A974" s="88"/>
      <c r="B974" s="88"/>
      <c r="C974" s="88"/>
      <c r="D974" s="88"/>
      <c r="E974" s="88"/>
      <c r="F974" s="88"/>
      <c r="G974" s="88"/>
      <c r="H974" s="88"/>
      <c r="I974" s="88"/>
      <c r="J974" s="88"/>
      <c r="K974" s="88"/>
      <c r="L974" s="88"/>
      <c r="M974" s="88"/>
      <c r="N974" s="88"/>
      <c r="O974" s="88"/>
      <c r="P974" s="88"/>
      <c r="Q974" s="88"/>
      <c r="R974" s="88"/>
      <c r="S974" s="88"/>
      <c r="T974" s="88"/>
      <c r="U974" s="88"/>
      <c r="V974" s="88"/>
      <c r="W974" s="88"/>
      <c r="X974" s="88"/>
      <c r="Y974" s="88"/>
      <c r="Z974" s="88"/>
    </row>
    <row r="975" spans="1:26" ht="30.75" customHeight="1">
      <c r="A975" s="88"/>
      <c r="B975" s="88"/>
      <c r="C975" s="88"/>
      <c r="D975" s="88"/>
      <c r="E975" s="88"/>
      <c r="F975" s="88"/>
      <c r="G975" s="88"/>
      <c r="H975" s="88"/>
      <c r="I975" s="88"/>
      <c r="J975" s="88"/>
      <c r="K975" s="88"/>
      <c r="L975" s="88"/>
      <c r="M975" s="88"/>
      <c r="N975" s="88"/>
      <c r="O975" s="88"/>
      <c r="P975" s="88"/>
      <c r="Q975" s="88"/>
      <c r="R975" s="88"/>
      <c r="S975" s="88"/>
      <c r="T975" s="88"/>
      <c r="U975" s="88"/>
      <c r="V975" s="88"/>
      <c r="W975" s="88"/>
      <c r="X975" s="88"/>
      <c r="Y975" s="88"/>
      <c r="Z975" s="88"/>
    </row>
    <row r="976" spans="1:26" ht="30.75" customHeight="1">
      <c r="A976" s="88"/>
      <c r="B976" s="88"/>
      <c r="C976" s="88"/>
      <c r="D976" s="88"/>
      <c r="E976" s="88"/>
      <c r="F976" s="88"/>
      <c r="G976" s="88"/>
      <c r="H976" s="88"/>
      <c r="I976" s="88"/>
      <c r="J976" s="88"/>
      <c r="K976" s="88"/>
      <c r="L976" s="88"/>
      <c r="M976" s="88"/>
      <c r="N976" s="88"/>
      <c r="O976" s="88"/>
      <c r="P976" s="88"/>
      <c r="Q976" s="88"/>
      <c r="R976" s="88"/>
      <c r="S976" s="88"/>
      <c r="T976" s="88"/>
      <c r="U976" s="88"/>
      <c r="V976" s="88"/>
      <c r="W976" s="88"/>
      <c r="X976" s="88"/>
      <c r="Y976" s="88"/>
      <c r="Z976" s="88"/>
    </row>
    <row r="977" spans="1:26" ht="30.75" customHeight="1">
      <c r="A977" s="88"/>
      <c r="B977" s="88"/>
      <c r="C977" s="88"/>
      <c r="D977" s="88"/>
      <c r="E977" s="88"/>
      <c r="F977" s="88"/>
      <c r="G977" s="88"/>
      <c r="H977" s="88"/>
      <c r="I977" s="88"/>
      <c r="J977" s="88"/>
      <c r="K977" s="88"/>
      <c r="L977" s="88"/>
      <c r="M977" s="88"/>
      <c r="N977" s="88"/>
      <c r="O977" s="88"/>
      <c r="P977" s="88"/>
      <c r="Q977" s="88"/>
      <c r="R977" s="88"/>
      <c r="S977" s="88"/>
      <c r="T977" s="88"/>
      <c r="U977" s="88"/>
      <c r="V977" s="88"/>
      <c r="W977" s="88"/>
      <c r="X977" s="88"/>
      <c r="Y977" s="88"/>
      <c r="Z977" s="88"/>
    </row>
    <row r="978" spans="1:26" ht="30.75" customHeight="1">
      <c r="A978" s="88"/>
      <c r="B978" s="88"/>
      <c r="C978" s="88"/>
      <c r="D978" s="88"/>
      <c r="E978" s="88"/>
      <c r="F978" s="88"/>
      <c r="G978" s="88"/>
      <c r="H978" s="88"/>
      <c r="I978" s="88"/>
      <c r="J978" s="88"/>
      <c r="K978" s="88"/>
      <c r="L978" s="88"/>
      <c r="M978" s="88"/>
      <c r="N978" s="88"/>
      <c r="O978" s="88"/>
      <c r="P978" s="88"/>
      <c r="Q978" s="88"/>
      <c r="R978" s="88"/>
      <c r="S978" s="88"/>
      <c r="T978" s="88"/>
      <c r="U978" s="88"/>
      <c r="V978" s="88"/>
      <c r="W978" s="88"/>
      <c r="X978" s="88"/>
      <c r="Y978" s="88"/>
      <c r="Z978" s="88"/>
    </row>
    <row r="979" spans="1:26" ht="30.75" customHeight="1">
      <c r="A979" s="88"/>
      <c r="B979" s="88"/>
      <c r="C979" s="88"/>
      <c r="D979" s="88"/>
      <c r="E979" s="88"/>
      <c r="F979" s="88"/>
      <c r="G979" s="88"/>
      <c r="H979" s="88"/>
      <c r="I979" s="88"/>
      <c r="J979" s="88"/>
      <c r="K979" s="88"/>
      <c r="L979" s="88"/>
      <c r="M979" s="88"/>
      <c r="N979" s="88"/>
      <c r="O979" s="88"/>
      <c r="P979" s="88"/>
      <c r="Q979" s="88"/>
      <c r="R979" s="88"/>
      <c r="S979" s="88"/>
      <c r="T979" s="88"/>
      <c r="U979" s="88"/>
      <c r="V979" s="88"/>
      <c r="W979" s="88"/>
      <c r="X979" s="88"/>
      <c r="Y979" s="88"/>
      <c r="Z979" s="88"/>
    </row>
    <row r="980" spans="1:26" ht="30.75" customHeight="1">
      <c r="A980" s="88"/>
      <c r="B980" s="88"/>
      <c r="C980" s="88"/>
      <c r="D980" s="88"/>
      <c r="E980" s="88"/>
      <c r="F980" s="88"/>
      <c r="G980" s="88"/>
      <c r="H980" s="88"/>
      <c r="I980" s="88"/>
      <c r="J980" s="88"/>
      <c r="K980" s="88"/>
      <c r="L980" s="88"/>
      <c r="M980" s="88"/>
      <c r="N980" s="88"/>
      <c r="O980" s="88"/>
      <c r="P980" s="88"/>
      <c r="Q980" s="88"/>
      <c r="R980" s="88"/>
      <c r="S980" s="88"/>
      <c r="T980" s="88"/>
      <c r="U980" s="88"/>
      <c r="V980" s="88"/>
      <c r="W980" s="88"/>
      <c r="X980" s="88"/>
      <c r="Y980" s="88"/>
      <c r="Z980" s="88"/>
    </row>
    <row r="981" spans="1:26" ht="30.75" customHeight="1">
      <c r="A981" s="88"/>
      <c r="B981" s="88"/>
      <c r="C981" s="88"/>
      <c r="D981" s="88"/>
      <c r="E981" s="88"/>
      <c r="F981" s="88"/>
      <c r="G981" s="88"/>
      <c r="H981" s="88"/>
      <c r="I981" s="88"/>
      <c r="J981" s="88"/>
      <c r="K981" s="88"/>
      <c r="L981" s="88"/>
      <c r="M981" s="88"/>
      <c r="N981" s="88"/>
      <c r="O981" s="88"/>
      <c r="P981" s="88"/>
      <c r="Q981" s="88"/>
      <c r="R981" s="88"/>
      <c r="S981" s="88"/>
      <c r="T981" s="88"/>
      <c r="U981" s="88"/>
      <c r="V981" s="88"/>
      <c r="W981" s="88"/>
      <c r="X981" s="88"/>
      <c r="Y981" s="88"/>
      <c r="Z981" s="88"/>
    </row>
    <row r="982" spans="1:26" ht="30.75" customHeight="1">
      <c r="A982" s="88"/>
      <c r="B982" s="88"/>
      <c r="C982" s="88"/>
      <c r="D982" s="88"/>
      <c r="E982" s="88"/>
      <c r="F982" s="88"/>
      <c r="G982" s="88"/>
      <c r="H982" s="88"/>
      <c r="I982" s="88"/>
      <c r="J982" s="88"/>
      <c r="K982" s="88"/>
      <c r="L982" s="88"/>
      <c r="M982" s="88"/>
      <c r="N982" s="88"/>
      <c r="O982" s="88"/>
      <c r="P982" s="88"/>
      <c r="Q982" s="88"/>
      <c r="R982" s="88"/>
      <c r="S982" s="88"/>
      <c r="T982" s="88"/>
      <c r="U982" s="88"/>
      <c r="V982" s="88"/>
      <c r="W982" s="88"/>
      <c r="X982" s="88"/>
      <c r="Y982" s="88"/>
      <c r="Z982" s="88"/>
    </row>
    <row r="983" spans="1:26" ht="30.75" customHeight="1">
      <c r="A983" s="88"/>
      <c r="B983" s="88"/>
      <c r="C983" s="88"/>
      <c r="D983" s="88"/>
      <c r="E983" s="88"/>
      <c r="F983" s="88"/>
      <c r="G983" s="88"/>
      <c r="H983" s="88"/>
      <c r="I983" s="88"/>
      <c r="J983" s="88"/>
      <c r="K983" s="88"/>
      <c r="L983" s="88"/>
      <c r="M983" s="88"/>
      <c r="N983" s="88"/>
      <c r="O983" s="88"/>
      <c r="P983" s="88"/>
      <c r="Q983" s="88"/>
      <c r="R983" s="88"/>
      <c r="S983" s="88"/>
      <c r="T983" s="88"/>
      <c r="U983" s="88"/>
      <c r="V983" s="88"/>
      <c r="W983" s="88"/>
      <c r="X983" s="88"/>
      <c r="Y983" s="88"/>
      <c r="Z983" s="88"/>
    </row>
    <row r="984" spans="1:26" ht="30.75" customHeight="1">
      <c r="A984" s="88"/>
      <c r="B984" s="88"/>
      <c r="C984" s="88"/>
      <c r="D984" s="88"/>
      <c r="E984" s="88"/>
      <c r="F984" s="88"/>
      <c r="G984" s="88"/>
      <c r="H984" s="88"/>
      <c r="I984" s="88"/>
      <c r="J984" s="88"/>
      <c r="K984" s="88"/>
      <c r="L984" s="88"/>
      <c r="M984" s="88"/>
      <c r="N984" s="88"/>
      <c r="O984" s="88"/>
      <c r="P984" s="88"/>
      <c r="Q984" s="88"/>
      <c r="R984" s="88"/>
      <c r="S984" s="88"/>
      <c r="T984" s="88"/>
      <c r="U984" s="88"/>
      <c r="V984" s="88"/>
      <c r="W984" s="88"/>
      <c r="X984" s="88"/>
      <c r="Y984" s="88"/>
      <c r="Z984" s="88"/>
    </row>
    <row r="985" spans="1:26" ht="30.75" customHeight="1">
      <c r="A985" s="88"/>
      <c r="B985" s="88"/>
      <c r="C985" s="88"/>
      <c r="D985" s="88"/>
      <c r="E985" s="88"/>
      <c r="F985" s="88"/>
      <c r="G985" s="88"/>
      <c r="H985" s="88"/>
      <c r="I985" s="88"/>
      <c r="J985" s="88"/>
      <c r="K985" s="88"/>
      <c r="L985" s="88"/>
      <c r="M985" s="88"/>
      <c r="N985" s="88"/>
      <c r="O985" s="88"/>
      <c r="P985" s="88"/>
      <c r="Q985" s="88"/>
      <c r="R985" s="88"/>
      <c r="S985" s="88"/>
      <c r="T985" s="88"/>
      <c r="U985" s="88"/>
      <c r="V985" s="88"/>
      <c r="W985" s="88"/>
      <c r="X985" s="88"/>
      <c r="Y985" s="88"/>
      <c r="Z985" s="88"/>
    </row>
    <row r="986" spans="1:26" ht="30.75" customHeight="1">
      <c r="A986" s="88"/>
      <c r="B986" s="88"/>
      <c r="C986" s="88"/>
      <c r="D986" s="88"/>
      <c r="E986" s="88"/>
      <c r="F986" s="88"/>
      <c r="G986" s="88"/>
      <c r="H986" s="88"/>
      <c r="I986" s="88"/>
      <c r="J986" s="88"/>
      <c r="K986" s="88"/>
      <c r="L986" s="88"/>
      <c r="M986" s="88"/>
      <c r="N986" s="88"/>
      <c r="O986" s="88"/>
      <c r="P986" s="88"/>
      <c r="Q986" s="88"/>
      <c r="R986" s="88"/>
      <c r="S986" s="88"/>
      <c r="T986" s="88"/>
      <c r="U986" s="88"/>
      <c r="V986" s="88"/>
      <c r="W986" s="88"/>
      <c r="X986" s="88"/>
      <c r="Y986" s="88"/>
      <c r="Z986" s="88"/>
    </row>
    <row r="987" spans="1:26" ht="30.75" customHeight="1">
      <c r="A987" s="88"/>
      <c r="B987" s="88"/>
      <c r="C987" s="88"/>
      <c r="D987" s="88"/>
      <c r="E987" s="88"/>
      <c r="F987" s="88"/>
      <c r="G987" s="88"/>
      <c r="H987" s="88"/>
      <c r="I987" s="88"/>
      <c r="J987" s="88"/>
      <c r="K987" s="88"/>
      <c r="L987" s="88"/>
      <c r="M987" s="88"/>
      <c r="N987" s="88"/>
      <c r="O987" s="88"/>
      <c r="P987" s="88"/>
      <c r="Q987" s="88"/>
      <c r="R987" s="88"/>
      <c r="S987" s="88"/>
      <c r="T987" s="88"/>
      <c r="U987" s="88"/>
      <c r="V987" s="88"/>
      <c r="W987" s="88"/>
      <c r="X987" s="88"/>
      <c r="Y987" s="88"/>
      <c r="Z987" s="88"/>
    </row>
    <row r="988" spans="1:26" ht="30.75" customHeight="1">
      <c r="A988" s="88"/>
      <c r="B988" s="88"/>
      <c r="C988" s="88"/>
      <c r="D988" s="88"/>
      <c r="E988" s="88"/>
      <c r="F988" s="88"/>
      <c r="G988" s="88"/>
      <c r="H988" s="88"/>
      <c r="I988" s="88"/>
      <c r="J988" s="88"/>
      <c r="K988" s="88"/>
      <c r="L988" s="88"/>
      <c r="M988" s="88"/>
      <c r="N988" s="88"/>
      <c r="O988" s="88"/>
      <c r="P988" s="88"/>
      <c r="Q988" s="88"/>
      <c r="R988" s="88"/>
      <c r="S988" s="88"/>
      <c r="T988" s="88"/>
      <c r="U988" s="88"/>
      <c r="V988" s="88"/>
      <c r="W988" s="88"/>
      <c r="X988" s="88"/>
      <c r="Y988" s="88"/>
      <c r="Z988" s="88"/>
    </row>
    <row r="989" spans="1:26" ht="30.75" customHeight="1">
      <c r="A989" s="88"/>
      <c r="B989" s="88"/>
      <c r="C989" s="88"/>
      <c r="D989" s="88"/>
      <c r="E989" s="88"/>
      <c r="F989" s="88"/>
      <c r="G989" s="88"/>
      <c r="H989" s="88"/>
      <c r="I989" s="88"/>
      <c r="J989" s="88"/>
      <c r="K989" s="88"/>
      <c r="L989" s="88"/>
      <c r="M989" s="88"/>
      <c r="N989" s="88"/>
      <c r="O989" s="88"/>
      <c r="P989" s="88"/>
      <c r="Q989" s="88"/>
      <c r="R989" s="88"/>
      <c r="S989" s="88"/>
      <c r="T989" s="88"/>
      <c r="U989" s="88"/>
      <c r="V989" s="88"/>
      <c r="W989" s="88"/>
      <c r="X989" s="88"/>
      <c r="Y989" s="88"/>
      <c r="Z989" s="88"/>
    </row>
    <row r="990" spans="1:26" ht="30.75" customHeight="1">
      <c r="A990" s="88"/>
      <c r="B990" s="88"/>
      <c r="C990" s="88"/>
      <c r="D990" s="88"/>
      <c r="E990" s="88"/>
      <c r="F990" s="88"/>
      <c r="G990" s="88"/>
      <c r="H990" s="88"/>
      <c r="I990" s="88"/>
      <c r="J990" s="88"/>
      <c r="K990" s="88"/>
      <c r="L990" s="88"/>
      <c r="M990" s="88"/>
      <c r="N990" s="88"/>
      <c r="O990" s="88"/>
      <c r="P990" s="88"/>
      <c r="Q990" s="88"/>
      <c r="R990" s="88"/>
      <c r="S990" s="88"/>
      <c r="T990" s="88"/>
      <c r="U990" s="88"/>
      <c r="V990" s="88"/>
      <c r="W990" s="88"/>
      <c r="X990" s="88"/>
      <c r="Y990" s="88"/>
      <c r="Z990" s="88"/>
    </row>
    <row r="991" spans="1:26" ht="30.75" customHeight="1">
      <c r="A991" s="88"/>
      <c r="B991" s="88"/>
      <c r="C991" s="88"/>
      <c r="D991" s="88"/>
      <c r="E991" s="88"/>
      <c r="F991" s="88"/>
      <c r="G991" s="88"/>
      <c r="H991" s="88"/>
      <c r="I991" s="88"/>
      <c r="J991" s="88"/>
      <c r="K991" s="88"/>
      <c r="L991" s="88"/>
      <c r="M991" s="88"/>
      <c r="N991" s="88"/>
      <c r="O991" s="88"/>
      <c r="P991" s="88"/>
      <c r="Q991" s="88"/>
      <c r="R991" s="88"/>
      <c r="S991" s="88"/>
      <c r="T991" s="88"/>
      <c r="U991" s="88"/>
      <c r="V991" s="88"/>
      <c r="W991" s="88"/>
      <c r="X991" s="88"/>
      <c r="Y991" s="88"/>
      <c r="Z991" s="88"/>
    </row>
    <row r="992" spans="1:26" ht="30.75" customHeight="1">
      <c r="A992" s="88"/>
      <c r="B992" s="88"/>
      <c r="C992" s="88"/>
      <c r="D992" s="88"/>
      <c r="E992" s="88"/>
      <c r="F992" s="88"/>
      <c r="G992" s="88"/>
      <c r="H992" s="88"/>
      <c r="I992" s="88"/>
      <c r="J992" s="88"/>
      <c r="K992" s="88"/>
      <c r="L992" s="88"/>
      <c r="M992" s="88"/>
      <c r="N992" s="88"/>
      <c r="O992" s="88"/>
      <c r="P992" s="88"/>
      <c r="Q992" s="88"/>
      <c r="R992" s="88"/>
      <c r="S992" s="88"/>
      <c r="T992" s="88"/>
      <c r="U992" s="88"/>
      <c r="V992" s="88"/>
      <c r="W992" s="88"/>
      <c r="X992" s="88"/>
      <c r="Y992" s="88"/>
      <c r="Z992" s="88"/>
    </row>
    <row r="993" spans="1:26" ht="30.75" customHeight="1">
      <c r="A993" s="88"/>
      <c r="B993" s="88"/>
      <c r="C993" s="88"/>
      <c r="D993" s="88"/>
      <c r="E993" s="88"/>
      <c r="F993" s="88"/>
      <c r="G993" s="88"/>
      <c r="H993" s="88"/>
      <c r="I993" s="88"/>
      <c r="J993" s="88"/>
      <c r="K993" s="88"/>
      <c r="L993" s="88"/>
      <c r="M993" s="88"/>
      <c r="N993" s="88"/>
      <c r="O993" s="88"/>
      <c r="P993" s="88"/>
      <c r="Q993" s="88"/>
      <c r="R993" s="88"/>
      <c r="S993" s="88"/>
      <c r="T993" s="88"/>
      <c r="U993" s="88"/>
      <c r="V993" s="88"/>
      <c r="W993" s="88"/>
      <c r="X993" s="88"/>
      <c r="Y993" s="88"/>
      <c r="Z993" s="88"/>
    </row>
    <row r="994" spans="1:26" ht="30.75" customHeight="1">
      <c r="A994" s="88"/>
      <c r="B994" s="88"/>
      <c r="C994" s="88"/>
      <c r="D994" s="88"/>
      <c r="E994" s="88"/>
      <c r="F994" s="88"/>
      <c r="G994" s="88"/>
      <c r="H994" s="88"/>
      <c r="I994" s="88"/>
      <c r="J994" s="88"/>
      <c r="K994" s="88"/>
      <c r="L994" s="88"/>
      <c r="M994" s="88"/>
      <c r="N994" s="88"/>
      <c r="O994" s="88"/>
      <c r="P994" s="88"/>
      <c r="Q994" s="88"/>
      <c r="R994" s="88"/>
      <c r="S994" s="88"/>
      <c r="T994" s="88"/>
      <c r="U994" s="88"/>
      <c r="V994" s="88"/>
      <c r="W994" s="88"/>
      <c r="X994" s="88"/>
      <c r="Y994" s="88"/>
      <c r="Z994" s="88"/>
    </row>
    <row r="995" spans="1:26" ht="30.75" customHeight="1">
      <c r="A995" s="88"/>
      <c r="B995" s="88"/>
      <c r="C995" s="88"/>
      <c r="D995" s="88"/>
      <c r="E995" s="88"/>
      <c r="F995" s="88"/>
      <c r="G995" s="88"/>
      <c r="H995" s="88"/>
      <c r="I995" s="88"/>
      <c r="J995" s="88"/>
      <c r="K995" s="88"/>
      <c r="L995" s="88"/>
      <c r="M995" s="88"/>
      <c r="N995" s="88"/>
      <c r="O995" s="88"/>
      <c r="P995" s="88"/>
      <c r="Q995" s="88"/>
      <c r="R995" s="88"/>
      <c r="S995" s="88"/>
      <c r="T995" s="88"/>
      <c r="U995" s="88"/>
      <c r="V995" s="88"/>
      <c r="W995" s="88"/>
      <c r="X995" s="88"/>
      <c r="Y995" s="88"/>
      <c r="Z995" s="88"/>
    </row>
    <row r="996" spans="1:26" ht="30.75" customHeight="1">
      <c r="A996" s="88"/>
      <c r="B996" s="88"/>
      <c r="C996" s="88"/>
      <c r="D996" s="88"/>
      <c r="E996" s="88"/>
      <c r="F996" s="88"/>
      <c r="G996" s="88"/>
      <c r="H996" s="88"/>
      <c r="I996" s="88"/>
      <c r="J996" s="88"/>
      <c r="K996" s="88"/>
      <c r="L996" s="88"/>
      <c r="M996" s="88"/>
      <c r="N996" s="88"/>
      <c r="O996" s="88"/>
      <c r="P996" s="88"/>
      <c r="Q996" s="88"/>
      <c r="R996" s="88"/>
      <c r="S996" s="88"/>
      <c r="T996" s="88"/>
      <c r="U996" s="88"/>
      <c r="V996" s="88"/>
      <c r="W996" s="88"/>
      <c r="X996" s="88"/>
      <c r="Y996" s="88"/>
      <c r="Z996" s="88"/>
    </row>
    <row r="997" spans="1:26" ht="30.75" customHeight="1">
      <c r="A997" s="88"/>
      <c r="B997" s="88"/>
      <c r="C997" s="88"/>
      <c r="D997" s="88"/>
      <c r="E997" s="88"/>
      <c r="F997" s="88"/>
      <c r="G997" s="88"/>
      <c r="H997" s="88"/>
      <c r="I997" s="88"/>
      <c r="J997" s="88"/>
      <c r="K997" s="88"/>
      <c r="L997" s="88"/>
      <c r="M997" s="88"/>
      <c r="N997" s="88"/>
      <c r="O997" s="88"/>
      <c r="P997" s="88"/>
      <c r="Q997" s="88"/>
      <c r="R997" s="88"/>
      <c r="S997" s="88"/>
      <c r="T997" s="88"/>
      <c r="U997" s="88"/>
      <c r="V997" s="88"/>
      <c r="W997" s="88"/>
      <c r="X997" s="88"/>
      <c r="Y997" s="88"/>
      <c r="Z997" s="88"/>
    </row>
    <row r="998" spans="1:26" ht="30.75" customHeight="1">
      <c r="A998" s="88"/>
      <c r="B998" s="88"/>
      <c r="C998" s="88"/>
      <c r="D998" s="88"/>
      <c r="E998" s="88"/>
      <c r="F998" s="88"/>
      <c r="G998" s="88"/>
      <c r="H998" s="88"/>
      <c r="I998" s="88"/>
      <c r="J998" s="88"/>
      <c r="K998" s="88"/>
      <c r="L998" s="88"/>
      <c r="M998" s="88"/>
      <c r="N998" s="88"/>
      <c r="O998" s="88"/>
      <c r="P998" s="88"/>
      <c r="Q998" s="88"/>
      <c r="R998" s="88"/>
      <c r="S998" s="88"/>
      <c r="T998" s="88"/>
      <c r="U998" s="88"/>
      <c r="V998" s="88"/>
      <c r="W998" s="88"/>
      <c r="X998" s="88"/>
      <c r="Y998" s="88"/>
      <c r="Z998" s="88"/>
    </row>
    <row r="999" spans="1:26" ht="30.75" customHeight="1">
      <c r="A999" s="88"/>
      <c r="B999" s="88"/>
      <c r="C999" s="88"/>
      <c r="D999" s="88"/>
      <c r="E999" s="88"/>
      <c r="F999" s="88"/>
      <c r="G999" s="88"/>
      <c r="H999" s="88"/>
      <c r="I999" s="88"/>
      <c r="J999" s="88"/>
      <c r="K999" s="88"/>
      <c r="L999" s="88"/>
      <c r="M999" s="88"/>
      <c r="N999" s="88"/>
      <c r="O999" s="88"/>
      <c r="P999" s="88"/>
      <c r="Q999" s="88"/>
      <c r="R999" s="88"/>
      <c r="S999" s="88"/>
      <c r="T999" s="88"/>
      <c r="U999" s="88"/>
      <c r="V999" s="88"/>
      <c r="W999" s="88"/>
      <c r="X999" s="88"/>
      <c r="Y999" s="88"/>
      <c r="Z999" s="88"/>
    </row>
  </sheetData>
  <mergeCells count="3">
    <mergeCell ref="A1:B1"/>
    <mergeCell ref="A2:B2"/>
    <mergeCell ref="A3:B3"/>
  </mergeCells>
  <pageMargins left="0.7" right="0.7" top="0.75" bottom="0.75" header="0" footer="0"/>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N1081"/>
  <sheetViews>
    <sheetView topLeftCell="F1" workbookViewId="0">
      <pane xSplit="3" ySplit="2" topLeftCell="I3" activePane="bottomRight" state="frozen"/>
      <selection activeCell="F1" sqref="F1"/>
      <selection pane="topRight" activeCell="I1" sqref="I1"/>
      <selection pane="bottomLeft" activeCell="F3" sqref="F3"/>
      <selection pane="bottomRight" activeCell="I3" sqref="I3"/>
    </sheetView>
  </sheetViews>
  <sheetFormatPr baseColWidth="10" defaultColWidth="12.625" defaultRowHeight="15" customHeight="1"/>
  <cols>
    <col min="1" max="1" width="18.5" style="632" customWidth="1"/>
    <col min="2" max="2" width="13.875" style="632" customWidth="1"/>
    <col min="3" max="3" width="13.125" style="632" customWidth="1"/>
    <col min="4" max="4" width="12.5" style="632" customWidth="1"/>
    <col min="5" max="7" width="10.375" style="632" customWidth="1"/>
    <col min="8" max="8" width="62.625" style="477" customWidth="1"/>
    <col min="9" max="9" width="25.125" style="477" bestFit="1" customWidth="1"/>
    <col min="10" max="10" width="24.75" style="477" bestFit="1" customWidth="1"/>
    <col min="11" max="13" width="24.625" style="477" bestFit="1" customWidth="1"/>
    <col min="14" max="16" width="21.75" style="477" bestFit="1" customWidth="1"/>
    <col min="17" max="17" width="19.125" style="477" bestFit="1" customWidth="1"/>
    <col min="18" max="18" width="18.5" style="477" bestFit="1" customWidth="1"/>
    <col min="19" max="19" width="16.375" style="477" bestFit="1" customWidth="1"/>
    <col min="20" max="20" width="8.625" style="477" bestFit="1" customWidth="1"/>
    <col min="21" max="21" width="19.125" style="477" bestFit="1" customWidth="1"/>
    <col min="22" max="22" width="18.5" style="477" bestFit="1" customWidth="1"/>
    <col min="23" max="23" width="16.375" style="477" bestFit="1" customWidth="1"/>
    <col min="24" max="24" width="8.625" style="477" bestFit="1" customWidth="1"/>
    <col min="25" max="25" width="25.5" style="477" bestFit="1" customWidth="1"/>
    <col min="26" max="26" width="24.75" style="477" bestFit="1" customWidth="1"/>
    <col min="27" max="28" width="24.625" style="477" bestFit="1" customWidth="1"/>
    <col min="29" max="29" width="21.5" style="477" bestFit="1" customWidth="1"/>
    <col min="30" max="48" width="12.625" style="647" customWidth="1"/>
    <col min="49" max="1392" width="12.625" style="647"/>
    <col min="1393" max="16384" width="12.625" style="477"/>
  </cols>
  <sheetData>
    <row r="1" spans="1:1392" s="632" customFormat="1" ht="39.75" customHeight="1" thickTop="1" thickBot="1">
      <c r="A1" s="801" t="s">
        <v>326</v>
      </c>
      <c r="B1" s="801" t="s">
        <v>327</v>
      </c>
      <c r="C1" s="803" t="s">
        <v>328</v>
      </c>
      <c r="D1" s="801" t="s">
        <v>329</v>
      </c>
      <c r="E1" s="801" t="s">
        <v>330</v>
      </c>
      <c r="F1" s="801" t="s">
        <v>331</v>
      </c>
      <c r="G1" s="801" t="s">
        <v>332</v>
      </c>
      <c r="H1" s="803" t="s">
        <v>781</v>
      </c>
      <c r="I1" s="804" t="s">
        <v>782</v>
      </c>
      <c r="J1" s="805"/>
      <c r="K1" s="805"/>
      <c r="L1" s="806"/>
      <c r="M1" s="804" t="s">
        <v>783</v>
      </c>
      <c r="N1" s="805"/>
      <c r="O1" s="805"/>
      <c r="P1" s="806"/>
      <c r="Q1" s="804" t="s">
        <v>784</v>
      </c>
      <c r="R1" s="805"/>
      <c r="S1" s="805"/>
      <c r="T1" s="806"/>
      <c r="U1" s="804" t="s">
        <v>785</v>
      </c>
      <c r="V1" s="805"/>
      <c r="W1" s="805"/>
      <c r="X1" s="806"/>
      <c r="Y1" s="804" t="s">
        <v>786</v>
      </c>
      <c r="Z1" s="805"/>
      <c r="AA1" s="805"/>
      <c r="AB1" s="806"/>
      <c r="AC1" s="629" t="s">
        <v>787</v>
      </c>
      <c r="AD1" s="630"/>
      <c r="AE1" s="630"/>
      <c r="AF1" s="630"/>
      <c r="AG1" s="630"/>
      <c r="AH1" s="630"/>
      <c r="AI1" s="630"/>
      <c r="AJ1" s="630"/>
      <c r="AK1" s="630"/>
      <c r="AL1" s="630"/>
      <c r="AM1" s="630"/>
      <c r="AN1" s="630"/>
      <c r="AO1" s="630"/>
      <c r="AP1" s="630"/>
      <c r="AQ1" s="630"/>
      <c r="AR1" s="630"/>
      <c r="AS1" s="630"/>
      <c r="AT1" s="630"/>
      <c r="AU1" s="630"/>
      <c r="AV1" s="630"/>
      <c r="AW1" s="631"/>
      <c r="AX1" s="631"/>
      <c r="AY1" s="631"/>
      <c r="AZ1" s="631"/>
      <c r="BA1" s="631"/>
      <c r="BB1" s="631"/>
      <c r="BC1" s="631"/>
      <c r="BD1" s="631"/>
      <c r="BE1" s="631"/>
      <c r="BF1" s="631"/>
      <c r="BG1" s="631"/>
      <c r="BH1" s="631"/>
      <c r="BI1" s="631"/>
      <c r="BJ1" s="631"/>
      <c r="BK1" s="631"/>
      <c r="BL1" s="631"/>
      <c r="BM1" s="631"/>
      <c r="BN1" s="631"/>
      <c r="BO1" s="631"/>
      <c r="BP1" s="631"/>
      <c r="BQ1" s="631"/>
      <c r="BR1" s="631"/>
      <c r="BS1" s="631"/>
      <c r="BT1" s="631"/>
      <c r="BU1" s="631"/>
      <c r="BV1" s="631"/>
      <c r="BW1" s="631"/>
      <c r="BX1" s="631"/>
      <c r="BY1" s="631"/>
      <c r="BZ1" s="631"/>
      <c r="CA1" s="631"/>
      <c r="CB1" s="631"/>
      <c r="CC1" s="631"/>
      <c r="CD1" s="631"/>
      <c r="CE1" s="631"/>
      <c r="CF1" s="631"/>
      <c r="CG1" s="631"/>
      <c r="CH1" s="631"/>
      <c r="CI1" s="631"/>
      <c r="CJ1" s="631"/>
      <c r="CK1" s="631"/>
      <c r="CL1" s="631"/>
      <c r="CM1" s="631"/>
      <c r="CN1" s="631"/>
      <c r="CO1" s="631"/>
      <c r="CP1" s="631"/>
      <c r="CQ1" s="631"/>
      <c r="CR1" s="631"/>
      <c r="CS1" s="631"/>
      <c r="CT1" s="631"/>
      <c r="CU1" s="631"/>
      <c r="CV1" s="631"/>
      <c r="CW1" s="631"/>
      <c r="CX1" s="631"/>
      <c r="CY1" s="631"/>
      <c r="CZ1" s="631"/>
      <c r="DA1" s="631"/>
      <c r="DB1" s="631"/>
      <c r="DC1" s="631"/>
      <c r="DD1" s="631"/>
      <c r="DE1" s="631"/>
      <c r="DF1" s="631"/>
      <c r="DG1" s="631"/>
      <c r="DH1" s="631"/>
      <c r="DI1" s="631"/>
      <c r="DJ1" s="631"/>
      <c r="DK1" s="631"/>
      <c r="DL1" s="631"/>
      <c r="DM1" s="631"/>
      <c r="DN1" s="631"/>
      <c r="DO1" s="631"/>
      <c r="DP1" s="631"/>
      <c r="DQ1" s="631"/>
      <c r="DR1" s="631"/>
      <c r="DS1" s="631"/>
      <c r="DT1" s="631"/>
      <c r="DU1" s="631"/>
      <c r="DV1" s="631"/>
      <c r="DW1" s="631"/>
      <c r="DX1" s="631"/>
      <c r="DY1" s="631"/>
      <c r="DZ1" s="631"/>
      <c r="EA1" s="631"/>
      <c r="EB1" s="631"/>
      <c r="EC1" s="631"/>
      <c r="ED1" s="631"/>
      <c r="EE1" s="631"/>
      <c r="EF1" s="631"/>
      <c r="EG1" s="631"/>
      <c r="EH1" s="631"/>
      <c r="EI1" s="631"/>
      <c r="EJ1" s="631"/>
      <c r="EK1" s="631"/>
      <c r="EL1" s="631"/>
      <c r="EM1" s="631"/>
      <c r="EN1" s="631"/>
      <c r="EO1" s="631"/>
      <c r="EP1" s="631"/>
      <c r="EQ1" s="631"/>
      <c r="ER1" s="631"/>
      <c r="ES1" s="631"/>
      <c r="ET1" s="631"/>
      <c r="EU1" s="631"/>
      <c r="EV1" s="631"/>
      <c r="EW1" s="631"/>
      <c r="EX1" s="631"/>
      <c r="EY1" s="631"/>
      <c r="EZ1" s="631"/>
      <c r="FA1" s="631"/>
      <c r="FB1" s="631"/>
      <c r="FC1" s="631"/>
      <c r="FD1" s="631"/>
      <c r="FE1" s="631"/>
      <c r="FF1" s="631"/>
      <c r="FG1" s="631"/>
      <c r="FH1" s="631"/>
      <c r="FI1" s="631"/>
      <c r="FJ1" s="631"/>
      <c r="FK1" s="631"/>
      <c r="FL1" s="631"/>
      <c r="FM1" s="631"/>
      <c r="FN1" s="631"/>
      <c r="FO1" s="631"/>
      <c r="FP1" s="631"/>
      <c r="FQ1" s="631"/>
      <c r="FR1" s="631"/>
      <c r="FS1" s="631"/>
      <c r="FT1" s="631"/>
      <c r="FU1" s="631"/>
      <c r="FV1" s="631"/>
      <c r="FW1" s="631"/>
      <c r="FX1" s="631"/>
      <c r="FY1" s="631"/>
      <c r="FZ1" s="631"/>
      <c r="GA1" s="631"/>
      <c r="GB1" s="631"/>
      <c r="GC1" s="631"/>
      <c r="GD1" s="631"/>
      <c r="GE1" s="631"/>
      <c r="GF1" s="631"/>
      <c r="GG1" s="631"/>
      <c r="GH1" s="631"/>
      <c r="GI1" s="631"/>
      <c r="GJ1" s="631"/>
      <c r="GK1" s="631"/>
      <c r="GL1" s="631"/>
      <c r="GM1" s="631"/>
      <c r="GN1" s="631"/>
      <c r="GO1" s="631"/>
      <c r="GP1" s="631"/>
      <c r="GQ1" s="631"/>
      <c r="GR1" s="631"/>
      <c r="GS1" s="631"/>
      <c r="GT1" s="631"/>
      <c r="GU1" s="631"/>
      <c r="GV1" s="631"/>
      <c r="GW1" s="631"/>
      <c r="GX1" s="631"/>
      <c r="GY1" s="631"/>
      <c r="GZ1" s="631"/>
      <c r="HA1" s="631"/>
      <c r="HB1" s="631"/>
      <c r="HC1" s="631"/>
      <c r="HD1" s="631"/>
      <c r="HE1" s="631"/>
      <c r="HF1" s="631"/>
      <c r="HG1" s="631"/>
      <c r="HH1" s="631"/>
      <c r="HI1" s="631"/>
      <c r="HJ1" s="631"/>
      <c r="HK1" s="631"/>
      <c r="HL1" s="631"/>
      <c r="HM1" s="631"/>
      <c r="HN1" s="631"/>
      <c r="HO1" s="631"/>
      <c r="HP1" s="631"/>
      <c r="HQ1" s="631"/>
      <c r="HR1" s="631"/>
      <c r="HS1" s="631"/>
      <c r="HT1" s="631"/>
      <c r="HU1" s="631"/>
      <c r="HV1" s="631"/>
      <c r="HW1" s="631"/>
      <c r="HX1" s="631"/>
      <c r="HY1" s="631"/>
      <c r="HZ1" s="631"/>
      <c r="IA1" s="631"/>
      <c r="IB1" s="631"/>
      <c r="IC1" s="631"/>
      <c r="ID1" s="631"/>
      <c r="IE1" s="631"/>
      <c r="IF1" s="631"/>
      <c r="IG1" s="631"/>
      <c r="IH1" s="631"/>
      <c r="II1" s="631"/>
      <c r="IJ1" s="631"/>
      <c r="IK1" s="631"/>
      <c r="IL1" s="631"/>
      <c r="IM1" s="631"/>
      <c r="IN1" s="631"/>
      <c r="IO1" s="631"/>
      <c r="IP1" s="631"/>
      <c r="IQ1" s="631"/>
      <c r="IR1" s="631"/>
      <c r="IS1" s="631"/>
      <c r="IT1" s="631"/>
      <c r="IU1" s="631"/>
      <c r="IV1" s="631"/>
      <c r="IW1" s="631"/>
      <c r="IX1" s="631"/>
      <c r="IY1" s="631"/>
      <c r="IZ1" s="631"/>
      <c r="JA1" s="631"/>
      <c r="JB1" s="631"/>
      <c r="JC1" s="631"/>
      <c r="JD1" s="631"/>
      <c r="JE1" s="631"/>
      <c r="JF1" s="631"/>
      <c r="JG1" s="631"/>
      <c r="JH1" s="631"/>
      <c r="JI1" s="631"/>
      <c r="JJ1" s="631"/>
      <c r="JK1" s="631"/>
      <c r="JL1" s="631"/>
      <c r="JM1" s="631"/>
      <c r="JN1" s="631"/>
      <c r="JO1" s="631"/>
      <c r="JP1" s="631"/>
      <c r="JQ1" s="631"/>
      <c r="JR1" s="631"/>
      <c r="JS1" s="631"/>
      <c r="JT1" s="631"/>
      <c r="JU1" s="631"/>
      <c r="JV1" s="631"/>
      <c r="JW1" s="631"/>
      <c r="JX1" s="631"/>
      <c r="JY1" s="631"/>
      <c r="JZ1" s="631"/>
      <c r="KA1" s="631"/>
      <c r="KB1" s="631"/>
      <c r="KC1" s="631"/>
      <c r="KD1" s="631"/>
      <c r="KE1" s="631"/>
      <c r="KF1" s="631"/>
      <c r="KG1" s="631"/>
      <c r="KH1" s="631"/>
      <c r="KI1" s="631"/>
      <c r="KJ1" s="631"/>
      <c r="KK1" s="631"/>
      <c r="KL1" s="631"/>
      <c r="KM1" s="631"/>
      <c r="KN1" s="631"/>
      <c r="KO1" s="631"/>
      <c r="KP1" s="631"/>
      <c r="KQ1" s="631"/>
      <c r="KR1" s="631"/>
      <c r="KS1" s="631"/>
      <c r="KT1" s="631"/>
      <c r="KU1" s="631"/>
      <c r="KV1" s="631"/>
      <c r="KW1" s="631"/>
      <c r="KX1" s="631"/>
      <c r="KY1" s="631"/>
      <c r="KZ1" s="631"/>
      <c r="LA1" s="631"/>
      <c r="LB1" s="631"/>
      <c r="LC1" s="631"/>
      <c r="LD1" s="631"/>
      <c r="LE1" s="631"/>
      <c r="LF1" s="631"/>
      <c r="LG1" s="631"/>
      <c r="LH1" s="631"/>
      <c r="LI1" s="631"/>
      <c r="LJ1" s="631"/>
      <c r="LK1" s="631"/>
      <c r="LL1" s="631"/>
      <c r="LM1" s="631"/>
      <c r="LN1" s="631"/>
      <c r="LO1" s="631"/>
      <c r="LP1" s="631"/>
      <c r="LQ1" s="631"/>
      <c r="LR1" s="631"/>
      <c r="LS1" s="631"/>
      <c r="LT1" s="631"/>
      <c r="LU1" s="631"/>
      <c r="LV1" s="631"/>
      <c r="LW1" s="631"/>
      <c r="LX1" s="631"/>
      <c r="LY1" s="631"/>
      <c r="LZ1" s="631"/>
      <c r="MA1" s="631"/>
      <c r="MB1" s="631"/>
      <c r="MC1" s="631"/>
      <c r="MD1" s="631"/>
      <c r="ME1" s="631"/>
      <c r="MF1" s="631"/>
      <c r="MG1" s="631"/>
      <c r="MH1" s="631"/>
      <c r="MI1" s="631"/>
      <c r="MJ1" s="631"/>
      <c r="MK1" s="631"/>
      <c r="ML1" s="631"/>
      <c r="MM1" s="631"/>
      <c r="MN1" s="631"/>
      <c r="MO1" s="631"/>
      <c r="MP1" s="631"/>
      <c r="MQ1" s="631"/>
      <c r="MR1" s="631"/>
      <c r="MS1" s="631"/>
      <c r="MT1" s="631"/>
      <c r="MU1" s="631"/>
      <c r="MV1" s="631"/>
      <c r="MW1" s="631"/>
      <c r="MX1" s="631"/>
      <c r="MY1" s="631"/>
      <c r="MZ1" s="631"/>
      <c r="NA1" s="631"/>
      <c r="NB1" s="631"/>
      <c r="NC1" s="631"/>
      <c r="ND1" s="631"/>
      <c r="NE1" s="631"/>
      <c r="NF1" s="631"/>
      <c r="NG1" s="631"/>
      <c r="NH1" s="631"/>
      <c r="NI1" s="631"/>
      <c r="NJ1" s="631"/>
      <c r="NK1" s="631"/>
      <c r="NL1" s="631"/>
      <c r="NM1" s="631"/>
      <c r="NN1" s="631"/>
      <c r="NO1" s="631"/>
      <c r="NP1" s="631"/>
      <c r="NQ1" s="631"/>
      <c r="NR1" s="631"/>
      <c r="NS1" s="631"/>
      <c r="NT1" s="631"/>
      <c r="NU1" s="631"/>
      <c r="NV1" s="631"/>
      <c r="NW1" s="631"/>
      <c r="NX1" s="631"/>
      <c r="NY1" s="631"/>
      <c r="NZ1" s="631"/>
      <c r="OA1" s="631"/>
      <c r="OB1" s="631"/>
      <c r="OC1" s="631"/>
      <c r="OD1" s="631"/>
      <c r="OE1" s="631"/>
      <c r="OF1" s="631"/>
      <c r="OG1" s="631"/>
      <c r="OH1" s="631"/>
      <c r="OI1" s="631"/>
      <c r="OJ1" s="631"/>
      <c r="OK1" s="631"/>
      <c r="OL1" s="631"/>
      <c r="OM1" s="631"/>
      <c r="ON1" s="631"/>
      <c r="OO1" s="631"/>
      <c r="OP1" s="631"/>
      <c r="OQ1" s="631"/>
      <c r="OR1" s="631"/>
      <c r="OS1" s="631"/>
      <c r="OT1" s="631"/>
      <c r="OU1" s="631"/>
      <c r="OV1" s="631"/>
      <c r="OW1" s="631"/>
      <c r="OX1" s="631"/>
      <c r="OY1" s="631"/>
      <c r="OZ1" s="631"/>
      <c r="PA1" s="631"/>
      <c r="PB1" s="631"/>
      <c r="PC1" s="631"/>
      <c r="PD1" s="631"/>
      <c r="PE1" s="631"/>
      <c r="PF1" s="631"/>
      <c r="PG1" s="631"/>
      <c r="PH1" s="631"/>
      <c r="PI1" s="631"/>
      <c r="PJ1" s="631"/>
      <c r="PK1" s="631"/>
      <c r="PL1" s="631"/>
      <c r="PM1" s="631"/>
      <c r="PN1" s="631"/>
      <c r="PO1" s="631"/>
      <c r="PP1" s="631"/>
      <c r="PQ1" s="631"/>
      <c r="PR1" s="631"/>
      <c r="PS1" s="631"/>
      <c r="PT1" s="631"/>
      <c r="PU1" s="631"/>
      <c r="PV1" s="631"/>
      <c r="PW1" s="631"/>
      <c r="PX1" s="631"/>
      <c r="PY1" s="631"/>
      <c r="PZ1" s="631"/>
      <c r="QA1" s="631"/>
      <c r="QB1" s="631"/>
      <c r="QC1" s="631"/>
      <c r="QD1" s="631"/>
      <c r="QE1" s="631"/>
      <c r="QF1" s="631"/>
      <c r="QG1" s="631"/>
      <c r="QH1" s="631"/>
      <c r="QI1" s="631"/>
      <c r="QJ1" s="631"/>
      <c r="QK1" s="631"/>
      <c r="QL1" s="631"/>
      <c r="QM1" s="631"/>
      <c r="QN1" s="631"/>
      <c r="QO1" s="631"/>
      <c r="QP1" s="631"/>
      <c r="QQ1" s="631"/>
      <c r="QR1" s="631"/>
      <c r="QS1" s="631"/>
      <c r="QT1" s="631"/>
      <c r="QU1" s="631"/>
      <c r="QV1" s="631"/>
      <c r="QW1" s="631"/>
      <c r="QX1" s="631"/>
      <c r="QY1" s="631"/>
      <c r="QZ1" s="631"/>
      <c r="RA1" s="631"/>
      <c r="RB1" s="631"/>
      <c r="RC1" s="631"/>
      <c r="RD1" s="631"/>
      <c r="RE1" s="631"/>
      <c r="RF1" s="631"/>
      <c r="RG1" s="631"/>
      <c r="RH1" s="631"/>
      <c r="RI1" s="631"/>
      <c r="RJ1" s="631"/>
      <c r="RK1" s="631"/>
      <c r="RL1" s="631"/>
      <c r="RM1" s="631"/>
      <c r="RN1" s="631"/>
      <c r="RO1" s="631"/>
      <c r="RP1" s="631"/>
      <c r="RQ1" s="631"/>
      <c r="RR1" s="631"/>
      <c r="RS1" s="631"/>
      <c r="RT1" s="631"/>
      <c r="RU1" s="631"/>
      <c r="RV1" s="631"/>
      <c r="RW1" s="631"/>
      <c r="RX1" s="631"/>
      <c r="RY1" s="631"/>
      <c r="RZ1" s="631"/>
      <c r="SA1" s="631"/>
      <c r="SB1" s="631"/>
      <c r="SC1" s="631"/>
      <c r="SD1" s="631"/>
      <c r="SE1" s="631"/>
      <c r="SF1" s="631"/>
      <c r="SG1" s="631"/>
      <c r="SH1" s="631"/>
      <c r="SI1" s="631"/>
      <c r="SJ1" s="631"/>
      <c r="SK1" s="631"/>
      <c r="SL1" s="631"/>
      <c r="SM1" s="631"/>
      <c r="SN1" s="631"/>
      <c r="SO1" s="631"/>
      <c r="SP1" s="631"/>
      <c r="SQ1" s="631"/>
      <c r="SR1" s="631"/>
      <c r="SS1" s="631"/>
      <c r="ST1" s="631"/>
      <c r="SU1" s="631"/>
      <c r="SV1" s="631"/>
      <c r="SW1" s="631"/>
      <c r="SX1" s="631"/>
      <c r="SY1" s="631"/>
      <c r="SZ1" s="631"/>
      <c r="TA1" s="631"/>
      <c r="TB1" s="631"/>
      <c r="TC1" s="631"/>
      <c r="TD1" s="631"/>
      <c r="TE1" s="631"/>
      <c r="TF1" s="631"/>
      <c r="TG1" s="631"/>
      <c r="TH1" s="631"/>
      <c r="TI1" s="631"/>
      <c r="TJ1" s="631"/>
      <c r="TK1" s="631"/>
      <c r="TL1" s="631"/>
      <c r="TM1" s="631"/>
      <c r="TN1" s="631"/>
      <c r="TO1" s="631"/>
      <c r="TP1" s="631"/>
      <c r="TQ1" s="631"/>
      <c r="TR1" s="631"/>
      <c r="TS1" s="631"/>
      <c r="TT1" s="631"/>
      <c r="TU1" s="631"/>
      <c r="TV1" s="631"/>
      <c r="TW1" s="631"/>
      <c r="TX1" s="631"/>
      <c r="TY1" s="631"/>
      <c r="TZ1" s="631"/>
      <c r="UA1" s="631"/>
      <c r="UB1" s="631"/>
      <c r="UC1" s="631"/>
      <c r="UD1" s="631"/>
      <c r="UE1" s="631"/>
      <c r="UF1" s="631"/>
      <c r="UG1" s="631"/>
      <c r="UH1" s="631"/>
      <c r="UI1" s="631"/>
      <c r="UJ1" s="631"/>
      <c r="UK1" s="631"/>
      <c r="UL1" s="631"/>
      <c r="UM1" s="631"/>
      <c r="UN1" s="631"/>
      <c r="UO1" s="631"/>
      <c r="UP1" s="631"/>
      <c r="UQ1" s="631"/>
      <c r="UR1" s="631"/>
      <c r="US1" s="631"/>
      <c r="UT1" s="631"/>
      <c r="UU1" s="631"/>
      <c r="UV1" s="631"/>
      <c r="UW1" s="631"/>
      <c r="UX1" s="631"/>
      <c r="UY1" s="631"/>
      <c r="UZ1" s="631"/>
      <c r="VA1" s="631"/>
      <c r="VB1" s="631"/>
      <c r="VC1" s="631"/>
      <c r="VD1" s="631"/>
      <c r="VE1" s="631"/>
      <c r="VF1" s="631"/>
      <c r="VG1" s="631"/>
      <c r="VH1" s="631"/>
      <c r="VI1" s="631"/>
      <c r="VJ1" s="631"/>
      <c r="VK1" s="631"/>
      <c r="VL1" s="631"/>
      <c r="VM1" s="631"/>
      <c r="VN1" s="631"/>
      <c r="VO1" s="631"/>
      <c r="VP1" s="631"/>
      <c r="VQ1" s="631"/>
      <c r="VR1" s="631"/>
      <c r="VS1" s="631"/>
      <c r="VT1" s="631"/>
      <c r="VU1" s="631"/>
      <c r="VV1" s="631"/>
      <c r="VW1" s="631"/>
      <c r="VX1" s="631"/>
      <c r="VY1" s="631"/>
      <c r="VZ1" s="631"/>
      <c r="WA1" s="631"/>
      <c r="WB1" s="631"/>
      <c r="WC1" s="631"/>
      <c r="WD1" s="631"/>
      <c r="WE1" s="631"/>
      <c r="WF1" s="631"/>
      <c r="WG1" s="631"/>
      <c r="WH1" s="631"/>
      <c r="WI1" s="631"/>
      <c r="WJ1" s="631"/>
      <c r="WK1" s="631"/>
      <c r="WL1" s="631"/>
      <c r="WM1" s="631"/>
      <c r="WN1" s="631"/>
      <c r="WO1" s="631"/>
      <c r="WP1" s="631"/>
      <c r="WQ1" s="631"/>
      <c r="WR1" s="631"/>
      <c r="WS1" s="631"/>
      <c r="WT1" s="631"/>
      <c r="WU1" s="631"/>
      <c r="WV1" s="631"/>
      <c r="WW1" s="631"/>
      <c r="WX1" s="631"/>
      <c r="WY1" s="631"/>
      <c r="WZ1" s="631"/>
      <c r="XA1" s="631"/>
      <c r="XB1" s="631"/>
      <c r="XC1" s="631"/>
      <c r="XD1" s="631"/>
      <c r="XE1" s="631"/>
      <c r="XF1" s="631"/>
      <c r="XG1" s="631"/>
      <c r="XH1" s="631"/>
      <c r="XI1" s="631"/>
      <c r="XJ1" s="631"/>
      <c r="XK1" s="631"/>
      <c r="XL1" s="631"/>
      <c r="XM1" s="631"/>
      <c r="XN1" s="631"/>
      <c r="XO1" s="631"/>
      <c r="XP1" s="631"/>
      <c r="XQ1" s="631"/>
      <c r="XR1" s="631"/>
      <c r="XS1" s="631"/>
      <c r="XT1" s="631"/>
      <c r="XU1" s="631"/>
      <c r="XV1" s="631"/>
      <c r="XW1" s="631"/>
      <c r="XX1" s="631"/>
      <c r="XY1" s="631"/>
      <c r="XZ1" s="631"/>
      <c r="YA1" s="631"/>
      <c r="YB1" s="631"/>
      <c r="YC1" s="631"/>
      <c r="YD1" s="631"/>
      <c r="YE1" s="631"/>
      <c r="YF1" s="631"/>
      <c r="YG1" s="631"/>
      <c r="YH1" s="631"/>
      <c r="YI1" s="631"/>
      <c r="YJ1" s="631"/>
      <c r="YK1" s="631"/>
      <c r="YL1" s="631"/>
      <c r="YM1" s="631"/>
      <c r="YN1" s="631"/>
      <c r="YO1" s="631"/>
      <c r="YP1" s="631"/>
      <c r="YQ1" s="631"/>
      <c r="YR1" s="631"/>
      <c r="YS1" s="631"/>
      <c r="YT1" s="631"/>
      <c r="YU1" s="631"/>
      <c r="YV1" s="631"/>
      <c r="YW1" s="631"/>
      <c r="YX1" s="631"/>
      <c r="YY1" s="631"/>
      <c r="YZ1" s="631"/>
      <c r="ZA1" s="631"/>
      <c r="ZB1" s="631"/>
      <c r="ZC1" s="631"/>
      <c r="ZD1" s="631"/>
      <c r="ZE1" s="631"/>
      <c r="ZF1" s="631"/>
      <c r="ZG1" s="631"/>
      <c r="ZH1" s="631"/>
      <c r="ZI1" s="631"/>
      <c r="ZJ1" s="631"/>
      <c r="ZK1" s="631"/>
      <c r="ZL1" s="631"/>
      <c r="ZM1" s="631"/>
      <c r="ZN1" s="631"/>
      <c r="ZO1" s="631"/>
      <c r="ZP1" s="631"/>
      <c r="ZQ1" s="631"/>
      <c r="ZR1" s="631"/>
      <c r="ZS1" s="631"/>
      <c r="ZT1" s="631"/>
      <c r="ZU1" s="631"/>
      <c r="ZV1" s="631"/>
      <c r="ZW1" s="631"/>
      <c r="ZX1" s="631"/>
      <c r="ZY1" s="631"/>
      <c r="ZZ1" s="631"/>
      <c r="AAA1" s="631"/>
      <c r="AAB1" s="631"/>
      <c r="AAC1" s="631"/>
      <c r="AAD1" s="631"/>
      <c r="AAE1" s="631"/>
      <c r="AAF1" s="631"/>
      <c r="AAG1" s="631"/>
      <c r="AAH1" s="631"/>
      <c r="AAI1" s="631"/>
      <c r="AAJ1" s="631"/>
      <c r="AAK1" s="631"/>
      <c r="AAL1" s="631"/>
      <c r="AAM1" s="631"/>
      <c r="AAN1" s="631"/>
      <c r="AAO1" s="631"/>
      <c r="AAP1" s="631"/>
      <c r="AAQ1" s="631"/>
      <c r="AAR1" s="631"/>
      <c r="AAS1" s="631"/>
      <c r="AAT1" s="631"/>
      <c r="AAU1" s="631"/>
      <c r="AAV1" s="631"/>
      <c r="AAW1" s="631"/>
      <c r="AAX1" s="631"/>
      <c r="AAY1" s="631"/>
      <c r="AAZ1" s="631"/>
      <c r="ABA1" s="631"/>
      <c r="ABB1" s="631"/>
      <c r="ABC1" s="631"/>
      <c r="ABD1" s="631"/>
      <c r="ABE1" s="631"/>
      <c r="ABF1" s="631"/>
      <c r="ABG1" s="631"/>
      <c r="ABH1" s="631"/>
      <c r="ABI1" s="631"/>
      <c r="ABJ1" s="631"/>
      <c r="ABK1" s="631"/>
      <c r="ABL1" s="631"/>
      <c r="ABM1" s="631"/>
      <c r="ABN1" s="631"/>
      <c r="ABO1" s="631"/>
      <c r="ABP1" s="631"/>
      <c r="ABQ1" s="631"/>
      <c r="ABR1" s="631"/>
      <c r="ABS1" s="631"/>
      <c r="ABT1" s="631"/>
      <c r="ABU1" s="631"/>
      <c r="ABV1" s="631"/>
      <c r="ABW1" s="631"/>
      <c r="ABX1" s="631"/>
      <c r="ABY1" s="631"/>
      <c r="ABZ1" s="631"/>
      <c r="ACA1" s="631"/>
      <c r="ACB1" s="631"/>
      <c r="ACC1" s="631"/>
      <c r="ACD1" s="631"/>
      <c r="ACE1" s="631"/>
      <c r="ACF1" s="631"/>
      <c r="ACG1" s="631"/>
      <c r="ACH1" s="631"/>
      <c r="ACI1" s="631"/>
      <c r="ACJ1" s="631"/>
      <c r="ACK1" s="631"/>
      <c r="ACL1" s="631"/>
      <c r="ACM1" s="631"/>
      <c r="ACN1" s="631"/>
      <c r="ACO1" s="631"/>
      <c r="ACP1" s="631"/>
      <c r="ACQ1" s="631"/>
      <c r="ACR1" s="631"/>
      <c r="ACS1" s="631"/>
      <c r="ACT1" s="631"/>
      <c r="ACU1" s="631"/>
      <c r="ACV1" s="631"/>
      <c r="ACW1" s="631"/>
      <c r="ACX1" s="631"/>
      <c r="ACY1" s="631"/>
      <c r="ACZ1" s="631"/>
      <c r="ADA1" s="631"/>
      <c r="ADB1" s="631"/>
      <c r="ADC1" s="631"/>
      <c r="ADD1" s="631"/>
      <c r="ADE1" s="631"/>
      <c r="ADF1" s="631"/>
      <c r="ADG1" s="631"/>
      <c r="ADH1" s="631"/>
      <c r="ADI1" s="631"/>
      <c r="ADJ1" s="631"/>
      <c r="ADK1" s="631"/>
      <c r="ADL1" s="631"/>
      <c r="ADM1" s="631"/>
      <c r="ADN1" s="631"/>
      <c r="ADO1" s="631"/>
      <c r="ADP1" s="631"/>
      <c r="ADQ1" s="631"/>
      <c r="ADR1" s="631"/>
      <c r="ADS1" s="631"/>
      <c r="ADT1" s="631"/>
      <c r="ADU1" s="631"/>
      <c r="ADV1" s="631"/>
      <c r="ADW1" s="631"/>
      <c r="ADX1" s="631"/>
      <c r="ADY1" s="631"/>
      <c r="ADZ1" s="631"/>
      <c r="AEA1" s="631"/>
      <c r="AEB1" s="631"/>
      <c r="AEC1" s="631"/>
      <c r="AED1" s="631"/>
      <c r="AEE1" s="631"/>
      <c r="AEF1" s="631"/>
      <c r="AEG1" s="631"/>
      <c r="AEH1" s="631"/>
      <c r="AEI1" s="631"/>
      <c r="AEJ1" s="631"/>
      <c r="AEK1" s="631"/>
      <c r="AEL1" s="631"/>
      <c r="AEM1" s="631"/>
      <c r="AEN1" s="631"/>
      <c r="AEO1" s="631"/>
      <c r="AEP1" s="631"/>
      <c r="AEQ1" s="631"/>
      <c r="AER1" s="631"/>
      <c r="AES1" s="631"/>
      <c r="AET1" s="631"/>
      <c r="AEU1" s="631"/>
      <c r="AEV1" s="631"/>
      <c r="AEW1" s="631"/>
      <c r="AEX1" s="631"/>
      <c r="AEY1" s="631"/>
      <c r="AEZ1" s="631"/>
      <c r="AFA1" s="631"/>
      <c r="AFB1" s="631"/>
      <c r="AFC1" s="631"/>
      <c r="AFD1" s="631"/>
      <c r="AFE1" s="631"/>
      <c r="AFF1" s="631"/>
      <c r="AFG1" s="631"/>
      <c r="AFH1" s="631"/>
      <c r="AFI1" s="631"/>
      <c r="AFJ1" s="631"/>
      <c r="AFK1" s="631"/>
      <c r="AFL1" s="631"/>
      <c r="AFM1" s="631"/>
      <c r="AFN1" s="631"/>
      <c r="AFO1" s="631"/>
      <c r="AFP1" s="631"/>
      <c r="AFQ1" s="631"/>
      <c r="AFR1" s="631"/>
      <c r="AFS1" s="631"/>
      <c r="AFT1" s="631"/>
      <c r="AFU1" s="631"/>
      <c r="AFV1" s="631"/>
      <c r="AFW1" s="631"/>
      <c r="AFX1" s="631"/>
      <c r="AFY1" s="631"/>
      <c r="AFZ1" s="631"/>
      <c r="AGA1" s="631"/>
      <c r="AGB1" s="631"/>
      <c r="AGC1" s="631"/>
      <c r="AGD1" s="631"/>
      <c r="AGE1" s="631"/>
      <c r="AGF1" s="631"/>
      <c r="AGG1" s="631"/>
      <c r="AGH1" s="631"/>
      <c r="AGI1" s="631"/>
      <c r="AGJ1" s="631"/>
      <c r="AGK1" s="631"/>
      <c r="AGL1" s="631"/>
      <c r="AGM1" s="631"/>
      <c r="AGN1" s="631"/>
      <c r="AGO1" s="631"/>
      <c r="AGP1" s="631"/>
      <c r="AGQ1" s="631"/>
      <c r="AGR1" s="631"/>
      <c r="AGS1" s="631"/>
      <c r="AGT1" s="631"/>
      <c r="AGU1" s="631"/>
      <c r="AGV1" s="631"/>
      <c r="AGW1" s="631"/>
      <c r="AGX1" s="631"/>
      <c r="AGY1" s="631"/>
      <c r="AGZ1" s="631"/>
      <c r="AHA1" s="631"/>
      <c r="AHB1" s="631"/>
      <c r="AHC1" s="631"/>
      <c r="AHD1" s="631"/>
      <c r="AHE1" s="631"/>
      <c r="AHF1" s="631"/>
      <c r="AHG1" s="631"/>
      <c r="AHH1" s="631"/>
      <c r="AHI1" s="631"/>
      <c r="AHJ1" s="631"/>
      <c r="AHK1" s="631"/>
      <c r="AHL1" s="631"/>
      <c r="AHM1" s="631"/>
      <c r="AHN1" s="631"/>
      <c r="AHO1" s="631"/>
      <c r="AHP1" s="631"/>
      <c r="AHQ1" s="631"/>
      <c r="AHR1" s="631"/>
      <c r="AHS1" s="631"/>
      <c r="AHT1" s="631"/>
      <c r="AHU1" s="631"/>
      <c r="AHV1" s="631"/>
      <c r="AHW1" s="631"/>
      <c r="AHX1" s="631"/>
      <c r="AHY1" s="631"/>
      <c r="AHZ1" s="631"/>
      <c r="AIA1" s="631"/>
      <c r="AIB1" s="631"/>
      <c r="AIC1" s="631"/>
      <c r="AID1" s="631"/>
      <c r="AIE1" s="631"/>
      <c r="AIF1" s="631"/>
      <c r="AIG1" s="631"/>
      <c r="AIH1" s="631"/>
      <c r="AII1" s="631"/>
      <c r="AIJ1" s="631"/>
      <c r="AIK1" s="631"/>
      <c r="AIL1" s="631"/>
      <c r="AIM1" s="631"/>
      <c r="AIN1" s="631"/>
      <c r="AIO1" s="631"/>
      <c r="AIP1" s="631"/>
      <c r="AIQ1" s="631"/>
      <c r="AIR1" s="631"/>
      <c r="AIS1" s="631"/>
      <c r="AIT1" s="631"/>
      <c r="AIU1" s="631"/>
      <c r="AIV1" s="631"/>
      <c r="AIW1" s="631"/>
      <c r="AIX1" s="631"/>
      <c r="AIY1" s="631"/>
      <c r="AIZ1" s="631"/>
      <c r="AJA1" s="631"/>
      <c r="AJB1" s="631"/>
      <c r="AJC1" s="631"/>
      <c r="AJD1" s="631"/>
      <c r="AJE1" s="631"/>
      <c r="AJF1" s="631"/>
      <c r="AJG1" s="631"/>
      <c r="AJH1" s="631"/>
      <c r="AJI1" s="631"/>
      <c r="AJJ1" s="631"/>
      <c r="AJK1" s="631"/>
      <c r="AJL1" s="631"/>
      <c r="AJM1" s="631"/>
      <c r="AJN1" s="631"/>
      <c r="AJO1" s="631"/>
      <c r="AJP1" s="631"/>
      <c r="AJQ1" s="631"/>
      <c r="AJR1" s="631"/>
      <c r="AJS1" s="631"/>
      <c r="AJT1" s="631"/>
      <c r="AJU1" s="631"/>
      <c r="AJV1" s="631"/>
      <c r="AJW1" s="631"/>
      <c r="AJX1" s="631"/>
      <c r="AJY1" s="631"/>
      <c r="AJZ1" s="631"/>
      <c r="AKA1" s="631"/>
      <c r="AKB1" s="631"/>
      <c r="AKC1" s="631"/>
      <c r="AKD1" s="631"/>
      <c r="AKE1" s="631"/>
      <c r="AKF1" s="631"/>
      <c r="AKG1" s="631"/>
      <c r="AKH1" s="631"/>
      <c r="AKI1" s="631"/>
      <c r="AKJ1" s="631"/>
      <c r="AKK1" s="631"/>
      <c r="AKL1" s="631"/>
      <c r="AKM1" s="631"/>
      <c r="AKN1" s="631"/>
      <c r="AKO1" s="631"/>
      <c r="AKP1" s="631"/>
      <c r="AKQ1" s="631"/>
      <c r="AKR1" s="631"/>
      <c r="AKS1" s="631"/>
      <c r="AKT1" s="631"/>
      <c r="AKU1" s="631"/>
      <c r="AKV1" s="631"/>
      <c r="AKW1" s="631"/>
      <c r="AKX1" s="631"/>
      <c r="AKY1" s="631"/>
      <c r="AKZ1" s="631"/>
      <c r="ALA1" s="631"/>
      <c r="ALB1" s="631"/>
      <c r="ALC1" s="631"/>
      <c r="ALD1" s="631"/>
      <c r="ALE1" s="631"/>
      <c r="ALF1" s="631"/>
      <c r="ALG1" s="631"/>
      <c r="ALH1" s="631"/>
      <c r="ALI1" s="631"/>
      <c r="ALJ1" s="631"/>
      <c r="ALK1" s="631"/>
      <c r="ALL1" s="631"/>
      <c r="ALM1" s="631"/>
      <c r="ALN1" s="631"/>
      <c r="ALO1" s="631"/>
      <c r="ALP1" s="631"/>
      <c r="ALQ1" s="631"/>
      <c r="ALR1" s="631"/>
      <c r="ALS1" s="631"/>
      <c r="ALT1" s="631"/>
      <c r="ALU1" s="631"/>
      <c r="ALV1" s="631"/>
      <c r="ALW1" s="631"/>
      <c r="ALX1" s="631"/>
      <c r="ALY1" s="631"/>
      <c r="ALZ1" s="631"/>
      <c r="AMA1" s="631"/>
      <c r="AMB1" s="631"/>
      <c r="AMC1" s="631"/>
      <c r="AMD1" s="631"/>
      <c r="AME1" s="631"/>
      <c r="AMF1" s="631"/>
      <c r="AMG1" s="631"/>
      <c r="AMH1" s="631"/>
      <c r="AMI1" s="631"/>
      <c r="AMJ1" s="631"/>
      <c r="AMK1" s="631"/>
      <c r="AML1" s="631"/>
      <c r="AMM1" s="631"/>
      <c r="AMN1" s="631"/>
      <c r="AMO1" s="631"/>
      <c r="AMP1" s="631"/>
      <c r="AMQ1" s="631"/>
      <c r="AMR1" s="631"/>
      <c r="AMS1" s="631"/>
      <c r="AMT1" s="631"/>
      <c r="AMU1" s="631"/>
      <c r="AMV1" s="631"/>
      <c r="AMW1" s="631"/>
      <c r="AMX1" s="631"/>
      <c r="AMY1" s="631"/>
      <c r="AMZ1" s="631"/>
      <c r="ANA1" s="631"/>
      <c r="ANB1" s="631"/>
      <c r="ANC1" s="631"/>
      <c r="AND1" s="631"/>
      <c r="ANE1" s="631"/>
      <c r="ANF1" s="631"/>
      <c r="ANG1" s="631"/>
      <c r="ANH1" s="631"/>
      <c r="ANI1" s="631"/>
      <c r="ANJ1" s="631"/>
      <c r="ANK1" s="631"/>
      <c r="ANL1" s="631"/>
      <c r="ANM1" s="631"/>
      <c r="ANN1" s="631"/>
      <c r="ANO1" s="631"/>
      <c r="ANP1" s="631"/>
      <c r="ANQ1" s="631"/>
      <c r="ANR1" s="631"/>
      <c r="ANS1" s="631"/>
      <c r="ANT1" s="631"/>
      <c r="ANU1" s="631"/>
      <c r="ANV1" s="631"/>
      <c r="ANW1" s="631"/>
      <c r="ANX1" s="631"/>
      <c r="ANY1" s="631"/>
      <c r="ANZ1" s="631"/>
      <c r="AOA1" s="631"/>
      <c r="AOB1" s="631"/>
      <c r="AOC1" s="631"/>
      <c r="AOD1" s="631"/>
      <c r="AOE1" s="631"/>
      <c r="AOF1" s="631"/>
      <c r="AOG1" s="631"/>
      <c r="AOH1" s="631"/>
      <c r="AOI1" s="631"/>
      <c r="AOJ1" s="631"/>
      <c r="AOK1" s="631"/>
      <c r="AOL1" s="631"/>
      <c r="AOM1" s="631"/>
      <c r="AON1" s="631"/>
      <c r="AOO1" s="631"/>
      <c r="AOP1" s="631"/>
      <c r="AOQ1" s="631"/>
      <c r="AOR1" s="631"/>
      <c r="AOS1" s="631"/>
      <c r="AOT1" s="631"/>
      <c r="AOU1" s="631"/>
      <c r="AOV1" s="631"/>
      <c r="AOW1" s="631"/>
      <c r="AOX1" s="631"/>
      <c r="AOY1" s="631"/>
      <c r="AOZ1" s="631"/>
      <c r="APA1" s="631"/>
      <c r="APB1" s="631"/>
      <c r="APC1" s="631"/>
      <c r="APD1" s="631"/>
      <c r="APE1" s="631"/>
      <c r="APF1" s="631"/>
      <c r="APG1" s="631"/>
      <c r="APH1" s="631"/>
      <c r="API1" s="631"/>
      <c r="APJ1" s="631"/>
      <c r="APK1" s="631"/>
      <c r="APL1" s="631"/>
      <c r="APM1" s="631"/>
      <c r="APN1" s="631"/>
      <c r="APO1" s="631"/>
      <c r="APP1" s="631"/>
      <c r="APQ1" s="631"/>
      <c r="APR1" s="631"/>
      <c r="APS1" s="631"/>
      <c r="APT1" s="631"/>
      <c r="APU1" s="631"/>
      <c r="APV1" s="631"/>
      <c r="APW1" s="631"/>
      <c r="APX1" s="631"/>
      <c r="APY1" s="631"/>
      <c r="APZ1" s="631"/>
      <c r="AQA1" s="631"/>
      <c r="AQB1" s="631"/>
      <c r="AQC1" s="631"/>
      <c r="AQD1" s="631"/>
      <c r="AQE1" s="631"/>
      <c r="AQF1" s="631"/>
      <c r="AQG1" s="631"/>
      <c r="AQH1" s="631"/>
      <c r="AQI1" s="631"/>
      <c r="AQJ1" s="631"/>
      <c r="AQK1" s="631"/>
      <c r="AQL1" s="631"/>
      <c r="AQM1" s="631"/>
      <c r="AQN1" s="631"/>
      <c r="AQO1" s="631"/>
      <c r="AQP1" s="631"/>
      <c r="AQQ1" s="631"/>
      <c r="AQR1" s="631"/>
      <c r="AQS1" s="631"/>
      <c r="AQT1" s="631"/>
      <c r="AQU1" s="631"/>
      <c r="AQV1" s="631"/>
      <c r="AQW1" s="631"/>
      <c r="AQX1" s="631"/>
      <c r="AQY1" s="631"/>
      <c r="AQZ1" s="631"/>
      <c r="ARA1" s="631"/>
      <c r="ARB1" s="631"/>
      <c r="ARC1" s="631"/>
      <c r="ARD1" s="631"/>
      <c r="ARE1" s="631"/>
      <c r="ARF1" s="631"/>
      <c r="ARG1" s="631"/>
      <c r="ARH1" s="631"/>
      <c r="ARI1" s="631"/>
      <c r="ARJ1" s="631"/>
      <c r="ARK1" s="631"/>
      <c r="ARL1" s="631"/>
      <c r="ARM1" s="631"/>
      <c r="ARN1" s="631"/>
      <c r="ARO1" s="631"/>
      <c r="ARP1" s="631"/>
      <c r="ARQ1" s="631"/>
      <c r="ARR1" s="631"/>
      <c r="ARS1" s="631"/>
      <c r="ART1" s="631"/>
      <c r="ARU1" s="631"/>
      <c r="ARV1" s="631"/>
      <c r="ARW1" s="631"/>
      <c r="ARX1" s="631"/>
      <c r="ARY1" s="631"/>
      <c r="ARZ1" s="631"/>
      <c r="ASA1" s="631"/>
      <c r="ASB1" s="631"/>
      <c r="ASC1" s="631"/>
      <c r="ASD1" s="631"/>
      <c r="ASE1" s="631"/>
      <c r="ASF1" s="631"/>
      <c r="ASG1" s="631"/>
      <c r="ASH1" s="631"/>
      <c r="ASI1" s="631"/>
      <c r="ASJ1" s="631"/>
      <c r="ASK1" s="631"/>
      <c r="ASL1" s="631"/>
      <c r="ASM1" s="631"/>
      <c r="ASN1" s="631"/>
      <c r="ASO1" s="631"/>
      <c r="ASP1" s="631"/>
      <c r="ASQ1" s="631"/>
      <c r="ASR1" s="631"/>
      <c r="ASS1" s="631"/>
      <c r="AST1" s="631"/>
      <c r="ASU1" s="631"/>
      <c r="ASV1" s="631"/>
      <c r="ASW1" s="631"/>
      <c r="ASX1" s="631"/>
      <c r="ASY1" s="631"/>
      <c r="ASZ1" s="631"/>
      <c r="ATA1" s="631"/>
      <c r="ATB1" s="631"/>
      <c r="ATC1" s="631"/>
      <c r="ATD1" s="631"/>
      <c r="ATE1" s="631"/>
      <c r="ATF1" s="631"/>
      <c r="ATG1" s="631"/>
      <c r="ATH1" s="631"/>
      <c r="ATI1" s="631"/>
      <c r="ATJ1" s="631"/>
      <c r="ATK1" s="631"/>
      <c r="ATL1" s="631"/>
      <c r="ATM1" s="631"/>
      <c r="ATN1" s="631"/>
      <c r="ATO1" s="631"/>
      <c r="ATP1" s="631"/>
      <c r="ATQ1" s="631"/>
      <c r="ATR1" s="631"/>
      <c r="ATS1" s="631"/>
      <c r="ATT1" s="631"/>
      <c r="ATU1" s="631"/>
      <c r="ATV1" s="631"/>
      <c r="ATW1" s="631"/>
      <c r="ATX1" s="631"/>
      <c r="ATY1" s="631"/>
      <c r="ATZ1" s="631"/>
      <c r="AUA1" s="631"/>
      <c r="AUB1" s="631"/>
      <c r="AUC1" s="631"/>
      <c r="AUD1" s="631"/>
      <c r="AUE1" s="631"/>
      <c r="AUF1" s="631"/>
      <c r="AUG1" s="631"/>
      <c r="AUH1" s="631"/>
      <c r="AUI1" s="631"/>
      <c r="AUJ1" s="631"/>
      <c r="AUK1" s="631"/>
      <c r="AUL1" s="631"/>
      <c r="AUM1" s="631"/>
      <c r="AUN1" s="631"/>
      <c r="AUO1" s="631"/>
      <c r="AUP1" s="631"/>
      <c r="AUQ1" s="631"/>
      <c r="AUR1" s="631"/>
      <c r="AUS1" s="631"/>
      <c r="AUT1" s="631"/>
      <c r="AUU1" s="631"/>
      <c r="AUV1" s="631"/>
      <c r="AUW1" s="631"/>
      <c r="AUX1" s="631"/>
      <c r="AUY1" s="631"/>
      <c r="AUZ1" s="631"/>
      <c r="AVA1" s="631"/>
      <c r="AVB1" s="631"/>
      <c r="AVC1" s="631"/>
      <c r="AVD1" s="631"/>
      <c r="AVE1" s="631"/>
      <c r="AVF1" s="631"/>
      <c r="AVG1" s="631"/>
      <c r="AVH1" s="631"/>
      <c r="AVI1" s="631"/>
      <c r="AVJ1" s="631"/>
      <c r="AVK1" s="631"/>
      <c r="AVL1" s="631"/>
      <c r="AVM1" s="631"/>
      <c r="AVN1" s="631"/>
      <c r="AVO1" s="631"/>
      <c r="AVP1" s="631"/>
      <c r="AVQ1" s="631"/>
      <c r="AVR1" s="631"/>
      <c r="AVS1" s="631"/>
      <c r="AVT1" s="631"/>
      <c r="AVU1" s="631"/>
      <c r="AVV1" s="631"/>
      <c r="AVW1" s="631"/>
      <c r="AVX1" s="631"/>
      <c r="AVY1" s="631"/>
      <c r="AVZ1" s="631"/>
      <c r="AWA1" s="631"/>
      <c r="AWB1" s="631"/>
      <c r="AWC1" s="631"/>
      <c r="AWD1" s="631"/>
      <c r="AWE1" s="631"/>
      <c r="AWF1" s="631"/>
      <c r="AWG1" s="631"/>
      <c r="AWH1" s="631"/>
      <c r="AWI1" s="631"/>
      <c r="AWJ1" s="631"/>
      <c r="AWK1" s="631"/>
      <c r="AWL1" s="631"/>
      <c r="AWM1" s="631"/>
      <c r="AWN1" s="631"/>
      <c r="AWO1" s="631"/>
      <c r="AWP1" s="631"/>
      <c r="AWQ1" s="631"/>
      <c r="AWR1" s="631"/>
      <c r="AWS1" s="631"/>
      <c r="AWT1" s="631"/>
      <c r="AWU1" s="631"/>
      <c r="AWV1" s="631"/>
      <c r="AWW1" s="631"/>
      <c r="AWX1" s="631"/>
      <c r="AWY1" s="631"/>
      <c r="AWZ1" s="631"/>
      <c r="AXA1" s="631"/>
      <c r="AXB1" s="631"/>
      <c r="AXC1" s="631"/>
      <c r="AXD1" s="631"/>
      <c r="AXE1" s="631"/>
      <c r="AXF1" s="631"/>
      <c r="AXG1" s="631"/>
      <c r="AXH1" s="631"/>
      <c r="AXI1" s="631"/>
      <c r="AXJ1" s="631"/>
      <c r="AXK1" s="631"/>
      <c r="AXL1" s="631"/>
      <c r="AXM1" s="631"/>
      <c r="AXN1" s="631"/>
      <c r="AXO1" s="631"/>
      <c r="AXP1" s="631"/>
      <c r="AXQ1" s="631"/>
      <c r="AXR1" s="631"/>
      <c r="AXS1" s="631"/>
      <c r="AXT1" s="631"/>
      <c r="AXU1" s="631"/>
      <c r="AXV1" s="631"/>
      <c r="AXW1" s="631"/>
      <c r="AXX1" s="631"/>
      <c r="AXY1" s="631"/>
      <c r="AXZ1" s="631"/>
      <c r="AYA1" s="631"/>
      <c r="AYB1" s="631"/>
      <c r="AYC1" s="631"/>
      <c r="AYD1" s="631"/>
      <c r="AYE1" s="631"/>
      <c r="AYF1" s="631"/>
      <c r="AYG1" s="631"/>
      <c r="AYH1" s="631"/>
      <c r="AYI1" s="631"/>
      <c r="AYJ1" s="631"/>
      <c r="AYK1" s="631"/>
      <c r="AYL1" s="631"/>
      <c r="AYM1" s="631"/>
      <c r="AYN1" s="631"/>
      <c r="AYO1" s="631"/>
      <c r="AYP1" s="631"/>
      <c r="AYQ1" s="631"/>
      <c r="AYR1" s="631"/>
      <c r="AYS1" s="631"/>
      <c r="AYT1" s="631"/>
      <c r="AYU1" s="631"/>
      <c r="AYV1" s="631"/>
      <c r="AYW1" s="631"/>
      <c r="AYX1" s="631"/>
      <c r="AYY1" s="631"/>
      <c r="AYZ1" s="631"/>
      <c r="AZA1" s="631"/>
      <c r="AZB1" s="631"/>
      <c r="AZC1" s="631"/>
      <c r="AZD1" s="631"/>
      <c r="AZE1" s="631"/>
      <c r="AZF1" s="631"/>
      <c r="AZG1" s="631"/>
      <c r="AZH1" s="631"/>
      <c r="AZI1" s="631"/>
      <c r="AZJ1" s="631"/>
      <c r="AZK1" s="631"/>
      <c r="AZL1" s="631"/>
      <c r="AZM1" s="631"/>
      <c r="AZN1" s="631"/>
      <c r="AZO1" s="631"/>
      <c r="AZP1" s="631"/>
      <c r="AZQ1" s="631"/>
      <c r="AZR1" s="631"/>
      <c r="AZS1" s="631"/>
      <c r="AZT1" s="631"/>
      <c r="AZU1" s="631"/>
      <c r="AZV1" s="631"/>
      <c r="AZW1" s="631"/>
      <c r="AZX1" s="631"/>
      <c r="AZY1" s="631"/>
      <c r="AZZ1" s="631"/>
      <c r="BAA1" s="631"/>
      <c r="BAB1" s="631"/>
      <c r="BAC1" s="631"/>
      <c r="BAD1" s="631"/>
      <c r="BAE1" s="631"/>
      <c r="BAF1" s="631"/>
      <c r="BAG1" s="631"/>
      <c r="BAH1" s="631"/>
      <c r="BAI1" s="631"/>
      <c r="BAJ1" s="631"/>
      <c r="BAK1" s="631"/>
      <c r="BAL1" s="631"/>
      <c r="BAM1" s="631"/>
      <c r="BAN1" s="631"/>
    </row>
    <row r="2" spans="1:1392" s="632" customFormat="1" ht="24.75" customHeight="1" thickTop="1" thickBot="1">
      <c r="A2" s="802"/>
      <c r="B2" s="802"/>
      <c r="C2" s="802"/>
      <c r="D2" s="802"/>
      <c r="E2" s="802"/>
      <c r="F2" s="802"/>
      <c r="G2" s="802"/>
      <c r="H2" s="802"/>
      <c r="I2" s="633" t="s">
        <v>788</v>
      </c>
      <c r="J2" s="634" t="s">
        <v>789</v>
      </c>
      <c r="K2" s="634" t="s">
        <v>790</v>
      </c>
      <c r="L2" s="634" t="s">
        <v>791</v>
      </c>
      <c r="M2" s="634" t="s">
        <v>788</v>
      </c>
      <c r="N2" s="634" t="s">
        <v>789</v>
      </c>
      <c r="O2" s="634" t="s">
        <v>790</v>
      </c>
      <c r="P2" s="634" t="s">
        <v>791</v>
      </c>
      <c r="Q2" s="634" t="s">
        <v>788</v>
      </c>
      <c r="R2" s="634" t="s">
        <v>789</v>
      </c>
      <c r="S2" s="634" t="s">
        <v>790</v>
      </c>
      <c r="T2" s="634" t="s">
        <v>791</v>
      </c>
      <c r="U2" s="634" t="s">
        <v>788</v>
      </c>
      <c r="V2" s="634" t="s">
        <v>789</v>
      </c>
      <c r="W2" s="634" t="s">
        <v>790</v>
      </c>
      <c r="X2" s="634" t="s">
        <v>791</v>
      </c>
      <c r="Y2" s="634" t="s">
        <v>788</v>
      </c>
      <c r="Z2" s="634" t="s">
        <v>789</v>
      </c>
      <c r="AA2" s="634" t="s">
        <v>790</v>
      </c>
      <c r="AB2" s="634" t="s">
        <v>792</v>
      </c>
      <c r="AC2" s="634"/>
      <c r="AD2" s="630"/>
      <c r="AE2" s="630"/>
      <c r="AF2" s="630"/>
      <c r="AG2" s="630"/>
      <c r="AH2" s="630"/>
      <c r="AI2" s="630"/>
      <c r="AJ2" s="630"/>
      <c r="AK2" s="630"/>
      <c r="AL2" s="630"/>
      <c r="AM2" s="630"/>
      <c r="AN2" s="630"/>
      <c r="AO2" s="630"/>
      <c r="AP2" s="630"/>
      <c r="AQ2" s="630"/>
      <c r="AR2" s="630"/>
      <c r="AS2" s="630"/>
      <c r="AT2" s="630"/>
      <c r="AU2" s="630"/>
      <c r="AV2" s="630"/>
      <c r="AW2" s="631"/>
      <c r="AX2" s="631"/>
      <c r="AY2" s="631"/>
      <c r="AZ2" s="631"/>
      <c r="BA2" s="631"/>
      <c r="BB2" s="631"/>
      <c r="BC2" s="631"/>
      <c r="BD2" s="631"/>
      <c r="BE2" s="631"/>
      <c r="BF2" s="631"/>
      <c r="BG2" s="631"/>
      <c r="BH2" s="631"/>
      <c r="BI2" s="631"/>
      <c r="BJ2" s="631"/>
      <c r="BK2" s="631"/>
      <c r="BL2" s="631"/>
      <c r="BM2" s="631"/>
      <c r="BN2" s="631"/>
      <c r="BO2" s="631"/>
      <c r="BP2" s="631"/>
      <c r="BQ2" s="631"/>
      <c r="BR2" s="631"/>
      <c r="BS2" s="631"/>
      <c r="BT2" s="631"/>
      <c r="BU2" s="631"/>
      <c r="BV2" s="631"/>
      <c r="BW2" s="631"/>
      <c r="BX2" s="631"/>
      <c r="BY2" s="631"/>
      <c r="BZ2" s="631"/>
      <c r="CA2" s="631"/>
      <c r="CB2" s="631"/>
      <c r="CC2" s="631"/>
      <c r="CD2" s="631"/>
      <c r="CE2" s="631"/>
      <c r="CF2" s="631"/>
      <c r="CG2" s="631"/>
      <c r="CH2" s="631"/>
      <c r="CI2" s="631"/>
      <c r="CJ2" s="631"/>
      <c r="CK2" s="631"/>
      <c r="CL2" s="631"/>
      <c r="CM2" s="631"/>
      <c r="CN2" s="631"/>
      <c r="CO2" s="631"/>
      <c r="CP2" s="631"/>
      <c r="CQ2" s="631"/>
      <c r="CR2" s="631"/>
      <c r="CS2" s="631"/>
      <c r="CT2" s="631"/>
      <c r="CU2" s="631"/>
      <c r="CV2" s="631"/>
      <c r="CW2" s="631"/>
      <c r="CX2" s="631"/>
      <c r="CY2" s="631"/>
      <c r="CZ2" s="631"/>
      <c r="DA2" s="631"/>
      <c r="DB2" s="631"/>
      <c r="DC2" s="631"/>
      <c r="DD2" s="631"/>
      <c r="DE2" s="631"/>
      <c r="DF2" s="631"/>
      <c r="DG2" s="631"/>
      <c r="DH2" s="631"/>
      <c r="DI2" s="631"/>
      <c r="DJ2" s="631"/>
      <c r="DK2" s="631"/>
      <c r="DL2" s="631"/>
      <c r="DM2" s="631"/>
      <c r="DN2" s="631"/>
      <c r="DO2" s="631"/>
      <c r="DP2" s="631"/>
      <c r="DQ2" s="631"/>
      <c r="DR2" s="631"/>
      <c r="DS2" s="631"/>
      <c r="DT2" s="631"/>
      <c r="DU2" s="631"/>
      <c r="DV2" s="631"/>
      <c r="DW2" s="631"/>
      <c r="DX2" s="631"/>
      <c r="DY2" s="631"/>
      <c r="DZ2" s="631"/>
      <c r="EA2" s="631"/>
      <c r="EB2" s="631"/>
      <c r="EC2" s="631"/>
      <c r="ED2" s="631"/>
      <c r="EE2" s="631"/>
      <c r="EF2" s="631"/>
      <c r="EG2" s="631"/>
      <c r="EH2" s="631"/>
      <c r="EI2" s="631"/>
      <c r="EJ2" s="631"/>
      <c r="EK2" s="631"/>
      <c r="EL2" s="631"/>
      <c r="EM2" s="631"/>
      <c r="EN2" s="631"/>
      <c r="EO2" s="631"/>
      <c r="EP2" s="631"/>
      <c r="EQ2" s="631"/>
      <c r="ER2" s="631"/>
      <c r="ES2" s="631"/>
      <c r="ET2" s="631"/>
      <c r="EU2" s="631"/>
      <c r="EV2" s="631"/>
      <c r="EW2" s="631"/>
      <c r="EX2" s="631"/>
      <c r="EY2" s="631"/>
      <c r="EZ2" s="631"/>
      <c r="FA2" s="631"/>
      <c r="FB2" s="631"/>
      <c r="FC2" s="631"/>
      <c r="FD2" s="631"/>
      <c r="FE2" s="631"/>
      <c r="FF2" s="631"/>
      <c r="FG2" s="631"/>
      <c r="FH2" s="631"/>
      <c r="FI2" s="631"/>
      <c r="FJ2" s="631"/>
      <c r="FK2" s="631"/>
      <c r="FL2" s="631"/>
      <c r="FM2" s="631"/>
      <c r="FN2" s="631"/>
      <c r="FO2" s="631"/>
      <c r="FP2" s="631"/>
      <c r="FQ2" s="631"/>
      <c r="FR2" s="631"/>
      <c r="FS2" s="631"/>
      <c r="FT2" s="631"/>
      <c r="FU2" s="631"/>
      <c r="FV2" s="631"/>
      <c r="FW2" s="631"/>
      <c r="FX2" s="631"/>
      <c r="FY2" s="631"/>
      <c r="FZ2" s="631"/>
      <c r="GA2" s="631"/>
      <c r="GB2" s="631"/>
      <c r="GC2" s="631"/>
      <c r="GD2" s="631"/>
      <c r="GE2" s="631"/>
      <c r="GF2" s="631"/>
      <c r="GG2" s="631"/>
      <c r="GH2" s="631"/>
      <c r="GI2" s="631"/>
      <c r="GJ2" s="631"/>
      <c r="GK2" s="631"/>
      <c r="GL2" s="631"/>
      <c r="GM2" s="631"/>
      <c r="GN2" s="631"/>
      <c r="GO2" s="631"/>
      <c r="GP2" s="631"/>
      <c r="GQ2" s="631"/>
      <c r="GR2" s="631"/>
      <c r="GS2" s="631"/>
      <c r="GT2" s="631"/>
      <c r="GU2" s="631"/>
      <c r="GV2" s="631"/>
      <c r="GW2" s="631"/>
      <c r="GX2" s="631"/>
      <c r="GY2" s="631"/>
      <c r="GZ2" s="631"/>
      <c r="HA2" s="631"/>
      <c r="HB2" s="631"/>
      <c r="HC2" s="631"/>
      <c r="HD2" s="631"/>
      <c r="HE2" s="631"/>
      <c r="HF2" s="631"/>
      <c r="HG2" s="631"/>
      <c r="HH2" s="631"/>
      <c r="HI2" s="631"/>
      <c r="HJ2" s="631"/>
      <c r="HK2" s="631"/>
      <c r="HL2" s="631"/>
      <c r="HM2" s="631"/>
      <c r="HN2" s="631"/>
      <c r="HO2" s="631"/>
      <c r="HP2" s="631"/>
      <c r="HQ2" s="631"/>
      <c r="HR2" s="631"/>
      <c r="HS2" s="631"/>
      <c r="HT2" s="631"/>
      <c r="HU2" s="631"/>
      <c r="HV2" s="631"/>
      <c r="HW2" s="631"/>
      <c r="HX2" s="631"/>
      <c r="HY2" s="631"/>
      <c r="HZ2" s="631"/>
      <c r="IA2" s="631"/>
      <c r="IB2" s="631"/>
      <c r="IC2" s="631"/>
      <c r="ID2" s="631"/>
      <c r="IE2" s="631"/>
      <c r="IF2" s="631"/>
      <c r="IG2" s="631"/>
      <c r="IH2" s="631"/>
      <c r="II2" s="631"/>
      <c r="IJ2" s="631"/>
      <c r="IK2" s="631"/>
      <c r="IL2" s="631"/>
      <c r="IM2" s="631"/>
      <c r="IN2" s="631"/>
      <c r="IO2" s="631"/>
      <c r="IP2" s="631"/>
      <c r="IQ2" s="631"/>
      <c r="IR2" s="631"/>
      <c r="IS2" s="631"/>
      <c r="IT2" s="631"/>
      <c r="IU2" s="631"/>
      <c r="IV2" s="631"/>
      <c r="IW2" s="631"/>
      <c r="IX2" s="631"/>
      <c r="IY2" s="631"/>
      <c r="IZ2" s="631"/>
      <c r="JA2" s="631"/>
      <c r="JB2" s="631"/>
      <c r="JC2" s="631"/>
      <c r="JD2" s="631"/>
      <c r="JE2" s="631"/>
      <c r="JF2" s="631"/>
      <c r="JG2" s="631"/>
      <c r="JH2" s="631"/>
      <c r="JI2" s="631"/>
      <c r="JJ2" s="631"/>
      <c r="JK2" s="631"/>
      <c r="JL2" s="631"/>
      <c r="JM2" s="631"/>
      <c r="JN2" s="631"/>
      <c r="JO2" s="631"/>
      <c r="JP2" s="631"/>
      <c r="JQ2" s="631"/>
      <c r="JR2" s="631"/>
      <c r="JS2" s="631"/>
      <c r="JT2" s="631"/>
      <c r="JU2" s="631"/>
      <c r="JV2" s="631"/>
      <c r="JW2" s="631"/>
      <c r="JX2" s="631"/>
      <c r="JY2" s="631"/>
      <c r="JZ2" s="631"/>
      <c r="KA2" s="631"/>
      <c r="KB2" s="631"/>
      <c r="KC2" s="631"/>
      <c r="KD2" s="631"/>
      <c r="KE2" s="631"/>
      <c r="KF2" s="631"/>
      <c r="KG2" s="631"/>
      <c r="KH2" s="631"/>
      <c r="KI2" s="631"/>
      <c r="KJ2" s="631"/>
      <c r="KK2" s="631"/>
      <c r="KL2" s="631"/>
      <c r="KM2" s="631"/>
      <c r="KN2" s="631"/>
      <c r="KO2" s="631"/>
      <c r="KP2" s="631"/>
      <c r="KQ2" s="631"/>
      <c r="KR2" s="631"/>
      <c r="KS2" s="631"/>
      <c r="KT2" s="631"/>
      <c r="KU2" s="631"/>
      <c r="KV2" s="631"/>
      <c r="KW2" s="631"/>
      <c r="KX2" s="631"/>
      <c r="KY2" s="631"/>
      <c r="KZ2" s="631"/>
      <c r="LA2" s="631"/>
      <c r="LB2" s="631"/>
      <c r="LC2" s="631"/>
      <c r="LD2" s="631"/>
      <c r="LE2" s="631"/>
      <c r="LF2" s="631"/>
      <c r="LG2" s="631"/>
      <c r="LH2" s="631"/>
      <c r="LI2" s="631"/>
      <c r="LJ2" s="631"/>
      <c r="LK2" s="631"/>
      <c r="LL2" s="631"/>
      <c r="LM2" s="631"/>
      <c r="LN2" s="631"/>
      <c r="LO2" s="631"/>
      <c r="LP2" s="631"/>
      <c r="LQ2" s="631"/>
      <c r="LR2" s="631"/>
      <c r="LS2" s="631"/>
      <c r="LT2" s="631"/>
      <c r="LU2" s="631"/>
      <c r="LV2" s="631"/>
      <c r="LW2" s="631"/>
      <c r="LX2" s="631"/>
      <c r="LY2" s="631"/>
      <c r="LZ2" s="631"/>
      <c r="MA2" s="631"/>
      <c r="MB2" s="631"/>
      <c r="MC2" s="631"/>
      <c r="MD2" s="631"/>
      <c r="ME2" s="631"/>
      <c r="MF2" s="631"/>
      <c r="MG2" s="631"/>
      <c r="MH2" s="631"/>
      <c r="MI2" s="631"/>
      <c r="MJ2" s="631"/>
      <c r="MK2" s="631"/>
      <c r="ML2" s="631"/>
      <c r="MM2" s="631"/>
      <c r="MN2" s="631"/>
      <c r="MO2" s="631"/>
      <c r="MP2" s="631"/>
      <c r="MQ2" s="631"/>
      <c r="MR2" s="631"/>
      <c r="MS2" s="631"/>
      <c r="MT2" s="631"/>
      <c r="MU2" s="631"/>
      <c r="MV2" s="631"/>
      <c r="MW2" s="631"/>
      <c r="MX2" s="631"/>
      <c r="MY2" s="631"/>
      <c r="MZ2" s="631"/>
      <c r="NA2" s="631"/>
      <c r="NB2" s="631"/>
      <c r="NC2" s="631"/>
      <c r="ND2" s="631"/>
      <c r="NE2" s="631"/>
      <c r="NF2" s="631"/>
      <c r="NG2" s="631"/>
      <c r="NH2" s="631"/>
      <c r="NI2" s="631"/>
      <c r="NJ2" s="631"/>
      <c r="NK2" s="631"/>
      <c r="NL2" s="631"/>
      <c r="NM2" s="631"/>
      <c r="NN2" s="631"/>
      <c r="NO2" s="631"/>
      <c r="NP2" s="631"/>
      <c r="NQ2" s="631"/>
      <c r="NR2" s="631"/>
      <c r="NS2" s="631"/>
      <c r="NT2" s="631"/>
      <c r="NU2" s="631"/>
      <c r="NV2" s="631"/>
      <c r="NW2" s="631"/>
      <c r="NX2" s="631"/>
      <c r="NY2" s="631"/>
      <c r="NZ2" s="631"/>
      <c r="OA2" s="631"/>
      <c r="OB2" s="631"/>
      <c r="OC2" s="631"/>
      <c r="OD2" s="631"/>
      <c r="OE2" s="631"/>
      <c r="OF2" s="631"/>
      <c r="OG2" s="631"/>
      <c r="OH2" s="631"/>
      <c r="OI2" s="631"/>
      <c r="OJ2" s="631"/>
      <c r="OK2" s="631"/>
      <c r="OL2" s="631"/>
      <c r="OM2" s="631"/>
      <c r="ON2" s="631"/>
      <c r="OO2" s="631"/>
      <c r="OP2" s="631"/>
      <c r="OQ2" s="631"/>
      <c r="OR2" s="631"/>
      <c r="OS2" s="631"/>
      <c r="OT2" s="631"/>
      <c r="OU2" s="631"/>
      <c r="OV2" s="631"/>
      <c r="OW2" s="631"/>
      <c r="OX2" s="631"/>
      <c r="OY2" s="631"/>
      <c r="OZ2" s="631"/>
      <c r="PA2" s="631"/>
      <c r="PB2" s="631"/>
      <c r="PC2" s="631"/>
      <c r="PD2" s="631"/>
      <c r="PE2" s="631"/>
      <c r="PF2" s="631"/>
      <c r="PG2" s="631"/>
      <c r="PH2" s="631"/>
      <c r="PI2" s="631"/>
      <c r="PJ2" s="631"/>
      <c r="PK2" s="631"/>
      <c r="PL2" s="631"/>
      <c r="PM2" s="631"/>
      <c r="PN2" s="631"/>
      <c r="PO2" s="631"/>
      <c r="PP2" s="631"/>
      <c r="PQ2" s="631"/>
      <c r="PR2" s="631"/>
      <c r="PS2" s="631"/>
      <c r="PT2" s="631"/>
      <c r="PU2" s="631"/>
      <c r="PV2" s="631"/>
      <c r="PW2" s="631"/>
      <c r="PX2" s="631"/>
      <c r="PY2" s="631"/>
      <c r="PZ2" s="631"/>
      <c r="QA2" s="631"/>
      <c r="QB2" s="631"/>
      <c r="QC2" s="631"/>
      <c r="QD2" s="631"/>
      <c r="QE2" s="631"/>
      <c r="QF2" s="631"/>
      <c r="QG2" s="631"/>
      <c r="QH2" s="631"/>
      <c r="QI2" s="631"/>
      <c r="QJ2" s="631"/>
      <c r="QK2" s="631"/>
      <c r="QL2" s="631"/>
      <c r="QM2" s="631"/>
      <c r="QN2" s="631"/>
      <c r="QO2" s="631"/>
      <c r="QP2" s="631"/>
      <c r="QQ2" s="631"/>
      <c r="QR2" s="631"/>
      <c r="QS2" s="631"/>
      <c r="QT2" s="631"/>
      <c r="QU2" s="631"/>
      <c r="QV2" s="631"/>
      <c r="QW2" s="631"/>
      <c r="QX2" s="631"/>
      <c r="QY2" s="631"/>
      <c r="QZ2" s="631"/>
      <c r="RA2" s="631"/>
      <c r="RB2" s="631"/>
      <c r="RC2" s="631"/>
      <c r="RD2" s="631"/>
      <c r="RE2" s="631"/>
      <c r="RF2" s="631"/>
      <c r="RG2" s="631"/>
      <c r="RH2" s="631"/>
      <c r="RI2" s="631"/>
      <c r="RJ2" s="631"/>
      <c r="RK2" s="631"/>
      <c r="RL2" s="631"/>
      <c r="RM2" s="631"/>
      <c r="RN2" s="631"/>
      <c r="RO2" s="631"/>
      <c r="RP2" s="631"/>
      <c r="RQ2" s="631"/>
      <c r="RR2" s="631"/>
      <c r="RS2" s="631"/>
      <c r="RT2" s="631"/>
      <c r="RU2" s="631"/>
      <c r="RV2" s="631"/>
      <c r="RW2" s="631"/>
      <c r="RX2" s="631"/>
      <c r="RY2" s="631"/>
      <c r="RZ2" s="631"/>
      <c r="SA2" s="631"/>
      <c r="SB2" s="631"/>
      <c r="SC2" s="631"/>
      <c r="SD2" s="631"/>
      <c r="SE2" s="631"/>
      <c r="SF2" s="631"/>
      <c r="SG2" s="631"/>
      <c r="SH2" s="631"/>
      <c r="SI2" s="631"/>
      <c r="SJ2" s="631"/>
      <c r="SK2" s="631"/>
      <c r="SL2" s="631"/>
      <c r="SM2" s="631"/>
      <c r="SN2" s="631"/>
      <c r="SO2" s="631"/>
      <c r="SP2" s="631"/>
      <c r="SQ2" s="631"/>
      <c r="SR2" s="631"/>
      <c r="SS2" s="631"/>
      <c r="ST2" s="631"/>
      <c r="SU2" s="631"/>
      <c r="SV2" s="631"/>
      <c r="SW2" s="631"/>
      <c r="SX2" s="631"/>
      <c r="SY2" s="631"/>
      <c r="SZ2" s="631"/>
      <c r="TA2" s="631"/>
      <c r="TB2" s="631"/>
      <c r="TC2" s="631"/>
      <c r="TD2" s="631"/>
      <c r="TE2" s="631"/>
      <c r="TF2" s="631"/>
      <c r="TG2" s="631"/>
      <c r="TH2" s="631"/>
      <c r="TI2" s="631"/>
      <c r="TJ2" s="631"/>
      <c r="TK2" s="631"/>
      <c r="TL2" s="631"/>
      <c r="TM2" s="631"/>
      <c r="TN2" s="631"/>
      <c r="TO2" s="631"/>
      <c r="TP2" s="631"/>
      <c r="TQ2" s="631"/>
      <c r="TR2" s="631"/>
      <c r="TS2" s="631"/>
      <c r="TT2" s="631"/>
      <c r="TU2" s="631"/>
      <c r="TV2" s="631"/>
      <c r="TW2" s="631"/>
      <c r="TX2" s="631"/>
      <c r="TY2" s="631"/>
      <c r="TZ2" s="631"/>
      <c r="UA2" s="631"/>
      <c r="UB2" s="631"/>
      <c r="UC2" s="631"/>
      <c r="UD2" s="631"/>
      <c r="UE2" s="631"/>
      <c r="UF2" s="631"/>
      <c r="UG2" s="631"/>
      <c r="UH2" s="631"/>
      <c r="UI2" s="631"/>
      <c r="UJ2" s="631"/>
      <c r="UK2" s="631"/>
      <c r="UL2" s="631"/>
      <c r="UM2" s="631"/>
      <c r="UN2" s="631"/>
      <c r="UO2" s="631"/>
      <c r="UP2" s="631"/>
      <c r="UQ2" s="631"/>
      <c r="UR2" s="631"/>
      <c r="US2" s="631"/>
      <c r="UT2" s="631"/>
      <c r="UU2" s="631"/>
      <c r="UV2" s="631"/>
      <c r="UW2" s="631"/>
      <c r="UX2" s="631"/>
      <c r="UY2" s="631"/>
      <c r="UZ2" s="631"/>
      <c r="VA2" s="631"/>
      <c r="VB2" s="631"/>
      <c r="VC2" s="631"/>
      <c r="VD2" s="631"/>
      <c r="VE2" s="631"/>
      <c r="VF2" s="631"/>
      <c r="VG2" s="631"/>
      <c r="VH2" s="631"/>
      <c r="VI2" s="631"/>
      <c r="VJ2" s="631"/>
      <c r="VK2" s="631"/>
      <c r="VL2" s="631"/>
      <c r="VM2" s="631"/>
      <c r="VN2" s="631"/>
      <c r="VO2" s="631"/>
      <c r="VP2" s="631"/>
      <c r="VQ2" s="631"/>
      <c r="VR2" s="631"/>
      <c r="VS2" s="631"/>
      <c r="VT2" s="631"/>
      <c r="VU2" s="631"/>
      <c r="VV2" s="631"/>
      <c r="VW2" s="631"/>
      <c r="VX2" s="631"/>
      <c r="VY2" s="631"/>
      <c r="VZ2" s="631"/>
      <c r="WA2" s="631"/>
      <c r="WB2" s="631"/>
      <c r="WC2" s="631"/>
      <c r="WD2" s="631"/>
      <c r="WE2" s="631"/>
      <c r="WF2" s="631"/>
      <c r="WG2" s="631"/>
      <c r="WH2" s="631"/>
      <c r="WI2" s="631"/>
      <c r="WJ2" s="631"/>
      <c r="WK2" s="631"/>
      <c r="WL2" s="631"/>
      <c r="WM2" s="631"/>
      <c r="WN2" s="631"/>
      <c r="WO2" s="631"/>
      <c r="WP2" s="631"/>
      <c r="WQ2" s="631"/>
      <c r="WR2" s="631"/>
      <c r="WS2" s="631"/>
      <c r="WT2" s="631"/>
      <c r="WU2" s="631"/>
      <c r="WV2" s="631"/>
      <c r="WW2" s="631"/>
      <c r="WX2" s="631"/>
      <c r="WY2" s="631"/>
      <c r="WZ2" s="631"/>
      <c r="XA2" s="631"/>
      <c r="XB2" s="631"/>
      <c r="XC2" s="631"/>
      <c r="XD2" s="631"/>
      <c r="XE2" s="631"/>
      <c r="XF2" s="631"/>
      <c r="XG2" s="631"/>
      <c r="XH2" s="631"/>
      <c r="XI2" s="631"/>
      <c r="XJ2" s="631"/>
      <c r="XK2" s="631"/>
      <c r="XL2" s="631"/>
      <c r="XM2" s="631"/>
      <c r="XN2" s="631"/>
      <c r="XO2" s="631"/>
      <c r="XP2" s="631"/>
      <c r="XQ2" s="631"/>
      <c r="XR2" s="631"/>
      <c r="XS2" s="631"/>
      <c r="XT2" s="631"/>
      <c r="XU2" s="631"/>
      <c r="XV2" s="631"/>
      <c r="XW2" s="631"/>
      <c r="XX2" s="631"/>
      <c r="XY2" s="631"/>
      <c r="XZ2" s="631"/>
      <c r="YA2" s="631"/>
      <c r="YB2" s="631"/>
      <c r="YC2" s="631"/>
      <c r="YD2" s="631"/>
      <c r="YE2" s="631"/>
      <c r="YF2" s="631"/>
      <c r="YG2" s="631"/>
      <c r="YH2" s="631"/>
      <c r="YI2" s="631"/>
      <c r="YJ2" s="631"/>
      <c r="YK2" s="631"/>
      <c r="YL2" s="631"/>
      <c r="YM2" s="631"/>
      <c r="YN2" s="631"/>
      <c r="YO2" s="631"/>
      <c r="YP2" s="631"/>
      <c r="YQ2" s="631"/>
      <c r="YR2" s="631"/>
      <c r="YS2" s="631"/>
      <c r="YT2" s="631"/>
      <c r="YU2" s="631"/>
      <c r="YV2" s="631"/>
      <c r="YW2" s="631"/>
      <c r="YX2" s="631"/>
      <c r="YY2" s="631"/>
      <c r="YZ2" s="631"/>
      <c r="ZA2" s="631"/>
      <c r="ZB2" s="631"/>
      <c r="ZC2" s="631"/>
      <c r="ZD2" s="631"/>
      <c r="ZE2" s="631"/>
      <c r="ZF2" s="631"/>
      <c r="ZG2" s="631"/>
      <c r="ZH2" s="631"/>
      <c r="ZI2" s="631"/>
      <c r="ZJ2" s="631"/>
      <c r="ZK2" s="631"/>
      <c r="ZL2" s="631"/>
      <c r="ZM2" s="631"/>
      <c r="ZN2" s="631"/>
      <c r="ZO2" s="631"/>
      <c r="ZP2" s="631"/>
      <c r="ZQ2" s="631"/>
      <c r="ZR2" s="631"/>
      <c r="ZS2" s="631"/>
      <c r="ZT2" s="631"/>
      <c r="ZU2" s="631"/>
      <c r="ZV2" s="631"/>
      <c r="ZW2" s="631"/>
      <c r="ZX2" s="631"/>
      <c r="ZY2" s="631"/>
      <c r="ZZ2" s="631"/>
      <c r="AAA2" s="631"/>
      <c r="AAB2" s="631"/>
      <c r="AAC2" s="631"/>
      <c r="AAD2" s="631"/>
      <c r="AAE2" s="631"/>
      <c r="AAF2" s="631"/>
      <c r="AAG2" s="631"/>
      <c r="AAH2" s="631"/>
      <c r="AAI2" s="631"/>
      <c r="AAJ2" s="631"/>
      <c r="AAK2" s="631"/>
      <c r="AAL2" s="631"/>
      <c r="AAM2" s="631"/>
      <c r="AAN2" s="631"/>
      <c r="AAO2" s="631"/>
      <c r="AAP2" s="631"/>
      <c r="AAQ2" s="631"/>
      <c r="AAR2" s="631"/>
      <c r="AAS2" s="631"/>
      <c r="AAT2" s="631"/>
      <c r="AAU2" s="631"/>
      <c r="AAV2" s="631"/>
      <c r="AAW2" s="631"/>
      <c r="AAX2" s="631"/>
      <c r="AAY2" s="631"/>
      <c r="AAZ2" s="631"/>
      <c r="ABA2" s="631"/>
      <c r="ABB2" s="631"/>
      <c r="ABC2" s="631"/>
      <c r="ABD2" s="631"/>
      <c r="ABE2" s="631"/>
      <c r="ABF2" s="631"/>
      <c r="ABG2" s="631"/>
      <c r="ABH2" s="631"/>
      <c r="ABI2" s="631"/>
      <c r="ABJ2" s="631"/>
      <c r="ABK2" s="631"/>
      <c r="ABL2" s="631"/>
      <c r="ABM2" s="631"/>
      <c r="ABN2" s="631"/>
      <c r="ABO2" s="631"/>
      <c r="ABP2" s="631"/>
      <c r="ABQ2" s="631"/>
      <c r="ABR2" s="631"/>
      <c r="ABS2" s="631"/>
      <c r="ABT2" s="631"/>
      <c r="ABU2" s="631"/>
      <c r="ABV2" s="631"/>
      <c r="ABW2" s="631"/>
      <c r="ABX2" s="631"/>
      <c r="ABY2" s="631"/>
      <c r="ABZ2" s="631"/>
      <c r="ACA2" s="631"/>
      <c r="ACB2" s="631"/>
      <c r="ACC2" s="631"/>
      <c r="ACD2" s="631"/>
      <c r="ACE2" s="631"/>
      <c r="ACF2" s="631"/>
      <c r="ACG2" s="631"/>
      <c r="ACH2" s="631"/>
      <c r="ACI2" s="631"/>
      <c r="ACJ2" s="631"/>
      <c r="ACK2" s="631"/>
      <c r="ACL2" s="631"/>
      <c r="ACM2" s="631"/>
      <c r="ACN2" s="631"/>
      <c r="ACO2" s="631"/>
      <c r="ACP2" s="631"/>
      <c r="ACQ2" s="631"/>
      <c r="ACR2" s="631"/>
      <c r="ACS2" s="631"/>
      <c r="ACT2" s="631"/>
      <c r="ACU2" s="631"/>
      <c r="ACV2" s="631"/>
      <c r="ACW2" s="631"/>
      <c r="ACX2" s="631"/>
      <c r="ACY2" s="631"/>
      <c r="ACZ2" s="631"/>
      <c r="ADA2" s="631"/>
      <c r="ADB2" s="631"/>
      <c r="ADC2" s="631"/>
      <c r="ADD2" s="631"/>
      <c r="ADE2" s="631"/>
      <c r="ADF2" s="631"/>
      <c r="ADG2" s="631"/>
      <c r="ADH2" s="631"/>
      <c r="ADI2" s="631"/>
      <c r="ADJ2" s="631"/>
      <c r="ADK2" s="631"/>
      <c r="ADL2" s="631"/>
      <c r="ADM2" s="631"/>
      <c r="ADN2" s="631"/>
      <c r="ADO2" s="631"/>
      <c r="ADP2" s="631"/>
      <c r="ADQ2" s="631"/>
      <c r="ADR2" s="631"/>
      <c r="ADS2" s="631"/>
      <c r="ADT2" s="631"/>
      <c r="ADU2" s="631"/>
      <c r="ADV2" s="631"/>
      <c r="ADW2" s="631"/>
      <c r="ADX2" s="631"/>
      <c r="ADY2" s="631"/>
      <c r="ADZ2" s="631"/>
      <c r="AEA2" s="631"/>
      <c r="AEB2" s="631"/>
      <c r="AEC2" s="631"/>
      <c r="AED2" s="631"/>
      <c r="AEE2" s="631"/>
      <c r="AEF2" s="631"/>
      <c r="AEG2" s="631"/>
      <c r="AEH2" s="631"/>
      <c r="AEI2" s="631"/>
      <c r="AEJ2" s="631"/>
      <c r="AEK2" s="631"/>
      <c r="AEL2" s="631"/>
      <c r="AEM2" s="631"/>
      <c r="AEN2" s="631"/>
      <c r="AEO2" s="631"/>
      <c r="AEP2" s="631"/>
      <c r="AEQ2" s="631"/>
      <c r="AER2" s="631"/>
      <c r="AES2" s="631"/>
      <c r="AET2" s="631"/>
      <c r="AEU2" s="631"/>
      <c r="AEV2" s="631"/>
      <c r="AEW2" s="631"/>
      <c r="AEX2" s="631"/>
      <c r="AEY2" s="631"/>
      <c r="AEZ2" s="631"/>
      <c r="AFA2" s="631"/>
      <c r="AFB2" s="631"/>
      <c r="AFC2" s="631"/>
      <c r="AFD2" s="631"/>
      <c r="AFE2" s="631"/>
      <c r="AFF2" s="631"/>
      <c r="AFG2" s="631"/>
      <c r="AFH2" s="631"/>
      <c r="AFI2" s="631"/>
      <c r="AFJ2" s="631"/>
      <c r="AFK2" s="631"/>
      <c r="AFL2" s="631"/>
      <c r="AFM2" s="631"/>
      <c r="AFN2" s="631"/>
      <c r="AFO2" s="631"/>
      <c r="AFP2" s="631"/>
      <c r="AFQ2" s="631"/>
      <c r="AFR2" s="631"/>
      <c r="AFS2" s="631"/>
      <c r="AFT2" s="631"/>
      <c r="AFU2" s="631"/>
      <c r="AFV2" s="631"/>
      <c r="AFW2" s="631"/>
      <c r="AFX2" s="631"/>
      <c r="AFY2" s="631"/>
      <c r="AFZ2" s="631"/>
      <c r="AGA2" s="631"/>
      <c r="AGB2" s="631"/>
      <c r="AGC2" s="631"/>
      <c r="AGD2" s="631"/>
      <c r="AGE2" s="631"/>
      <c r="AGF2" s="631"/>
      <c r="AGG2" s="631"/>
      <c r="AGH2" s="631"/>
      <c r="AGI2" s="631"/>
      <c r="AGJ2" s="631"/>
      <c r="AGK2" s="631"/>
      <c r="AGL2" s="631"/>
      <c r="AGM2" s="631"/>
      <c r="AGN2" s="631"/>
      <c r="AGO2" s="631"/>
      <c r="AGP2" s="631"/>
      <c r="AGQ2" s="631"/>
      <c r="AGR2" s="631"/>
      <c r="AGS2" s="631"/>
      <c r="AGT2" s="631"/>
      <c r="AGU2" s="631"/>
      <c r="AGV2" s="631"/>
      <c r="AGW2" s="631"/>
      <c r="AGX2" s="631"/>
      <c r="AGY2" s="631"/>
      <c r="AGZ2" s="631"/>
      <c r="AHA2" s="631"/>
      <c r="AHB2" s="631"/>
      <c r="AHC2" s="631"/>
      <c r="AHD2" s="631"/>
      <c r="AHE2" s="631"/>
      <c r="AHF2" s="631"/>
      <c r="AHG2" s="631"/>
      <c r="AHH2" s="631"/>
      <c r="AHI2" s="631"/>
      <c r="AHJ2" s="631"/>
      <c r="AHK2" s="631"/>
      <c r="AHL2" s="631"/>
      <c r="AHM2" s="631"/>
      <c r="AHN2" s="631"/>
      <c r="AHO2" s="631"/>
      <c r="AHP2" s="631"/>
      <c r="AHQ2" s="631"/>
      <c r="AHR2" s="631"/>
      <c r="AHS2" s="631"/>
      <c r="AHT2" s="631"/>
      <c r="AHU2" s="631"/>
      <c r="AHV2" s="631"/>
      <c r="AHW2" s="631"/>
      <c r="AHX2" s="631"/>
      <c r="AHY2" s="631"/>
      <c r="AHZ2" s="631"/>
      <c r="AIA2" s="631"/>
      <c r="AIB2" s="631"/>
      <c r="AIC2" s="631"/>
      <c r="AID2" s="631"/>
      <c r="AIE2" s="631"/>
      <c r="AIF2" s="631"/>
      <c r="AIG2" s="631"/>
      <c r="AIH2" s="631"/>
      <c r="AII2" s="631"/>
      <c r="AIJ2" s="631"/>
      <c r="AIK2" s="631"/>
      <c r="AIL2" s="631"/>
      <c r="AIM2" s="631"/>
      <c r="AIN2" s="631"/>
      <c r="AIO2" s="631"/>
      <c r="AIP2" s="631"/>
      <c r="AIQ2" s="631"/>
      <c r="AIR2" s="631"/>
      <c r="AIS2" s="631"/>
      <c r="AIT2" s="631"/>
      <c r="AIU2" s="631"/>
      <c r="AIV2" s="631"/>
      <c r="AIW2" s="631"/>
      <c r="AIX2" s="631"/>
      <c r="AIY2" s="631"/>
      <c r="AIZ2" s="631"/>
      <c r="AJA2" s="631"/>
      <c r="AJB2" s="631"/>
      <c r="AJC2" s="631"/>
      <c r="AJD2" s="631"/>
      <c r="AJE2" s="631"/>
      <c r="AJF2" s="631"/>
      <c r="AJG2" s="631"/>
      <c r="AJH2" s="631"/>
      <c r="AJI2" s="631"/>
      <c r="AJJ2" s="631"/>
      <c r="AJK2" s="631"/>
      <c r="AJL2" s="631"/>
      <c r="AJM2" s="631"/>
      <c r="AJN2" s="631"/>
      <c r="AJO2" s="631"/>
      <c r="AJP2" s="631"/>
      <c r="AJQ2" s="631"/>
      <c r="AJR2" s="631"/>
      <c r="AJS2" s="631"/>
      <c r="AJT2" s="631"/>
      <c r="AJU2" s="631"/>
      <c r="AJV2" s="631"/>
      <c r="AJW2" s="631"/>
      <c r="AJX2" s="631"/>
      <c r="AJY2" s="631"/>
      <c r="AJZ2" s="631"/>
      <c r="AKA2" s="631"/>
      <c r="AKB2" s="631"/>
      <c r="AKC2" s="631"/>
      <c r="AKD2" s="631"/>
      <c r="AKE2" s="631"/>
      <c r="AKF2" s="631"/>
      <c r="AKG2" s="631"/>
      <c r="AKH2" s="631"/>
      <c r="AKI2" s="631"/>
      <c r="AKJ2" s="631"/>
      <c r="AKK2" s="631"/>
      <c r="AKL2" s="631"/>
      <c r="AKM2" s="631"/>
      <c r="AKN2" s="631"/>
      <c r="AKO2" s="631"/>
      <c r="AKP2" s="631"/>
      <c r="AKQ2" s="631"/>
      <c r="AKR2" s="631"/>
      <c r="AKS2" s="631"/>
      <c r="AKT2" s="631"/>
      <c r="AKU2" s="631"/>
      <c r="AKV2" s="631"/>
      <c r="AKW2" s="631"/>
      <c r="AKX2" s="631"/>
      <c r="AKY2" s="631"/>
      <c r="AKZ2" s="631"/>
      <c r="ALA2" s="631"/>
      <c r="ALB2" s="631"/>
      <c r="ALC2" s="631"/>
      <c r="ALD2" s="631"/>
      <c r="ALE2" s="631"/>
      <c r="ALF2" s="631"/>
      <c r="ALG2" s="631"/>
      <c r="ALH2" s="631"/>
      <c r="ALI2" s="631"/>
      <c r="ALJ2" s="631"/>
      <c r="ALK2" s="631"/>
      <c r="ALL2" s="631"/>
      <c r="ALM2" s="631"/>
      <c r="ALN2" s="631"/>
      <c r="ALO2" s="631"/>
      <c r="ALP2" s="631"/>
      <c r="ALQ2" s="631"/>
      <c r="ALR2" s="631"/>
      <c r="ALS2" s="631"/>
      <c r="ALT2" s="631"/>
      <c r="ALU2" s="631"/>
      <c r="ALV2" s="631"/>
      <c r="ALW2" s="631"/>
      <c r="ALX2" s="631"/>
      <c r="ALY2" s="631"/>
      <c r="ALZ2" s="631"/>
      <c r="AMA2" s="631"/>
      <c r="AMB2" s="631"/>
      <c r="AMC2" s="631"/>
      <c r="AMD2" s="631"/>
      <c r="AME2" s="631"/>
      <c r="AMF2" s="631"/>
      <c r="AMG2" s="631"/>
      <c r="AMH2" s="631"/>
      <c r="AMI2" s="631"/>
      <c r="AMJ2" s="631"/>
      <c r="AMK2" s="631"/>
      <c r="AML2" s="631"/>
      <c r="AMM2" s="631"/>
      <c r="AMN2" s="631"/>
      <c r="AMO2" s="631"/>
      <c r="AMP2" s="631"/>
      <c r="AMQ2" s="631"/>
      <c r="AMR2" s="631"/>
      <c r="AMS2" s="631"/>
      <c r="AMT2" s="631"/>
      <c r="AMU2" s="631"/>
      <c r="AMV2" s="631"/>
      <c r="AMW2" s="631"/>
      <c r="AMX2" s="631"/>
      <c r="AMY2" s="631"/>
      <c r="AMZ2" s="631"/>
      <c r="ANA2" s="631"/>
      <c r="ANB2" s="631"/>
      <c r="ANC2" s="631"/>
      <c r="AND2" s="631"/>
      <c r="ANE2" s="631"/>
      <c r="ANF2" s="631"/>
      <c r="ANG2" s="631"/>
      <c r="ANH2" s="631"/>
      <c r="ANI2" s="631"/>
      <c r="ANJ2" s="631"/>
      <c r="ANK2" s="631"/>
      <c r="ANL2" s="631"/>
      <c r="ANM2" s="631"/>
      <c r="ANN2" s="631"/>
      <c r="ANO2" s="631"/>
      <c r="ANP2" s="631"/>
      <c r="ANQ2" s="631"/>
      <c r="ANR2" s="631"/>
      <c r="ANS2" s="631"/>
      <c r="ANT2" s="631"/>
      <c r="ANU2" s="631"/>
      <c r="ANV2" s="631"/>
      <c r="ANW2" s="631"/>
      <c r="ANX2" s="631"/>
      <c r="ANY2" s="631"/>
      <c r="ANZ2" s="631"/>
      <c r="AOA2" s="631"/>
      <c r="AOB2" s="631"/>
      <c r="AOC2" s="631"/>
      <c r="AOD2" s="631"/>
      <c r="AOE2" s="631"/>
      <c r="AOF2" s="631"/>
      <c r="AOG2" s="631"/>
      <c r="AOH2" s="631"/>
      <c r="AOI2" s="631"/>
      <c r="AOJ2" s="631"/>
      <c r="AOK2" s="631"/>
      <c r="AOL2" s="631"/>
      <c r="AOM2" s="631"/>
      <c r="AON2" s="631"/>
      <c r="AOO2" s="631"/>
      <c r="AOP2" s="631"/>
      <c r="AOQ2" s="631"/>
      <c r="AOR2" s="631"/>
      <c r="AOS2" s="631"/>
      <c r="AOT2" s="631"/>
      <c r="AOU2" s="631"/>
      <c r="AOV2" s="631"/>
      <c r="AOW2" s="631"/>
      <c r="AOX2" s="631"/>
      <c r="AOY2" s="631"/>
      <c r="AOZ2" s="631"/>
      <c r="APA2" s="631"/>
      <c r="APB2" s="631"/>
      <c r="APC2" s="631"/>
      <c r="APD2" s="631"/>
      <c r="APE2" s="631"/>
      <c r="APF2" s="631"/>
      <c r="APG2" s="631"/>
      <c r="APH2" s="631"/>
      <c r="API2" s="631"/>
      <c r="APJ2" s="631"/>
      <c r="APK2" s="631"/>
      <c r="APL2" s="631"/>
      <c r="APM2" s="631"/>
      <c r="APN2" s="631"/>
      <c r="APO2" s="631"/>
      <c r="APP2" s="631"/>
      <c r="APQ2" s="631"/>
      <c r="APR2" s="631"/>
      <c r="APS2" s="631"/>
      <c r="APT2" s="631"/>
      <c r="APU2" s="631"/>
      <c r="APV2" s="631"/>
      <c r="APW2" s="631"/>
      <c r="APX2" s="631"/>
      <c r="APY2" s="631"/>
      <c r="APZ2" s="631"/>
      <c r="AQA2" s="631"/>
      <c r="AQB2" s="631"/>
      <c r="AQC2" s="631"/>
      <c r="AQD2" s="631"/>
      <c r="AQE2" s="631"/>
      <c r="AQF2" s="631"/>
      <c r="AQG2" s="631"/>
      <c r="AQH2" s="631"/>
      <c r="AQI2" s="631"/>
      <c r="AQJ2" s="631"/>
      <c r="AQK2" s="631"/>
      <c r="AQL2" s="631"/>
      <c r="AQM2" s="631"/>
      <c r="AQN2" s="631"/>
      <c r="AQO2" s="631"/>
      <c r="AQP2" s="631"/>
      <c r="AQQ2" s="631"/>
      <c r="AQR2" s="631"/>
      <c r="AQS2" s="631"/>
      <c r="AQT2" s="631"/>
      <c r="AQU2" s="631"/>
      <c r="AQV2" s="631"/>
      <c r="AQW2" s="631"/>
      <c r="AQX2" s="631"/>
      <c r="AQY2" s="631"/>
      <c r="AQZ2" s="631"/>
      <c r="ARA2" s="631"/>
      <c r="ARB2" s="631"/>
      <c r="ARC2" s="631"/>
      <c r="ARD2" s="631"/>
      <c r="ARE2" s="631"/>
      <c r="ARF2" s="631"/>
      <c r="ARG2" s="631"/>
      <c r="ARH2" s="631"/>
      <c r="ARI2" s="631"/>
      <c r="ARJ2" s="631"/>
      <c r="ARK2" s="631"/>
      <c r="ARL2" s="631"/>
      <c r="ARM2" s="631"/>
      <c r="ARN2" s="631"/>
      <c r="ARO2" s="631"/>
      <c r="ARP2" s="631"/>
      <c r="ARQ2" s="631"/>
      <c r="ARR2" s="631"/>
      <c r="ARS2" s="631"/>
      <c r="ART2" s="631"/>
      <c r="ARU2" s="631"/>
      <c r="ARV2" s="631"/>
      <c r="ARW2" s="631"/>
      <c r="ARX2" s="631"/>
      <c r="ARY2" s="631"/>
      <c r="ARZ2" s="631"/>
      <c r="ASA2" s="631"/>
      <c r="ASB2" s="631"/>
      <c r="ASC2" s="631"/>
      <c r="ASD2" s="631"/>
      <c r="ASE2" s="631"/>
      <c r="ASF2" s="631"/>
      <c r="ASG2" s="631"/>
      <c r="ASH2" s="631"/>
      <c r="ASI2" s="631"/>
      <c r="ASJ2" s="631"/>
      <c r="ASK2" s="631"/>
      <c r="ASL2" s="631"/>
      <c r="ASM2" s="631"/>
      <c r="ASN2" s="631"/>
      <c r="ASO2" s="631"/>
      <c r="ASP2" s="631"/>
      <c r="ASQ2" s="631"/>
      <c r="ASR2" s="631"/>
      <c r="ASS2" s="631"/>
      <c r="AST2" s="631"/>
      <c r="ASU2" s="631"/>
      <c r="ASV2" s="631"/>
      <c r="ASW2" s="631"/>
      <c r="ASX2" s="631"/>
      <c r="ASY2" s="631"/>
      <c r="ASZ2" s="631"/>
      <c r="ATA2" s="631"/>
      <c r="ATB2" s="631"/>
      <c r="ATC2" s="631"/>
      <c r="ATD2" s="631"/>
      <c r="ATE2" s="631"/>
      <c r="ATF2" s="631"/>
      <c r="ATG2" s="631"/>
      <c r="ATH2" s="631"/>
      <c r="ATI2" s="631"/>
      <c r="ATJ2" s="631"/>
      <c r="ATK2" s="631"/>
      <c r="ATL2" s="631"/>
      <c r="ATM2" s="631"/>
      <c r="ATN2" s="631"/>
      <c r="ATO2" s="631"/>
      <c r="ATP2" s="631"/>
      <c r="ATQ2" s="631"/>
      <c r="ATR2" s="631"/>
      <c r="ATS2" s="631"/>
      <c r="ATT2" s="631"/>
      <c r="ATU2" s="631"/>
      <c r="ATV2" s="631"/>
      <c r="ATW2" s="631"/>
      <c r="ATX2" s="631"/>
      <c r="ATY2" s="631"/>
      <c r="ATZ2" s="631"/>
      <c r="AUA2" s="631"/>
      <c r="AUB2" s="631"/>
      <c r="AUC2" s="631"/>
      <c r="AUD2" s="631"/>
      <c r="AUE2" s="631"/>
      <c r="AUF2" s="631"/>
      <c r="AUG2" s="631"/>
      <c r="AUH2" s="631"/>
      <c r="AUI2" s="631"/>
      <c r="AUJ2" s="631"/>
      <c r="AUK2" s="631"/>
      <c r="AUL2" s="631"/>
      <c r="AUM2" s="631"/>
      <c r="AUN2" s="631"/>
      <c r="AUO2" s="631"/>
      <c r="AUP2" s="631"/>
      <c r="AUQ2" s="631"/>
      <c r="AUR2" s="631"/>
      <c r="AUS2" s="631"/>
      <c r="AUT2" s="631"/>
      <c r="AUU2" s="631"/>
      <c r="AUV2" s="631"/>
      <c r="AUW2" s="631"/>
      <c r="AUX2" s="631"/>
      <c r="AUY2" s="631"/>
      <c r="AUZ2" s="631"/>
      <c r="AVA2" s="631"/>
      <c r="AVB2" s="631"/>
      <c r="AVC2" s="631"/>
      <c r="AVD2" s="631"/>
      <c r="AVE2" s="631"/>
      <c r="AVF2" s="631"/>
      <c r="AVG2" s="631"/>
      <c r="AVH2" s="631"/>
      <c r="AVI2" s="631"/>
      <c r="AVJ2" s="631"/>
      <c r="AVK2" s="631"/>
      <c r="AVL2" s="631"/>
      <c r="AVM2" s="631"/>
      <c r="AVN2" s="631"/>
      <c r="AVO2" s="631"/>
      <c r="AVP2" s="631"/>
      <c r="AVQ2" s="631"/>
      <c r="AVR2" s="631"/>
      <c r="AVS2" s="631"/>
      <c r="AVT2" s="631"/>
      <c r="AVU2" s="631"/>
      <c r="AVV2" s="631"/>
      <c r="AVW2" s="631"/>
      <c r="AVX2" s="631"/>
      <c r="AVY2" s="631"/>
      <c r="AVZ2" s="631"/>
      <c r="AWA2" s="631"/>
      <c r="AWB2" s="631"/>
      <c r="AWC2" s="631"/>
      <c r="AWD2" s="631"/>
      <c r="AWE2" s="631"/>
      <c r="AWF2" s="631"/>
      <c r="AWG2" s="631"/>
      <c r="AWH2" s="631"/>
      <c r="AWI2" s="631"/>
      <c r="AWJ2" s="631"/>
      <c r="AWK2" s="631"/>
      <c r="AWL2" s="631"/>
      <c r="AWM2" s="631"/>
      <c r="AWN2" s="631"/>
      <c r="AWO2" s="631"/>
      <c r="AWP2" s="631"/>
      <c r="AWQ2" s="631"/>
      <c r="AWR2" s="631"/>
      <c r="AWS2" s="631"/>
      <c r="AWT2" s="631"/>
      <c r="AWU2" s="631"/>
      <c r="AWV2" s="631"/>
      <c r="AWW2" s="631"/>
      <c r="AWX2" s="631"/>
      <c r="AWY2" s="631"/>
      <c r="AWZ2" s="631"/>
      <c r="AXA2" s="631"/>
      <c r="AXB2" s="631"/>
      <c r="AXC2" s="631"/>
      <c r="AXD2" s="631"/>
      <c r="AXE2" s="631"/>
      <c r="AXF2" s="631"/>
      <c r="AXG2" s="631"/>
      <c r="AXH2" s="631"/>
      <c r="AXI2" s="631"/>
      <c r="AXJ2" s="631"/>
      <c r="AXK2" s="631"/>
      <c r="AXL2" s="631"/>
      <c r="AXM2" s="631"/>
      <c r="AXN2" s="631"/>
      <c r="AXO2" s="631"/>
      <c r="AXP2" s="631"/>
      <c r="AXQ2" s="631"/>
      <c r="AXR2" s="631"/>
      <c r="AXS2" s="631"/>
      <c r="AXT2" s="631"/>
      <c r="AXU2" s="631"/>
      <c r="AXV2" s="631"/>
      <c r="AXW2" s="631"/>
      <c r="AXX2" s="631"/>
      <c r="AXY2" s="631"/>
      <c r="AXZ2" s="631"/>
      <c r="AYA2" s="631"/>
      <c r="AYB2" s="631"/>
      <c r="AYC2" s="631"/>
      <c r="AYD2" s="631"/>
      <c r="AYE2" s="631"/>
      <c r="AYF2" s="631"/>
      <c r="AYG2" s="631"/>
      <c r="AYH2" s="631"/>
      <c r="AYI2" s="631"/>
      <c r="AYJ2" s="631"/>
      <c r="AYK2" s="631"/>
      <c r="AYL2" s="631"/>
      <c r="AYM2" s="631"/>
      <c r="AYN2" s="631"/>
      <c r="AYO2" s="631"/>
      <c r="AYP2" s="631"/>
      <c r="AYQ2" s="631"/>
      <c r="AYR2" s="631"/>
      <c r="AYS2" s="631"/>
      <c r="AYT2" s="631"/>
      <c r="AYU2" s="631"/>
      <c r="AYV2" s="631"/>
      <c r="AYW2" s="631"/>
      <c r="AYX2" s="631"/>
      <c r="AYY2" s="631"/>
      <c r="AYZ2" s="631"/>
      <c r="AZA2" s="631"/>
      <c r="AZB2" s="631"/>
      <c r="AZC2" s="631"/>
      <c r="AZD2" s="631"/>
      <c r="AZE2" s="631"/>
      <c r="AZF2" s="631"/>
      <c r="AZG2" s="631"/>
      <c r="AZH2" s="631"/>
      <c r="AZI2" s="631"/>
      <c r="AZJ2" s="631"/>
      <c r="AZK2" s="631"/>
      <c r="AZL2" s="631"/>
      <c r="AZM2" s="631"/>
      <c r="AZN2" s="631"/>
      <c r="AZO2" s="631"/>
      <c r="AZP2" s="631"/>
      <c r="AZQ2" s="631"/>
      <c r="AZR2" s="631"/>
      <c r="AZS2" s="631"/>
      <c r="AZT2" s="631"/>
      <c r="AZU2" s="631"/>
      <c r="AZV2" s="631"/>
      <c r="AZW2" s="631"/>
      <c r="AZX2" s="631"/>
      <c r="AZY2" s="631"/>
      <c r="AZZ2" s="631"/>
      <c r="BAA2" s="631"/>
      <c r="BAB2" s="631"/>
      <c r="BAC2" s="631"/>
      <c r="BAD2" s="631"/>
      <c r="BAE2" s="631"/>
      <c r="BAF2" s="631"/>
      <c r="BAG2" s="631"/>
      <c r="BAH2" s="631"/>
      <c r="BAI2" s="631"/>
      <c r="BAJ2" s="631"/>
      <c r="BAK2" s="631"/>
      <c r="BAL2" s="631"/>
      <c r="BAM2" s="631"/>
      <c r="BAN2" s="631"/>
    </row>
    <row r="3" spans="1:1392" s="641" customFormat="1" ht="24.75" customHeight="1" thickTop="1" thickBot="1">
      <c r="A3" s="635" t="s">
        <v>793</v>
      </c>
      <c r="B3" s="635" t="s">
        <v>345</v>
      </c>
      <c r="C3" s="635"/>
      <c r="D3" s="635"/>
      <c r="E3" s="635"/>
      <c r="F3" s="635"/>
      <c r="G3" s="635"/>
      <c r="H3" s="636" t="s">
        <v>794</v>
      </c>
      <c r="I3" s="637">
        <f t="shared" ref="I3:X3" si="0">+I4+I5+I8+I23</f>
        <v>16170540623</v>
      </c>
      <c r="J3" s="637">
        <f t="shared" si="0"/>
        <v>3563797774.4599996</v>
      </c>
      <c r="K3" s="637">
        <f t="shared" si="0"/>
        <v>2074992272.4400001</v>
      </c>
      <c r="L3" s="637">
        <f t="shared" si="0"/>
        <v>2048360175.97</v>
      </c>
      <c r="M3" s="637">
        <f t="shared" si="0"/>
        <v>2037946000</v>
      </c>
      <c r="N3" s="637">
        <f t="shared" si="0"/>
        <v>788381317.02999997</v>
      </c>
      <c r="O3" s="637">
        <f t="shared" si="0"/>
        <v>788381317.02999997</v>
      </c>
      <c r="P3" s="637">
        <f t="shared" si="0"/>
        <v>788381317.02999997</v>
      </c>
      <c r="Q3" s="637">
        <f t="shared" si="0"/>
        <v>0</v>
      </c>
      <c r="R3" s="637">
        <f t="shared" si="0"/>
        <v>0</v>
      </c>
      <c r="S3" s="637">
        <f t="shared" si="0"/>
        <v>0</v>
      </c>
      <c r="T3" s="637">
        <f t="shared" si="0"/>
        <v>0</v>
      </c>
      <c r="U3" s="637">
        <f t="shared" si="0"/>
        <v>0</v>
      </c>
      <c r="V3" s="637">
        <f t="shared" si="0"/>
        <v>0</v>
      </c>
      <c r="W3" s="637">
        <f t="shared" si="0"/>
        <v>0</v>
      </c>
      <c r="X3" s="637">
        <f t="shared" si="0"/>
        <v>0</v>
      </c>
      <c r="Y3" s="637">
        <f t="shared" ref="Y3:AB18" si="1">+I3+M3+Q3+U3</f>
        <v>18208486623</v>
      </c>
      <c r="Z3" s="637">
        <f t="shared" si="1"/>
        <v>4352179091.4899998</v>
      </c>
      <c r="AA3" s="637">
        <f t="shared" si="1"/>
        <v>2863373589.4700003</v>
      </c>
      <c r="AB3" s="637">
        <f t="shared" si="1"/>
        <v>2836741493</v>
      </c>
      <c r="AC3" s="638"/>
      <c r="AD3" s="639"/>
      <c r="AE3" s="639"/>
      <c r="AF3" s="639"/>
      <c r="AG3" s="639"/>
      <c r="AH3" s="639"/>
      <c r="AI3" s="639"/>
      <c r="AJ3" s="639"/>
      <c r="AK3" s="639"/>
      <c r="AL3" s="639"/>
      <c r="AM3" s="639"/>
      <c r="AN3" s="639"/>
      <c r="AO3" s="639"/>
      <c r="AP3" s="639"/>
      <c r="AQ3" s="639"/>
      <c r="AR3" s="639"/>
      <c r="AS3" s="639"/>
      <c r="AT3" s="639"/>
      <c r="AU3" s="639"/>
      <c r="AV3" s="639"/>
      <c r="AW3" s="640"/>
      <c r="AX3" s="640"/>
      <c r="AY3" s="640"/>
      <c r="AZ3" s="640"/>
      <c r="BA3" s="640"/>
      <c r="BB3" s="640"/>
      <c r="BC3" s="640"/>
      <c r="BD3" s="640"/>
      <c r="BE3" s="640"/>
      <c r="BF3" s="640"/>
      <c r="BG3" s="640"/>
      <c r="BH3" s="640"/>
      <c r="BI3" s="640"/>
      <c r="BJ3" s="640"/>
      <c r="BK3" s="640"/>
      <c r="BL3" s="640"/>
      <c r="BM3" s="640"/>
      <c r="BN3" s="640"/>
      <c r="BO3" s="640"/>
      <c r="BP3" s="640"/>
      <c r="BQ3" s="640"/>
      <c r="BR3" s="640"/>
      <c r="BS3" s="640"/>
      <c r="BT3" s="640"/>
      <c r="BU3" s="640"/>
      <c r="BV3" s="640"/>
      <c r="BW3" s="640"/>
      <c r="BX3" s="640"/>
      <c r="BY3" s="640"/>
      <c r="BZ3" s="640"/>
      <c r="CA3" s="640"/>
      <c r="CB3" s="640"/>
      <c r="CC3" s="640"/>
      <c r="CD3" s="640"/>
      <c r="CE3" s="640"/>
      <c r="CF3" s="640"/>
      <c r="CG3" s="640"/>
      <c r="CH3" s="640"/>
      <c r="CI3" s="640"/>
      <c r="CJ3" s="640"/>
      <c r="CK3" s="640"/>
      <c r="CL3" s="640"/>
      <c r="CM3" s="640"/>
      <c r="CN3" s="640"/>
      <c r="CO3" s="640"/>
      <c r="CP3" s="640"/>
      <c r="CQ3" s="640"/>
      <c r="CR3" s="640"/>
      <c r="CS3" s="640"/>
      <c r="CT3" s="640"/>
      <c r="CU3" s="640"/>
      <c r="CV3" s="640"/>
      <c r="CW3" s="640"/>
      <c r="CX3" s="640"/>
      <c r="CY3" s="640"/>
      <c r="CZ3" s="640"/>
      <c r="DA3" s="640"/>
      <c r="DB3" s="640"/>
      <c r="DC3" s="640"/>
      <c r="DD3" s="640"/>
      <c r="DE3" s="640"/>
      <c r="DF3" s="640"/>
      <c r="DG3" s="640"/>
      <c r="DH3" s="640"/>
      <c r="DI3" s="640"/>
      <c r="DJ3" s="640"/>
      <c r="DK3" s="640"/>
      <c r="DL3" s="640"/>
      <c r="DM3" s="640"/>
      <c r="DN3" s="640"/>
      <c r="DO3" s="640"/>
      <c r="DP3" s="640"/>
      <c r="DQ3" s="640"/>
      <c r="DR3" s="640"/>
      <c r="DS3" s="640"/>
      <c r="DT3" s="640"/>
      <c r="DU3" s="640"/>
      <c r="DV3" s="640"/>
      <c r="DW3" s="640"/>
      <c r="DX3" s="640"/>
      <c r="DY3" s="640"/>
      <c r="DZ3" s="640"/>
      <c r="EA3" s="640"/>
      <c r="EB3" s="640"/>
      <c r="EC3" s="640"/>
      <c r="ED3" s="640"/>
      <c r="EE3" s="640"/>
      <c r="EF3" s="640"/>
      <c r="EG3" s="640"/>
      <c r="EH3" s="640"/>
      <c r="EI3" s="640"/>
      <c r="EJ3" s="640"/>
      <c r="EK3" s="640"/>
      <c r="EL3" s="640"/>
      <c r="EM3" s="640"/>
      <c r="EN3" s="640"/>
      <c r="EO3" s="640"/>
      <c r="EP3" s="640"/>
      <c r="EQ3" s="640"/>
      <c r="ER3" s="640"/>
      <c r="ES3" s="640"/>
      <c r="ET3" s="640"/>
      <c r="EU3" s="640"/>
      <c r="EV3" s="640"/>
      <c r="EW3" s="640"/>
      <c r="EX3" s="640"/>
      <c r="EY3" s="640"/>
      <c r="EZ3" s="640"/>
      <c r="FA3" s="640"/>
      <c r="FB3" s="640"/>
      <c r="FC3" s="640"/>
      <c r="FD3" s="640"/>
      <c r="FE3" s="640"/>
      <c r="FF3" s="640"/>
      <c r="FG3" s="640"/>
      <c r="FH3" s="640"/>
      <c r="FI3" s="640"/>
      <c r="FJ3" s="640"/>
      <c r="FK3" s="640"/>
      <c r="FL3" s="640"/>
      <c r="FM3" s="640"/>
      <c r="FN3" s="640"/>
      <c r="FO3" s="640"/>
      <c r="FP3" s="640"/>
      <c r="FQ3" s="640"/>
      <c r="FR3" s="640"/>
      <c r="FS3" s="640"/>
      <c r="FT3" s="640"/>
      <c r="FU3" s="640"/>
      <c r="FV3" s="640"/>
      <c r="FW3" s="640"/>
      <c r="FX3" s="640"/>
      <c r="FY3" s="640"/>
      <c r="FZ3" s="640"/>
      <c r="GA3" s="640"/>
      <c r="GB3" s="640"/>
      <c r="GC3" s="640"/>
      <c r="GD3" s="640"/>
      <c r="GE3" s="640"/>
      <c r="GF3" s="640"/>
      <c r="GG3" s="640"/>
      <c r="GH3" s="640"/>
      <c r="GI3" s="640"/>
      <c r="GJ3" s="640"/>
      <c r="GK3" s="640"/>
      <c r="GL3" s="640"/>
      <c r="GM3" s="640"/>
      <c r="GN3" s="640"/>
      <c r="GO3" s="640"/>
      <c r="GP3" s="640"/>
      <c r="GQ3" s="640"/>
      <c r="GR3" s="640"/>
      <c r="GS3" s="640"/>
      <c r="GT3" s="640"/>
      <c r="GU3" s="640"/>
      <c r="GV3" s="640"/>
      <c r="GW3" s="640"/>
      <c r="GX3" s="640"/>
      <c r="GY3" s="640"/>
      <c r="GZ3" s="640"/>
      <c r="HA3" s="640"/>
      <c r="HB3" s="640"/>
      <c r="HC3" s="640"/>
      <c r="HD3" s="640"/>
      <c r="HE3" s="640"/>
      <c r="HF3" s="640"/>
      <c r="HG3" s="640"/>
      <c r="HH3" s="640"/>
      <c r="HI3" s="640"/>
      <c r="HJ3" s="640"/>
      <c r="HK3" s="640"/>
      <c r="HL3" s="640"/>
      <c r="HM3" s="640"/>
      <c r="HN3" s="640"/>
      <c r="HO3" s="640"/>
      <c r="HP3" s="640"/>
      <c r="HQ3" s="640"/>
      <c r="HR3" s="640"/>
      <c r="HS3" s="640"/>
      <c r="HT3" s="640"/>
      <c r="HU3" s="640"/>
      <c r="HV3" s="640"/>
      <c r="HW3" s="640"/>
      <c r="HX3" s="640"/>
      <c r="HY3" s="640"/>
      <c r="HZ3" s="640"/>
      <c r="IA3" s="640"/>
      <c r="IB3" s="640"/>
      <c r="IC3" s="640"/>
      <c r="ID3" s="640"/>
      <c r="IE3" s="640"/>
      <c r="IF3" s="640"/>
      <c r="IG3" s="640"/>
      <c r="IH3" s="640"/>
      <c r="II3" s="640"/>
      <c r="IJ3" s="640"/>
      <c r="IK3" s="640"/>
      <c r="IL3" s="640"/>
      <c r="IM3" s="640"/>
      <c r="IN3" s="640"/>
      <c r="IO3" s="640"/>
      <c r="IP3" s="640"/>
      <c r="IQ3" s="640"/>
      <c r="IR3" s="640"/>
      <c r="IS3" s="640"/>
      <c r="IT3" s="640"/>
      <c r="IU3" s="640"/>
      <c r="IV3" s="640"/>
      <c r="IW3" s="640"/>
      <c r="IX3" s="640"/>
      <c r="IY3" s="640"/>
      <c r="IZ3" s="640"/>
      <c r="JA3" s="640"/>
      <c r="JB3" s="640"/>
      <c r="JC3" s="640"/>
      <c r="JD3" s="640"/>
      <c r="JE3" s="640"/>
      <c r="JF3" s="640"/>
      <c r="JG3" s="640"/>
      <c r="JH3" s="640"/>
      <c r="JI3" s="640"/>
      <c r="JJ3" s="640"/>
      <c r="JK3" s="640"/>
      <c r="JL3" s="640"/>
      <c r="JM3" s="640"/>
      <c r="JN3" s="640"/>
      <c r="JO3" s="640"/>
      <c r="JP3" s="640"/>
      <c r="JQ3" s="640"/>
      <c r="JR3" s="640"/>
      <c r="JS3" s="640"/>
      <c r="JT3" s="640"/>
      <c r="JU3" s="640"/>
      <c r="JV3" s="640"/>
      <c r="JW3" s="640"/>
      <c r="JX3" s="640"/>
      <c r="JY3" s="640"/>
      <c r="JZ3" s="640"/>
      <c r="KA3" s="640"/>
      <c r="KB3" s="640"/>
      <c r="KC3" s="640"/>
      <c r="KD3" s="640"/>
      <c r="KE3" s="640"/>
      <c r="KF3" s="640"/>
      <c r="KG3" s="640"/>
      <c r="KH3" s="640"/>
      <c r="KI3" s="640"/>
      <c r="KJ3" s="640"/>
      <c r="KK3" s="640"/>
      <c r="KL3" s="640"/>
      <c r="KM3" s="640"/>
      <c r="KN3" s="640"/>
      <c r="KO3" s="640"/>
      <c r="KP3" s="640"/>
      <c r="KQ3" s="640"/>
      <c r="KR3" s="640"/>
      <c r="KS3" s="640"/>
      <c r="KT3" s="640"/>
      <c r="KU3" s="640"/>
      <c r="KV3" s="640"/>
      <c r="KW3" s="640"/>
      <c r="KX3" s="640"/>
      <c r="KY3" s="640"/>
      <c r="KZ3" s="640"/>
      <c r="LA3" s="640"/>
      <c r="LB3" s="640"/>
      <c r="LC3" s="640"/>
      <c r="LD3" s="640"/>
      <c r="LE3" s="640"/>
      <c r="LF3" s="640"/>
      <c r="LG3" s="640"/>
      <c r="LH3" s="640"/>
      <c r="LI3" s="640"/>
      <c r="LJ3" s="640"/>
      <c r="LK3" s="640"/>
      <c r="LL3" s="640"/>
      <c r="LM3" s="640"/>
      <c r="LN3" s="640"/>
      <c r="LO3" s="640"/>
      <c r="LP3" s="640"/>
      <c r="LQ3" s="640"/>
      <c r="LR3" s="640"/>
      <c r="LS3" s="640"/>
      <c r="LT3" s="640"/>
      <c r="LU3" s="640"/>
      <c r="LV3" s="640"/>
      <c r="LW3" s="640"/>
      <c r="LX3" s="640"/>
      <c r="LY3" s="640"/>
      <c r="LZ3" s="640"/>
      <c r="MA3" s="640"/>
      <c r="MB3" s="640"/>
      <c r="MC3" s="640"/>
      <c r="MD3" s="640"/>
      <c r="ME3" s="640"/>
      <c r="MF3" s="640"/>
      <c r="MG3" s="640"/>
      <c r="MH3" s="640"/>
      <c r="MI3" s="640"/>
      <c r="MJ3" s="640"/>
      <c r="MK3" s="640"/>
      <c r="ML3" s="640"/>
      <c r="MM3" s="640"/>
      <c r="MN3" s="640"/>
      <c r="MO3" s="640"/>
      <c r="MP3" s="640"/>
      <c r="MQ3" s="640"/>
      <c r="MR3" s="640"/>
      <c r="MS3" s="640"/>
      <c r="MT3" s="640"/>
      <c r="MU3" s="640"/>
      <c r="MV3" s="640"/>
      <c r="MW3" s="640"/>
      <c r="MX3" s="640"/>
      <c r="MY3" s="640"/>
      <c r="MZ3" s="640"/>
      <c r="NA3" s="640"/>
      <c r="NB3" s="640"/>
      <c r="NC3" s="640"/>
      <c r="ND3" s="640"/>
      <c r="NE3" s="640"/>
      <c r="NF3" s="640"/>
      <c r="NG3" s="640"/>
      <c r="NH3" s="640"/>
      <c r="NI3" s="640"/>
      <c r="NJ3" s="640"/>
      <c r="NK3" s="640"/>
      <c r="NL3" s="640"/>
      <c r="NM3" s="640"/>
      <c r="NN3" s="640"/>
      <c r="NO3" s="640"/>
      <c r="NP3" s="640"/>
      <c r="NQ3" s="640"/>
      <c r="NR3" s="640"/>
      <c r="NS3" s="640"/>
      <c r="NT3" s="640"/>
      <c r="NU3" s="640"/>
      <c r="NV3" s="640"/>
      <c r="NW3" s="640"/>
      <c r="NX3" s="640"/>
      <c r="NY3" s="640"/>
      <c r="NZ3" s="640"/>
      <c r="OA3" s="640"/>
      <c r="OB3" s="640"/>
      <c r="OC3" s="640"/>
      <c r="OD3" s="640"/>
      <c r="OE3" s="640"/>
      <c r="OF3" s="640"/>
      <c r="OG3" s="640"/>
      <c r="OH3" s="640"/>
      <c r="OI3" s="640"/>
      <c r="OJ3" s="640"/>
      <c r="OK3" s="640"/>
      <c r="OL3" s="640"/>
      <c r="OM3" s="640"/>
      <c r="ON3" s="640"/>
      <c r="OO3" s="640"/>
      <c r="OP3" s="640"/>
      <c r="OQ3" s="640"/>
      <c r="OR3" s="640"/>
      <c r="OS3" s="640"/>
      <c r="OT3" s="640"/>
      <c r="OU3" s="640"/>
      <c r="OV3" s="640"/>
      <c r="OW3" s="640"/>
      <c r="OX3" s="640"/>
      <c r="OY3" s="640"/>
      <c r="OZ3" s="640"/>
      <c r="PA3" s="640"/>
      <c r="PB3" s="640"/>
      <c r="PC3" s="640"/>
      <c r="PD3" s="640"/>
      <c r="PE3" s="640"/>
      <c r="PF3" s="640"/>
      <c r="PG3" s="640"/>
      <c r="PH3" s="640"/>
      <c r="PI3" s="640"/>
      <c r="PJ3" s="640"/>
      <c r="PK3" s="640"/>
      <c r="PL3" s="640"/>
      <c r="PM3" s="640"/>
      <c r="PN3" s="640"/>
      <c r="PO3" s="640"/>
      <c r="PP3" s="640"/>
      <c r="PQ3" s="640"/>
      <c r="PR3" s="640"/>
      <c r="PS3" s="640"/>
      <c r="PT3" s="640"/>
      <c r="PU3" s="640"/>
      <c r="PV3" s="640"/>
      <c r="PW3" s="640"/>
      <c r="PX3" s="640"/>
      <c r="PY3" s="640"/>
      <c r="PZ3" s="640"/>
      <c r="QA3" s="640"/>
      <c r="QB3" s="640"/>
      <c r="QC3" s="640"/>
      <c r="QD3" s="640"/>
      <c r="QE3" s="640"/>
      <c r="QF3" s="640"/>
      <c r="QG3" s="640"/>
      <c r="QH3" s="640"/>
      <c r="QI3" s="640"/>
      <c r="QJ3" s="640"/>
      <c r="QK3" s="640"/>
      <c r="QL3" s="640"/>
      <c r="QM3" s="640"/>
      <c r="QN3" s="640"/>
      <c r="QO3" s="640"/>
      <c r="QP3" s="640"/>
      <c r="QQ3" s="640"/>
      <c r="QR3" s="640"/>
      <c r="QS3" s="640"/>
      <c r="QT3" s="640"/>
      <c r="QU3" s="640"/>
      <c r="QV3" s="640"/>
      <c r="QW3" s="640"/>
      <c r="QX3" s="640"/>
      <c r="QY3" s="640"/>
      <c r="QZ3" s="640"/>
      <c r="RA3" s="640"/>
      <c r="RB3" s="640"/>
      <c r="RC3" s="640"/>
      <c r="RD3" s="640"/>
      <c r="RE3" s="640"/>
      <c r="RF3" s="640"/>
      <c r="RG3" s="640"/>
      <c r="RH3" s="640"/>
      <c r="RI3" s="640"/>
      <c r="RJ3" s="640"/>
      <c r="RK3" s="640"/>
      <c r="RL3" s="640"/>
      <c r="RM3" s="640"/>
      <c r="RN3" s="640"/>
      <c r="RO3" s="640"/>
      <c r="RP3" s="640"/>
      <c r="RQ3" s="640"/>
      <c r="RR3" s="640"/>
      <c r="RS3" s="640"/>
      <c r="RT3" s="640"/>
      <c r="RU3" s="640"/>
      <c r="RV3" s="640"/>
      <c r="RW3" s="640"/>
      <c r="RX3" s="640"/>
      <c r="RY3" s="640"/>
      <c r="RZ3" s="640"/>
      <c r="SA3" s="640"/>
      <c r="SB3" s="640"/>
      <c r="SC3" s="640"/>
      <c r="SD3" s="640"/>
      <c r="SE3" s="640"/>
      <c r="SF3" s="640"/>
      <c r="SG3" s="640"/>
      <c r="SH3" s="640"/>
      <c r="SI3" s="640"/>
      <c r="SJ3" s="640"/>
      <c r="SK3" s="640"/>
      <c r="SL3" s="640"/>
      <c r="SM3" s="640"/>
      <c r="SN3" s="640"/>
      <c r="SO3" s="640"/>
      <c r="SP3" s="640"/>
      <c r="SQ3" s="640"/>
      <c r="SR3" s="640"/>
      <c r="SS3" s="640"/>
      <c r="ST3" s="640"/>
      <c r="SU3" s="640"/>
      <c r="SV3" s="640"/>
      <c r="SW3" s="640"/>
      <c r="SX3" s="640"/>
      <c r="SY3" s="640"/>
      <c r="SZ3" s="640"/>
      <c r="TA3" s="640"/>
      <c r="TB3" s="640"/>
      <c r="TC3" s="640"/>
      <c r="TD3" s="640"/>
      <c r="TE3" s="640"/>
      <c r="TF3" s="640"/>
      <c r="TG3" s="640"/>
      <c r="TH3" s="640"/>
      <c r="TI3" s="640"/>
      <c r="TJ3" s="640"/>
      <c r="TK3" s="640"/>
      <c r="TL3" s="640"/>
      <c r="TM3" s="640"/>
      <c r="TN3" s="640"/>
      <c r="TO3" s="640"/>
      <c r="TP3" s="640"/>
      <c r="TQ3" s="640"/>
      <c r="TR3" s="640"/>
      <c r="TS3" s="640"/>
      <c r="TT3" s="640"/>
      <c r="TU3" s="640"/>
      <c r="TV3" s="640"/>
      <c r="TW3" s="640"/>
      <c r="TX3" s="640"/>
      <c r="TY3" s="640"/>
      <c r="TZ3" s="640"/>
      <c r="UA3" s="640"/>
      <c r="UB3" s="640"/>
      <c r="UC3" s="640"/>
      <c r="UD3" s="640"/>
      <c r="UE3" s="640"/>
      <c r="UF3" s="640"/>
      <c r="UG3" s="640"/>
      <c r="UH3" s="640"/>
      <c r="UI3" s="640"/>
      <c r="UJ3" s="640"/>
      <c r="UK3" s="640"/>
      <c r="UL3" s="640"/>
      <c r="UM3" s="640"/>
      <c r="UN3" s="640"/>
      <c r="UO3" s="640"/>
      <c r="UP3" s="640"/>
      <c r="UQ3" s="640"/>
      <c r="UR3" s="640"/>
      <c r="US3" s="640"/>
      <c r="UT3" s="640"/>
      <c r="UU3" s="640"/>
      <c r="UV3" s="640"/>
      <c r="UW3" s="640"/>
      <c r="UX3" s="640"/>
      <c r="UY3" s="640"/>
      <c r="UZ3" s="640"/>
      <c r="VA3" s="640"/>
      <c r="VB3" s="640"/>
      <c r="VC3" s="640"/>
      <c r="VD3" s="640"/>
      <c r="VE3" s="640"/>
      <c r="VF3" s="640"/>
      <c r="VG3" s="640"/>
      <c r="VH3" s="640"/>
      <c r="VI3" s="640"/>
      <c r="VJ3" s="640"/>
      <c r="VK3" s="640"/>
      <c r="VL3" s="640"/>
      <c r="VM3" s="640"/>
      <c r="VN3" s="640"/>
      <c r="VO3" s="640"/>
      <c r="VP3" s="640"/>
      <c r="VQ3" s="640"/>
      <c r="VR3" s="640"/>
      <c r="VS3" s="640"/>
      <c r="VT3" s="640"/>
      <c r="VU3" s="640"/>
      <c r="VV3" s="640"/>
      <c r="VW3" s="640"/>
      <c r="VX3" s="640"/>
      <c r="VY3" s="640"/>
      <c r="VZ3" s="640"/>
      <c r="WA3" s="640"/>
      <c r="WB3" s="640"/>
      <c r="WC3" s="640"/>
      <c r="WD3" s="640"/>
      <c r="WE3" s="640"/>
      <c r="WF3" s="640"/>
      <c r="WG3" s="640"/>
      <c r="WH3" s="640"/>
      <c r="WI3" s="640"/>
      <c r="WJ3" s="640"/>
      <c r="WK3" s="640"/>
      <c r="WL3" s="640"/>
      <c r="WM3" s="640"/>
      <c r="WN3" s="640"/>
      <c r="WO3" s="640"/>
      <c r="WP3" s="640"/>
      <c r="WQ3" s="640"/>
      <c r="WR3" s="640"/>
      <c r="WS3" s="640"/>
      <c r="WT3" s="640"/>
      <c r="WU3" s="640"/>
      <c r="WV3" s="640"/>
      <c r="WW3" s="640"/>
      <c r="WX3" s="640"/>
      <c r="WY3" s="640"/>
      <c r="WZ3" s="640"/>
      <c r="XA3" s="640"/>
      <c r="XB3" s="640"/>
      <c r="XC3" s="640"/>
      <c r="XD3" s="640"/>
      <c r="XE3" s="640"/>
      <c r="XF3" s="640"/>
      <c r="XG3" s="640"/>
      <c r="XH3" s="640"/>
      <c r="XI3" s="640"/>
      <c r="XJ3" s="640"/>
      <c r="XK3" s="640"/>
      <c r="XL3" s="640"/>
      <c r="XM3" s="640"/>
      <c r="XN3" s="640"/>
      <c r="XO3" s="640"/>
      <c r="XP3" s="640"/>
      <c r="XQ3" s="640"/>
      <c r="XR3" s="640"/>
      <c r="XS3" s="640"/>
      <c r="XT3" s="640"/>
      <c r="XU3" s="640"/>
      <c r="XV3" s="640"/>
      <c r="XW3" s="640"/>
      <c r="XX3" s="640"/>
      <c r="XY3" s="640"/>
      <c r="XZ3" s="640"/>
      <c r="YA3" s="640"/>
      <c r="YB3" s="640"/>
      <c r="YC3" s="640"/>
      <c r="YD3" s="640"/>
      <c r="YE3" s="640"/>
      <c r="YF3" s="640"/>
      <c r="YG3" s="640"/>
      <c r="YH3" s="640"/>
      <c r="YI3" s="640"/>
      <c r="YJ3" s="640"/>
      <c r="YK3" s="640"/>
      <c r="YL3" s="640"/>
      <c r="YM3" s="640"/>
      <c r="YN3" s="640"/>
      <c r="YO3" s="640"/>
      <c r="YP3" s="640"/>
      <c r="YQ3" s="640"/>
      <c r="YR3" s="640"/>
      <c r="YS3" s="640"/>
      <c r="YT3" s="640"/>
      <c r="YU3" s="640"/>
      <c r="YV3" s="640"/>
      <c r="YW3" s="640"/>
      <c r="YX3" s="640"/>
      <c r="YY3" s="640"/>
      <c r="YZ3" s="640"/>
      <c r="ZA3" s="640"/>
      <c r="ZB3" s="640"/>
      <c r="ZC3" s="640"/>
      <c r="ZD3" s="640"/>
      <c r="ZE3" s="640"/>
      <c r="ZF3" s="640"/>
      <c r="ZG3" s="640"/>
      <c r="ZH3" s="640"/>
      <c r="ZI3" s="640"/>
      <c r="ZJ3" s="640"/>
      <c r="ZK3" s="640"/>
      <c r="ZL3" s="640"/>
      <c r="ZM3" s="640"/>
      <c r="ZN3" s="640"/>
      <c r="ZO3" s="640"/>
      <c r="ZP3" s="640"/>
      <c r="ZQ3" s="640"/>
      <c r="ZR3" s="640"/>
      <c r="ZS3" s="640"/>
      <c r="ZT3" s="640"/>
      <c r="ZU3" s="640"/>
      <c r="ZV3" s="640"/>
      <c r="ZW3" s="640"/>
      <c r="ZX3" s="640"/>
      <c r="ZY3" s="640"/>
      <c r="ZZ3" s="640"/>
      <c r="AAA3" s="640"/>
      <c r="AAB3" s="640"/>
      <c r="AAC3" s="640"/>
      <c r="AAD3" s="640"/>
      <c r="AAE3" s="640"/>
      <c r="AAF3" s="640"/>
      <c r="AAG3" s="640"/>
      <c r="AAH3" s="640"/>
      <c r="AAI3" s="640"/>
      <c r="AAJ3" s="640"/>
      <c r="AAK3" s="640"/>
      <c r="AAL3" s="640"/>
      <c r="AAM3" s="640"/>
      <c r="AAN3" s="640"/>
      <c r="AAO3" s="640"/>
      <c r="AAP3" s="640"/>
      <c r="AAQ3" s="640"/>
      <c r="AAR3" s="640"/>
      <c r="AAS3" s="640"/>
      <c r="AAT3" s="640"/>
      <c r="AAU3" s="640"/>
      <c r="AAV3" s="640"/>
      <c r="AAW3" s="640"/>
      <c r="AAX3" s="640"/>
      <c r="AAY3" s="640"/>
      <c r="AAZ3" s="640"/>
      <c r="ABA3" s="640"/>
      <c r="ABB3" s="640"/>
      <c r="ABC3" s="640"/>
      <c r="ABD3" s="640"/>
      <c r="ABE3" s="640"/>
      <c r="ABF3" s="640"/>
      <c r="ABG3" s="640"/>
      <c r="ABH3" s="640"/>
      <c r="ABI3" s="640"/>
      <c r="ABJ3" s="640"/>
      <c r="ABK3" s="640"/>
      <c r="ABL3" s="640"/>
      <c r="ABM3" s="640"/>
      <c r="ABN3" s="640"/>
      <c r="ABO3" s="640"/>
      <c r="ABP3" s="640"/>
      <c r="ABQ3" s="640"/>
      <c r="ABR3" s="640"/>
      <c r="ABS3" s="640"/>
      <c r="ABT3" s="640"/>
      <c r="ABU3" s="640"/>
      <c r="ABV3" s="640"/>
      <c r="ABW3" s="640"/>
      <c r="ABX3" s="640"/>
      <c r="ABY3" s="640"/>
      <c r="ABZ3" s="640"/>
      <c r="ACA3" s="640"/>
      <c r="ACB3" s="640"/>
      <c r="ACC3" s="640"/>
      <c r="ACD3" s="640"/>
      <c r="ACE3" s="640"/>
      <c r="ACF3" s="640"/>
      <c r="ACG3" s="640"/>
      <c r="ACH3" s="640"/>
      <c r="ACI3" s="640"/>
      <c r="ACJ3" s="640"/>
      <c r="ACK3" s="640"/>
      <c r="ACL3" s="640"/>
      <c r="ACM3" s="640"/>
      <c r="ACN3" s="640"/>
      <c r="ACO3" s="640"/>
      <c r="ACP3" s="640"/>
      <c r="ACQ3" s="640"/>
      <c r="ACR3" s="640"/>
      <c r="ACS3" s="640"/>
      <c r="ACT3" s="640"/>
      <c r="ACU3" s="640"/>
      <c r="ACV3" s="640"/>
      <c r="ACW3" s="640"/>
      <c r="ACX3" s="640"/>
      <c r="ACY3" s="640"/>
      <c r="ACZ3" s="640"/>
      <c r="ADA3" s="640"/>
      <c r="ADB3" s="640"/>
      <c r="ADC3" s="640"/>
      <c r="ADD3" s="640"/>
      <c r="ADE3" s="640"/>
      <c r="ADF3" s="640"/>
      <c r="ADG3" s="640"/>
      <c r="ADH3" s="640"/>
      <c r="ADI3" s="640"/>
      <c r="ADJ3" s="640"/>
      <c r="ADK3" s="640"/>
      <c r="ADL3" s="640"/>
      <c r="ADM3" s="640"/>
      <c r="ADN3" s="640"/>
      <c r="ADO3" s="640"/>
      <c r="ADP3" s="640"/>
      <c r="ADQ3" s="640"/>
      <c r="ADR3" s="640"/>
      <c r="ADS3" s="640"/>
      <c r="ADT3" s="640"/>
      <c r="ADU3" s="640"/>
      <c r="ADV3" s="640"/>
      <c r="ADW3" s="640"/>
      <c r="ADX3" s="640"/>
      <c r="ADY3" s="640"/>
      <c r="ADZ3" s="640"/>
      <c r="AEA3" s="640"/>
      <c r="AEB3" s="640"/>
      <c r="AEC3" s="640"/>
      <c r="AED3" s="640"/>
      <c r="AEE3" s="640"/>
      <c r="AEF3" s="640"/>
      <c r="AEG3" s="640"/>
      <c r="AEH3" s="640"/>
      <c r="AEI3" s="640"/>
      <c r="AEJ3" s="640"/>
      <c r="AEK3" s="640"/>
      <c r="AEL3" s="640"/>
      <c r="AEM3" s="640"/>
      <c r="AEN3" s="640"/>
      <c r="AEO3" s="640"/>
      <c r="AEP3" s="640"/>
      <c r="AEQ3" s="640"/>
      <c r="AER3" s="640"/>
      <c r="AES3" s="640"/>
      <c r="AET3" s="640"/>
      <c r="AEU3" s="640"/>
      <c r="AEV3" s="640"/>
      <c r="AEW3" s="640"/>
      <c r="AEX3" s="640"/>
      <c r="AEY3" s="640"/>
      <c r="AEZ3" s="640"/>
      <c r="AFA3" s="640"/>
      <c r="AFB3" s="640"/>
      <c r="AFC3" s="640"/>
      <c r="AFD3" s="640"/>
      <c r="AFE3" s="640"/>
      <c r="AFF3" s="640"/>
      <c r="AFG3" s="640"/>
      <c r="AFH3" s="640"/>
      <c r="AFI3" s="640"/>
      <c r="AFJ3" s="640"/>
      <c r="AFK3" s="640"/>
      <c r="AFL3" s="640"/>
      <c r="AFM3" s="640"/>
      <c r="AFN3" s="640"/>
      <c r="AFO3" s="640"/>
      <c r="AFP3" s="640"/>
      <c r="AFQ3" s="640"/>
      <c r="AFR3" s="640"/>
      <c r="AFS3" s="640"/>
      <c r="AFT3" s="640"/>
      <c r="AFU3" s="640"/>
      <c r="AFV3" s="640"/>
      <c r="AFW3" s="640"/>
      <c r="AFX3" s="640"/>
      <c r="AFY3" s="640"/>
      <c r="AFZ3" s="640"/>
      <c r="AGA3" s="640"/>
      <c r="AGB3" s="640"/>
      <c r="AGC3" s="640"/>
      <c r="AGD3" s="640"/>
      <c r="AGE3" s="640"/>
      <c r="AGF3" s="640"/>
      <c r="AGG3" s="640"/>
      <c r="AGH3" s="640"/>
      <c r="AGI3" s="640"/>
      <c r="AGJ3" s="640"/>
      <c r="AGK3" s="640"/>
      <c r="AGL3" s="640"/>
      <c r="AGM3" s="640"/>
      <c r="AGN3" s="640"/>
      <c r="AGO3" s="640"/>
      <c r="AGP3" s="640"/>
      <c r="AGQ3" s="640"/>
      <c r="AGR3" s="640"/>
      <c r="AGS3" s="640"/>
      <c r="AGT3" s="640"/>
      <c r="AGU3" s="640"/>
      <c r="AGV3" s="640"/>
      <c r="AGW3" s="640"/>
      <c r="AGX3" s="640"/>
      <c r="AGY3" s="640"/>
      <c r="AGZ3" s="640"/>
      <c r="AHA3" s="640"/>
      <c r="AHB3" s="640"/>
      <c r="AHC3" s="640"/>
      <c r="AHD3" s="640"/>
      <c r="AHE3" s="640"/>
      <c r="AHF3" s="640"/>
      <c r="AHG3" s="640"/>
      <c r="AHH3" s="640"/>
      <c r="AHI3" s="640"/>
      <c r="AHJ3" s="640"/>
      <c r="AHK3" s="640"/>
      <c r="AHL3" s="640"/>
      <c r="AHM3" s="640"/>
      <c r="AHN3" s="640"/>
      <c r="AHO3" s="640"/>
      <c r="AHP3" s="640"/>
      <c r="AHQ3" s="640"/>
      <c r="AHR3" s="640"/>
      <c r="AHS3" s="640"/>
      <c r="AHT3" s="640"/>
      <c r="AHU3" s="640"/>
      <c r="AHV3" s="640"/>
      <c r="AHW3" s="640"/>
      <c r="AHX3" s="640"/>
      <c r="AHY3" s="640"/>
      <c r="AHZ3" s="640"/>
      <c r="AIA3" s="640"/>
      <c r="AIB3" s="640"/>
      <c r="AIC3" s="640"/>
      <c r="AID3" s="640"/>
      <c r="AIE3" s="640"/>
      <c r="AIF3" s="640"/>
      <c r="AIG3" s="640"/>
      <c r="AIH3" s="640"/>
      <c r="AII3" s="640"/>
      <c r="AIJ3" s="640"/>
      <c r="AIK3" s="640"/>
      <c r="AIL3" s="640"/>
      <c r="AIM3" s="640"/>
      <c r="AIN3" s="640"/>
      <c r="AIO3" s="640"/>
      <c r="AIP3" s="640"/>
      <c r="AIQ3" s="640"/>
      <c r="AIR3" s="640"/>
      <c r="AIS3" s="640"/>
      <c r="AIT3" s="640"/>
      <c r="AIU3" s="640"/>
      <c r="AIV3" s="640"/>
      <c r="AIW3" s="640"/>
      <c r="AIX3" s="640"/>
      <c r="AIY3" s="640"/>
      <c r="AIZ3" s="640"/>
      <c r="AJA3" s="640"/>
      <c r="AJB3" s="640"/>
      <c r="AJC3" s="640"/>
      <c r="AJD3" s="640"/>
      <c r="AJE3" s="640"/>
      <c r="AJF3" s="640"/>
      <c r="AJG3" s="640"/>
      <c r="AJH3" s="640"/>
      <c r="AJI3" s="640"/>
      <c r="AJJ3" s="640"/>
      <c r="AJK3" s="640"/>
      <c r="AJL3" s="640"/>
      <c r="AJM3" s="640"/>
      <c r="AJN3" s="640"/>
      <c r="AJO3" s="640"/>
      <c r="AJP3" s="640"/>
      <c r="AJQ3" s="640"/>
      <c r="AJR3" s="640"/>
      <c r="AJS3" s="640"/>
      <c r="AJT3" s="640"/>
      <c r="AJU3" s="640"/>
      <c r="AJV3" s="640"/>
      <c r="AJW3" s="640"/>
      <c r="AJX3" s="640"/>
      <c r="AJY3" s="640"/>
      <c r="AJZ3" s="640"/>
      <c r="AKA3" s="640"/>
      <c r="AKB3" s="640"/>
      <c r="AKC3" s="640"/>
      <c r="AKD3" s="640"/>
      <c r="AKE3" s="640"/>
      <c r="AKF3" s="640"/>
      <c r="AKG3" s="640"/>
      <c r="AKH3" s="640"/>
      <c r="AKI3" s="640"/>
      <c r="AKJ3" s="640"/>
      <c r="AKK3" s="640"/>
      <c r="AKL3" s="640"/>
      <c r="AKM3" s="640"/>
      <c r="AKN3" s="640"/>
      <c r="AKO3" s="640"/>
      <c r="AKP3" s="640"/>
      <c r="AKQ3" s="640"/>
      <c r="AKR3" s="640"/>
      <c r="AKS3" s="640"/>
      <c r="AKT3" s="640"/>
      <c r="AKU3" s="640"/>
      <c r="AKV3" s="640"/>
      <c r="AKW3" s="640"/>
      <c r="AKX3" s="640"/>
      <c r="AKY3" s="640"/>
      <c r="AKZ3" s="640"/>
      <c r="ALA3" s="640"/>
      <c r="ALB3" s="640"/>
      <c r="ALC3" s="640"/>
      <c r="ALD3" s="640"/>
      <c r="ALE3" s="640"/>
      <c r="ALF3" s="640"/>
      <c r="ALG3" s="640"/>
      <c r="ALH3" s="640"/>
      <c r="ALI3" s="640"/>
      <c r="ALJ3" s="640"/>
      <c r="ALK3" s="640"/>
      <c r="ALL3" s="640"/>
      <c r="ALM3" s="640"/>
      <c r="ALN3" s="640"/>
      <c r="ALO3" s="640"/>
      <c r="ALP3" s="640"/>
      <c r="ALQ3" s="640"/>
      <c r="ALR3" s="640"/>
      <c r="ALS3" s="640"/>
      <c r="ALT3" s="640"/>
      <c r="ALU3" s="640"/>
      <c r="ALV3" s="640"/>
      <c r="ALW3" s="640"/>
      <c r="ALX3" s="640"/>
      <c r="ALY3" s="640"/>
      <c r="ALZ3" s="640"/>
      <c r="AMA3" s="640"/>
      <c r="AMB3" s="640"/>
      <c r="AMC3" s="640"/>
      <c r="AMD3" s="640"/>
      <c r="AME3" s="640"/>
      <c r="AMF3" s="640"/>
      <c r="AMG3" s="640"/>
      <c r="AMH3" s="640"/>
      <c r="AMI3" s="640"/>
      <c r="AMJ3" s="640"/>
      <c r="AMK3" s="640"/>
      <c r="AML3" s="640"/>
      <c r="AMM3" s="640"/>
      <c r="AMN3" s="640"/>
      <c r="AMO3" s="640"/>
      <c r="AMP3" s="640"/>
      <c r="AMQ3" s="640"/>
      <c r="AMR3" s="640"/>
      <c r="AMS3" s="640"/>
      <c r="AMT3" s="640"/>
      <c r="AMU3" s="640"/>
      <c r="AMV3" s="640"/>
      <c r="AMW3" s="640"/>
      <c r="AMX3" s="640"/>
      <c r="AMY3" s="640"/>
      <c r="AMZ3" s="640"/>
      <c r="ANA3" s="640"/>
      <c r="ANB3" s="640"/>
      <c r="ANC3" s="640"/>
      <c r="AND3" s="640"/>
      <c r="ANE3" s="640"/>
      <c r="ANF3" s="640"/>
      <c r="ANG3" s="640"/>
      <c r="ANH3" s="640"/>
      <c r="ANI3" s="640"/>
      <c r="ANJ3" s="640"/>
      <c r="ANK3" s="640"/>
      <c r="ANL3" s="640"/>
      <c r="ANM3" s="640"/>
      <c r="ANN3" s="640"/>
      <c r="ANO3" s="640"/>
      <c r="ANP3" s="640"/>
      <c r="ANQ3" s="640"/>
      <c r="ANR3" s="640"/>
      <c r="ANS3" s="640"/>
      <c r="ANT3" s="640"/>
      <c r="ANU3" s="640"/>
      <c r="ANV3" s="640"/>
      <c r="ANW3" s="640"/>
      <c r="ANX3" s="640"/>
      <c r="ANY3" s="640"/>
      <c r="ANZ3" s="640"/>
      <c r="AOA3" s="640"/>
      <c r="AOB3" s="640"/>
      <c r="AOC3" s="640"/>
      <c r="AOD3" s="640"/>
      <c r="AOE3" s="640"/>
      <c r="AOF3" s="640"/>
      <c r="AOG3" s="640"/>
      <c r="AOH3" s="640"/>
      <c r="AOI3" s="640"/>
      <c r="AOJ3" s="640"/>
      <c r="AOK3" s="640"/>
      <c r="AOL3" s="640"/>
      <c r="AOM3" s="640"/>
      <c r="AON3" s="640"/>
      <c r="AOO3" s="640"/>
      <c r="AOP3" s="640"/>
      <c r="AOQ3" s="640"/>
      <c r="AOR3" s="640"/>
      <c r="AOS3" s="640"/>
      <c r="AOT3" s="640"/>
      <c r="AOU3" s="640"/>
      <c r="AOV3" s="640"/>
      <c r="AOW3" s="640"/>
      <c r="AOX3" s="640"/>
      <c r="AOY3" s="640"/>
      <c r="AOZ3" s="640"/>
      <c r="APA3" s="640"/>
      <c r="APB3" s="640"/>
      <c r="APC3" s="640"/>
      <c r="APD3" s="640"/>
      <c r="APE3" s="640"/>
      <c r="APF3" s="640"/>
      <c r="APG3" s="640"/>
      <c r="APH3" s="640"/>
      <c r="API3" s="640"/>
      <c r="APJ3" s="640"/>
      <c r="APK3" s="640"/>
      <c r="APL3" s="640"/>
      <c r="APM3" s="640"/>
      <c r="APN3" s="640"/>
      <c r="APO3" s="640"/>
      <c r="APP3" s="640"/>
      <c r="APQ3" s="640"/>
      <c r="APR3" s="640"/>
      <c r="APS3" s="640"/>
      <c r="APT3" s="640"/>
      <c r="APU3" s="640"/>
      <c r="APV3" s="640"/>
      <c r="APW3" s="640"/>
      <c r="APX3" s="640"/>
      <c r="APY3" s="640"/>
      <c r="APZ3" s="640"/>
      <c r="AQA3" s="640"/>
      <c r="AQB3" s="640"/>
      <c r="AQC3" s="640"/>
      <c r="AQD3" s="640"/>
      <c r="AQE3" s="640"/>
      <c r="AQF3" s="640"/>
      <c r="AQG3" s="640"/>
      <c r="AQH3" s="640"/>
      <c r="AQI3" s="640"/>
      <c r="AQJ3" s="640"/>
      <c r="AQK3" s="640"/>
      <c r="AQL3" s="640"/>
      <c r="AQM3" s="640"/>
      <c r="AQN3" s="640"/>
      <c r="AQO3" s="640"/>
      <c r="AQP3" s="640"/>
      <c r="AQQ3" s="640"/>
      <c r="AQR3" s="640"/>
      <c r="AQS3" s="640"/>
      <c r="AQT3" s="640"/>
      <c r="AQU3" s="640"/>
      <c r="AQV3" s="640"/>
      <c r="AQW3" s="640"/>
      <c r="AQX3" s="640"/>
      <c r="AQY3" s="640"/>
      <c r="AQZ3" s="640"/>
      <c r="ARA3" s="640"/>
      <c r="ARB3" s="640"/>
      <c r="ARC3" s="640"/>
      <c r="ARD3" s="640"/>
      <c r="ARE3" s="640"/>
      <c r="ARF3" s="640"/>
      <c r="ARG3" s="640"/>
      <c r="ARH3" s="640"/>
      <c r="ARI3" s="640"/>
      <c r="ARJ3" s="640"/>
      <c r="ARK3" s="640"/>
      <c r="ARL3" s="640"/>
      <c r="ARM3" s="640"/>
      <c r="ARN3" s="640"/>
      <c r="ARO3" s="640"/>
      <c r="ARP3" s="640"/>
      <c r="ARQ3" s="640"/>
      <c r="ARR3" s="640"/>
      <c r="ARS3" s="640"/>
      <c r="ART3" s="640"/>
      <c r="ARU3" s="640"/>
      <c r="ARV3" s="640"/>
      <c r="ARW3" s="640"/>
      <c r="ARX3" s="640"/>
      <c r="ARY3" s="640"/>
      <c r="ARZ3" s="640"/>
      <c r="ASA3" s="640"/>
      <c r="ASB3" s="640"/>
      <c r="ASC3" s="640"/>
      <c r="ASD3" s="640"/>
      <c r="ASE3" s="640"/>
      <c r="ASF3" s="640"/>
      <c r="ASG3" s="640"/>
      <c r="ASH3" s="640"/>
      <c r="ASI3" s="640"/>
      <c r="ASJ3" s="640"/>
      <c r="ASK3" s="640"/>
      <c r="ASL3" s="640"/>
      <c r="ASM3" s="640"/>
      <c r="ASN3" s="640"/>
      <c r="ASO3" s="640"/>
      <c r="ASP3" s="640"/>
      <c r="ASQ3" s="640"/>
      <c r="ASR3" s="640"/>
      <c r="ASS3" s="640"/>
      <c r="AST3" s="640"/>
      <c r="ASU3" s="640"/>
      <c r="ASV3" s="640"/>
      <c r="ASW3" s="640"/>
      <c r="ASX3" s="640"/>
      <c r="ASY3" s="640"/>
      <c r="ASZ3" s="640"/>
      <c r="ATA3" s="640"/>
      <c r="ATB3" s="640"/>
      <c r="ATC3" s="640"/>
      <c r="ATD3" s="640"/>
      <c r="ATE3" s="640"/>
      <c r="ATF3" s="640"/>
      <c r="ATG3" s="640"/>
      <c r="ATH3" s="640"/>
      <c r="ATI3" s="640"/>
      <c r="ATJ3" s="640"/>
      <c r="ATK3" s="640"/>
      <c r="ATL3" s="640"/>
      <c r="ATM3" s="640"/>
      <c r="ATN3" s="640"/>
      <c r="ATO3" s="640"/>
      <c r="ATP3" s="640"/>
      <c r="ATQ3" s="640"/>
      <c r="ATR3" s="640"/>
      <c r="ATS3" s="640"/>
      <c r="ATT3" s="640"/>
      <c r="ATU3" s="640"/>
      <c r="ATV3" s="640"/>
      <c r="ATW3" s="640"/>
      <c r="ATX3" s="640"/>
      <c r="ATY3" s="640"/>
      <c r="ATZ3" s="640"/>
      <c r="AUA3" s="640"/>
      <c r="AUB3" s="640"/>
      <c r="AUC3" s="640"/>
      <c r="AUD3" s="640"/>
      <c r="AUE3" s="640"/>
      <c r="AUF3" s="640"/>
      <c r="AUG3" s="640"/>
      <c r="AUH3" s="640"/>
      <c r="AUI3" s="640"/>
      <c r="AUJ3" s="640"/>
      <c r="AUK3" s="640"/>
      <c r="AUL3" s="640"/>
      <c r="AUM3" s="640"/>
      <c r="AUN3" s="640"/>
      <c r="AUO3" s="640"/>
      <c r="AUP3" s="640"/>
      <c r="AUQ3" s="640"/>
      <c r="AUR3" s="640"/>
      <c r="AUS3" s="640"/>
      <c r="AUT3" s="640"/>
      <c r="AUU3" s="640"/>
      <c r="AUV3" s="640"/>
      <c r="AUW3" s="640"/>
      <c r="AUX3" s="640"/>
      <c r="AUY3" s="640"/>
      <c r="AUZ3" s="640"/>
      <c r="AVA3" s="640"/>
      <c r="AVB3" s="640"/>
      <c r="AVC3" s="640"/>
      <c r="AVD3" s="640"/>
      <c r="AVE3" s="640"/>
      <c r="AVF3" s="640"/>
      <c r="AVG3" s="640"/>
      <c r="AVH3" s="640"/>
      <c r="AVI3" s="640"/>
      <c r="AVJ3" s="640"/>
      <c r="AVK3" s="640"/>
      <c r="AVL3" s="640"/>
      <c r="AVM3" s="640"/>
      <c r="AVN3" s="640"/>
      <c r="AVO3" s="640"/>
      <c r="AVP3" s="640"/>
      <c r="AVQ3" s="640"/>
      <c r="AVR3" s="640"/>
      <c r="AVS3" s="640"/>
      <c r="AVT3" s="640"/>
      <c r="AVU3" s="640"/>
      <c r="AVV3" s="640"/>
      <c r="AVW3" s="640"/>
      <c r="AVX3" s="640"/>
      <c r="AVY3" s="640"/>
      <c r="AVZ3" s="640"/>
      <c r="AWA3" s="640"/>
      <c r="AWB3" s="640"/>
      <c r="AWC3" s="640"/>
      <c r="AWD3" s="640"/>
      <c r="AWE3" s="640"/>
      <c r="AWF3" s="640"/>
      <c r="AWG3" s="640"/>
      <c r="AWH3" s="640"/>
      <c r="AWI3" s="640"/>
      <c r="AWJ3" s="640"/>
      <c r="AWK3" s="640"/>
      <c r="AWL3" s="640"/>
      <c r="AWM3" s="640"/>
      <c r="AWN3" s="640"/>
      <c r="AWO3" s="640"/>
      <c r="AWP3" s="640"/>
      <c r="AWQ3" s="640"/>
      <c r="AWR3" s="640"/>
      <c r="AWS3" s="640"/>
      <c r="AWT3" s="640"/>
      <c r="AWU3" s="640"/>
      <c r="AWV3" s="640"/>
      <c r="AWW3" s="640"/>
      <c r="AWX3" s="640"/>
      <c r="AWY3" s="640"/>
      <c r="AWZ3" s="640"/>
      <c r="AXA3" s="640"/>
      <c r="AXB3" s="640"/>
      <c r="AXC3" s="640"/>
      <c r="AXD3" s="640"/>
      <c r="AXE3" s="640"/>
      <c r="AXF3" s="640"/>
      <c r="AXG3" s="640"/>
      <c r="AXH3" s="640"/>
      <c r="AXI3" s="640"/>
      <c r="AXJ3" s="640"/>
      <c r="AXK3" s="640"/>
      <c r="AXL3" s="640"/>
      <c r="AXM3" s="640"/>
      <c r="AXN3" s="640"/>
      <c r="AXO3" s="640"/>
      <c r="AXP3" s="640"/>
      <c r="AXQ3" s="640"/>
      <c r="AXR3" s="640"/>
      <c r="AXS3" s="640"/>
      <c r="AXT3" s="640"/>
      <c r="AXU3" s="640"/>
      <c r="AXV3" s="640"/>
      <c r="AXW3" s="640"/>
      <c r="AXX3" s="640"/>
      <c r="AXY3" s="640"/>
      <c r="AXZ3" s="640"/>
      <c r="AYA3" s="640"/>
      <c r="AYB3" s="640"/>
      <c r="AYC3" s="640"/>
      <c r="AYD3" s="640"/>
      <c r="AYE3" s="640"/>
      <c r="AYF3" s="640"/>
      <c r="AYG3" s="640"/>
      <c r="AYH3" s="640"/>
      <c r="AYI3" s="640"/>
      <c r="AYJ3" s="640"/>
      <c r="AYK3" s="640"/>
      <c r="AYL3" s="640"/>
      <c r="AYM3" s="640"/>
      <c r="AYN3" s="640"/>
      <c r="AYO3" s="640"/>
      <c r="AYP3" s="640"/>
      <c r="AYQ3" s="640"/>
      <c r="AYR3" s="640"/>
      <c r="AYS3" s="640"/>
      <c r="AYT3" s="640"/>
      <c r="AYU3" s="640"/>
      <c r="AYV3" s="640"/>
      <c r="AYW3" s="640"/>
      <c r="AYX3" s="640"/>
      <c r="AYY3" s="640"/>
      <c r="AYZ3" s="640"/>
      <c r="AZA3" s="640"/>
      <c r="AZB3" s="640"/>
      <c r="AZC3" s="640"/>
      <c r="AZD3" s="640"/>
      <c r="AZE3" s="640"/>
      <c r="AZF3" s="640"/>
      <c r="AZG3" s="640"/>
      <c r="AZH3" s="640"/>
      <c r="AZI3" s="640"/>
      <c r="AZJ3" s="640"/>
      <c r="AZK3" s="640"/>
      <c r="AZL3" s="640"/>
      <c r="AZM3" s="640"/>
      <c r="AZN3" s="640"/>
      <c r="AZO3" s="640"/>
      <c r="AZP3" s="640"/>
      <c r="AZQ3" s="640"/>
      <c r="AZR3" s="640"/>
      <c r="AZS3" s="640"/>
      <c r="AZT3" s="640"/>
      <c r="AZU3" s="640"/>
      <c r="AZV3" s="640"/>
      <c r="AZW3" s="640"/>
      <c r="AZX3" s="640"/>
      <c r="AZY3" s="640"/>
      <c r="AZZ3" s="640"/>
      <c r="BAA3" s="640"/>
      <c r="BAB3" s="640"/>
      <c r="BAC3" s="640"/>
      <c r="BAD3" s="640"/>
      <c r="BAE3" s="640"/>
      <c r="BAF3" s="640"/>
      <c r="BAG3" s="640"/>
      <c r="BAH3" s="640"/>
      <c r="BAI3" s="640"/>
      <c r="BAJ3" s="640"/>
      <c r="BAK3" s="640"/>
      <c r="BAL3" s="640"/>
      <c r="BAM3" s="640"/>
      <c r="BAN3" s="640"/>
    </row>
    <row r="4" spans="1:1392" ht="24.75" customHeight="1" thickTop="1" thickBot="1">
      <c r="A4" s="642" t="s">
        <v>793</v>
      </c>
      <c r="B4" s="642" t="s">
        <v>345</v>
      </c>
      <c r="C4" s="642" t="s">
        <v>345</v>
      </c>
      <c r="D4" s="642"/>
      <c r="E4" s="642"/>
      <c r="F4" s="642"/>
      <c r="G4" s="643"/>
      <c r="H4" s="644" t="s">
        <v>795</v>
      </c>
      <c r="I4" s="645">
        <v>5435353002.6300001</v>
      </c>
      <c r="J4" s="645">
        <v>2728324844.7399998</v>
      </c>
      <c r="K4" s="645">
        <v>1720245096.76</v>
      </c>
      <c r="L4" s="645">
        <v>1693613000.29</v>
      </c>
      <c r="M4" s="645">
        <v>1924237000</v>
      </c>
      <c r="N4" s="645">
        <v>760348129.02999997</v>
      </c>
      <c r="O4" s="645">
        <v>760348129.02999997</v>
      </c>
      <c r="P4" s="645">
        <v>760348129.02999997</v>
      </c>
      <c r="Q4" s="645"/>
      <c r="R4" s="645"/>
      <c r="S4" s="645"/>
      <c r="T4" s="645"/>
      <c r="U4" s="645"/>
      <c r="V4" s="645"/>
      <c r="W4" s="645"/>
      <c r="X4" s="645"/>
      <c r="Y4" s="645">
        <f t="shared" si="1"/>
        <v>7359590002.6300001</v>
      </c>
      <c r="Z4" s="645">
        <f t="shared" si="1"/>
        <v>3488672973.7699995</v>
      </c>
      <c r="AA4" s="645">
        <f t="shared" si="1"/>
        <v>2480593225.79</v>
      </c>
      <c r="AB4" s="645">
        <f t="shared" si="1"/>
        <v>2453961129.3199997</v>
      </c>
      <c r="AC4" s="646"/>
      <c r="AD4" s="639"/>
      <c r="AE4" s="639"/>
      <c r="AF4" s="639"/>
      <c r="AG4" s="639"/>
      <c r="AH4" s="639"/>
      <c r="AI4" s="639"/>
      <c r="AJ4" s="639"/>
      <c r="AK4" s="639"/>
      <c r="AL4" s="639"/>
      <c r="AM4" s="639"/>
      <c r="AN4" s="639"/>
      <c r="AO4" s="639"/>
      <c r="AP4" s="639"/>
      <c r="AQ4" s="639"/>
      <c r="AR4" s="639"/>
      <c r="AS4" s="639"/>
      <c r="AT4" s="639"/>
      <c r="AU4" s="639"/>
      <c r="AV4" s="639"/>
    </row>
    <row r="5" spans="1:1392" ht="24.75" customHeight="1" thickTop="1" thickBot="1">
      <c r="A5" s="648">
        <v>2</v>
      </c>
      <c r="B5" s="642" t="s">
        <v>345</v>
      </c>
      <c r="C5" s="642" t="s">
        <v>358</v>
      </c>
      <c r="D5" s="642"/>
      <c r="E5" s="642"/>
      <c r="F5" s="642"/>
      <c r="G5" s="642"/>
      <c r="H5" s="644" t="s">
        <v>796</v>
      </c>
      <c r="I5" s="645">
        <f t="shared" ref="I5:X5" si="2">+I6+I7</f>
        <v>10113661952.369999</v>
      </c>
      <c r="J5" s="645">
        <f t="shared" si="2"/>
        <v>704841209.03999996</v>
      </c>
      <c r="K5" s="645">
        <f t="shared" si="2"/>
        <v>224587158.19999999</v>
      </c>
      <c r="L5" s="645">
        <f t="shared" si="2"/>
        <v>224587158.19999999</v>
      </c>
      <c r="M5" s="645">
        <f t="shared" si="2"/>
        <v>97038000</v>
      </c>
      <c r="N5" s="645">
        <f t="shared" si="2"/>
        <v>20139188</v>
      </c>
      <c r="O5" s="645">
        <f t="shared" si="2"/>
        <v>20139188</v>
      </c>
      <c r="P5" s="645">
        <f t="shared" si="2"/>
        <v>20139188</v>
      </c>
      <c r="Q5" s="645">
        <f t="shared" si="2"/>
        <v>0</v>
      </c>
      <c r="R5" s="645">
        <f t="shared" si="2"/>
        <v>0</v>
      </c>
      <c r="S5" s="645">
        <f t="shared" si="2"/>
        <v>0</v>
      </c>
      <c r="T5" s="645">
        <f t="shared" si="2"/>
        <v>0</v>
      </c>
      <c r="U5" s="645">
        <f t="shared" si="2"/>
        <v>0</v>
      </c>
      <c r="V5" s="645">
        <f t="shared" si="2"/>
        <v>0</v>
      </c>
      <c r="W5" s="645">
        <f t="shared" si="2"/>
        <v>0</v>
      </c>
      <c r="X5" s="645">
        <f t="shared" si="2"/>
        <v>0</v>
      </c>
      <c r="Y5" s="645">
        <f t="shared" si="1"/>
        <v>10210699952.369999</v>
      </c>
      <c r="Z5" s="645">
        <f t="shared" si="1"/>
        <v>724980397.03999996</v>
      </c>
      <c r="AA5" s="645">
        <f t="shared" si="1"/>
        <v>244726346.19999999</v>
      </c>
      <c r="AB5" s="645">
        <f t="shared" si="1"/>
        <v>244726346.19999999</v>
      </c>
      <c r="AC5" s="646"/>
      <c r="AD5" s="639"/>
      <c r="AE5" s="639"/>
      <c r="AF5" s="639"/>
      <c r="AG5" s="639"/>
      <c r="AH5" s="639"/>
      <c r="AI5" s="639"/>
      <c r="AJ5" s="639"/>
      <c r="AK5" s="639"/>
      <c r="AL5" s="639"/>
      <c r="AM5" s="639"/>
      <c r="AN5" s="639"/>
      <c r="AO5" s="639"/>
      <c r="AP5" s="639"/>
      <c r="AQ5" s="639"/>
      <c r="AR5" s="639"/>
      <c r="AS5" s="639"/>
      <c r="AT5" s="639"/>
      <c r="AU5" s="639"/>
      <c r="AV5" s="639"/>
    </row>
    <row r="6" spans="1:1392" ht="24.75" customHeight="1" thickTop="1" thickBot="1">
      <c r="A6" s="649">
        <v>2</v>
      </c>
      <c r="B6" s="650" t="s">
        <v>345</v>
      </c>
      <c r="C6" s="650" t="s">
        <v>358</v>
      </c>
      <c r="D6" s="650" t="s">
        <v>345</v>
      </c>
      <c r="E6" s="651"/>
      <c r="F6" s="651"/>
      <c r="G6" s="651"/>
      <c r="H6" s="652" t="s">
        <v>797</v>
      </c>
      <c r="I6" s="653">
        <v>1526696649</v>
      </c>
      <c r="J6" s="653">
        <v>78024942.150000006</v>
      </c>
      <c r="K6" s="653">
        <v>17469096.41</v>
      </c>
      <c r="L6" s="653">
        <v>17469096.41</v>
      </c>
      <c r="M6" s="653">
        <v>0</v>
      </c>
      <c r="N6" s="653">
        <v>0</v>
      </c>
      <c r="O6" s="653">
        <v>0</v>
      </c>
      <c r="P6" s="653">
        <v>0</v>
      </c>
      <c r="Q6" s="653"/>
      <c r="R6" s="653"/>
      <c r="S6" s="653"/>
      <c r="T6" s="653"/>
      <c r="U6" s="653"/>
      <c r="V6" s="653"/>
      <c r="W6" s="653"/>
      <c r="X6" s="653"/>
      <c r="Y6" s="653">
        <f t="shared" si="1"/>
        <v>1526696649</v>
      </c>
      <c r="Z6" s="653">
        <f t="shared" si="1"/>
        <v>78024942.150000006</v>
      </c>
      <c r="AA6" s="653">
        <f t="shared" si="1"/>
        <v>17469096.41</v>
      </c>
      <c r="AB6" s="653">
        <f t="shared" si="1"/>
        <v>17469096.41</v>
      </c>
      <c r="AC6" s="654"/>
      <c r="AD6" s="639"/>
      <c r="AE6" s="639"/>
      <c r="AF6" s="639"/>
      <c r="AG6" s="639"/>
      <c r="AH6" s="639"/>
      <c r="AI6" s="639"/>
      <c r="AJ6" s="639"/>
      <c r="AK6" s="639"/>
      <c r="AL6" s="639"/>
      <c r="AM6" s="639"/>
      <c r="AN6" s="639"/>
      <c r="AO6" s="639"/>
      <c r="AP6" s="639"/>
      <c r="AQ6" s="639"/>
      <c r="AR6" s="639"/>
      <c r="AS6" s="639"/>
      <c r="AT6" s="639"/>
      <c r="AU6" s="639"/>
      <c r="AV6" s="639"/>
    </row>
    <row r="7" spans="1:1392" ht="24.75" customHeight="1" thickTop="1" thickBot="1">
      <c r="A7" s="649">
        <v>2</v>
      </c>
      <c r="B7" s="650" t="s">
        <v>345</v>
      </c>
      <c r="C7" s="650" t="s">
        <v>358</v>
      </c>
      <c r="D7" s="650" t="s">
        <v>345</v>
      </c>
      <c r="E7" s="651"/>
      <c r="F7" s="651"/>
      <c r="G7" s="651"/>
      <c r="H7" s="652" t="s">
        <v>798</v>
      </c>
      <c r="I7" s="653">
        <f>4840686882.37+3746278421</f>
        <v>8586965303.3699999</v>
      </c>
      <c r="J7" s="653">
        <v>626816266.88999999</v>
      </c>
      <c r="K7" s="653">
        <v>207118061.78999999</v>
      </c>
      <c r="L7" s="653">
        <v>207118061.78999999</v>
      </c>
      <c r="M7" s="653">
        <v>97038000</v>
      </c>
      <c r="N7" s="653">
        <v>20139188</v>
      </c>
      <c r="O7" s="653">
        <v>20139188</v>
      </c>
      <c r="P7" s="653">
        <v>20139188</v>
      </c>
      <c r="Q7" s="653"/>
      <c r="R7" s="653"/>
      <c r="S7" s="653"/>
      <c r="T7" s="653"/>
      <c r="U7" s="653"/>
      <c r="V7" s="653"/>
      <c r="W7" s="653"/>
      <c r="X7" s="653"/>
      <c r="Y7" s="653">
        <f t="shared" si="1"/>
        <v>8684003303.3699989</v>
      </c>
      <c r="Z7" s="653">
        <f t="shared" si="1"/>
        <v>646955454.88999999</v>
      </c>
      <c r="AA7" s="653">
        <f t="shared" si="1"/>
        <v>227257249.78999999</v>
      </c>
      <c r="AB7" s="653">
        <f t="shared" si="1"/>
        <v>227257249.78999999</v>
      </c>
      <c r="AC7" s="654"/>
      <c r="AD7" s="639"/>
      <c r="AE7" s="639"/>
      <c r="AF7" s="639"/>
      <c r="AG7" s="639"/>
      <c r="AH7" s="639"/>
      <c r="AI7" s="639"/>
      <c r="AJ7" s="639"/>
      <c r="AK7" s="639"/>
      <c r="AL7" s="639"/>
      <c r="AM7" s="639"/>
      <c r="AN7" s="639"/>
      <c r="AO7" s="639"/>
      <c r="AP7" s="639"/>
      <c r="AQ7" s="639"/>
      <c r="AR7" s="639"/>
      <c r="AS7" s="639"/>
      <c r="AT7" s="639"/>
      <c r="AU7" s="639"/>
      <c r="AV7" s="639"/>
    </row>
    <row r="8" spans="1:1392" ht="24.75" customHeight="1" thickTop="1" thickBot="1">
      <c r="A8" s="648">
        <v>2</v>
      </c>
      <c r="B8" s="642" t="s">
        <v>345</v>
      </c>
      <c r="C8" s="642" t="s">
        <v>382</v>
      </c>
      <c r="D8" s="642"/>
      <c r="E8" s="642"/>
      <c r="F8" s="642"/>
      <c r="G8" s="642"/>
      <c r="H8" s="644" t="s">
        <v>799</v>
      </c>
      <c r="I8" s="645">
        <f>+I9+I20</f>
        <v>130000000</v>
      </c>
      <c r="J8" s="645">
        <f t="shared" ref="J8:L8" si="3">+J9+J20</f>
        <v>39442133.979999997</v>
      </c>
      <c r="K8" s="645">
        <f t="shared" si="3"/>
        <v>39442133.979999997</v>
      </c>
      <c r="L8" s="645">
        <f t="shared" si="3"/>
        <v>39442133.979999997</v>
      </c>
      <c r="M8" s="645">
        <f t="shared" ref="M8:X8" si="4">+M9+M14+M20</f>
        <v>0</v>
      </c>
      <c r="N8" s="645">
        <f t="shared" si="4"/>
        <v>0</v>
      </c>
      <c r="O8" s="645">
        <f t="shared" si="4"/>
        <v>0</v>
      </c>
      <c r="P8" s="645">
        <f t="shared" si="4"/>
        <v>0</v>
      </c>
      <c r="Q8" s="645">
        <f t="shared" si="4"/>
        <v>0</v>
      </c>
      <c r="R8" s="645">
        <f t="shared" si="4"/>
        <v>0</v>
      </c>
      <c r="S8" s="645">
        <f t="shared" si="4"/>
        <v>0</v>
      </c>
      <c r="T8" s="645">
        <f t="shared" si="4"/>
        <v>0</v>
      </c>
      <c r="U8" s="645">
        <f t="shared" si="4"/>
        <v>0</v>
      </c>
      <c r="V8" s="645">
        <f t="shared" si="4"/>
        <v>0</v>
      </c>
      <c r="W8" s="645">
        <f t="shared" si="4"/>
        <v>0</v>
      </c>
      <c r="X8" s="645">
        <f t="shared" si="4"/>
        <v>0</v>
      </c>
      <c r="Y8" s="645">
        <f t="shared" si="1"/>
        <v>130000000</v>
      </c>
      <c r="Z8" s="645">
        <f t="shared" si="1"/>
        <v>39442133.979999997</v>
      </c>
      <c r="AA8" s="645">
        <f t="shared" si="1"/>
        <v>39442133.979999997</v>
      </c>
      <c r="AB8" s="645">
        <f t="shared" si="1"/>
        <v>39442133.979999997</v>
      </c>
      <c r="AC8" s="646"/>
      <c r="AD8" s="655"/>
      <c r="AE8" s="655"/>
      <c r="AF8" s="655"/>
      <c r="AG8" s="655"/>
      <c r="AH8" s="655"/>
      <c r="AI8" s="655"/>
      <c r="AJ8" s="655"/>
      <c r="AK8" s="655"/>
      <c r="AL8" s="655"/>
      <c r="AM8" s="655"/>
      <c r="AN8" s="655"/>
      <c r="AO8" s="655"/>
      <c r="AP8" s="655"/>
      <c r="AQ8" s="655"/>
      <c r="AR8" s="655"/>
      <c r="AS8" s="655"/>
      <c r="AT8" s="655"/>
      <c r="AU8" s="655"/>
      <c r="AV8" s="655"/>
    </row>
    <row r="9" spans="1:1392" ht="24.75" customHeight="1" thickTop="1" thickBot="1">
      <c r="A9" s="656">
        <v>2</v>
      </c>
      <c r="B9" s="657" t="s">
        <v>345</v>
      </c>
      <c r="C9" s="657" t="s">
        <v>382</v>
      </c>
      <c r="D9" s="657" t="s">
        <v>345</v>
      </c>
      <c r="E9" s="657"/>
      <c r="F9" s="657"/>
      <c r="G9" s="657"/>
      <c r="H9" s="658" t="s">
        <v>800</v>
      </c>
      <c r="I9" s="659">
        <f>+I10+I14</f>
        <v>45000000</v>
      </c>
      <c r="J9" s="659">
        <f t="shared" ref="J9:X9" si="5">+J10+J14</f>
        <v>39442133.979999997</v>
      </c>
      <c r="K9" s="659">
        <f t="shared" si="5"/>
        <v>39442133.979999997</v>
      </c>
      <c r="L9" s="659">
        <f t="shared" si="5"/>
        <v>39442133.979999997</v>
      </c>
      <c r="M9" s="659">
        <f t="shared" si="5"/>
        <v>0</v>
      </c>
      <c r="N9" s="659">
        <f t="shared" si="5"/>
        <v>0</v>
      </c>
      <c r="O9" s="659">
        <f t="shared" si="5"/>
        <v>0</v>
      </c>
      <c r="P9" s="659">
        <f t="shared" si="5"/>
        <v>0</v>
      </c>
      <c r="Q9" s="659">
        <f t="shared" si="5"/>
        <v>0</v>
      </c>
      <c r="R9" s="659">
        <f t="shared" si="5"/>
        <v>0</v>
      </c>
      <c r="S9" s="659">
        <f t="shared" si="5"/>
        <v>0</v>
      </c>
      <c r="T9" s="659">
        <f t="shared" si="5"/>
        <v>0</v>
      </c>
      <c r="U9" s="659">
        <f t="shared" si="5"/>
        <v>0</v>
      </c>
      <c r="V9" s="659">
        <f t="shared" si="5"/>
        <v>0</v>
      </c>
      <c r="W9" s="659">
        <f t="shared" si="5"/>
        <v>0</v>
      </c>
      <c r="X9" s="659">
        <f t="shared" si="5"/>
        <v>0</v>
      </c>
      <c r="Y9" s="659">
        <f t="shared" si="1"/>
        <v>45000000</v>
      </c>
      <c r="Z9" s="659">
        <f t="shared" si="1"/>
        <v>39442133.979999997</v>
      </c>
      <c r="AA9" s="659">
        <f t="shared" si="1"/>
        <v>39442133.979999997</v>
      </c>
      <c r="AB9" s="659">
        <f t="shared" si="1"/>
        <v>39442133.979999997</v>
      </c>
      <c r="AC9" s="646"/>
      <c r="AD9" s="655"/>
      <c r="AE9" s="655"/>
      <c r="AF9" s="655"/>
      <c r="AG9" s="655"/>
      <c r="AH9" s="655"/>
      <c r="AI9" s="655"/>
      <c r="AJ9" s="655"/>
      <c r="AK9" s="655"/>
      <c r="AL9" s="655"/>
      <c r="AM9" s="655"/>
      <c r="AN9" s="655"/>
      <c r="AO9" s="655"/>
      <c r="AP9" s="655"/>
      <c r="AQ9" s="655"/>
      <c r="AR9" s="655"/>
      <c r="AS9" s="655"/>
      <c r="AT9" s="655"/>
      <c r="AU9" s="655"/>
      <c r="AV9" s="655"/>
    </row>
    <row r="10" spans="1:1392" ht="24.75" customHeight="1" thickTop="1" thickBot="1">
      <c r="A10" s="649"/>
      <c r="B10" s="650" t="s">
        <v>345</v>
      </c>
      <c r="C10" s="650" t="s">
        <v>382</v>
      </c>
      <c r="D10" s="650" t="s">
        <v>345</v>
      </c>
      <c r="E10" s="650" t="s">
        <v>345</v>
      </c>
      <c r="F10" s="650"/>
      <c r="G10" s="650"/>
      <c r="H10" s="652" t="s">
        <v>801</v>
      </c>
      <c r="I10" s="653">
        <f t="shared" ref="I10:X10" si="6">+I11</f>
        <v>0</v>
      </c>
      <c r="J10" s="653">
        <f t="shared" si="6"/>
        <v>0</v>
      </c>
      <c r="K10" s="653">
        <f t="shared" si="6"/>
        <v>0</v>
      </c>
      <c r="L10" s="653">
        <f t="shared" si="6"/>
        <v>0</v>
      </c>
      <c r="M10" s="653">
        <f t="shared" si="6"/>
        <v>0</v>
      </c>
      <c r="N10" s="653">
        <f t="shared" si="6"/>
        <v>0</v>
      </c>
      <c r="O10" s="653">
        <f t="shared" si="6"/>
        <v>0</v>
      </c>
      <c r="P10" s="653">
        <f t="shared" si="6"/>
        <v>0</v>
      </c>
      <c r="Q10" s="653">
        <f t="shared" si="6"/>
        <v>0</v>
      </c>
      <c r="R10" s="653">
        <f t="shared" si="6"/>
        <v>0</v>
      </c>
      <c r="S10" s="653">
        <f t="shared" si="6"/>
        <v>0</v>
      </c>
      <c r="T10" s="653">
        <f t="shared" si="6"/>
        <v>0</v>
      </c>
      <c r="U10" s="653">
        <f t="shared" si="6"/>
        <v>0</v>
      </c>
      <c r="V10" s="653">
        <f t="shared" si="6"/>
        <v>0</v>
      </c>
      <c r="W10" s="653">
        <f t="shared" si="6"/>
        <v>0</v>
      </c>
      <c r="X10" s="653">
        <f t="shared" si="6"/>
        <v>0</v>
      </c>
      <c r="Y10" s="653">
        <f t="shared" si="1"/>
        <v>0</v>
      </c>
      <c r="Z10" s="653">
        <f t="shared" si="1"/>
        <v>0</v>
      </c>
      <c r="AA10" s="653">
        <f t="shared" si="1"/>
        <v>0</v>
      </c>
      <c r="AB10" s="653">
        <f t="shared" si="1"/>
        <v>0</v>
      </c>
      <c r="AC10" s="654"/>
      <c r="AD10" s="660"/>
      <c r="AE10" s="660"/>
      <c r="AF10" s="660"/>
      <c r="AG10" s="660"/>
      <c r="AH10" s="660"/>
      <c r="AI10" s="660"/>
      <c r="AJ10" s="660"/>
      <c r="AK10" s="660"/>
      <c r="AL10" s="660"/>
      <c r="AM10" s="660"/>
      <c r="AN10" s="660"/>
      <c r="AO10" s="660"/>
      <c r="AP10" s="660"/>
      <c r="AQ10" s="660"/>
      <c r="AR10" s="660"/>
      <c r="AS10" s="660"/>
      <c r="AT10" s="660"/>
      <c r="AU10" s="660"/>
      <c r="AV10" s="660"/>
    </row>
    <row r="11" spans="1:1392" ht="24.75" customHeight="1" thickTop="1" thickBot="1">
      <c r="A11" s="649">
        <v>2</v>
      </c>
      <c r="B11" s="650" t="s">
        <v>345</v>
      </c>
      <c r="C11" s="650" t="s">
        <v>382</v>
      </c>
      <c r="D11" s="650" t="s">
        <v>345</v>
      </c>
      <c r="E11" s="650" t="s">
        <v>345</v>
      </c>
      <c r="F11" s="650" t="s">
        <v>345</v>
      </c>
      <c r="G11" s="651"/>
      <c r="H11" s="652" t="s">
        <v>802</v>
      </c>
      <c r="I11" s="653">
        <f t="shared" ref="I11:X11" si="7">+I12+I13</f>
        <v>0</v>
      </c>
      <c r="J11" s="653">
        <f t="shared" si="7"/>
        <v>0</v>
      </c>
      <c r="K11" s="653">
        <f t="shared" si="7"/>
        <v>0</v>
      </c>
      <c r="L11" s="653">
        <f t="shared" si="7"/>
        <v>0</v>
      </c>
      <c r="M11" s="653">
        <f t="shared" si="7"/>
        <v>0</v>
      </c>
      <c r="N11" s="653">
        <f t="shared" si="7"/>
        <v>0</v>
      </c>
      <c r="O11" s="653">
        <f t="shared" si="7"/>
        <v>0</v>
      </c>
      <c r="P11" s="653">
        <f t="shared" si="7"/>
        <v>0</v>
      </c>
      <c r="Q11" s="653">
        <f t="shared" si="7"/>
        <v>0</v>
      </c>
      <c r="R11" s="653">
        <f t="shared" si="7"/>
        <v>0</v>
      </c>
      <c r="S11" s="653">
        <f t="shared" si="7"/>
        <v>0</v>
      </c>
      <c r="T11" s="653">
        <f t="shared" si="7"/>
        <v>0</v>
      </c>
      <c r="U11" s="653">
        <f t="shared" si="7"/>
        <v>0</v>
      </c>
      <c r="V11" s="653">
        <f t="shared" si="7"/>
        <v>0</v>
      </c>
      <c r="W11" s="653">
        <f t="shared" si="7"/>
        <v>0</v>
      </c>
      <c r="X11" s="653">
        <f t="shared" si="7"/>
        <v>0</v>
      </c>
      <c r="Y11" s="653">
        <f t="shared" si="1"/>
        <v>0</v>
      </c>
      <c r="Z11" s="653">
        <f t="shared" si="1"/>
        <v>0</v>
      </c>
      <c r="AA11" s="653">
        <f t="shared" si="1"/>
        <v>0</v>
      </c>
      <c r="AB11" s="653">
        <f t="shared" si="1"/>
        <v>0</v>
      </c>
      <c r="AC11" s="654"/>
      <c r="AD11" s="639"/>
      <c r="AE11" s="639"/>
      <c r="AF11" s="639"/>
      <c r="AG11" s="639"/>
      <c r="AH11" s="639"/>
      <c r="AI11" s="639"/>
      <c r="AJ11" s="639"/>
      <c r="AK11" s="639"/>
      <c r="AL11" s="639"/>
      <c r="AM11" s="639"/>
      <c r="AN11" s="639"/>
      <c r="AO11" s="639"/>
      <c r="AP11" s="639"/>
      <c r="AQ11" s="639"/>
      <c r="AR11" s="639"/>
      <c r="AS11" s="639"/>
      <c r="AT11" s="639"/>
      <c r="AU11" s="639"/>
      <c r="AV11" s="639"/>
    </row>
    <row r="12" spans="1:1392" ht="24.75" customHeight="1" thickTop="1" thickBot="1">
      <c r="A12" s="649">
        <v>2</v>
      </c>
      <c r="B12" s="650" t="s">
        <v>345</v>
      </c>
      <c r="C12" s="650" t="s">
        <v>382</v>
      </c>
      <c r="D12" s="650" t="s">
        <v>345</v>
      </c>
      <c r="E12" s="650" t="s">
        <v>345</v>
      </c>
      <c r="F12" s="650" t="s">
        <v>345</v>
      </c>
      <c r="G12" s="650" t="s">
        <v>345</v>
      </c>
      <c r="H12" s="652" t="s">
        <v>803</v>
      </c>
      <c r="I12" s="653"/>
      <c r="J12" s="653"/>
      <c r="K12" s="653"/>
      <c r="L12" s="653"/>
      <c r="M12" s="653"/>
      <c r="N12" s="653"/>
      <c r="O12" s="653"/>
      <c r="P12" s="653"/>
      <c r="Q12" s="653"/>
      <c r="R12" s="653"/>
      <c r="S12" s="653"/>
      <c r="T12" s="653"/>
      <c r="U12" s="653"/>
      <c r="V12" s="653"/>
      <c r="W12" s="653"/>
      <c r="X12" s="653"/>
      <c r="Y12" s="653">
        <f t="shared" si="1"/>
        <v>0</v>
      </c>
      <c r="Z12" s="653">
        <f t="shared" si="1"/>
        <v>0</v>
      </c>
      <c r="AA12" s="653">
        <f t="shared" si="1"/>
        <v>0</v>
      </c>
      <c r="AB12" s="653">
        <f t="shared" si="1"/>
        <v>0</v>
      </c>
      <c r="AC12" s="654"/>
      <c r="AD12" s="639"/>
      <c r="AE12" s="639"/>
      <c r="AF12" s="639"/>
      <c r="AG12" s="639"/>
      <c r="AH12" s="639"/>
      <c r="AI12" s="639"/>
      <c r="AJ12" s="639"/>
      <c r="AK12" s="639"/>
      <c r="AL12" s="639"/>
      <c r="AM12" s="639"/>
      <c r="AN12" s="639"/>
      <c r="AO12" s="639"/>
      <c r="AP12" s="639"/>
      <c r="AQ12" s="639"/>
      <c r="AR12" s="639"/>
      <c r="AS12" s="639"/>
      <c r="AT12" s="639"/>
      <c r="AU12" s="639"/>
      <c r="AV12" s="639"/>
    </row>
    <row r="13" spans="1:1392" ht="24.75" customHeight="1" thickTop="1" thickBot="1">
      <c r="A13" s="649">
        <v>2</v>
      </c>
      <c r="B13" s="650" t="s">
        <v>345</v>
      </c>
      <c r="C13" s="650" t="s">
        <v>382</v>
      </c>
      <c r="D13" s="650" t="s">
        <v>345</v>
      </c>
      <c r="E13" s="650" t="s">
        <v>345</v>
      </c>
      <c r="F13" s="650" t="s">
        <v>345</v>
      </c>
      <c r="G13" s="650" t="s">
        <v>358</v>
      </c>
      <c r="H13" s="652" t="s">
        <v>804</v>
      </c>
      <c r="I13" s="653"/>
      <c r="J13" s="653"/>
      <c r="K13" s="653"/>
      <c r="L13" s="653"/>
      <c r="M13" s="653"/>
      <c r="N13" s="653"/>
      <c r="O13" s="653"/>
      <c r="P13" s="653"/>
      <c r="Q13" s="653"/>
      <c r="R13" s="653"/>
      <c r="S13" s="653"/>
      <c r="T13" s="653"/>
      <c r="U13" s="653"/>
      <c r="V13" s="653"/>
      <c r="W13" s="653"/>
      <c r="X13" s="653"/>
      <c r="Y13" s="653">
        <f t="shared" si="1"/>
        <v>0</v>
      </c>
      <c r="Z13" s="653">
        <f t="shared" si="1"/>
        <v>0</v>
      </c>
      <c r="AA13" s="653">
        <f t="shared" si="1"/>
        <v>0</v>
      </c>
      <c r="AB13" s="653">
        <f t="shared" si="1"/>
        <v>0</v>
      </c>
      <c r="AC13" s="654"/>
      <c r="AD13" s="639"/>
      <c r="AE13" s="639"/>
      <c r="AF13" s="639"/>
      <c r="AG13" s="639"/>
      <c r="AH13" s="639"/>
      <c r="AI13" s="639"/>
      <c r="AJ13" s="639"/>
      <c r="AK13" s="639"/>
      <c r="AL13" s="639"/>
      <c r="AM13" s="639"/>
      <c r="AN13" s="639"/>
      <c r="AO13" s="639"/>
      <c r="AP13" s="639"/>
      <c r="AQ13" s="639"/>
      <c r="AR13" s="639"/>
      <c r="AS13" s="639"/>
      <c r="AT13" s="639"/>
      <c r="AU13" s="639"/>
      <c r="AV13" s="639"/>
    </row>
    <row r="14" spans="1:1392" ht="24.75" customHeight="1" thickTop="1" thickBot="1">
      <c r="A14" s="649">
        <v>2</v>
      </c>
      <c r="B14" s="650" t="s">
        <v>345</v>
      </c>
      <c r="C14" s="650" t="s">
        <v>382</v>
      </c>
      <c r="D14" s="650" t="s">
        <v>345</v>
      </c>
      <c r="E14" s="650" t="s">
        <v>358</v>
      </c>
      <c r="F14" s="651"/>
      <c r="G14" s="651"/>
      <c r="H14" s="652" t="s">
        <v>805</v>
      </c>
      <c r="I14" s="653">
        <f t="shared" ref="I14:X14" si="8">+I15</f>
        <v>45000000</v>
      </c>
      <c r="J14" s="653">
        <f t="shared" si="8"/>
        <v>39442133.979999997</v>
      </c>
      <c r="K14" s="653">
        <f t="shared" si="8"/>
        <v>39442133.979999997</v>
      </c>
      <c r="L14" s="653">
        <f t="shared" si="8"/>
        <v>39442133.979999997</v>
      </c>
      <c r="M14" s="653">
        <f t="shared" si="8"/>
        <v>0</v>
      </c>
      <c r="N14" s="653">
        <f t="shared" si="8"/>
        <v>0</v>
      </c>
      <c r="O14" s="653">
        <f t="shared" si="8"/>
        <v>0</v>
      </c>
      <c r="P14" s="653">
        <f t="shared" si="8"/>
        <v>0</v>
      </c>
      <c r="Q14" s="653">
        <f t="shared" si="8"/>
        <v>0</v>
      </c>
      <c r="R14" s="653">
        <f t="shared" si="8"/>
        <v>0</v>
      </c>
      <c r="S14" s="653">
        <f t="shared" si="8"/>
        <v>0</v>
      </c>
      <c r="T14" s="653">
        <f t="shared" si="8"/>
        <v>0</v>
      </c>
      <c r="U14" s="653">
        <f t="shared" si="8"/>
        <v>0</v>
      </c>
      <c r="V14" s="653">
        <f t="shared" si="8"/>
        <v>0</v>
      </c>
      <c r="W14" s="653">
        <f t="shared" si="8"/>
        <v>0</v>
      </c>
      <c r="X14" s="653">
        <f t="shared" si="8"/>
        <v>0</v>
      </c>
      <c r="Y14" s="653">
        <f t="shared" si="1"/>
        <v>45000000</v>
      </c>
      <c r="Z14" s="653">
        <f t="shared" si="1"/>
        <v>39442133.979999997</v>
      </c>
      <c r="AA14" s="653">
        <f t="shared" si="1"/>
        <v>39442133.979999997</v>
      </c>
      <c r="AB14" s="653">
        <f t="shared" si="1"/>
        <v>39442133.979999997</v>
      </c>
      <c r="AC14" s="654"/>
      <c r="AD14" s="639"/>
      <c r="AE14" s="639"/>
      <c r="AF14" s="639"/>
      <c r="AG14" s="639"/>
      <c r="AH14" s="639"/>
      <c r="AI14" s="639"/>
      <c r="AJ14" s="639"/>
      <c r="AK14" s="639"/>
      <c r="AL14" s="639"/>
      <c r="AM14" s="639"/>
      <c r="AN14" s="639"/>
      <c r="AO14" s="639"/>
      <c r="AP14" s="639"/>
      <c r="AQ14" s="639"/>
      <c r="AR14" s="639"/>
      <c r="AS14" s="639"/>
      <c r="AT14" s="639"/>
      <c r="AU14" s="639"/>
      <c r="AV14" s="639"/>
    </row>
    <row r="15" spans="1:1392" ht="24.75" customHeight="1" thickTop="1" thickBot="1">
      <c r="A15" s="649">
        <v>2</v>
      </c>
      <c r="B15" s="650" t="s">
        <v>345</v>
      </c>
      <c r="C15" s="650" t="s">
        <v>382</v>
      </c>
      <c r="D15" s="650" t="s">
        <v>345</v>
      </c>
      <c r="E15" s="650" t="s">
        <v>358</v>
      </c>
      <c r="F15" s="650" t="s">
        <v>345</v>
      </c>
      <c r="G15" s="650"/>
      <c r="H15" s="652" t="s">
        <v>806</v>
      </c>
      <c r="I15" s="653">
        <v>45000000</v>
      </c>
      <c r="J15" s="653">
        <v>39442133.979999997</v>
      </c>
      <c r="K15" s="653">
        <v>39442133.979999997</v>
      </c>
      <c r="L15" s="653">
        <v>39442133.979999997</v>
      </c>
      <c r="M15" s="653"/>
      <c r="N15" s="653"/>
      <c r="O15" s="653"/>
      <c r="P15" s="653"/>
      <c r="Q15" s="653"/>
      <c r="R15" s="653"/>
      <c r="S15" s="653"/>
      <c r="T15" s="653"/>
      <c r="U15" s="653"/>
      <c r="V15" s="653"/>
      <c r="W15" s="653"/>
      <c r="X15" s="653"/>
      <c r="Y15" s="653">
        <f t="shared" si="1"/>
        <v>45000000</v>
      </c>
      <c r="Z15" s="653">
        <f t="shared" si="1"/>
        <v>39442133.979999997</v>
      </c>
      <c r="AA15" s="653">
        <f t="shared" si="1"/>
        <v>39442133.979999997</v>
      </c>
      <c r="AB15" s="653">
        <f t="shared" si="1"/>
        <v>39442133.979999997</v>
      </c>
      <c r="AC15" s="654"/>
      <c r="AD15" s="639"/>
      <c r="AE15" s="639"/>
      <c r="AF15" s="639"/>
      <c r="AG15" s="639"/>
      <c r="AH15" s="639"/>
      <c r="AI15" s="639"/>
      <c r="AJ15" s="639"/>
      <c r="AK15" s="639"/>
      <c r="AL15" s="639"/>
      <c r="AM15" s="639"/>
      <c r="AN15" s="639"/>
      <c r="AO15" s="639"/>
      <c r="AP15" s="639"/>
      <c r="AQ15" s="639"/>
      <c r="AR15" s="639"/>
      <c r="AS15" s="639"/>
      <c r="AT15" s="639"/>
      <c r="AU15" s="639"/>
      <c r="AV15" s="639"/>
    </row>
    <row r="16" spans="1:1392" ht="24.75" customHeight="1" thickTop="1" thickBot="1">
      <c r="A16" s="656">
        <v>2</v>
      </c>
      <c r="B16" s="657" t="s">
        <v>345</v>
      </c>
      <c r="C16" s="657" t="s">
        <v>382</v>
      </c>
      <c r="D16" s="657" t="s">
        <v>358</v>
      </c>
      <c r="E16" s="657"/>
      <c r="F16" s="657"/>
      <c r="G16" s="657"/>
      <c r="H16" s="658" t="s">
        <v>807</v>
      </c>
      <c r="I16" s="659">
        <f t="shared" ref="I16:X16" si="9">+I17</f>
        <v>0</v>
      </c>
      <c r="J16" s="659">
        <f t="shared" si="9"/>
        <v>0</v>
      </c>
      <c r="K16" s="659">
        <f t="shared" si="9"/>
        <v>0</v>
      </c>
      <c r="L16" s="659">
        <f t="shared" si="9"/>
        <v>0</v>
      </c>
      <c r="M16" s="659">
        <f t="shared" si="9"/>
        <v>0</v>
      </c>
      <c r="N16" s="659">
        <f t="shared" si="9"/>
        <v>0</v>
      </c>
      <c r="O16" s="659">
        <f t="shared" si="9"/>
        <v>0</v>
      </c>
      <c r="P16" s="659">
        <f t="shared" si="9"/>
        <v>0</v>
      </c>
      <c r="Q16" s="659">
        <f t="shared" si="9"/>
        <v>0</v>
      </c>
      <c r="R16" s="659">
        <f t="shared" si="9"/>
        <v>0</v>
      </c>
      <c r="S16" s="659">
        <f t="shared" si="9"/>
        <v>0</v>
      </c>
      <c r="T16" s="659">
        <f t="shared" si="9"/>
        <v>0</v>
      </c>
      <c r="U16" s="659">
        <f t="shared" si="9"/>
        <v>0</v>
      </c>
      <c r="V16" s="659">
        <f t="shared" si="9"/>
        <v>0</v>
      </c>
      <c r="W16" s="659">
        <f t="shared" si="9"/>
        <v>0</v>
      </c>
      <c r="X16" s="659">
        <f t="shared" si="9"/>
        <v>0</v>
      </c>
      <c r="Y16" s="659">
        <f t="shared" si="1"/>
        <v>0</v>
      </c>
      <c r="Z16" s="659">
        <f t="shared" si="1"/>
        <v>0</v>
      </c>
      <c r="AA16" s="659">
        <f t="shared" si="1"/>
        <v>0</v>
      </c>
      <c r="AB16" s="659">
        <f t="shared" si="1"/>
        <v>0</v>
      </c>
      <c r="AC16" s="646"/>
      <c r="AD16" s="655"/>
      <c r="AE16" s="655"/>
      <c r="AF16" s="655"/>
      <c r="AG16" s="655"/>
      <c r="AH16" s="655"/>
      <c r="AI16" s="655"/>
      <c r="AJ16" s="655"/>
      <c r="AK16" s="655"/>
      <c r="AL16" s="655"/>
      <c r="AM16" s="655"/>
      <c r="AN16" s="655"/>
      <c r="AO16" s="655"/>
      <c r="AP16" s="655"/>
      <c r="AQ16" s="655"/>
      <c r="AR16" s="655"/>
      <c r="AS16" s="655"/>
      <c r="AT16" s="655"/>
      <c r="AU16" s="655"/>
      <c r="AV16" s="655"/>
    </row>
    <row r="17" spans="1:1392" ht="24.75" customHeight="1" thickTop="1" thickBot="1">
      <c r="A17" s="649">
        <v>2</v>
      </c>
      <c r="B17" s="650" t="s">
        <v>345</v>
      </c>
      <c r="C17" s="650" t="s">
        <v>382</v>
      </c>
      <c r="D17" s="650" t="s">
        <v>358</v>
      </c>
      <c r="E17" s="650" t="s">
        <v>345</v>
      </c>
      <c r="F17" s="650"/>
      <c r="G17" s="650"/>
      <c r="H17" s="652" t="s">
        <v>808</v>
      </c>
      <c r="I17" s="653">
        <f t="shared" ref="I17:X17" si="10">+I18+I19</f>
        <v>0</v>
      </c>
      <c r="J17" s="653">
        <f t="shared" si="10"/>
        <v>0</v>
      </c>
      <c r="K17" s="653">
        <f t="shared" si="10"/>
        <v>0</v>
      </c>
      <c r="L17" s="653">
        <f t="shared" si="10"/>
        <v>0</v>
      </c>
      <c r="M17" s="653">
        <f t="shared" si="10"/>
        <v>0</v>
      </c>
      <c r="N17" s="653">
        <f t="shared" si="10"/>
        <v>0</v>
      </c>
      <c r="O17" s="653">
        <f t="shared" si="10"/>
        <v>0</v>
      </c>
      <c r="P17" s="653">
        <f t="shared" si="10"/>
        <v>0</v>
      </c>
      <c r="Q17" s="653">
        <f t="shared" si="10"/>
        <v>0</v>
      </c>
      <c r="R17" s="653">
        <f t="shared" si="10"/>
        <v>0</v>
      </c>
      <c r="S17" s="653">
        <f t="shared" si="10"/>
        <v>0</v>
      </c>
      <c r="T17" s="653">
        <f t="shared" si="10"/>
        <v>0</v>
      </c>
      <c r="U17" s="653">
        <f t="shared" si="10"/>
        <v>0</v>
      </c>
      <c r="V17" s="653">
        <f t="shared" si="10"/>
        <v>0</v>
      </c>
      <c r="W17" s="653">
        <f t="shared" si="10"/>
        <v>0</v>
      </c>
      <c r="X17" s="653">
        <f t="shared" si="10"/>
        <v>0</v>
      </c>
      <c r="Y17" s="653">
        <f t="shared" si="1"/>
        <v>0</v>
      </c>
      <c r="Z17" s="653">
        <f t="shared" si="1"/>
        <v>0</v>
      </c>
      <c r="AA17" s="653">
        <f t="shared" si="1"/>
        <v>0</v>
      </c>
      <c r="AB17" s="653">
        <f t="shared" si="1"/>
        <v>0</v>
      </c>
      <c r="AC17" s="654"/>
      <c r="AD17" s="639"/>
      <c r="AE17" s="639"/>
      <c r="AF17" s="639"/>
      <c r="AG17" s="639"/>
      <c r="AH17" s="639"/>
      <c r="AI17" s="639"/>
      <c r="AJ17" s="639"/>
      <c r="AK17" s="639"/>
      <c r="AL17" s="639"/>
      <c r="AM17" s="639"/>
      <c r="AN17" s="639"/>
      <c r="AO17" s="639"/>
      <c r="AP17" s="639"/>
      <c r="AQ17" s="639"/>
      <c r="AR17" s="639"/>
      <c r="AS17" s="639"/>
      <c r="AT17" s="639"/>
      <c r="AU17" s="639"/>
      <c r="AV17" s="639"/>
    </row>
    <row r="18" spans="1:1392" ht="24.75" customHeight="1" thickTop="1" thickBot="1">
      <c r="A18" s="649">
        <v>2</v>
      </c>
      <c r="B18" s="650" t="s">
        <v>345</v>
      </c>
      <c r="C18" s="650" t="s">
        <v>382</v>
      </c>
      <c r="D18" s="650" t="s">
        <v>358</v>
      </c>
      <c r="E18" s="650" t="s">
        <v>345</v>
      </c>
      <c r="F18" s="650" t="s">
        <v>345</v>
      </c>
      <c r="G18" s="650"/>
      <c r="H18" s="652" t="s">
        <v>809</v>
      </c>
      <c r="I18" s="653">
        <v>0</v>
      </c>
      <c r="J18" s="653"/>
      <c r="K18" s="653"/>
      <c r="L18" s="653"/>
      <c r="M18" s="653"/>
      <c r="N18" s="653"/>
      <c r="O18" s="653"/>
      <c r="P18" s="653"/>
      <c r="Q18" s="653"/>
      <c r="R18" s="653"/>
      <c r="S18" s="653"/>
      <c r="T18" s="653"/>
      <c r="U18" s="653"/>
      <c r="V18" s="653"/>
      <c r="W18" s="653"/>
      <c r="X18" s="653"/>
      <c r="Y18" s="653">
        <f t="shared" si="1"/>
        <v>0</v>
      </c>
      <c r="Z18" s="653">
        <f t="shared" si="1"/>
        <v>0</v>
      </c>
      <c r="AA18" s="653">
        <f t="shared" si="1"/>
        <v>0</v>
      </c>
      <c r="AB18" s="653">
        <f t="shared" si="1"/>
        <v>0</v>
      </c>
      <c r="AC18" s="654"/>
      <c r="AD18" s="639"/>
      <c r="AE18" s="639"/>
      <c r="AF18" s="639"/>
      <c r="AG18" s="639"/>
      <c r="AH18" s="639"/>
      <c r="AI18" s="639"/>
      <c r="AJ18" s="639"/>
      <c r="AK18" s="639"/>
      <c r="AL18" s="639"/>
      <c r="AM18" s="639"/>
      <c r="AN18" s="639"/>
      <c r="AO18" s="639"/>
      <c r="AP18" s="639"/>
      <c r="AQ18" s="639"/>
      <c r="AR18" s="639"/>
      <c r="AS18" s="639"/>
      <c r="AT18" s="639"/>
      <c r="AU18" s="639"/>
      <c r="AV18" s="639"/>
    </row>
    <row r="19" spans="1:1392" ht="24.75" customHeight="1" thickTop="1" thickBot="1">
      <c r="A19" s="649">
        <v>2</v>
      </c>
      <c r="B19" s="650" t="s">
        <v>345</v>
      </c>
      <c r="C19" s="650" t="s">
        <v>382</v>
      </c>
      <c r="D19" s="650" t="s">
        <v>358</v>
      </c>
      <c r="E19" s="650" t="s">
        <v>345</v>
      </c>
      <c r="F19" s="650" t="s">
        <v>358</v>
      </c>
      <c r="G19" s="650"/>
      <c r="H19" s="652" t="s">
        <v>810</v>
      </c>
      <c r="I19" s="653">
        <v>0</v>
      </c>
      <c r="J19" s="653"/>
      <c r="K19" s="653"/>
      <c r="L19" s="653"/>
      <c r="M19" s="653"/>
      <c r="N19" s="653"/>
      <c r="O19" s="653"/>
      <c r="P19" s="653"/>
      <c r="Q19" s="653"/>
      <c r="R19" s="653"/>
      <c r="S19" s="653"/>
      <c r="T19" s="653"/>
      <c r="U19" s="653"/>
      <c r="V19" s="653"/>
      <c r="W19" s="653"/>
      <c r="X19" s="653"/>
      <c r="Y19" s="653">
        <f t="shared" ref="Y19:AB30" si="11">+I19+M19+Q19+U19</f>
        <v>0</v>
      </c>
      <c r="Z19" s="653">
        <f t="shared" si="11"/>
        <v>0</v>
      </c>
      <c r="AA19" s="653">
        <f t="shared" si="11"/>
        <v>0</v>
      </c>
      <c r="AB19" s="653">
        <f t="shared" si="11"/>
        <v>0</v>
      </c>
      <c r="AC19" s="654"/>
      <c r="AD19" s="639"/>
      <c r="AE19" s="639"/>
      <c r="AF19" s="639"/>
      <c r="AG19" s="639"/>
      <c r="AH19" s="639"/>
      <c r="AI19" s="639"/>
      <c r="AJ19" s="639"/>
      <c r="AK19" s="639"/>
      <c r="AL19" s="639"/>
      <c r="AM19" s="639"/>
      <c r="AN19" s="639"/>
      <c r="AO19" s="639"/>
      <c r="AP19" s="639"/>
      <c r="AQ19" s="639"/>
      <c r="AR19" s="639"/>
      <c r="AS19" s="639"/>
      <c r="AT19" s="639"/>
      <c r="AU19" s="639"/>
      <c r="AV19" s="639"/>
    </row>
    <row r="20" spans="1:1392" ht="24.75" customHeight="1" thickTop="1" thickBot="1">
      <c r="A20" s="656">
        <v>2</v>
      </c>
      <c r="B20" s="657" t="s">
        <v>345</v>
      </c>
      <c r="C20" s="657" t="s">
        <v>382</v>
      </c>
      <c r="D20" s="657" t="s">
        <v>382</v>
      </c>
      <c r="E20" s="657"/>
      <c r="F20" s="657"/>
      <c r="G20" s="657"/>
      <c r="H20" s="658" t="s">
        <v>811</v>
      </c>
      <c r="I20" s="659">
        <f t="shared" ref="I20:X20" si="12">+I21+I22</f>
        <v>85000000</v>
      </c>
      <c r="J20" s="659">
        <f t="shared" si="12"/>
        <v>0</v>
      </c>
      <c r="K20" s="659">
        <f t="shared" si="12"/>
        <v>0</v>
      </c>
      <c r="L20" s="659">
        <f t="shared" si="12"/>
        <v>0</v>
      </c>
      <c r="M20" s="659">
        <f t="shared" si="12"/>
        <v>0</v>
      </c>
      <c r="N20" s="659">
        <f t="shared" si="12"/>
        <v>0</v>
      </c>
      <c r="O20" s="659">
        <f t="shared" si="12"/>
        <v>0</v>
      </c>
      <c r="P20" s="659">
        <f t="shared" si="12"/>
        <v>0</v>
      </c>
      <c r="Q20" s="659">
        <f t="shared" si="12"/>
        <v>0</v>
      </c>
      <c r="R20" s="659">
        <f t="shared" si="12"/>
        <v>0</v>
      </c>
      <c r="S20" s="659">
        <f t="shared" si="12"/>
        <v>0</v>
      </c>
      <c r="T20" s="659">
        <f t="shared" si="12"/>
        <v>0</v>
      </c>
      <c r="U20" s="659">
        <f t="shared" si="12"/>
        <v>0</v>
      </c>
      <c r="V20" s="659">
        <f t="shared" si="12"/>
        <v>0</v>
      </c>
      <c r="W20" s="659">
        <f t="shared" si="12"/>
        <v>0</v>
      </c>
      <c r="X20" s="659">
        <f t="shared" si="12"/>
        <v>0</v>
      </c>
      <c r="Y20" s="659">
        <f t="shared" si="11"/>
        <v>85000000</v>
      </c>
      <c r="Z20" s="659">
        <f t="shared" si="11"/>
        <v>0</v>
      </c>
      <c r="AA20" s="659">
        <f t="shared" si="11"/>
        <v>0</v>
      </c>
      <c r="AB20" s="659">
        <f t="shared" si="11"/>
        <v>0</v>
      </c>
      <c r="AC20" s="646"/>
      <c r="AD20" s="655"/>
      <c r="AE20" s="655"/>
      <c r="AF20" s="655"/>
      <c r="AG20" s="655"/>
      <c r="AH20" s="655"/>
      <c r="AI20" s="655"/>
      <c r="AJ20" s="655"/>
      <c r="AK20" s="655"/>
      <c r="AL20" s="655"/>
      <c r="AM20" s="655"/>
      <c r="AN20" s="655"/>
      <c r="AO20" s="655"/>
      <c r="AP20" s="655"/>
      <c r="AQ20" s="655"/>
      <c r="AR20" s="655"/>
      <c r="AS20" s="655"/>
      <c r="AT20" s="655"/>
      <c r="AU20" s="655"/>
      <c r="AV20" s="655"/>
    </row>
    <row r="21" spans="1:1392" ht="24.75" customHeight="1" thickTop="1" thickBot="1">
      <c r="A21" s="649">
        <v>2</v>
      </c>
      <c r="B21" s="650" t="s">
        <v>345</v>
      </c>
      <c r="C21" s="650" t="s">
        <v>382</v>
      </c>
      <c r="D21" s="650" t="s">
        <v>382</v>
      </c>
      <c r="E21" s="650" t="s">
        <v>345</v>
      </c>
      <c r="F21" s="650"/>
      <c r="G21" s="650"/>
      <c r="H21" s="652" t="s">
        <v>812</v>
      </c>
      <c r="I21" s="653"/>
      <c r="J21" s="653"/>
      <c r="K21" s="653"/>
      <c r="L21" s="653"/>
      <c r="M21" s="653"/>
      <c r="N21" s="653"/>
      <c r="O21" s="653"/>
      <c r="P21" s="653"/>
      <c r="Q21" s="653"/>
      <c r="R21" s="653"/>
      <c r="S21" s="653"/>
      <c r="T21" s="653"/>
      <c r="U21" s="653"/>
      <c r="V21" s="653"/>
      <c r="W21" s="653"/>
      <c r="X21" s="653"/>
      <c r="Y21" s="653">
        <f t="shared" si="11"/>
        <v>0</v>
      </c>
      <c r="Z21" s="653">
        <f t="shared" si="11"/>
        <v>0</v>
      </c>
      <c r="AA21" s="653">
        <f t="shared" si="11"/>
        <v>0</v>
      </c>
      <c r="AB21" s="653">
        <f t="shared" si="11"/>
        <v>0</v>
      </c>
      <c r="AC21" s="654"/>
      <c r="AD21" s="639"/>
      <c r="AE21" s="639"/>
      <c r="AF21" s="639"/>
      <c r="AG21" s="639"/>
      <c r="AH21" s="639"/>
      <c r="AI21" s="639"/>
      <c r="AJ21" s="639"/>
      <c r="AK21" s="639"/>
      <c r="AL21" s="639"/>
      <c r="AM21" s="639"/>
      <c r="AN21" s="639"/>
      <c r="AO21" s="639"/>
      <c r="AP21" s="639"/>
      <c r="AQ21" s="639"/>
      <c r="AR21" s="639"/>
      <c r="AS21" s="639"/>
      <c r="AT21" s="639"/>
      <c r="AU21" s="639"/>
      <c r="AV21" s="639"/>
    </row>
    <row r="22" spans="1:1392" ht="24.75" customHeight="1" thickTop="1" thickBot="1">
      <c r="A22" s="649">
        <v>2</v>
      </c>
      <c r="B22" s="650" t="s">
        <v>345</v>
      </c>
      <c r="C22" s="650" t="s">
        <v>382</v>
      </c>
      <c r="D22" s="650" t="s">
        <v>382</v>
      </c>
      <c r="E22" s="650" t="s">
        <v>358</v>
      </c>
      <c r="F22" s="650"/>
      <c r="G22" s="650"/>
      <c r="H22" s="652" t="s">
        <v>813</v>
      </c>
      <c r="I22" s="653">
        <v>85000000</v>
      </c>
      <c r="J22" s="653">
        <v>0</v>
      </c>
      <c r="K22" s="653">
        <v>0</v>
      </c>
      <c r="L22" s="653">
        <v>0</v>
      </c>
      <c r="M22" s="653"/>
      <c r="N22" s="653"/>
      <c r="O22" s="653"/>
      <c r="P22" s="653"/>
      <c r="Q22" s="653"/>
      <c r="R22" s="653"/>
      <c r="S22" s="653"/>
      <c r="T22" s="653"/>
      <c r="U22" s="653"/>
      <c r="V22" s="653"/>
      <c r="W22" s="653"/>
      <c r="X22" s="653"/>
      <c r="Y22" s="653">
        <f t="shared" si="11"/>
        <v>85000000</v>
      </c>
      <c r="Z22" s="653">
        <f t="shared" si="11"/>
        <v>0</v>
      </c>
      <c r="AA22" s="653">
        <f t="shared" si="11"/>
        <v>0</v>
      </c>
      <c r="AB22" s="653">
        <f t="shared" si="11"/>
        <v>0</v>
      </c>
      <c r="AC22" s="654"/>
      <c r="AD22" s="639"/>
      <c r="AE22" s="639"/>
      <c r="AF22" s="639"/>
      <c r="AG22" s="639"/>
      <c r="AH22" s="639"/>
      <c r="AI22" s="639"/>
      <c r="AJ22" s="639"/>
      <c r="AK22" s="639"/>
      <c r="AL22" s="639"/>
      <c r="AM22" s="639"/>
      <c r="AN22" s="639"/>
      <c r="AO22" s="639"/>
      <c r="AP22" s="639"/>
      <c r="AQ22" s="639"/>
      <c r="AR22" s="639"/>
      <c r="AS22" s="639"/>
      <c r="AT22" s="639"/>
      <c r="AU22" s="639"/>
      <c r="AV22" s="639"/>
    </row>
    <row r="23" spans="1:1392" s="664" customFormat="1" ht="24.75" customHeight="1" thickTop="1" thickBot="1">
      <c r="A23" s="648">
        <v>2</v>
      </c>
      <c r="B23" s="642" t="s">
        <v>345</v>
      </c>
      <c r="C23" s="642" t="s">
        <v>386</v>
      </c>
      <c r="D23" s="642"/>
      <c r="E23" s="642"/>
      <c r="F23" s="642"/>
      <c r="G23" s="642"/>
      <c r="H23" s="644" t="s">
        <v>814</v>
      </c>
      <c r="I23" s="645">
        <f t="shared" ref="I23:X23" si="13">+I24+I28+I30+I32</f>
        <v>491525668</v>
      </c>
      <c r="J23" s="645">
        <f t="shared" si="13"/>
        <v>91189586.700000003</v>
      </c>
      <c r="K23" s="645">
        <f t="shared" si="13"/>
        <v>90717883.5</v>
      </c>
      <c r="L23" s="645">
        <f t="shared" si="13"/>
        <v>90717883.5</v>
      </c>
      <c r="M23" s="645">
        <f t="shared" si="13"/>
        <v>16671000</v>
      </c>
      <c r="N23" s="645">
        <f t="shared" si="13"/>
        <v>7894000</v>
      </c>
      <c r="O23" s="645">
        <f t="shared" si="13"/>
        <v>7894000</v>
      </c>
      <c r="P23" s="645">
        <f t="shared" si="13"/>
        <v>7894000</v>
      </c>
      <c r="Q23" s="645">
        <f t="shared" si="13"/>
        <v>0</v>
      </c>
      <c r="R23" s="645">
        <f t="shared" si="13"/>
        <v>0</v>
      </c>
      <c r="S23" s="645">
        <f t="shared" si="13"/>
        <v>0</v>
      </c>
      <c r="T23" s="645">
        <f t="shared" si="13"/>
        <v>0</v>
      </c>
      <c r="U23" s="645">
        <f t="shared" si="13"/>
        <v>0</v>
      </c>
      <c r="V23" s="645">
        <f t="shared" si="13"/>
        <v>0</v>
      </c>
      <c r="W23" s="645">
        <f t="shared" si="13"/>
        <v>0</v>
      </c>
      <c r="X23" s="645">
        <f t="shared" si="13"/>
        <v>0</v>
      </c>
      <c r="Y23" s="645">
        <f t="shared" si="11"/>
        <v>508196668</v>
      </c>
      <c r="Z23" s="645">
        <f t="shared" si="11"/>
        <v>99083586.700000003</v>
      </c>
      <c r="AA23" s="645">
        <f t="shared" si="11"/>
        <v>98611883.5</v>
      </c>
      <c r="AB23" s="645">
        <f t="shared" si="11"/>
        <v>98611883.5</v>
      </c>
      <c r="AC23" s="661"/>
      <c r="AD23" s="662"/>
      <c r="AE23" s="662"/>
      <c r="AF23" s="662"/>
      <c r="AG23" s="662"/>
      <c r="AH23" s="662"/>
      <c r="AI23" s="662"/>
      <c r="AJ23" s="662"/>
      <c r="AK23" s="662"/>
      <c r="AL23" s="662"/>
      <c r="AM23" s="662"/>
      <c r="AN23" s="662"/>
      <c r="AO23" s="662"/>
      <c r="AP23" s="662"/>
      <c r="AQ23" s="662"/>
      <c r="AR23" s="662"/>
      <c r="AS23" s="662"/>
      <c r="AT23" s="662"/>
      <c r="AU23" s="662"/>
      <c r="AV23" s="662"/>
      <c r="AW23" s="663"/>
      <c r="AX23" s="663"/>
      <c r="AY23" s="663"/>
      <c r="AZ23" s="663"/>
      <c r="BA23" s="663"/>
      <c r="BB23" s="663"/>
      <c r="BC23" s="663"/>
      <c r="BD23" s="663"/>
      <c r="BE23" s="663"/>
      <c r="BF23" s="663"/>
      <c r="BG23" s="663"/>
      <c r="BH23" s="663"/>
      <c r="BI23" s="663"/>
      <c r="BJ23" s="663"/>
      <c r="BK23" s="663"/>
      <c r="BL23" s="663"/>
      <c r="BM23" s="663"/>
      <c r="BN23" s="663"/>
      <c r="BO23" s="663"/>
      <c r="BP23" s="663"/>
      <c r="BQ23" s="663"/>
      <c r="BR23" s="663"/>
      <c r="BS23" s="663"/>
      <c r="BT23" s="663"/>
      <c r="BU23" s="663"/>
      <c r="BV23" s="663"/>
      <c r="BW23" s="663"/>
      <c r="BX23" s="663"/>
      <c r="BY23" s="663"/>
      <c r="BZ23" s="663"/>
      <c r="CA23" s="663"/>
      <c r="CB23" s="663"/>
      <c r="CC23" s="663"/>
      <c r="CD23" s="663"/>
      <c r="CE23" s="663"/>
      <c r="CF23" s="663"/>
      <c r="CG23" s="663"/>
      <c r="CH23" s="663"/>
      <c r="CI23" s="663"/>
      <c r="CJ23" s="663"/>
      <c r="CK23" s="663"/>
      <c r="CL23" s="663"/>
      <c r="CM23" s="663"/>
      <c r="CN23" s="663"/>
      <c r="CO23" s="663"/>
      <c r="CP23" s="663"/>
      <c r="CQ23" s="663"/>
      <c r="CR23" s="663"/>
      <c r="CS23" s="663"/>
      <c r="CT23" s="663"/>
      <c r="CU23" s="663"/>
      <c r="CV23" s="663"/>
      <c r="CW23" s="663"/>
      <c r="CX23" s="663"/>
      <c r="CY23" s="663"/>
      <c r="CZ23" s="663"/>
      <c r="DA23" s="663"/>
      <c r="DB23" s="663"/>
      <c r="DC23" s="663"/>
      <c r="DD23" s="663"/>
      <c r="DE23" s="663"/>
      <c r="DF23" s="663"/>
      <c r="DG23" s="663"/>
      <c r="DH23" s="663"/>
      <c r="DI23" s="663"/>
      <c r="DJ23" s="663"/>
      <c r="DK23" s="663"/>
      <c r="DL23" s="663"/>
      <c r="DM23" s="663"/>
      <c r="DN23" s="663"/>
      <c r="DO23" s="663"/>
      <c r="DP23" s="663"/>
      <c r="DQ23" s="663"/>
      <c r="DR23" s="663"/>
      <c r="DS23" s="663"/>
      <c r="DT23" s="663"/>
      <c r="DU23" s="663"/>
      <c r="DV23" s="663"/>
      <c r="DW23" s="663"/>
      <c r="DX23" s="663"/>
      <c r="DY23" s="663"/>
      <c r="DZ23" s="663"/>
      <c r="EA23" s="663"/>
      <c r="EB23" s="663"/>
      <c r="EC23" s="663"/>
      <c r="ED23" s="663"/>
      <c r="EE23" s="663"/>
      <c r="EF23" s="663"/>
      <c r="EG23" s="663"/>
      <c r="EH23" s="663"/>
      <c r="EI23" s="663"/>
      <c r="EJ23" s="663"/>
      <c r="EK23" s="663"/>
      <c r="EL23" s="663"/>
      <c r="EM23" s="663"/>
      <c r="EN23" s="663"/>
      <c r="EO23" s="663"/>
      <c r="EP23" s="663"/>
      <c r="EQ23" s="663"/>
      <c r="ER23" s="663"/>
      <c r="ES23" s="663"/>
      <c r="ET23" s="663"/>
      <c r="EU23" s="663"/>
      <c r="EV23" s="663"/>
      <c r="EW23" s="663"/>
      <c r="EX23" s="663"/>
      <c r="EY23" s="663"/>
      <c r="EZ23" s="663"/>
      <c r="FA23" s="663"/>
      <c r="FB23" s="663"/>
      <c r="FC23" s="663"/>
      <c r="FD23" s="663"/>
      <c r="FE23" s="663"/>
      <c r="FF23" s="663"/>
      <c r="FG23" s="663"/>
      <c r="FH23" s="663"/>
      <c r="FI23" s="663"/>
      <c r="FJ23" s="663"/>
      <c r="FK23" s="663"/>
      <c r="FL23" s="663"/>
      <c r="FM23" s="663"/>
      <c r="FN23" s="663"/>
      <c r="FO23" s="663"/>
      <c r="FP23" s="663"/>
      <c r="FQ23" s="663"/>
      <c r="FR23" s="663"/>
      <c r="FS23" s="663"/>
      <c r="FT23" s="663"/>
      <c r="FU23" s="663"/>
      <c r="FV23" s="663"/>
      <c r="FW23" s="663"/>
      <c r="FX23" s="663"/>
      <c r="FY23" s="663"/>
      <c r="FZ23" s="663"/>
      <c r="GA23" s="663"/>
      <c r="GB23" s="663"/>
      <c r="GC23" s="663"/>
      <c r="GD23" s="663"/>
      <c r="GE23" s="663"/>
      <c r="GF23" s="663"/>
      <c r="GG23" s="663"/>
      <c r="GH23" s="663"/>
      <c r="GI23" s="663"/>
      <c r="GJ23" s="663"/>
      <c r="GK23" s="663"/>
      <c r="GL23" s="663"/>
      <c r="GM23" s="663"/>
      <c r="GN23" s="663"/>
      <c r="GO23" s="663"/>
      <c r="GP23" s="663"/>
      <c r="GQ23" s="663"/>
      <c r="GR23" s="663"/>
      <c r="GS23" s="663"/>
      <c r="GT23" s="663"/>
      <c r="GU23" s="663"/>
      <c r="GV23" s="663"/>
      <c r="GW23" s="663"/>
      <c r="GX23" s="663"/>
      <c r="GY23" s="663"/>
      <c r="GZ23" s="663"/>
      <c r="HA23" s="663"/>
      <c r="HB23" s="663"/>
      <c r="HC23" s="663"/>
      <c r="HD23" s="663"/>
      <c r="HE23" s="663"/>
      <c r="HF23" s="663"/>
      <c r="HG23" s="663"/>
      <c r="HH23" s="663"/>
      <c r="HI23" s="663"/>
      <c r="HJ23" s="663"/>
      <c r="HK23" s="663"/>
      <c r="HL23" s="663"/>
      <c r="HM23" s="663"/>
      <c r="HN23" s="663"/>
      <c r="HO23" s="663"/>
      <c r="HP23" s="663"/>
      <c r="HQ23" s="663"/>
      <c r="HR23" s="663"/>
      <c r="HS23" s="663"/>
      <c r="HT23" s="663"/>
      <c r="HU23" s="663"/>
      <c r="HV23" s="663"/>
      <c r="HW23" s="663"/>
      <c r="HX23" s="663"/>
      <c r="HY23" s="663"/>
      <c r="HZ23" s="663"/>
      <c r="IA23" s="663"/>
      <c r="IB23" s="663"/>
      <c r="IC23" s="663"/>
      <c r="ID23" s="663"/>
      <c r="IE23" s="663"/>
      <c r="IF23" s="663"/>
      <c r="IG23" s="663"/>
      <c r="IH23" s="663"/>
      <c r="II23" s="663"/>
      <c r="IJ23" s="663"/>
      <c r="IK23" s="663"/>
      <c r="IL23" s="663"/>
      <c r="IM23" s="663"/>
      <c r="IN23" s="663"/>
      <c r="IO23" s="663"/>
      <c r="IP23" s="663"/>
      <c r="IQ23" s="663"/>
      <c r="IR23" s="663"/>
      <c r="IS23" s="663"/>
      <c r="IT23" s="663"/>
      <c r="IU23" s="663"/>
      <c r="IV23" s="663"/>
      <c r="IW23" s="663"/>
      <c r="IX23" s="663"/>
      <c r="IY23" s="663"/>
      <c r="IZ23" s="663"/>
      <c r="JA23" s="663"/>
      <c r="JB23" s="663"/>
      <c r="JC23" s="663"/>
      <c r="JD23" s="663"/>
      <c r="JE23" s="663"/>
      <c r="JF23" s="663"/>
      <c r="JG23" s="663"/>
      <c r="JH23" s="663"/>
      <c r="JI23" s="663"/>
      <c r="JJ23" s="663"/>
      <c r="JK23" s="663"/>
      <c r="JL23" s="663"/>
      <c r="JM23" s="663"/>
      <c r="JN23" s="663"/>
      <c r="JO23" s="663"/>
      <c r="JP23" s="663"/>
      <c r="JQ23" s="663"/>
      <c r="JR23" s="663"/>
      <c r="JS23" s="663"/>
      <c r="JT23" s="663"/>
      <c r="JU23" s="663"/>
      <c r="JV23" s="663"/>
      <c r="JW23" s="663"/>
      <c r="JX23" s="663"/>
      <c r="JY23" s="663"/>
      <c r="JZ23" s="663"/>
      <c r="KA23" s="663"/>
      <c r="KB23" s="663"/>
      <c r="KC23" s="663"/>
      <c r="KD23" s="663"/>
      <c r="KE23" s="663"/>
      <c r="KF23" s="663"/>
      <c r="KG23" s="663"/>
      <c r="KH23" s="663"/>
      <c r="KI23" s="663"/>
      <c r="KJ23" s="663"/>
      <c r="KK23" s="663"/>
      <c r="KL23" s="663"/>
      <c r="KM23" s="663"/>
      <c r="KN23" s="663"/>
      <c r="KO23" s="663"/>
      <c r="KP23" s="663"/>
      <c r="KQ23" s="663"/>
      <c r="KR23" s="663"/>
      <c r="KS23" s="663"/>
      <c r="KT23" s="663"/>
      <c r="KU23" s="663"/>
      <c r="KV23" s="663"/>
      <c r="KW23" s="663"/>
      <c r="KX23" s="663"/>
      <c r="KY23" s="663"/>
      <c r="KZ23" s="663"/>
      <c r="LA23" s="663"/>
      <c r="LB23" s="663"/>
      <c r="LC23" s="663"/>
      <c r="LD23" s="663"/>
      <c r="LE23" s="663"/>
      <c r="LF23" s="663"/>
      <c r="LG23" s="663"/>
      <c r="LH23" s="663"/>
      <c r="LI23" s="663"/>
      <c r="LJ23" s="663"/>
      <c r="LK23" s="663"/>
      <c r="LL23" s="663"/>
      <c r="LM23" s="663"/>
      <c r="LN23" s="663"/>
      <c r="LO23" s="663"/>
      <c r="LP23" s="663"/>
      <c r="LQ23" s="663"/>
      <c r="LR23" s="663"/>
      <c r="LS23" s="663"/>
      <c r="LT23" s="663"/>
      <c r="LU23" s="663"/>
      <c r="LV23" s="663"/>
      <c r="LW23" s="663"/>
      <c r="LX23" s="663"/>
      <c r="LY23" s="663"/>
      <c r="LZ23" s="663"/>
      <c r="MA23" s="663"/>
      <c r="MB23" s="663"/>
      <c r="MC23" s="663"/>
      <c r="MD23" s="663"/>
      <c r="ME23" s="663"/>
      <c r="MF23" s="663"/>
      <c r="MG23" s="663"/>
      <c r="MH23" s="663"/>
      <c r="MI23" s="663"/>
      <c r="MJ23" s="663"/>
      <c r="MK23" s="663"/>
      <c r="ML23" s="663"/>
      <c r="MM23" s="663"/>
      <c r="MN23" s="663"/>
      <c r="MO23" s="663"/>
      <c r="MP23" s="663"/>
      <c r="MQ23" s="663"/>
      <c r="MR23" s="663"/>
      <c r="MS23" s="663"/>
      <c r="MT23" s="663"/>
      <c r="MU23" s="663"/>
      <c r="MV23" s="663"/>
      <c r="MW23" s="663"/>
      <c r="MX23" s="663"/>
      <c r="MY23" s="663"/>
      <c r="MZ23" s="663"/>
      <c r="NA23" s="663"/>
      <c r="NB23" s="663"/>
      <c r="NC23" s="663"/>
      <c r="ND23" s="663"/>
      <c r="NE23" s="663"/>
      <c r="NF23" s="663"/>
      <c r="NG23" s="663"/>
      <c r="NH23" s="663"/>
      <c r="NI23" s="663"/>
      <c r="NJ23" s="663"/>
      <c r="NK23" s="663"/>
      <c r="NL23" s="663"/>
      <c r="NM23" s="663"/>
      <c r="NN23" s="663"/>
      <c r="NO23" s="663"/>
      <c r="NP23" s="663"/>
      <c r="NQ23" s="663"/>
      <c r="NR23" s="663"/>
      <c r="NS23" s="663"/>
      <c r="NT23" s="663"/>
      <c r="NU23" s="663"/>
      <c r="NV23" s="663"/>
      <c r="NW23" s="663"/>
      <c r="NX23" s="663"/>
      <c r="NY23" s="663"/>
      <c r="NZ23" s="663"/>
      <c r="OA23" s="663"/>
      <c r="OB23" s="663"/>
      <c r="OC23" s="663"/>
      <c r="OD23" s="663"/>
      <c r="OE23" s="663"/>
      <c r="OF23" s="663"/>
      <c r="OG23" s="663"/>
      <c r="OH23" s="663"/>
      <c r="OI23" s="663"/>
      <c r="OJ23" s="663"/>
      <c r="OK23" s="663"/>
      <c r="OL23" s="663"/>
      <c r="OM23" s="663"/>
      <c r="ON23" s="663"/>
      <c r="OO23" s="663"/>
      <c r="OP23" s="663"/>
      <c r="OQ23" s="663"/>
      <c r="OR23" s="663"/>
      <c r="OS23" s="663"/>
      <c r="OT23" s="663"/>
      <c r="OU23" s="663"/>
      <c r="OV23" s="663"/>
      <c r="OW23" s="663"/>
      <c r="OX23" s="663"/>
      <c r="OY23" s="663"/>
      <c r="OZ23" s="663"/>
      <c r="PA23" s="663"/>
      <c r="PB23" s="663"/>
      <c r="PC23" s="663"/>
      <c r="PD23" s="663"/>
      <c r="PE23" s="663"/>
      <c r="PF23" s="663"/>
      <c r="PG23" s="663"/>
      <c r="PH23" s="663"/>
      <c r="PI23" s="663"/>
      <c r="PJ23" s="663"/>
      <c r="PK23" s="663"/>
      <c r="PL23" s="663"/>
      <c r="PM23" s="663"/>
      <c r="PN23" s="663"/>
      <c r="PO23" s="663"/>
      <c r="PP23" s="663"/>
      <c r="PQ23" s="663"/>
      <c r="PR23" s="663"/>
      <c r="PS23" s="663"/>
      <c r="PT23" s="663"/>
      <c r="PU23" s="663"/>
      <c r="PV23" s="663"/>
      <c r="PW23" s="663"/>
      <c r="PX23" s="663"/>
      <c r="PY23" s="663"/>
      <c r="PZ23" s="663"/>
      <c r="QA23" s="663"/>
      <c r="QB23" s="663"/>
      <c r="QC23" s="663"/>
      <c r="QD23" s="663"/>
      <c r="QE23" s="663"/>
      <c r="QF23" s="663"/>
      <c r="QG23" s="663"/>
      <c r="QH23" s="663"/>
      <c r="QI23" s="663"/>
      <c r="QJ23" s="663"/>
      <c r="QK23" s="663"/>
      <c r="QL23" s="663"/>
      <c r="QM23" s="663"/>
      <c r="QN23" s="663"/>
      <c r="QO23" s="663"/>
      <c r="QP23" s="663"/>
      <c r="QQ23" s="663"/>
      <c r="QR23" s="663"/>
      <c r="QS23" s="663"/>
      <c r="QT23" s="663"/>
      <c r="QU23" s="663"/>
      <c r="QV23" s="663"/>
      <c r="QW23" s="663"/>
      <c r="QX23" s="663"/>
      <c r="QY23" s="663"/>
      <c r="QZ23" s="663"/>
      <c r="RA23" s="663"/>
      <c r="RB23" s="663"/>
      <c r="RC23" s="663"/>
      <c r="RD23" s="663"/>
      <c r="RE23" s="663"/>
      <c r="RF23" s="663"/>
      <c r="RG23" s="663"/>
      <c r="RH23" s="663"/>
      <c r="RI23" s="663"/>
      <c r="RJ23" s="663"/>
      <c r="RK23" s="663"/>
      <c r="RL23" s="663"/>
      <c r="RM23" s="663"/>
      <c r="RN23" s="663"/>
      <c r="RO23" s="663"/>
      <c r="RP23" s="663"/>
      <c r="RQ23" s="663"/>
      <c r="RR23" s="663"/>
      <c r="RS23" s="663"/>
      <c r="RT23" s="663"/>
      <c r="RU23" s="663"/>
      <c r="RV23" s="663"/>
      <c r="RW23" s="663"/>
      <c r="RX23" s="663"/>
      <c r="RY23" s="663"/>
      <c r="RZ23" s="663"/>
      <c r="SA23" s="663"/>
      <c r="SB23" s="663"/>
      <c r="SC23" s="663"/>
      <c r="SD23" s="663"/>
      <c r="SE23" s="663"/>
      <c r="SF23" s="663"/>
      <c r="SG23" s="663"/>
      <c r="SH23" s="663"/>
      <c r="SI23" s="663"/>
      <c r="SJ23" s="663"/>
      <c r="SK23" s="663"/>
      <c r="SL23" s="663"/>
      <c r="SM23" s="663"/>
      <c r="SN23" s="663"/>
      <c r="SO23" s="663"/>
      <c r="SP23" s="663"/>
      <c r="SQ23" s="663"/>
      <c r="SR23" s="663"/>
      <c r="SS23" s="663"/>
      <c r="ST23" s="663"/>
      <c r="SU23" s="663"/>
      <c r="SV23" s="663"/>
      <c r="SW23" s="663"/>
      <c r="SX23" s="663"/>
      <c r="SY23" s="663"/>
      <c r="SZ23" s="663"/>
      <c r="TA23" s="663"/>
      <c r="TB23" s="663"/>
      <c r="TC23" s="663"/>
      <c r="TD23" s="663"/>
      <c r="TE23" s="663"/>
      <c r="TF23" s="663"/>
      <c r="TG23" s="663"/>
      <c r="TH23" s="663"/>
      <c r="TI23" s="663"/>
      <c r="TJ23" s="663"/>
      <c r="TK23" s="663"/>
      <c r="TL23" s="663"/>
      <c r="TM23" s="663"/>
      <c r="TN23" s="663"/>
      <c r="TO23" s="663"/>
      <c r="TP23" s="663"/>
      <c r="TQ23" s="663"/>
      <c r="TR23" s="663"/>
      <c r="TS23" s="663"/>
      <c r="TT23" s="663"/>
      <c r="TU23" s="663"/>
      <c r="TV23" s="663"/>
      <c r="TW23" s="663"/>
      <c r="TX23" s="663"/>
      <c r="TY23" s="663"/>
      <c r="TZ23" s="663"/>
      <c r="UA23" s="663"/>
      <c r="UB23" s="663"/>
      <c r="UC23" s="663"/>
      <c r="UD23" s="663"/>
      <c r="UE23" s="663"/>
      <c r="UF23" s="663"/>
      <c r="UG23" s="663"/>
      <c r="UH23" s="663"/>
      <c r="UI23" s="663"/>
      <c r="UJ23" s="663"/>
      <c r="UK23" s="663"/>
      <c r="UL23" s="663"/>
      <c r="UM23" s="663"/>
      <c r="UN23" s="663"/>
      <c r="UO23" s="663"/>
      <c r="UP23" s="663"/>
      <c r="UQ23" s="663"/>
      <c r="UR23" s="663"/>
      <c r="US23" s="663"/>
      <c r="UT23" s="663"/>
      <c r="UU23" s="663"/>
      <c r="UV23" s="663"/>
      <c r="UW23" s="663"/>
      <c r="UX23" s="663"/>
      <c r="UY23" s="663"/>
      <c r="UZ23" s="663"/>
      <c r="VA23" s="663"/>
      <c r="VB23" s="663"/>
      <c r="VC23" s="663"/>
      <c r="VD23" s="663"/>
      <c r="VE23" s="663"/>
      <c r="VF23" s="663"/>
      <c r="VG23" s="663"/>
      <c r="VH23" s="663"/>
      <c r="VI23" s="663"/>
      <c r="VJ23" s="663"/>
      <c r="VK23" s="663"/>
      <c r="VL23" s="663"/>
      <c r="VM23" s="663"/>
      <c r="VN23" s="663"/>
      <c r="VO23" s="663"/>
      <c r="VP23" s="663"/>
      <c r="VQ23" s="663"/>
      <c r="VR23" s="663"/>
      <c r="VS23" s="663"/>
      <c r="VT23" s="663"/>
      <c r="VU23" s="663"/>
      <c r="VV23" s="663"/>
      <c r="VW23" s="663"/>
      <c r="VX23" s="663"/>
      <c r="VY23" s="663"/>
      <c r="VZ23" s="663"/>
      <c r="WA23" s="663"/>
      <c r="WB23" s="663"/>
      <c r="WC23" s="663"/>
      <c r="WD23" s="663"/>
      <c r="WE23" s="663"/>
      <c r="WF23" s="663"/>
      <c r="WG23" s="663"/>
      <c r="WH23" s="663"/>
      <c r="WI23" s="663"/>
      <c r="WJ23" s="663"/>
      <c r="WK23" s="663"/>
      <c r="WL23" s="663"/>
      <c r="WM23" s="663"/>
      <c r="WN23" s="663"/>
      <c r="WO23" s="663"/>
      <c r="WP23" s="663"/>
      <c r="WQ23" s="663"/>
      <c r="WR23" s="663"/>
      <c r="WS23" s="663"/>
      <c r="WT23" s="663"/>
      <c r="WU23" s="663"/>
      <c r="WV23" s="663"/>
      <c r="WW23" s="663"/>
      <c r="WX23" s="663"/>
      <c r="WY23" s="663"/>
      <c r="WZ23" s="663"/>
      <c r="XA23" s="663"/>
      <c r="XB23" s="663"/>
      <c r="XC23" s="663"/>
      <c r="XD23" s="663"/>
      <c r="XE23" s="663"/>
      <c r="XF23" s="663"/>
      <c r="XG23" s="663"/>
      <c r="XH23" s="663"/>
      <c r="XI23" s="663"/>
      <c r="XJ23" s="663"/>
      <c r="XK23" s="663"/>
      <c r="XL23" s="663"/>
      <c r="XM23" s="663"/>
      <c r="XN23" s="663"/>
      <c r="XO23" s="663"/>
      <c r="XP23" s="663"/>
      <c r="XQ23" s="663"/>
      <c r="XR23" s="663"/>
      <c r="XS23" s="663"/>
      <c r="XT23" s="663"/>
      <c r="XU23" s="663"/>
      <c r="XV23" s="663"/>
      <c r="XW23" s="663"/>
      <c r="XX23" s="663"/>
      <c r="XY23" s="663"/>
      <c r="XZ23" s="663"/>
      <c r="YA23" s="663"/>
      <c r="YB23" s="663"/>
      <c r="YC23" s="663"/>
      <c r="YD23" s="663"/>
      <c r="YE23" s="663"/>
      <c r="YF23" s="663"/>
      <c r="YG23" s="663"/>
      <c r="YH23" s="663"/>
      <c r="YI23" s="663"/>
      <c r="YJ23" s="663"/>
      <c r="YK23" s="663"/>
      <c r="YL23" s="663"/>
      <c r="YM23" s="663"/>
      <c r="YN23" s="663"/>
      <c r="YO23" s="663"/>
      <c r="YP23" s="663"/>
      <c r="YQ23" s="663"/>
      <c r="YR23" s="663"/>
      <c r="YS23" s="663"/>
      <c r="YT23" s="663"/>
      <c r="YU23" s="663"/>
      <c r="YV23" s="663"/>
      <c r="YW23" s="663"/>
      <c r="YX23" s="663"/>
      <c r="YY23" s="663"/>
      <c r="YZ23" s="663"/>
      <c r="ZA23" s="663"/>
      <c r="ZB23" s="663"/>
      <c r="ZC23" s="663"/>
      <c r="ZD23" s="663"/>
      <c r="ZE23" s="663"/>
      <c r="ZF23" s="663"/>
      <c r="ZG23" s="663"/>
      <c r="ZH23" s="663"/>
      <c r="ZI23" s="663"/>
      <c r="ZJ23" s="663"/>
      <c r="ZK23" s="663"/>
      <c r="ZL23" s="663"/>
      <c r="ZM23" s="663"/>
      <c r="ZN23" s="663"/>
      <c r="ZO23" s="663"/>
      <c r="ZP23" s="663"/>
      <c r="ZQ23" s="663"/>
      <c r="ZR23" s="663"/>
      <c r="ZS23" s="663"/>
      <c r="ZT23" s="663"/>
      <c r="ZU23" s="663"/>
      <c r="ZV23" s="663"/>
      <c r="ZW23" s="663"/>
      <c r="ZX23" s="663"/>
      <c r="ZY23" s="663"/>
      <c r="ZZ23" s="663"/>
      <c r="AAA23" s="663"/>
      <c r="AAB23" s="663"/>
      <c r="AAC23" s="663"/>
      <c r="AAD23" s="663"/>
      <c r="AAE23" s="663"/>
      <c r="AAF23" s="663"/>
      <c r="AAG23" s="663"/>
      <c r="AAH23" s="663"/>
      <c r="AAI23" s="663"/>
      <c r="AAJ23" s="663"/>
      <c r="AAK23" s="663"/>
      <c r="AAL23" s="663"/>
      <c r="AAM23" s="663"/>
      <c r="AAN23" s="663"/>
      <c r="AAO23" s="663"/>
      <c r="AAP23" s="663"/>
      <c r="AAQ23" s="663"/>
      <c r="AAR23" s="663"/>
      <c r="AAS23" s="663"/>
      <c r="AAT23" s="663"/>
      <c r="AAU23" s="663"/>
      <c r="AAV23" s="663"/>
      <c r="AAW23" s="663"/>
      <c r="AAX23" s="663"/>
      <c r="AAY23" s="663"/>
      <c r="AAZ23" s="663"/>
      <c r="ABA23" s="663"/>
      <c r="ABB23" s="663"/>
      <c r="ABC23" s="663"/>
      <c r="ABD23" s="663"/>
      <c r="ABE23" s="663"/>
      <c r="ABF23" s="663"/>
      <c r="ABG23" s="663"/>
      <c r="ABH23" s="663"/>
      <c r="ABI23" s="663"/>
      <c r="ABJ23" s="663"/>
      <c r="ABK23" s="663"/>
      <c r="ABL23" s="663"/>
      <c r="ABM23" s="663"/>
      <c r="ABN23" s="663"/>
      <c r="ABO23" s="663"/>
      <c r="ABP23" s="663"/>
      <c r="ABQ23" s="663"/>
      <c r="ABR23" s="663"/>
      <c r="ABS23" s="663"/>
      <c r="ABT23" s="663"/>
      <c r="ABU23" s="663"/>
      <c r="ABV23" s="663"/>
      <c r="ABW23" s="663"/>
      <c r="ABX23" s="663"/>
      <c r="ABY23" s="663"/>
      <c r="ABZ23" s="663"/>
      <c r="ACA23" s="663"/>
      <c r="ACB23" s="663"/>
      <c r="ACC23" s="663"/>
      <c r="ACD23" s="663"/>
      <c r="ACE23" s="663"/>
      <c r="ACF23" s="663"/>
      <c r="ACG23" s="663"/>
      <c r="ACH23" s="663"/>
      <c r="ACI23" s="663"/>
      <c r="ACJ23" s="663"/>
      <c r="ACK23" s="663"/>
      <c r="ACL23" s="663"/>
      <c r="ACM23" s="663"/>
      <c r="ACN23" s="663"/>
      <c r="ACO23" s="663"/>
      <c r="ACP23" s="663"/>
      <c r="ACQ23" s="663"/>
      <c r="ACR23" s="663"/>
      <c r="ACS23" s="663"/>
      <c r="ACT23" s="663"/>
      <c r="ACU23" s="663"/>
      <c r="ACV23" s="663"/>
      <c r="ACW23" s="663"/>
      <c r="ACX23" s="663"/>
      <c r="ACY23" s="663"/>
      <c r="ACZ23" s="663"/>
      <c r="ADA23" s="663"/>
      <c r="ADB23" s="663"/>
      <c r="ADC23" s="663"/>
      <c r="ADD23" s="663"/>
      <c r="ADE23" s="663"/>
      <c r="ADF23" s="663"/>
      <c r="ADG23" s="663"/>
      <c r="ADH23" s="663"/>
      <c r="ADI23" s="663"/>
      <c r="ADJ23" s="663"/>
      <c r="ADK23" s="663"/>
      <c r="ADL23" s="663"/>
      <c r="ADM23" s="663"/>
      <c r="ADN23" s="663"/>
      <c r="ADO23" s="663"/>
      <c r="ADP23" s="663"/>
      <c r="ADQ23" s="663"/>
      <c r="ADR23" s="663"/>
      <c r="ADS23" s="663"/>
      <c r="ADT23" s="663"/>
      <c r="ADU23" s="663"/>
      <c r="ADV23" s="663"/>
      <c r="ADW23" s="663"/>
      <c r="ADX23" s="663"/>
      <c r="ADY23" s="663"/>
      <c r="ADZ23" s="663"/>
      <c r="AEA23" s="663"/>
      <c r="AEB23" s="663"/>
      <c r="AEC23" s="663"/>
      <c r="AED23" s="663"/>
      <c r="AEE23" s="663"/>
      <c r="AEF23" s="663"/>
      <c r="AEG23" s="663"/>
      <c r="AEH23" s="663"/>
      <c r="AEI23" s="663"/>
      <c r="AEJ23" s="663"/>
      <c r="AEK23" s="663"/>
      <c r="AEL23" s="663"/>
      <c r="AEM23" s="663"/>
      <c r="AEN23" s="663"/>
      <c r="AEO23" s="663"/>
      <c r="AEP23" s="663"/>
      <c r="AEQ23" s="663"/>
      <c r="AER23" s="663"/>
      <c r="AES23" s="663"/>
      <c r="AET23" s="663"/>
      <c r="AEU23" s="663"/>
      <c r="AEV23" s="663"/>
      <c r="AEW23" s="663"/>
      <c r="AEX23" s="663"/>
      <c r="AEY23" s="663"/>
      <c r="AEZ23" s="663"/>
      <c r="AFA23" s="663"/>
      <c r="AFB23" s="663"/>
      <c r="AFC23" s="663"/>
      <c r="AFD23" s="663"/>
      <c r="AFE23" s="663"/>
      <c r="AFF23" s="663"/>
      <c r="AFG23" s="663"/>
      <c r="AFH23" s="663"/>
      <c r="AFI23" s="663"/>
      <c r="AFJ23" s="663"/>
      <c r="AFK23" s="663"/>
      <c r="AFL23" s="663"/>
      <c r="AFM23" s="663"/>
      <c r="AFN23" s="663"/>
      <c r="AFO23" s="663"/>
      <c r="AFP23" s="663"/>
      <c r="AFQ23" s="663"/>
      <c r="AFR23" s="663"/>
      <c r="AFS23" s="663"/>
      <c r="AFT23" s="663"/>
      <c r="AFU23" s="663"/>
      <c r="AFV23" s="663"/>
      <c r="AFW23" s="663"/>
      <c r="AFX23" s="663"/>
      <c r="AFY23" s="663"/>
      <c r="AFZ23" s="663"/>
      <c r="AGA23" s="663"/>
      <c r="AGB23" s="663"/>
      <c r="AGC23" s="663"/>
      <c r="AGD23" s="663"/>
      <c r="AGE23" s="663"/>
      <c r="AGF23" s="663"/>
      <c r="AGG23" s="663"/>
      <c r="AGH23" s="663"/>
      <c r="AGI23" s="663"/>
      <c r="AGJ23" s="663"/>
      <c r="AGK23" s="663"/>
      <c r="AGL23" s="663"/>
      <c r="AGM23" s="663"/>
      <c r="AGN23" s="663"/>
      <c r="AGO23" s="663"/>
      <c r="AGP23" s="663"/>
      <c r="AGQ23" s="663"/>
      <c r="AGR23" s="663"/>
      <c r="AGS23" s="663"/>
      <c r="AGT23" s="663"/>
      <c r="AGU23" s="663"/>
      <c r="AGV23" s="663"/>
      <c r="AGW23" s="663"/>
      <c r="AGX23" s="663"/>
      <c r="AGY23" s="663"/>
      <c r="AGZ23" s="663"/>
      <c r="AHA23" s="663"/>
      <c r="AHB23" s="663"/>
      <c r="AHC23" s="663"/>
      <c r="AHD23" s="663"/>
      <c r="AHE23" s="663"/>
      <c r="AHF23" s="663"/>
      <c r="AHG23" s="663"/>
      <c r="AHH23" s="663"/>
      <c r="AHI23" s="663"/>
      <c r="AHJ23" s="663"/>
      <c r="AHK23" s="663"/>
      <c r="AHL23" s="663"/>
      <c r="AHM23" s="663"/>
      <c r="AHN23" s="663"/>
      <c r="AHO23" s="663"/>
      <c r="AHP23" s="663"/>
      <c r="AHQ23" s="663"/>
      <c r="AHR23" s="663"/>
      <c r="AHS23" s="663"/>
      <c r="AHT23" s="663"/>
      <c r="AHU23" s="663"/>
      <c r="AHV23" s="663"/>
      <c r="AHW23" s="663"/>
      <c r="AHX23" s="663"/>
      <c r="AHY23" s="663"/>
      <c r="AHZ23" s="663"/>
      <c r="AIA23" s="663"/>
      <c r="AIB23" s="663"/>
      <c r="AIC23" s="663"/>
      <c r="AID23" s="663"/>
      <c r="AIE23" s="663"/>
      <c r="AIF23" s="663"/>
      <c r="AIG23" s="663"/>
      <c r="AIH23" s="663"/>
      <c r="AII23" s="663"/>
      <c r="AIJ23" s="663"/>
      <c r="AIK23" s="663"/>
      <c r="AIL23" s="663"/>
      <c r="AIM23" s="663"/>
      <c r="AIN23" s="663"/>
      <c r="AIO23" s="663"/>
      <c r="AIP23" s="663"/>
      <c r="AIQ23" s="663"/>
      <c r="AIR23" s="663"/>
      <c r="AIS23" s="663"/>
      <c r="AIT23" s="663"/>
      <c r="AIU23" s="663"/>
      <c r="AIV23" s="663"/>
      <c r="AIW23" s="663"/>
      <c r="AIX23" s="663"/>
      <c r="AIY23" s="663"/>
      <c r="AIZ23" s="663"/>
      <c r="AJA23" s="663"/>
      <c r="AJB23" s="663"/>
      <c r="AJC23" s="663"/>
      <c r="AJD23" s="663"/>
      <c r="AJE23" s="663"/>
      <c r="AJF23" s="663"/>
      <c r="AJG23" s="663"/>
      <c r="AJH23" s="663"/>
      <c r="AJI23" s="663"/>
      <c r="AJJ23" s="663"/>
      <c r="AJK23" s="663"/>
      <c r="AJL23" s="663"/>
      <c r="AJM23" s="663"/>
      <c r="AJN23" s="663"/>
      <c r="AJO23" s="663"/>
      <c r="AJP23" s="663"/>
      <c r="AJQ23" s="663"/>
      <c r="AJR23" s="663"/>
      <c r="AJS23" s="663"/>
      <c r="AJT23" s="663"/>
      <c r="AJU23" s="663"/>
      <c r="AJV23" s="663"/>
      <c r="AJW23" s="663"/>
      <c r="AJX23" s="663"/>
      <c r="AJY23" s="663"/>
      <c r="AJZ23" s="663"/>
      <c r="AKA23" s="663"/>
      <c r="AKB23" s="663"/>
      <c r="AKC23" s="663"/>
      <c r="AKD23" s="663"/>
      <c r="AKE23" s="663"/>
      <c r="AKF23" s="663"/>
      <c r="AKG23" s="663"/>
      <c r="AKH23" s="663"/>
      <c r="AKI23" s="663"/>
      <c r="AKJ23" s="663"/>
      <c r="AKK23" s="663"/>
      <c r="AKL23" s="663"/>
      <c r="AKM23" s="663"/>
      <c r="AKN23" s="663"/>
      <c r="AKO23" s="663"/>
      <c r="AKP23" s="663"/>
      <c r="AKQ23" s="663"/>
      <c r="AKR23" s="663"/>
      <c r="AKS23" s="663"/>
      <c r="AKT23" s="663"/>
      <c r="AKU23" s="663"/>
      <c r="AKV23" s="663"/>
      <c r="AKW23" s="663"/>
      <c r="AKX23" s="663"/>
      <c r="AKY23" s="663"/>
      <c r="AKZ23" s="663"/>
      <c r="ALA23" s="663"/>
      <c r="ALB23" s="663"/>
      <c r="ALC23" s="663"/>
      <c r="ALD23" s="663"/>
      <c r="ALE23" s="663"/>
      <c r="ALF23" s="663"/>
      <c r="ALG23" s="663"/>
      <c r="ALH23" s="663"/>
      <c r="ALI23" s="663"/>
      <c r="ALJ23" s="663"/>
      <c r="ALK23" s="663"/>
      <c r="ALL23" s="663"/>
      <c r="ALM23" s="663"/>
      <c r="ALN23" s="663"/>
      <c r="ALO23" s="663"/>
      <c r="ALP23" s="663"/>
      <c r="ALQ23" s="663"/>
      <c r="ALR23" s="663"/>
      <c r="ALS23" s="663"/>
      <c r="ALT23" s="663"/>
      <c r="ALU23" s="663"/>
      <c r="ALV23" s="663"/>
      <c r="ALW23" s="663"/>
      <c r="ALX23" s="663"/>
      <c r="ALY23" s="663"/>
      <c r="ALZ23" s="663"/>
      <c r="AMA23" s="663"/>
      <c r="AMB23" s="663"/>
      <c r="AMC23" s="663"/>
      <c r="AMD23" s="663"/>
      <c r="AME23" s="663"/>
      <c r="AMF23" s="663"/>
      <c r="AMG23" s="663"/>
      <c r="AMH23" s="663"/>
      <c r="AMI23" s="663"/>
      <c r="AMJ23" s="663"/>
      <c r="AMK23" s="663"/>
      <c r="AML23" s="663"/>
      <c r="AMM23" s="663"/>
      <c r="AMN23" s="663"/>
      <c r="AMO23" s="663"/>
      <c r="AMP23" s="663"/>
      <c r="AMQ23" s="663"/>
      <c r="AMR23" s="663"/>
      <c r="AMS23" s="663"/>
      <c r="AMT23" s="663"/>
      <c r="AMU23" s="663"/>
      <c r="AMV23" s="663"/>
      <c r="AMW23" s="663"/>
      <c r="AMX23" s="663"/>
      <c r="AMY23" s="663"/>
      <c r="AMZ23" s="663"/>
      <c r="ANA23" s="663"/>
      <c r="ANB23" s="663"/>
      <c r="ANC23" s="663"/>
      <c r="AND23" s="663"/>
      <c r="ANE23" s="663"/>
      <c r="ANF23" s="663"/>
      <c r="ANG23" s="663"/>
      <c r="ANH23" s="663"/>
      <c r="ANI23" s="663"/>
      <c r="ANJ23" s="663"/>
      <c r="ANK23" s="663"/>
      <c r="ANL23" s="663"/>
      <c r="ANM23" s="663"/>
      <c r="ANN23" s="663"/>
      <c r="ANO23" s="663"/>
      <c r="ANP23" s="663"/>
      <c r="ANQ23" s="663"/>
      <c r="ANR23" s="663"/>
      <c r="ANS23" s="663"/>
      <c r="ANT23" s="663"/>
      <c r="ANU23" s="663"/>
      <c r="ANV23" s="663"/>
      <c r="ANW23" s="663"/>
      <c r="ANX23" s="663"/>
      <c r="ANY23" s="663"/>
      <c r="ANZ23" s="663"/>
      <c r="AOA23" s="663"/>
      <c r="AOB23" s="663"/>
      <c r="AOC23" s="663"/>
      <c r="AOD23" s="663"/>
      <c r="AOE23" s="663"/>
      <c r="AOF23" s="663"/>
      <c r="AOG23" s="663"/>
      <c r="AOH23" s="663"/>
      <c r="AOI23" s="663"/>
      <c r="AOJ23" s="663"/>
      <c r="AOK23" s="663"/>
      <c r="AOL23" s="663"/>
      <c r="AOM23" s="663"/>
      <c r="AON23" s="663"/>
      <c r="AOO23" s="663"/>
      <c r="AOP23" s="663"/>
      <c r="AOQ23" s="663"/>
      <c r="AOR23" s="663"/>
      <c r="AOS23" s="663"/>
      <c r="AOT23" s="663"/>
      <c r="AOU23" s="663"/>
      <c r="AOV23" s="663"/>
      <c r="AOW23" s="663"/>
      <c r="AOX23" s="663"/>
      <c r="AOY23" s="663"/>
      <c r="AOZ23" s="663"/>
      <c r="APA23" s="663"/>
      <c r="APB23" s="663"/>
      <c r="APC23" s="663"/>
      <c r="APD23" s="663"/>
      <c r="APE23" s="663"/>
      <c r="APF23" s="663"/>
      <c r="APG23" s="663"/>
      <c r="APH23" s="663"/>
      <c r="API23" s="663"/>
      <c r="APJ23" s="663"/>
      <c r="APK23" s="663"/>
      <c r="APL23" s="663"/>
      <c r="APM23" s="663"/>
      <c r="APN23" s="663"/>
      <c r="APO23" s="663"/>
      <c r="APP23" s="663"/>
      <c r="APQ23" s="663"/>
      <c r="APR23" s="663"/>
      <c r="APS23" s="663"/>
      <c r="APT23" s="663"/>
      <c r="APU23" s="663"/>
      <c r="APV23" s="663"/>
      <c r="APW23" s="663"/>
      <c r="APX23" s="663"/>
      <c r="APY23" s="663"/>
      <c r="APZ23" s="663"/>
      <c r="AQA23" s="663"/>
      <c r="AQB23" s="663"/>
      <c r="AQC23" s="663"/>
      <c r="AQD23" s="663"/>
      <c r="AQE23" s="663"/>
      <c r="AQF23" s="663"/>
      <c r="AQG23" s="663"/>
      <c r="AQH23" s="663"/>
      <c r="AQI23" s="663"/>
      <c r="AQJ23" s="663"/>
      <c r="AQK23" s="663"/>
      <c r="AQL23" s="663"/>
      <c r="AQM23" s="663"/>
      <c r="AQN23" s="663"/>
      <c r="AQO23" s="663"/>
      <c r="AQP23" s="663"/>
      <c r="AQQ23" s="663"/>
      <c r="AQR23" s="663"/>
      <c r="AQS23" s="663"/>
      <c r="AQT23" s="663"/>
      <c r="AQU23" s="663"/>
      <c r="AQV23" s="663"/>
      <c r="AQW23" s="663"/>
      <c r="AQX23" s="663"/>
      <c r="AQY23" s="663"/>
      <c r="AQZ23" s="663"/>
      <c r="ARA23" s="663"/>
      <c r="ARB23" s="663"/>
      <c r="ARC23" s="663"/>
      <c r="ARD23" s="663"/>
      <c r="ARE23" s="663"/>
      <c r="ARF23" s="663"/>
      <c r="ARG23" s="663"/>
      <c r="ARH23" s="663"/>
      <c r="ARI23" s="663"/>
      <c r="ARJ23" s="663"/>
      <c r="ARK23" s="663"/>
      <c r="ARL23" s="663"/>
      <c r="ARM23" s="663"/>
      <c r="ARN23" s="663"/>
      <c r="ARO23" s="663"/>
      <c r="ARP23" s="663"/>
      <c r="ARQ23" s="663"/>
      <c r="ARR23" s="663"/>
      <c r="ARS23" s="663"/>
      <c r="ART23" s="663"/>
      <c r="ARU23" s="663"/>
      <c r="ARV23" s="663"/>
      <c r="ARW23" s="663"/>
      <c r="ARX23" s="663"/>
      <c r="ARY23" s="663"/>
      <c r="ARZ23" s="663"/>
      <c r="ASA23" s="663"/>
      <c r="ASB23" s="663"/>
      <c r="ASC23" s="663"/>
      <c r="ASD23" s="663"/>
      <c r="ASE23" s="663"/>
      <c r="ASF23" s="663"/>
      <c r="ASG23" s="663"/>
      <c r="ASH23" s="663"/>
      <c r="ASI23" s="663"/>
      <c r="ASJ23" s="663"/>
      <c r="ASK23" s="663"/>
      <c r="ASL23" s="663"/>
      <c r="ASM23" s="663"/>
      <c r="ASN23" s="663"/>
      <c r="ASO23" s="663"/>
      <c r="ASP23" s="663"/>
      <c r="ASQ23" s="663"/>
      <c r="ASR23" s="663"/>
      <c r="ASS23" s="663"/>
      <c r="AST23" s="663"/>
      <c r="ASU23" s="663"/>
      <c r="ASV23" s="663"/>
      <c r="ASW23" s="663"/>
      <c r="ASX23" s="663"/>
      <c r="ASY23" s="663"/>
      <c r="ASZ23" s="663"/>
      <c r="ATA23" s="663"/>
      <c r="ATB23" s="663"/>
      <c r="ATC23" s="663"/>
      <c r="ATD23" s="663"/>
      <c r="ATE23" s="663"/>
      <c r="ATF23" s="663"/>
      <c r="ATG23" s="663"/>
      <c r="ATH23" s="663"/>
      <c r="ATI23" s="663"/>
      <c r="ATJ23" s="663"/>
      <c r="ATK23" s="663"/>
      <c r="ATL23" s="663"/>
      <c r="ATM23" s="663"/>
      <c r="ATN23" s="663"/>
      <c r="ATO23" s="663"/>
      <c r="ATP23" s="663"/>
      <c r="ATQ23" s="663"/>
      <c r="ATR23" s="663"/>
      <c r="ATS23" s="663"/>
      <c r="ATT23" s="663"/>
      <c r="ATU23" s="663"/>
      <c r="ATV23" s="663"/>
      <c r="ATW23" s="663"/>
      <c r="ATX23" s="663"/>
      <c r="ATY23" s="663"/>
      <c r="ATZ23" s="663"/>
      <c r="AUA23" s="663"/>
      <c r="AUB23" s="663"/>
      <c r="AUC23" s="663"/>
      <c r="AUD23" s="663"/>
      <c r="AUE23" s="663"/>
      <c r="AUF23" s="663"/>
      <c r="AUG23" s="663"/>
      <c r="AUH23" s="663"/>
      <c r="AUI23" s="663"/>
      <c r="AUJ23" s="663"/>
      <c r="AUK23" s="663"/>
      <c r="AUL23" s="663"/>
      <c r="AUM23" s="663"/>
      <c r="AUN23" s="663"/>
      <c r="AUO23" s="663"/>
      <c r="AUP23" s="663"/>
      <c r="AUQ23" s="663"/>
      <c r="AUR23" s="663"/>
      <c r="AUS23" s="663"/>
      <c r="AUT23" s="663"/>
      <c r="AUU23" s="663"/>
      <c r="AUV23" s="663"/>
      <c r="AUW23" s="663"/>
      <c r="AUX23" s="663"/>
      <c r="AUY23" s="663"/>
      <c r="AUZ23" s="663"/>
      <c r="AVA23" s="663"/>
      <c r="AVB23" s="663"/>
      <c r="AVC23" s="663"/>
      <c r="AVD23" s="663"/>
      <c r="AVE23" s="663"/>
      <c r="AVF23" s="663"/>
      <c r="AVG23" s="663"/>
      <c r="AVH23" s="663"/>
      <c r="AVI23" s="663"/>
      <c r="AVJ23" s="663"/>
      <c r="AVK23" s="663"/>
      <c r="AVL23" s="663"/>
      <c r="AVM23" s="663"/>
      <c r="AVN23" s="663"/>
      <c r="AVO23" s="663"/>
      <c r="AVP23" s="663"/>
      <c r="AVQ23" s="663"/>
      <c r="AVR23" s="663"/>
      <c r="AVS23" s="663"/>
      <c r="AVT23" s="663"/>
      <c r="AVU23" s="663"/>
      <c r="AVV23" s="663"/>
      <c r="AVW23" s="663"/>
      <c r="AVX23" s="663"/>
      <c r="AVY23" s="663"/>
      <c r="AVZ23" s="663"/>
      <c r="AWA23" s="663"/>
      <c r="AWB23" s="663"/>
      <c r="AWC23" s="663"/>
      <c r="AWD23" s="663"/>
      <c r="AWE23" s="663"/>
      <c r="AWF23" s="663"/>
      <c r="AWG23" s="663"/>
      <c r="AWH23" s="663"/>
      <c r="AWI23" s="663"/>
      <c r="AWJ23" s="663"/>
      <c r="AWK23" s="663"/>
      <c r="AWL23" s="663"/>
      <c r="AWM23" s="663"/>
      <c r="AWN23" s="663"/>
      <c r="AWO23" s="663"/>
      <c r="AWP23" s="663"/>
      <c r="AWQ23" s="663"/>
      <c r="AWR23" s="663"/>
      <c r="AWS23" s="663"/>
      <c r="AWT23" s="663"/>
      <c r="AWU23" s="663"/>
      <c r="AWV23" s="663"/>
      <c r="AWW23" s="663"/>
      <c r="AWX23" s="663"/>
      <c r="AWY23" s="663"/>
      <c r="AWZ23" s="663"/>
      <c r="AXA23" s="663"/>
      <c r="AXB23" s="663"/>
      <c r="AXC23" s="663"/>
      <c r="AXD23" s="663"/>
      <c r="AXE23" s="663"/>
      <c r="AXF23" s="663"/>
      <c r="AXG23" s="663"/>
      <c r="AXH23" s="663"/>
      <c r="AXI23" s="663"/>
      <c r="AXJ23" s="663"/>
      <c r="AXK23" s="663"/>
      <c r="AXL23" s="663"/>
      <c r="AXM23" s="663"/>
      <c r="AXN23" s="663"/>
      <c r="AXO23" s="663"/>
      <c r="AXP23" s="663"/>
      <c r="AXQ23" s="663"/>
      <c r="AXR23" s="663"/>
      <c r="AXS23" s="663"/>
      <c r="AXT23" s="663"/>
      <c r="AXU23" s="663"/>
      <c r="AXV23" s="663"/>
      <c r="AXW23" s="663"/>
      <c r="AXX23" s="663"/>
      <c r="AXY23" s="663"/>
      <c r="AXZ23" s="663"/>
      <c r="AYA23" s="663"/>
      <c r="AYB23" s="663"/>
      <c r="AYC23" s="663"/>
      <c r="AYD23" s="663"/>
      <c r="AYE23" s="663"/>
      <c r="AYF23" s="663"/>
      <c r="AYG23" s="663"/>
      <c r="AYH23" s="663"/>
      <c r="AYI23" s="663"/>
      <c r="AYJ23" s="663"/>
      <c r="AYK23" s="663"/>
      <c r="AYL23" s="663"/>
      <c r="AYM23" s="663"/>
      <c r="AYN23" s="663"/>
      <c r="AYO23" s="663"/>
      <c r="AYP23" s="663"/>
      <c r="AYQ23" s="663"/>
      <c r="AYR23" s="663"/>
      <c r="AYS23" s="663"/>
      <c r="AYT23" s="663"/>
      <c r="AYU23" s="663"/>
      <c r="AYV23" s="663"/>
      <c r="AYW23" s="663"/>
      <c r="AYX23" s="663"/>
      <c r="AYY23" s="663"/>
      <c r="AYZ23" s="663"/>
      <c r="AZA23" s="663"/>
      <c r="AZB23" s="663"/>
      <c r="AZC23" s="663"/>
      <c r="AZD23" s="663"/>
      <c r="AZE23" s="663"/>
      <c r="AZF23" s="663"/>
      <c r="AZG23" s="663"/>
      <c r="AZH23" s="663"/>
      <c r="AZI23" s="663"/>
      <c r="AZJ23" s="663"/>
      <c r="AZK23" s="663"/>
      <c r="AZL23" s="663"/>
      <c r="AZM23" s="663"/>
      <c r="AZN23" s="663"/>
      <c r="AZO23" s="663"/>
      <c r="AZP23" s="663"/>
      <c r="AZQ23" s="663"/>
      <c r="AZR23" s="663"/>
      <c r="AZS23" s="663"/>
      <c r="AZT23" s="663"/>
      <c r="AZU23" s="663"/>
      <c r="AZV23" s="663"/>
      <c r="AZW23" s="663"/>
      <c r="AZX23" s="663"/>
      <c r="AZY23" s="663"/>
      <c r="AZZ23" s="663"/>
      <c r="BAA23" s="663"/>
      <c r="BAB23" s="663"/>
      <c r="BAC23" s="663"/>
      <c r="BAD23" s="663"/>
      <c r="BAE23" s="663"/>
      <c r="BAF23" s="663"/>
      <c r="BAG23" s="663"/>
      <c r="BAH23" s="663"/>
      <c r="BAI23" s="663"/>
      <c r="BAJ23" s="663"/>
      <c r="BAK23" s="663"/>
      <c r="BAL23" s="663"/>
      <c r="BAM23" s="663"/>
      <c r="BAN23" s="663"/>
    </row>
    <row r="24" spans="1:1392" s="664" customFormat="1" ht="24.75" customHeight="1" thickTop="1" thickBot="1">
      <c r="A24" s="656">
        <v>2</v>
      </c>
      <c r="B24" s="657" t="s">
        <v>345</v>
      </c>
      <c r="C24" s="657" t="s">
        <v>386</v>
      </c>
      <c r="D24" s="657" t="s">
        <v>345</v>
      </c>
      <c r="E24" s="657"/>
      <c r="F24" s="657"/>
      <c r="G24" s="657"/>
      <c r="H24" s="658" t="s">
        <v>815</v>
      </c>
      <c r="I24" s="659">
        <f t="shared" ref="I24:X24" si="14">+I25</f>
        <v>388525668</v>
      </c>
      <c r="J24" s="659">
        <f t="shared" si="14"/>
        <v>91189586.700000003</v>
      </c>
      <c r="K24" s="659">
        <f t="shared" si="14"/>
        <v>90717883.5</v>
      </c>
      <c r="L24" s="659">
        <f t="shared" si="14"/>
        <v>90717883.5</v>
      </c>
      <c r="M24" s="659">
        <f t="shared" si="14"/>
        <v>7894000</v>
      </c>
      <c r="N24" s="659">
        <f t="shared" si="14"/>
        <v>7894000</v>
      </c>
      <c r="O24" s="659">
        <f t="shared" si="14"/>
        <v>7894000</v>
      </c>
      <c r="P24" s="659">
        <f t="shared" si="14"/>
        <v>7894000</v>
      </c>
      <c r="Q24" s="659">
        <f t="shared" si="14"/>
        <v>0</v>
      </c>
      <c r="R24" s="659">
        <f t="shared" si="14"/>
        <v>0</v>
      </c>
      <c r="S24" s="659">
        <f t="shared" si="14"/>
        <v>0</v>
      </c>
      <c r="T24" s="659">
        <f t="shared" si="14"/>
        <v>0</v>
      </c>
      <c r="U24" s="659">
        <f t="shared" si="14"/>
        <v>0</v>
      </c>
      <c r="V24" s="659">
        <f t="shared" si="14"/>
        <v>0</v>
      </c>
      <c r="W24" s="659">
        <f t="shared" si="14"/>
        <v>0</v>
      </c>
      <c r="X24" s="659">
        <f t="shared" si="14"/>
        <v>0</v>
      </c>
      <c r="Y24" s="659">
        <f t="shared" si="11"/>
        <v>396419668</v>
      </c>
      <c r="Z24" s="659">
        <f t="shared" si="11"/>
        <v>99083586.700000003</v>
      </c>
      <c r="AA24" s="659">
        <f t="shared" si="11"/>
        <v>98611883.5</v>
      </c>
      <c r="AB24" s="659">
        <f t="shared" si="11"/>
        <v>98611883.5</v>
      </c>
      <c r="AC24" s="661"/>
      <c r="AD24" s="655"/>
      <c r="AE24" s="655"/>
      <c r="AF24" s="655"/>
      <c r="AG24" s="655"/>
      <c r="AH24" s="655"/>
      <c r="AI24" s="655"/>
      <c r="AJ24" s="655"/>
      <c r="AK24" s="655"/>
      <c r="AL24" s="655"/>
      <c r="AM24" s="655"/>
      <c r="AN24" s="655"/>
      <c r="AO24" s="655"/>
      <c r="AP24" s="655"/>
      <c r="AQ24" s="655"/>
      <c r="AR24" s="655"/>
      <c r="AS24" s="655"/>
      <c r="AT24" s="655"/>
      <c r="AU24" s="655"/>
      <c r="AV24" s="655"/>
      <c r="AW24" s="663"/>
      <c r="AX24" s="663"/>
      <c r="AY24" s="663"/>
      <c r="AZ24" s="663"/>
      <c r="BA24" s="663"/>
      <c r="BB24" s="663"/>
      <c r="BC24" s="663"/>
      <c r="BD24" s="663"/>
      <c r="BE24" s="663"/>
      <c r="BF24" s="663"/>
      <c r="BG24" s="663"/>
      <c r="BH24" s="663"/>
      <c r="BI24" s="663"/>
      <c r="BJ24" s="663"/>
      <c r="BK24" s="663"/>
      <c r="BL24" s="663"/>
      <c r="BM24" s="663"/>
      <c r="BN24" s="663"/>
      <c r="BO24" s="663"/>
      <c r="BP24" s="663"/>
      <c r="BQ24" s="663"/>
      <c r="BR24" s="663"/>
      <c r="BS24" s="663"/>
      <c r="BT24" s="663"/>
      <c r="BU24" s="663"/>
      <c r="BV24" s="663"/>
      <c r="BW24" s="663"/>
      <c r="BX24" s="663"/>
      <c r="BY24" s="663"/>
      <c r="BZ24" s="663"/>
      <c r="CA24" s="663"/>
      <c r="CB24" s="663"/>
      <c r="CC24" s="663"/>
      <c r="CD24" s="663"/>
      <c r="CE24" s="663"/>
      <c r="CF24" s="663"/>
      <c r="CG24" s="663"/>
      <c r="CH24" s="663"/>
      <c r="CI24" s="663"/>
      <c r="CJ24" s="663"/>
      <c r="CK24" s="663"/>
      <c r="CL24" s="663"/>
      <c r="CM24" s="663"/>
      <c r="CN24" s="663"/>
      <c r="CO24" s="663"/>
      <c r="CP24" s="663"/>
      <c r="CQ24" s="663"/>
      <c r="CR24" s="663"/>
      <c r="CS24" s="663"/>
      <c r="CT24" s="663"/>
      <c r="CU24" s="663"/>
      <c r="CV24" s="663"/>
      <c r="CW24" s="663"/>
      <c r="CX24" s="663"/>
      <c r="CY24" s="663"/>
      <c r="CZ24" s="663"/>
      <c r="DA24" s="663"/>
      <c r="DB24" s="663"/>
      <c r="DC24" s="663"/>
      <c r="DD24" s="663"/>
      <c r="DE24" s="663"/>
      <c r="DF24" s="663"/>
      <c r="DG24" s="663"/>
      <c r="DH24" s="663"/>
      <c r="DI24" s="663"/>
      <c r="DJ24" s="663"/>
      <c r="DK24" s="663"/>
      <c r="DL24" s="663"/>
      <c r="DM24" s="663"/>
      <c r="DN24" s="663"/>
      <c r="DO24" s="663"/>
      <c r="DP24" s="663"/>
      <c r="DQ24" s="663"/>
      <c r="DR24" s="663"/>
      <c r="DS24" s="663"/>
      <c r="DT24" s="663"/>
      <c r="DU24" s="663"/>
      <c r="DV24" s="663"/>
      <c r="DW24" s="663"/>
      <c r="DX24" s="663"/>
      <c r="DY24" s="663"/>
      <c r="DZ24" s="663"/>
      <c r="EA24" s="663"/>
      <c r="EB24" s="663"/>
      <c r="EC24" s="663"/>
      <c r="ED24" s="663"/>
      <c r="EE24" s="663"/>
      <c r="EF24" s="663"/>
      <c r="EG24" s="663"/>
      <c r="EH24" s="663"/>
      <c r="EI24" s="663"/>
      <c r="EJ24" s="663"/>
      <c r="EK24" s="663"/>
      <c r="EL24" s="663"/>
      <c r="EM24" s="663"/>
      <c r="EN24" s="663"/>
      <c r="EO24" s="663"/>
      <c r="EP24" s="663"/>
      <c r="EQ24" s="663"/>
      <c r="ER24" s="663"/>
      <c r="ES24" s="663"/>
      <c r="ET24" s="663"/>
      <c r="EU24" s="663"/>
      <c r="EV24" s="663"/>
      <c r="EW24" s="663"/>
      <c r="EX24" s="663"/>
      <c r="EY24" s="663"/>
      <c r="EZ24" s="663"/>
      <c r="FA24" s="663"/>
      <c r="FB24" s="663"/>
      <c r="FC24" s="663"/>
      <c r="FD24" s="663"/>
      <c r="FE24" s="663"/>
      <c r="FF24" s="663"/>
      <c r="FG24" s="663"/>
      <c r="FH24" s="663"/>
      <c r="FI24" s="663"/>
      <c r="FJ24" s="663"/>
      <c r="FK24" s="663"/>
      <c r="FL24" s="663"/>
      <c r="FM24" s="663"/>
      <c r="FN24" s="663"/>
      <c r="FO24" s="663"/>
      <c r="FP24" s="663"/>
      <c r="FQ24" s="663"/>
      <c r="FR24" s="663"/>
      <c r="FS24" s="663"/>
      <c r="FT24" s="663"/>
      <c r="FU24" s="663"/>
      <c r="FV24" s="663"/>
      <c r="FW24" s="663"/>
      <c r="FX24" s="663"/>
      <c r="FY24" s="663"/>
      <c r="FZ24" s="663"/>
      <c r="GA24" s="663"/>
      <c r="GB24" s="663"/>
      <c r="GC24" s="663"/>
      <c r="GD24" s="663"/>
      <c r="GE24" s="663"/>
      <c r="GF24" s="663"/>
      <c r="GG24" s="663"/>
      <c r="GH24" s="663"/>
      <c r="GI24" s="663"/>
      <c r="GJ24" s="663"/>
      <c r="GK24" s="663"/>
      <c r="GL24" s="663"/>
      <c r="GM24" s="663"/>
      <c r="GN24" s="663"/>
      <c r="GO24" s="663"/>
      <c r="GP24" s="663"/>
      <c r="GQ24" s="663"/>
      <c r="GR24" s="663"/>
      <c r="GS24" s="663"/>
      <c r="GT24" s="663"/>
      <c r="GU24" s="663"/>
      <c r="GV24" s="663"/>
      <c r="GW24" s="663"/>
      <c r="GX24" s="663"/>
      <c r="GY24" s="663"/>
      <c r="GZ24" s="663"/>
      <c r="HA24" s="663"/>
      <c r="HB24" s="663"/>
      <c r="HC24" s="663"/>
      <c r="HD24" s="663"/>
      <c r="HE24" s="663"/>
      <c r="HF24" s="663"/>
      <c r="HG24" s="663"/>
      <c r="HH24" s="663"/>
      <c r="HI24" s="663"/>
      <c r="HJ24" s="663"/>
      <c r="HK24" s="663"/>
      <c r="HL24" s="663"/>
      <c r="HM24" s="663"/>
      <c r="HN24" s="663"/>
      <c r="HO24" s="663"/>
      <c r="HP24" s="663"/>
      <c r="HQ24" s="663"/>
      <c r="HR24" s="663"/>
      <c r="HS24" s="663"/>
      <c r="HT24" s="663"/>
      <c r="HU24" s="663"/>
      <c r="HV24" s="663"/>
      <c r="HW24" s="663"/>
      <c r="HX24" s="663"/>
      <c r="HY24" s="663"/>
      <c r="HZ24" s="663"/>
      <c r="IA24" s="663"/>
      <c r="IB24" s="663"/>
      <c r="IC24" s="663"/>
      <c r="ID24" s="663"/>
      <c r="IE24" s="663"/>
      <c r="IF24" s="663"/>
      <c r="IG24" s="663"/>
      <c r="IH24" s="663"/>
      <c r="II24" s="663"/>
      <c r="IJ24" s="663"/>
      <c r="IK24" s="663"/>
      <c r="IL24" s="663"/>
      <c r="IM24" s="663"/>
      <c r="IN24" s="663"/>
      <c r="IO24" s="663"/>
      <c r="IP24" s="663"/>
      <c r="IQ24" s="663"/>
      <c r="IR24" s="663"/>
      <c r="IS24" s="663"/>
      <c r="IT24" s="663"/>
      <c r="IU24" s="663"/>
      <c r="IV24" s="663"/>
      <c r="IW24" s="663"/>
      <c r="IX24" s="663"/>
      <c r="IY24" s="663"/>
      <c r="IZ24" s="663"/>
      <c r="JA24" s="663"/>
      <c r="JB24" s="663"/>
      <c r="JC24" s="663"/>
      <c r="JD24" s="663"/>
      <c r="JE24" s="663"/>
      <c r="JF24" s="663"/>
      <c r="JG24" s="663"/>
      <c r="JH24" s="663"/>
      <c r="JI24" s="663"/>
      <c r="JJ24" s="663"/>
      <c r="JK24" s="663"/>
      <c r="JL24" s="663"/>
      <c r="JM24" s="663"/>
      <c r="JN24" s="663"/>
      <c r="JO24" s="663"/>
      <c r="JP24" s="663"/>
      <c r="JQ24" s="663"/>
      <c r="JR24" s="663"/>
      <c r="JS24" s="663"/>
      <c r="JT24" s="663"/>
      <c r="JU24" s="663"/>
      <c r="JV24" s="663"/>
      <c r="JW24" s="663"/>
      <c r="JX24" s="663"/>
      <c r="JY24" s="663"/>
      <c r="JZ24" s="663"/>
      <c r="KA24" s="663"/>
      <c r="KB24" s="663"/>
      <c r="KC24" s="663"/>
      <c r="KD24" s="663"/>
      <c r="KE24" s="663"/>
      <c r="KF24" s="663"/>
      <c r="KG24" s="663"/>
      <c r="KH24" s="663"/>
      <c r="KI24" s="663"/>
      <c r="KJ24" s="663"/>
      <c r="KK24" s="663"/>
      <c r="KL24" s="663"/>
      <c r="KM24" s="663"/>
      <c r="KN24" s="663"/>
      <c r="KO24" s="663"/>
      <c r="KP24" s="663"/>
      <c r="KQ24" s="663"/>
      <c r="KR24" s="663"/>
      <c r="KS24" s="663"/>
      <c r="KT24" s="663"/>
      <c r="KU24" s="663"/>
      <c r="KV24" s="663"/>
      <c r="KW24" s="663"/>
      <c r="KX24" s="663"/>
      <c r="KY24" s="663"/>
      <c r="KZ24" s="663"/>
      <c r="LA24" s="663"/>
      <c r="LB24" s="663"/>
      <c r="LC24" s="663"/>
      <c r="LD24" s="663"/>
      <c r="LE24" s="663"/>
      <c r="LF24" s="663"/>
      <c r="LG24" s="663"/>
      <c r="LH24" s="663"/>
      <c r="LI24" s="663"/>
      <c r="LJ24" s="663"/>
      <c r="LK24" s="663"/>
      <c r="LL24" s="663"/>
      <c r="LM24" s="663"/>
      <c r="LN24" s="663"/>
      <c r="LO24" s="663"/>
      <c r="LP24" s="663"/>
      <c r="LQ24" s="663"/>
      <c r="LR24" s="663"/>
      <c r="LS24" s="663"/>
      <c r="LT24" s="663"/>
      <c r="LU24" s="663"/>
      <c r="LV24" s="663"/>
      <c r="LW24" s="663"/>
      <c r="LX24" s="663"/>
      <c r="LY24" s="663"/>
      <c r="LZ24" s="663"/>
      <c r="MA24" s="663"/>
      <c r="MB24" s="663"/>
      <c r="MC24" s="663"/>
      <c r="MD24" s="663"/>
      <c r="ME24" s="663"/>
      <c r="MF24" s="663"/>
      <c r="MG24" s="663"/>
      <c r="MH24" s="663"/>
      <c r="MI24" s="663"/>
      <c r="MJ24" s="663"/>
      <c r="MK24" s="663"/>
      <c r="ML24" s="663"/>
      <c r="MM24" s="663"/>
      <c r="MN24" s="663"/>
      <c r="MO24" s="663"/>
      <c r="MP24" s="663"/>
      <c r="MQ24" s="663"/>
      <c r="MR24" s="663"/>
      <c r="MS24" s="663"/>
      <c r="MT24" s="663"/>
      <c r="MU24" s="663"/>
      <c r="MV24" s="663"/>
      <c r="MW24" s="663"/>
      <c r="MX24" s="663"/>
      <c r="MY24" s="663"/>
      <c r="MZ24" s="663"/>
      <c r="NA24" s="663"/>
      <c r="NB24" s="663"/>
      <c r="NC24" s="663"/>
      <c r="ND24" s="663"/>
      <c r="NE24" s="663"/>
      <c r="NF24" s="663"/>
      <c r="NG24" s="663"/>
      <c r="NH24" s="663"/>
      <c r="NI24" s="663"/>
      <c r="NJ24" s="663"/>
      <c r="NK24" s="663"/>
      <c r="NL24" s="663"/>
      <c r="NM24" s="663"/>
      <c r="NN24" s="663"/>
      <c r="NO24" s="663"/>
      <c r="NP24" s="663"/>
      <c r="NQ24" s="663"/>
      <c r="NR24" s="663"/>
      <c r="NS24" s="663"/>
      <c r="NT24" s="663"/>
      <c r="NU24" s="663"/>
      <c r="NV24" s="663"/>
      <c r="NW24" s="663"/>
      <c r="NX24" s="663"/>
      <c r="NY24" s="663"/>
      <c r="NZ24" s="663"/>
      <c r="OA24" s="663"/>
      <c r="OB24" s="663"/>
      <c r="OC24" s="663"/>
      <c r="OD24" s="663"/>
      <c r="OE24" s="663"/>
      <c r="OF24" s="663"/>
      <c r="OG24" s="663"/>
      <c r="OH24" s="663"/>
      <c r="OI24" s="663"/>
      <c r="OJ24" s="663"/>
      <c r="OK24" s="663"/>
      <c r="OL24" s="663"/>
      <c r="OM24" s="663"/>
      <c r="ON24" s="663"/>
      <c r="OO24" s="663"/>
      <c r="OP24" s="663"/>
      <c r="OQ24" s="663"/>
      <c r="OR24" s="663"/>
      <c r="OS24" s="663"/>
      <c r="OT24" s="663"/>
      <c r="OU24" s="663"/>
      <c r="OV24" s="663"/>
      <c r="OW24" s="663"/>
      <c r="OX24" s="663"/>
      <c r="OY24" s="663"/>
      <c r="OZ24" s="663"/>
      <c r="PA24" s="663"/>
      <c r="PB24" s="663"/>
      <c r="PC24" s="663"/>
      <c r="PD24" s="663"/>
      <c r="PE24" s="663"/>
      <c r="PF24" s="663"/>
      <c r="PG24" s="663"/>
      <c r="PH24" s="663"/>
      <c r="PI24" s="663"/>
      <c r="PJ24" s="663"/>
      <c r="PK24" s="663"/>
      <c r="PL24" s="663"/>
      <c r="PM24" s="663"/>
      <c r="PN24" s="663"/>
      <c r="PO24" s="663"/>
      <c r="PP24" s="663"/>
      <c r="PQ24" s="663"/>
      <c r="PR24" s="663"/>
      <c r="PS24" s="663"/>
      <c r="PT24" s="663"/>
      <c r="PU24" s="663"/>
      <c r="PV24" s="663"/>
      <c r="PW24" s="663"/>
      <c r="PX24" s="663"/>
      <c r="PY24" s="663"/>
      <c r="PZ24" s="663"/>
      <c r="QA24" s="663"/>
      <c r="QB24" s="663"/>
      <c r="QC24" s="663"/>
      <c r="QD24" s="663"/>
      <c r="QE24" s="663"/>
      <c r="QF24" s="663"/>
      <c r="QG24" s="663"/>
      <c r="QH24" s="663"/>
      <c r="QI24" s="663"/>
      <c r="QJ24" s="663"/>
      <c r="QK24" s="663"/>
      <c r="QL24" s="663"/>
      <c r="QM24" s="663"/>
      <c r="QN24" s="663"/>
      <c r="QO24" s="663"/>
      <c r="QP24" s="663"/>
      <c r="QQ24" s="663"/>
      <c r="QR24" s="663"/>
      <c r="QS24" s="663"/>
      <c r="QT24" s="663"/>
      <c r="QU24" s="663"/>
      <c r="QV24" s="663"/>
      <c r="QW24" s="663"/>
      <c r="QX24" s="663"/>
      <c r="QY24" s="663"/>
      <c r="QZ24" s="663"/>
      <c r="RA24" s="663"/>
      <c r="RB24" s="663"/>
      <c r="RC24" s="663"/>
      <c r="RD24" s="663"/>
      <c r="RE24" s="663"/>
      <c r="RF24" s="663"/>
      <c r="RG24" s="663"/>
      <c r="RH24" s="663"/>
      <c r="RI24" s="663"/>
      <c r="RJ24" s="663"/>
      <c r="RK24" s="663"/>
      <c r="RL24" s="663"/>
      <c r="RM24" s="663"/>
      <c r="RN24" s="663"/>
      <c r="RO24" s="663"/>
      <c r="RP24" s="663"/>
      <c r="RQ24" s="663"/>
      <c r="RR24" s="663"/>
      <c r="RS24" s="663"/>
      <c r="RT24" s="663"/>
      <c r="RU24" s="663"/>
      <c r="RV24" s="663"/>
      <c r="RW24" s="663"/>
      <c r="RX24" s="663"/>
      <c r="RY24" s="663"/>
      <c r="RZ24" s="663"/>
      <c r="SA24" s="663"/>
      <c r="SB24" s="663"/>
      <c r="SC24" s="663"/>
      <c r="SD24" s="663"/>
      <c r="SE24" s="663"/>
      <c r="SF24" s="663"/>
      <c r="SG24" s="663"/>
      <c r="SH24" s="663"/>
      <c r="SI24" s="663"/>
      <c r="SJ24" s="663"/>
      <c r="SK24" s="663"/>
      <c r="SL24" s="663"/>
      <c r="SM24" s="663"/>
      <c r="SN24" s="663"/>
      <c r="SO24" s="663"/>
      <c r="SP24" s="663"/>
      <c r="SQ24" s="663"/>
      <c r="SR24" s="663"/>
      <c r="SS24" s="663"/>
      <c r="ST24" s="663"/>
      <c r="SU24" s="663"/>
      <c r="SV24" s="663"/>
      <c r="SW24" s="663"/>
      <c r="SX24" s="663"/>
      <c r="SY24" s="663"/>
      <c r="SZ24" s="663"/>
      <c r="TA24" s="663"/>
      <c r="TB24" s="663"/>
      <c r="TC24" s="663"/>
      <c r="TD24" s="663"/>
      <c r="TE24" s="663"/>
      <c r="TF24" s="663"/>
      <c r="TG24" s="663"/>
      <c r="TH24" s="663"/>
      <c r="TI24" s="663"/>
      <c r="TJ24" s="663"/>
      <c r="TK24" s="663"/>
      <c r="TL24" s="663"/>
      <c r="TM24" s="663"/>
      <c r="TN24" s="663"/>
      <c r="TO24" s="663"/>
      <c r="TP24" s="663"/>
      <c r="TQ24" s="663"/>
      <c r="TR24" s="663"/>
      <c r="TS24" s="663"/>
      <c r="TT24" s="663"/>
      <c r="TU24" s="663"/>
      <c r="TV24" s="663"/>
      <c r="TW24" s="663"/>
      <c r="TX24" s="663"/>
      <c r="TY24" s="663"/>
      <c r="TZ24" s="663"/>
      <c r="UA24" s="663"/>
      <c r="UB24" s="663"/>
      <c r="UC24" s="663"/>
      <c r="UD24" s="663"/>
      <c r="UE24" s="663"/>
      <c r="UF24" s="663"/>
      <c r="UG24" s="663"/>
      <c r="UH24" s="663"/>
      <c r="UI24" s="663"/>
      <c r="UJ24" s="663"/>
      <c r="UK24" s="663"/>
      <c r="UL24" s="663"/>
      <c r="UM24" s="663"/>
      <c r="UN24" s="663"/>
      <c r="UO24" s="663"/>
      <c r="UP24" s="663"/>
      <c r="UQ24" s="663"/>
      <c r="UR24" s="663"/>
      <c r="US24" s="663"/>
      <c r="UT24" s="663"/>
      <c r="UU24" s="663"/>
      <c r="UV24" s="663"/>
      <c r="UW24" s="663"/>
      <c r="UX24" s="663"/>
      <c r="UY24" s="663"/>
      <c r="UZ24" s="663"/>
      <c r="VA24" s="663"/>
      <c r="VB24" s="663"/>
      <c r="VC24" s="663"/>
      <c r="VD24" s="663"/>
      <c r="VE24" s="663"/>
      <c r="VF24" s="663"/>
      <c r="VG24" s="663"/>
      <c r="VH24" s="663"/>
      <c r="VI24" s="663"/>
      <c r="VJ24" s="663"/>
      <c r="VK24" s="663"/>
      <c r="VL24" s="663"/>
      <c r="VM24" s="663"/>
      <c r="VN24" s="663"/>
      <c r="VO24" s="663"/>
      <c r="VP24" s="663"/>
      <c r="VQ24" s="663"/>
      <c r="VR24" s="663"/>
      <c r="VS24" s="663"/>
      <c r="VT24" s="663"/>
      <c r="VU24" s="663"/>
      <c r="VV24" s="663"/>
      <c r="VW24" s="663"/>
      <c r="VX24" s="663"/>
      <c r="VY24" s="663"/>
      <c r="VZ24" s="663"/>
      <c r="WA24" s="663"/>
      <c r="WB24" s="663"/>
      <c r="WC24" s="663"/>
      <c r="WD24" s="663"/>
      <c r="WE24" s="663"/>
      <c r="WF24" s="663"/>
      <c r="WG24" s="663"/>
      <c r="WH24" s="663"/>
      <c r="WI24" s="663"/>
      <c r="WJ24" s="663"/>
      <c r="WK24" s="663"/>
      <c r="WL24" s="663"/>
      <c r="WM24" s="663"/>
      <c r="WN24" s="663"/>
      <c r="WO24" s="663"/>
      <c r="WP24" s="663"/>
      <c r="WQ24" s="663"/>
      <c r="WR24" s="663"/>
      <c r="WS24" s="663"/>
      <c r="WT24" s="663"/>
      <c r="WU24" s="663"/>
      <c r="WV24" s="663"/>
      <c r="WW24" s="663"/>
      <c r="WX24" s="663"/>
      <c r="WY24" s="663"/>
      <c r="WZ24" s="663"/>
      <c r="XA24" s="663"/>
      <c r="XB24" s="663"/>
      <c r="XC24" s="663"/>
      <c r="XD24" s="663"/>
      <c r="XE24" s="663"/>
      <c r="XF24" s="663"/>
      <c r="XG24" s="663"/>
      <c r="XH24" s="663"/>
      <c r="XI24" s="663"/>
      <c r="XJ24" s="663"/>
      <c r="XK24" s="663"/>
      <c r="XL24" s="663"/>
      <c r="XM24" s="663"/>
      <c r="XN24" s="663"/>
      <c r="XO24" s="663"/>
      <c r="XP24" s="663"/>
      <c r="XQ24" s="663"/>
      <c r="XR24" s="663"/>
      <c r="XS24" s="663"/>
      <c r="XT24" s="663"/>
      <c r="XU24" s="663"/>
      <c r="XV24" s="663"/>
      <c r="XW24" s="663"/>
      <c r="XX24" s="663"/>
      <c r="XY24" s="663"/>
      <c r="XZ24" s="663"/>
      <c r="YA24" s="663"/>
      <c r="YB24" s="663"/>
      <c r="YC24" s="663"/>
      <c r="YD24" s="663"/>
      <c r="YE24" s="663"/>
      <c r="YF24" s="663"/>
      <c r="YG24" s="663"/>
      <c r="YH24" s="663"/>
      <c r="YI24" s="663"/>
      <c r="YJ24" s="663"/>
      <c r="YK24" s="663"/>
      <c r="YL24" s="663"/>
      <c r="YM24" s="663"/>
      <c r="YN24" s="663"/>
      <c r="YO24" s="663"/>
      <c r="YP24" s="663"/>
      <c r="YQ24" s="663"/>
      <c r="YR24" s="663"/>
      <c r="YS24" s="663"/>
      <c r="YT24" s="663"/>
      <c r="YU24" s="663"/>
      <c r="YV24" s="663"/>
      <c r="YW24" s="663"/>
      <c r="YX24" s="663"/>
      <c r="YY24" s="663"/>
      <c r="YZ24" s="663"/>
      <c r="ZA24" s="663"/>
      <c r="ZB24" s="663"/>
      <c r="ZC24" s="663"/>
      <c r="ZD24" s="663"/>
      <c r="ZE24" s="663"/>
      <c r="ZF24" s="663"/>
      <c r="ZG24" s="663"/>
      <c r="ZH24" s="663"/>
      <c r="ZI24" s="663"/>
      <c r="ZJ24" s="663"/>
      <c r="ZK24" s="663"/>
      <c r="ZL24" s="663"/>
      <c r="ZM24" s="663"/>
      <c r="ZN24" s="663"/>
      <c r="ZO24" s="663"/>
      <c r="ZP24" s="663"/>
      <c r="ZQ24" s="663"/>
      <c r="ZR24" s="663"/>
      <c r="ZS24" s="663"/>
      <c r="ZT24" s="663"/>
      <c r="ZU24" s="663"/>
      <c r="ZV24" s="663"/>
      <c r="ZW24" s="663"/>
      <c r="ZX24" s="663"/>
      <c r="ZY24" s="663"/>
      <c r="ZZ24" s="663"/>
      <c r="AAA24" s="663"/>
      <c r="AAB24" s="663"/>
      <c r="AAC24" s="663"/>
      <c r="AAD24" s="663"/>
      <c r="AAE24" s="663"/>
      <c r="AAF24" s="663"/>
      <c r="AAG24" s="663"/>
      <c r="AAH24" s="663"/>
      <c r="AAI24" s="663"/>
      <c r="AAJ24" s="663"/>
      <c r="AAK24" s="663"/>
      <c r="AAL24" s="663"/>
      <c r="AAM24" s="663"/>
      <c r="AAN24" s="663"/>
      <c r="AAO24" s="663"/>
      <c r="AAP24" s="663"/>
      <c r="AAQ24" s="663"/>
      <c r="AAR24" s="663"/>
      <c r="AAS24" s="663"/>
      <c r="AAT24" s="663"/>
      <c r="AAU24" s="663"/>
      <c r="AAV24" s="663"/>
      <c r="AAW24" s="663"/>
      <c r="AAX24" s="663"/>
      <c r="AAY24" s="663"/>
      <c r="AAZ24" s="663"/>
      <c r="ABA24" s="663"/>
      <c r="ABB24" s="663"/>
      <c r="ABC24" s="663"/>
      <c r="ABD24" s="663"/>
      <c r="ABE24" s="663"/>
      <c r="ABF24" s="663"/>
      <c r="ABG24" s="663"/>
      <c r="ABH24" s="663"/>
      <c r="ABI24" s="663"/>
      <c r="ABJ24" s="663"/>
      <c r="ABK24" s="663"/>
      <c r="ABL24" s="663"/>
      <c r="ABM24" s="663"/>
      <c r="ABN24" s="663"/>
      <c r="ABO24" s="663"/>
      <c r="ABP24" s="663"/>
      <c r="ABQ24" s="663"/>
      <c r="ABR24" s="663"/>
      <c r="ABS24" s="663"/>
      <c r="ABT24" s="663"/>
      <c r="ABU24" s="663"/>
      <c r="ABV24" s="663"/>
      <c r="ABW24" s="663"/>
      <c r="ABX24" s="663"/>
      <c r="ABY24" s="663"/>
      <c r="ABZ24" s="663"/>
      <c r="ACA24" s="663"/>
      <c r="ACB24" s="663"/>
      <c r="ACC24" s="663"/>
      <c r="ACD24" s="663"/>
      <c r="ACE24" s="663"/>
      <c r="ACF24" s="663"/>
      <c r="ACG24" s="663"/>
      <c r="ACH24" s="663"/>
      <c r="ACI24" s="663"/>
      <c r="ACJ24" s="663"/>
      <c r="ACK24" s="663"/>
      <c r="ACL24" s="663"/>
      <c r="ACM24" s="663"/>
      <c r="ACN24" s="663"/>
      <c r="ACO24" s="663"/>
      <c r="ACP24" s="663"/>
      <c r="ACQ24" s="663"/>
      <c r="ACR24" s="663"/>
      <c r="ACS24" s="663"/>
      <c r="ACT24" s="663"/>
      <c r="ACU24" s="663"/>
      <c r="ACV24" s="663"/>
      <c r="ACW24" s="663"/>
      <c r="ACX24" s="663"/>
      <c r="ACY24" s="663"/>
      <c r="ACZ24" s="663"/>
      <c r="ADA24" s="663"/>
      <c r="ADB24" s="663"/>
      <c r="ADC24" s="663"/>
      <c r="ADD24" s="663"/>
      <c r="ADE24" s="663"/>
      <c r="ADF24" s="663"/>
      <c r="ADG24" s="663"/>
      <c r="ADH24" s="663"/>
      <c r="ADI24" s="663"/>
      <c r="ADJ24" s="663"/>
      <c r="ADK24" s="663"/>
      <c r="ADL24" s="663"/>
      <c r="ADM24" s="663"/>
      <c r="ADN24" s="663"/>
      <c r="ADO24" s="663"/>
      <c r="ADP24" s="663"/>
      <c r="ADQ24" s="663"/>
      <c r="ADR24" s="663"/>
      <c r="ADS24" s="663"/>
      <c r="ADT24" s="663"/>
      <c r="ADU24" s="663"/>
      <c r="ADV24" s="663"/>
      <c r="ADW24" s="663"/>
      <c r="ADX24" s="663"/>
      <c r="ADY24" s="663"/>
      <c r="ADZ24" s="663"/>
      <c r="AEA24" s="663"/>
      <c r="AEB24" s="663"/>
      <c r="AEC24" s="663"/>
      <c r="AED24" s="663"/>
      <c r="AEE24" s="663"/>
      <c r="AEF24" s="663"/>
      <c r="AEG24" s="663"/>
      <c r="AEH24" s="663"/>
      <c r="AEI24" s="663"/>
      <c r="AEJ24" s="663"/>
      <c r="AEK24" s="663"/>
      <c r="AEL24" s="663"/>
      <c r="AEM24" s="663"/>
      <c r="AEN24" s="663"/>
      <c r="AEO24" s="663"/>
      <c r="AEP24" s="663"/>
      <c r="AEQ24" s="663"/>
      <c r="AER24" s="663"/>
      <c r="AES24" s="663"/>
      <c r="AET24" s="663"/>
      <c r="AEU24" s="663"/>
      <c r="AEV24" s="663"/>
      <c r="AEW24" s="663"/>
      <c r="AEX24" s="663"/>
      <c r="AEY24" s="663"/>
      <c r="AEZ24" s="663"/>
      <c r="AFA24" s="663"/>
      <c r="AFB24" s="663"/>
      <c r="AFC24" s="663"/>
      <c r="AFD24" s="663"/>
      <c r="AFE24" s="663"/>
      <c r="AFF24" s="663"/>
      <c r="AFG24" s="663"/>
      <c r="AFH24" s="663"/>
      <c r="AFI24" s="663"/>
      <c r="AFJ24" s="663"/>
      <c r="AFK24" s="663"/>
      <c r="AFL24" s="663"/>
      <c r="AFM24" s="663"/>
      <c r="AFN24" s="663"/>
      <c r="AFO24" s="663"/>
      <c r="AFP24" s="663"/>
      <c r="AFQ24" s="663"/>
      <c r="AFR24" s="663"/>
      <c r="AFS24" s="663"/>
      <c r="AFT24" s="663"/>
      <c r="AFU24" s="663"/>
      <c r="AFV24" s="663"/>
      <c r="AFW24" s="663"/>
      <c r="AFX24" s="663"/>
      <c r="AFY24" s="663"/>
      <c r="AFZ24" s="663"/>
      <c r="AGA24" s="663"/>
      <c r="AGB24" s="663"/>
      <c r="AGC24" s="663"/>
      <c r="AGD24" s="663"/>
      <c r="AGE24" s="663"/>
      <c r="AGF24" s="663"/>
      <c r="AGG24" s="663"/>
      <c r="AGH24" s="663"/>
      <c r="AGI24" s="663"/>
      <c r="AGJ24" s="663"/>
      <c r="AGK24" s="663"/>
      <c r="AGL24" s="663"/>
      <c r="AGM24" s="663"/>
      <c r="AGN24" s="663"/>
      <c r="AGO24" s="663"/>
      <c r="AGP24" s="663"/>
      <c r="AGQ24" s="663"/>
      <c r="AGR24" s="663"/>
      <c r="AGS24" s="663"/>
      <c r="AGT24" s="663"/>
      <c r="AGU24" s="663"/>
      <c r="AGV24" s="663"/>
      <c r="AGW24" s="663"/>
      <c r="AGX24" s="663"/>
      <c r="AGY24" s="663"/>
      <c r="AGZ24" s="663"/>
      <c r="AHA24" s="663"/>
      <c r="AHB24" s="663"/>
      <c r="AHC24" s="663"/>
      <c r="AHD24" s="663"/>
      <c r="AHE24" s="663"/>
      <c r="AHF24" s="663"/>
      <c r="AHG24" s="663"/>
      <c r="AHH24" s="663"/>
      <c r="AHI24" s="663"/>
      <c r="AHJ24" s="663"/>
      <c r="AHK24" s="663"/>
      <c r="AHL24" s="663"/>
      <c r="AHM24" s="663"/>
      <c r="AHN24" s="663"/>
      <c r="AHO24" s="663"/>
      <c r="AHP24" s="663"/>
      <c r="AHQ24" s="663"/>
      <c r="AHR24" s="663"/>
      <c r="AHS24" s="663"/>
      <c r="AHT24" s="663"/>
      <c r="AHU24" s="663"/>
      <c r="AHV24" s="663"/>
      <c r="AHW24" s="663"/>
      <c r="AHX24" s="663"/>
      <c r="AHY24" s="663"/>
      <c r="AHZ24" s="663"/>
      <c r="AIA24" s="663"/>
      <c r="AIB24" s="663"/>
      <c r="AIC24" s="663"/>
      <c r="AID24" s="663"/>
      <c r="AIE24" s="663"/>
      <c r="AIF24" s="663"/>
      <c r="AIG24" s="663"/>
      <c r="AIH24" s="663"/>
      <c r="AII24" s="663"/>
      <c r="AIJ24" s="663"/>
      <c r="AIK24" s="663"/>
      <c r="AIL24" s="663"/>
      <c r="AIM24" s="663"/>
      <c r="AIN24" s="663"/>
      <c r="AIO24" s="663"/>
      <c r="AIP24" s="663"/>
      <c r="AIQ24" s="663"/>
      <c r="AIR24" s="663"/>
      <c r="AIS24" s="663"/>
      <c r="AIT24" s="663"/>
      <c r="AIU24" s="663"/>
      <c r="AIV24" s="663"/>
      <c r="AIW24" s="663"/>
      <c r="AIX24" s="663"/>
      <c r="AIY24" s="663"/>
      <c r="AIZ24" s="663"/>
      <c r="AJA24" s="663"/>
      <c r="AJB24" s="663"/>
      <c r="AJC24" s="663"/>
      <c r="AJD24" s="663"/>
      <c r="AJE24" s="663"/>
      <c r="AJF24" s="663"/>
      <c r="AJG24" s="663"/>
      <c r="AJH24" s="663"/>
      <c r="AJI24" s="663"/>
      <c r="AJJ24" s="663"/>
      <c r="AJK24" s="663"/>
      <c r="AJL24" s="663"/>
      <c r="AJM24" s="663"/>
      <c r="AJN24" s="663"/>
      <c r="AJO24" s="663"/>
      <c r="AJP24" s="663"/>
      <c r="AJQ24" s="663"/>
      <c r="AJR24" s="663"/>
      <c r="AJS24" s="663"/>
      <c r="AJT24" s="663"/>
      <c r="AJU24" s="663"/>
      <c r="AJV24" s="663"/>
      <c r="AJW24" s="663"/>
      <c r="AJX24" s="663"/>
      <c r="AJY24" s="663"/>
      <c r="AJZ24" s="663"/>
      <c r="AKA24" s="663"/>
      <c r="AKB24" s="663"/>
      <c r="AKC24" s="663"/>
      <c r="AKD24" s="663"/>
      <c r="AKE24" s="663"/>
      <c r="AKF24" s="663"/>
      <c r="AKG24" s="663"/>
      <c r="AKH24" s="663"/>
      <c r="AKI24" s="663"/>
      <c r="AKJ24" s="663"/>
      <c r="AKK24" s="663"/>
      <c r="AKL24" s="663"/>
      <c r="AKM24" s="663"/>
      <c r="AKN24" s="663"/>
      <c r="AKO24" s="663"/>
      <c r="AKP24" s="663"/>
      <c r="AKQ24" s="663"/>
      <c r="AKR24" s="663"/>
      <c r="AKS24" s="663"/>
      <c r="AKT24" s="663"/>
      <c r="AKU24" s="663"/>
      <c r="AKV24" s="663"/>
      <c r="AKW24" s="663"/>
      <c r="AKX24" s="663"/>
      <c r="AKY24" s="663"/>
      <c r="AKZ24" s="663"/>
      <c r="ALA24" s="663"/>
      <c r="ALB24" s="663"/>
      <c r="ALC24" s="663"/>
      <c r="ALD24" s="663"/>
      <c r="ALE24" s="663"/>
      <c r="ALF24" s="663"/>
      <c r="ALG24" s="663"/>
      <c r="ALH24" s="663"/>
      <c r="ALI24" s="663"/>
      <c r="ALJ24" s="663"/>
      <c r="ALK24" s="663"/>
      <c r="ALL24" s="663"/>
      <c r="ALM24" s="663"/>
      <c r="ALN24" s="663"/>
      <c r="ALO24" s="663"/>
      <c r="ALP24" s="663"/>
      <c r="ALQ24" s="663"/>
      <c r="ALR24" s="663"/>
      <c r="ALS24" s="663"/>
      <c r="ALT24" s="663"/>
      <c r="ALU24" s="663"/>
      <c r="ALV24" s="663"/>
      <c r="ALW24" s="663"/>
      <c r="ALX24" s="663"/>
      <c r="ALY24" s="663"/>
      <c r="ALZ24" s="663"/>
      <c r="AMA24" s="663"/>
      <c r="AMB24" s="663"/>
      <c r="AMC24" s="663"/>
      <c r="AMD24" s="663"/>
      <c r="AME24" s="663"/>
      <c r="AMF24" s="663"/>
      <c r="AMG24" s="663"/>
      <c r="AMH24" s="663"/>
      <c r="AMI24" s="663"/>
      <c r="AMJ24" s="663"/>
      <c r="AMK24" s="663"/>
      <c r="AML24" s="663"/>
      <c r="AMM24" s="663"/>
      <c r="AMN24" s="663"/>
      <c r="AMO24" s="663"/>
      <c r="AMP24" s="663"/>
      <c r="AMQ24" s="663"/>
      <c r="AMR24" s="663"/>
      <c r="AMS24" s="663"/>
      <c r="AMT24" s="663"/>
      <c r="AMU24" s="663"/>
      <c r="AMV24" s="663"/>
      <c r="AMW24" s="663"/>
      <c r="AMX24" s="663"/>
      <c r="AMY24" s="663"/>
      <c r="AMZ24" s="663"/>
      <c r="ANA24" s="663"/>
      <c r="ANB24" s="663"/>
      <c r="ANC24" s="663"/>
      <c r="AND24" s="663"/>
      <c r="ANE24" s="663"/>
      <c r="ANF24" s="663"/>
      <c r="ANG24" s="663"/>
      <c r="ANH24" s="663"/>
      <c r="ANI24" s="663"/>
      <c r="ANJ24" s="663"/>
      <c r="ANK24" s="663"/>
      <c r="ANL24" s="663"/>
      <c r="ANM24" s="663"/>
      <c r="ANN24" s="663"/>
      <c r="ANO24" s="663"/>
      <c r="ANP24" s="663"/>
      <c r="ANQ24" s="663"/>
      <c r="ANR24" s="663"/>
      <c r="ANS24" s="663"/>
      <c r="ANT24" s="663"/>
      <c r="ANU24" s="663"/>
      <c r="ANV24" s="663"/>
      <c r="ANW24" s="663"/>
      <c r="ANX24" s="663"/>
      <c r="ANY24" s="663"/>
      <c r="ANZ24" s="663"/>
      <c r="AOA24" s="663"/>
      <c r="AOB24" s="663"/>
      <c r="AOC24" s="663"/>
      <c r="AOD24" s="663"/>
      <c r="AOE24" s="663"/>
      <c r="AOF24" s="663"/>
      <c r="AOG24" s="663"/>
      <c r="AOH24" s="663"/>
      <c r="AOI24" s="663"/>
      <c r="AOJ24" s="663"/>
      <c r="AOK24" s="663"/>
      <c r="AOL24" s="663"/>
      <c r="AOM24" s="663"/>
      <c r="AON24" s="663"/>
      <c r="AOO24" s="663"/>
      <c r="AOP24" s="663"/>
      <c r="AOQ24" s="663"/>
      <c r="AOR24" s="663"/>
      <c r="AOS24" s="663"/>
      <c r="AOT24" s="663"/>
      <c r="AOU24" s="663"/>
      <c r="AOV24" s="663"/>
      <c r="AOW24" s="663"/>
      <c r="AOX24" s="663"/>
      <c r="AOY24" s="663"/>
      <c r="AOZ24" s="663"/>
      <c r="APA24" s="663"/>
      <c r="APB24" s="663"/>
      <c r="APC24" s="663"/>
      <c r="APD24" s="663"/>
      <c r="APE24" s="663"/>
      <c r="APF24" s="663"/>
      <c r="APG24" s="663"/>
      <c r="APH24" s="663"/>
      <c r="API24" s="663"/>
      <c r="APJ24" s="663"/>
      <c r="APK24" s="663"/>
      <c r="APL24" s="663"/>
      <c r="APM24" s="663"/>
      <c r="APN24" s="663"/>
      <c r="APO24" s="663"/>
      <c r="APP24" s="663"/>
      <c r="APQ24" s="663"/>
      <c r="APR24" s="663"/>
      <c r="APS24" s="663"/>
      <c r="APT24" s="663"/>
      <c r="APU24" s="663"/>
      <c r="APV24" s="663"/>
      <c r="APW24" s="663"/>
      <c r="APX24" s="663"/>
      <c r="APY24" s="663"/>
      <c r="APZ24" s="663"/>
      <c r="AQA24" s="663"/>
      <c r="AQB24" s="663"/>
      <c r="AQC24" s="663"/>
      <c r="AQD24" s="663"/>
      <c r="AQE24" s="663"/>
      <c r="AQF24" s="663"/>
      <c r="AQG24" s="663"/>
      <c r="AQH24" s="663"/>
      <c r="AQI24" s="663"/>
      <c r="AQJ24" s="663"/>
      <c r="AQK24" s="663"/>
      <c r="AQL24" s="663"/>
      <c r="AQM24" s="663"/>
      <c r="AQN24" s="663"/>
      <c r="AQO24" s="663"/>
      <c r="AQP24" s="663"/>
      <c r="AQQ24" s="663"/>
      <c r="AQR24" s="663"/>
      <c r="AQS24" s="663"/>
      <c r="AQT24" s="663"/>
      <c r="AQU24" s="663"/>
      <c r="AQV24" s="663"/>
      <c r="AQW24" s="663"/>
      <c r="AQX24" s="663"/>
      <c r="AQY24" s="663"/>
      <c r="AQZ24" s="663"/>
      <c r="ARA24" s="663"/>
      <c r="ARB24" s="663"/>
      <c r="ARC24" s="663"/>
      <c r="ARD24" s="663"/>
      <c r="ARE24" s="663"/>
      <c r="ARF24" s="663"/>
      <c r="ARG24" s="663"/>
      <c r="ARH24" s="663"/>
      <c r="ARI24" s="663"/>
      <c r="ARJ24" s="663"/>
      <c r="ARK24" s="663"/>
      <c r="ARL24" s="663"/>
      <c r="ARM24" s="663"/>
      <c r="ARN24" s="663"/>
      <c r="ARO24" s="663"/>
      <c r="ARP24" s="663"/>
      <c r="ARQ24" s="663"/>
      <c r="ARR24" s="663"/>
      <c r="ARS24" s="663"/>
      <c r="ART24" s="663"/>
      <c r="ARU24" s="663"/>
      <c r="ARV24" s="663"/>
      <c r="ARW24" s="663"/>
      <c r="ARX24" s="663"/>
      <c r="ARY24" s="663"/>
      <c r="ARZ24" s="663"/>
      <c r="ASA24" s="663"/>
      <c r="ASB24" s="663"/>
      <c r="ASC24" s="663"/>
      <c r="ASD24" s="663"/>
      <c r="ASE24" s="663"/>
      <c r="ASF24" s="663"/>
      <c r="ASG24" s="663"/>
      <c r="ASH24" s="663"/>
      <c r="ASI24" s="663"/>
      <c r="ASJ24" s="663"/>
      <c r="ASK24" s="663"/>
      <c r="ASL24" s="663"/>
      <c r="ASM24" s="663"/>
      <c r="ASN24" s="663"/>
      <c r="ASO24" s="663"/>
      <c r="ASP24" s="663"/>
      <c r="ASQ24" s="663"/>
      <c r="ASR24" s="663"/>
      <c r="ASS24" s="663"/>
      <c r="AST24" s="663"/>
      <c r="ASU24" s="663"/>
      <c r="ASV24" s="663"/>
      <c r="ASW24" s="663"/>
      <c r="ASX24" s="663"/>
      <c r="ASY24" s="663"/>
      <c r="ASZ24" s="663"/>
      <c r="ATA24" s="663"/>
      <c r="ATB24" s="663"/>
      <c r="ATC24" s="663"/>
      <c r="ATD24" s="663"/>
      <c r="ATE24" s="663"/>
      <c r="ATF24" s="663"/>
      <c r="ATG24" s="663"/>
      <c r="ATH24" s="663"/>
      <c r="ATI24" s="663"/>
      <c r="ATJ24" s="663"/>
      <c r="ATK24" s="663"/>
      <c r="ATL24" s="663"/>
      <c r="ATM24" s="663"/>
      <c r="ATN24" s="663"/>
      <c r="ATO24" s="663"/>
      <c r="ATP24" s="663"/>
      <c r="ATQ24" s="663"/>
      <c r="ATR24" s="663"/>
      <c r="ATS24" s="663"/>
      <c r="ATT24" s="663"/>
      <c r="ATU24" s="663"/>
      <c r="ATV24" s="663"/>
      <c r="ATW24" s="663"/>
      <c r="ATX24" s="663"/>
      <c r="ATY24" s="663"/>
      <c r="ATZ24" s="663"/>
      <c r="AUA24" s="663"/>
      <c r="AUB24" s="663"/>
      <c r="AUC24" s="663"/>
      <c r="AUD24" s="663"/>
      <c r="AUE24" s="663"/>
      <c r="AUF24" s="663"/>
      <c r="AUG24" s="663"/>
      <c r="AUH24" s="663"/>
      <c r="AUI24" s="663"/>
      <c r="AUJ24" s="663"/>
      <c r="AUK24" s="663"/>
      <c r="AUL24" s="663"/>
      <c r="AUM24" s="663"/>
      <c r="AUN24" s="663"/>
      <c r="AUO24" s="663"/>
      <c r="AUP24" s="663"/>
      <c r="AUQ24" s="663"/>
      <c r="AUR24" s="663"/>
      <c r="AUS24" s="663"/>
      <c r="AUT24" s="663"/>
      <c r="AUU24" s="663"/>
      <c r="AUV24" s="663"/>
      <c r="AUW24" s="663"/>
      <c r="AUX24" s="663"/>
      <c r="AUY24" s="663"/>
      <c r="AUZ24" s="663"/>
      <c r="AVA24" s="663"/>
      <c r="AVB24" s="663"/>
      <c r="AVC24" s="663"/>
      <c r="AVD24" s="663"/>
      <c r="AVE24" s="663"/>
      <c r="AVF24" s="663"/>
      <c r="AVG24" s="663"/>
      <c r="AVH24" s="663"/>
      <c r="AVI24" s="663"/>
      <c r="AVJ24" s="663"/>
      <c r="AVK24" s="663"/>
      <c r="AVL24" s="663"/>
      <c r="AVM24" s="663"/>
      <c r="AVN24" s="663"/>
      <c r="AVO24" s="663"/>
      <c r="AVP24" s="663"/>
      <c r="AVQ24" s="663"/>
      <c r="AVR24" s="663"/>
      <c r="AVS24" s="663"/>
      <c r="AVT24" s="663"/>
      <c r="AVU24" s="663"/>
      <c r="AVV24" s="663"/>
      <c r="AVW24" s="663"/>
      <c r="AVX24" s="663"/>
      <c r="AVY24" s="663"/>
      <c r="AVZ24" s="663"/>
      <c r="AWA24" s="663"/>
      <c r="AWB24" s="663"/>
      <c r="AWC24" s="663"/>
      <c r="AWD24" s="663"/>
      <c r="AWE24" s="663"/>
      <c r="AWF24" s="663"/>
      <c r="AWG24" s="663"/>
      <c r="AWH24" s="663"/>
      <c r="AWI24" s="663"/>
      <c r="AWJ24" s="663"/>
      <c r="AWK24" s="663"/>
      <c r="AWL24" s="663"/>
      <c r="AWM24" s="663"/>
      <c r="AWN24" s="663"/>
      <c r="AWO24" s="663"/>
      <c r="AWP24" s="663"/>
      <c r="AWQ24" s="663"/>
      <c r="AWR24" s="663"/>
      <c r="AWS24" s="663"/>
      <c r="AWT24" s="663"/>
      <c r="AWU24" s="663"/>
      <c r="AWV24" s="663"/>
      <c r="AWW24" s="663"/>
      <c r="AWX24" s="663"/>
      <c r="AWY24" s="663"/>
      <c r="AWZ24" s="663"/>
      <c r="AXA24" s="663"/>
      <c r="AXB24" s="663"/>
      <c r="AXC24" s="663"/>
      <c r="AXD24" s="663"/>
      <c r="AXE24" s="663"/>
      <c r="AXF24" s="663"/>
      <c r="AXG24" s="663"/>
      <c r="AXH24" s="663"/>
      <c r="AXI24" s="663"/>
      <c r="AXJ24" s="663"/>
      <c r="AXK24" s="663"/>
      <c r="AXL24" s="663"/>
      <c r="AXM24" s="663"/>
      <c r="AXN24" s="663"/>
      <c r="AXO24" s="663"/>
      <c r="AXP24" s="663"/>
      <c r="AXQ24" s="663"/>
      <c r="AXR24" s="663"/>
      <c r="AXS24" s="663"/>
      <c r="AXT24" s="663"/>
      <c r="AXU24" s="663"/>
      <c r="AXV24" s="663"/>
      <c r="AXW24" s="663"/>
      <c r="AXX24" s="663"/>
      <c r="AXY24" s="663"/>
      <c r="AXZ24" s="663"/>
      <c r="AYA24" s="663"/>
      <c r="AYB24" s="663"/>
      <c r="AYC24" s="663"/>
      <c r="AYD24" s="663"/>
      <c r="AYE24" s="663"/>
      <c r="AYF24" s="663"/>
      <c r="AYG24" s="663"/>
      <c r="AYH24" s="663"/>
      <c r="AYI24" s="663"/>
      <c r="AYJ24" s="663"/>
      <c r="AYK24" s="663"/>
      <c r="AYL24" s="663"/>
      <c r="AYM24" s="663"/>
      <c r="AYN24" s="663"/>
      <c r="AYO24" s="663"/>
      <c r="AYP24" s="663"/>
      <c r="AYQ24" s="663"/>
      <c r="AYR24" s="663"/>
      <c r="AYS24" s="663"/>
      <c r="AYT24" s="663"/>
      <c r="AYU24" s="663"/>
      <c r="AYV24" s="663"/>
      <c r="AYW24" s="663"/>
      <c r="AYX24" s="663"/>
      <c r="AYY24" s="663"/>
      <c r="AYZ24" s="663"/>
      <c r="AZA24" s="663"/>
      <c r="AZB24" s="663"/>
      <c r="AZC24" s="663"/>
      <c r="AZD24" s="663"/>
      <c r="AZE24" s="663"/>
      <c r="AZF24" s="663"/>
      <c r="AZG24" s="663"/>
      <c r="AZH24" s="663"/>
      <c r="AZI24" s="663"/>
      <c r="AZJ24" s="663"/>
      <c r="AZK24" s="663"/>
      <c r="AZL24" s="663"/>
      <c r="AZM24" s="663"/>
      <c r="AZN24" s="663"/>
      <c r="AZO24" s="663"/>
      <c r="AZP24" s="663"/>
      <c r="AZQ24" s="663"/>
      <c r="AZR24" s="663"/>
      <c r="AZS24" s="663"/>
      <c r="AZT24" s="663"/>
      <c r="AZU24" s="663"/>
      <c r="AZV24" s="663"/>
      <c r="AZW24" s="663"/>
      <c r="AZX24" s="663"/>
      <c r="AZY24" s="663"/>
      <c r="AZZ24" s="663"/>
      <c r="BAA24" s="663"/>
      <c r="BAB24" s="663"/>
      <c r="BAC24" s="663"/>
      <c r="BAD24" s="663"/>
      <c r="BAE24" s="663"/>
      <c r="BAF24" s="663"/>
      <c r="BAG24" s="663"/>
      <c r="BAH24" s="663"/>
      <c r="BAI24" s="663"/>
      <c r="BAJ24" s="663"/>
      <c r="BAK24" s="663"/>
      <c r="BAL24" s="663"/>
      <c r="BAM24" s="663"/>
      <c r="BAN24" s="663"/>
    </row>
    <row r="25" spans="1:1392" s="664" customFormat="1" ht="24.75" customHeight="1" thickTop="1" thickBot="1">
      <c r="A25" s="665">
        <v>2</v>
      </c>
      <c r="B25" s="651" t="s">
        <v>345</v>
      </c>
      <c r="C25" s="651" t="s">
        <v>386</v>
      </c>
      <c r="D25" s="651" t="s">
        <v>345</v>
      </c>
      <c r="E25" s="651" t="s">
        <v>345</v>
      </c>
      <c r="F25" s="651"/>
      <c r="G25" s="651"/>
      <c r="H25" s="666" t="s">
        <v>816</v>
      </c>
      <c r="I25" s="667">
        <f t="shared" ref="I25:X25" si="15">+I26+I27</f>
        <v>388525668</v>
      </c>
      <c r="J25" s="667">
        <f t="shared" si="15"/>
        <v>91189586.700000003</v>
      </c>
      <c r="K25" s="667">
        <f t="shared" si="15"/>
        <v>90717883.5</v>
      </c>
      <c r="L25" s="667">
        <f t="shared" si="15"/>
        <v>90717883.5</v>
      </c>
      <c r="M25" s="667">
        <f t="shared" si="15"/>
        <v>7894000</v>
      </c>
      <c r="N25" s="667">
        <f t="shared" si="15"/>
        <v>7894000</v>
      </c>
      <c r="O25" s="667">
        <f t="shared" si="15"/>
        <v>7894000</v>
      </c>
      <c r="P25" s="667">
        <f t="shared" si="15"/>
        <v>7894000</v>
      </c>
      <c r="Q25" s="667">
        <f t="shared" si="15"/>
        <v>0</v>
      </c>
      <c r="R25" s="667">
        <f t="shared" si="15"/>
        <v>0</v>
      </c>
      <c r="S25" s="667">
        <f t="shared" si="15"/>
        <v>0</v>
      </c>
      <c r="T25" s="667">
        <f t="shared" si="15"/>
        <v>0</v>
      </c>
      <c r="U25" s="667">
        <f t="shared" si="15"/>
        <v>0</v>
      </c>
      <c r="V25" s="667">
        <f t="shared" si="15"/>
        <v>0</v>
      </c>
      <c r="W25" s="667">
        <f t="shared" si="15"/>
        <v>0</v>
      </c>
      <c r="X25" s="667">
        <f t="shared" si="15"/>
        <v>0</v>
      </c>
      <c r="Y25" s="667">
        <f t="shared" si="11"/>
        <v>396419668</v>
      </c>
      <c r="Z25" s="667">
        <f t="shared" si="11"/>
        <v>99083586.700000003</v>
      </c>
      <c r="AA25" s="667">
        <f t="shared" si="11"/>
        <v>98611883.5</v>
      </c>
      <c r="AB25" s="667">
        <f t="shared" si="11"/>
        <v>98611883.5</v>
      </c>
      <c r="AC25" s="668"/>
      <c r="AD25" s="662"/>
      <c r="AE25" s="662"/>
      <c r="AF25" s="662"/>
      <c r="AG25" s="662"/>
      <c r="AH25" s="662"/>
      <c r="AI25" s="662"/>
      <c r="AJ25" s="662"/>
      <c r="AK25" s="662"/>
      <c r="AL25" s="662"/>
      <c r="AM25" s="662"/>
      <c r="AN25" s="662"/>
      <c r="AO25" s="662"/>
      <c r="AP25" s="662"/>
      <c r="AQ25" s="662"/>
      <c r="AR25" s="662"/>
      <c r="AS25" s="662"/>
      <c r="AT25" s="662"/>
      <c r="AU25" s="662"/>
      <c r="AV25" s="662"/>
      <c r="AW25" s="663"/>
      <c r="AX25" s="663"/>
      <c r="AY25" s="663"/>
      <c r="AZ25" s="663"/>
      <c r="BA25" s="663"/>
      <c r="BB25" s="663"/>
      <c r="BC25" s="663"/>
      <c r="BD25" s="663"/>
      <c r="BE25" s="663"/>
      <c r="BF25" s="663"/>
      <c r="BG25" s="663"/>
      <c r="BH25" s="663"/>
      <c r="BI25" s="663"/>
      <c r="BJ25" s="663"/>
      <c r="BK25" s="663"/>
      <c r="BL25" s="663"/>
      <c r="BM25" s="663"/>
      <c r="BN25" s="663"/>
      <c r="BO25" s="663"/>
      <c r="BP25" s="663"/>
      <c r="BQ25" s="663"/>
      <c r="BR25" s="663"/>
      <c r="BS25" s="663"/>
      <c r="BT25" s="663"/>
      <c r="BU25" s="663"/>
      <c r="BV25" s="663"/>
      <c r="BW25" s="663"/>
      <c r="BX25" s="663"/>
      <c r="BY25" s="663"/>
      <c r="BZ25" s="663"/>
      <c r="CA25" s="663"/>
      <c r="CB25" s="663"/>
      <c r="CC25" s="663"/>
      <c r="CD25" s="663"/>
      <c r="CE25" s="663"/>
      <c r="CF25" s="663"/>
      <c r="CG25" s="663"/>
      <c r="CH25" s="663"/>
      <c r="CI25" s="663"/>
      <c r="CJ25" s="663"/>
      <c r="CK25" s="663"/>
      <c r="CL25" s="663"/>
      <c r="CM25" s="663"/>
      <c r="CN25" s="663"/>
      <c r="CO25" s="663"/>
      <c r="CP25" s="663"/>
      <c r="CQ25" s="663"/>
      <c r="CR25" s="663"/>
      <c r="CS25" s="663"/>
      <c r="CT25" s="663"/>
      <c r="CU25" s="663"/>
      <c r="CV25" s="663"/>
      <c r="CW25" s="663"/>
      <c r="CX25" s="663"/>
      <c r="CY25" s="663"/>
      <c r="CZ25" s="663"/>
      <c r="DA25" s="663"/>
      <c r="DB25" s="663"/>
      <c r="DC25" s="663"/>
      <c r="DD25" s="663"/>
      <c r="DE25" s="663"/>
      <c r="DF25" s="663"/>
      <c r="DG25" s="663"/>
      <c r="DH25" s="663"/>
      <c r="DI25" s="663"/>
      <c r="DJ25" s="663"/>
      <c r="DK25" s="663"/>
      <c r="DL25" s="663"/>
      <c r="DM25" s="663"/>
      <c r="DN25" s="663"/>
      <c r="DO25" s="663"/>
      <c r="DP25" s="663"/>
      <c r="DQ25" s="663"/>
      <c r="DR25" s="663"/>
      <c r="DS25" s="663"/>
      <c r="DT25" s="663"/>
      <c r="DU25" s="663"/>
      <c r="DV25" s="663"/>
      <c r="DW25" s="663"/>
      <c r="DX25" s="663"/>
      <c r="DY25" s="663"/>
      <c r="DZ25" s="663"/>
      <c r="EA25" s="663"/>
      <c r="EB25" s="663"/>
      <c r="EC25" s="663"/>
      <c r="ED25" s="663"/>
      <c r="EE25" s="663"/>
      <c r="EF25" s="663"/>
      <c r="EG25" s="663"/>
      <c r="EH25" s="663"/>
      <c r="EI25" s="663"/>
      <c r="EJ25" s="663"/>
      <c r="EK25" s="663"/>
      <c r="EL25" s="663"/>
      <c r="EM25" s="663"/>
      <c r="EN25" s="663"/>
      <c r="EO25" s="663"/>
      <c r="EP25" s="663"/>
      <c r="EQ25" s="663"/>
      <c r="ER25" s="663"/>
      <c r="ES25" s="663"/>
      <c r="ET25" s="663"/>
      <c r="EU25" s="663"/>
      <c r="EV25" s="663"/>
      <c r="EW25" s="663"/>
      <c r="EX25" s="663"/>
      <c r="EY25" s="663"/>
      <c r="EZ25" s="663"/>
      <c r="FA25" s="663"/>
      <c r="FB25" s="663"/>
      <c r="FC25" s="663"/>
      <c r="FD25" s="663"/>
      <c r="FE25" s="663"/>
      <c r="FF25" s="663"/>
      <c r="FG25" s="663"/>
      <c r="FH25" s="663"/>
      <c r="FI25" s="663"/>
      <c r="FJ25" s="663"/>
      <c r="FK25" s="663"/>
      <c r="FL25" s="663"/>
      <c r="FM25" s="663"/>
      <c r="FN25" s="663"/>
      <c r="FO25" s="663"/>
      <c r="FP25" s="663"/>
      <c r="FQ25" s="663"/>
      <c r="FR25" s="663"/>
      <c r="FS25" s="663"/>
      <c r="FT25" s="663"/>
      <c r="FU25" s="663"/>
      <c r="FV25" s="663"/>
      <c r="FW25" s="663"/>
      <c r="FX25" s="663"/>
      <c r="FY25" s="663"/>
      <c r="FZ25" s="663"/>
      <c r="GA25" s="663"/>
      <c r="GB25" s="663"/>
      <c r="GC25" s="663"/>
      <c r="GD25" s="663"/>
      <c r="GE25" s="663"/>
      <c r="GF25" s="663"/>
      <c r="GG25" s="663"/>
      <c r="GH25" s="663"/>
      <c r="GI25" s="663"/>
      <c r="GJ25" s="663"/>
      <c r="GK25" s="663"/>
      <c r="GL25" s="663"/>
      <c r="GM25" s="663"/>
      <c r="GN25" s="663"/>
      <c r="GO25" s="663"/>
      <c r="GP25" s="663"/>
      <c r="GQ25" s="663"/>
      <c r="GR25" s="663"/>
      <c r="GS25" s="663"/>
      <c r="GT25" s="663"/>
      <c r="GU25" s="663"/>
      <c r="GV25" s="663"/>
      <c r="GW25" s="663"/>
      <c r="GX25" s="663"/>
      <c r="GY25" s="663"/>
      <c r="GZ25" s="663"/>
      <c r="HA25" s="663"/>
      <c r="HB25" s="663"/>
      <c r="HC25" s="663"/>
      <c r="HD25" s="663"/>
      <c r="HE25" s="663"/>
      <c r="HF25" s="663"/>
      <c r="HG25" s="663"/>
      <c r="HH25" s="663"/>
      <c r="HI25" s="663"/>
      <c r="HJ25" s="663"/>
      <c r="HK25" s="663"/>
      <c r="HL25" s="663"/>
      <c r="HM25" s="663"/>
      <c r="HN25" s="663"/>
      <c r="HO25" s="663"/>
      <c r="HP25" s="663"/>
      <c r="HQ25" s="663"/>
      <c r="HR25" s="663"/>
      <c r="HS25" s="663"/>
      <c r="HT25" s="663"/>
      <c r="HU25" s="663"/>
      <c r="HV25" s="663"/>
      <c r="HW25" s="663"/>
      <c r="HX25" s="663"/>
      <c r="HY25" s="663"/>
      <c r="HZ25" s="663"/>
      <c r="IA25" s="663"/>
      <c r="IB25" s="663"/>
      <c r="IC25" s="663"/>
      <c r="ID25" s="663"/>
      <c r="IE25" s="663"/>
      <c r="IF25" s="663"/>
      <c r="IG25" s="663"/>
      <c r="IH25" s="663"/>
      <c r="II25" s="663"/>
      <c r="IJ25" s="663"/>
      <c r="IK25" s="663"/>
      <c r="IL25" s="663"/>
      <c r="IM25" s="663"/>
      <c r="IN25" s="663"/>
      <c r="IO25" s="663"/>
      <c r="IP25" s="663"/>
      <c r="IQ25" s="663"/>
      <c r="IR25" s="663"/>
      <c r="IS25" s="663"/>
      <c r="IT25" s="663"/>
      <c r="IU25" s="663"/>
      <c r="IV25" s="663"/>
      <c r="IW25" s="663"/>
      <c r="IX25" s="663"/>
      <c r="IY25" s="663"/>
      <c r="IZ25" s="663"/>
      <c r="JA25" s="663"/>
      <c r="JB25" s="663"/>
      <c r="JC25" s="663"/>
      <c r="JD25" s="663"/>
      <c r="JE25" s="663"/>
      <c r="JF25" s="663"/>
      <c r="JG25" s="663"/>
      <c r="JH25" s="663"/>
      <c r="JI25" s="663"/>
      <c r="JJ25" s="663"/>
      <c r="JK25" s="663"/>
      <c r="JL25" s="663"/>
      <c r="JM25" s="663"/>
      <c r="JN25" s="663"/>
      <c r="JO25" s="663"/>
      <c r="JP25" s="663"/>
      <c r="JQ25" s="663"/>
      <c r="JR25" s="663"/>
      <c r="JS25" s="663"/>
      <c r="JT25" s="663"/>
      <c r="JU25" s="663"/>
      <c r="JV25" s="663"/>
      <c r="JW25" s="663"/>
      <c r="JX25" s="663"/>
      <c r="JY25" s="663"/>
      <c r="JZ25" s="663"/>
      <c r="KA25" s="663"/>
      <c r="KB25" s="663"/>
      <c r="KC25" s="663"/>
      <c r="KD25" s="663"/>
      <c r="KE25" s="663"/>
      <c r="KF25" s="663"/>
      <c r="KG25" s="663"/>
      <c r="KH25" s="663"/>
      <c r="KI25" s="663"/>
      <c r="KJ25" s="663"/>
      <c r="KK25" s="663"/>
      <c r="KL25" s="663"/>
      <c r="KM25" s="663"/>
      <c r="KN25" s="663"/>
      <c r="KO25" s="663"/>
      <c r="KP25" s="663"/>
      <c r="KQ25" s="663"/>
      <c r="KR25" s="663"/>
      <c r="KS25" s="663"/>
      <c r="KT25" s="663"/>
      <c r="KU25" s="663"/>
      <c r="KV25" s="663"/>
      <c r="KW25" s="663"/>
      <c r="KX25" s="663"/>
      <c r="KY25" s="663"/>
      <c r="KZ25" s="663"/>
      <c r="LA25" s="663"/>
      <c r="LB25" s="663"/>
      <c r="LC25" s="663"/>
      <c r="LD25" s="663"/>
      <c r="LE25" s="663"/>
      <c r="LF25" s="663"/>
      <c r="LG25" s="663"/>
      <c r="LH25" s="663"/>
      <c r="LI25" s="663"/>
      <c r="LJ25" s="663"/>
      <c r="LK25" s="663"/>
      <c r="LL25" s="663"/>
      <c r="LM25" s="663"/>
      <c r="LN25" s="663"/>
      <c r="LO25" s="663"/>
      <c r="LP25" s="663"/>
      <c r="LQ25" s="663"/>
      <c r="LR25" s="663"/>
      <c r="LS25" s="663"/>
      <c r="LT25" s="663"/>
      <c r="LU25" s="663"/>
      <c r="LV25" s="663"/>
      <c r="LW25" s="663"/>
      <c r="LX25" s="663"/>
      <c r="LY25" s="663"/>
      <c r="LZ25" s="663"/>
      <c r="MA25" s="663"/>
      <c r="MB25" s="663"/>
      <c r="MC25" s="663"/>
      <c r="MD25" s="663"/>
      <c r="ME25" s="663"/>
      <c r="MF25" s="663"/>
      <c r="MG25" s="663"/>
      <c r="MH25" s="663"/>
      <c r="MI25" s="663"/>
      <c r="MJ25" s="663"/>
      <c r="MK25" s="663"/>
      <c r="ML25" s="663"/>
      <c r="MM25" s="663"/>
      <c r="MN25" s="663"/>
      <c r="MO25" s="663"/>
      <c r="MP25" s="663"/>
      <c r="MQ25" s="663"/>
      <c r="MR25" s="663"/>
      <c r="MS25" s="663"/>
      <c r="MT25" s="663"/>
      <c r="MU25" s="663"/>
      <c r="MV25" s="663"/>
      <c r="MW25" s="663"/>
      <c r="MX25" s="663"/>
      <c r="MY25" s="663"/>
      <c r="MZ25" s="663"/>
      <c r="NA25" s="663"/>
      <c r="NB25" s="663"/>
      <c r="NC25" s="663"/>
      <c r="ND25" s="663"/>
      <c r="NE25" s="663"/>
      <c r="NF25" s="663"/>
      <c r="NG25" s="663"/>
      <c r="NH25" s="663"/>
      <c r="NI25" s="663"/>
      <c r="NJ25" s="663"/>
      <c r="NK25" s="663"/>
      <c r="NL25" s="663"/>
      <c r="NM25" s="663"/>
      <c r="NN25" s="663"/>
      <c r="NO25" s="663"/>
      <c r="NP25" s="663"/>
      <c r="NQ25" s="663"/>
      <c r="NR25" s="663"/>
      <c r="NS25" s="663"/>
      <c r="NT25" s="663"/>
      <c r="NU25" s="663"/>
      <c r="NV25" s="663"/>
      <c r="NW25" s="663"/>
      <c r="NX25" s="663"/>
      <c r="NY25" s="663"/>
      <c r="NZ25" s="663"/>
      <c r="OA25" s="663"/>
      <c r="OB25" s="663"/>
      <c r="OC25" s="663"/>
      <c r="OD25" s="663"/>
      <c r="OE25" s="663"/>
      <c r="OF25" s="663"/>
      <c r="OG25" s="663"/>
      <c r="OH25" s="663"/>
      <c r="OI25" s="663"/>
      <c r="OJ25" s="663"/>
      <c r="OK25" s="663"/>
      <c r="OL25" s="663"/>
      <c r="OM25" s="663"/>
      <c r="ON25" s="663"/>
      <c r="OO25" s="663"/>
      <c r="OP25" s="663"/>
      <c r="OQ25" s="663"/>
      <c r="OR25" s="663"/>
      <c r="OS25" s="663"/>
      <c r="OT25" s="663"/>
      <c r="OU25" s="663"/>
      <c r="OV25" s="663"/>
      <c r="OW25" s="663"/>
      <c r="OX25" s="663"/>
      <c r="OY25" s="663"/>
      <c r="OZ25" s="663"/>
      <c r="PA25" s="663"/>
      <c r="PB25" s="663"/>
      <c r="PC25" s="663"/>
      <c r="PD25" s="663"/>
      <c r="PE25" s="663"/>
      <c r="PF25" s="663"/>
      <c r="PG25" s="663"/>
      <c r="PH25" s="663"/>
      <c r="PI25" s="663"/>
      <c r="PJ25" s="663"/>
      <c r="PK25" s="663"/>
      <c r="PL25" s="663"/>
      <c r="PM25" s="663"/>
      <c r="PN25" s="663"/>
      <c r="PO25" s="663"/>
      <c r="PP25" s="663"/>
      <c r="PQ25" s="663"/>
      <c r="PR25" s="663"/>
      <c r="PS25" s="663"/>
      <c r="PT25" s="663"/>
      <c r="PU25" s="663"/>
      <c r="PV25" s="663"/>
      <c r="PW25" s="663"/>
      <c r="PX25" s="663"/>
      <c r="PY25" s="663"/>
      <c r="PZ25" s="663"/>
      <c r="QA25" s="663"/>
      <c r="QB25" s="663"/>
      <c r="QC25" s="663"/>
      <c r="QD25" s="663"/>
      <c r="QE25" s="663"/>
      <c r="QF25" s="663"/>
      <c r="QG25" s="663"/>
      <c r="QH25" s="663"/>
      <c r="QI25" s="663"/>
      <c r="QJ25" s="663"/>
      <c r="QK25" s="663"/>
      <c r="QL25" s="663"/>
      <c r="QM25" s="663"/>
      <c r="QN25" s="663"/>
      <c r="QO25" s="663"/>
      <c r="QP25" s="663"/>
      <c r="QQ25" s="663"/>
      <c r="QR25" s="663"/>
      <c r="QS25" s="663"/>
      <c r="QT25" s="663"/>
      <c r="QU25" s="663"/>
      <c r="QV25" s="663"/>
      <c r="QW25" s="663"/>
      <c r="QX25" s="663"/>
      <c r="QY25" s="663"/>
      <c r="QZ25" s="663"/>
      <c r="RA25" s="663"/>
      <c r="RB25" s="663"/>
      <c r="RC25" s="663"/>
      <c r="RD25" s="663"/>
      <c r="RE25" s="663"/>
      <c r="RF25" s="663"/>
      <c r="RG25" s="663"/>
      <c r="RH25" s="663"/>
      <c r="RI25" s="663"/>
      <c r="RJ25" s="663"/>
      <c r="RK25" s="663"/>
      <c r="RL25" s="663"/>
      <c r="RM25" s="663"/>
      <c r="RN25" s="663"/>
      <c r="RO25" s="663"/>
      <c r="RP25" s="663"/>
      <c r="RQ25" s="663"/>
      <c r="RR25" s="663"/>
      <c r="RS25" s="663"/>
      <c r="RT25" s="663"/>
      <c r="RU25" s="663"/>
      <c r="RV25" s="663"/>
      <c r="RW25" s="663"/>
      <c r="RX25" s="663"/>
      <c r="RY25" s="663"/>
      <c r="RZ25" s="663"/>
      <c r="SA25" s="663"/>
      <c r="SB25" s="663"/>
      <c r="SC25" s="663"/>
      <c r="SD25" s="663"/>
      <c r="SE25" s="663"/>
      <c r="SF25" s="663"/>
      <c r="SG25" s="663"/>
      <c r="SH25" s="663"/>
      <c r="SI25" s="663"/>
      <c r="SJ25" s="663"/>
      <c r="SK25" s="663"/>
      <c r="SL25" s="663"/>
      <c r="SM25" s="663"/>
      <c r="SN25" s="663"/>
      <c r="SO25" s="663"/>
      <c r="SP25" s="663"/>
      <c r="SQ25" s="663"/>
      <c r="SR25" s="663"/>
      <c r="SS25" s="663"/>
      <c r="ST25" s="663"/>
      <c r="SU25" s="663"/>
      <c r="SV25" s="663"/>
      <c r="SW25" s="663"/>
      <c r="SX25" s="663"/>
      <c r="SY25" s="663"/>
      <c r="SZ25" s="663"/>
      <c r="TA25" s="663"/>
      <c r="TB25" s="663"/>
      <c r="TC25" s="663"/>
      <c r="TD25" s="663"/>
      <c r="TE25" s="663"/>
      <c r="TF25" s="663"/>
      <c r="TG25" s="663"/>
      <c r="TH25" s="663"/>
      <c r="TI25" s="663"/>
      <c r="TJ25" s="663"/>
      <c r="TK25" s="663"/>
      <c r="TL25" s="663"/>
      <c r="TM25" s="663"/>
      <c r="TN25" s="663"/>
      <c r="TO25" s="663"/>
      <c r="TP25" s="663"/>
      <c r="TQ25" s="663"/>
      <c r="TR25" s="663"/>
      <c r="TS25" s="663"/>
      <c r="TT25" s="663"/>
      <c r="TU25" s="663"/>
      <c r="TV25" s="663"/>
      <c r="TW25" s="663"/>
      <c r="TX25" s="663"/>
      <c r="TY25" s="663"/>
      <c r="TZ25" s="663"/>
      <c r="UA25" s="663"/>
      <c r="UB25" s="663"/>
      <c r="UC25" s="663"/>
      <c r="UD25" s="663"/>
      <c r="UE25" s="663"/>
      <c r="UF25" s="663"/>
      <c r="UG25" s="663"/>
      <c r="UH25" s="663"/>
      <c r="UI25" s="663"/>
      <c r="UJ25" s="663"/>
      <c r="UK25" s="663"/>
      <c r="UL25" s="663"/>
      <c r="UM25" s="663"/>
      <c r="UN25" s="663"/>
      <c r="UO25" s="663"/>
      <c r="UP25" s="663"/>
      <c r="UQ25" s="663"/>
      <c r="UR25" s="663"/>
      <c r="US25" s="663"/>
      <c r="UT25" s="663"/>
      <c r="UU25" s="663"/>
      <c r="UV25" s="663"/>
      <c r="UW25" s="663"/>
      <c r="UX25" s="663"/>
      <c r="UY25" s="663"/>
      <c r="UZ25" s="663"/>
      <c r="VA25" s="663"/>
      <c r="VB25" s="663"/>
      <c r="VC25" s="663"/>
      <c r="VD25" s="663"/>
      <c r="VE25" s="663"/>
      <c r="VF25" s="663"/>
      <c r="VG25" s="663"/>
      <c r="VH25" s="663"/>
      <c r="VI25" s="663"/>
      <c r="VJ25" s="663"/>
      <c r="VK25" s="663"/>
      <c r="VL25" s="663"/>
      <c r="VM25" s="663"/>
      <c r="VN25" s="663"/>
      <c r="VO25" s="663"/>
      <c r="VP25" s="663"/>
      <c r="VQ25" s="663"/>
      <c r="VR25" s="663"/>
      <c r="VS25" s="663"/>
      <c r="VT25" s="663"/>
      <c r="VU25" s="663"/>
      <c r="VV25" s="663"/>
      <c r="VW25" s="663"/>
      <c r="VX25" s="663"/>
      <c r="VY25" s="663"/>
      <c r="VZ25" s="663"/>
      <c r="WA25" s="663"/>
      <c r="WB25" s="663"/>
      <c r="WC25" s="663"/>
      <c r="WD25" s="663"/>
      <c r="WE25" s="663"/>
      <c r="WF25" s="663"/>
      <c r="WG25" s="663"/>
      <c r="WH25" s="663"/>
      <c r="WI25" s="663"/>
      <c r="WJ25" s="663"/>
      <c r="WK25" s="663"/>
      <c r="WL25" s="663"/>
      <c r="WM25" s="663"/>
      <c r="WN25" s="663"/>
      <c r="WO25" s="663"/>
      <c r="WP25" s="663"/>
      <c r="WQ25" s="663"/>
      <c r="WR25" s="663"/>
      <c r="WS25" s="663"/>
      <c r="WT25" s="663"/>
      <c r="WU25" s="663"/>
      <c r="WV25" s="663"/>
      <c r="WW25" s="663"/>
      <c r="WX25" s="663"/>
      <c r="WY25" s="663"/>
      <c r="WZ25" s="663"/>
      <c r="XA25" s="663"/>
      <c r="XB25" s="663"/>
      <c r="XC25" s="663"/>
      <c r="XD25" s="663"/>
      <c r="XE25" s="663"/>
      <c r="XF25" s="663"/>
      <c r="XG25" s="663"/>
      <c r="XH25" s="663"/>
      <c r="XI25" s="663"/>
      <c r="XJ25" s="663"/>
      <c r="XK25" s="663"/>
      <c r="XL25" s="663"/>
      <c r="XM25" s="663"/>
      <c r="XN25" s="663"/>
      <c r="XO25" s="663"/>
      <c r="XP25" s="663"/>
      <c r="XQ25" s="663"/>
      <c r="XR25" s="663"/>
      <c r="XS25" s="663"/>
      <c r="XT25" s="663"/>
      <c r="XU25" s="663"/>
      <c r="XV25" s="663"/>
      <c r="XW25" s="663"/>
      <c r="XX25" s="663"/>
      <c r="XY25" s="663"/>
      <c r="XZ25" s="663"/>
      <c r="YA25" s="663"/>
      <c r="YB25" s="663"/>
      <c r="YC25" s="663"/>
      <c r="YD25" s="663"/>
      <c r="YE25" s="663"/>
      <c r="YF25" s="663"/>
      <c r="YG25" s="663"/>
      <c r="YH25" s="663"/>
      <c r="YI25" s="663"/>
      <c r="YJ25" s="663"/>
      <c r="YK25" s="663"/>
      <c r="YL25" s="663"/>
      <c r="YM25" s="663"/>
      <c r="YN25" s="663"/>
      <c r="YO25" s="663"/>
      <c r="YP25" s="663"/>
      <c r="YQ25" s="663"/>
      <c r="YR25" s="663"/>
      <c r="YS25" s="663"/>
      <c r="YT25" s="663"/>
      <c r="YU25" s="663"/>
      <c r="YV25" s="663"/>
      <c r="YW25" s="663"/>
      <c r="YX25" s="663"/>
      <c r="YY25" s="663"/>
      <c r="YZ25" s="663"/>
      <c r="ZA25" s="663"/>
      <c r="ZB25" s="663"/>
      <c r="ZC25" s="663"/>
      <c r="ZD25" s="663"/>
      <c r="ZE25" s="663"/>
      <c r="ZF25" s="663"/>
      <c r="ZG25" s="663"/>
      <c r="ZH25" s="663"/>
      <c r="ZI25" s="663"/>
      <c r="ZJ25" s="663"/>
      <c r="ZK25" s="663"/>
      <c r="ZL25" s="663"/>
      <c r="ZM25" s="663"/>
      <c r="ZN25" s="663"/>
      <c r="ZO25" s="663"/>
      <c r="ZP25" s="663"/>
      <c r="ZQ25" s="663"/>
      <c r="ZR25" s="663"/>
      <c r="ZS25" s="663"/>
      <c r="ZT25" s="663"/>
      <c r="ZU25" s="663"/>
      <c r="ZV25" s="663"/>
      <c r="ZW25" s="663"/>
      <c r="ZX25" s="663"/>
      <c r="ZY25" s="663"/>
      <c r="ZZ25" s="663"/>
      <c r="AAA25" s="663"/>
      <c r="AAB25" s="663"/>
      <c r="AAC25" s="663"/>
      <c r="AAD25" s="663"/>
      <c r="AAE25" s="663"/>
      <c r="AAF25" s="663"/>
      <c r="AAG25" s="663"/>
      <c r="AAH25" s="663"/>
      <c r="AAI25" s="663"/>
      <c r="AAJ25" s="663"/>
      <c r="AAK25" s="663"/>
      <c r="AAL25" s="663"/>
      <c r="AAM25" s="663"/>
      <c r="AAN25" s="663"/>
      <c r="AAO25" s="663"/>
      <c r="AAP25" s="663"/>
      <c r="AAQ25" s="663"/>
      <c r="AAR25" s="663"/>
      <c r="AAS25" s="663"/>
      <c r="AAT25" s="663"/>
      <c r="AAU25" s="663"/>
      <c r="AAV25" s="663"/>
      <c r="AAW25" s="663"/>
      <c r="AAX25" s="663"/>
      <c r="AAY25" s="663"/>
      <c r="AAZ25" s="663"/>
      <c r="ABA25" s="663"/>
      <c r="ABB25" s="663"/>
      <c r="ABC25" s="663"/>
      <c r="ABD25" s="663"/>
      <c r="ABE25" s="663"/>
      <c r="ABF25" s="663"/>
      <c r="ABG25" s="663"/>
      <c r="ABH25" s="663"/>
      <c r="ABI25" s="663"/>
      <c r="ABJ25" s="663"/>
      <c r="ABK25" s="663"/>
      <c r="ABL25" s="663"/>
      <c r="ABM25" s="663"/>
      <c r="ABN25" s="663"/>
      <c r="ABO25" s="663"/>
      <c r="ABP25" s="663"/>
      <c r="ABQ25" s="663"/>
      <c r="ABR25" s="663"/>
      <c r="ABS25" s="663"/>
      <c r="ABT25" s="663"/>
      <c r="ABU25" s="663"/>
      <c r="ABV25" s="663"/>
      <c r="ABW25" s="663"/>
      <c r="ABX25" s="663"/>
      <c r="ABY25" s="663"/>
      <c r="ABZ25" s="663"/>
      <c r="ACA25" s="663"/>
      <c r="ACB25" s="663"/>
      <c r="ACC25" s="663"/>
      <c r="ACD25" s="663"/>
      <c r="ACE25" s="663"/>
      <c r="ACF25" s="663"/>
      <c r="ACG25" s="663"/>
      <c r="ACH25" s="663"/>
      <c r="ACI25" s="663"/>
      <c r="ACJ25" s="663"/>
      <c r="ACK25" s="663"/>
      <c r="ACL25" s="663"/>
      <c r="ACM25" s="663"/>
      <c r="ACN25" s="663"/>
      <c r="ACO25" s="663"/>
      <c r="ACP25" s="663"/>
      <c r="ACQ25" s="663"/>
      <c r="ACR25" s="663"/>
      <c r="ACS25" s="663"/>
      <c r="ACT25" s="663"/>
      <c r="ACU25" s="663"/>
      <c r="ACV25" s="663"/>
      <c r="ACW25" s="663"/>
      <c r="ACX25" s="663"/>
      <c r="ACY25" s="663"/>
      <c r="ACZ25" s="663"/>
      <c r="ADA25" s="663"/>
      <c r="ADB25" s="663"/>
      <c r="ADC25" s="663"/>
      <c r="ADD25" s="663"/>
      <c r="ADE25" s="663"/>
      <c r="ADF25" s="663"/>
      <c r="ADG25" s="663"/>
      <c r="ADH25" s="663"/>
      <c r="ADI25" s="663"/>
      <c r="ADJ25" s="663"/>
      <c r="ADK25" s="663"/>
      <c r="ADL25" s="663"/>
      <c r="ADM25" s="663"/>
      <c r="ADN25" s="663"/>
      <c r="ADO25" s="663"/>
      <c r="ADP25" s="663"/>
      <c r="ADQ25" s="663"/>
      <c r="ADR25" s="663"/>
      <c r="ADS25" s="663"/>
      <c r="ADT25" s="663"/>
      <c r="ADU25" s="663"/>
      <c r="ADV25" s="663"/>
      <c r="ADW25" s="663"/>
      <c r="ADX25" s="663"/>
      <c r="ADY25" s="663"/>
      <c r="ADZ25" s="663"/>
      <c r="AEA25" s="663"/>
      <c r="AEB25" s="663"/>
      <c r="AEC25" s="663"/>
      <c r="AED25" s="663"/>
      <c r="AEE25" s="663"/>
      <c r="AEF25" s="663"/>
      <c r="AEG25" s="663"/>
      <c r="AEH25" s="663"/>
      <c r="AEI25" s="663"/>
      <c r="AEJ25" s="663"/>
      <c r="AEK25" s="663"/>
      <c r="AEL25" s="663"/>
      <c r="AEM25" s="663"/>
      <c r="AEN25" s="663"/>
      <c r="AEO25" s="663"/>
      <c r="AEP25" s="663"/>
      <c r="AEQ25" s="663"/>
      <c r="AER25" s="663"/>
      <c r="AES25" s="663"/>
      <c r="AET25" s="663"/>
      <c r="AEU25" s="663"/>
      <c r="AEV25" s="663"/>
      <c r="AEW25" s="663"/>
      <c r="AEX25" s="663"/>
      <c r="AEY25" s="663"/>
      <c r="AEZ25" s="663"/>
      <c r="AFA25" s="663"/>
      <c r="AFB25" s="663"/>
      <c r="AFC25" s="663"/>
      <c r="AFD25" s="663"/>
      <c r="AFE25" s="663"/>
      <c r="AFF25" s="663"/>
      <c r="AFG25" s="663"/>
      <c r="AFH25" s="663"/>
      <c r="AFI25" s="663"/>
      <c r="AFJ25" s="663"/>
      <c r="AFK25" s="663"/>
      <c r="AFL25" s="663"/>
      <c r="AFM25" s="663"/>
      <c r="AFN25" s="663"/>
      <c r="AFO25" s="663"/>
      <c r="AFP25" s="663"/>
      <c r="AFQ25" s="663"/>
      <c r="AFR25" s="663"/>
      <c r="AFS25" s="663"/>
      <c r="AFT25" s="663"/>
      <c r="AFU25" s="663"/>
      <c r="AFV25" s="663"/>
      <c r="AFW25" s="663"/>
      <c r="AFX25" s="663"/>
      <c r="AFY25" s="663"/>
      <c r="AFZ25" s="663"/>
      <c r="AGA25" s="663"/>
      <c r="AGB25" s="663"/>
      <c r="AGC25" s="663"/>
      <c r="AGD25" s="663"/>
      <c r="AGE25" s="663"/>
      <c r="AGF25" s="663"/>
      <c r="AGG25" s="663"/>
      <c r="AGH25" s="663"/>
      <c r="AGI25" s="663"/>
      <c r="AGJ25" s="663"/>
      <c r="AGK25" s="663"/>
      <c r="AGL25" s="663"/>
      <c r="AGM25" s="663"/>
      <c r="AGN25" s="663"/>
      <c r="AGO25" s="663"/>
      <c r="AGP25" s="663"/>
      <c r="AGQ25" s="663"/>
      <c r="AGR25" s="663"/>
      <c r="AGS25" s="663"/>
      <c r="AGT25" s="663"/>
      <c r="AGU25" s="663"/>
      <c r="AGV25" s="663"/>
      <c r="AGW25" s="663"/>
      <c r="AGX25" s="663"/>
      <c r="AGY25" s="663"/>
      <c r="AGZ25" s="663"/>
      <c r="AHA25" s="663"/>
      <c r="AHB25" s="663"/>
      <c r="AHC25" s="663"/>
      <c r="AHD25" s="663"/>
      <c r="AHE25" s="663"/>
      <c r="AHF25" s="663"/>
      <c r="AHG25" s="663"/>
      <c r="AHH25" s="663"/>
      <c r="AHI25" s="663"/>
      <c r="AHJ25" s="663"/>
      <c r="AHK25" s="663"/>
      <c r="AHL25" s="663"/>
      <c r="AHM25" s="663"/>
      <c r="AHN25" s="663"/>
      <c r="AHO25" s="663"/>
      <c r="AHP25" s="663"/>
      <c r="AHQ25" s="663"/>
      <c r="AHR25" s="663"/>
      <c r="AHS25" s="663"/>
      <c r="AHT25" s="663"/>
      <c r="AHU25" s="663"/>
      <c r="AHV25" s="663"/>
      <c r="AHW25" s="663"/>
      <c r="AHX25" s="663"/>
      <c r="AHY25" s="663"/>
      <c r="AHZ25" s="663"/>
      <c r="AIA25" s="663"/>
      <c r="AIB25" s="663"/>
      <c r="AIC25" s="663"/>
      <c r="AID25" s="663"/>
      <c r="AIE25" s="663"/>
      <c r="AIF25" s="663"/>
      <c r="AIG25" s="663"/>
      <c r="AIH25" s="663"/>
      <c r="AII25" s="663"/>
      <c r="AIJ25" s="663"/>
      <c r="AIK25" s="663"/>
      <c r="AIL25" s="663"/>
      <c r="AIM25" s="663"/>
      <c r="AIN25" s="663"/>
      <c r="AIO25" s="663"/>
      <c r="AIP25" s="663"/>
      <c r="AIQ25" s="663"/>
      <c r="AIR25" s="663"/>
      <c r="AIS25" s="663"/>
      <c r="AIT25" s="663"/>
      <c r="AIU25" s="663"/>
      <c r="AIV25" s="663"/>
      <c r="AIW25" s="663"/>
      <c r="AIX25" s="663"/>
      <c r="AIY25" s="663"/>
      <c r="AIZ25" s="663"/>
      <c r="AJA25" s="663"/>
      <c r="AJB25" s="663"/>
      <c r="AJC25" s="663"/>
      <c r="AJD25" s="663"/>
      <c r="AJE25" s="663"/>
      <c r="AJF25" s="663"/>
      <c r="AJG25" s="663"/>
      <c r="AJH25" s="663"/>
      <c r="AJI25" s="663"/>
      <c r="AJJ25" s="663"/>
      <c r="AJK25" s="663"/>
      <c r="AJL25" s="663"/>
      <c r="AJM25" s="663"/>
      <c r="AJN25" s="663"/>
      <c r="AJO25" s="663"/>
      <c r="AJP25" s="663"/>
      <c r="AJQ25" s="663"/>
      <c r="AJR25" s="663"/>
      <c r="AJS25" s="663"/>
      <c r="AJT25" s="663"/>
      <c r="AJU25" s="663"/>
      <c r="AJV25" s="663"/>
      <c r="AJW25" s="663"/>
      <c r="AJX25" s="663"/>
      <c r="AJY25" s="663"/>
      <c r="AJZ25" s="663"/>
      <c r="AKA25" s="663"/>
      <c r="AKB25" s="663"/>
      <c r="AKC25" s="663"/>
      <c r="AKD25" s="663"/>
      <c r="AKE25" s="663"/>
      <c r="AKF25" s="663"/>
      <c r="AKG25" s="663"/>
      <c r="AKH25" s="663"/>
      <c r="AKI25" s="663"/>
      <c r="AKJ25" s="663"/>
      <c r="AKK25" s="663"/>
      <c r="AKL25" s="663"/>
      <c r="AKM25" s="663"/>
      <c r="AKN25" s="663"/>
      <c r="AKO25" s="663"/>
      <c r="AKP25" s="663"/>
      <c r="AKQ25" s="663"/>
      <c r="AKR25" s="663"/>
      <c r="AKS25" s="663"/>
      <c r="AKT25" s="663"/>
      <c r="AKU25" s="663"/>
      <c r="AKV25" s="663"/>
      <c r="AKW25" s="663"/>
      <c r="AKX25" s="663"/>
      <c r="AKY25" s="663"/>
      <c r="AKZ25" s="663"/>
      <c r="ALA25" s="663"/>
      <c r="ALB25" s="663"/>
      <c r="ALC25" s="663"/>
      <c r="ALD25" s="663"/>
      <c r="ALE25" s="663"/>
      <c r="ALF25" s="663"/>
      <c r="ALG25" s="663"/>
      <c r="ALH25" s="663"/>
      <c r="ALI25" s="663"/>
      <c r="ALJ25" s="663"/>
      <c r="ALK25" s="663"/>
      <c r="ALL25" s="663"/>
      <c r="ALM25" s="663"/>
      <c r="ALN25" s="663"/>
      <c r="ALO25" s="663"/>
      <c r="ALP25" s="663"/>
      <c r="ALQ25" s="663"/>
      <c r="ALR25" s="663"/>
      <c r="ALS25" s="663"/>
      <c r="ALT25" s="663"/>
      <c r="ALU25" s="663"/>
      <c r="ALV25" s="663"/>
      <c r="ALW25" s="663"/>
      <c r="ALX25" s="663"/>
      <c r="ALY25" s="663"/>
      <c r="ALZ25" s="663"/>
      <c r="AMA25" s="663"/>
      <c r="AMB25" s="663"/>
      <c r="AMC25" s="663"/>
      <c r="AMD25" s="663"/>
      <c r="AME25" s="663"/>
      <c r="AMF25" s="663"/>
      <c r="AMG25" s="663"/>
      <c r="AMH25" s="663"/>
      <c r="AMI25" s="663"/>
      <c r="AMJ25" s="663"/>
      <c r="AMK25" s="663"/>
      <c r="AML25" s="663"/>
      <c r="AMM25" s="663"/>
      <c r="AMN25" s="663"/>
      <c r="AMO25" s="663"/>
      <c r="AMP25" s="663"/>
      <c r="AMQ25" s="663"/>
      <c r="AMR25" s="663"/>
      <c r="AMS25" s="663"/>
      <c r="AMT25" s="663"/>
      <c r="AMU25" s="663"/>
      <c r="AMV25" s="663"/>
      <c r="AMW25" s="663"/>
      <c r="AMX25" s="663"/>
      <c r="AMY25" s="663"/>
      <c r="AMZ25" s="663"/>
      <c r="ANA25" s="663"/>
      <c r="ANB25" s="663"/>
      <c r="ANC25" s="663"/>
      <c r="AND25" s="663"/>
      <c r="ANE25" s="663"/>
      <c r="ANF25" s="663"/>
      <c r="ANG25" s="663"/>
      <c r="ANH25" s="663"/>
      <c r="ANI25" s="663"/>
      <c r="ANJ25" s="663"/>
      <c r="ANK25" s="663"/>
      <c r="ANL25" s="663"/>
      <c r="ANM25" s="663"/>
      <c r="ANN25" s="663"/>
      <c r="ANO25" s="663"/>
      <c r="ANP25" s="663"/>
      <c r="ANQ25" s="663"/>
      <c r="ANR25" s="663"/>
      <c r="ANS25" s="663"/>
      <c r="ANT25" s="663"/>
      <c r="ANU25" s="663"/>
      <c r="ANV25" s="663"/>
      <c r="ANW25" s="663"/>
      <c r="ANX25" s="663"/>
      <c r="ANY25" s="663"/>
      <c r="ANZ25" s="663"/>
      <c r="AOA25" s="663"/>
      <c r="AOB25" s="663"/>
      <c r="AOC25" s="663"/>
      <c r="AOD25" s="663"/>
      <c r="AOE25" s="663"/>
      <c r="AOF25" s="663"/>
      <c r="AOG25" s="663"/>
      <c r="AOH25" s="663"/>
      <c r="AOI25" s="663"/>
      <c r="AOJ25" s="663"/>
      <c r="AOK25" s="663"/>
      <c r="AOL25" s="663"/>
      <c r="AOM25" s="663"/>
      <c r="AON25" s="663"/>
      <c r="AOO25" s="663"/>
      <c r="AOP25" s="663"/>
      <c r="AOQ25" s="663"/>
      <c r="AOR25" s="663"/>
      <c r="AOS25" s="663"/>
      <c r="AOT25" s="663"/>
      <c r="AOU25" s="663"/>
      <c r="AOV25" s="663"/>
      <c r="AOW25" s="663"/>
      <c r="AOX25" s="663"/>
      <c r="AOY25" s="663"/>
      <c r="AOZ25" s="663"/>
      <c r="APA25" s="663"/>
      <c r="APB25" s="663"/>
      <c r="APC25" s="663"/>
      <c r="APD25" s="663"/>
      <c r="APE25" s="663"/>
      <c r="APF25" s="663"/>
      <c r="APG25" s="663"/>
      <c r="APH25" s="663"/>
      <c r="API25" s="663"/>
      <c r="APJ25" s="663"/>
      <c r="APK25" s="663"/>
      <c r="APL25" s="663"/>
      <c r="APM25" s="663"/>
      <c r="APN25" s="663"/>
      <c r="APO25" s="663"/>
      <c r="APP25" s="663"/>
      <c r="APQ25" s="663"/>
      <c r="APR25" s="663"/>
      <c r="APS25" s="663"/>
      <c r="APT25" s="663"/>
      <c r="APU25" s="663"/>
      <c r="APV25" s="663"/>
      <c r="APW25" s="663"/>
      <c r="APX25" s="663"/>
      <c r="APY25" s="663"/>
      <c r="APZ25" s="663"/>
      <c r="AQA25" s="663"/>
      <c r="AQB25" s="663"/>
      <c r="AQC25" s="663"/>
      <c r="AQD25" s="663"/>
      <c r="AQE25" s="663"/>
      <c r="AQF25" s="663"/>
      <c r="AQG25" s="663"/>
      <c r="AQH25" s="663"/>
      <c r="AQI25" s="663"/>
      <c r="AQJ25" s="663"/>
      <c r="AQK25" s="663"/>
      <c r="AQL25" s="663"/>
      <c r="AQM25" s="663"/>
      <c r="AQN25" s="663"/>
      <c r="AQO25" s="663"/>
      <c r="AQP25" s="663"/>
      <c r="AQQ25" s="663"/>
      <c r="AQR25" s="663"/>
      <c r="AQS25" s="663"/>
      <c r="AQT25" s="663"/>
      <c r="AQU25" s="663"/>
      <c r="AQV25" s="663"/>
      <c r="AQW25" s="663"/>
      <c r="AQX25" s="663"/>
      <c r="AQY25" s="663"/>
      <c r="AQZ25" s="663"/>
      <c r="ARA25" s="663"/>
      <c r="ARB25" s="663"/>
      <c r="ARC25" s="663"/>
      <c r="ARD25" s="663"/>
      <c r="ARE25" s="663"/>
      <c r="ARF25" s="663"/>
      <c r="ARG25" s="663"/>
      <c r="ARH25" s="663"/>
      <c r="ARI25" s="663"/>
      <c r="ARJ25" s="663"/>
      <c r="ARK25" s="663"/>
      <c r="ARL25" s="663"/>
      <c r="ARM25" s="663"/>
      <c r="ARN25" s="663"/>
      <c r="ARO25" s="663"/>
      <c r="ARP25" s="663"/>
      <c r="ARQ25" s="663"/>
      <c r="ARR25" s="663"/>
      <c r="ARS25" s="663"/>
      <c r="ART25" s="663"/>
      <c r="ARU25" s="663"/>
      <c r="ARV25" s="663"/>
      <c r="ARW25" s="663"/>
      <c r="ARX25" s="663"/>
      <c r="ARY25" s="663"/>
      <c r="ARZ25" s="663"/>
      <c r="ASA25" s="663"/>
      <c r="ASB25" s="663"/>
      <c r="ASC25" s="663"/>
      <c r="ASD25" s="663"/>
      <c r="ASE25" s="663"/>
      <c r="ASF25" s="663"/>
      <c r="ASG25" s="663"/>
      <c r="ASH25" s="663"/>
      <c r="ASI25" s="663"/>
      <c r="ASJ25" s="663"/>
      <c r="ASK25" s="663"/>
      <c r="ASL25" s="663"/>
      <c r="ASM25" s="663"/>
      <c r="ASN25" s="663"/>
      <c r="ASO25" s="663"/>
      <c r="ASP25" s="663"/>
      <c r="ASQ25" s="663"/>
      <c r="ASR25" s="663"/>
      <c r="ASS25" s="663"/>
      <c r="AST25" s="663"/>
      <c r="ASU25" s="663"/>
      <c r="ASV25" s="663"/>
      <c r="ASW25" s="663"/>
      <c r="ASX25" s="663"/>
      <c r="ASY25" s="663"/>
      <c r="ASZ25" s="663"/>
      <c r="ATA25" s="663"/>
      <c r="ATB25" s="663"/>
      <c r="ATC25" s="663"/>
      <c r="ATD25" s="663"/>
      <c r="ATE25" s="663"/>
      <c r="ATF25" s="663"/>
      <c r="ATG25" s="663"/>
      <c r="ATH25" s="663"/>
      <c r="ATI25" s="663"/>
      <c r="ATJ25" s="663"/>
      <c r="ATK25" s="663"/>
      <c r="ATL25" s="663"/>
      <c r="ATM25" s="663"/>
      <c r="ATN25" s="663"/>
      <c r="ATO25" s="663"/>
      <c r="ATP25" s="663"/>
      <c r="ATQ25" s="663"/>
      <c r="ATR25" s="663"/>
      <c r="ATS25" s="663"/>
      <c r="ATT25" s="663"/>
      <c r="ATU25" s="663"/>
      <c r="ATV25" s="663"/>
      <c r="ATW25" s="663"/>
      <c r="ATX25" s="663"/>
      <c r="ATY25" s="663"/>
      <c r="ATZ25" s="663"/>
      <c r="AUA25" s="663"/>
      <c r="AUB25" s="663"/>
      <c r="AUC25" s="663"/>
      <c r="AUD25" s="663"/>
      <c r="AUE25" s="663"/>
      <c r="AUF25" s="663"/>
      <c r="AUG25" s="663"/>
      <c r="AUH25" s="663"/>
      <c r="AUI25" s="663"/>
      <c r="AUJ25" s="663"/>
      <c r="AUK25" s="663"/>
      <c r="AUL25" s="663"/>
      <c r="AUM25" s="663"/>
      <c r="AUN25" s="663"/>
      <c r="AUO25" s="663"/>
      <c r="AUP25" s="663"/>
      <c r="AUQ25" s="663"/>
      <c r="AUR25" s="663"/>
      <c r="AUS25" s="663"/>
      <c r="AUT25" s="663"/>
      <c r="AUU25" s="663"/>
      <c r="AUV25" s="663"/>
      <c r="AUW25" s="663"/>
      <c r="AUX25" s="663"/>
      <c r="AUY25" s="663"/>
      <c r="AUZ25" s="663"/>
      <c r="AVA25" s="663"/>
      <c r="AVB25" s="663"/>
      <c r="AVC25" s="663"/>
      <c r="AVD25" s="663"/>
      <c r="AVE25" s="663"/>
      <c r="AVF25" s="663"/>
      <c r="AVG25" s="663"/>
      <c r="AVH25" s="663"/>
      <c r="AVI25" s="663"/>
      <c r="AVJ25" s="663"/>
      <c r="AVK25" s="663"/>
      <c r="AVL25" s="663"/>
      <c r="AVM25" s="663"/>
      <c r="AVN25" s="663"/>
      <c r="AVO25" s="663"/>
      <c r="AVP25" s="663"/>
      <c r="AVQ25" s="663"/>
      <c r="AVR25" s="663"/>
      <c r="AVS25" s="663"/>
      <c r="AVT25" s="663"/>
      <c r="AVU25" s="663"/>
      <c r="AVV25" s="663"/>
      <c r="AVW25" s="663"/>
      <c r="AVX25" s="663"/>
      <c r="AVY25" s="663"/>
      <c r="AVZ25" s="663"/>
      <c r="AWA25" s="663"/>
      <c r="AWB25" s="663"/>
      <c r="AWC25" s="663"/>
      <c r="AWD25" s="663"/>
      <c r="AWE25" s="663"/>
      <c r="AWF25" s="663"/>
      <c r="AWG25" s="663"/>
      <c r="AWH25" s="663"/>
      <c r="AWI25" s="663"/>
      <c r="AWJ25" s="663"/>
      <c r="AWK25" s="663"/>
      <c r="AWL25" s="663"/>
      <c r="AWM25" s="663"/>
      <c r="AWN25" s="663"/>
      <c r="AWO25" s="663"/>
      <c r="AWP25" s="663"/>
      <c r="AWQ25" s="663"/>
      <c r="AWR25" s="663"/>
      <c r="AWS25" s="663"/>
      <c r="AWT25" s="663"/>
      <c r="AWU25" s="663"/>
      <c r="AWV25" s="663"/>
      <c r="AWW25" s="663"/>
      <c r="AWX25" s="663"/>
      <c r="AWY25" s="663"/>
      <c r="AWZ25" s="663"/>
      <c r="AXA25" s="663"/>
      <c r="AXB25" s="663"/>
      <c r="AXC25" s="663"/>
      <c r="AXD25" s="663"/>
      <c r="AXE25" s="663"/>
      <c r="AXF25" s="663"/>
      <c r="AXG25" s="663"/>
      <c r="AXH25" s="663"/>
      <c r="AXI25" s="663"/>
      <c r="AXJ25" s="663"/>
      <c r="AXK25" s="663"/>
      <c r="AXL25" s="663"/>
      <c r="AXM25" s="663"/>
      <c r="AXN25" s="663"/>
      <c r="AXO25" s="663"/>
      <c r="AXP25" s="663"/>
      <c r="AXQ25" s="663"/>
      <c r="AXR25" s="663"/>
      <c r="AXS25" s="663"/>
      <c r="AXT25" s="663"/>
      <c r="AXU25" s="663"/>
      <c r="AXV25" s="663"/>
      <c r="AXW25" s="663"/>
      <c r="AXX25" s="663"/>
      <c r="AXY25" s="663"/>
      <c r="AXZ25" s="663"/>
      <c r="AYA25" s="663"/>
      <c r="AYB25" s="663"/>
      <c r="AYC25" s="663"/>
      <c r="AYD25" s="663"/>
      <c r="AYE25" s="663"/>
      <c r="AYF25" s="663"/>
      <c r="AYG25" s="663"/>
      <c r="AYH25" s="663"/>
      <c r="AYI25" s="663"/>
      <c r="AYJ25" s="663"/>
      <c r="AYK25" s="663"/>
      <c r="AYL25" s="663"/>
      <c r="AYM25" s="663"/>
      <c r="AYN25" s="663"/>
      <c r="AYO25" s="663"/>
      <c r="AYP25" s="663"/>
      <c r="AYQ25" s="663"/>
      <c r="AYR25" s="663"/>
      <c r="AYS25" s="663"/>
      <c r="AYT25" s="663"/>
      <c r="AYU25" s="663"/>
      <c r="AYV25" s="663"/>
      <c r="AYW25" s="663"/>
      <c r="AYX25" s="663"/>
      <c r="AYY25" s="663"/>
      <c r="AYZ25" s="663"/>
      <c r="AZA25" s="663"/>
      <c r="AZB25" s="663"/>
      <c r="AZC25" s="663"/>
      <c r="AZD25" s="663"/>
      <c r="AZE25" s="663"/>
      <c r="AZF25" s="663"/>
      <c r="AZG25" s="663"/>
      <c r="AZH25" s="663"/>
      <c r="AZI25" s="663"/>
      <c r="AZJ25" s="663"/>
      <c r="AZK25" s="663"/>
      <c r="AZL25" s="663"/>
      <c r="AZM25" s="663"/>
      <c r="AZN25" s="663"/>
      <c r="AZO25" s="663"/>
      <c r="AZP25" s="663"/>
      <c r="AZQ25" s="663"/>
      <c r="AZR25" s="663"/>
      <c r="AZS25" s="663"/>
      <c r="AZT25" s="663"/>
      <c r="AZU25" s="663"/>
      <c r="AZV25" s="663"/>
      <c r="AZW25" s="663"/>
      <c r="AZX25" s="663"/>
      <c r="AZY25" s="663"/>
      <c r="AZZ25" s="663"/>
      <c r="BAA25" s="663"/>
      <c r="BAB25" s="663"/>
      <c r="BAC25" s="663"/>
      <c r="BAD25" s="663"/>
      <c r="BAE25" s="663"/>
      <c r="BAF25" s="663"/>
      <c r="BAG25" s="663"/>
      <c r="BAH25" s="663"/>
      <c r="BAI25" s="663"/>
      <c r="BAJ25" s="663"/>
      <c r="BAK25" s="663"/>
      <c r="BAL25" s="663"/>
      <c r="BAM25" s="663"/>
      <c r="BAN25" s="663"/>
    </row>
    <row r="26" spans="1:1392" ht="24.75" customHeight="1" thickTop="1" thickBot="1">
      <c r="A26" s="649">
        <v>2</v>
      </c>
      <c r="B26" s="650" t="s">
        <v>345</v>
      </c>
      <c r="C26" s="650" t="s">
        <v>386</v>
      </c>
      <c r="D26" s="650" t="s">
        <v>345</v>
      </c>
      <c r="E26" s="650" t="s">
        <v>345</v>
      </c>
      <c r="F26" s="650" t="s">
        <v>345</v>
      </c>
      <c r="G26" s="650"/>
      <c r="H26" s="652" t="s">
        <v>817</v>
      </c>
      <c r="I26" s="653">
        <v>388525668</v>
      </c>
      <c r="J26" s="653">
        <v>91189586.700000003</v>
      </c>
      <c r="K26" s="653">
        <v>90717883.5</v>
      </c>
      <c r="L26" s="653">
        <v>90717883.5</v>
      </c>
      <c r="M26" s="653">
        <v>7894000</v>
      </c>
      <c r="N26" s="653">
        <v>7894000</v>
      </c>
      <c r="O26" s="653">
        <v>7894000</v>
      </c>
      <c r="P26" s="653">
        <v>7894000</v>
      </c>
      <c r="Q26" s="653"/>
      <c r="R26" s="653"/>
      <c r="S26" s="653"/>
      <c r="T26" s="653"/>
      <c r="U26" s="653"/>
      <c r="V26" s="653"/>
      <c r="W26" s="653"/>
      <c r="X26" s="653"/>
      <c r="Y26" s="653">
        <f t="shared" si="11"/>
        <v>396419668</v>
      </c>
      <c r="Z26" s="653">
        <f t="shared" si="11"/>
        <v>99083586.700000003</v>
      </c>
      <c r="AA26" s="653">
        <f t="shared" si="11"/>
        <v>98611883.5</v>
      </c>
      <c r="AB26" s="653">
        <f t="shared" si="11"/>
        <v>98611883.5</v>
      </c>
      <c r="AC26" s="654"/>
      <c r="AD26" s="660"/>
      <c r="AE26" s="660"/>
      <c r="AF26" s="660"/>
      <c r="AG26" s="660"/>
      <c r="AH26" s="660"/>
      <c r="AI26" s="660"/>
      <c r="AJ26" s="660"/>
      <c r="AK26" s="660"/>
      <c r="AL26" s="660"/>
      <c r="AM26" s="660"/>
      <c r="AN26" s="660"/>
      <c r="AO26" s="660"/>
      <c r="AP26" s="660"/>
      <c r="AQ26" s="660"/>
      <c r="AR26" s="660"/>
      <c r="AS26" s="660"/>
      <c r="AT26" s="660"/>
      <c r="AU26" s="660"/>
      <c r="AV26" s="660"/>
    </row>
    <row r="27" spans="1:1392" ht="24.75" customHeight="1" thickTop="1" thickBot="1">
      <c r="A27" s="649">
        <v>2</v>
      </c>
      <c r="B27" s="650" t="s">
        <v>345</v>
      </c>
      <c r="C27" s="650" t="s">
        <v>386</v>
      </c>
      <c r="D27" s="650" t="s">
        <v>345</v>
      </c>
      <c r="E27" s="650" t="s">
        <v>345</v>
      </c>
      <c r="F27" s="650" t="s">
        <v>358</v>
      </c>
      <c r="G27" s="650"/>
      <c r="H27" s="652" t="s">
        <v>818</v>
      </c>
      <c r="I27" s="653"/>
      <c r="J27" s="653"/>
      <c r="K27" s="653"/>
      <c r="L27" s="653"/>
      <c r="M27" s="653"/>
      <c r="N27" s="653"/>
      <c r="O27" s="653"/>
      <c r="P27" s="653"/>
      <c r="Q27" s="653"/>
      <c r="R27" s="653"/>
      <c r="S27" s="653"/>
      <c r="T27" s="653"/>
      <c r="U27" s="653"/>
      <c r="V27" s="653"/>
      <c r="W27" s="653"/>
      <c r="X27" s="653"/>
      <c r="Y27" s="653">
        <f t="shared" si="11"/>
        <v>0</v>
      </c>
      <c r="Z27" s="653">
        <f t="shared" si="11"/>
        <v>0</v>
      </c>
      <c r="AA27" s="653">
        <f t="shared" si="11"/>
        <v>0</v>
      </c>
      <c r="AB27" s="653">
        <f t="shared" si="11"/>
        <v>0</v>
      </c>
      <c r="AC27" s="654"/>
      <c r="AD27" s="660"/>
      <c r="AE27" s="660"/>
      <c r="AF27" s="660"/>
      <c r="AG27" s="660"/>
      <c r="AH27" s="660"/>
      <c r="AI27" s="660"/>
      <c r="AJ27" s="660"/>
      <c r="AK27" s="660"/>
      <c r="AL27" s="660"/>
      <c r="AM27" s="660"/>
      <c r="AN27" s="660"/>
      <c r="AO27" s="660"/>
      <c r="AP27" s="660"/>
      <c r="AQ27" s="660"/>
      <c r="AR27" s="660"/>
      <c r="AS27" s="660"/>
      <c r="AT27" s="660"/>
      <c r="AU27" s="660"/>
      <c r="AV27" s="660"/>
    </row>
    <row r="28" spans="1:1392" ht="24.75" customHeight="1" thickTop="1" thickBot="1">
      <c r="A28" s="656">
        <v>2</v>
      </c>
      <c r="B28" s="657" t="s">
        <v>345</v>
      </c>
      <c r="C28" s="657" t="s">
        <v>386</v>
      </c>
      <c r="D28" s="657" t="s">
        <v>358</v>
      </c>
      <c r="E28" s="657"/>
      <c r="F28" s="657"/>
      <c r="G28" s="657"/>
      <c r="H28" s="658" t="s">
        <v>819</v>
      </c>
      <c r="I28" s="659">
        <f t="shared" ref="I28:X28" si="16">+I29</f>
        <v>0</v>
      </c>
      <c r="J28" s="659">
        <f t="shared" si="16"/>
        <v>0</v>
      </c>
      <c r="K28" s="659">
        <f t="shared" si="16"/>
        <v>0</v>
      </c>
      <c r="L28" s="659">
        <f t="shared" si="16"/>
        <v>0</v>
      </c>
      <c r="M28" s="659">
        <f t="shared" si="16"/>
        <v>0</v>
      </c>
      <c r="N28" s="659">
        <f t="shared" si="16"/>
        <v>0</v>
      </c>
      <c r="O28" s="659">
        <f t="shared" si="16"/>
        <v>0</v>
      </c>
      <c r="P28" s="659">
        <f t="shared" si="16"/>
        <v>0</v>
      </c>
      <c r="Q28" s="659">
        <f t="shared" si="16"/>
        <v>0</v>
      </c>
      <c r="R28" s="659">
        <f t="shared" si="16"/>
        <v>0</v>
      </c>
      <c r="S28" s="659">
        <f t="shared" si="16"/>
        <v>0</v>
      </c>
      <c r="T28" s="659">
        <f t="shared" si="16"/>
        <v>0</v>
      </c>
      <c r="U28" s="659">
        <f t="shared" si="16"/>
        <v>0</v>
      </c>
      <c r="V28" s="659">
        <f t="shared" si="16"/>
        <v>0</v>
      </c>
      <c r="W28" s="659">
        <f t="shared" si="16"/>
        <v>0</v>
      </c>
      <c r="X28" s="659">
        <f t="shared" si="16"/>
        <v>0</v>
      </c>
      <c r="Y28" s="659">
        <f t="shared" si="11"/>
        <v>0</v>
      </c>
      <c r="Z28" s="659">
        <f t="shared" si="11"/>
        <v>0</v>
      </c>
      <c r="AA28" s="659">
        <f t="shared" si="11"/>
        <v>0</v>
      </c>
      <c r="AB28" s="659">
        <f t="shared" si="11"/>
        <v>0</v>
      </c>
      <c r="AC28" s="646"/>
      <c r="AD28" s="655"/>
      <c r="AE28" s="655"/>
      <c r="AF28" s="655"/>
      <c r="AG28" s="655"/>
      <c r="AH28" s="655"/>
      <c r="AI28" s="655"/>
      <c r="AJ28" s="655"/>
      <c r="AK28" s="655"/>
      <c r="AL28" s="655"/>
      <c r="AM28" s="655"/>
      <c r="AN28" s="655"/>
      <c r="AO28" s="655"/>
      <c r="AP28" s="655"/>
      <c r="AQ28" s="655"/>
      <c r="AR28" s="655"/>
      <c r="AS28" s="655"/>
      <c r="AT28" s="655"/>
      <c r="AU28" s="655"/>
      <c r="AV28" s="655"/>
    </row>
    <row r="29" spans="1:1392" ht="24.75" customHeight="1" thickTop="1" thickBot="1">
      <c r="A29" s="649">
        <v>2</v>
      </c>
      <c r="B29" s="650" t="s">
        <v>345</v>
      </c>
      <c r="C29" s="650" t="s">
        <v>386</v>
      </c>
      <c r="D29" s="650" t="s">
        <v>358</v>
      </c>
      <c r="E29" s="650" t="s">
        <v>345</v>
      </c>
      <c r="F29" s="650"/>
      <c r="G29" s="650"/>
      <c r="H29" s="652" t="s">
        <v>820</v>
      </c>
      <c r="I29" s="653"/>
      <c r="J29" s="653"/>
      <c r="K29" s="653"/>
      <c r="L29" s="653"/>
      <c r="M29" s="653"/>
      <c r="N29" s="653"/>
      <c r="O29" s="653"/>
      <c r="P29" s="653"/>
      <c r="Q29" s="653"/>
      <c r="R29" s="653"/>
      <c r="S29" s="653"/>
      <c r="T29" s="653"/>
      <c r="U29" s="653"/>
      <c r="V29" s="653"/>
      <c r="W29" s="653"/>
      <c r="X29" s="653"/>
      <c r="Y29" s="653">
        <f t="shared" si="11"/>
        <v>0</v>
      </c>
      <c r="Z29" s="653">
        <f t="shared" si="11"/>
        <v>0</v>
      </c>
      <c r="AA29" s="653">
        <f t="shared" si="11"/>
        <v>0</v>
      </c>
      <c r="AB29" s="653">
        <f t="shared" si="11"/>
        <v>0</v>
      </c>
      <c r="AC29" s="654"/>
      <c r="AD29" s="660"/>
      <c r="AE29" s="660"/>
      <c r="AF29" s="660"/>
      <c r="AG29" s="660"/>
      <c r="AH29" s="660"/>
      <c r="AI29" s="660"/>
      <c r="AJ29" s="660"/>
      <c r="AK29" s="660"/>
      <c r="AL29" s="660"/>
      <c r="AM29" s="660"/>
      <c r="AN29" s="660"/>
      <c r="AO29" s="660"/>
      <c r="AP29" s="660"/>
      <c r="AQ29" s="660"/>
      <c r="AR29" s="660"/>
      <c r="AS29" s="660"/>
      <c r="AT29" s="660"/>
      <c r="AU29" s="660"/>
      <c r="AV29" s="660"/>
    </row>
    <row r="30" spans="1:1392" s="664" customFormat="1" ht="24.75" customHeight="1" thickTop="1" thickBot="1">
      <c r="A30" s="656">
        <v>2</v>
      </c>
      <c r="B30" s="657" t="s">
        <v>345</v>
      </c>
      <c r="C30" s="657" t="s">
        <v>386</v>
      </c>
      <c r="D30" s="657" t="s">
        <v>382</v>
      </c>
      <c r="E30" s="657"/>
      <c r="F30" s="657"/>
      <c r="G30" s="657"/>
      <c r="H30" s="658" t="s">
        <v>821</v>
      </c>
      <c r="I30" s="659">
        <f t="shared" ref="I30:X30" si="17">+I31</f>
        <v>103000000</v>
      </c>
      <c r="J30" s="659">
        <f t="shared" si="17"/>
        <v>0</v>
      </c>
      <c r="K30" s="659">
        <f t="shared" si="17"/>
        <v>0</v>
      </c>
      <c r="L30" s="659">
        <f t="shared" si="17"/>
        <v>0</v>
      </c>
      <c r="M30" s="659">
        <f t="shared" si="17"/>
        <v>8777000</v>
      </c>
      <c r="N30" s="659">
        <f t="shared" si="17"/>
        <v>0</v>
      </c>
      <c r="O30" s="659">
        <f t="shared" si="17"/>
        <v>0</v>
      </c>
      <c r="P30" s="659">
        <f t="shared" si="17"/>
        <v>0</v>
      </c>
      <c r="Q30" s="659">
        <f t="shared" si="17"/>
        <v>0</v>
      </c>
      <c r="R30" s="659">
        <f t="shared" si="17"/>
        <v>0</v>
      </c>
      <c r="S30" s="659">
        <f t="shared" si="17"/>
        <v>0</v>
      </c>
      <c r="T30" s="659">
        <f t="shared" si="17"/>
        <v>0</v>
      </c>
      <c r="U30" s="659">
        <f t="shared" si="17"/>
        <v>0</v>
      </c>
      <c r="V30" s="659">
        <f t="shared" si="17"/>
        <v>0</v>
      </c>
      <c r="W30" s="659">
        <f t="shared" si="17"/>
        <v>0</v>
      </c>
      <c r="X30" s="659">
        <f t="shared" si="17"/>
        <v>0</v>
      </c>
      <c r="Y30" s="659">
        <f t="shared" si="11"/>
        <v>111777000</v>
      </c>
      <c r="Z30" s="659">
        <f t="shared" si="11"/>
        <v>0</v>
      </c>
      <c r="AA30" s="659">
        <f t="shared" si="11"/>
        <v>0</v>
      </c>
      <c r="AB30" s="659">
        <f t="shared" si="11"/>
        <v>0</v>
      </c>
      <c r="AC30" s="661"/>
      <c r="AD30" s="655"/>
      <c r="AE30" s="655"/>
      <c r="AF30" s="655"/>
      <c r="AG30" s="655"/>
      <c r="AH30" s="655"/>
      <c r="AI30" s="655"/>
      <c r="AJ30" s="655"/>
      <c r="AK30" s="655"/>
      <c r="AL30" s="655"/>
      <c r="AM30" s="655"/>
      <c r="AN30" s="655"/>
      <c r="AO30" s="655"/>
      <c r="AP30" s="655"/>
      <c r="AQ30" s="655"/>
      <c r="AR30" s="655"/>
      <c r="AS30" s="655"/>
      <c r="AT30" s="655"/>
      <c r="AU30" s="655"/>
      <c r="AV30" s="655"/>
      <c r="AW30" s="663"/>
      <c r="AX30" s="663"/>
      <c r="AY30" s="663"/>
      <c r="AZ30" s="663"/>
      <c r="BA30" s="663"/>
      <c r="BB30" s="663"/>
      <c r="BC30" s="663"/>
      <c r="BD30" s="663"/>
      <c r="BE30" s="663"/>
      <c r="BF30" s="663"/>
      <c r="BG30" s="663"/>
      <c r="BH30" s="663"/>
      <c r="BI30" s="663"/>
      <c r="BJ30" s="663"/>
      <c r="BK30" s="663"/>
      <c r="BL30" s="663"/>
      <c r="BM30" s="663"/>
      <c r="BN30" s="663"/>
      <c r="BO30" s="663"/>
      <c r="BP30" s="663"/>
      <c r="BQ30" s="663"/>
      <c r="BR30" s="663"/>
      <c r="BS30" s="663"/>
      <c r="BT30" s="663"/>
      <c r="BU30" s="663"/>
      <c r="BV30" s="663"/>
      <c r="BW30" s="663"/>
      <c r="BX30" s="663"/>
      <c r="BY30" s="663"/>
      <c r="BZ30" s="663"/>
      <c r="CA30" s="663"/>
      <c r="CB30" s="663"/>
      <c r="CC30" s="663"/>
      <c r="CD30" s="663"/>
      <c r="CE30" s="663"/>
      <c r="CF30" s="663"/>
      <c r="CG30" s="663"/>
      <c r="CH30" s="663"/>
      <c r="CI30" s="663"/>
      <c r="CJ30" s="663"/>
      <c r="CK30" s="663"/>
      <c r="CL30" s="663"/>
      <c r="CM30" s="663"/>
      <c r="CN30" s="663"/>
      <c r="CO30" s="663"/>
      <c r="CP30" s="663"/>
      <c r="CQ30" s="663"/>
      <c r="CR30" s="663"/>
      <c r="CS30" s="663"/>
      <c r="CT30" s="663"/>
      <c r="CU30" s="663"/>
      <c r="CV30" s="663"/>
      <c r="CW30" s="663"/>
      <c r="CX30" s="663"/>
      <c r="CY30" s="663"/>
      <c r="CZ30" s="663"/>
      <c r="DA30" s="663"/>
      <c r="DB30" s="663"/>
      <c r="DC30" s="663"/>
      <c r="DD30" s="663"/>
      <c r="DE30" s="663"/>
      <c r="DF30" s="663"/>
      <c r="DG30" s="663"/>
      <c r="DH30" s="663"/>
      <c r="DI30" s="663"/>
      <c r="DJ30" s="663"/>
      <c r="DK30" s="663"/>
      <c r="DL30" s="663"/>
      <c r="DM30" s="663"/>
      <c r="DN30" s="663"/>
      <c r="DO30" s="663"/>
      <c r="DP30" s="663"/>
      <c r="DQ30" s="663"/>
      <c r="DR30" s="663"/>
      <c r="DS30" s="663"/>
      <c r="DT30" s="663"/>
      <c r="DU30" s="663"/>
      <c r="DV30" s="663"/>
      <c r="DW30" s="663"/>
      <c r="DX30" s="663"/>
      <c r="DY30" s="663"/>
      <c r="DZ30" s="663"/>
      <c r="EA30" s="663"/>
      <c r="EB30" s="663"/>
      <c r="EC30" s="663"/>
      <c r="ED30" s="663"/>
      <c r="EE30" s="663"/>
      <c r="EF30" s="663"/>
      <c r="EG30" s="663"/>
      <c r="EH30" s="663"/>
      <c r="EI30" s="663"/>
      <c r="EJ30" s="663"/>
      <c r="EK30" s="663"/>
      <c r="EL30" s="663"/>
      <c r="EM30" s="663"/>
      <c r="EN30" s="663"/>
      <c r="EO30" s="663"/>
      <c r="EP30" s="663"/>
      <c r="EQ30" s="663"/>
      <c r="ER30" s="663"/>
      <c r="ES30" s="663"/>
      <c r="ET30" s="663"/>
      <c r="EU30" s="663"/>
      <c r="EV30" s="663"/>
      <c r="EW30" s="663"/>
      <c r="EX30" s="663"/>
      <c r="EY30" s="663"/>
      <c r="EZ30" s="663"/>
      <c r="FA30" s="663"/>
      <c r="FB30" s="663"/>
      <c r="FC30" s="663"/>
      <c r="FD30" s="663"/>
      <c r="FE30" s="663"/>
      <c r="FF30" s="663"/>
      <c r="FG30" s="663"/>
      <c r="FH30" s="663"/>
      <c r="FI30" s="663"/>
      <c r="FJ30" s="663"/>
      <c r="FK30" s="663"/>
      <c r="FL30" s="663"/>
      <c r="FM30" s="663"/>
      <c r="FN30" s="663"/>
      <c r="FO30" s="663"/>
      <c r="FP30" s="663"/>
      <c r="FQ30" s="663"/>
      <c r="FR30" s="663"/>
      <c r="FS30" s="663"/>
      <c r="FT30" s="663"/>
      <c r="FU30" s="663"/>
      <c r="FV30" s="663"/>
      <c r="FW30" s="663"/>
      <c r="FX30" s="663"/>
      <c r="FY30" s="663"/>
      <c r="FZ30" s="663"/>
      <c r="GA30" s="663"/>
      <c r="GB30" s="663"/>
      <c r="GC30" s="663"/>
      <c r="GD30" s="663"/>
      <c r="GE30" s="663"/>
      <c r="GF30" s="663"/>
      <c r="GG30" s="663"/>
      <c r="GH30" s="663"/>
      <c r="GI30" s="663"/>
      <c r="GJ30" s="663"/>
      <c r="GK30" s="663"/>
      <c r="GL30" s="663"/>
      <c r="GM30" s="663"/>
      <c r="GN30" s="663"/>
      <c r="GO30" s="663"/>
      <c r="GP30" s="663"/>
      <c r="GQ30" s="663"/>
      <c r="GR30" s="663"/>
      <c r="GS30" s="663"/>
      <c r="GT30" s="663"/>
      <c r="GU30" s="663"/>
      <c r="GV30" s="663"/>
      <c r="GW30" s="663"/>
      <c r="GX30" s="663"/>
      <c r="GY30" s="663"/>
      <c r="GZ30" s="663"/>
      <c r="HA30" s="663"/>
      <c r="HB30" s="663"/>
      <c r="HC30" s="663"/>
      <c r="HD30" s="663"/>
      <c r="HE30" s="663"/>
      <c r="HF30" s="663"/>
      <c r="HG30" s="663"/>
      <c r="HH30" s="663"/>
      <c r="HI30" s="663"/>
      <c r="HJ30" s="663"/>
      <c r="HK30" s="663"/>
      <c r="HL30" s="663"/>
      <c r="HM30" s="663"/>
      <c r="HN30" s="663"/>
      <c r="HO30" s="663"/>
      <c r="HP30" s="663"/>
      <c r="HQ30" s="663"/>
      <c r="HR30" s="663"/>
      <c r="HS30" s="663"/>
      <c r="HT30" s="663"/>
      <c r="HU30" s="663"/>
      <c r="HV30" s="663"/>
      <c r="HW30" s="663"/>
      <c r="HX30" s="663"/>
      <c r="HY30" s="663"/>
      <c r="HZ30" s="663"/>
      <c r="IA30" s="663"/>
      <c r="IB30" s="663"/>
      <c r="IC30" s="663"/>
      <c r="ID30" s="663"/>
      <c r="IE30" s="663"/>
      <c r="IF30" s="663"/>
      <c r="IG30" s="663"/>
      <c r="IH30" s="663"/>
      <c r="II30" s="663"/>
      <c r="IJ30" s="663"/>
      <c r="IK30" s="663"/>
      <c r="IL30" s="663"/>
      <c r="IM30" s="663"/>
      <c r="IN30" s="663"/>
      <c r="IO30" s="663"/>
      <c r="IP30" s="663"/>
      <c r="IQ30" s="663"/>
      <c r="IR30" s="663"/>
      <c r="IS30" s="663"/>
      <c r="IT30" s="663"/>
      <c r="IU30" s="663"/>
      <c r="IV30" s="663"/>
      <c r="IW30" s="663"/>
      <c r="IX30" s="663"/>
      <c r="IY30" s="663"/>
      <c r="IZ30" s="663"/>
      <c r="JA30" s="663"/>
      <c r="JB30" s="663"/>
      <c r="JC30" s="663"/>
      <c r="JD30" s="663"/>
      <c r="JE30" s="663"/>
      <c r="JF30" s="663"/>
      <c r="JG30" s="663"/>
      <c r="JH30" s="663"/>
      <c r="JI30" s="663"/>
      <c r="JJ30" s="663"/>
      <c r="JK30" s="663"/>
      <c r="JL30" s="663"/>
      <c r="JM30" s="663"/>
      <c r="JN30" s="663"/>
      <c r="JO30" s="663"/>
      <c r="JP30" s="663"/>
      <c r="JQ30" s="663"/>
      <c r="JR30" s="663"/>
      <c r="JS30" s="663"/>
      <c r="JT30" s="663"/>
      <c r="JU30" s="663"/>
      <c r="JV30" s="663"/>
      <c r="JW30" s="663"/>
      <c r="JX30" s="663"/>
      <c r="JY30" s="663"/>
      <c r="JZ30" s="663"/>
      <c r="KA30" s="663"/>
      <c r="KB30" s="663"/>
      <c r="KC30" s="663"/>
      <c r="KD30" s="663"/>
      <c r="KE30" s="663"/>
      <c r="KF30" s="663"/>
      <c r="KG30" s="663"/>
      <c r="KH30" s="663"/>
      <c r="KI30" s="663"/>
      <c r="KJ30" s="663"/>
      <c r="KK30" s="663"/>
      <c r="KL30" s="663"/>
      <c r="KM30" s="663"/>
      <c r="KN30" s="663"/>
      <c r="KO30" s="663"/>
      <c r="KP30" s="663"/>
      <c r="KQ30" s="663"/>
      <c r="KR30" s="663"/>
      <c r="KS30" s="663"/>
      <c r="KT30" s="663"/>
      <c r="KU30" s="663"/>
      <c r="KV30" s="663"/>
      <c r="KW30" s="663"/>
      <c r="KX30" s="663"/>
      <c r="KY30" s="663"/>
      <c r="KZ30" s="663"/>
      <c r="LA30" s="663"/>
      <c r="LB30" s="663"/>
      <c r="LC30" s="663"/>
      <c r="LD30" s="663"/>
      <c r="LE30" s="663"/>
      <c r="LF30" s="663"/>
      <c r="LG30" s="663"/>
      <c r="LH30" s="663"/>
      <c r="LI30" s="663"/>
      <c r="LJ30" s="663"/>
      <c r="LK30" s="663"/>
      <c r="LL30" s="663"/>
      <c r="LM30" s="663"/>
      <c r="LN30" s="663"/>
      <c r="LO30" s="663"/>
      <c r="LP30" s="663"/>
      <c r="LQ30" s="663"/>
      <c r="LR30" s="663"/>
      <c r="LS30" s="663"/>
      <c r="LT30" s="663"/>
      <c r="LU30" s="663"/>
      <c r="LV30" s="663"/>
      <c r="LW30" s="663"/>
      <c r="LX30" s="663"/>
      <c r="LY30" s="663"/>
      <c r="LZ30" s="663"/>
      <c r="MA30" s="663"/>
      <c r="MB30" s="663"/>
      <c r="MC30" s="663"/>
      <c r="MD30" s="663"/>
      <c r="ME30" s="663"/>
      <c r="MF30" s="663"/>
      <c r="MG30" s="663"/>
      <c r="MH30" s="663"/>
      <c r="MI30" s="663"/>
      <c r="MJ30" s="663"/>
      <c r="MK30" s="663"/>
      <c r="ML30" s="663"/>
      <c r="MM30" s="663"/>
      <c r="MN30" s="663"/>
      <c r="MO30" s="663"/>
      <c r="MP30" s="663"/>
      <c r="MQ30" s="663"/>
      <c r="MR30" s="663"/>
      <c r="MS30" s="663"/>
      <c r="MT30" s="663"/>
      <c r="MU30" s="663"/>
      <c r="MV30" s="663"/>
      <c r="MW30" s="663"/>
      <c r="MX30" s="663"/>
      <c r="MY30" s="663"/>
      <c r="MZ30" s="663"/>
      <c r="NA30" s="663"/>
      <c r="NB30" s="663"/>
      <c r="NC30" s="663"/>
      <c r="ND30" s="663"/>
      <c r="NE30" s="663"/>
      <c r="NF30" s="663"/>
      <c r="NG30" s="663"/>
      <c r="NH30" s="663"/>
      <c r="NI30" s="663"/>
      <c r="NJ30" s="663"/>
      <c r="NK30" s="663"/>
      <c r="NL30" s="663"/>
      <c r="NM30" s="663"/>
      <c r="NN30" s="663"/>
      <c r="NO30" s="663"/>
      <c r="NP30" s="663"/>
      <c r="NQ30" s="663"/>
      <c r="NR30" s="663"/>
      <c r="NS30" s="663"/>
      <c r="NT30" s="663"/>
      <c r="NU30" s="663"/>
      <c r="NV30" s="663"/>
      <c r="NW30" s="663"/>
      <c r="NX30" s="663"/>
      <c r="NY30" s="663"/>
      <c r="NZ30" s="663"/>
      <c r="OA30" s="663"/>
      <c r="OB30" s="663"/>
      <c r="OC30" s="663"/>
      <c r="OD30" s="663"/>
      <c r="OE30" s="663"/>
      <c r="OF30" s="663"/>
      <c r="OG30" s="663"/>
      <c r="OH30" s="663"/>
      <c r="OI30" s="663"/>
      <c r="OJ30" s="663"/>
      <c r="OK30" s="663"/>
      <c r="OL30" s="663"/>
      <c r="OM30" s="663"/>
      <c r="ON30" s="663"/>
      <c r="OO30" s="663"/>
      <c r="OP30" s="663"/>
      <c r="OQ30" s="663"/>
      <c r="OR30" s="663"/>
      <c r="OS30" s="663"/>
      <c r="OT30" s="663"/>
      <c r="OU30" s="663"/>
      <c r="OV30" s="663"/>
      <c r="OW30" s="663"/>
      <c r="OX30" s="663"/>
      <c r="OY30" s="663"/>
      <c r="OZ30" s="663"/>
      <c r="PA30" s="663"/>
      <c r="PB30" s="663"/>
      <c r="PC30" s="663"/>
      <c r="PD30" s="663"/>
      <c r="PE30" s="663"/>
      <c r="PF30" s="663"/>
      <c r="PG30" s="663"/>
      <c r="PH30" s="663"/>
      <c r="PI30" s="663"/>
      <c r="PJ30" s="663"/>
      <c r="PK30" s="663"/>
      <c r="PL30" s="663"/>
      <c r="PM30" s="663"/>
      <c r="PN30" s="663"/>
      <c r="PO30" s="663"/>
      <c r="PP30" s="663"/>
      <c r="PQ30" s="663"/>
      <c r="PR30" s="663"/>
      <c r="PS30" s="663"/>
      <c r="PT30" s="663"/>
      <c r="PU30" s="663"/>
      <c r="PV30" s="663"/>
      <c r="PW30" s="663"/>
      <c r="PX30" s="663"/>
      <c r="PY30" s="663"/>
      <c r="PZ30" s="663"/>
      <c r="QA30" s="663"/>
      <c r="QB30" s="663"/>
      <c r="QC30" s="663"/>
      <c r="QD30" s="663"/>
      <c r="QE30" s="663"/>
      <c r="QF30" s="663"/>
      <c r="QG30" s="663"/>
      <c r="QH30" s="663"/>
      <c r="QI30" s="663"/>
      <c r="QJ30" s="663"/>
      <c r="QK30" s="663"/>
      <c r="QL30" s="663"/>
      <c r="QM30" s="663"/>
      <c r="QN30" s="663"/>
      <c r="QO30" s="663"/>
      <c r="QP30" s="663"/>
      <c r="QQ30" s="663"/>
      <c r="QR30" s="663"/>
      <c r="QS30" s="663"/>
      <c r="QT30" s="663"/>
      <c r="QU30" s="663"/>
      <c r="QV30" s="663"/>
      <c r="QW30" s="663"/>
      <c r="QX30" s="663"/>
      <c r="QY30" s="663"/>
      <c r="QZ30" s="663"/>
      <c r="RA30" s="663"/>
      <c r="RB30" s="663"/>
      <c r="RC30" s="663"/>
      <c r="RD30" s="663"/>
      <c r="RE30" s="663"/>
      <c r="RF30" s="663"/>
      <c r="RG30" s="663"/>
      <c r="RH30" s="663"/>
      <c r="RI30" s="663"/>
      <c r="RJ30" s="663"/>
      <c r="RK30" s="663"/>
      <c r="RL30" s="663"/>
      <c r="RM30" s="663"/>
      <c r="RN30" s="663"/>
      <c r="RO30" s="663"/>
      <c r="RP30" s="663"/>
      <c r="RQ30" s="663"/>
      <c r="RR30" s="663"/>
      <c r="RS30" s="663"/>
      <c r="RT30" s="663"/>
      <c r="RU30" s="663"/>
      <c r="RV30" s="663"/>
      <c r="RW30" s="663"/>
      <c r="RX30" s="663"/>
      <c r="RY30" s="663"/>
      <c r="RZ30" s="663"/>
      <c r="SA30" s="663"/>
      <c r="SB30" s="663"/>
      <c r="SC30" s="663"/>
      <c r="SD30" s="663"/>
      <c r="SE30" s="663"/>
      <c r="SF30" s="663"/>
      <c r="SG30" s="663"/>
      <c r="SH30" s="663"/>
      <c r="SI30" s="663"/>
      <c r="SJ30" s="663"/>
      <c r="SK30" s="663"/>
      <c r="SL30" s="663"/>
      <c r="SM30" s="663"/>
      <c r="SN30" s="663"/>
      <c r="SO30" s="663"/>
      <c r="SP30" s="663"/>
      <c r="SQ30" s="663"/>
      <c r="SR30" s="663"/>
      <c r="SS30" s="663"/>
      <c r="ST30" s="663"/>
      <c r="SU30" s="663"/>
      <c r="SV30" s="663"/>
      <c r="SW30" s="663"/>
      <c r="SX30" s="663"/>
      <c r="SY30" s="663"/>
      <c r="SZ30" s="663"/>
      <c r="TA30" s="663"/>
      <c r="TB30" s="663"/>
      <c r="TC30" s="663"/>
      <c r="TD30" s="663"/>
      <c r="TE30" s="663"/>
      <c r="TF30" s="663"/>
      <c r="TG30" s="663"/>
      <c r="TH30" s="663"/>
      <c r="TI30" s="663"/>
      <c r="TJ30" s="663"/>
      <c r="TK30" s="663"/>
      <c r="TL30" s="663"/>
      <c r="TM30" s="663"/>
      <c r="TN30" s="663"/>
      <c r="TO30" s="663"/>
      <c r="TP30" s="663"/>
      <c r="TQ30" s="663"/>
      <c r="TR30" s="663"/>
      <c r="TS30" s="663"/>
      <c r="TT30" s="663"/>
      <c r="TU30" s="663"/>
      <c r="TV30" s="663"/>
      <c r="TW30" s="663"/>
      <c r="TX30" s="663"/>
      <c r="TY30" s="663"/>
      <c r="TZ30" s="663"/>
      <c r="UA30" s="663"/>
      <c r="UB30" s="663"/>
      <c r="UC30" s="663"/>
      <c r="UD30" s="663"/>
      <c r="UE30" s="663"/>
      <c r="UF30" s="663"/>
      <c r="UG30" s="663"/>
      <c r="UH30" s="663"/>
      <c r="UI30" s="663"/>
      <c r="UJ30" s="663"/>
      <c r="UK30" s="663"/>
      <c r="UL30" s="663"/>
      <c r="UM30" s="663"/>
      <c r="UN30" s="663"/>
      <c r="UO30" s="663"/>
      <c r="UP30" s="663"/>
      <c r="UQ30" s="663"/>
      <c r="UR30" s="663"/>
      <c r="US30" s="663"/>
      <c r="UT30" s="663"/>
      <c r="UU30" s="663"/>
      <c r="UV30" s="663"/>
      <c r="UW30" s="663"/>
      <c r="UX30" s="663"/>
      <c r="UY30" s="663"/>
      <c r="UZ30" s="663"/>
      <c r="VA30" s="663"/>
      <c r="VB30" s="663"/>
      <c r="VC30" s="663"/>
      <c r="VD30" s="663"/>
      <c r="VE30" s="663"/>
      <c r="VF30" s="663"/>
      <c r="VG30" s="663"/>
      <c r="VH30" s="663"/>
      <c r="VI30" s="663"/>
      <c r="VJ30" s="663"/>
      <c r="VK30" s="663"/>
      <c r="VL30" s="663"/>
      <c r="VM30" s="663"/>
      <c r="VN30" s="663"/>
      <c r="VO30" s="663"/>
      <c r="VP30" s="663"/>
      <c r="VQ30" s="663"/>
      <c r="VR30" s="663"/>
      <c r="VS30" s="663"/>
      <c r="VT30" s="663"/>
      <c r="VU30" s="663"/>
      <c r="VV30" s="663"/>
      <c r="VW30" s="663"/>
      <c r="VX30" s="663"/>
      <c r="VY30" s="663"/>
      <c r="VZ30" s="663"/>
      <c r="WA30" s="663"/>
      <c r="WB30" s="663"/>
      <c r="WC30" s="663"/>
      <c r="WD30" s="663"/>
      <c r="WE30" s="663"/>
      <c r="WF30" s="663"/>
      <c r="WG30" s="663"/>
      <c r="WH30" s="663"/>
      <c r="WI30" s="663"/>
      <c r="WJ30" s="663"/>
      <c r="WK30" s="663"/>
      <c r="WL30" s="663"/>
      <c r="WM30" s="663"/>
      <c r="WN30" s="663"/>
      <c r="WO30" s="663"/>
      <c r="WP30" s="663"/>
      <c r="WQ30" s="663"/>
      <c r="WR30" s="663"/>
      <c r="WS30" s="663"/>
      <c r="WT30" s="663"/>
      <c r="WU30" s="663"/>
      <c r="WV30" s="663"/>
      <c r="WW30" s="663"/>
      <c r="WX30" s="663"/>
      <c r="WY30" s="663"/>
      <c r="WZ30" s="663"/>
      <c r="XA30" s="663"/>
      <c r="XB30" s="663"/>
      <c r="XC30" s="663"/>
      <c r="XD30" s="663"/>
      <c r="XE30" s="663"/>
      <c r="XF30" s="663"/>
      <c r="XG30" s="663"/>
      <c r="XH30" s="663"/>
      <c r="XI30" s="663"/>
      <c r="XJ30" s="663"/>
      <c r="XK30" s="663"/>
      <c r="XL30" s="663"/>
      <c r="XM30" s="663"/>
      <c r="XN30" s="663"/>
      <c r="XO30" s="663"/>
      <c r="XP30" s="663"/>
      <c r="XQ30" s="663"/>
      <c r="XR30" s="663"/>
      <c r="XS30" s="663"/>
      <c r="XT30" s="663"/>
      <c r="XU30" s="663"/>
      <c r="XV30" s="663"/>
      <c r="XW30" s="663"/>
      <c r="XX30" s="663"/>
      <c r="XY30" s="663"/>
      <c r="XZ30" s="663"/>
      <c r="YA30" s="663"/>
      <c r="YB30" s="663"/>
      <c r="YC30" s="663"/>
      <c r="YD30" s="663"/>
      <c r="YE30" s="663"/>
      <c r="YF30" s="663"/>
      <c r="YG30" s="663"/>
      <c r="YH30" s="663"/>
      <c r="YI30" s="663"/>
      <c r="YJ30" s="663"/>
      <c r="YK30" s="663"/>
      <c r="YL30" s="663"/>
      <c r="YM30" s="663"/>
      <c r="YN30" s="663"/>
      <c r="YO30" s="663"/>
      <c r="YP30" s="663"/>
      <c r="YQ30" s="663"/>
      <c r="YR30" s="663"/>
      <c r="YS30" s="663"/>
      <c r="YT30" s="663"/>
      <c r="YU30" s="663"/>
      <c r="YV30" s="663"/>
      <c r="YW30" s="663"/>
      <c r="YX30" s="663"/>
      <c r="YY30" s="663"/>
      <c r="YZ30" s="663"/>
      <c r="ZA30" s="663"/>
      <c r="ZB30" s="663"/>
      <c r="ZC30" s="663"/>
      <c r="ZD30" s="663"/>
      <c r="ZE30" s="663"/>
      <c r="ZF30" s="663"/>
      <c r="ZG30" s="663"/>
      <c r="ZH30" s="663"/>
      <c r="ZI30" s="663"/>
      <c r="ZJ30" s="663"/>
      <c r="ZK30" s="663"/>
      <c r="ZL30" s="663"/>
      <c r="ZM30" s="663"/>
      <c r="ZN30" s="663"/>
      <c r="ZO30" s="663"/>
      <c r="ZP30" s="663"/>
      <c r="ZQ30" s="663"/>
      <c r="ZR30" s="663"/>
      <c r="ZS30" s="663"/>
      <c r="ZT30" s="663"/>
      <c r="ZU30" s="663"/>
      <c r="ZV30" s="663"/>
      <c r="ZW30" s="663"/>
      <c r="ZX30" s="663"/>
      <c r="ZY30" s="663"/>
      <c r="ZZ30" s="663"/>
      <c r="AAA30" s="663"/>
      <c r="AAB30" s="663"/>
      <c r="AAC30" s="663"/>
      <c r="AAD30" s="663"/>
      <c r="AAE30" s="663"/>
      <c r="AAF30" s="663"/>
      <c r="AAG30" s="663"/>
      <c r="AAH30" s="663"/>
      <c r="AAI30" s="663"/>
      <c r="AAJ30" s="663"/>
      <c r="AAK30" s="663"/>
      <c r="AAL30" s="663"/>
      <c r="AAM30" s="663"/>
      <c r="AAN30" s="663"/>
      <c r="AAO30" s="663"/>
      <c r="AAP30" s="663"/>
      <c r="AAQ30" s="663"/>
      <c r="AAR30" s="663"/>
      <c r="AAS30" s="663"/>
      <c r="AAT30" s="663"/>
      <c r="AAU30" s="663"/>
      <c r="AAV30" s="663"/>
      <c r="AAW30" s="663"/>
      <c r="AAX30" s="663"/>
      <c r="AAY30" s="663"/>
      <c r="AAZ30" s="663"/>
      <c r="ABA30" s="663"/>
      <c r="ABB30" s="663"/>
      <c r="ABC30" s="663"/>
      <c r="ABD30" s="663"/>
      <c r="ABE30" s="663"/>
      <c r="ABF30" s="663"/>
      <c r="ABG30" s="663"/>
      <c r="ABH30" s="663"/>
      <c r="ABI30" s="663"/>
      <c r="ABJ30" s="663"/>
      <c r="ABK30" s="663"/>
      <c r="ABL30" s="663"/>
      <c r="ABM30" s="663"/>
      <c r="ABN30" s="663"/>
      <c r="ABO30" s="663"/>
      <c r="ABP30" s="663"/>
      <c r="ABQ30" s="663"/>
      <c r="ABR30" s="663"/>
      <c r="ABS30" s="663"/>
      <c r="ABT30" s="663"/>
      <c r="ABU30" s="663"/>
      <c r="ABV30" s="663"/>
      <c r="ABW30" s="663"/>
      <c r="ABX30" s="663"/>
      <c r="ABY30" s="663"/>
      <c r="ABZ30" s="663"/>
      <c r="ACA30" s="663"/>
      <c r="ACB30" s="663"/>
      <c r="ACC30" s="663"/>
      <c r="ACD30" s="663"/>
      <c r="ACE30" s="663"/>
      <c r="ACF30" s="663"/>
      <c r="ACG30" s="663"/>
      <c r="ACH30" s="663"/>
      <c r="ACI30" s="663"/>
      <c r="ACJ30" s="663"/>
      <c r="ACK30" s="663"/>
      <c r="ACL30" s="663"/>
      <c r="ACM30" s="663"/>
      <c r="ACN30" s="663"/>
      <c r="ACO30" s="663"/>
      <c r="ACP30" s="663"/>
      <c r="ACQ30" s="663"/>
      <c r="ACR30" s="663"/>
      <c r="ACS30" s="663"/>
      <c r="ACT30" s="663"/>
      <c r="ACU30" s="663"/>
      <c r="ACV30" s="663"/>
      <c r="ACW30" s="663"/>
      <c r="ACX30" s="663"/>
      <c r="ACY30" s="663"/>
      <c r="ACZ30" s="663"/>
      <c r="ADA30" s="663"/>
      <c r="ADB30" s="663"/>
      <c r="ADC30" s="663"/>
      <c r="ADD30" s="663"/>
      <c r="ADE30" s="663"/>
      <c r="ADF30" s="663"/>
      <c r="ADG30" s="663"/>
      <c r="ADH30" s="663"/>
      <c r="ADI30" s="663"/>
      <c r="ADJ30" s="663"/>
      <c r="ADK30" s="663"/>
      <c r="ADL30" s="663"/>
      <c r="ADM30" s="663"/>
      <c r="ADN30" s="663"/>
      <c r="ADO30" s="663"/>
      <c r="ADP30" s="663"/>
      <c r="ADQ30" s="663"/>
      <c r="ADR30" s="663"/>
      <c r="ADS30" s="663"/>
      <c r="ADT30" s="663"/>
      <c r="ADU30" s="663"/>
      <c r="ADV30" s="663"/>
      <c r="ADW30" s="663"/>
      <c r="ADX30" s="663"/>
      <c r="ADY30" s="663"/>
      <c r="ADZ30" s="663"/>
      <c r="AEA30" s="663"/>
      <c r="AEB30" s="663"/>
      <c r="AEC30" s="663"/>
      <c r="AED30" s="663"/>
      <c r="AEE30" s="663"/>
      <c r="AEF30" s="663"/>
      <c r="AEG30" s="663"/>
      <c r="AEH30" s="663"/>
      <c r="AEI30" s="663"/>
      <c r="AEJ30" s="663"/>
      <c r="AEK30" s="663"/>
      <c r="AEL30" s="663"/>
      <c r="AEM30" s="663"/>
      <c r="AEN30" s="663"/>
      <c r="AEO30" s="663"/>
      <c r="AEP30" s="663"/>
      <c r="AEQ30" s="663"/>
      <c r="AER30" s="663"/>
      <c r="AES30" s="663"/>
      <c r="AET30" s="663"/>
      <c r="AEU30" s="663"/>
      <c r="AEV30" s="663"/>
      <c r="AEW30" s="663"/>
      <c r="AEX30" s="663"/>
      <c r="AEY30" s="663"/>
      <c r="AEZ30" s="663"/>
      <c r="AFA30" s="663"/>
      <c r="AFB30" s="663"/>
      <c r="AFC30" s="663"/>
      <c r="AFD30" s="663"/>
      <c r="AFE30" s="663"/>
      <c r="AFF30" s="663"/>
      <c r="AFG30" s="663"/>
      <c r="AFH30" s="663"/>
      <c r="AFI30" s="663"/>
      <c r="AFJ30" s="663"/>
      <c r="AFK30" s="663"/>
      <c r="AFL30" s="663"/>
      <c r="AFM30" s="663"/>
      <c r="AFN30" s="663"/>
      <c r="AFO30" s="663"/>
      <c r="AFP30" s="663"/>
      <c r="AFQ30" s="663"/>
      <c r="AFR30" s="663"/>
      <c r="AFS30" s="663"/>
      <c r="AFT30" s="663"/>
      <c r="AFU30" s="663"/>
      <c r="AFV30" s="663"/>
      <c r="AFW30" s="663"/>
      <c r="AFX30" s="663"/>
      <c r="AFY30" s="663"/>
      <c r="AFZ30" s="663"/>
      <c r="AGA30" s="663"/>
      <c r="AGB30" s="663"/>
      <c r="AGC30" s="663"/>
      <c r="AGD30" s="663"/>
      <c r="AGE30" s="663"/>
      <c r="AGF30" s="663"/>
      <c r="AGG30" s="663"/>
      <c r="AGH30" s="663"/>
      <c r="AGI30" s="663"/>
      <c r="AGJ30" s="663"/>
      <c r="AGK30" s="663"/>
      <c r="AGL30" s="663"/>
      <c r="AGM30" s="663"/>
      <c r="AGN30" s="663"/>
      <c r="AGO30" s="663"/>
      <c r="AGP30" s="663"/>
      <c r="AGQ30" s="663"/>
      <c r="AGR30" s="663"/>
      <c r="AGS30" s="663"/>
      <c r="AGT30" s="663"/>
      <c r="AGU30" s="663"/>
      <c r="AGV30" s="663"/>
      <c r="AGW30" s="663"/>
      <c r="AGX30" s="663"/>
      <c r="AGY30" s="663"/>
      <c r="AGZ30" s="663"/>
      <c r="AHA30" s="663"/>
      <c r="AHB30" s="663"/>
      <c r="AHC30" s="663"/>
      <c r="AHD30" s="663"/>
      <c r="AHE30" s="663"/>
      <c r="AHF30" s="663"/>
      <c r="AHG30" s="663"/>
      <c r="AHH30" s="663"/>
      <c r="AHI30" s="663"/>
      <c r="AHJ30" s="663"/>
      <c r="AHK30" s="663"/>
      <c r="AHL30" s="663"/>
      <c r="AHM30" s="663"/>
      <c r="AHN30" s="663"/>
      <c r="AHO30" s="663"/>
      <c r="AHP30" s="663"/>
      <c r="AHQ30" s="663"/>
      <c r="AHR30" s="663"/>
      <c r="AHS30" s="663"/>
      <c r="AHT30" s="663"/>
      <c r="AHU30" s="663"/>
      <c r="AHV30" s="663"/>
      <c r="AHW30" s="663"/>
      <c r="AHX30" s="663"/>
      <c r="AHY30" s="663"/>
      <c r="AHZ30" s="663"/>
      <c r="AIA30" s="663"/>
      <c r="AIB30" s="663"/>
      <c r="AIC30" s="663"/>
      <c r="AID30" s="663"/>
      <c r="AIE30" s="663"/>
      <c r="AIF30" s="663"/>
      <c r="AIG30" s="663"/>
      <c r="AIH30" s="663"/>
      <c r="AII30" s="663"/>
      <c r="AIJ30" s="663"/>
      <c r="AIK30" s="663"/>
      <c r="AIL30" s="663"/>
      <c r="AIM30" s="663"/>
      <c r="AIN30" s="663"/>
      <c r="AIO30" s="663"/>
      <c r="AIP30" s="663"/>
      <c r="AIQ30" s="663"/>
      <c r="AIR30" s="663"/>
      <c r="AIS30" s="663"/>
      <c r="AIT30" s="663"/>
      <c r="AIU30" s="663"/>
      <c r="AIV30" s="663"/>
      <c r="AIW30" s="663"/>
      <c r="AIX30" s="663"/>
      <c r="AIY30" s="663"/>
      <c r="AIZ30" s="663"/>
      <c r="AJA30" s="663"/>
      <c r="AJB30" s="663"/>
      <c r="AJC30" s="663"/>
      <c r="AJD30" s="663"/>
      <c r="AJE30" s="663"/>
      <c r="AJF30" s="663"/>
      <c r="AJG30" s="663"/>
      <c r="AJH30" s="663"/>
      <c r="AJI30" s="663"/>
      <c r="AJJ30" s="663"/>
      <c r="AJK30" s="663"/>
      <c r="AJL30" s="663"/>
      <c r="AJM30" s="663"/>
      <c r="AJN30" s="663"/>
      <c r="AJO30" s="663"/>
      <c r="AJP30" s="663"/>
      <c r="AJQ30" s="663"/>
      <c r="AJR30" s="663"/>
      <c r="AJS30" s="663"/>
      <c r="AJT30" s="663"/>
      <c r="AJU30" s="663"/>
      <c r="AJV30" s="663"/>
      <c r="AJW30" s="663"/>
      <c r="AJX30" s="663"/>
      <c r="AJY30" s="663"/>
      <c r="AJZ30" s="663"/>
      <c r="AKA30" s="663"/>
      <c r="AKB30" s="663"/>
      <c r="AKC30" s="663"/>
      <c r="AKD30" s="663"/>
      <c r="AKE30" s="663"/>
      <c r="AKF30" s="663"/>
      <c r="AKG30" s="663"/>
      <c r="AKH30" s="663"/>
      <c r="AKI30" s="663"/>
      <c r="AKJ30" s="663"/>
      <c r="AKK30" s="663"/>
      <c r="AKL30" s="663"/>
      <c r="AKM30" s="663"/>
      <c r="AKN30" s="663"/>
      <c r="AKO30" s="663"/>
      <c r="AKP30" s="663"/>
      <c r="AKQ30" s="663"/>
      <c r="AKR30" s="663"/>
      <c r="AKS30" s="663"/>
      <c r="AKT30" s="663"/>
      <c r="AKU30" s="663"/>
      <c r="AKV30" s="663"/>
      <c r="AKW30" s="663"/>
      <c r="AKX30" s="663"/>
      <c r="AKY30" s="663"/>
      <c r="AKZ30" s="663"/>
      <c r="ALA30" s="663"/>
      <c r="ALB30" s="663"/>
      <c r="ALC30" s="663"/>
      <c r="ALD30" s="663"/>
      <c r="ALE30" s="663"/>
      <c r="ALF30" s="663"/>
      <c r="ALG30" s="663"/>
      <c r="ALH30" s="663"/>
      <c r="ALI30" s="663"/>
      <c r="ALJ30" s="663"/>
      <c r="ALK30" s="663"/>
      <c r="ALL30" s="663"/>
      <c r="ALM30" s="663"/>
      <c r="ALN30" s="663"/>
      <c r="ALO30" s="663"/>
      <c r="ALP30" s="663"/>
      <c r="ALQ30" s="663"/>
      <c r="ALR30" s="663"/>
      <c r="ALS30" s="663"/>
      <c r="ALT30" s="663"/>
      <c r="ALU30" s="663"/>
      <c r="ALV30" s="663"/>
      <c r="ALW30" s="663"/>
      <c r="ALX30" s="663"/>
      <c r="ALY30" s="663"/>
      <c r="ALZ30" s="663"/>
      <c r="AMA30" s="663"/>
      <c r="AMB30" s="663"/>
      <c r="AMC30" s="663"/>
      <c r="AMD30" s="663"/>
      <c r="AME30" s="663"/>
      <c r="AMF30" s="663"/>
      <c r="AMG30" s="663"/>
      <c r="AMH30" s="663"/>
      <c r="AMI30" s="663"/>
      <c r="AMJ30" s="663"/>
      <c r="AMK30" s="663"/>
      <c r="AML30" s="663"/>
      <c r="AMM30" s="663"/>
      <c r="AMN30" s="663"/>
      <c r="AMO30" s="663"/>
      <c r="AMP30" s="663"/>
      <c r="AMQ30" s="663"/>
      <c r="AMR30" s="663"/>
      <c r="AMS30" s="663"/>
      <c r="AMT30" s="663"/>
      <c r="AMU30" s="663"/>
      <c r="AMV30" s="663"/>
      <c r="AMW30" s="663"/>
      <c r="AMX30" s="663"/>
      <c r="AMY30" s="663"/>
      <c r="AMZ30" s="663"/>
      <c r="ANA30" s="663"/>
      <c r="ANB30" s="663"/>
      <c r="ANC30" s="663"/>
      <c r="AND30" s="663"/>
      <c r="ANE30" s="663"/>
      <c r="ANF30" s="663"/>
      <c r="ANG30" s="663"/>
      <c r="ANH30" s="663"/>
      <c r="ANI30" s="663"/>
      <c r="ANJ30" s="663"/>
      <c r="ANK30" s="663"/>
      <c r="ANL30" s="663"/>
      <c r="ANM30" s="663"/>
      <c r="ANN30" s="663"/>
      <c r="ANO30" s="663"/>
      <c r="ANP30" s="663"/>
      <c r="ANQ30" s="663"/>
      <c r="ANR30" s="663"/>
      <c r="ANS30" s="663"/>
      <c r="ANT30" s="663"/>
      <c r="ANU30" s="663"/>
      <c r="ANV30" s="663"/>
      <c r="ANW30" s="663"/>
      <c r="ANX30" s="663"/>
      <c r="ANY30" s="663"/>
      <c r="ANZ30" s="663"/>
      <c r="AOA30" s="663"/>
      <c r="AOB30" s="663"/>
      <c r="AOC30" s="663"/>
      <c r="AOD30" s="663"/>
      <c r="AOE30" s="663"/>
      <c r="AOF30" s="663"/>
      <c r="AOG30" s="663"/>
      <c r="AOH30" s="663"/>
      <c r="AOI30" s="663"/>
      <c r="AOJ30" s="663"/>
      <c r="AOK30" s="663"/>
      <c r="AOL30" s="663"/>
      <c r="AOM30" s="663"/>
      <c r="AON30" s="663"/>
      <c r="AOO30" s="663"/>
      <c r="AOP30" s="663"/>
      <c r="AOQ30" s="663"/>
      <c r="AOR30" s="663"/>
      <c r="AOS30" s="663"/>
      <c r="AOT30" s="663"/>
      <c r="AOU30" s="663"/>
      <c r="AOV30" s="663"/>
      <c r="AOW30" s="663"/>
      <c r="AOX30" s="663"/>
      <c r="AOY30" s="663"/>
      <c r="AOZ30" s="663"/>
      <c r="APA30" s="663"/>
      <c r="APB30" s="663"/>
      <c r="APC30" s="663"/>
      <c r="APD30" s="663"/>
      <c r="APE30" s="663"/>
      <c r="APF30" s="663"/>
      <c r="APG30" s="663"/>
      <c r="APH30" s="663"/>
      <c r="API30" s="663"/>
      <c r="APJ30" s="663"/>
      <c r="APK30" s="663"/>
      <c r="APL30" s="663"/>
      <c r="APM30" s="663"/>
      <c r="APN30" s="663"/>
      <c r="APO30" s="663"/>
      <c r="APP30" s="663"/>
      <c r="APQ30" s="663"/>
      <c r="APR30" s="663"/>
      <c r="APS30" s="663"/>
      <c r="APT30" s="663"/>
      <c r="APU30" s="663"/>
      <c r="APV30" s="663"/>
      <c r="APW30" s="663"/>
      <c r="APX30" s="663"/>
      <c r="APY30" s="663"/>
      <c r="APZ30" s="663"/>
      <c r="AQA30" s="663"/>
      <c r="AQB30" s="663"/>
      <c r="AQC30" s="663"/>
      <c r="AQD30" s="663"/>
      <c r="AQE30" s="663"/>
      <c r="AQF30" s="663"/>
      <c r="AQG30" s="663"/>
      <c r="AQH30" s="663"/>
      <c r="AQI30" s="663"/>
      <c r="AQJ30" s="663"/>
      <c r="AQK30" s="663"/>
      <c r="AQL30" s="663"/>
      <c r="AQM30" s="663"/>
      <c r="AQN30" s="663"/>
      <c r="AQO30" s="663"/>
      <c r="AQP30" s="663"/>
      <c r="AQQ30" s="663"/>
      <c r="AQR30" s="663"/>
      <c r="AQS30" s="663"/>
      <c r="AQT30" s="663"/>
      <c r="AQU30" s="663"/>
      <c r="AQV30" s="663"/>
      <c r="AQW30" s="663"/>
      <c r="AQX30" s="663"/>
      <c r="AQY30" s="663"/>
      <c r="AQZ30" s="663"/>
      <c r="ARA30" s="663"/>
      <c r="ARB30" s="663"/>
      <c r="ARC30" s="663"/>
      <c r="ARD30" s="663"/>
      <c r="ARE30" s="663"/>
      <c r="ARF30" s="663"/>
      <c r="ARG30" s="663"/>
      <c r="ARH30" s="663"/>
      <c r="ARI30" s="663"/>
      <c r="ARJ30" s="663"/>
      <c r="ARK30" s="663"/>
      <c r="ARL30" s="663"/>
      <c r="ARM30" s="663"/>
      <c r="ARN30" s="663"/>
      <c r="ARO30" s="663"/>
      <c r="ARP30" s="663"/>
      <c r="ARQ30" s="663"/>
      <c r="ARR30" s="663"/>
      <c r="ARS30" s="663"/>
      <c r="ART30" s="663"/>
      <c r="ARU30" s="663"/>
      <c r="ARV30" s="663"/>
      <c r="ARW30" s="663"/>
      <c r="ARX30" s="663"/>
      <c r="ARY30" s="663"/>
      <c r="ARZ30" s="663"/>
      <c r="ASA30" s="663"/>
      <c r="ASB30" s="663"/>
      <c r="ASC30" s="663"/>
      <c r="ASD30" s="663"/>
      <c r="ASE30" s="663"/>
      <c r="ASF30" s="663"/>
      <c r="ASG30" s="663"/>
      <c r="ASH30" s="663"/>
      <c r="ASI30" s="663"/>
      <c r="ASJ30" s="663"/>
      <c r="ASK30" s="663"/>
      <c r="ASL30" s="663"/>
      <c r="ASM30" s="663"/>
      <c r="ASN30" s="663"/>
      <c r="ASO30" s="663"/>
      <c r="ASP30" s="663"/>
      <c r="ASQ30" s="663"/>
      <c r="ASR30" s="663"/>
      <c r="ASS30" s="663"/>
      <c r="AST30" s="663"/>
      <c r="ASU30" s="663"/>
      <c r="ASV30" s="663"/>
      <c r="ASW30" s="663"/>
      <c r="ASX30" s="663"/>
      <c r="ASY30" s="663"/>
      <c r="ASZ30" s="663"/>
      <c r="ATA30" s="663"/>
      <c r="ATB30" s="663"/>
      <c r="ATC30" s="663"/>
      <c r="ATD30" s="663"/>
      <c r="ATE30" s="663"/>
      <c r="ATF30" s="663"/>
      <c r="ATG30" s="663"/>
      <c r="ATH30" s="663"/>
      <c r="ATI30" s="663"/>
      <c r="ATJ30" s="663"/>
      <c r="ATK30" s="663"/>
      <c r="ATL30" s="663"/>
      <c r="ATM30" s="663"/>
      <c r="ATN30" s="663"/>
      <c r="ATO30" s="663"/>
      <c r="ATP30" s="663"/>
      <c r="ATQ30" s="663"/>
      <c r="ATR30" s="663"/>
      <c r="ATS30" s="663"/>
      <c r="ATT30" s="663"/>
      <c r="ATU30" s="663"/>
      <c r="ATV30" s="663"/>
      <c r="ATW30" s="663"/>
      <c r="ATX30" s="663"/>
      <c r="ATY30" s="663"/>
      <c r="ATZ30" s="663"/>
      <c r="AUA30" s="663"/>
      <c r="AUB30" s="663"/>
      <c r="AUC30" s="663"/>
      <c r="AUD30" s="663"/>
      <c r="AUE30" s="663"/>
      <c r="AUF30" s="663"/>
      <c r="AUG30" s="663"/>
      <c r="AUH30" s="663"/>
      <c r="AUI30" s="663"/>
      <c r="AUJ30" s="663"/>
      <c r="AUK30" s="663"/>
      <c r="AUL30" s="663"/>
      <c r="AUM30" s="663"/>
      <c r="AUN30" s="663"/>
      <c r="AUO30" s="663"/>
      <c r="AUP30" s="663"/>
      <c r="AUQ30" s="663"/>
      <c r="AUR30" s="663"/>
      <c r="AUS30" s="663"/>
      <c r="AUT30" s="663"/>
      <c r="AUU30" s="663"/>
      <c r="AUV30" s="663"/>
      <c r="AUW30" s="663"/>
      <c r="AUX30" s="663"/>
      <c r="AUY30" s="663"/>
      <c r="AUZ30" s="663"/>
      <c r="AVA30" s="663"/>
      <c r="AVB30" s="663"/>
      <c r="AVC30" s="663"/>
      <c r="AVD30" s="663"/>
      <c r="AVE30" s="663"/>
      <c r="AVF30" s="663"/>
      <c r="AVG30" s="663"/>
      <c r="AVH30" s="663"/>
      <c r="AVI30" s="663"/>
      <c r="AVJ30" s="663"/>
      <c r="AVK30" s="663"/>
      <c r="AVL30" s="663"/>
      <c r="AVM30" s="663"/>
      <c r="AVN30" s="663"/>
      <c r="AVO30" s="663"/>
      <c r="AVP30" s="663"/>
      <c r="AVQ30" s="663"/>
      <c r="AVR30" s="663"/>
      <c r="AVS30" s="663"/>
      <c r="AVT30" s="663"/>
      <c r="AVU30" s="663"/>
      <c r="AVV30" s="663"/>
      <c r="AVW30" s="663"/>
      <c r="AVX30" s="663"/>
      <c r="AVY30" s="663"/>
      <c r="AVZ30" s="663"/>
      <c r="AWA30" s="663"/>
      <c r="AWB30" s="663"/>
      <c r="AWC30" s="663"/>
      <c r="AWD30" s="663"/>
      <c r="AWE30" s="663"/>
      <c r="AWF30" s="663"/>
      <c r="AWG30" s="663"/>
      <c r="AWH30" s="663"/>
      <c r="AWI30" s="663"/>
      <c r="AWJ30" s="663"/>
      <c r="AWK30" s="663"/>
      <c r="AWL30" s="663"/>
      <c r="AWM30" s="663"/>
      <c r="AWN30" s="663"/>
      <c r="AWO30" s="663"/>
      <c r="AWP30" s="663"/>
      <c r="AWQ30" s="663"/>
      <c r="AWR30" s="663"/>
      <c r="AWS30" s="663"/>
      <c r="AWT30" s="663"/>
      <c r="AWU30" s="663"/>
      <c r="AWV30" s="663"/>
      <c r="AWW30" s="663"/>
      <c r="AWX30" s="663"/>
      <c r="AWY30" s="663"/>
      <c r="AWZ30" s="663"/>
      <c r="AXA30" s="663"/>
      <c r="AXB30" s="663"/>
      <c r="AXC30" s="663"/>
      <c r="AXD30" s="663"/>
      <c r="AXE30" s="663"/>
      <c r="AXF30" s="663"/>
      <c r="AXG30" s="663"/>
      <c r="AXH30" s="663"/>
      <c r="AXI30" s="663"/>
      <c r="AXJ30" s="663"/>
      <c r="AXK30" s="663"/>
      <c r="AXL30" s="663"/>
      <c r="AXM30" s="663"/>
      <c r="AXN30" s="663"/>
      <c r="AXO30" s="663"/>
      <c r="AXP30" s="663"/>
      <c r="AXQ30" s="663"/>
      <c r="AXR30" s="663"/>
      <c r="AXS30" s="663"/>
      <c r="AXT30" s="663"/>
      <c r="AXU30" s="663"/>
      <c r="AXV30" s="663"/>
      <c r="AXW30" s="663"/>
      <c r="AXX30" s="663"/>
      <c r="AXY30" s="663"/>
      <c r="AXZ30" s="663"/>
      <c r="AYA30" s="663"/>
      <c r="AYB30" s="663"/>
      <c r="AYC30" s="663"/>
      <c r="AYD30" s="663"/>
      <c r="AYE30" s="663"/>
      <c r="AYF30" s="663"/>
      <c r="AYG30" s="663"/>
      <c r="AYH30" s="663"/>
      <c r="AYI30" s="663"/>
      <c r="AYJ30" s="663"/>
      <c r="AYK30" s="663"/>
      <c r="AYL30" s="663"/>
      <c r="AYM30" s="663"/>
      <c r="AYN30" s="663"/>
      <c r="AYO30" s="663"/>
      <c r="AYP30" s="663"/>
      <c r="AYQ30" s="663"/>
      <c r="AYR30" s="663"/>
      <c r="AYS30" s="663"/>
      <c r="AYT30" s="663"/>
      <c r="AYU30" s="663"/>
      <c r="AYV30" s="663"/>
      <c r="AYW30" s="663"/>
      <c r="AYX30" s="663"/>
      <c r="AYY30" s="663"/>
      <c r="AYZ30" s="663"/>
      <c r="AZA30" s="663"/>
      <c r="AZB30" s="663"/>
      <c r="AZC30" s="663"/>
      <c r="AZD30" s="663"/>
      <c r="AZE30" s="663"/>
      <c r="AZF30" s="663"/>
      <c r="AZG30" s="663"/>
      <c r="AZH30" s="663"/>
      <c r="AZI30" s="663"/>
      <c r="AZJ30" s="663"/>
      <c r="AZK30" s="663"/>
      <c r="AZL30" s="663"/>
      <c r="AZM30" s="663"/>
      <c r="AZN30" s="663"/>
      <c r="AZO30" s="663"/>
      <c r="AZP30" s="663"/>
      <c r="AZQ30" s="663"/>
      <c r="AZR30" s="663"/>
      <c r="AZS30" s="663"/>
      <c r="AZT30" s="663"/>
      <c r="AZU30" s="663"/>
      <c r="AZV30" s="663"/>
      <c r="AZW30" s="663"/>
      <c r="AZX30" s="663"/>
      <c r="AZY30" s="663"/>
      <c r="AZZ30" s="663"/>
      <c r="BAA30" s="663"/>
      <c r="BAB30" s="663"/>
      <c r="BAC30" s="663"/>
      <c r="BAD30" s="663"/>
      <c r="BAE30" s="663"/>
      <c r="BAF30" s="663"/>
      <c r="BAG30" s="663"/>
      <c r="BAH30" s="663"/>
      <c r="BAI30" s="663"/>
      <c r="BAJ30" s="663"/>
      <c r="BAK30" s="663"/>
      <c r="BAL30" s="663"/>
      <c r="BAM30" s="663"/>
      <c r="BAN30" s="663"/>
    </row>
    <row r="31" spans="1:1392" ht="24.75" customHeight="1" thickTop="1" thickBot="1">
      <c r="A31" s="649">
        <v>2</v>
      </c>
      <c r="B31" s="650" t="s">
        <v>345</v>
      </c>
      <c r="C31" s="650" t="s">
        <v>386</v>
      </c>
      <c r="D31" s="650" t="s">
        <v>382</v>
      </c>
      <c r="E31" s="650" t="s">
        <v>345</v>
      </c>
      <c r="F31" s="650"/>
      <c r="G31" s="650"/>
      <c r="H31" s="652" t="s">
        <v>822</v>
      </c>
      <c r="I31" s="653">
        <v>103000000</v>
      </c>
      <c r="J31" s="653">
        <v>0</v>
      </c>
      <c r="K31" s="653">
        <v>0</v>
      </c>
      <c r="L31" s="653">
        <v>0</v>
      </c>
      <c r="M31" s="653">
        <v>8777000</v>
      </c>
      <c r="N31" s="653">
        <v>0</v>
      </c>
      <c r="O31" s="653">
        <v>0</v>
      </c>
      <c r="P31" s="653">
        <v>0</v>
      </c>
      <c r="Q31" s="653"/>
      <c r="R31" s="653"/>
      <c r="S31" s="653"/>
      <c r="T31" s="653"/>
      <c r="U31" s="653"/>
      <c r="V31" s="653"/>
      <c r="W31" s="653"/>
      <c r="X31" s="653"/>
      <c r="Y31" s="653">
        <f>+I31+M31+Q31+U31</f>
        <v>111777000</v>
      </c>
      <c r="Z31" s="653">
        <f>+J31+N31+R31+V31</f>
        <v>0</v>
      </c>
      <c r="AA31" s="653">
        <f>+K31+O31+S31+W31</f>
        <v>0</v>
      </c>
      <c r="AB31" s="653">
        <f>+L31+P31+T31+X31</f>
        <v>0</v>
      </c>
      <c r="AC31" s="654"/>
      <c r="AD31" s="660"/>
      <c r="AE31" s="660"/>
      <c r="AF31" s="660"/>
      <c r="AG31" s="660"/>
      <c r="AH31" s="660"/>
      <c r="AI31" s="660"/>
      <c r="AJ31" s="660"/>
      <c r="AK31" s="660"/>
      <c r="AL31" s="660"/>
      <c r="AM31" s="660"/>
      <c r="AN31" s="660"/>
      <c r="AO31" s="660"/>
      <c r="AP31" s="660"/>
      <c r="AQ31" s="660"/>
      <c r="AR31" s="660"/>
      <c r="AS31" s="660"/>
      <c r="AT31" s="660"/>
      <c r="AU31" s="660"/>
      <c r="AV31" s="660"/>
    </row>
    <row r="32" spans="1:1392" ht="24.75" customHeight="1" thickTop="1" thickBot="1">
      <c r="A32" s="669">
        <v>2</v>
      </c>
      <c r="B32" s="670" t="s">
        <v>345</v>
      </c>
      <c r="C32" s="657" t="s">
        <v>386</v>
      </c>
      <c r="D32" s="657" t="s">
        <v>386</v>
      </c>
      <c r="E32" s="670"/>
      <c r="F32" s="670"/>
      <c r="G32" s="669"/>
      <c r="H32" s="658" t="s">
        <v>446</v>
      </c>
      <c r="I32" s="671">
        <f t="shared" ref="I32:X32" si="18">+I33+I34+I35</f>
        <v>0</v>
      </c>
      <c r="J32" s="671">
        <f t="shared" si="18"/>
        <v>0</v>
      </c>
      <c r="K32" s="671">
        <f t="shared" si="18"/>
        <v>0</v>
      </c>
      <c r="L32" s="671">
        <f t="shared" si="18"/>
        <v>0</v>
      </c>
      <c r="M32" s="671">
        <f t="shared" si="18"/>
        <v>0</v>
      </c>
      <c r="N32" s="671">
        <f t="shared" si="18"/>
        <v>0</v>
      </c>
      <c r="O32" s="671">
        <f t="shared" si="18"/>
        <v>0</v>
      </c>
      <c r="P32" s="671">
        <f t="shared" si="18"/>
        <v>0</v>
      </c>
      <c r="Q32" s="671">
        <f t="shared" si="18"/>
        <v>0</v>
      </c>
      <c r="R32" s="671">
        <f t="shared" si="18"/>
        <v>0</v>
      </c>
      <c r="S32" s="671">
        <f t="shared" si="18"/>
        <v>0</v>
      </c>
      <c r="T32" s="671">
        <f t="shared" si="18"/>
        <v>0</v>
      </c>
      <c r="U32" s="671">
        <f t="shared" si="18"/>
        <v>0</v>
      </c>
      <c r="V32" s="671">
        <f t="shared" si="18"/>
        <v>0</v>
      </c>
      <c r="W32" s="671">
        <f t="shared" si="18"/>
        <v>0</v>
      </c>
      <c r="X32" s="671">
        <f t="shared" si="18"/>
        <v>0</v>
      </c>
      <c r="Y32" s="672">
        <f t="shared" ref="Y32:AB96" si="19">+I32+M32+Q32+U32</f>
        <v>0</v>
      </c>
      <c r="Z32" s="672">
        <f t="shared" si="19"/>
        <v>0</v>
      </c>
      <c r="AA32" s="672">
        <f t="shared" si="19"/>
        <v>0</v>
      </c>
      <c r="AB32" s="672">
        <f t="shared" si="19"/>
        <v>0</v>
      </c>
      <c r="AC32" s="646"/>
      <c r="AD32" s="639"/>
      <c r="AE32" s="639"/>
      <c r="AF32" s="639"/>
      <c r="AG32" s="639"/>
      <c r="AH32" s="639"/>
      <c r="AI32" s="639"/>
      <c r="AJ32" s="639"/>
      <c r="AK32" s="639"/>
      <c r="AL32" s="639"/>
      <c r="AM32" s="639"/>
      <c r="AN32" s="639"/>
      <c r="AO32" s="639"/>
      <c r="AP32" s="639"/>
      <c r="AQ32" s="639"/>
      <c r="AR32" s="639"/>
      <c r="AS32" s="639"/>
      <c r="AT32" s="639"/>
      <c r="AU32" s="639"/>
      <c r="AV32" s="639"/>
    </row>
    <row r="33" spans="1:1392" ht="24.75" customHeight="1" thickTop="1" thickBot="1">
      <c r="A33" s="649">
        <v>2</v>
      </c>
      <c r="B33" s="650" t="s">
        <v>345</v>
      </c>
      <c r="C33" s="650" t="s">
        <v>386</v>
      </c>
      <c r="D33" s="650" t="s">
        <v>386</v>
      </c>
      <c r="E33" s="650" t="s">
        <v>345</v>
      </c>
      <c r="F33" s="650"/>
      <c r="G33" s="650"/>
      <c r="H33" s="652" t="s">
        <v>823</v>
      </c>
      <c r="I33" s="653"/>
      <c r="J33" s="653"/>
      <c r="K33" s="653"/>
      <c r="L33" s="653"/>
      <c r="M33" s="653"/>
      <c r="N33" s="653"/>
      <c r="O33" s="653"/>
      <c r="P33" s="653"/>
      <c r="Q33" s="653"/>
      <c r="R33" s="653"/>
      <c r="S33" s="653"/>
      <c r="T33" s="653"/>
      <c r="U33" s="653"/>
      <c r="V33" s="653"/>
      <c r="W33" s="653"/>
      <c r="X33" s="653"/>
      <c r="Y33" s="653">
        <f t="shared" si="19"/>
        <v>0</v>
      </c>
      <c r="Z33" s="653">
        <f t="shared" si="19"/>
        <v>0</v>
      </c>
      <c r="AA33" s="653">
        <f t="shared" si="19"/>
        <v>0</v>
      </c>
      <c r="AB33" s="653">
        <f t="shared" si="19"/>
        <v>0</v>
      </c>
      <c r="AC33" s="654"/>
      <c r="AD33" s="660"/>
      <c r="AE33" s="660"/>
      <c r="AF33" s="660"/>
      <c r="AG33" s="660"/>
      <c r="AH33" s="660"/>
      <c r="AI33" s="660"/>
      <c r="AJ33" s="660"/>
      <c r="AK33" s="660"/>
      <c r="AL33" s="660"/>
      <c r="AM33" s="660"/>
      <c r="AN33" s="660"/>
      <c r="AO33" s="660"/>
      <c r="AP33" s="660"/>
      <c r="AQ33" s="660"/>
      <c r="AR33" s="660"/>
      <c r="AS33" s="660"/>
      <c r="AT33" s="660"/>
      <c r="AU33" s="660"/>
      <c r="AV33" s="660"/>
    </row>
    <row r="34" spans="1:1392" ht="24.75" customHeight="1" thickTop="1" thickBot="1">
      <c r="A34" s="649">
        <v>2</v>
      </c>
      <c r="B34" s="650" t="s">
        <v>345</v>
      </c>
      <c r="C34" s="650" t="s">
        <v>386</v>
      </c>
      <c r="D34" s="650" t="s">
        <v>386</v>
      </c>
      <c r="E34" s="650" t="s">
        <v>358</v>
      </c>
      <c r="F34" s="650"/>
      <c r="G34" s="650"/>
      <c r="H34" s="652" t="s">
        <v>824</v>
      </c>
      <c r="I34" s="653"/>
      <c r="J34" s="653"/>
      <c r="K34" s="653"/>
      <c r="L34" s="653"/>
      <c r="M34" s="653"/>
      <c r="N34" s="653"/>
      <c r="O34" s="653"/>
      <c r="P34" s="653"/>
      <c r="Q34" s="653"/>
      <c r="R34" s="653"/>
      <c r="S34" s="653"/>
      <c r="T34" s="653"/>
      <c r="U34" s="653"/>
      <c r="V34" s="653"/>
      <c r="W34" s="653"/>
      <c r="X34" s="653"/>
      <c r="Y34" s="653">
        <f t="shared" si="19"/>
        <v>0</v>
      </c>
      <c r="Z34" s="653">
        <f t="shared" si="19"/>
        <v>0</v>
      </c>
      <c r="AA34" s="653">
        <f t="shared" si="19"/>
        <v>0</v>
      </c>
      <c r="AB34" s="653">
        <f t="shared" si="19"/>
        <v>0</v>
      </c>
      <c r="AC34" s="654"/>
      <c r="AD34" s="660"/>
      <c r="AE34" s="660"/>
      <c r="AF34" s="660"/>
      <c r="AG34" s="660"/>
      <c r="AH34" s="660"/>
      <c r="AI34" s="660"/>
      <c r="AJ34" s="660"/>
      <c r="AK34" s="660"/>
      <c r="AL34" s="660"/>
      <c r="AM34" s="660"/>
      <c r="AN34" s="660"/>
      <c r="AO34" s="660"/>
      <c r="AP34" s="660"/>
      <c r="AQ34" s="660"/>
      <c r="AR34" s="660"/>
      <c r="AS34" s="660"/>
      <c r="AT34" s="660"/>
      <c r="AU34" s="660"/>
      <c r="AV34" s="660"/>
    </row>
    <row r="35" spans="1:1392" ht="24.75" customHeight="1" thickTop="1" thickBot="1">
      <c r="A35" s="649">
        <v>2</v>
      </c>
      <c r="B35" s="650" t="s">
        <v>345</v>
      </c>
      <c r="C35" s="650" t="s">
        <v>386</v>
      </c>
      <c r="D35" s="650" t="s">
        <v>386</v>
      </c>
      <c r="E35" s="650" t="s">
        <v>382</v>
      </c>
      <c r="F35" s="650"/>
      <c r="G35" s="650"/>
      <c r="H35" s="652" t="s">
        <v>457</v>
      </c>
      <c r="I35" s="653"/>
      <c r="J35" s="653"/>
      <c r="K35" s="653"/>
      <c r="L35" s="653"/>
      <c r="M35" s="653"/>
      <c r="N35" s="653"/>
      <c r="O35" s="653"/>
      <c r="P35" s="653"/>
      <c r="Q35" s="653"/>
      <c r="R35" s="653"/>
      <c r="S35" s="653"/>
      <c r="T35" s="653"/>
      <c r="U35" s="653"/>
      <c r="V35" s="653"/>
      <c r="W35" s="653"/>
      <c r="X35" s="653"/>
      <c r="Y35" s="653">
        <f t="shared" si="19"/>
        <v>0</v>
      </c>
      <c r="Z35" s="653">
        <f t="shared" si="19"/>
        <v>0</v>
      </c>
      <c r="AA35" s="653">
        <f t="shared" si="19"/>
        <v>0</v>
      </c>
      <c r="AB35" s="653">
        <f t="shared" si="19"/>
        <v>0</v>
      </c>
      <c r="AC35" s="654"/>
      <c r="AD35" s="660"/>
      <c r="AE35" s="660"/>
      <c r="AF35" s="660"/>
      <c r="AG35" s="660"/>
      <c r="AH35" s="660"/>
      <c r="AI35" s="660"/>
      <c r="AJ35" s="660"/>
      <c r="AK35" s="660"/>
      <c r="AL35" s="660"/>
      <c r="AM35" s="660"/>
      <c r="AN35" s="660"/>
      <c r="AO35" s="660"/>
      <c r="AP35" s="660"/>
      <c r="AQ35" s="660"/>
      <c r="AR35" s="660"/>
      <c r="AS35" s="660"/>
      <c r="AT35" s="660"/>
      <c r="AU35" s="660"/>
      <c r="AV35" s="660"/>
    </row>
    <row r="36" spans="1:1392" ht="24.75" customHeight="1" thickTop="1" thickBot="1">
      <c r="A36" s="648">
        <v>2</v>
      </c>
      <c r="B36" s="642" t="s">
        <v>358</v>
      </c>
      <c r="C36" s="642"/>
      <c r="D36" s="642"/>
      <c r="E36" s="642"/>
      <c r="F36" s="642"/>
      <c r="G36" s="642"/>
      <c r="H36" s="644" t="s">
        <v>825</v>
      </c>
      <c r="I36" s="645">
        <f t="shared" ref="I36:X36" si="20">+I37+I41</f>
        <v>0</v>
      </c>
      <c r="J36" s="645">
        <f t="shared" si="20"/>
        <v>0</v>
      </c>
      <c r="K36" s="645">
        <f t="shared" si="20"/>
        <v>0</v>
      </c>
      <c r="L36" s="645">
        <f t="shared" si="20"/>
        <v>0</v>
      </c>
      <c r="M36" s="645">
        <f t="shared" si="20"/>
        <v>0</v>
      </c>
      <c r="N36" s="645">
        <f t="shared" si="20"/>
        <v>0</v>
      </c>
      <c r="O36" s="645">
        <f t="shared" si="20"/>
        <v>0</v>
      </c>
      <c r="P36" s="645">
        <f t="shared" si="20"/>
        <v>0</v>
      </c>
      <c r="Q36" s="645">
        <f t="shared" si="20"/>
        <v>0</v>
      </c>
      <c r="R36" s="645">
        <f t="shared" si="20"/>
        <v>0</v>
      </c>
      <c r="S36" s="645">
        <f t="shared" si="20"/>
        <v>0</v>
      </c>
      <c r="T36" s="645">
        <f t="shared" si="20"/>
        <v>0</v>
      </c>
      <c r="U36" s="645">
        <f t="shared" si="20"/>
        <v>0</v>
      </c>
      <c r="V36" s="645">
        <f t="shared" si="20"/>
        <v>0</v>
      </c>
      <c r="W36" s="645">
        <f t="shared" si="20"/>
        <v>0</v>
      </c>
      <c r="X36" s="645">
        <f t="shared" si="20"/>
        <v>0</v>
      </c>
      <c r="Y36" s="672">
        <f t="shared" si="19"/>
        <v>0</v>
      </c>
      <c r="Z36" s="672">
        <f t="shared" si="19"/>
        <v>0</v>
      </c>
      <c r="AA36" s="672">
        <f t="shared" si="19"/>
        <v>0</v>
      </c>
      <c r="AB36" s="672">
        <f t="shared" si="19"/>
        <v>0</v>
      </c>
      <c r="AC36" s="646"/>
      <c r="AD36" s="639"/>
      <c r="AE36" s="639"/>
      <c r="AF36" s="639"/>
      <c r="AG36" s="639"/>
      <c r="AH36" s="639"/>
      <c r="AI36" s="639"/>
      <c r="AJ36" s="639"/>
      <c r="AK36" s="639"/>
      <c r="AL36" s="639"/>
      <c r="AM36" s="639"/>
      <c r="AN36" s="639"/>
      <c r="AO36" s="639"/>
      <c r="AP36" s="639"/>
      <c r="AQ36" s="639"/>
      <c r="AR36" s="639"/>
      <c r="AS36" s="639"/>
      <c r="AT36" s="639"/>
      <c r="AU36" s="639"/>
      <c r="AV36" s="639"/>
    </row>
    <row r="37" spans="1:1392" ht="24.75" customHeight="1" thickTop="1" thickBot="1">
      <c r="A37" s="669">
        <v>2</v>
      </c>
      <c r="B37" s="670" t="s">
        <v>358</v>
      </c>
      <c r="C37" s="657" t="s">
        <v>345</v>
      </c>
      <c r="D37" s="657"/>
      <c r="E37" s="657"/>
      <c r="F37" s="657"/>
      <c r="G37" s="657"/>
      <c r="H37" s="658" t="s">
        <v>826</v>
      </c>
      <c r="I37" s="659">
        <f t="shared" ref="I37:X37" si="21">+I38+I39+I40</f>
        <v>0</v>
      </c>
      <c r="J37" s="659">
        <f t="shared" si="21"/>
        <v>0</v>
      </c>
      <c r="K37" s="659">
        <f t="shared" si="21"/>
        <v>0</v>
      </c>
      <c r="L37" s="659">
        <f t="shared" si="21"/>
        <v>0</v>
      </c>
      <c r="M37" s="659">
        <f t="shared" si="21"/>
        <v>0</v>
      </c>
      <c r="N37" s="659">
        <f t="shared" si="21"/>
        <v>0</v>
      </c>
      <c r="O37" s="659">
        <f t="shared" si="21"/>
        <v>0</v>
      </c>
      <c r="P37" s="659">
        <f t="shared" si="21"/>
        <v>0</v>
      </c>
      <c r="Q37" s="659">
        <f t="shared" si="21"/>
        <v>0</v>
      </c>
      <c r="R37" s="659">
        <f t="shared" si="21"/>
        <v>0</v>
      </c>
      <c r="S37" s="659">
        <f t="shared" si="21"/>
        <v>0</v>
      </c>
      <c r="T37" s="659">
        <f t="shared" si="21"/>
        <v>0</v>
      </c>
      <c r="U37" s="659">
        <f t="shared" si="21"/>
        <v>0</v>
      </c>
      <c r="V37" s="659">
        <f t="shared" si="21"/>
        <v>0</v>
      </c>
      <c r="W37" s="659">
        <f t="shared" si="21"/>
        <v>0</v>
      </c>
      <c r="X37" s="659">
        <f t="shared" si="21"/>
        <v>0</v>
      </c>
      <c r="Y37" s="672">
        <f t="shared" si="19"/>
        <v>0</v>
      </c>
      <c r="Z37" s="672">
        <f t="shared" si="19"/>
        <v>0</v>
      </c>
      <c r="AA37" s="672">
        <f t="shared" si="19"/>
        <v>0</v>
      </c>
      <c r="AB37" s="672">
        <f t="shared" si="19"/>
        <v>0</v>
      </c>
      <c r="AC37" s="646"/>
      <c r="AD37" s="639"/>
      <c r="AE37" s="639"/>
      <c r="AF37" s="639"/>
      <c r="AG37" s="639"/>
      <c r="AH37" s="639"/>
      <c r="AI37" s="639"/>
      <c r="AJ37" s="639"/>
      <c r="AK37" s="639"/>
      <c r="AL37" s="639"/>
      <c r="AM37" s="639"/>
      <c r="AN37" s="639"/>
      <c r="AO37" s="639"/>
      <c r="AP37" s="639"/>
      <c r="AQ37" s="639"/>
      <c r="AR37" s="639"/>
      <c r="AS37" s="639"/>
      <c r="AT37" s="639"/>
      <c r="AU37" s="639"/>
      <c r="AV37" s="639"/>
    </row>
    <row r="38" spans="1:1392" ht="24.75" customHeight="1" thickTop="1" thickBot="1">
      <c r="A38" s="649">
        <v>2</v>
      </c>
      <c r="B38" s="650" t="s">
        <v>358</v>
      </c>
      <c r="C38" s="650" t="s">
        <v>345</v>
      </c>
      <c r="D38" s="651" t="s">
        <v>345</v>
      </c>
      <c r="E38" s="650"/>
      <c r="F38" s="650"/>
      <c r="G38" s="649"/>
      <c r="H38" s="652" t="s">
        <v>826</v>
      </c>
      <c r="I38" s="653"/>
      <c r="J38" s="653"/>
      <c r="K38" s="653"/>
      <c r="L38" s="653"/>
      <c r="M38" s="653"/>
      <c r="N38" s="653"/>
      <c r="O38" s="653"/>
      <c r="P38" s="653"/>
      <c r="Q38" s="653"/>
      <c r="R38" s="653"/>
      <c r="S38" s="653"/>
      <c r="T38" s="653"/>
      <c r="U38" s="653"/>
      <c r="V38" s="653"/>
      <c r="W38" s="653"/>
      <c r="X38" s="653"/>
      <c r="Y38" s="653">
        <f t="shared" si="19"/>
        <v>0</v>
      </c>
      <c r="Z38" s="653">
        <f t="shared" si="19"/>
        <v>0</v>
      </c>
      <c r="AA38" s="653">
        <f t="shared" si="19"/>
        <v>0</v>
      </c>
      <c r="AB38" s="653">
        <f t="shared" si="19"/>
        <v>0</v>
      </c>
      <c r="AC38" s="654"/>
      <c r="AD38" s="639"/>
      <c r="AE38" s="639"/>
      <c r="AF38" s="639"/>
      <c r="AG38" s="639"/>
      <c r="AH38" s="639"/>
      <c r="AI38" s="639"/>
      <c r="AJ38" s="639"/>
      <c r="AK38" s="639"/>
      <c r="AL38" s="639"/>
      <c r="AM38" s="639"/>
      <c r="AN38" s="639"/>
      <c r="AO38" s="639"/>
      <c r="AP38" s="639"/>
      <c r="AQ38" s="639"/>
      <c r="AR38" s="639"/>
      <c r="AS38" s="639"/>
      <c r="AT38" s="639"/>
      <c r="AU38" s="639"/>
      <c r="AV38" s="639"/>
    </row>
    <row r="39" spans="1:1392" ht="24.75" customHeight="1" thickTop="1" thickBot="1">
      <c r="A39" s="649">
        <v>2</v>
      </c>
      <c r="B39" s="650" t="s">
        <v>358</v>
      </c>
      <c r="C39" s="650" t="s">
        <v>345</v>
      </c>
      <c r="D39" s="651" t="s">
        <v>358</v>
      </c>
      <c r="E39" s="650"/>
      <c r="F39" s="650"/>
      <c r="G39" s="649"/>
      <c r="H39" s="652" t="s">
        <v>827</v>
      </c>
      <c r="I39" s="653"/>
      <c r="J39" s="653"/>
      <c r="K39" s="653"/>
      <c r="L39" s="653"/>
      <c r="M39" s="653"/>
      <c r="N39" s="653"/>
      <c r="O39" s="653"/>
      <c r="P39" s="653"/>
      <c r="Q39" s="653"/>
      <c r="R39" s="653"/>
      <c r="S39" s="653"/>
      <c r="T39" s="653"/>
      <c r="U39" s="653"/>
      <c r="V39" s="653"/>
      <c r="W39" s="653"/>
      <c r="X39" s="653"/>
      <c r="Y39" s="653">
        <f t="shared" si="19"/>
        <v>0</v>
      </c>
      <c r="Z39" s="653">
        <f t="shared" si="19"/>
        <v>0</v>
      </c>
      <c r="AA39" s="653">
        <f t="shared" si="19"/>
        <v>0</v>
      </c>
      <c r="AB39" s="653">
        <f t="shared" si="19"/>
        <v>0</v>
      </c>
      <c r="AC39" s="654"/>
      <c r="AD39" s="639"/>
      <c r="AE39" s="639"/>
      <c r="AF39" s="639"/>
      <c r="AG39" s="639"/>
      <c r="AH39" s="639"/>
      <c r="AI39" s="639"/>
      <c r="AJ39" s="639"/>
      <c r="AK39" s="639"/>
      <c r="AL39" s="639"/>
      <c r="AM39" s="639"/>
      <c r="AN39" s="639"/>
      <c r="AO39" s="639"/>
      <c r="AP39" s="639"/>
      <c r="AQ39" s="639"/>
      <c r="AR39" s="639"/>
      <c r="AS39" s="639"/>
      <c r="AT39" s="639"/>
      <c r="AU39" s="639"/>
      <c r="AV39" s="639"/>
    </row>
    <row r="40" spans="1:1392" ht="24.75" customHeight="1" thickTop="1" thickBot="1">
      <c r="A40" s="649">
        <v>2</v>
      </c>
      <c r="B40" s="650" t="s">
        <v>358</v>
      </c>
      <c r="C40" s="650" t="s">
        <v>345</v>
      </c>
      <c r="D40" s="651" t="s">
        <v>382</v>
      </c>
      <c r="E40" s="650"/>
      <c r="F40" s="650"/>
      <c r="G40" s="649"/>
      <c r="H40" s="652" t="s">
        <v>812</v>
      </c>
      <c r="I40" s="653"/>
      <c r="J40" s="653"/>
      <c r="K40" s="653"/>
      <c r="L40" s="653"/>
      <c r="M40" s="653"/>
      <c r="N40" s="653"/>
      <c r="O40" s="653"/>
      <c r="P40" s="653"/>
      <c r="Q40" s="653"/>
      <c r="R40" s="653"/>
      <c r="S40" s="653"/>
      <c r="T40" s="653"/>
      <c r="U40" s="653"/>
      <c r="V40" s="653"/>
      <c r="W40" s="653"/>
      <c r="X40" s="653"/>
      <c r="Y40" s="653">
        <f t="shared" si="19"/>
        <v>0</v>
      </c>
      <c r="Z40" s="653">
        <f t="shared" si="19"/>
        <v>0</v>
      </c>
      <c r="AA40" s="653">
        <f t="shared" si="19"/>
        <v>0</v>
      </c>
      <c r="AB40" s="653">
        <f t="shared" si="19"/>
        <v>0</v>
      </c>
      <c r="AC40" s="654"/>
      <c r="AD40" s="639"/>
      <c r="AE40" s="639"/>
      <c r="AF40" s="639"/>
      <c r="AG40" s="639"/>
      <c r="AH40" s="639"/>
      <c r="AI40" s="639"/>
      <c r="AJ40" s="639"/>
      <c r="AK40" s="639"/>
      <c r="AL40" s="639"/>
      <c r="AM40" s="639"/>
      <c r="AN40" s="639"/>
      <c r="AO40" s="639"/>
      <c r="AP40" s="639"/>
      <c r="AQ40" s="639"/>
      <c r="AR40" s="639"/>
      <c r="AS40" s="639"/>
      <c r="AT40" s="639"/>
      <c r="AU40" s="639"/>
      <c r="AV40" s="639"/>
    </row>
    <row r="41" spans="1:1392" ht="24.75" customHeight="1" thickTop="1" thickBot="1">
      <c r="A41" s="669">
        <v>2</v>
      </c>
      <c r="B41" s="670" t="s">
        <v>358</v>
      </c>
      <c r="C41" s="657" t="s">
        <v>358</v>
      </c>
      <c r="D41" s="657"/>
      <c r="E41" s="657"/>
      <c r="F41" s="657"/>
      <c r="G41" s="657"/>
      <c r="H41" s="658" t="s">
        <v>828</v>
      </c>
      <c r="I41" s="659">
        <f t="shared" ref="I41:X41" si="22">+I42+I43+I44+I45</f>
        <v>0</v>
      </c>
      <c r="J41" s="659">
        <f t="shared" si="22"/>
        <v>0</v>
      </c>
      <c r="K41" s="659">
        <f t="shared" si="22"/>
        <v>0</v>
      </c>
      <c r="L41" s="659">
        <f t="shared" si="22"/>
        <v>0</v>
      </c>
      <c r="M41" s="659">
        <f t="shared" si="22"/>
        <v>0</v>
      </c>
      <c r="N41" s="659">
        <f t="shared" si="22"/>
        <v>0</v>
      </c>
      <c r="O41" s="659">
        <f t="shared" si="22"/>
        <v>0</v>
      </c>
      <c r="P41" s="659">
        <f t="shared" si="22"/>
        <v>0</v>
      </c>
      <c r="Q41" s="659">
        <f t="shared" si="22"/>
        <v>0</v>
      </c>
      <c r="R41" s="659">
        <f t="shared" si="22"/>
        <v>0</v>
      </c>
      <c r="S41" s="659">
        <f t="shared" si="22"/>
        <v>0</v>
      </c>
      <c r="T41" s="659">
        <f t="shared" si="22"/>
        <v>0</v>
      </c>
      <c r="U41" s="659">
        <f t="shared" si="22"/>
        <v>0</v>
      </c>
      <c r="V41" s="659">
        <f t="shared" si="22"/>
        <v>0</v>
      </c>
      <c r="W41" s="659">
        <f t="shared" si="22"/>
        <v>0</v>
      </c>
      <c r="X41" s="659">
        <f t="shared" si="22"/>
        <v>0</v>
      </c>
      <c r="Y41" s="672">
        <f t="shared" si="19"/>
        <v>0</v>
      </c>
      <c r="Z41" s="672">
        <f t="shared" si="19"/>
        <v>0</v>
      </c>
      <c r="AA41" s="672">
        <f t="shared" si="19"/>
        <v>0</v>
      </c>
      <c r="AB41" s="672">
        <f t="shared" si="19"/>
        <v>0</v>
      </c>
      <c r="AC41" s="646"/>
      <c r="AD41" s="639"/>
      <c r="AE41" s="639"/>
      <c r="AF41" s="639"/>
      <c r="AG41" s="639"/>
      <c r="AH41" s="639"/>
      <c r="AI41" s="639"/>
      <c r="AJ41" s="639"/>
      <c r="AK41" s="639"/>
      <c r="AL41" s="639"/>
      <c r="AM41" s="639"/>
      <c r="AN41" s="639"/>
      <c r="AO41" s="639"/>
      <c r="AP41" s="639"/>
      <c r="AQ41" s="639"/>
      <c r="AR41" s="639"/>
      <c r="AS41" s="639"/>
      <c r="AT41" s="639"/>
      <c r="AU41" s="639"/>
      <c r="AV41" s="639"/>
    </row>
    <row r="42" spans="1:1392" ht="24.75" customHeight="1" thickTop="1" thickBot="1">
      <c r="A42" s="649">
        <v>2</v>
      </c>
      <c r="B42" s="650" t="s">
        <v>358</v>
      </c>
      <c r="C42" s="650" t="s">
        <v>358</v>
      </c>
      <c r="D42" s="650" t="s">
        <v>345</v>
      </c>
      <c r="E42" s="650"/>
      <c r="F42" s="650"/>
      <c r="G42" s="649"/>
      <c r="H42" s="652" t="s">
        <v>828</v>
      </c>
      <c r="I42" s="653"/>
      <c r="J42" s="653"/>
      <c r="K42" s="653"/>
      <c r="L42" s="653"/>
      <c r="M42" s="653"/>
      <c r="N42" s="653"/>
      <c r="O42" s="653"/>
      <c r="P42" s="653"/>
      <c r="Q42" s="653"/>
      <c r="R42" s="653"/>
      <c r="S42" s="653"/>
      <c r="T42" s="653"/>
      <c r="U42" s="653"/>
      <c r="V42" s="653"/>
      <c r="W42" s="653"/>
      <c r="X42" s="653"/>
      <c r="Y42" s="653">
        <f t="shared" si="19"/>
        <v>0</v>
      </c>
      <c r="Z42" s="653">
        <f t="shared" si="19"/>
        <v>0</v>
      </c>
      <c r="AA42" s="653">
        <f t="shared" si="19"/>
        <v>0</v>
      </c>
      <c r="AB42" s="653">
        <f t="shared" si="19"/>
        <v>0</v>
      </c>
      <c r="AC42" s="654"/>
      <c r="AD42" s="639"/>
      <c r="AE42" s="639"/>
      <c r="AF42" s="639"/>
      <c r="AG42" s="639"/>
      <c r="AH42" s="639"/>
      <c r="AI42" s="639"/>
      <c r="AJ42" s="639"/>
      <c r="AK42" s="639"/>
      <c r="AL42" s="639"/>
      <c r="AM42" s="639"/>
      <c r="AN42" s="639"/>
      <c r="AO42" s="639"/>
      <c r="AP42" s="639"/>
      <c r="AQ42" s="639"/>
      <c r="AR42" s="639"/>
      <c r="AS42" s="639"/>
      <c r="AT42" s="639"/>
      <c r="AU42" s="639"/>
      <c r="AV42" s="639"/>
    </row>
    <row r="43" spans="1:1392" ht="24.75" customHeight="1" thickTop="1" thickBot="1">
      <c r="A43" s="649">
        <v>2</v>
      </c>
      <c r="B43" s="650" t="s">
        <v>358</v>
      </c>
      <c r="C43" s="650" t="s">
        <v>358</v>
      </c>
      <c r="D43" s="650" t="s">
        <v>358</v>
      </c>
      <c r="E43" s="650"/>
      <c r="F43" s="650"/>
      <c r="G43" s="649"/>
      <c r="H43" s="652" t="s">
        <v>829</v>
      </c>
      <c r="I43" s="653"/>
      <c r="J43" s="653"/>
      <c r="K43" s="653"/>
      <c r="L43" s="653"/>
      <c r="M43" s="653"/>
      <c r="N43" s="653"/>
      <c r="O43" s="653"/>
      <c r="P43" s="653"/>
      <c r="Q43" s="653"/>
      <c r="R43" s="653"/>
      <c r="S43" s="653"/>
      <c r="T43" s="653"/>
      <c r="U43" s="653"/>
      <c r="V43" s="653"/>
      <c r="W43" s="653"/>
      <c r="X43" s="653"/>
      <c r="Y43" s="653">
        <f t="shared" si="19"/>
        <v>0</v>
      </c>
      <c r="Z43" s="653">
        <f t="shared" si="19"/>
        <v>0</v>
      </c>
      <c r="AA43" s="653">
        <f t="shared" si="19"/>
        <v>0</v>
      </c>
      <c r="AB43" s="653">
        <f t="shared" si="19"/>
        <v>0</v>
      </c>
      <c r="AC43" s="654"/>
      <c r="AD43" s="639"/>
      <c r="AE43" s="639"/>
      <c r="AF43" s="639"/>
      <c r="AG43" s="639"/>
      <c r="AH43" s="639"/>
      <c r="AI43" s="639"/>
      <c r="AJ43" s="639"/>
      <c r="AK43" s="639"/>
      <c r="AL43" s="639"/>
      <c r="AM43" s="639"/>
      <c r="AN43" s="639"/>
      <c r="AO43" s="639"/>
      <c r="AP43" s="639"/>
      <c r="AQ43" s="639"/>
      <c r="AR43" s="639"/>
      <c r="AS43" s="639"/>
      <c r="AT43" s="639"/>
      <c r="AU43" s="639"/>
      <c r="AV43" s="639"/>
    </row>
    <row r="44" spans="1:1392" ht="24.75" customHeight="1" thickTop="1" thickBot="1">
      <c r="A44" s="649">
        <v>2</v>
      </c>
      <c r="B44" s="650" t="s">
        <v>358</v>
      </c>
      <c r="C44" s="650" t="s">
        <v>358</v>
      </c>
      <c r="D44" s="650" t="s">
        <v>382</v>
      </c>
      <c r="E44" s="650"/>
      <c r="F44" s="650"/>
      <c r="G44" s="649"/>
      <c r="H44" s="652" t="s">
        <v>812</v>
      </c>
      <c r="I44" s="653"/>
      <c r="J44" s="653"/>
      <c r="K44" s="653"/>
      <c r="L44" s="653"/>
      <c r="M44" s="653"/>
      <c r="N44" s="653"/>
      <c r="O44" s="653"/>
      <c r="P44" s="653"/>
      <c r="Q44" s="653"/>
      <c r="R44" s="653"/>
      <c r="S44" s="653"/>
      <c r="T44" s="653"/>
      <c r="U44" s="653"/>
      <c r="V44" s="653"/>
      <c r="W44" s="653"/>
      <c r="X44" s="653"/>
      <c r="Y44" s="653">
        <f t="shared" si="19"/>
        <v>0</v>
      </c>
      <c r="Z44" s="653">
        <f t="shared" si="19"/>
        <v>0</v>
      </c>
      <c r="AA44" s="653">
        <f t="shared" si="19"/>
        <v>0</v>
      </c>
      <c r="AB44" s="653">
        <f t="shared" si="19"/>
        <v>0</v>
      </c>
      <c r="AC44" s="654"/>
      <c r="AD44" s="639"/>
      <c r="AE44" s="639"/>
      <c r="AF44" s="639"/>
      <c r="AG44" s="639"/>
      <c r="AH44" s="639"/>
      <c r="AI44" s="639"/>
      <c r="AJ44" s="639"/>
      <c r="AK44" s="639"/>
      <c r="AL44" s="639"/>
      <c r="AM44" s="639"/>
      <c r="AN44" s="639"/>
      <c r="AO44" s="639"/>
      <c r="AP44" s="639"/>
      <c r="AQ44" s="639"/>
      <c r="AR44" s="639"/>
      <c r="AS44" s="639"/>
      <c r="AT44" s="639"/>
      <c r="AU44" s="639"/>
      <c r="AV44" s="639"/>
    </row>
    <row r="45" spans="1:1392" ht="24.75" customHeight="1" thickTop="1" thickBot="1">
      <c r="A45" s="649">
        <v>2</v>
      </c>
      <c r="B45" s="650" t="s">
        <v>358</v>
      </c>
      <c r="C45" s="650" t="s">
        <v>358</v>
      </c>
      <c r="D45" s="650" t="s">
        <v>386</v>
      </c>
      <c r="E45" s="650"/>
      <c r="F45" s="650"/>
      <c r="G45" s="649"/>
      <c r="H45" s="652" t="s">
        <v>830</v>
      </c>
      <c r="I45" s="653"/>
      <c r="J45" s="653"/>
      <c r="K45" s="653"/>
      <c r="L45" s="653"/>
      <c r="M45" s="653">
        <f t="shared" ref="M45:P45" si="23">+M47+M91</f>
        <v>0</v>
      </c>
      <c r="N45" s="653">
        <f t="shared" si="23"/>
        <v>0</v>
      </c>
      <c r="O45" s="653">
        <f t="shared" si="23"/>
        <v>0</v>
      </c>
      <c r="P45" s="653">
        <f t="shared" si="23"/>
        <v>0</v>
      </c>
      <c r="Q45" s="653"/>
      <c r="R45" s="653"/>
      <c r="S45" s="653"/>
      <c r="T45" s="653"/>
      <c r="U45" s="653"/>
      <c r="V45" s="653"/>
      <c r="W45" s="653"/>
      <c r="X45" s="653"/>
      <c r="Y45" s="653">
        <f t="shared" si="19"/>
        <v>0</v>
      </c>
      <c r="Z45" s="653">
        <f t="shared" si="19"/>
        <v>0</v>
      </c>
      <c r="AA45" s="653">
        <f t="shared" si="19"/>
        <v>0</v>
      </c>
      <c r="AB45" s="653">
        <f t="shared" si="19"/>
        <v>0</v>
      </c>
      <c r="AC45" s="654"/>
      <c r="AD45" s="639"/>
      <c r="AE45" s="639"/>
      <c r="AF45" s="639"/>
      <c r="AG45" s="639"/>
      <c r="AH45" s="639"/>
      <c r="AI45" s="639"/>
      <c r="AJ45" s="639"/>
      <c r="AK45" s="639"/>
      <c r="AL45" s="639"/>
      <c r="AM45" s="639"/>
      <c r="AN45" s="639"/>
      <c r="AO45" s="639"/>
      <c r="AP45" s="639"/>
      <c r="AQ45" s="639"/>
      <c r="AR45" s="639"/>
      <c r="AS45" s="639"/>
      <c r="AT45" s="639"/>
      <c r="AU45" s="639"/>
      <c r="AV45" s="639"/>
    </row>
    <row r="46" spans="1:1392" s="678" customFormat="1" ht="24.75" customHeight="1" thickTop="1" thickBot="1">
      <c r="A46" s="673" t="s">
        <v>793</v>
      </c>
      <c r="B46" s="673" t="s">
        <v>382</v>
      </c>
      <c r="C46" s="673"/>
      <c r="D46" s="673"/>
      <c r="E46" s="673"/>
      <c r="F46" s="673"/>
      <c r="G46" s="673"/>
      <c r="H46" s="674" t="s">
        <v>2225</v>
      </c>
      <c r="I46" s="675">
        <f>+I47+I90</f>
        <v>65719909157.580002</v>
      </c>
      <c r="J46" s="675">
        <f t="shared" ref="J46:L46" si="24">+J47+J90</f>
        <v>12988181727.338001</v>
      </c>
      <c r="K46" s="675">
        <f t="shared" si="24"/>
        <v>5727472322.0879993</v>
      </c>
      <c r="L46" s="675">
        <f t="shared" si="24"/>
        <v>5538589626.0480003</v>
      </c>
      <c r="M46" s="676"/>
      <c r="N46" s="676"/>
      <c r="O46" s="676"/>
      <c r="P46" s="676"/>
      <c r="Q46" s="676"/>
      <c r="R46" s="676"/>
      <c r="S46" s="676"/>
      <c r="T46" s="676"/>
      <c r="U46" s="676"/>
      <c r="V46" s="676"/>
      <c r="W46" s="676"/>
      <c r="X46" s="676"/>
      <c r="Y46" s="676">
        <f t="shared" si="19"/>
        <v>65719909157.580002</v>
      </c>
      <c r="Z46" s="676">
        <f t="shared" si="19"/>
        <v>12988181727.338001</v>
      </c>
      <c r="AA46" s="676">
        <f t="shared" si="19"/>
        <v>5727472322.0879993</v>
      </c>
      <c r="AB46" s="676">
        <f t="shared" si="19"/>
        <v>5538589626.0480003</v>
      </c>
      <c r="AC46" s="677"/>
      <c r="AD46" s="662"/>
      <c r="AE46" s="662"/>
      <c r="AF46" s="662"/>
      <c r="AG46" s="662"/>
      <c r="AH46" s="662"/>
      <c r="AI46" s="662"/>
      <c r="AJ46" s="662"/>
      <c r="AK46" s="662"/>
      <c r="AL46" s="662"/>
      <c r="AM46" s="662"/>
      <c r="AN46" s="662"/>
      <c r="AO46" s="662"/>
      <c r="AP46" s="662"/>
      <c r="AQ46" s="662"/>
      <c r="AR46" s="662"/>
      <c r="AS46" s="662"/>
      <c r="AT46" s="662"/>
      <c r="AU46" s="662"/>
      <c r="AV46" s="662"/>
      <c r="AW46" s="663"/>
      <c r="AX46" s="663"/>
      <c r="AY46" s="663"/>
      <c r="AZ46" s="663"/>
      <c r="BA46" s="663"/>
      <c r="BB46" s="663"/>
      <c r="BC46" s="663"/>
      <c r="BD46" s="663"/>
      <c r="BE46" s="663"/>
      <c r="BF46" s="663"/>
      <c r="BG46" s="663"/>
      <c r="BH46" s="663"/>
      <c r="BI46" s="663"/>
      <c r="BJ46" s="663"/>
      <c r="BK46" s="663"/>
      <c r="BL46" s="663"/>
      <c r="BM46" s="663"/>
      <c r="BN46" s="663"/>
      <c r="BO46" s="663"/>
      <c r="BP46" s="663"/>
      <c r="BQ46" s="663"/>
      <c r="BR46" s="663"/>
      <c r="BS46" s="663"/>
      <c r="BT46" s="663"/>
      <c r="BU46" s="663"/>
      <c r="BV46" s="663"/>
      <c r="BW46" s="663"/>
      <c r="BX46" s="663"/>
      <c r="BY46" s="663"/>
      <c r="BZ46" s="663"/>
      <c r="CA46" s="663"/>
      <c r="CB46" s="663"/>
      <c r="CC46" s="663"/>
      <c r="CD46" s="663"/>
      <c r="CE46" s="663"/>
      <c r="CF46" s="663"/>
      <c r="CG46" s="663"/>
      <c r="CH46" s="663"/>
      <c r="CI46" s="663"/>
      <c r="CJ46" s="663"/>
      <c r="CK46" s="663"/>
      <c r="CL46" s="663"/>
      <c r="CM46" s="663"/>
      <c r="CN46" s="663"/>
      <c r="CO46" s="663"/>
      <c r="CP46" s="663"/>
      <c r="CQ46" s="663"/>
      <c r="CR46" s="663"/>
      <c r="CS46" s="663"/>
      <c r="CT46" s="663"/>
      <c r="CU46" s="663"/>
      <c r="CV46" s="663"/>
      <c r="CW46" s="663"/>
      <c r="CX46" s="663"/>
      <c r="CY46" s="663"/>
      <c r="CZ46" s="663"/>
      <c r="DA46" s="663"/>
      <c r="DB46" s="663"/>
      <c r="DC46" s="663"/>
      <c r="DD46" s="663"/>
      <c r="DE46" s="663"/>
      <c r="DF46" s="663"/>
      <c r="DG46" s="663"/>
      <c r="DH46" s="663"/>
      <c r="DI46" s="663"/>
      <c r="DJ46" s="663"/>
      <c r="DK46" s="663"/>
      <c r="DL46" s="663"/>
      <c r="DM46" s="663"/>
      <c r="DN46" s="663"/>
      <c r="DO46" s="663"/>
      <c r="DP46" s="663"/>
      <c r="DQ46" s="663"/>
      <c r="DR46" s="663"/>
      <c r="DS46" s="663"/>
      <c r="DT46" s="663"/>
      <c r="DU46" s="663"/>
      <c r="DV46" s="663"/>
      <c r="DW46" s="663"/>
      <c r="DX46" s="663"/>
      <c r="DY46" s="663"/>
      <c r="DZ46" s="663"/>
      <c r="EA46" s="663"/>
      <c r="EB46" s="663"/>
      <c r="EC46" s="663"/>
      <c r="ED46" s="663"/>
      <c r="EE46" s="663"/>
      <c r="EF46" s="663"/>
      <c r="EG46" s="663"/>
      <c r="EH46" s="663"/>
      <c r="EI46" s="663"/>
      <c r="EJ46" s="663"/>
      <c r="EK46" s="663"/>
      <c r="EL46" s="663"/>
      <c r="EM46" s="663"/>
      <c r="EN46" s="663"/>
      <c r="EO46" s="663"/>
      <c r="EP46" s="663"/>
      <c r="EQ46" s="663"/>
      <c r="ER46" s="663"/>
      <c r="ES46" s="663"/>
      <c r="ET46" s="663"/>
      <c r="EU46" s="663"/>
      <c r="EV46" s="663"/>
      <c r="EW46" s="663"/>
      <c r="EX46" s="663"/>
      <c r="EY46" s="663"/>
      <c r="EZ46" s="663"/>
      <c r="FA46" s="663"/>
      <c r="FB46" s="663"/>
      <c r="FC46" s="663"/>
      <c r="FD46" s="663"/>
      <c r="FE46" s="663"/>
      <c r="FF46" s="663"/>
      <c r="FG46" s="663"/>
      <c r="FH46" s="663"/>
      <c r="FI46" s="663"/>
      <c r="FJ46" s="663"/>
      <c r="FK46" s="663"/>
      <c r="FL46" s="663"/>
      <c r="FM46" s="663"/>
      <c r="FN46" s="663"/>
      <c r="FO46" s="663"/>
      <c r="FP46" s="663"/>
      <c r="FQ46" s="663"/>
      <c r="FR46" s="663"/>
      <c r="FS46" s="663"/>
      <c r="FT46" s="663"/>
      <c r="FU46" s="663"/>
      <c r="FV46" s="663"/>
      <c r="FW46" s="663"/>
      <c r="FX46" s="663"/>
      <c r="FY46" s="663"/>
      <c r="FZ46" s="663"/>
      <c r="GA46" s="663"/>
      <c r="GB46" s="663"/>
      <c r="GC46" s="663"/>
      <c r="GD46" s="663"/>
      <c r="GE46" s="663"/>
      <c r="GF46" s="663"/>
      <c r="GG46" s="663"/>
      <c r="GH46" s="663"/>
      <c r="GI46" s="663"/>
      <c r="GJ46" s="663"/>
      <c r="GK46" s="663"/>
      <c r="GL46" s="663"/>
      <c r="GM46" s="663"/>
      <c r="GN46" s="663"/>
      <c r="GO46" s="663"/>
      <c r="GP46" s="663"/>
      <c r="GQ46" s="663"/>
      <c r="GR46" s="663"/>
      <c r="GS46" s="663"/>
      <c r="GT46" s="663"/>
      <c r="GU46" s="663"/>
      <c r="GV46" s="663"/>
      <c r="GW46" s="663"/>
      <c r="GX46" s="663"/>
      <c r="GY46" s="663"/>
      <c r="GZ46" s="663"/>
      <c r="HA46" s="663"/>
      <c r="HB46" s="663"/>
      <c r="HC46" s="663"/>
      <c r="HD46" s="663"/>
      <c r="HE46" s="663"/>
      <c r="HF46" s="663"/>
      <c r="HG46" s="663"/>
      <c r="HH46" s="663"/>
      <c r="HI46" s="663"/>
      <c r="HJ46" s="663"/>
      <c r="HK46" s="663"/>
      <c r="HL46" s="663"/>
      <c r="HM46" s="663"/>
      <c r="HN46" s="663"/>
      <c r="HO46" s="663"/>
      <c r="HP46" s="663"/>
      <c r="HQ46" s="663"/>
      <c r="HR46" s="663"/>
      <c r="HS46" s="663"/>
      <c r="HT46" s="663"/>
      <c r="HU46" s="663"/>
      <c r="HV46" s="663"/>
      <c r="HW46" s="663"/>
      <c r="HX46" s="663"/>
      <c r="HY46" s="663"/>
      <c r="HZ46" s="663"/>
      <c r="IA46" s="663"/>
      <c r="IB46" s="663"/>
      <c r="IC46" s="663"/>
      <c r="ID46" s="663"/>
      <c r="IE46" s="663"/>
      <c r="IF46" s="663"/>
      <c r="IG46" s="663"/>
      <c r="IH46" s="663"/>
      <c r="II46" s="663"/>
      <c r="IJ46" s="663"/>
      <c r="IK46" s="663"/>
      <c r="IL46" s="663"/>
      <c r="IM46" s="663"/>
      <c r="IN46" s="663"/>
      <c r="IO46" s="663"/>
      <c r="IP46" s="663"/>
      <c r="IQ46" s="663"/>
      <c r="IR46" s="663"/>
      <c r="IS46" s="663"/>
      <c r="IT46" s="663"/>
      <c r="IU46" s="663"/>
      <c r="IV46" s="663"/>
      <c r="IW46" s="663"/>
      <c r="IX46" s="663"/>
      <c r="IY46" s="663"/>
      <c r="IZ46" s="663"/>
      <c r="JA46" s="663"/>
      <c r="JB46" s="663"/>
      <c r="JC46" s="663"/>
      <c r="JD46" s="663"/>
      <c r="JE46" s="663"/>
      <c r="JF46" s="663"/>
      <c r="JG46" s="663"/>
      <c r="JH46" s="663"/>
      <c r="JI46" s="663"/>
      <c r="JJ46" s="663"/>
      <c r="JK46" s="663"/>
      <c r="JL46" s="663"/>
      <c r="JM46" s="663"/>
      <c r="JN46" s="663"/>
      <c r="JO46" s="663"/>
      <c r="JP46" s="663"/>
      <c r="JQ46" s="663"/>
      <c r="JR46" s="663"/>
      <c r="JS46" s="663"/>
      <c r="JT46" s="663"/>
      <c r="JU46" s="663"/>
      <c r="JV46" s="663"/>
      <c r="JW46" s="663"/>
      <c r="JX46" s="663"/>
      <c r="JY46" s="663"/>
      <c r="JZ46" s="663"/>
      <c r="KA46" s="663"/>
      <c r="KB46" s="663"/>
      <c r="KC46" s="663"/>
      <c r="KD46" s="663"/>
      <c r="KE46" s="663"/>
      <c r="KF46" s="663"/>
      <c r="KG46" s="663"/>
      <c r="KH46" s="663"/>
      <c r="KI46" s="663"/>
      <c r="KJ46" s="663"/>
      <c r="KK46" s="663"/>
      <c r="KL46" s="663"/>
      <c r="KM46" s="663"/>
      <c r="KN46" s="663"/>
      <c r="KO46" s="663"/>
      <c r="KP46" s="663"/>
      <c r="KQ46" s="663"/>
      <c r="KR46" s="663"/>
      <c r="KS46" s="663"/>
      <c r="KT46" s="663"/>
      <c r="KU46" s="663"/>
      <c r="KV46" s="663"/>
      <c r="KW46" s="663"/>
      <c r="KX46" s="663"/>
      <c r="KY46" s="663"/>
      <c r="KZ46" s="663"/>
      <c r="LA46" s="663"/>
      <c r="LB46" s="663"/>
      <c r="LC46" s="663"/>
      <c r="LD46" s="663"/>
      <c r="LE46" s="663"/>
      <c r="LF46" s="663"/>
      <c r="LG46" s="663"/>
      <c r="LH46" s="663"/>
      <c r="LI46" s="663"/>
      <c r="LJ46" s="663"/>
      <c r="LK46" s="663"/>
      <c r="LL46" s="663"/>
      <c r="LM46" s="663"/>
      <c r="LN46" s="663"/>
      <c r="LO46" s="663"/>
      <c r="LP46" s="663"/>
      <c r="LQ46" s="663"/>
      <c r="LR46" s="663"/>
      <c r="LS46" s="663"/>
      <c r="LT46" s="663"/>
      <c r="LU46" s="663"/>
      <c r="LV46" s="663"/>
      <c r="LW46" s="663"/>
      <c r="LX46" s="663"/>
      <c r="LY46" s="663"/>
      <c r="LZ46" s="663"/>
      <c r="MA46" s="663"/>
      <c r="MB46" s="663"/>
      <c r="MC46" s="663"/>
      <c r="MD46" s="663"/>
      <c r="ME46" s="663"/>
      <c r="MF46" s="663"/>
      <c r="MG46" s="663"/>
      <c r="MH46" s="663"/>
      <c r="MI46" s="663"/>
      <c r="MJ46" s="663"/>
      <c r="MK46" s="663"/>
      <c r="ML46" s="663"/>
      <c r="MM46" s="663"/>
      <c r="MN46" s="663"/>
      <c r="MO46" s="663"/>
      <c r="MP46" s="663"/>
      <c r="MQ46" s="663"/>
      <c r="MR46" s="663"/>
      <c r="MS46" s="663"/>
      <c r="MT46" s="663"/>
      <c r="MU46" s="663"/>
      <c r="MV46" s="663"/>
      <c r="MW46" s="663"/>
      <c r="MX46" s="663"/>
      <c r="MY46" s="663"/>
      <c r="MZ46" s="663"/>
      <c r="NA46" s="663"/>
      <c r="NB46" s="663"/>
      <c r="NC46" s="663"/>
      <c r="ND46" s="663"/>
      <c r="NE46" s="663"/>
      <c r="NF46" s="663"/>
      <c r="NG46" s="663"/>
      <c r="NH46" s="663"/>
      <c r="NI46" s="663"/>
      <c r="NJ46" s="663"/>
      <c r="NK46" s="663"/>
      <c r="NL46" s="663"/>
      <c r="NM46" s="663"/>
      <c r="NN46" s="663"/>
      <c r="NO46" s="663"/>
      <c r="NP46" s="663"/>
      <c r="NQ46" s="663"/>
      <c r="NR46" s="663"/>
      <c r="NS46" s="663"/>
      <c r="NT46" s="663"/>
      <c r="NU46" s="663"/>
      <c r="NV46" s="663"/>
      <c r="NW46" s="663"/>
      <c r="NX46" s="663"/>
      <c r="NY46" s="663"/>
      <c r="NZ46" s="663"/>
      <c r="OA46" s="663"/>
      <c r="OB46" s="663"/>
      <c r="OC46" s="663"/>
      <c r="OD46" s="663"/>
      <c r="OE46" s="663"/>
      <c r="OF46" s="663"/>
      <c r="OG46" s="663"/>
      <c r="OH46" s="663"/>
      <c r="OI46" s="663"/>
      <c r="OJ46" s="663"/>
      <c r="OK46" s="663"/>
      <c r="OL46" s="663"/>
      <c r="OM46" s="663"/>
      <c r="ON46" s="663"/>
      <c r="OO46" s="663"/>
      <c r="OP46" s="663"/>
      <c r="OQ46" s="663"/>
      <c r="OR46" s="663"/>
      <c r="OS46" s="663"/>
      <c r="OT46" s="663"/>
      <c r="OU46" s="663"/>
      <c r="OV46" s="663"/>
      <c r="OW46" s="663"/>
      <c r="OX46" s="663"/>
      <c r="OY46" s="663"/>
      <c r="OZ46" s="663"/>
      <c r="PA46" s="663"/>
      <c r="PB46" s="663"/>
      <c r="PC46" s="663"/>
      <c r="PD46" s="663"/>
      <c r="PE46" s="663"/>
      <c r="PF46" s="663"/>
      <c r="PG46" s="663"/>
      <c r="PH46" s="663"/>
      <c r="PI46" s="663"/>
      <c r="PJ46" s="663"/>
      <c r="PK46" s="663"/>
      <c r="PL46" s="663"/>
      <c r="PM46" s="663"/>
      <c r="PN46" s="663"/>
      <c r="PO46" s="663"/>
      <c r="PP46" s="663"/>
      <c r="PQ46" s="663"/>
      <c r="PR46" s="663"/>
      <c r="PS46" s="663"/>
      <c r="PT46" s="663"/>
      <c r="PU46" s="663"/>
      <c r="PV46" s="663"/>
      <c r="PW46" s="663"/>
      <c r="PX46" s="663"/>
      <c r="PY46" s="663"/>
      <c r="PZ46" s="663"/>
      <c r="QA46" s="663"/>
      <c r="QB46" s="663"/>
      <c r="QC46" s="663"/>
      <c r="QD46" s="663"/>
      <c r="QE46" s="663"/>
      <c r="QF46" s="663"/>
      <c r="QG46" s="663"/>
      <c r="QH46" s="663"/>
      <c r="QI46" s="663"/>
      <c r="QJ46" s="663"/>
      <c r="QK46" s="663"/>
      <c r="QL46" s="663"/>
      <c r="QM46" s="663"/>
      <c r="QN46" s="663"/>
      <c r="QO46" s="663"/>
      <c r="QP46" s="663"/>
      <c r="QQ46" s="663"/>
      <c r="QR46" s="663"/>
      <c r="QS46" s="663"/>
      <c r="QT46" s="663"/>
      <c r="QU46" s="663"/>
      <c r="QV46" s="663"/>
      <c r="QW46" s="663"/>
      <c r="QX46" s="663"/>
      <c r="QY46" s="663"/>
      <c r="QZ46" s="663"/>
      <c r="RA46" s="663"/>
      <c r="RB46" s="663"/>
      <c r="RC46" s="663"/>
      <c r="RD46" s="663"/>
      <c r="RE46" s="663"/>
      <c r="RF46" s="663"/>
      <c r="RG46" s="663"/>
      <c r="RH46" s="663"/>
      <c r="RI46" s="663"/>
      <c r="RJ46" s="663"/>
      <c r="RK46" s="663"/>
      <c r="RL46" s="663"/>
      <c r="RM46" s="663"/>
      <c r="RN46" s="663"/>
      <c r="RO46" s="663"/>
      <c r="RP46" s="663"/>
      <c r="RQ46" s="663"/>
      <c r="RR46" s="663"/>
      <c r="RS46" s="663"/>
      <c r="RT46" s="663"/>
      <c r="RU46" s="663"/>
      <c r="RV46" s="663"/>
      <c r="RW46" s="663"/>
      <c r="RX46" s="663"/>
      <c r="RY46" s="663"/>
      <c r="RZ46" s="663"/>
      <c r="SA46" s="663"/>
      <c r="SB46" s="663"/>
      <c r="SC46" s="663"/>
      <c r="SD46" s="663"/>
      <c r="SE46" s="663"/>
      <c r="SF46" s="663"/>
      <c r="SG46" s="663"/>
      <c r="SH46" s="663"/>
      <c r="SI46" s="663"/>
      <c r="SJ46" s="663"/>
      <c r="SK46" s="663"/>
      <c r="SL46" s="663"/>
      <c r="SM46" s="663"/>
      <c r="SN46" s="663"/>
      <c r="SO46" s="663"/>
      <c r="SP46" s="663"/>
      <c r="SQ46" s="663"/>
      <c r="SR46" s="663"/>
      <c r="SS46" s="663"/>
      <c r="ST46" s="663"/>
      <c r="SU46" s="663"/>
      <c r="SV46" s="663"/>
      <c r="SW46" s="663"/>
      <c r="SX46" s="663"/>
      <c r="SY46" s="663"/>
      <c r="SZ46" s="663"/>
      <c r="TA46" s="663"/>
      <c r="TB46" s="663"/>
      <c r="TC46" s="663"/>
      <c r="TD46" s="663"/>
      <c r="TE46" s="663"/>
      <c r="TF46" s="663"/>
      <c r="TG46" s="663"/>
      <c r="TH46" s="663"/>
      <c r="TI46" s="663"/>
      <c r="TJ46" s="663"/>
      <c r="TK46" s="663"/>
      <c r="TL46" s="663"/>
      <c r="TM46" s="663"/>
      <c r="TN46" s="663"/>
      <c r="TO46" s="663"/>
      <c r="TP46" s="663"/>
      <c r="TQ46" s="663"/>
      <c r="TR46" s="663"/>
      <c r="TS46" s="663"/>
      <c r="TT46" s="663"/>
      <c r="TU46" s="663"/>
      <c r="TV46" s="663"/>
      <c r="TW46" s="663"/>
      <c r="TX46" s="663"/>
      <c r="TY46" s="663"/>
      <c r="TZ46" s="663"/>
      <c r="UA46" s="663"/>
      <c r="UB46" s="663"/>
      <c r="UC46" s="663"/>
      <c r="UD46" s="663"/>
      <c r="UE46" s="663"/>
      <c r="UF46" s="663"/>
      <c r="UG46" s="663"/>
      <c r="UH46" s="663"/>
      <c r="UI46" s="663"/>
      <c r="UJ46" s="663"/>
      <c r="UK46" s="663"/>
      <c r="UL46" s="663"/>
      <c r="UM46" s="663"/>
      <c r="UN46" s="663"/>
      <c r="UO46" s="663"/>
      <c r="UP46" s="663"/>
      <c r="UQ46" s="663"/>
      <c r="UR46" s="663"/>
      <c r="US46" s="663"/>
      <c r="UT46" s="663"/>
      <c r="UU46" s="663"/>
      <c r="UV46" s="663"/>
      <c r="UW46" s="663"/>
      <c r="UX46" s="663"/>
      <c r="UY46" s="663"/>
      <c r="UZ46" s="663"/>
      <c r="VA46" s="663"/>
      <c r="VB46" s="663"/>
      <c r="VC46" s="663"/>
      <c r="VD46" s="663"/>
      <c r="VE46" s="663"/>
      <c r="VF46" s="663"/>
      <c r="VG46" s="663"/>
      <c r="VH46" s="663"/>
      <c r="VI46" s="663"/>
      <c r="VJ46" s="663"/>
      <c r="VK46" s="663"/>
      <c r="VL46" s="663"/>
      <c r="VM46" s="663"/>
      <c r="VN46" s="663"/>
      <c r="VO46" s="663"/>
      <c r="VP46" s="663"/>
      <c r="VQ46" s="663"/>
      <c r="VR46" s="663"/>
      <c r="VS46" s="663"/>
      <c r="VT46" s="663"/>
      <c r="VU46" s="663"/>
      <c r="VV46" s="663"/>
      <c r="VW46" s="663"/>
      <c r="VX46" s="663"/>
      <c r="VY46" s="663"/>
      <c r="VZ46" s="663"/>
      <c r="WA46" s="663"/>
      <c r="WB46" s="663"/>
      <c r="WC46" s="663"/>
      <c r="WD46" s="663"/>
      <c r="WE46" s="663"/>
      <c r="WF46" s="663"/>
      <c r="WG46" s="663"/>
      <c r="WH46" s="663"/>
      <c r="WI46" s="663"/>
      <c r="WJ46" s="663"/>
      <c r="WK46" s="663"/>
      <c r="WL46" s="663"/>
      <c r="WM46" s="663"/>
      <c r="WN46" s="663"/>
      <c r="WO46" s="663"/>
      <c r="WP46" s="663"/>
      <c r="WQ46" s="663"/>
      <c r="WR46" s="663"/>
      <c r="WS46" s="663"/>
      <c r="WT46" s="663"/>
      <c r="WU46" s="663"/>
      <c r="WV46" s="663"/>
      <c r="WW46" s="663"/>
      <c r="WX46" s="663"/>
      <c r="WY46" s="663"/>
      <c r="WZ46" s="663"/>
      <c r="XA46" s="663"/>
      <c r="XB46" s="663"/>
      <c r="XC46" s="663"/>
      <c r="XD46" s="663"/>
      <c r="XE46" s="663"/>
      <c r="XF46" s="663"/>
      <c r="XG46" s="663"/>
      <c r="XH46" s="663"/>
      <c r="XI46" s="663"/>
      <c r="XJ46" s="663"/>
      <c r="XK46" s="663"/>
      <c r="XL46" s="663"/>
      <c r="XM46" s="663"/>
      <c r="XN46" s="663"/>
      <c r="XO46" s="663"/>
      <c r="XP46" s="663"/>
      <c r="XQ46" s="663"/>
      <c r="XR46" s="663"/>
      <c r="XS46" s="663"/>
      <c r="XT46" s="663"/>
      <c r="XU46" s="663"/>
      <c r="XV46" s="663"/>
      <c r="XW46" s="663"/>
      <c r="XX46" s="663"/>
      <c r="XY46" s="663"/>
      <c r="XZ46" s="663"/>
      <c r="YA46" s="663"/>
      <c r="YB46" s="663"/>
      <c r="YC46" s="663"/>
      <c r="YD46" s="663"/>
      <c r="YE46" s="663"/>
      <c r="YF46" s="663"/>
      <c r="YG46" s="663"/>
      <c r="YH46" s="663"/>
      <c r="YI46" s="663"/>
      <c r="YJ46" s="663"/>
      <c r="YK46" s="663"/>
      <c r="YL46" s="663"/>
      <c r="YM46" s="663"/>
      <c r="YN46" s="663"/>
      <c r="YO46" s="663"/>
      <c r="YP46" s="663"/>
      <c r="YQ46" s="663"/>
      <c r="YR46" s="663"/>
      <c r="YS46" s="663"/>
      <c r="YT46" s="663"/>
      <c r="YU46" s="663"/>
      <c r="YV46" s="663"/>
      <c r="YW46" s="663"/>
      <c r="YX46" s="663"/>
      <c r="YY46" s="663"/>
      <c r="YZ46" s="663"/>
      <c r="ZA46" s="663"/>
      <c r="ZB46" s="663"/>
      <c r="ZC46" s="663"/>
      <c r="ZD46" s="663"/>
      <c r="ZE46" s="663"/>
      <c r="ZF46" s="663"/>
      <c r="ZG46" s="663"/>
      <c r="ZH46" s="663"/>
      <c r="ZI46" s="663"/>
      <c r="ZJ46" s="663"/>
      <c r="ZK46" s="663"/>
      <c r="ZL46" s="663"/>
      <c r="ZM46" s="663"/>
      <c r="ZN46" s="663"/>
      <c r="ZO46" s="663"/>
      <c r="ZP46" s="663"/>
      <c r="ZQ46" s="663"/>
      <c r="ZR46" s="663"/>
      <c r="ZS46" s="663"/>
      <c r="ZT46" s="663"/>
      <c r="ZU46" s="663"/>
      <c r="ZV46" s="663"/>
      <c r="ZW46" s="663"/>
      <c r="ZX46" s="663"/>
      <c r="ZY46" s="663"/>
      <c r="ZZ46" s="663"/>
      <c r="AAA46" s="663"/>
      <c r="AAB46" s="663"/>
      <c r="AAC46" s="663"/>
      <c r="AAD46" s="663"/>
      <c r="AAE46" s="663"/>
      <c r="AAF46" s="663"/>
      <c r="AAG46" s="663"/>
      <c r="AAH46" s="663"/>
      <c r="AAI46" s="663"/>
      <c r="AAJ46" s="663"/>
      <c r="AAK46" s="663"/>
      <c r="AAL46" s="663"/>
      <c r="AAM46" s="663"/>
      <c r="AAN46" s="663"/>
      <c r="AAO46" s="663"/>
      <c r="AAP46" s="663"/>
      <c r="AAQ46" s="663"/>
      <c r="AAR46" s="663"/>
      <c r="AAS46" s="663"/>
      <c r="AAT46" s="663"/>
      <c r="AAU46" s="663"/>
      <c r="AAV46" s="663"/>
      <c r="AAW46" s="663"/>
      <c r="AAX46" s="663"/>
      <c r="AAY46" s="663"/>
      <c r="AAZ46" s="663"/>
      <c r="ABA46" s="663"/>
      <c r="ABB46" s="663"/>
      <c r="ABC46" s="663"/>
      <c r="ABD46" s="663"/>
      <c r="ABE46" s="663"/>
      <c r="ABF46" s="663"/>
      <c r="ABG46" s="663"/>
      <c r="ABH46" s="663"/>
      <c r="ABI46" s="663"/>
      <c r="ABJ46" s="663"/>
      <c r="ABK46" s="663"/>
      <c r="ABL46" s="663"/>
      <c r="ABM46" s="663"/>
      <c r="ABN46" s="663"/>
      <c r="ABO46" s="663"/>
      <c r="ABP46" s="663"/>
      <c r="ABQ46" s="663"/>
      <c r="ABR46" s="663"/>
      <c r="ABS46" s="663"/>
      <c r="ABT46" s="663"/>
      <c r="ABU46" s="663"/>
      <c r="ABV46" s="663"/>
      <c r="ABW46" s="663"/>
      <c r="ABX46" s="663"/>
      <c r="ABY46" s="663"/>
      <c r="ABZ46" s="663"/>
      <c r="ACA46" s="663"/>
      <c r="ACB46" s="663"/>
      <c r="ACC46" s="663"/>
      <c r="ACD46" s="663"/>
      <c r="ACE46" s="663"/>
      <c r="ACF46" s="663"/>
      <c r="ACG46" s="663"/>
      <c r="ACH46" s="663"/>
      <c r="ACI46" s="663"/>
      <c r="ACJ46" s="663"/>
      <c r="ACK46" s="663"/>
      <c r="ACL46" s="663"/>
      <c r="ACM46" s="663"/>
      <c r="ACN46" s="663"/>
      <c r="ACO46" s="663"/>
      <c r="ACP46" s="663"/>
      <c r="ACQ46" s="663"/>
      <c r="ACR46" s="663"/>
      <c r="ACS46" s="663"/>
      <c r="ACT46" s="663"/>
      <c r="ACU46" s="663"/>
      <c r="ACV46" s="663"/>
      <c r="ACW46" s="663"/>
      <c r="ACX46" s="663"/>
      <c r="ACY46" s="663"/>
      <c r="ACZ46" s="663"/>
      <c r="ADA46" s="663"/>
      <c r="ADB46" s="663"/>
      <c r="ADC46" s="663"/>
      <c r="ADD46" s="663"/>
      <c r="ADE46" s="663"/>
      <c r="ADF46" s="663"/>
      <c r="ADG46" s="663"/>
      <c r="ADH46" s="663"/>
      <c r="ADI46" s="663"/>
      <c r="ADJ46" s="663"/>
      <c r="ADK46" s="663"/>
      <c r="ADL46" s="663"/>
      <c r="ADM46" s="663"/>
      <c r="ADN46" s="663"/>
      <c r="ADO46" s="663"/>
      <c r="ADP46" s="663"/>
      <c r="ADQ46" s="663"/>
      <c r="ADR46" s="663"/>
      <c r="ADS46" s="663"/>
      <c r="ADT46" s="663"/>
      <c r="ADU46" s="663"/>
      <c r="ADV46" s="663"/>
      <c r="ADW46" s="663"/>
      <c r="ADX46" s="663"/>
      <c r="ADY46" s="663"/>
      <c r="ADZ46" s="663"/>
      <c r="AEA46" s="663"/>
      <c r="AEB46" s="663"/>
      <c r="AEC46" s="663"/>
      <c r="AED46" s="663"/>
      <c r="AEE46" s="663"/>
      <c r="AEF46" s="663"/>
      <c r="AEG46" s="663"/>
      <c r="AEH46" s="663"/>
      <c r="AEI46" s="663"/>
      <c r="AEJ46" s="663"/>
      <c r="AEK46" s="663"/>
      <c r="AEL46" s="663"/>
      <c r="AEM46" s="663"/>
      <c r="AEN46" s="663"/>
      <c r="AEO46" s="663"/>
      <c r="AEP46" s="663"/>
      <c r="AEQ46" s="663"/>
      <c r="AER46" s="663"/>
      <c r="AES46" s="663"/>
      <c r="AET46" s="663"/>
      <c r="AEU46" s="663"/>
      <c r="AEV46" s="663"/>
      <c r="AEW46" s="663"/>
      <c r="AEX46" s="663"/>
      <c r="AEY46" s="663"/>
      <c r="AEZ46" s="663"/>
      <c r="AFA46" s="663"/>
      <c r="AFB46" s="663"/>
      <c r="AFC46" s="663"/>
      <c r="AFD46" s="663"/>
      <c r="AFE46" s="663"/>
      <c r="AFF46" s="663"/>
      <c r="AFG46" s="663"/>
      <c r="AFH46" s="663"/>
      <c r="AFI46" s="663"/>
      <c r="AFJ46" s="663"/>
      <c r="AFK46" s="663"/>
      <c r="AFL46" s="663"/>
      <c r="AFM46" s="663"/>
      <c r="AFN46" s="663"/>
      <c r="AFO46" s="663"/>
      <c r="AFP46" s="663"/>
      <c r="AFQ46" s="663"/>
      <c r="AFR46" s="663"/>
      <c r="AFS46" s="663"/>
      <c r="AFT46" s="663"/>
      <c r="AFU46" s="663"/>
      <c r="AFV46" s="663"/>
      <c r="AFW46" s="663"/>
      <c r="AFX46" s="663"/>
      <c r="AFY46" s="663"/>
      <c r="AFZ46" s="663"/>
      <c r="AGA46" s="663"/>
      <c r="AGB46" s="663"/>
      <c r="AGC46" s="663"/>
      <c r="AGD46" s="663"/>
      <c r="AGE46" s="663"/>
      <c r="AGF46" s="663"/>
      <c r="AGG46" s="663"/>
      <c r="AGH46" s="663"/>
      <c r="AGI46" s="663"/>
      <c r="AGJ46" s="663"/>
      <c r="AGK46" s="663"/>
      <c r="AGL46" s="663"/>
      <c r="AGM46" s="663"/>
      <c r="AGN46" s="663"/>
      <c r="AGO46" s="663"/>
      <c r="AGP46" s="663"/>
      <c r="AGQ46" s="663"/>
      <c r="AGR46" s="663"/>
      <c r="AGS46" s="663"/>
      <c r="AGT46" s="663"/>
      <c r="AGU46" s="663"/>
      <c r="AGV46" s="663"/>
      <c r="AGW46" s="663"/>
      <c r="AGX46" s="663"/>
      <c r="AGY46" s="663"/>
      <c r="AGZ46" s="663"/>
      <c r="AHA46" s="663"/>
      <c r="AHB46" s="663"/>
      <c r="AHC46" s="663"/>
      <c r="AHD46" s="663"/>
      <c r="AHE46" s="663"/>
      <c r="AHF46" s="663"/>
      <c r="AHG46" s="663"/>
      <c r="AHH46" s="663"/>
      <c r="AHI46" s="663"/>
      <c r="AHJ46" s="663"/>
      <c r="AHK46" s="663"/>
      <c r="AHL46" s="663"/>
      <c r="AHM46" s="663"/>
      <c r="AHN46" s="663"/>
      <c r="AHO46" s="663"/>
      <c r="AHP46" s="663"/>
      <c r="AHQ46" s="663"/>
      <c r="AHR46" s="663"/>
      <c r="AHS46" s="663"/>
      <c r="AHT46" s="663"/>
      <c r="AHU46" s="663"/>
      <c r="AHV46" s="663"/>
      <c r="AHW46" s="663"/>
      <c r="AHX46" s="663"/>
      <c r="AHY46" s="663"/>
      <c r="AHZ46" s="663"/>
      <c r="AIA46" s="663"/>
      <c r="AIB46" s="663"/>
      <c r="AIC46" s="663"/>
      <c r="AID46" s="663"/>
      <c r="AIE46" s="663"/>
      <c r="AIF46" s="663"/>
      <c r="AIG46" s="663"/>
      <c r="AIH46" s="663"/>
      <c r="AII46" s="663"/>
      <c r="AIJ46" s="663"/>
      <c r="AIK46" s="663"/>
      <c r="AIL46" s="663"/>
      <c r="AIM46" s="663"/>
      <c r="AIN46" s="663"/>
      <c r="AIO46" s="663"/>
      <c r="AIP46" s="663"/>
      <c r="AIQ46" s="663"/>
      <c r="AIR46" s="663"/>
      <c r="AIS46" s="663"/>
      <c r="AIT46" s="663"/>
      <c r="AIU46" s="663"/>
      <c r="AIV46" s="663"/>
      <c r="AIW46" s="663"/>
      <c r="AIX46" s="663"/>
      <c r="AIY46" s="663"/>
      <c r="AIZ46" s="663"/>
      <c r="AJA46" s="663"/>
      <c r="AJB46" s="663"/>
      <c r="AJC46" s="663"/>
      <c r="AJD46" s="663"/>
      <c r="AJE46" s="663"/>
      <c r="AJF46" s="663"/>
      <c r="AJG46" s="663"/>
      <c r="AJH46" s="663"/>
      <c r="AJI46" s="663"/>
      <c r="AJJ46" s="663"/>
      <c r="AJK46" s="663"/>
      <c r="AJL46" s="663"/>
      <c r="AJM46" s="663"/>
      <c r="AJN46" s="663"/>
      <c r="AJO46" s="663"/>
      <c r="AJP46" s="663"/>
      <c r="AJQ46" s="663"/>
      <c r="AJR46" s="663"/>
      <c r="AJS46" s="663"/>
      <c r="AJT46" s="663"/>
      <c r="AJU46" s="663"/>
      <c r="AJV46" s="663"/>
      <c r="AJW46" s="663"/>
      <c r="AJX46" s="663"/>
      <c r="AJY46" s="663"/>
      <c r="AJZ46" s="663"/>
      <c r="AKA46" s="663"/>
      <c r="AKB46" s="663"/>
      <c r="AKC46" s="663"/>
      <c r="AKD46" s="663"/>
      <c r="AKE46" s="663"/>
      <c r="AKF46" s="663"/>
      <c r="AKG46" s="663"/>
      <c r="AKH46" s="663"/>
      <c r="AKI46" s="663"/>
      <c r="AKJ46" s="663"/>
      <c r="AKK46" s="663"/>
      <c r="AKL46" s="663"/>
      <c r="AKM46" s="663"/>
      <c r="AKN46" s="663"/>
      <c r="AKO46" s="663"/>
      <c r="AKP46" s="663"/>
      <c r="AKQ46" s="663"/>
      <c r="AKR46" s="663"/>
      <c r="AKS46" s="663"/>
      <c r="AKT46" s="663"/>
      <c r="AKU46" s="663"/>
      <c r="AKV46" s="663"/>
      <c r="AKW46" s="663"/>
      <c r="AKX46" s="663"/>
      <c r="AKY46" s="663"/>
      <c r="AKZ46" s="663"/>
      <c r="ALA46" s="663"/>
      <c r="ALB46" s="663"/>
      <c r="ALC46" s="663"/>
      <c r="ALD46" s="663"/>
      <c r="ALE46" s="663"/>
      <c r="ALF46" s="663"/>
      <c r="ALG46" s="663"/>
      <c r="ALH46" s="663"/>
      <c r="ALI46" s="663"/>
      <c r="ALJ46" s="663"/>
      <c r="ALK46" s="663"/>
      <c r="ALL46" s="663"/>
      <c r="ALM46" s="663"/>
      <c r="ALN46" s="663"/>
      <c r="ALO46" s="663"/>
      <c r="ALP46" s="663"/>
      <c r="ALQ46" s="663"/>
      <c r="ALR46" s="663"/>
      <c r="ALS46" s="663"/>
      <c r="ALT46" s="663"/>
      <c r="ALU46" s="663"/>
      <c r="ALV46" s="663"/>
      <c r="ALW46" s="663"/>
      <c r="ALX46" s="663"/>
      <c r="ALY46" s="663"/>
      <c r="ALZ46" s="663"/>
      <c r="AMA46" s="663"/>
      <c r="AMB46" s="663"/>
      <c r="AMC46" s="663"/>
      <c r="AMD46" s="663"/>
      <c r="AME46" s="663"/>
      <c r="AMF46" s="663"/>
      <c r="AMG46" s="663"/>
      <c r="AMH46" s="663"/>
      <c r="AMI46" s="663"/>
      <c r="AMJ46" s="663"/>
      <c r="AMK46" s="663"/>
      <c r="AML46" s="663"/>
      <c r="AMM46" s="663"/>
      <c r="AMN46" s="663"/>
      <c r="AMO46" s="663"/>
      <c r="AMP46" s="663"/>
      <c r="AMQ46" s="663"/>
      <c r="AMR46" s="663"/>
      <c r="AMS46" s="663"/>
      <c r="AMT46" s="663"/>
      <c r="AMU46" s="663"/>
      <c r="AMV46" s="663"/>
      <c r="AMW46" s="663"/>
      <c r="AMX46" s="663"/>
      <c r="AMY46" s="663"/>
      <c r="AMZ46" s="663"/>
      <c r="ANA46" s="663"/>
      <c r="ANB46" s="663"/>
      <c r="ANC46" s="663"/>
      <c r="AND46" s="663"/>
      <c r="ANE46" s="663"/>
      <c r="ANF46" s="663"/>
      <c r="ANG46" s="663"/>
      <c r="ANH46" s="663"/>
      <c r="ANI46" s="663"/>
      <c r="ANJ46" s="663"/>
      <c r="ANK46" s="663"/>
      <c r="ANL46" s="663"/>
      <c r="ANM46" s="663"/>
      <c r="ANN46" s="663"/>
      <c r="ANO46" s="663"/>
      <c r="ANP46" s="663"/>
      <c r="ANQ46" s="663"/>
      <c r="ANR46" s="663"/>
      <c r="ANS46" s="663"/>
      <c r="ANT46" s="663"/>
      <c r="ANU46" s="663"/>
      <c r="ANV46" s="663"/>
      <c r="ANW46" s="663"/>
      <c r="ANX46" s="663"/>
      <c r="ANY46" s="663"/>
      <c r="ANZ46" s="663"/>
      <c r="AOA46" s="663"/>
      <c r="AOB46" s="663"/>
      <c r="AOC46" s="663"/>
      <c r="AOD46" s="663"/>
      <c r="AOE46" s="663"/>
      <c r="AOF46" s="663"/>
      <c r="AOG46" s="663"/>
      <c r="AOH46" s="663"/>
      <c r="AOI46" s="663"/>
      <c r="AOJ46" s="663"/>
      <c r="AOK46" s="663"/>
      <c r="AOL46" s="663"/>
      <c r="AOM46" s="663"/>
      <c r="AON46" s="663"/>
      <c r="AOO46" s="663"/>
      <c r="AOP46" s="663"/>
      <c r="AOQ46" s="663"/>
      <c r="AOR46" s="663"/>
      <c r="AOS46" s="663"/>
      <c r="AOT46" s="663"/>
      <c r="AOU46" s="663"/>
      <c r="AOV46" s="663"/>
      <c r="AOW46" s="663"/>
      <c r="AOX46" s="663"/>
      <c r="AOY46" s="663"/>
      <c r="AOZ46" s="663"/>
      <c r="APA46" s="663"/>
      <c r="APB46" s="663"/>
      <c r="APC46" s="663"/>
      <c r="APD46" s="663"/>
      <c r="APE46" s="663"/>
      <c r="APF46" s="663"/>
      <c r="APG46" s="663"/>
      <c r="APH46" s="663"/>
      <c r="API46" s="663"/>
      <c r="APJ46" s="663"/>
      <c r="APK46" s="663"/>
      <c r="APL46" s="663"/>
      <c r="APM46" s="663"/>
      <c r="APN46" s="663"/>
      <c r="APO46" s="663"/>
      <c r="APP46" s="663"/>
      <c r="APQ46" s="663"/>
      <c r="APR46" s="663"/>
      <c r="APS46" s="663"/>
      <c r="APT46" s="663"/>
      <c r="APU46" s="663"/>
      <c r="APV46" s="663"/>
      <c r="APW46" s="663"/>
      <c r="APX46" s="663"/>
      <c r="APY46" s="663"/>
      <c r="APZ46" s="663"/>
      <c r="AQA46" s="663"/>
      <c r="AQB46" s="663"/>
      <c r="AQC46" s="663"/>
      <c r="AQD46" s="663"/>
      <c r="AQE46" s="663"/>
      <c r="AQF46" s="663"/>
      <c r="AQG46" s="663"/>
      <c r="AQH46" s="663"/>
      <c r="AQI46" s="663"/>
      <c r="AQJ46" s="663"/>
      <c r="AQK46" s="663"/>
      <c r="AQL46" s="663"/>
      <c r="AQM46" s="663"/>
      <c r="AQN46" s="663"/>
      <c r="AQO46" s="663"/>
      <c r="AQP46" s="663"/>
      <c r="AQQ46" s="663"/>
      <c r="AQR46" s="663"/>
      <c r="AQS46" s="663"/>
      <c r="AQT46" s="663"/>
      <c r="AQU46" s="663"/>
      <c r="AQV46" s="663"/>
      <c r="AQW46" s="663"/>
      <c r="AQX46" s="663"/>
      <c r="AQY46" s="663"/>
      <c r="AQZ46" s="663"/>
      <c r="ARA46" s="663"/>
      <c r="ARB46" s="663"/>
      <c r="ARC46" s="663"/>
      <c r="ARD46" s="663"/>
      <c r="ARE46" s="663"/>
      <c r="ARF46" s="663"/>
      <c r="ARG46" s="663"/>
      <c r="ARH46" s="663"/>
      <c r="ARI46" s="663"/>
      <c r="ARJ46" s="663"/>
      <c r="ARK46" s="663"/>
      <c r="ARL46" s="663"/>
      <c r="ARM46" s="663"/>
      <c r="ARN46" s="663"/>
      <c r="ARO46" s="663"/>
      <c r="ARP46" s="663"/>
      <c r="ARQ46" s="663"/>
      <c r="ARR46" s="663"/>
      <c r="ARS46" s="663"/>
      <c r="ART46" s="663"/>
      <c r="ARU46" s="663"/>
      <c r="ARV46" s="663"/>
      <c r="ARW46" s="663"/>
      <c r="ARX46" s="663"/>
      <c r="ARY46" s="663"/>
      <c r="ARZ46" s="663"/>
      <c r="ASA46" s="663"/>
      <c r="ASB46" s="663"/>
      <c r="ASC46" s="663"/>
      <c r="ASD46" s="663"/>
      <c r="ASE46" s="663"/>
      <c r="ASF46" s="663"/>
      <c r="ASG46" s="663"/>
      <c r="ASH46" s="663"/>
      <c r="ASI46" s="663"/>
      <c r="ASJ46" s="663"/>
      <c r="ASK46" s="663"/>
      <c r="ASL46" s="663"/>
      <c r="ASM46" s="663"/>
      <c r="ASN46" s="663"/>
      <c r="ASO46" s="663"/>
      <c r="ASP46" s="663"/>
      <c r="ASQ46" s="663"/>
      <c r="ASR46" s="663"/>
      <c r="ASS46" s="663"/>
      <c r="AST46" s="663"/>
      <c r="ASU46" s="663"/>
      <c r="ASV46" s="663"/>
      <c r="ASW46" s="663"/>
      <c r="ASX46" s="663"/>
      <c r="ASY46" s="663"/>
      <c r="ASZ46" s="663"/>
      <c r="ATA46" s="663"/>
      <c r="ATB46" s="663"/>
      <c r="ATC46" s="663"/>
      <c r="ATD46" s="663"/>
      <c r="ATE46" s="663"/>
      <c r="ATF46" s="663"/>
      <c r="ATG46" s="663"/>
      <c r="ATH46" s="663"/>
      <c r="ATI46" s="663"/>
      <c r="ATJ46" s="663"/>
      <c r="ATK46" s="663"/>
      <c r="ATL46" s="663"/>
      <c r="ATM46" s="663"/>
      <c r="ATN46" s="663"/>
      <c r="ATO46" s="663"/>
      <c r="ATP46" s="663"/>
      <c r="ATQ46" s="663"/>
      <c r="ATR46" s="663"/>
      <c r="ATS46" s="663"/>
      <c r="ATT46" s="663"/>
      <c r="ATU46" s="663"/>
      <c r="ATV46" s="663"/>
      <c r="ATW46" s="663"/>
      <c r="ATX46" s="663"/>
      <c r="ATY46" s="663"/>
      <c r="ATZ46" s="663"/>
      <c r="AUA46" s="663"/>
      <c r="AUB46" s="663"/>
      <c r="AUC46" s="663"/>
      <c r="AUD46" s="663"/>
      <c r="AUE46" s="663"/>
      <c r="AUF46" s="663"/>
      <c r="AUG46" s="663"/>
      <c r="AUH46" s="663"/>
      <c r="AUI46" s="663"/>
      <c r="AUJ46" s="663"/>
      <c r="AUK46" s="663"/>
      <c r="AUL46" s="663"/>
      <c r="AUM46" s="663"/>
      <c r="AUN46" s="663"/>
      <c r="AUO46" s="663"/>
      <c r="AUP46" s="663"/>
      <c r="AUQ46" s="663"/>
      <c r="AUR46" s="663"/>
      <c r="AUS46" s="663"/>
      <c r="AUT46" s="663"/>
      <c r="AUU46" s="663"/>
      <c r="AUV46" s="663"/>
      <c r="AUW46" s="663"/>
      <c r="AUX46" s="663"/>
      <c r="AUY46" s="663"/>
      <c r="AUZ46" s="663"/>
      <c r="AVA46" s="663"/>
      <c r="AVB46" s="663"/>
      <c r="AVC46" s="663"/>
      <c r="AVD46" s="663"/>
      <c r="AVE46" s="663"/>
      <c r="AVF46" s="663"/>
      <c r="AVG46" s="663"/>
      <c r="AVH46" s="663"/>
      <c r="AVI46" s="663"/>
      <c r="AVJ46" s="663"/>
      <c r="AVK46" s="663"/>
      <c r="AVL46" s="663"/>
      <c r="AVM46" s="663"/>
      <c r="AVN46" s="663"/>
      <c r="AVO46" s="663"/>
      <c r="AVP46" s="663"/>
      <c r="AVQ46" s="663"/>
      <c r="AVR46" s="663"/>
      <c r="AVS46" s="663"/>
      <c r="AVT46" s="663"/>
      <c r="AVU46" s="663"/>
      <c r="AVV46" s="663"/>
      <c r="AVW46" s="663"/>
      <c r="AVX46" s="663"/>
      <c r="AVY46" s="663"/>
      <c r="AVZ46" s="663"/>
      <c r="AWA46" s="663"/>
      <c r="AWB46" s="663"/>
      <c r="AWC46" s="663"/>
      <c r="AWD46" s="663"/>
      <c r="AWE46" s="663"/>
      <c r="AWF46" s="663"/>
      <c r="AWG46" s="663"/>
      <c r="AWH46" s="663"/>
      <c r="AWI46" s="663"/>
      <c r="AWJ46" s="663"/>
      <c r="AWK46" s="663"/>
      <c r="AWL46" s="663"/>
      <c r="AWM46" s="663"/>
      <c r="AWN46" s="663"/>
      <c r="AWO46" s="663"/>
      <c r="AWP46" s="663"/>
      <c r="AWQ46" s="663"/>
      <c r="AWR46" s="663"/>
      <c r="AWS46" s="663"/>
      <c r="AWT46" s="663"/>
      <c r="AWU46" s="663"/>
      <c r="AWV46" s="663"/>
      <c r="AWW46" s="663"/>
      <c r="AWX46" s="663"/>
      <c r="AWY46" s="663"/>
      <c r="AWZ46" s="663"/>
      <c r="AXA46" s="663"/>
      <c r="AXB46" s="663"/>
      <c r="AXC46" s="663"/>
      <c r="AXD46" s="663"/>
      <c r="AXE46" s="663"/>
      <c r="AXF46" s="663"/>
      <c r="AXG46" s="663"/>
      <c r="AXH46" s="663"/>
      <c r="AXI46" s="663"/>
      <c r="AXJ46" s="663"/>
      <c r="AXK46" s="663"/>
      <c r="AXL46" s="663"/>
      <c r="AXM46" s="663"/>
      <c r="AXN46" s="663"/>
      <c r="AXO46" s="663"/>
      <c r="AXP46" s="663"/>
      <c r="AXQ46" s="663"/>
      <c r="AXR46" s="663"/>
      <c r="AXS46" s="663"/>
      <c r="AXT46" s="663"/>
      <c r="AXU46" s="663"/>
      <c r="AXV46" s="663"/>
      <c r="AXW46" s="663"/>
      <c r="AXX46" s="663"/>
      <c r="AXY46" s="663"/>
      <c r="AXZ46" s="663"/>
      <c r="AYA46" s="663"/>
      <c r="AYB46" s="663"/>
      <c r="AYC46" s="663"/>
      <c r="AYD46" s="663"/>
      <c r="AYE46" s="663"/>
      <c r="AYF46" s="663"/>
      <c r="AYG46" s="663"/>
      <c r="AYH46" s="663"/>
      <c r="AYI46" s="663"/>
      <c r="AYJ46" s="663"/>
      <c r="AYK46" s="663"/>
      <c r="AYL46" s="663"/>
      <c r="AYM46" s="663"/>
      <c r="AYN46" s="663"/>
      <c r="AYO46" s="663"/>
      <c r="AYP46" s="663"/>
      <c r="AYQ46" s="663"/>
      <c r="AYR46" s="663"/>
      <c r="AYS46" s="663"/>
      <c r="AYT46" s="663"/>
      <c r="AYU46" s="663"/>
      <c r="AYV46" s="663"/>
      <c r="AYW46" s="663"/>
      <c r="AYX46" s="663"/>
      <c r="AYY46" s="663"/>
      <c r="AYZ46" s="663"/>
      <c r="AZA46" s="663"/>
      <c r="AZB46" s="663"/>
      <c r="AZC46" s="663"/>
      <c r="AZD46" s="663"/>
      <c r="AZE46" s="663"/>
      <c r="AZF46" s="663"/>
      <c r="AZG46" s="663"/>
      <c r="AZH46" s="663"/>
      <c r="AZI46" s="663"/>
      <c r="AZJ46" s="663"/>
      <c r="AZK46" s="663"/>
      <c r="AZL46" s="663"/>
      <c r="AZM46" s="663"/>
      <c r="AZN46" s="663"/>
      <c r="AZO46" s="663"/>
      <c r="AZP46" s="663"/>
      <c r="AZQ46" s="663"/>
      <c r="AZR46" s="663"/>
      <c r="AZS46" s="663"/>
      <c r="AZT46" s="663"/>
      <c r="AZU46" s="663"/>
      <c r="AZV46" s="663"/>
      <c r="AZW46" s="663"/>
      <c r="AZX46" s="663"/>
      <c r="AZY46" s="663"/>
      <c r="AZZ46" s="663"/>
      <c r="BAA46" s="663"/>
      <c r="BAB46" s="663"/>
      <c r="BAC46" s="663"/>
      <c r="BAD46" s="663"/>
      <c r="BAE46" s="663"/>
      <c r="BAF46" s="663"/>
      <c r="BAG46" s="663"/>
      <c r="BAH46" s="663"/>
      <c r="BAI46" s="663"/>
      <c r="BAJ46" s="663"/>
      <c r="BAK46" s="663"/>
      <c r="BAL46" s="663"/>
      <c r="BAM46" s="663"/>
      <c r="BAN46" s="663"/>
    </row>
    <row r="47" spans="1:1392" s="678" customFormat="1" ht="24.75" customHeight="1" thickTop="1" thickBot="1">
      <c r="A47" s="673" t="s">
        <v>793</v>
      </c>
      <c r="B47" s="673" t="s">
        <v>382</v>
      </c>
      <c r="C47" s="673"/>
      <c r="D47" s="673"/>
      <c r="E47" s="673"/>
      <c r="F47" s="673"/>
      <c r="G47" s="673"/>
      <c r="H47" s="674" t="s">
        <v>2226</v>
      </c>
      <c r="I47" s="675">
        <f>+I48+I49+I52</f>
        <v>13579081416</v>
      </c>
      <c r="J47" s="675">
        <f t="shared" ref="J47:L47" si="25">+J48+J49+J52</f>
        <v>4471048854.8780003</v>
      </c>
      <c r="K47" s="675">
        <f t="shared" si="25"/>
        <v>4467029339.2779999</v>
      </c>
      <c r="L47" s="675">
        <f t="shared" si="25"/>
        <v>4467029339.2779999</v>
      </c>
      <c r="M47" s="676"/>
      <c r="N47" s="676"/>
      <c r="O47" s="676"/>
      <c r="P47" s="676"/>
      <c r="Q47" s="676"/>
      <c r="R47" s="676"/>
      <c r="S47" s="676"/>
      <c r="T47" s="676"/>
      <c r="U47" s="676"/>
      <c r="V47" s="676"/>
      <c r="W47" s="676"/>
      <c r="X47" s="676"/>
      <c r="Y47" s="676">
        <f t="shared" si="19"/>
        <v>13579081416</v>
      </c>
      <c r="Z47" s="676">
        <f t="shared" si="19"/>
        <v>4471048854.8780003</v>
      </c>
      <c r="AA47" s="676">
        <f t="shared" si="19"/>
        <v>4467029339.2779999</v>
      </c>
      <c r="AB47" s="676">
        <f t="shared" si="19"/>
        <v>4467029339.2779999</v>
      </c>
      <c r="AC47" s="677"/>
      <c r="AD47" s="662"/>
      <c r="AE47" s="662"/>
      <c r="AF47" s="662"/>
      <c r="AG47" s="662"/>
      <c r="AH47" s="662"/>
      <c r="AI47" s="662"/>
      <c r="AJ47" s="662"/>
      <c r="AK47" s="662"/>
      <c r="AL47" s="662"/>
      <c r="AM47" s="662"/>
      <c r="AN47" s="662"/>
      <c r="AO47" s="662"/>
      <c r="AP47" s="662"/>
      <c r="AQ47" s="662"/>
      <c r="AR47" s="662"/>
      <c r="AS47" s="662"/>
      <c r="AT47" s="662"/>
      <c r="AU47" s="662"/>
      <c r="AV47" s="662"/>
      <c r="AW47" s="663"/>
      <c r="AX47" s="663"/>
      <c r="AY47" s="663"/>
      <c r="AZ47" s="663"/>
      <c r="BA47" s="663"/>
      <c r="BB47" s="663"/>
      <c r="BC47" s="663"/>
      <c r="BD47" s="663"/>
      <c r="BE47" s="663"/>
      <c r="BF47" s="663"/>
      <c r="BG47" s="663"/>
      <c r="BH47" s="663"/>
      <c r="BI47" s="663"/>
      <c r="BJ47" s="663"/>
      <c r="BK47" s="663"/>
      <c r="BL47" s="663"/>
      <c r="BM47" s="663"/>
      <c r="BN47" s="663"/>
      <c r="BO47" s="663"/>
      <c r="BP47" s="663"/>
      <c r="BQ47" s="663"/>
      <c r="BR47" s="663"/>
      <c r="BS47" s="663"/>
      <c r="BT47" s="663"/>
      <c r="BU47" s="663"/>
      <c r="BV47" s="663"/>
      <c r="BW47" s="663"/>
      <c r="BX47" s="663"/>
      <c r="BY47" s="663"/>
      <c r="BZ47" s="663"/>
      <c r="CA47" s="663"/>
      <c r="CB47" s="663"/>
      <c r="CC47" s="663"/>
      <c r="CD47" s="663"/>
      <c r="CE47" s="663"/>
      <c r="CF47" s="663"/>
      <c r="CG47" s="663"/>
      <c r="CH47" s="663"/>
      <c r="CI47" s="663"/>
      <c r="CJ47" s="663"/>
      <c r="CK47" s="663"/>
      <c r="CL47" s="663"/>
      <c r="CM47" s="663"/>
      <c r="CN47" s="663"/>
      <c r="CO47" s="663"/>
      <c r="CP47" s="663"/>
      <c r="CQ47" s="663"/>
      <c r="CR47" s="663"/>
      <c r="CS47" s="663"/>
      <c r="CT47" s="663"/>
      <c r="CU47" s="663"/>
      <c r="CV47" s="663"/>
      <c r="CW47" s="663"/>
      <c r="CX47" s="663"/>
      <c r="CY47" s="663"/>
      <c r="CZ47" s="663"/>
      <c r="DA47" s="663"/>
      <c r="DB47" s="663"/>
      <c r="DC47" s="663"/>
      <c r="DD47" s="663"/>
      <c r="DE47" s="663"/>
      <c r="DF47" s="663"/>
      <c r="DG47" s="663"/>
      <c r="DH47" s="663"/>
      <c r="DI47" s="663"/>
      <c r="DJ47" s="663"/>
      <c r="DK47" s="663"/>
      <c r="DL47" s="663"/>
      <c r="DM47" s="663"/>
      <c r="DN47" s="663"/>
      <c r="DO47" s="663"/>
      <c r="DP47" s="663"/>
      <c r="DQ47" s="663"/>
      <c r="DR47" s="663"/>
      <c r="DS47" s="663"/>
      <c r="DT47" s="663"/>
      <c r="DU47" s="663"/>
      <c r="DV47" s="663"/>
      <c r="DW47" s="663"/>
      <c r="DX47" s="663"/>
      <c r="DY47" s="663"/>
      <c r="DZ47" s="663"/>
      <c r="EA47" s="663"/>
      <c r="EB47" s="663"/>
      <c r="EC47" s="663"/>
      <c r="ED47" s="663"/>
      <c r="EE47" s="663"/>
      <c r="EF47" s="663"/>
      <c r="EG47" s="663"/>
      <c r="EH47" s="663"/>
      <c r="EI47" s="663"/>
      <c r="EJ47" s="663"/>
      <c r="EK47" s="663"/>
      <c r="EL47" s="663"/>
      <c r="EM47" s="663"/>
      <c r="EN47" s="663"/>
      <c r="EO47" s="663"/>
      <c r="EP47" s="663"/>
      <c r="EQ47" s="663"/>
      <c r="ER47" s="663"/>
      <c r="ES47" s="663"/>
      <c r="ET47" s="663"/>
      <c r="EU47" s="663"/>
      <c r="EV47" s="663"/>
      <c r="EW47" s="663"/>
      <c r="EX47" s="663"/>
      <c r="EY47" s="663"/>
      <c r="EZ47" s="663"/>
      <c r="FA47" s="663"/>
      <c r="FB47" s="663"/>
      <c r="FC47" s="663"/>
      <c r="FD47" s="663"/>
      <c r="FE47" s="663"/>
      <c r="FF47" s="663"/>
      <c r="FG47" s="663"/>
      <c r="FH47" s="663"/>
      <c r="FI47" s="663"/>
      <c r="FJ47" s="663"/>
      <c r="FK47" s="663"/>
      <c r="FL47" s="663"/>
      <c r="FM47" s="663"/>
      <c r="FN47" s="663"/>
      <c r="FO47" s="663"/>
      <c r="FP47" s="663"/>
      <c r="FQ47" s="663"/>
      <c r="FR47" s="663"/>
      <c r="FS47" s="663"/>
      <c r="FT47" s="663"/>
      <c r="FU47" s="663"/>
      <c r="FV47" s="663"/>
      <c r="FW47" s="663"/>
      <c r="FX47" s="663"/>
      <c r="FY47" s="663"/>
      <c r="FZ47" s="663"/>
      <c r="GA47" s="663"/>
      <c r="GB47" s="663"/>
      <c r="GC47" s="663"/>
      <c r="GD47" s="663"/>
      <c r="GE47" s="663"/>
      <c r="GF47" s="663"/>
      <c r="GG47" s="663"/>
      <c r="GH47" s="663"/>
      <c r="GI47" s="663"/>
      <c r="GJ47" s="663"/>
      <c r="GK47" s="663"/>
      <c r="GL47" s="663"/>
      <c r="GM47" s="663"/>
      <c r="GN47" s="663"/>
      <c r="GO47" s="663"/>
      <c r="GP47" s="663"/>
      <c r="GQ47" s="663"/>
      <c r="GR47" s="663"/>
      <c r="GS47" s="663"/>
      <c r="GT47" s="663"/>
      <c r="GU47" s="663"/>
      <c r="GV47" s="663"/>
      <c r="GW47" s="663"/>
      <c r="GX47" s="663"/>
      <c r="GY47" s="663"/>
      <c r="GZ47" s="663"/>
      <c r="HA47" s="663"/>
      <c r="HB47" s="663"/>
      <c r="HC47" s="663"/>
      <c r="HD47" s="663"/>
      <c r="HE47" s="663"/>
      <c r="HF47" s="663"/>
      <c r="HG47" s="663"/>
      <c r="HH47" s="663"/>
      <c r="HI47" s="663"/>
      <c r="HJ47" s="663"/>
      <c r="HK47" s="663"/>
      <c r="HL47" s="663"/>
      <c r="HM47" s="663"/>
      <c r="HN47" s="663"/>
      <c r="HO47" s="663"/>
      <c r="HP47" s="663"/>
      <c r="HQ47" s="663"/>
      <c r="HR47" s="663"/>
      <c r="HS47" s="663"/>
      <c r="HT47" s="663"/>
      <c r="HU47" s="663"/>
      <c r="HV47" s="663"/>
      <c r="HW47" s="663"/>
      <c r="HX47" s="663"/>
      <c r="HY47" s="663"/>
      <c r="HZ47" s="663"/>
      <c r="IA47" s="663"/>
      <c r="IB47" s="663"/>
      <c r="IC47" s="663"/>
      <c r="ID47" s="663"/>
      <c r="IE47" s="663"/>
      <c r="IF47" s="663"/>
      <c r="IG47" s="663"/>
      <c r="IH47" s="663"/>
      <c r="II47" s="663"/>
      <c r="IJ47" s="663"/>
      <c r="IK47" s="663"/>
      <c r="IL47" s="663"/>
      <c r="IM47" s="663"/>
      <c r="IN47" s="663"/>
      <c r="IO47" s="663"/>
      <c r="IP47" s="663"/>
      <c r="IQ47" s="663"/>
      <c r="IR47" s="663"/>
      <c r="IS47" s="663"/>
      <c r="IT47" s="663"/>
      <c r="IU47" s="663"/>
      <c r="IV47" s="663"/>
      <c r="IW47" s="663"/>
      <c r="IX47" s="663"/>
      <c r="IY47" s="663"/>
      <c r="IZ47" s="663"/>
      <c r="JA47" s="663"/>
      <c r="JB47" s="663"/>
      <c r="JC47" s="663"/>
      <c r="JD47" s="663"/>
      <c r="JE47" s="663"/>
      <c r="JF47" s="663"/>
      <c r="JG47" s="663"/>
      <c r="JH47" s="663"/>
      <c r="JI47" s="663"/>
      <c r="JJ47" s="663"/>
      <c r="JK47" s="663"/>
      <c r="JL47" s="663"/>
      <c r="JM47" s="663"/>
      <c r="JN47" s="663"/>
      <c r="JO47" s="663"/>
      <c r="JP47" s="663"/>
      <c r="JQ47" s="663"/>
      <c r="JR47" s="663"/>
      <c r="JS47" s="663"/>
      <c r="JT47" s="663"/>
      <c r="JU47" s="663"/>
      <c r="JV47" s="663"/>
      <c r="JW47" s="663"/>
      <c r="JX47" s="663"/>
      <c r="JY47" s="663"/>
      <c r="JZ47" s="663"/>
      <c r="KA47" s="663"/>
      <c r="KB47" s="663"/>
      <c r="KC47" s="663"/>
      <c r="KD47" s="663"/>
      <c r="KE47" s="663"/>
      <c r="KF47" s="663"/>
      <c r="KG47" s="663"/>
      <c r="KH47" s="663"/>
      <c r="KI47" s="663"/>
      <c r="KJ47" s="663"/>
      <c r="KK47" s="663"/>
      <c r="KL47" s="663"/>
      <c r="KM47" s="663"/>
      <c r="KN47" s="663"/>
      <c r="KO47" s="663"/>
      <c r="KP47" s="663"/>
      <c r="KQ47" s="663"/>
      <c r="KR47" s="663"/>
      <c r="KS47" s="663"/>
      <c r="KT47" s="663"/>
      <c r="KU47" s="663"/>
      <c r="KV47" s="663"/>
      <c r="KW47" s="663"/>
      <c r="KX47" s="663"/>
      <c r="KY47" s="663"/>
      <c r="KZ47" s="663"/>
      <c r="LA47" s="663"/>
      <c r="LB47" s="663"/>
      <c r="LC47" s="663"/>
      <c r="LD47" s="663"/>
      <c r="LE47" s="663"/>
      <c r="LF47" s="663"/>
      <c r="LG47" s="663"/>
      <c r="LH47" s="663"/>
      <c r="LI47" s="663"/>
      <c r="LJ47" s="663"/>
      <c r="LK47" s="663"/>
      <c r="LL47" s="663"/>
      <c r="LM47" s="663"/>
      <c r="LN47" s="663"/>
      <c r="LO47" s="663"/>
      <c r="LP47" s="663"/>
      <c r="LQ47" s="663"/>
      <c r="LR47" s="663"/>
      <c r="LS47" s="663"/>
      <c r="LT47" s="663"/>
      <c r="LU47" s="663"/>
      <c r="LV47" s="663"/>
      <c r="LW47" s="663"/>
      <c r="LX47" s="663"/>
      <c r="LY47" s="663"/>
      <c r="LZ47" s="663"/>
      <c r="MA47" s="663"/>
      <c r="MB47" s="663"/>
      <c r="MC47" s="663"/>
      <c r="MD47" s="663"/>
      <c r="ME47" s="663"/>
      <c r="MF47" s="663"/>
      <c r="MG47" s="663"/>
      <c r="MH47" s="663"/>
      <c r="MI47" s="663"/>
      <c r="MJ47" s="663"/>
      <c r="MK47" s="663"/>
      <c r="ML47" s="663"/>
      <c r="MM47" s="663"/>
      <c r="MN47" s="663"/>
      <c r="MO47" s="663"/>
      <c r="MP47" s="663"/>
      <c r="MQ47" s="663"/>
      <c r="MR47" s="663"/>
      <c r="MS47" s="663"/>
      <c r="MT47" s="663"/>
      <c r="MU47" s="663"/>
      <c r="MV47" s="663"/>
      <c r="MW47" s="663"/>
      <c r="MX47" s="663"/>
      <c r="MY47" s="663"/>
      <c r="MZ47" s="663"/>
      <c r="NA47" s="663"/>
      <c r="NB47" s="663"/>
      <c r="NC47" s="663"/>
      <c r="ND47" s="663"/>
      <c r="NE47" s="663"/>
      <c r="NF47" s="663"/>
      <c r="NG47" s="663"/>
      <c r="NH47" s="663"/>
      <c r="NI47" s="663"/>
      <c r="NJ47" s="663"/>
      <c r="NK47" s="663"/>
      <c r="NL47" s="663"/>
      <c r="NM47" s="663"/>
      <c r="NN47" s="663"/>
      <c r="NO47" s="663"/>
      <c r="NP47" s="663"/>
      <c r="NQ47" s="663"/>
      <c r="NR47" s="663"/>
      <c r="NS47" s="663"/>
      <c r="NT47" s="663"/>
      <c r="NU47" s="663"/>
      <c r="NV47" s="663"/>
      <c r="NW47" s="663"/>
      <c r="NX47" s="663"/>
      <c r="NY47" s="663"/>
      <c r="NZ47" s="663"/>
      <c r="OA47" s="663"/>
      <c r="OB47" s="663"/>
      <c r="OC47" s="663"/>
      <c r="OD47" s="663"/>
      <c r="OE47" s="663"/>
      <c r="OF47" s="663"/>
      <c r="OG47" s="663"/>
      <c r="OH47" s="663"/>
      <c r="OI47" s="663"/>
      <c r="OJ47" s="663"/>
      <c r="OK47" s="663"/>
      <c r="OL47" s="663"/>
      <c r="OM47" s="663"/>
      <c r="ON47" s="663"/>
      <c r="OO47" s="663"/>
      <c r="OP47" s="663"/>
      <c r="OQ47" s="663"/>
      <c r="OR47" s="663"/>
      <c r="OS47" s="663"/>
      <c r="OT47" s="663"/>
      <c r="OU47" s="663"/>
      <c r="OV47" s="663"/>
      <c r="OW47" s="663"/>
      <c r="OX47" s="663"/>
      <c r="OY47" s="663"/>
      <c r="OZ47" s="663"/>
      <c r="PA47" s="663"/>
      <c r="PB47" s="663"/>
      <c r="PC47" s="663"/>
      <c r="PD47" s="663"/>
      <c r="PE47" s="663"/>
      <c r="PF47" s="663"/>
      <c r="PG47" s="663"/>
      <c r="PH47" s="663"/>
      <c r="PI47" s="663"/>
      <c r="PJ47" s="663"/>
      <c r="PK47" s="663"/>
      <c r="PL47" s="663"/>
      <c r="PM47" s="663"/>
      <c r="PN47" s="663"/>
      <c r="PO47" s="663"/>
      <c r="PP47" s="663"/>
      <c r="PQ47" s="663"/>
      <c r="PR47" s="663"/>
      <c r="PS47" s="663"/>
      <c r="PT47" s="663"/>
      <c r="PU47" s="663"/>
      <c r="PV47" s="663"/>
      <c r="PW47" s="663"/>
      <c r="PX47" s="663"/>
      <c r="PY47" s="663"/>
      <c r="PZ47" s="663"/>
      <c r="QA47" s="663"/>
      <c r="QB47" s="663"/>
      <c r="QC47" s="663"/>
      <c r="QD47" s="663"/>
      <c r="QE47" s="663"/>
      <c r="QF47" s="663"/>
      <c r="QG47" s="663"/>
      <c r="QH47" s="663"/>
      <c r="QI47" s="663"/>
      <c r="QJ47" s="663"/>
      <c r="QK47" s="663"/>
      <c r="QL47" s="663"/>
      <c r="QM47" s="663"/>
      <c r="QN47" s="663"/>
      <c r="QO47" s="663"/>
      <c r="QP47" s="663"/>
      <c r="QQ47" s="663"/>
      <c r="QR47" s="663"/>
      <c r="QS47" s="663"/>
      <c r="QT47" s="663"/>
      <c r="QU47" s="663"/>
      <c r="QV47" s="663"/>
      <c r="QW47" s="663"/>
      <c r="QX47" s="663"/>
      <c r="QY47" s="663"/>
      <c r="QZ47" s="663"/>
      <c r="RA47" s="663"/>
      <c r="RB47" s="663"/>
      <c r="RC47" s="663"/>
      <c r="RD47" s="663"/>
      <c r="RE47" s="663"/>
      <c r="RF47" s="663"/>
      <c r="RG47" s="663"/>
      <c r="RH47" s="663"/>
      <c r="RI47" s="663"/>
      <c r="RJ47" s="663"/>
      <c r="RK47" s="663"/>
      <c r="RL47" s="663"/>
      <c r="RM47" s="663"/>
      <c r="RN47" s="663"/>
      <c r="RO47" s="663"/>
      <c r="RP47" s="663"/>
      <c r="RQ47" s="663"/>
      <c r="RR47" s="663"/>
      <c r="RS47" s="663"/>
      <c r="RT47" s="663"/>
      <c r="RU47" s="663"/>
      <c r="RV47" s="663"/>
      <c r="RW47" s="663"/>
      <c r="RX47" s="663"/>
      <c r="RY47" s="663"/>
      <c r="RZ47" s="663"/>
      <c r="SA47" s="663"/>
      <c r="SB47" s="663"/>
      <c r="SC47" s="663"/>
      <c r="SD47" s="663"/>
      <c r="SE47" s="663"/>
      <c r="SF47" s="663"/>
      <c r="SG47" s="663"/>
      <c r="SH47" s="663"/>
      <c r="SI47" s="663"/>
      <c r="SJ47" s="663"/>
      <c r="SK47" s="663"/>
      <c r="SL47" s="663"/>
      <c r="SM47" s="663"/>
      <c r="SN47" s="663"/>
      <c r="SO47" s="663"/>
      <c r="SP47" s="663"/>
      <c r="SQ47" s="663"/>
      <c r="SR47" s="663"/>
      <c r="SS47" s="663"/>
      <c r="ST47" s="663"/>
      <c r="SU47" s="663"/>
      <c r="SV47" s="663"/>
      <c r="SW47" s="663"/>
      <c r="SX47" s="663"/>
      <c r="SY47" s="663"/>
      <c r="SZ47" s="663"/>
      <c r="TA47" s="663"/>
      <c r="TB47" s="663"/>
      <c r="TC47" s="663"/>
      <c r="TD47" s="663"/>
      <c r="TE47" s="663"/>
      <c r="TF47" s="663"/>
      <c r="TG47" s="663"/>
      <c r="TH47" s="663"/>
      <c r="TI47" s="663"/>
      <c r="TJ47" s="663"/>
      <c r="TK47" s="663"/>
      <c r="TL47" s="663"/>
      <c r="TM47" s="663"/>
      <c r="TN47" s="663"/>
      <c r="TO47" s="663"/>
      <c r="TP47" s="663"/>
      <c r="TQ47" s="663"/>
      <c r="TR47" s="663"/>
      <c r="TS47" s="663"/>
      <c r="TT47" s="663"/>
      <c r="TU47" s="663"/>
      <c r="TV47" s="663"/>
      <c r="TW47" s="663"/>
      <c r="TX47" s="663"/>
      <c r="TY47" s="663"/>
      <c r="TZ47" s="663"/>
      <c r="UA47" s="663"/>
      <c r="UB47" s="663"/>
      <c r="UC47" s="663"/>
      <c r="UD47" s="663"/>
      <c r="UE47" s="663"/>
      <c r="UF47" s="663"/>
      <c r="UG47" s="663"/>
      <c r="UH47" s="663"/>
      <c r="UI47" s="663"/>
      <c r="UJ47" s="663"/>
      <c r="UK47" s="663"/>
      <c r="UL47" s="663"/>
      <c r="UM47" s="663"/>
      <c r="UN47" s="663"/>
      <c r="UO47" s="663"/>
      <c r="UP47" s="663"/>
      <c r="UQ47" s="663"/>
      <c r="UR47" s="663"/>
      <c r="US47" s="663"/>
      <c r="UT47" s="663"/>
      <c r="UU47" s="663"/>
      <c r="UV47" s="663"/>
      <c r="UW47" s="663"/>
      <c r="UX47" s="663"/>
      <c r="UY47" s="663"/>
      <c r="UZ47" s="663"/>
      <c r="VA47" s="663"/>
      <c r="VB47" s="663"/>
      <c r="VC47" s="663"/>
      <c r="VD47" s="663"/>
      <c r="VE47" s="663"/>
      <c r="VF47" s="663"/>
      <c r="VG47" s="663"/>
      <c r="VH47" s="663"/>
      <c r="VI47" s="663"/>
      <c r="VJ47" s="663"/>
      <c r="VK47" s="663"/>
      <c r="VL47" s="663"/>
      <c r="VM47" s="663"/>
      <c r="VN47" s="663"/>
      <c r="VO47" s="663"/>
      <c r="VP47" s="663"/>
      <c r="VQ47" s="663"/>
      <c r="VR47" s="663"/>
      <c r="VS47" s="663"/>
      <c r="VT47" s="663"/>
      <c r="VU47" s="663"/>
      <c r="VV47" s="663"/>
      <c r="VW47" s="663"/>
      <c r="VX47" s="663"/>
      <c r="VY47" s="663"/>
      <c r="VZ47" s="663"/>
      <c r="WA47" s="663"/>
      <c r="WB47" s="663"/>
      <c r="WC47" s="663"/>
      <c r="WD47" s="663"/>
      <c r="WE47" s="663"/>
      <c r="WF47" s="663"/>
      <c r="WG47" s="663"/>
      <c r="WH47" s="663"/>
      <c r="WI47" s="663"/>
      <c r="WJ47" s="663"/>
      <c r="WK47" s="663"/>
      <c r="WL47" s="663"/>
      <c r="WM47" s="663"/>
      <c r="WN47" s="663"/>
      <c r="WO47" s="663"/>
      <c r="WP47" s="663"/>
      <c r="WQ47" s="663"/>
      <c r="WR47" s="663"/>
      <c r="WS47" s="663"/>
      <c r="WT47" s="663"/>
      <c r="WU47" s="663"/>
      <c r="WV47" s="663"/>
      <c r="WW47" s="663"/>
      <c r="WX47" s="663"/>
      <c r="WY47" s="663"/>
      <c r="WZ47" s="663"/>
      <c r="XA47" s="663"/>
      <c r="XB47" s="663"/>
      <c r="XC47" s="663"/>
      <c r="XD47" s="663"/>
      <c r="XE47" s="663"/>
      <c r="XF47" s="663"/>
      <c r="XG47" s="663"/>
      <c r="XH47" s="663"/>
      <c r="XI47" s="663"/>
      <c r="XJ47" s="663"/>
      <c r="XK47" s="663"/>
      <c r="XL47" s="663"/>
      <c r="XM47" s="663"/>
      <c r="XN47" s="663"/>
      <c r="XO47" s="663"/>
      <c r="XP47" s="663"/>
      <c r="XQ47" s="663"/>
      <c r="XR47" s="663"/>
      <c r="XS47" s="663"/>
      <c r="XT47" s="663"/>
      <c r="XU47" s="663"/>
      <c r="XV47" s="663"/>
      <c r="XW47" s="663"/>
      <c r="XX47" s="663"/>
      <c r="XY47" s="663"/>
      <c r="XZ47" s="663"/>
      <c r="YA47" s="663"/>
      <c r="YB47" s="663"/>
      <c r="YC47" s="663"/>
      <c r="YD47" s="663"/>
      <c r="YE47" s="663"/>
      <c r="YF47" s="663"/>
      <c r="YG47" s="663"/>
      <c r="YH47" s="663"/>
      <c r="YI47" s="663"/>
      <c r="YJ47" s="663"/>
      <c r="YK47" s="663"/>
      <c r="YL47" s="663"/>
      <c r="YM47" s="663"/>
      <c r="YN47" s="663"/>
      <c r="YO47" s="663"/>
      <c r="YP47" s="663"/>
      <c r="YQ47" s="663"/>
      <c r="YR47" s="663"/>
      <c r="YS47" s="663"/>
      <c r="YT47" s="663"/>
      <c r="YU47" s="663"/>
      <c r="YV47" s="663"/>
      <c r="YW47" s="663"/>
      <c r="YX47" s="663"/>
      <c r="YY47" s="663"/>
      <c r="YZ47" s="663"/>
      <c r="ZA47" s="663"/>
      <c r="ZB47" s="663"/>
      <c r="ZC47" s="663"/>
      <c r="ZD47" s="663"/>
      <c r="ZE47" s="663"/>
      <c r="ZF47" s="663"/>
      <c r="ZG47" s="663"/>
      <c r="ZH47" s="663"/>
      <c r="ZI47" s="663"/>
      <c r="ZJ47" s="663"/>
      <c r="ZK47" s="663"/>
      <c r="ZL47" s="663"/>
      <c r="ZM47" s="663"/>
      <c r="ZN47" s="663"/>
      <c r="ZO47" s="663"/>
      <c r="ZP47" s="663"/>
      <c r="ZQ47" s="663"/>
      <c r="ZR47" s="663"/>
      <c r="ZS47" s="663"/>
      <c r="ZT47" s="663"/>
      <c r="ZU47" s="663"/>
      <c r="ZV47" s="663"/>
      <c r="ZW47" s="663"/>
      <c r="ZX47" s="663"/>
      <c r="ZY47" s="663"/>
      <c r="ZZ47" s="663"/>
      <c r="AAA47" s="663"/>
      <c r="AAB47" s="663"/>
      <c r="AAC47" s="663"/>
      <c r="AAD47" s="663"/>
      <c r="AAE47" s="663"/>
      <c r="AAF47" s="663"/>
      <c r="AAG47" s="663"/>
      <c r="AAH47" s="663"/>
      <c r="AAI47" s="663"/>
      <c r="AAJ47" s="663"/>
      <c r="AAK47" s="663"/>
      <c r="AAL47" s="663"/>
      <c r="AAM47" s="663"/>
      <c r="AAN47" s="663"/>
      <c r="AAO47" s="663"/>
      <c r="AAP47" s="663"/>
      <c r="AAQ47" s="663"/>
      <c r="AAR47" s="663"/>
      <c r="AAS47" s="663"/>
      <c r="AAT47" s="663"/>
      <c r="AAU47" s="663"/>
      <c r="AAV47" s="663"/>
      <c r="AAW47" s="663"/>
      <c r="AAX47" s="663"/>
      <c r="AAY47" s="663"/>
      <c r="AAZ47" s="663"/>
      <c r="ABA47" s="663"/>
      <c r="ABB47" s="663"/>
      <c r="ABC47" s="663"/>
      <c r="ABD47" s="663"/>
      <c r="ABE47" s="663"/>
      <c r="ABF47" s="663"/>
      <c r="ABG47" s="663"/>
      <c r="ABH47" s="663"/>
      <c r="ABI47" s="663"/>
      <c r="ABJ47" s="663"/>
      <c r="ABK47" s="663"/>
      <c r="ABL47" s="663"/>
      <c r="ABM47" s="663"/>
      <c r="ABN47" s="663"/>
      <c r="ABO47" s="663"/>
      <c r="ABP47" s="663"/>
      <c r="ABQ47" s="663"/>
      <c r="ABR47" s="663"/>
      <c r="ABS47" s="663"/>
      <c r="ABT47" s="663"/>
      <c r="ABU47" s="663"/>
      <c r="ABV47" s="663"/>
      <c r="ABW47" s="663"/>
      <c r="ABX47" s="663"/>
      <c r="ABY47" s="663"/>
      <c r="ABZ47" s="663"/>
      <c r="ACA47" s="663"/>
      <c r="ACB47" s="663"/>
      <c r="ACC47" s="663"/>
      <c r="ACD47" s="663"/>
      <c r="ACE47" s="663"/>
      <c r="ACF47" s="663"/>
      <c r="ACG47" s="663"/>
      <c r="ACH47" s="663"/>
      <c r="ACI47" s="663"/>
      <c r="ACJ47" s="663"/>
      <c r="ACK47" s="663"/>
      <c r="ACL47" s="663"/>
      <c r="ACM47" s="663"/>
      <c r="ACN47" s="663"/>
      <c r="ACO47" s="663"/>
      <c r="ACP47" s="663"/>
      <c r="ACQ47" s="663"/>
      <c r="ACR47" s="663"/>
      <c r="ACS47" s="663"/>
      <c r="ACT47" s="663"/>
      <c r="ACU47" s="663"/>
      <c r="ACV47" s="663"/>
      <c r="ACW47" s="663"/>
      <c r="ACX47" s="663"/>
      <c r="ACY47" s="663"/>
      <c r="ACZ47" s="663"/>
      <c r="ADA47" s="663"/>
      <c r="ADB47" s="663"/>
      <c r="ADC47" s="663"/>
      <c r="ADD47" s="663"/>
      <c r="ADE47" s="663"/>
      <c r="ADF47" s="663"/>
      <c r="ADG47" s="663"/>
      <c r="ADH47" s="663"/>
      <c r="ADI47" s="663"/>
      <c r="ADJ47" s="663"/>
      <c r="ADK47" s="663"/>
      <c r="ADL47" s="663"/>
      <c r="ADM47" s="663"/>
      <c r="ADN47" s="663"/>
      <c r="ADO47" s="663"/>
      <c r="ADP47" s="663"/>
      <c r="ADQ47" s="663"/>
      <c r="ADR47" s="663"/>
      <c r="ADS47" s="663"/>
      <c r="ADT47" s="663"/>
      <c r="ADU47" s="663"/>
      <c r="ADV47" s="663"/>
      <c r="ADW47" s="663"/>
      <c r="ADX47" s="663"/>
      <c r="ADY47" s="663"/>
      <c r="ADZ47" s="663"/>
      <c r="AEA47" s="663"/>
      <c r="AEB47" s="663"/>
      <c r="AEC47" s="663"/>
      <c r="AED47" s="663"/>
      <c r="AEE47" s="663"/>
      <c r="AEF47" s="663"/>
      <c r="AEG47" s="663"/>
      <c r="AEH47" s="663"/>
      <c r="AEI47" s="663"/>
      <c r="AEJ47" s="663"/>
      <c r="AEK47" s="663"/>
      <c r="AEL47" s="663"/>
      <c r="AEM47" s="663"/>
      <c r="AEN47" s="663"/>
      <c r="AEO47" s="663"/>
      <c r="AEP47" s="663"/>
      <c r="AEQ47" s="663"/>
      <c r="AER47" s="663"/>
      <c r="AES47" s="663"/>
      <c r="AET47" s="663"/>
      <c r="AEU47" s="663"/>
      <c r="AEV47" s="663"/>
      <c r="AEW47" s="663"/>
      <c r="AEX47" s="663"/>
      <c r="AEY47" s="663"/>
      <c r="AEZ47" s="663"/>
      <c r="AFA47" s="663"/>
      <c r="AFB47" s="663"/>
      <c r="AFC47" s="663"/>
      <c r="AFD47" s="663"/>
      <c r="AFE47" s="663"/>
      <c r="AFF47" s="663"/>
      <c r="AFG47" s="663"/>
      <c r="AFH47" s="663"/>
      <c r="AFI47" s="663"/>
      <c r="AFJ47" s="663"/>
      <c r="AFK47" s="663"/>
      <c r="AFL47" s="663"/>
      <c r="AFM47" s="663"/>
      <c r="AFN47" s="663"/>
      <c r="AFO47" s="663"/>
      <c r="AFP47" s="663"/>
      <c r="AFQ47" s="663"/>
      <c r="AFR47" s="663"/>
      <c r="AFS47" s="663"/>
      <c r="AFT47" s="663"/>
      <c r="AFU47" s="663"/>
      <c r="AFV47" s="663"/>
      <c r="AFW47" s="663"/>
      <c r="AFX47" s="663"/>
      <c r="AFY47" s="663"/>
      <c r="AFZ47" s="663"/>
      <c r="AGA47" s="663"/>
      <c r="AGB47" s="663"/>
      <c r="AGC47" s="663"/>
      <c r="AGD47" s="663"/>
      <c r="AGE47" s="663"/>
      <c r="AGF47" s="663"/>
      <c r="AGG47" s="663"/>
      <c r="AGH47" s="663"/>
      <c r="AGI47" s="663"/>
      <c r="AGJ47" s="663"/>
      <c r="AGK47" s="663"/>
      <c r="AGL47" s="663"/>
      <c r="AGM47" s="663"/>
      <c r="AGN47" s="663"/>
      <c r="AGO47" s="663"/>
      <c r="AGP47" s="663"/>
      <c r="AGQ47" s="663"/>
      <c r="AGR47" s="663"/>
      <c r="AGS47" s="663"/>
      <c r="AGT47" s="663"/>
      <c r="AGU47" s="663"/>
      <c r="AGV47" s="663"/>
      <c r="AGW47" s="663"/>
      <c r="AGX47" s="663"/>
      <c r="AGY47" s="663"/>
      <c r="AGZ47" s="663"/>
      <c r="AHA47" s="663"/>
      <c r="AHB47" s="663"/>
      <c r="AHC47" s="663"/>
      <c r="AHD47" s="663"/>
      <c r="AHE47" s="663"/>
      <c r="AHF47" s="663"/>
      <c r="AHG47" s="663"/>
      <c r="AHH47" s="663"/>
      <c r="AHI47" s="663"/>
      <c r="AHJ47" s="663"/>
      <c r="AHK47" s="663"/>
      <c r="AHL47" s="663"/>
      <c r="AHM47" s="663"/>
      <c r="AHN47" s="663"/>
      <c r="AHO47" s="663"/>
      <c r="AHP47" s="663"/>
      <c r="AHQ47" s="663"/>
      <c r="AHR47" s="663"/>
      <c r="AHS47" s="663"/>
      <c r="AHT47" s="663"/>
      <c r="AHU47" s="663"/>
      <c r="AHV47" s="663"/>
      <c r="AHW47" s="663"/>
      <c r="AHX47" s="663"/>
      <c r="AHY47" s="663"/>
      <c r="AHZ47" s="663"/>
      <c r="AIA47" s="663"/>
      <c r="AIB47" s="663"/>
      <c r="AIC47" s="663"/>
      <c r="AID47" s="663"/>
      <c r="AIE47" s="663"/>
      <c r="AIF47" s="663"/>
      <c r="AIG47" s="663"/>
      <c r="AIH47" s="663"/>
      <c r="AII47" s="663"/>
      <c r="AIJ47" s="663"/>
      <c r="AIK47" s="663"/>
      <c r="AIL47" s="663"/>
      <c r="AIM47" s="663"/>
      <c r="AIN47" s="663"/>
      <c r="AIO47" s="663"/>
      <c r="AIP47" s="663"/>
      <c r="AIQ47" s="663"/>
      <c r="AIR47" s="663"/>
      <c r="AIS47" s="663"/>
      <c r="AIT47" s="663"/>
      <c r="AIU47" s="663"/>
      <c r="AIV47" s="663"/>
      <c r="AIW47" s="663"/>
      <c r="AIX47" s="663"/>
      <c r="AIY47" s="663"/>
      <c r="AIZ47" s="663"/>
      <c r="AJA47" s="663"/>
      <c r="AJB47" s="663"/>
      <c r="AJC47" s="663"/>
      <c r="AJD47" s="663"/>
      <c r="AJE47" s="663"/>
      <c r="AJF47" s="663"/>
      <c r="AJG47" s="663"/>
      <c r="AJH47" s="663"/>
      <c r="AJI47" s="663"/>
      <c r="AJJ47" s="663"/>
      <c r="AJK47" s="663"/>
      <c r="AJL47" s="663"/>
      <c r="AJM47" s="663"/>
      <c r="AJN47" s="663"/>
      <c r="AJO47" s="663"/>
      <c r="AJP47" s="663"/>
      <c r="AJQ47" s="663"/>
      <c r="AJR47" s="663"/>
      <c r="AJS47" s="663"/>
      <c r="AJT47" s="663"/>
      <c r="AJU47" s="663"/>
      <c r="AJV47" s="663"/>
      <c r="AJW47" s="663"/>
      <c r="AJX47" s="663"/>
      <c r="AJY47" s="663"/>
      <c r="AJZ47" s="663"/>
      <c r="AKA47" s="663"/>
      <c r="AKB47" s="663"/>
      <c r="AKC47" s="663"/>
      <c r="AKD47" s="663"/>
      <c r="AKE47" s="663"/>
      <c r="AKF47" s="663"/>
      <c r="AKG47" s="663"/>
      <c r="AKH47" s="663"/>
      <c r="AKI47" s="663"/>
      <c r="AKJ47" s="663"/>
      <c r="AKK47" s="663"/>
      <c r="AKL47" s="663"/>
      <c r="AKM47" s="663"/>
      <c r="AKN47" s="663"/>
      <c r="AKO47" s="663"/>
      <c r="AKP47" s="663"/>
      <c r="AKQ47" s="663"/>
      <c r="AKR47" s="663"/>
      <c r="AKS47" s="663"/>
      <c r="AKT47" s="663"/>
      <c r="AKU47" s="663"/>
      <c r="AKV47" s="663"/>
      <c r="AKW47" s="663"/>
      <c r="AKX47" s="663"/>
      <c r="AKY47" s="663"/>
      <c r="AKZ47" s="663"/>
      <c r="ALA47" s="663"/>
      <c r="ALB47" s="663"/>
      <c r="ALC47" s="663"/>
      <c r="ALD47" s="663"/>
      <c r="ALE47" s="663"/>
      <c r="ALF47" s="663"/>
      <c r="ALG47" s="663"/>
      <c r="ALH47" s="663"/>
      <c r="ALI47" s="663"/>
      <c r="ALJ47" s="663"/>
      <c r="ALK47" s="663"/>
      <c r="ALL47" s="663"/>
      <c r="ALM47" s="663"/>
      <c r="ALN47" s="663"/>
      <c r="ALO47" s="663"/>
      <c r="ALP47" s="663"/>
      <c r="ALQ47" s="663"/>
      <c r="ALR47" s="663"/>
      <c r="ALS47" s="663"/>
      <c r="ALT47" s="663"/>
      <c r="ALU47" s="663"/>
      <c r="ALV47" s="663"/>
      <c r="ALW47" s="663"/>
      <c r="ALX47" s="663"/>
      <c r="ALY47" s="663"/>
      <c r="ALZ47" s="663"/>
      <c r="AMA47" s="663"/>
      <c r="AMB47" s="663"/>
      <c r="AMC47" s="663"/>
      <c r="AMD47" s="663"/>
      <c r="AME47" s="663"/>
      <c r="AMF47" s="663"/>
      <c r="AMG47" s="663"/>
      <c r="AMH47" s="663"/>
      <c r="AMI47" s="663"/>
      <c r="AMJ47" s="663"/>
      <c r="AMK47" s="663"/>
      <c r="AML47" s="663"/>
      <c r="AMM47" s="663"/>
      <c r="AMN47" s="663"/>
      <c r="AMO47" s="663"/>
      <c r="AMP47" s="663"/>
      <c r="AMQ47" s="663"/>
      <c r="AMR47" s="663"/>
      <c r="AMS47" s="663"/>
      <c r="AMT47" s="663"/>
      <c r="AMU47" s="663"/>
      <c r="AMV47" s="663"/>
      <c r="AMW47" s="663"/>
      <c r="AMX47" s="663"/>
      <c r="AMY47" s="663"/>
      <c r="AMZ47" s="663"/>
      <c r="ANA47" s="663"/>
      <c r="ANB47" s="663"/>
      <c r="ANC47" s="663"/>
      <c r="AND47" s="663"/>
      <c r="ANE47" s="663"/>
      <c r="ANF47" s="663"/>
      <c r="ANG47" s="663"/>
      <c r="ANH47" s="663"/>
      <c r="ANI47" s="663"/>
      <c r="ANJ47" s="663"/>
      <c r="ANK47" s="663"/>
      <c r="ANL47" s="663"/>
      <c r="ANM47" s="663"/>
      <c r="ANN47" s="663"/>
      <c r="ANO47" s="663"/>
      <c r="ANP47" s="663"/>
      <c r="ANQ47" s="663"/>
      <c r="ANR47" s="663"/>
      <c r="ANS47" s="663"/>
      <c r="ANT47" s="663"/>
      <c r="ANU47" s="663"/>
      <c r="ANV47" s="663"/>
      <c r="ANW47" s="663"/>
      <c r="ANX47" s="663"/>
      <c r="ANY47" s="663"/>
      <c r="ANZ47" s="663"/>
      <c r="AOA47" s="663"/>
      <c r="AOB47" s="663"/>
      <c r="AOC47" s="663"/>
      <c r="AOD47" s="663"/>
      <c r="AOE47" s="663"/>
      <c r="AOF47" s="663"/>
      <c r="AOG47" s="663"/>
      <c r="AOH47" s="663"/>
      <c r="AOI47" s="663"/>
      <c r="AOJ47" s="663"/>
      <c r="AOK47" s="663"/>
      <c r="AOL47" s="663"/>
      <c r="AOM47" s="663"/>
      <c r="AON47" s="663"/>
      <c r="AOO47" s="663"/>
      <c r="AOP47" s="663"/>
      <c r="AOQ47" s="663"/>
      <c r="AOR47" s="663"/>
      <c r="AOS47" s="663"/>
      <c r="AOT47" s="663"/>
      <c r="AOU47" s="663"/>
      <c r="AOV47" s="663"/>
      <c r="AOW47" s="663"/>
      <c r="AOX47" s="663"/>
      <c r="AOY47" s="663"/>
      <c r="AOZ47" s="663"/>
      <c r="APA47" s="663"/>
      <c r="APB47" s="663"/>
      <c r="APC47" s="663"/>
      <c r="APD47" s="663"/>
      <c r="APE47" s="663"/>
      <c r="APF47" s="663"/>
      <c r="APG47" s="663"/>
      <c r="APH47" s="663"/>
      <c r="API47" s="663"/>
      <c r="APJ47" s="663"/>
      <c r="APK47" s="663"/>
      <c r="APL47" s="663"/>
      <c r="APM47" s="663"/>
      <c r="APN47" s="663"/>
      <c r="APO47" s="663"/>
      <c r="APP47" s="663"/>
      <c r="APQ47" s="663"/>
      <c r="APR47" s="663"/>
      <c r="APS47" s="663"/>
      <c r="APT47" s="663"/>
      <c r="APU47" s="663"/>
      <c r="APV47" s="663"/>
      <c r="APW47" s="663"/>
      <c r="APX47" s="663"/>
      <c r="APY47" s="663"/>
      <c r="APZ47" s="663"/>
      <c r="AQA47" s="663"/>
      <c r="AQB47" s="663"/>
      <c r="AQC47" s="663"/>
      <c r="AQD47" s="663"/>
      <c r="AQE47" s="663"/>
      <c r="AQF47" s="663"/>
      <c r="AQG47" s="663"/>
      <c r="AQH47" s="663"/>
      <c r="AQI47" s="663"/>
      <c r="AQJ47" s="663"/>
      <c r="AQK47" s="663"/>
      <c r="AQL47" s="663"/>
      <c r="AQM47" s="663"/>
      <c r="AQN47" s="663"/>
      <c r="AQO47" s="663"/>
      <c r="AQP47" s="663"/>
      <c r="AQQ47" s="663"/>
      <c r="AQR47" s="663"/>
      <c r="AQS47" s="663"/>
      <c r="AQT47" s="663"/>
      <c r="AQU47" s="663"/>
      <c r="AQV47" s="663"/>
      <c r="AQW47" s="663"/>
      <c r="AQX47" s="663"/>
      <c r="AQY47" s="663"/>
      <c r="AQZ47" s="663"/>
      <c r="ARA47" s="663"/>
      <c r="ARB47" s="663"/>
      <c r="ARC47" s="663"/>
      <c r="ARD47" s="663"/>
      <c r="ARE47" s="663"/>
      <c r="ARF47" s="663"/>
      <c r="ARG47" s="663"/>
      <c r="ARH47" s="663"/>
      <c r="ARI47" s="663"/>
      <c r="ARJ47" s="663"/>
      <c r="ARK47" s="663"/>
      <c r="ARL47" s="663"/>
      <c r="ARM47" s="663"/>
      <c r="ARN47" s="663"/>
      <c r="ARO47" s="663"/>
      <c r="ARP47" s="663"/>
      <c r="ARQ47" s="663"/>
      <c r="ARR47" s="663"/>
      <c r="ARS47" s="663"/>
      <c r="ART47" s="663"/>
      <c r="ARU47" s="663"/>
      <c r="ARV47" s="663"/>
      <c r="ARW47" s="663"/>
      <c r="ARX47" s="663"/>
      <c r="ARY47" s="663"/>
      <c r="ARZ47" s="663"/>
      <c r="ASA47" s="663"/>
      <c r="ASB47" s="663"/>
      <c r="ASC47" s="663"/>
      <c r="ASD47" s="663"/>
      <c r="ASE47" s="663"/>
      <c r="ASF47" s="663"/>
      <c r="ASG47" s="663"/>
      <c r="ASH47" s="663"/>
      <c r="ASI47" s="663"/>
      <c r="ASJ47" s="663"/>
      <c r="ASK47" s="663"/>
      <c r="ASL47" s="663"/>
      <c r="ASM47" s="663"/>
      <c r="ASN47" s="663"/>
      <c r="ASO47" s="663"/>
      <c r="ASP47" s="663"/>
      <c r="ASQ47" s="663"/>
      <c r="ASR47" s="663"/>
      <c r="ASS47" s="663"/>
      <c r="AST47" s="663"/>
      <c r="ASU47" s="663"/>
      <c r="ASV47" s="663"/>
      <c r="ASW47" s="663"/>
      <c r="ASX47" s="663"/>
      <c r="ASY47" s="663"/>
      <c r="ASZ47" s="663"/>
      <c r="ATA47" s="663"/>
      <c r="ATB47" s="663"/>
      <c r="ATC47" s="663"/>
      <c r="ATD47" s="663"/>
      <c r="ATE47" s="663"/>
      <c r="ATF47" s="663"/>
      <c r="ATG47" s="663"/>
      <c r="ATH47" s="663"/>
      <c r="ATI47" s="663"/>
      <c r="ATJ47" s="663"/>
      <c r="ATK47" s="663"/>
      <c r="ATL47" s="663"/>
      <c r="ATM47" s="663"/>
      <c r="ATN47" s="663"/>
      <c r="ATO47" s="663"/>
      <c r="ATP47" s="663"/>
      <c r="ATQ47" s="663"/>
      <c r="ATR47" s="663"/>
      <c r="ATS47" s="663"/>
      <c r="ATT47" s="663"/>
      <c r="ATU47" s="663"/>
      <c r="ATV47" s="663"/>
      <c r="ATW47" s="663"/>
      <c r="ATX47" s="663"/>
      <c r="ATY47" s="663"/>
      <c r="ATZ47" s="663"/>
      <c r="AUA47" s="663"/>
      <c r="AUB47" s="663"/>
      <c r="AUC47" s="663"/>
      <c r="AUD47" s="663"/>
      <c r="AUE47" s="663"/>
      <c r="AUF47" s="663"/>
      <c r="AUG47" s="663"/>
      <c r="AUH47" s="663"/>
      <c r="AUI47" s="663"/>
      <c r="AUJ47" s="663"/>
      <c r="AUK47" s="663"/>
      <c r="AUL47" s="663"/>
      <c r="AUM47" s="663"/>
      <c r="AUN47" s="663"/>
      <c r="AUO47" s="663"/>
      <c r="AUP47" s="663"/>
      <c r="AUQ47" s="663"/>
      <c r="AUR47" s="663"/>
      <c r="AUS47" s="663"/>
      <c r="AUT47" s="663"/>
      <c r="AUU47" s="663"/>
      <c r="AUV47" s="663"/>
      <c r="AUW47" s="663"/>
      <c r="AUX47" s="663"/>
      <c r="AUY47" s="663"/>
      <c r="AUZ47" s="663"/>
      <c r="AVA47" s="663"/>
      <c r="AVB47" s="663"/>
      <c r="AVC47" s="663"/>
      <c r="AVD47" s="663"/>
      <c r="AVE47" s="663"/>
      <c r="AVF47" s="663"/>
      <c r="AVG47" s="663"/>
      <c r="AVH47" s="663"/>
      <c r="AVI47" s="663"/>
      <c r="AVJ47" s="663"/>
      <c r="AVK47" s="663"/>
      <c r="AVL47" s="663"/>
      <c r="AVM47" s="663"/>
      <c r="AVN47" s="663"/>
      <c r="AVO47" s="663"/>
      <c r="AVP47" s="663"/>
      <c r="AVQ47" s="663"/>
      <c r="AVR47" s="663"/>
      <c r="AVS47" s="663"/>
      <c r="AVT47" s="663"/>
      <c r="AVU47" s="663"/>
      <c r="AVV47" s="663"/>
      <c r="AVW47" s="663"/>
      <c r="AVX47" s="663"/>
      <c r="AVY47" s="663"/>
      <c r="AVZ47" s="663"/>
      <c r="AWA47" s="663"/>
      <c r="AWB47" s="663"/>
      <c r="AWC47" s="663"/>
      <c r="AWD47" s="663"/>
      <c r="AWE47" s="663"/>
      <c r="AWF47" s="663"/>
      <c r="AWG47" s="663"/>
      <c r="AWH47" s="663"/>
      <c r="AWI47" s="663"/>
      <c r="AWJ47" s="663"/>
      <c r="AWK47" s="663"/>
      <c r="AWL47" s="663"/>
      <c r="AWM47" s="663"/>
      <c r="AWN47" s="663"/>
      <c r="AWO47" s="663"/>
      <c r="AWP47" s="663"/>
      <c r="AWQ47" s="663"/>
      <c r="AWR47" s="663"/>
      <c r="AWS47" s="663"/>
      <c r="AWT47" s="663"/>
      <c r="AWU47" s="663"/>
      <c r="AWV47" s="663"/>
      <c r="AWW47" s="663"/>
      <c r="AWX47" s="663"/>
      <c r="AWY47" s="663"/>
      <c r="AWZ47" s="663"/>
      <c r="AXA47" s="663"/>
      <c r="AXB47" s="663"/>
      <c r="AXC47" s="663"/>
      <c r="AXD47" s="663"/>
      <c r="AXE47" s="663"/>
      <c r="AXF47" s="663"/>
      <c r="AXG47" s="663"/>
      <c r="AXH47" s="663"/>
      <c r="AXI47" s="663"/>
      <c r="AXJ47" s="663"/>
      <c r="AXK47" s="663"/>
      <c r="AXL47" s="663"/>
      <c r="AXM47" s="663"/>
      <c r="AXN47" s="663"/>
      <c r="AXO47" s="663"/>
      <c r="AXP47" s="663"/>
      <c r="AXQ47" s="663"/>
      <c r="AXR47" s="663"/>
      <c r="AXS47" s="663"/>
      <c r="AXT47" s="663"/>
      <c r="AXU47" s="663"/>
      <c r="AXV47" s="663"/>
      <c r="AXW47" s="663"/>
      <c r="AXX47" s="663"/>
      <c r="AXY47" s="663"/>
      <c r="AXZ47" s="663"/>
      <c r="AYA47" s="663"/>
      <c r="AYB47" s="663"/>
      <c r="AYC47" s="663"/>
      <c r="AYD47" s="663"/>
      <c r="AYE47" s="663"/>
      <c r="AYF47" s="663"/>
      <c r="AYG47" s="663"/>
      <c r="AYH47" s="663"/>
      <c r="AYI47" s="663"/>
      <c r="AYJ47" s="663"/>
      <c r="AYK47" s="663"/>
      <c r="AYL47" s="663"/>
      <c r="AYM47" s="663"/>
      <c r="AYN47" s="663"/>
      <c r="AYO47" s="663"/>
      <c r="AYP47" s="663"/>
      <c r="AYQ47" s="663"/>
      <c r="AYR47" s="663"/>
      <c r="AYS47" s="663"/>
      <c r="AYT47" s="663"/>
      <c r="AYU47" s="663"/>
      <c r="AYV47" s="663"/>
      <c r="AYW47" s="663"/>
      <c r="AYX47" s="663"/>
      <c r="AYY47" s="663"/>
      <c r="AYZ47" s="663"/>
      <c r="AZA47" s="663"/>
      <c r="AZB47" s="663"/>
      <c r="AZC47" s="663"/>
      <c r="AZD47" s="663"/>
      <c r="AZE47" s="663"/>
      <c r="AZF47" s="663"/>
      <c r="AZG47" s="663"/>
      <c r="AZH47" s="663"/>
      <c r="AZI47" s="663"/>
      <c r="AZJ47" s="663"/>
      <c r="AZK47" s="663"/>
      <c r="AZL47" s="663"/>
      <c r="AZM47" s="663"/>
      <c r="AZN47" s="663"/>
      <c r="AZO47" s="663"/>
      <c r="AZP47" s="663"/>
      <c r="AZQ47" s="663"/>
      <c r="AZR47" s="663"/>
      <c r="AZS47" s="663"/>
      <c r="AZT47" s="663"/>
      <c r="AZU47" s="663"/>
      <c r="AZV47" s="663"/>
      <c r="AZW47" s="663"/>
      <c r="AZX47" s="663"/>
      <c r="AZY47" s="663"/>
      <c r="AZZ47" s="663"/>
      <c r="BAA47" s="663"/>
      <c r="BAB47" s="663"/>
      <c r="BAC47" s="663"/>
      <c r="BAD47" s="663"/>
      <c r="BAE47" s="663"/>
      <c r="BAF47" s="663"/>
      <c r="BAG47" s="663"/>
      <c r="BAH47" s="663"/>
      <c r="BAI47" s="663"/>
      <c r="BAJ47" s="663"/>
      <c r="BAK47" s="663"/>
      <c r="BAL47" s="663"/>
      <c r="BAM47" s="663"/>
      <c r="BAN47" s="663"/>
    </row>
    <row r="48" spans="1:1392" s="685" customFormat="1" ht="24.75" customHeight="1" thickTop="1" thickBot="1">
      <c r="A48" s="679" t="s">
        <v>793</v>
      </c>
      <c r="B48" s="679" t="s">
        <v>382</v>
      </c>
      <c r="C48" s="679" t="s">
        <v>345</v>
      </c>
      <c r="D48" s="679"/>
      <c r="E48" s="679"/>
      <c r="F48" s="679"/>
      <c r="G48" s="679"/>
      <c r="H48" s="680" t="s">
        <v>795</v>
      </c>
      <c r="I48" s="681">
        <v>9505975464</v>
      </c>
      <c r="J48" s="681">
        <v>3734884972.5900002</v>
      </c>
      <c r="K48" s="681">
        <v>3732396156.9899998</v>
      </c>
      <c r="L48" s="681">
        <v>3732396156.9899998</v>
      </c>
      <c r="M48" s="682"/>
      <c r="N48" s="682"/>
      <c r="O48" s="682"/>
      <c r="P48" s="682"/>
      <c r="Q48" s="682"/>
      <c r="R48" s="682"/>
      <c r="S48" s="682"/>
      <c r="T48" s="682"/>
      <c r="U48" s="682"/>
      <c r="V48" s="682"/>
      <c r="W48" s="682"/>
      <c r="X48" s="682"/>
      <c r="Y48" s="683">
        <f t="shared" si="19"/>
        <v>9505975464</v>
      </c>
      <c r="Z48" s="683">
        <f t="shared" si="19"/>
        <v>3734884972.5900002</v>
      </c>
      <c r="AA48" s="683">
        <f t="shared" si="19"/>
        <v>3732396156.9899998</v>
      </c>
      <c r="AB48" s="683">
        <f t="shared" si="19"/>
        <v>3732396156.9899998</v>
      </c>
      <c r="AC48" s="684"/>
      <c r="AD48" s="662"/>
      <c r="AE48" s="662"/>
      <c r="AF48" s="662"/>
      <c r="AG48" s="662"/>
      <c r="AH48" s="662"/>
      <c r="AI48" s="662"/>
      <c r="AJ48" s="662"/>
      <c r="AK48" s="662"/>
      <c r="AL48" s="662"/>
      <c r="AM48" s="662"/>
      <c r="AN48" s="662"/>
      <c r="AO48" s="662"/>
      <c r="AP48" s="662"/>
      <c r="AQ48" s="662"/>
      <c r="AR48" s="662"/>
      <c r="AS48" s="662"/>
      <c r="AT48" s="662"/>
      <c r="AU48" s="662"/>
      <c r="AV48" s="662"/>
      <c r="AW48" s="663"/>
      <c r="AX48" s="663"/>
      <c r="AY48" s="663"/>
      <c r="AZ48" s="663"/>
      <c r="BA48" s="663"/>
      <c r="BB48" s="663"/>
      <c r="BC48" s="663"/>
      <c r="BD48" s="663"/>
      <c r="BE48" s="663"/>
      <c r="BF48" s="663"/>
      <c r="BG48" s="663"/>
      <c r="BH48" s="663"/>
      <c r="BI48" s="663"/>
      <c r="BJ48" s="663"/>
      <c r="BK48" s="663"/>
      <c r="BL48" s="663"/>
      <c r="BM48" s="663"/>
      <c r="BN48" s="663"/>
      <c r="BO48" s="663"/>
      <c r="BP48" s="663"/>
      <c r="BQ48" s="663"/>
      <c r="BR48" s="663"/>
      <c r="BS48" s="663"/>
      <c r="BT48" s="663"/>
      <c r="BU48" s="663"/>
      <c r="BV48" s="663"/>
      <c r="BW48" s="663"/>
      <c r="BX48" s="663"/>
      <c r="BY48" s="663"/>
      <c r="BZ48" s="663"/>
      <c r="CA48" s="663"/>
      <c r="CB48" s="663"/>
      <c r="CC48" s="663"/>
      <c r="CD48" s="663"/>
      <c r="CE48" s="663"/>
      <c r="CF48" s="663"/>
      <c r="CG48" s="663"/>
      <c r="CH48" s="663"/>
      <c r="CI48" s="663"/>
      <c r="CJ48" s="663"/>
      <c r="CK48" s="663"/>
      <c r="CL48" s="663"/>
      <c r="CM48" s="663"/>
      <c r="CN48" s="663"/>
      <c r="CO48" s="663"/>
      <c r="CP48" s="663"/>
      <c r="CQ48" s="663"/>
      <c r="CR48" s="663"/>
      <c r="CS48" s="663"/>
      <c r="CT48" s="663"/>
      <c r="CU48" s="663"/>
      <c r="CV48" s="663"/>
      <c r="CW48" s="663"/>
      <c r="CX48" s="663"/>
      <c r="CY48" s="663"/>
      <c r="CZ48" s="663"/>
      <c r="DA48" s="663"/>
      <c r="DB48" s="663"/>
      <c r="DC48" s="663"/>
      <c r="DD48" s="663"/>
      <c r="DE48" s="663"/>
      <c r="DF48" s="663"/>
      <c r="DG48" s="663"/>
      <c r="DH48" s="663"/>
      <c r="DI48" s="663"/>
      <c r="DJ48" s="663"/>
      <c r="DK48" s="663"/>
      <c r="DL48" s="663"/>
      <c r="DM48" s="663"/>
      <c r="DN48" s="663"/>
      <c r="DO48" s="663"/>
      <c r="DP48" s="663"/>
      <c r="DQ48" s="663"/>
      <c r="DR48" s="663"/>
      <c r="DS48" s="663"/>
      <c r="DT48" s="663"/>
      <c r="DU48" s="663"/>
      <c r="DV48" s="663"/>
      <c r="DW48" s="663"/>
      <c r="DX48" s="663"/>
      <c r="DY48" s="663"/>
      <c r="DZ48" s="663"/>
      <c r="EA48" s="663"/>
      <c r="EB48" s="663"/>
      <c r="EC48" s="663"/>
      <c r="ED48" s="663"/>
      <c r="EE48" s="663"/>
      <c r="EF48" s="663"/>
      <c r="EG48" s="663"/>
      <c r="EH48" s="663"/>
      <c r="EI48" s="663"/>
      <c r="EJ48" s="663"/>
      <c r="EK48" s="663"/>
      <c r="EL48" s="663"/>
      <c r="EM48" s="663"/>
      <c r="EN48" s="663"/>
      <c r="EO48" s="663"/>
      <c r="EP48" s="663"/>
      <c r="EQ48" s="663"/>
      <c r="ER48" s="663"/>
      <c r="ES48" s="663"/>
      <c r="ET48" s="663"/>
      <c r="EU48" s="663"/>
      <c r="EV48" s="663"/>
      <c r="EW48" s="663"/>
      <c r="EX48" s="663"/>
      <c r="EY48" s="663"/>
      <c r="EZ48" s="663"/>
      <c r="FA48" s="663"/>
      <c r="FB48" s="663"/>
      <c r="FC48" s="663"/>
      <c r="FD48" s="663"/>
      <c r="FE48" s="663"/>
      <c r="FF48" s="663"/>
      <c r="FG48" s="663"/>
      <c r="FH48" s="663"/>
      <c r="FI48" s="663"/>
      <c r="FJ48" s="663"/>
      <c r="FK48" s="663"/>
      <c r="FL48" s="663"/>
      <c r="FM48" s="663"/>
      <c r="FN48" s="663"/>
      <c r="FO48" s="663"/>
      <c r="FP48" s="663"/>
      <c r="FQ48" s="663"/>
      <c r="FR48" s="663"/>
      <c r="FS48" s="663"/>
      <c r="FT48" s="663"/>
      <c r="FU48" s="663"/>
      <c r="FV48" s="663"/>
      <c r="FW48" s="663"/>
      <c r="FX48" s="663"/>
      <c r="FY48" s="663"/>
      <c r="FZ48" s="663"/>
      <c r="GA48" s="663"/>
      <c r="GB48" s="663"/>
      <c r="GC48" s="663"/>
      <c r="GD48" s="663"/>
      <c r="GE48" s="663"/>
      <c r="GF48" s="663"/>
      <c r="GG48" s="663"/>
      <c r="GH48" s="663"/>
      <c r="GI48" s="663"/>
      <c r="GJ48" s="663"/>
      <c r="GK48" s="663"/>
      <c r="GL48" s="663"/>
      <c r="GM48" s="663"/>
      <c r="GN48" s="663"/>
      <c r="GO48" s="663"/>
      <c r="GP48" s="663"/>
      <c r="GQ48" s="663"/>
      <c r="GR48" s="663"/>
      <c r="GS48" s="663"/>
      <c r="GT48" s="663"/>
      <c r="GU48" s="663"/>
      <c r="GV48" s="663"/>
      <c r="GW48" s="663"/>
      <c r="GX48" s="663"/>
      <c r="GY48" s="663"/>
      <c r="GZ48" s="663"/>
      <c r="HA48" s="663"/>
      <c r="HB48" s="663"/>
      <c r="HC48" s="663"/>
      <c r="HD48" s="663"/>
      <c r="HE48" s="663"/>
      <c r="HF48" s="663"/>
      <c r="HG48" s="663"/>
      <c r="HH48" s="663"/>
      <c r="HI48" s="663"/>
      <c r="HJ48" s="663"/>
      <c r="HK48" s="663"/>
      <c r="HL48" s="663"/>
      <c r="HM48" s="663"/>
      <c r="HN48" s="663"/>
      <c r="HO48" s="663"/>
      <c r="HP48" s="663"/>
      <c r="HQ48" s="663"/>
      <c r="HR48" s="663"/>
      <c r="HS48" s="663"/>
      <c r="HT48" s="663"/>
      <c r="HU48" s="663"/>
      <c r="HV48" s="663"/>
      <c r="HW48" s="663"/>
      <c r="HX48" s="663"/>
      <c r="HY48" s="663"/>
      <c r="HZ48" s="663"/>
      <c r="IA48" s="663"/>
      <c r="IB48" s="663"/>
      <c r="IC48" s="663"/>
      <c r="ID48" s="663"/>
      <c r="IE48" s="663"/>
      <c r="IF48" s="663"/>
      <c r="IG48" s="663"/>
      <c r="IH48" s="663"/>
      <c r="II48" s="663"/>
      <c r="IJ48" s="663"/>
      <c r="IK48" s="663"/>
      <c r="IL48" s="663"/>
      <c r="IM48" s="663"/>
      <c r="IN48" s="663"/>
      <c r="IO48" s="663"/>
      <c r="IP48" s="663"/>
      <c r="IQ48" s="663"/>
      <c r="IR48" s="663"/>
      <c r="IS48" s="663"/>
      <c r="IT48" s="663"/>
      <c r="IU48" s="663"/>
      <c r="IV48" s="663"/>
      <c r="IW48" s="663"/>
      <c r="IX48" s="663"/>
      <c r="IY48" s="663"/>
      <c r="IZ48" s="663"/>
      <c r="JA48" s="663"/>
      <c r="JB48" s="663"/>
      <c r="JC48" s="663"/>
      <c r="JD48" s="663"/>
      <c r="JE48" s="663"/>
      <c r="JF48" s="663"/>
      <c r="JG48" s="663"/>
      <c r="JH48" s="663"/>
      <c r="JI48" s="663"/>
      <c r="JJ48" s="663"/>
      <c r="JK48" s="663"/>
      <c r="JL48" s="663"/>
      <c r="JM48" s="663"/>
      <c r="JN48" s="663"/>
      <c r="JO48" s="663"/>
      <c r="JP48" s="663"/>
      <c r="JQ48" s="663"/>
      <c r="JR48" s="663"/>
      <c r="JS48" s="663"/>
      <c r="JT48" s="663"/>
      <c r="JU48" s="663"/>
      <c r="JV48" s="663"/>
      <c r="JW48" s="663"/>
      <c r="JX48" s="663"/>
      <c r="JY48" s="663"/>
      <c r="JZ48" s="663"/>
      <c r="KA48" s="663"/>
      <c r="KB48" s="663"/>
      <c r="KC48" s="663"/>
      <c r="KD48" s="663"/>
      <c r="KE48" s="663"/>
      <c r="KF48" s="663"/>
      <c r="KG48" s="663"/>
      <c r="KH48" s="663"/>
      <c r="KI48" s="663"/>
      <c r="KJ48" s="663"/>
      <c r="KK48" s="663"/>
      <c r="KL48" s="663"/>
      <c r="KM48" s="663"/>
      <c r="KN48" s="663"/>
      <c r="KO48" s="663"/>
      <c r="KP48" s="663"/>
      <c r="KQ48" s="663"/>
      <c r="KR48" s="663"/>
      <c r="KS48" s="663"/>
      <c r="KT48" s="663"/>
      <c r="KU48" s="663"/>
      <c r="KV48" s="663"/>
      <c r="KW48" s="663"/>
      <c r="KX48" s="663"/>
      <c r="KY48" s="663"/>
      <c r="KZ48" s="663"/>
      <c r="LA48" s="663"/>
      <c r="LB48" s="663"/>
      <c r="LC48" s="663"/>
      <c r="LD48" s="663"/>
      <c r="LE48" s="663"/>
      <c r="LF48" s="663"/>
      <c r="LG48" s="663"/>
      <c r="LH48" s="663"/>
      <c r="LI48" s="663"/>
      <c r="LJ48" s="663"/>
      <c r="LK48" s="663"/>
      <c r="LL48" s="663"/>
      <c r="LM48" s="663"/>
      <c r="LN48" s="663"/>
      <c r="LO48" s="663"/>
      <c r="LP48" s="663"/>
      <c r="LQ48" s="663"/>
      <c r="LR48" s="663"/>
      <c r="LS48" s="663"/>
      <c r="LT48" s="663"/>
      <c r="LU48" s="663"/>
      <c r="LV48" s="663"/>
      <c r="LW48" s="663"/>
      <c r="LX48" s="663"/>
      <c r="LY48" s="663"/>
      <c r="LZ48" s="663"/>
      <c r="MA48" s="663"/>
      <c r="MB48" s="663"/>
      <c r="MC48" s="663"/>
      <c r="MD48" s="663"/>
      <c r="ME48" s="663"/>
      <c r="MF48" s="663"/>
      <c r="MG48" s="663"/>
      <c r="MH48" s="663"/>
      <c r="MI48" s="663"/>
      <c r="MJ48" s="663"/>
      <c r="MK48" s="663"/>
      <c r="ML48" s="663"/>
      <c r="MM48" s="663"/>
      <c r="MN48" s="663"/>
      <c r="MO48" s="663"/>
      <c r="MP48" s="663"/>
      <c r="MQ48" s="663"/>
      <c r="MR48" s="663"/>
      <c r="MS48" s="663"/>
      <c r="MT48" s="663"/>
      <c r="MU48" s="663"/>
      <c r="MV48" s="663"/>
      <c r="MW48" s="663"/>
      <c r="MX48" s="663"/>
      <c r="MY48" s="663"/>
      <c r="MZ48" s="663"/>
      <c r="NA48" s="663"/>
      <c r="NB48" s="663"/>
      <c r="NC48" s="663"/>
      <c r="ND48" s="663"/>
      <c r="NE48" s="663"/>
      <c r="NF48" s="663"/>
      <c r="NG48" s="663"/>
      <c r="NH48" s="663"/>
      <c r="NI48" s="663"/>
      <c r="NJ48" s="663"/>
      <c r="NK48" s="663"/>
      <c r="NL48" s="663"/>
      <c r="NM48" s="663"/>
      <c r="NN48" s="663"/>
      <c r="NO48" s="663"/>
      <c r="NP48" s="663"/>
      <c r="NQ48" s="663"/>
      <c r="NR48" s="663"/>
      <c r="NS48" s="663"/>
      <c r="NT48" s="663"/>
      <c r="NU48" s="663"/>
      <c r="NV48" s="663"/>
      <c r="NW48" s="663"/>
      <c r="NX48" s="663"/>
      <c r="NY48" s="663"/>
      <c r="NZ48" s="663"/>
      <c r="OA48" s="663"/>
      <c r="OB48" s="663"/>
      <c r="OC48" s="663"/>
      <c r="OD48" s="663"/>
      <c r="OE48" s="663"/>
      <c r="OF48" s="663"/>
      <c r="OG48" s="663"/>
      <c r="OH48" s="663"/>
      <c r="OI48" s="663"/>
      <c r="OJ48" s="663"/>
      <c r="OK48" s="663"/>
      <c r="OL48" s="663"/>
      <c r="OM48" s="663"/>
      <c r="ON48" s="663"/>
      <c r="OO48" s="663"/>
      <c r="OP48" s="663"/>
      <c r="OQ48" s="663"/>
      <c r="OR48" s="663"/>
      <c r="OS48" s="663"/>
      <c r="OT48" s="663"/>
      <c r="OU48" s="663"/>
      <c r="OV48" s="663"/>
      <c r="OW48" s="663"/>
      <c r="OX48" s="663"/>
      <c r="OY48" s="663"/>
      <c r="OZ48" s="663"/>
      <c r="PA48" s="663"/>
      <c r="PB48" s="663"/>
      <c r="PC48" s="663"/>
      <c r="PD48" s="663"/>
      <c r="PE48" s="663"/>
      <c r="PF48" s="663"/>
      <c r="PG48" s="663"/>
      <c r="PH48" s="663"/>
      <c r="PI48" s="663"/>
      <c r="PJ48" s="663"/>
      <c r="PK48" s="663"/>
      <c r="PL48" s="663"/>
      <c r="PM48" s="663"/>
      <c r="PN48" s="663"/>
      <c r="PO48" s="663"/>
      <c r="PP48" s="663"/>
      <c r="PQ48" s="663"/>
      <c r="PR48" s="663"/>
      <c r="PS48" s="663"/>
      <c r="PT48" s="663"/>
      <c r="PU48" s="663"/>
      <c r="PV48" s="663"/>
      <c r="PW48" s="663"/>
      <c r="PX48" s="663"/>
      <c r="PY48" s="663"/>
      <c r="PZ48" s="663"/>
      <c r="QA48" s="663"/>
      <c r="QB48" s="663"/>
      <c r="QC48" s="663"/>
      <c r="QD48" s="663"/>
      <c r="QE48" s="663"/>
      <c r="QF48" s="663"/>
      <c r="QG48" s="663"/>
      <c r="QH48" s="663"/>
      <c r="QI48" s="663"/>
      <c r="QJ48" s="663"/>
      <c r="QK48" s="663"/>
      <c r="QL48" s="663"/>
      <c r="QM48" s="663"/>
      <c r="QN48" s="663"/>
      <c r="QO48" s="663"/>
      <c r="QP48" s="663"/>
      <c r="QQ48" s="663"/>
      <c r="QR48" s="663"/>
      <c r="QS48" s="663"/>
      <c r="QT48" s="663"/>
      <c r="QU48" s="663"/>
      <c r="QV48" s="663"/>
      <c r="QW48" s="663"/>
      <c r="QX48" s="663"/>
      <c r="QY48" s="663"/>
      <c r="QZ48" s="663"/>
      <c r="RA48" s="663"/>
      <c r="RB48" s="663"/>
      <c r="RC48" s="663"/>
      <c r="RD48" s="663"/>
      <c r="RE48" s="663"/>
      <c r="RF48" s="663"/>
      <c r="RG48" s="663"/>
      <c r="RH48" s="663"/>
      <c r="RI48" s="663"/>
      <c r="RJ48" s="663"/>
      <c r="RK48" s="663"/>
      <c r="RL48" s="663"/>
      <c r="RM48" s="663"/>
      <c r="RN48" s="663"/>
      <c r="RO48" s="663"/>
      <c r="RP48" s="663"/>
      <c r="RQ48" s="663"/>
      <c r="RR48" s="663"/>
      <c r="RS48" s="663"/>
      <c r="RT48" s="663"/>
      <c r="RU48" s="663"/>
      <c r="RV48" s="663"/>
      <c r="RW48" s="663"/>
      <c r="RX48" s="663"/>
      <c r="RY48" s="663"/>
      <c r="RZ48" s="663"/>
      <c r="SA48" s="663"/>
      <c r="SB48" s="663"/>
      <c r="SC48" s="663"/>
      <c r="SD48" s="663"/>
      <c r="SE48" s="663"/>
      <c r="SF48" s="663"/>
      <c r="SG48" s="663"/>
      <c r="SH48" s="663"/>
      <c r="SI48" s="663"/>
      <c r="SJ48" s="663"/>
      <c r="SK48" s="663"/>
      <c r="SL48" s="663"/>
      <c r="SM48" s="663"/>
      <c r="SN48" s="663"/>
      <c r="SO48" s="663"/>
      <c r="SP48" s="663"/>
      <c r="SQ48" s="663"/>
      <c r="SR48" s="663"/>
      <c r="SS48" s="663"/>
      <c r="ST48" s="663"/>
      <c r="SU48" s="663"/>
      <c r="SV48" s="663"/>
      <c r="SW48" s="663"/>
      <c r="SX48" s="663"/>
      <c r="SY48" s="663"/>
      <c r="SZ48" s="663"/>
      <c r="TA48" s="663"/>
      <c r="TB48" s="663"/>
      <c r="TC48" s="663"/>
      <c r="TD48" s="663"/>
      <c r="TE48" s="663"/>
      <c r="TF48" s="663"/>
      <c r="TG48" s="663"/>
      <c r="TH48" s="663"/>
      <c r="TI48" s="663"/>
      <c r="TJ48" s="663"/>
      <c r="TK48" s="663"/>
      <c r="TL48" s="663"/>
      <c r="TM48" s="663"/>
      <c r="TN48" s="663"/>
      <c r="TO48" s="663"/>
      <c r="TP48" s="663"/>
      <c r="TQ48" s="663"/>
      <c r="TR48" s="663"/>
      <c r="TS48" s="663"/>
      <c r="TT48" s="663"/>
      <c r="TU48" s="663"/>
      <c r="TV48" s="663"/>
      <c r="TW48" s="663"/>
      <c r="TX48" s="663"/>
      <c r="TY48" s="663"/>
      <c r="TZ48" s="663"/>
      <c r="UA48" s="663"/>
      <c r="UB48" s="663"/>
      <c r="UC48" s="663"/>
      <c r="UD48" s="663"/>
      <c r="UE48" s="663"/>
      <c r="UF48" s="663"/>
      <c r="UG48" s="663"/>
      <c r="UH48" s="663"/>
      <c r="UI48" s="663"/>
      <c r="UJ48" s="663"/>
      <c r="UK48" s="663"/>
      <c r="UL48" s="663"/>
      <c r="UM48" s="663"/>
      <c r="UN48" s="663"/>
      <c r="UO48" s="663"/>
      <c r="UP48" s="663"/>
      <c r="UQ48" s="663"/>
      <c r="UR48" s="663"/>
      <c r="US48" s="663"/>
      <c r="UT48" s="663"/>
      <c r="UU48" s="663"/>
      <c r="UV48" s="663"/>
      <c r="UW48" s="663"/>
      <c r="UX48" s="663"/>
      <c r="UY48" s="663"/>
      <c r="UZ48" s="663"/>
      <c r="VA48" s="663"/>
      <c r="VB48" s="663"/>
      <c r="VC48" s="663"/>
      <c r="VD48" s="663"/>
      <c r="VE48" s="663"/>
      <c r="VF48" s="663"/>
      <c r="VG48" s="663"/>
      <c r="VH48" s="663"/>
      <c r="VI48" s="663"/>
      <c r="VJ48" s="663"/>
      <c r="VK48" s="663"/>
      <c r="VL48" s="663"/>
      <c r="VM48" s="663"/>
      <c r="VN48" s="663"/>
      <c r="VO48" s="663"/>
      <c r="VP48" s="663"/>
      <c r="VQ48" s="663"/>
      <c r="VR48" s="663"/>
      <c r="VS48" s="663"/>
      <c r="VT48" s="663"/>
      <c r="VU48" s="663"/>
      <c r="VV48" s="663"/>
      <c r="VW48" s="663"/>
      <c r="VX48" s="663"/>
      <c r="VY48" s="663"/>
      <c r="VZ48" s="663"/>
      <c r="WA48" s="663"/>
      <c r="WB48" s="663"/>
      <c r="WC48" s="663"/>
      <c r="WD48" s="663"/>
      <c r="WE48" s="663"/>
      <c r="WF48" s="663"/>
      <c r="WG48" s="663"/>
      <c r="WH48" s="663"/>
      <c r="WI48" s="663"/>
      <c r="WJ48" s="663"/>
      <c r="WK48" s="663"/>
      <c r="WL48" s="663"/>
      <c r="WM48" s="663"/>
      <c r="WN48" s="663"/>
      <c r="WO48" s="663"/>
      <c r="WP48" s="663"/>
      <c r="WQ48" s="663"/>
      <c r="WR48" s="663"/>
      <c r="WS48" s="663"/>
      <c r="WT48" s="663"/>
      <c r="WU48" s="663"/>
      <c r="WV48" s="663"/>
      <c r="WW48" s="663"/>
      <c r="WX48" s="663"/>
      <c r="WY48" s="663"/>
      <c r="WZ48" s="663"/>
      <c r="XA48" s="663"/>
      <c r="XB48" s="663"/>
      <c r="XC48" s="663"/>
      <c r="XD48" s="663"/>
      <c r="XE48" s="663"/>
      <c r="XF48" s="663"/>
      <c r="XG48" s="663"/>
      <c r="XH48" s="663"/>
      <c r="XI48" s="663"/>
      <c r="XJ48" s="663"/>
      <c r="XK48" s="663"/>
      <c r="XL48" s="663"/>
      <c r="XM48" s="663"/>
      <c r="XN48" s="663"/>
      <c r="XO48" s="663"/>
      <c r="XP48" s="663"/>
      <c r="XQ48" s="663"/>
      <c r="XR48" s="663"/>
      <c r="XS48" s="663"/>
      <c r="XT48" s="663"/>
      <c r="XU48" s="663"/>
      <c r="XV48" s="663"/>
      <c r="XW48" s="663"/>
      <c r="XX48" s="663"/>
      <c r="XY48" s="663"/>
      <c r="XZ48" s="663"/>
      <c r="YA48" s="663"/>
      <c r="YB48" s="663"/>
      <c r="YC48" s="663"/>
      <c r="YD48" s="663"/>
      <c r="YE48" s="663"/>
      <c r="YF48" s="663"/>
      <c r="YG48" s="663"/>
      <c r="YH48" s="663"/>
      <c r="YI48" s="663"/>
      <c r="YJ48" s="663"/>
      <c r="YK48" s="663"/>
      <c r="YL48" s="663"/>
      <c r="YM48" s="663"/>
      <c r="YN48" s="663"/>
      <c r="YO48" s="663"/>
      <c r="YP48" s="663"/>
      <c r="YQ48" s="663"/>
      <c r="YR48" s="663"/>
      <c r="YS48" s="663"/>
      <c r="YT48" s="663"/>
      <c r="YU48" s="663"/>
      <c r="YV48" s="663"/>
      <c r="YW48" s="663"/>
      <c r="YX48" s="663"/>
      <c r="YY48" s="663"/>
      <c r="YZ48" s="663"/>
      <c r="ZA48" s="663"/>
      <c r="ZB48" s="663"/>
      <c r="ZC48" s="663"/>
      <c r="ZD48" s="663"/>
      <c r="ZE48" s="663"/>
      <c r="ZF48" s="663"/>
      <c r="ZG48" s="663"/>
      <c r="ZH48" s="663"/>
      <c r="ZI48" s="663"/>
      <c r="ZJ48" s="663"/>
      <c r="ZK48" s="663"/>
      <c r="ZL48" s="663"/>
      <c r="ZM48" s="663"/>
      <c r="ZN48" s="663"/>
      <c r="ZO48" s="663"/>
      <c r="ZP48" s="663"/>
      <c r="ZQ48" s="663"/>
      <c r="ZR48" s="663"/>
      <c r="ZS48" s="663"/>
      <c r="ZT48" s="663"/>
      <c r="ZU48" s="663"/>
      <c r="ZV48" s="663"/>
      <c r="ZW48" s="663"/>
      <c r="ZX48" s="663"/>
      <c r="ZY48" s="663"/>
      <c r="ZZ48" s="663"/>
      <c r="AAA48" s="663"/>
      <c r="AAB48" s="663"/>
      <c r="AAC48" s="663"/>
      <c r="AAD48" s="663"/>
      <c r="AAE48" s="663"/>
      <c r="AAF48" s="663"/>
      <c r="AAG48" s="663"/>
      <c r="AAH48" s="663"/>
      <c r="AAI48" s="663"/>
      <c r="AAJ48" s="663"/>
      <c r="AAK48" s="663"/>
      <c r="AAL48" s="663"/>
      <c r="AAM48" s="663"/>
      <c r="AAN48" s="663"/>
      <c r="AAO48" s="663"/>
      <c r="AAP48" s="663"/>
      <c r="AAQ48" s="663"/>
      <c r="AAR48" s="663"/>
      <c r="AAS48" s="663"/>
      <c r="AAT48" s="663"/>
      <c r="AAU48" s="663"/>
      <c r="AAV48" s="663"/>
      <c r="AAW48" s="663"/>
      <c r="AAX48" s="663"/>
      <c r="AAY48" s="663"/>
      <c r="AAZ48" s="663"/>
      <c r="ABA48" s="663"/>
      <c r="ABB48" s="663"/>
      <c r="ABC48" s="663"/>
      <c r="ABD48" s="663"/>
      <c r="ABE48" s="663"/>
      <c r="ABF48" s="663"/>
      <c r="ABG48" s="663"/>
      <c r="ABH48" s="663"/>
      <c r="ABI48" s="663"/>
      <c r="ABJ48" s="663"/>
      <c r="ABK48" s="663"/>
      <c r="ABL48" s="663"/>
      <c r="ABM48" s="663"/>
      <c r="ABN48" s="663"/>
      <c r="ABO48" s="663"/>
      <c r="ABP48" s="663"/>
      <c r="ABQ48" s="663"/>
      <c r="ABR48" s="663"/>
      <c r="ABS48" s="663"/>
      <c r="ABT48" s="663"/>
      <c r="ABU48" s="663"/>
      <c r="ABV48" s="663"/>
      <c r="ABW48" s="663"/>
      <c r="ABX48" s="663"/>
      <c r="ABY48" s="663"/>
      <c r="ABZ48" s="663"/>
      <c r="ACA48" s="663"/>
      <c r="ACB48" s="663"/>
      <c r="ACC48" s="663"/>
      <c r="ACD48" s="663"/>
      <c r="ACE48" s="663"/>
      <c r="ACF48" s="663"/>
      <c r="ACG48" s="663"/>
      <c r="ACH48" s="663"/>
      <c r="ACI48" s="663"/>
      <c r="ACJ48" s="663"/>
      <c r="ACK48" s="663"/>
      <c r="ACL48" s="663"/>
      <c r="ACM48" s="663"/>
      <c r="ACN48" s="663"/>
      <c r="ACO48" s="663"/>
      <c r="ACP48" s="663"/>
      <c r="ACQ48" s="663"/>
      <c r="ACR48" s="663"/>
      <c r="ACS48" s="663"/>
      <c r="ACT48" s="663"/>
      <c r="ACU48" s="663"/>
      <c r="ACV48" s="663"/>
      <c r="ACW48" s="663"/>
      <c r="ACX48" s="663"/>
      <c r="ACY48" s="663"/>
      <c r="ACZ48" s="663"/>
      <c r="ADA48" s="663"/>
      <c r="ADB48" s="663"/>
      <c r="ADC48" s="663"/>
      <c r="ADD48" s="663"/>
      <c r="ADE48" s="663"/>
      <c r="ADF48" s="663"/>
      <c r="ADG48" s="663"/>
      <c r="ADH48" s="663"/>
      <c r="ADI48" s="663"/>
      <c r="ADJ48" s="663"/>
      <c r="ADK48" s="663"/>
      <c r="ADL48" s="663"/>
      <c r="ADM48" s="663"/>
      <c r="ADN48" s="663"/>
      <c r="ADO48" s="663"/>
      <c r="ADP48" s="663"/>
      <c r="ADQ48" s="663"/>
      <c r="ADR48" s="663"/>
      <c r="ADS48" s="663"/>
      <c r="ADT48" s="663"/>
      <c r="ADU48" s="663"/>
      <c r="ADV48" s="663"/>
      <c r="ADW48" s="663"/>
      <c r="ADX48" s="663"/>
      <c r="ADY48" s="663"/>
      <c r="ADZ48" s="663"/>
      <c r="AEA48" s="663"/>
      <c r="AEB48" s="663"/>
      <c r="AEC48" s="663"/>
      <c r="AED48" s="663"/>
      <c r="AEE48" s="663"/>
      <c r="AEF48" s="663"/>
      <c r="AEG48" s="663"/>
      <c r="AEH48" s="663"/>
      <c r="AEI48" s="663"/>
      <c r="AEJ48" s="663"/>
      <c r="AEK48" s="663"/>
      <c r="AEL48" s="663"/>
      <c r="AEM48" s="663"/>
      <c r="AEN48" s="663"/>
      <c r="AEO48" s="663"/>
      <c r="AEP48" s="663"/>
      <c r="AEQ48" s="663"/>
      <c r="AER48" s="663"/>
      <c r="AES48" s="663"/>
      <c r="AET48" s="663"/>
      <c r="AEU48" s="663"/>
      <c r="AEV48" s="663"/>
      <c r="AEW48" s="663"/>
      <c r="AEX48" s="663"/>
      <c r="AEY48" s="663"/>
      <c r="AEZ48" s="663"/>
      <c r="AFA48" s="663"/>
      <c r="AFB48" s="663"/>
      <c r="AFC48" s="663"/>
      <c r="AFD48" s="663"/>
      <c r="AFE48" s="663"/>
      <c r="AFF48" s="663"/>
      <c r="AFG48" s="663"/>
      <c r="AFH48" s="663"/>
      <c r="AFI48" s="663"/>
      <c r="AFJ48" s="663"/>
      <c r="AFK48" s="663"/>
      <c r="AFL48" s="663"/>
      <c r="AFM48" s="663"/>
      <c r="AFN48" s="663"/>
      <c r="AFO48" s="663"/>
      <c r="AFP48" s="663"/>
      <c r="AFQ48" s="663"/>
      <c r="AFR48" s="663"/>
      <c r="AFS48" s="663"/>
      <c r="AFT48" s="663"/>
      <c r="AFU48" s="663"/>
      <c r="AFV48" s="663"/>
      <c r="AFW48" s="663"/>
      <c r="AFX48" s="663"/>
      <c r="AFY48" s="663"/>
      <c r="AFZ48" s="663"/>
      <c r="AGA48" s="663"/>
      <c r="AGB48" s="663"/>
      <c r="AGC48" s="663"/>
      <c r="AGD48" s="663"/>
      <c r="AGE48" s="663"/>
      <c r="AGF48" s="663"/>
      <c r="AGG48" s="663"/>
      <c r="AGH48" s="663"/>
      <c r="AGI48" s="663"/>
      <c r="AGJ48" s="663"/>
      <c r="AGK48" s="663"/>
      <c r="AGL48" s="663"/>
      <c r="AGM48" s="663"/>
      <c r="AGN48" s="663"/>
      <c r="AGO48" s="663"/>
      <c r="AGP48" s="663"/>
      <c r="AGQ48" s="663"/>
      <c r="AGR48" s="663"/>
      <c r="AGS48" s="663"/>
      <c r="AGT48" s="663"/>
      <c r="AGU48" s="663"/>
      <c r="AGV48" s="663"/>
      <c r="AGW48" s="663"/>
      <c r="AGX48" s="663"/>
      <c r="AGY48" s="663"/>
      <c r="AGZ48" s="663"/>
      <c r="AHA48" s="663"/>
      <c r="AHB48" s="663"/>
      <c r="AHC48" s="663"/>
      <c r="AHD48" s="663"/>
      <c r="AHE48" s="663"/>
      <c r="AHF48" s="663"/>
      <c r="AHG48" s="663"/>
      <c r="AHH48" s="663"/>
      <c r="AHI48" s="663"/>
      <c r="AHJ48" s="663"/>
      <c r="AHK48" s="663"/>
      <c r="AHL48" s="663"/>
      <c r="AHM48" s="663"/>
      <c r="AHN48" s="663"/>
      <c r="AHO48" s="663"/>
      <c r="AHP48" s="663"/>
      <c r="AHQ48" s="663"/>
      <c r="AHR48" s="663"/>
      <c r="AHS48" s="663"/>
      <c r="AHT48" s="663"/>
      <c r="AHU48" s="663"/>
      <c r="AHV48" s="663"/>
      <c r="AHW48" s="663"/>
      <c r="AHX48" s="663"/>
      <c r="AHY48" s="663"/>
      <c r="AHZ48" s="663"/>
      <c r="AIA48" s="663"/>
      <c r="AIB48" s="663"/>
      <c r="AIC48" s="663"/>
      <c r="AID48" s="663"/>
      <c r="AIE48" s="663"/>
      <c r="AIF48" s="663"/>
      <c r="AIG48" s="663"/>
      <c r="AIH48" s="663"/>
      <c r="AII48" s="663"/>
      <c r="AIJ48" s="663"/>
      <c r="AIK48" s="663"/>
      <c r="AIL48" s="663"/>
      <c r="AIM48" s="663"/>
      <c r="AIN48" s="663"/>
      <c r="AIO48" s="663"/>
      <c r="AIP48" s="663"/>
      <c r="AIQ48" s="663"/>
      <c r="AIR48" s="663"/>
      <c r="AIS48" s="663"/>
      <c r="AIT48" s="663"/>
      <c r="AIU48" s="663"/>
      <c r="AIV48" s="663"/>
      <c r="AIW48" s="663"/>
      <c r="AIX48" s="663"/>
      <c r="AIY48" s="663"/>
      <c r="AIZ48" s="663"/>
      <c r="AJA48" s="663"/>
      <c r="AJB48" s="663"/>
      <c r="AJC48" s="663"/>
      <c r="AJD48" s="663"/>
      <c r="AJE48" s="663"/>
      <c r="AJF48" s="663"/>
      <c r="AJG48" s="663"/>
      <c r="AJH48" s="663"/>
      <c r="AJI48" s="663"/>
      <c r="AJJ48" s="663"/>
      <c r="AJK48" s="663"/>
      <c r="AJL48" s="663"/>
      <c r="AJM48" s="663"/>
      <c r="AJN48" s="663"/>
      <c r="AJO48" s="663"/>
      <c r="AJP48" s="663"/>
      <c r="AJQ48" s="663"/>
      <c r="AJR48" s="663"/>
      <c r="AJS48" s="663"/>
      <c r="AJT48" s="663"/>
      <c r="AJU48" s="663"/>
      <c r="AJV48" s="663"/>
      <c r="AJW48" s="663"/>
      <c r="AJX48" s="663"/>
      <c r="AJY48" s="663"/>
      <c r="AJZ48" s="663"/>
      <c r="AKA48" s="663"/>
      <c r="AKB48" s="663"/>
      <c r="AKC48" s="663"/>
      <c r="AKD48" s="663"/>
      <c r="AKE48" s="663"/>
      <c r="AKF48" s="663"/>
      <c r="AKG48" s="663"/>
      <c r="AKH48" s="663"/>
      <c r="AKI48" s="663"/>
      <c r="AKJ48" s="663"/>
      <c r="AKK48" s="663"/>
      <c r="AKL48" s="663"/>
      <c r="AKM48" s="663"/>
      <c r="AKN48" s="663"/>
      <c r="AKO48" s="663"/>
      <c r="AKP48" s="663"/>
      <c r="AKQ48" s="663"/>
      <c r="AKR48" s="663"/>
      <c r="AKS48" s="663"/>
      <c r="AKT48" s="663"/>
      <c r="AKU48" s="663"/>
      <c r="AKV48" s="663"/>
      <c r="AKW48" s="663"/>
      <c r="AKX48" s="663"/>
      <c r="AKY48" s="663"/>
      <c r="AKZ48" s="663"/>
      <c r="ALA48" s="663"/>
      <c r="ALB48" s="663"/>
      <c r="ALC48" s="663"/>
      <c r="ALD48" s="663"/>
      <c r="ALE48" s="663"/>
      <c r="ALF48" s="663"/>
      <c r="ALG48" s="663"/>
      <c r="ALH48" s="663"/>
      <c r="ALI48" s="663"/>
      <c r="ALJ48" s="663"/>
      <c r="ALK48" s="663"/>
      <c r="ALL48" s="663"/>
      <c r="ALM48" s="663"/>
      <c r="ALN48" s="663"/>
      <c r="ALO48" s="663"/>
      <c r="ALP48" s="663"/>
      <c r="ALQ48" s="663"/>
      <c r="ALR48" s="663"/>
      <c r="ALS48" s="663"/>
      <c r="ALT48" s="663"/>
      <c r="ALU48" s="663"/>
      <c r="ALV48" s="663"/>
      <c r="ALW48" s="663"/>
      <c r="ALX48" s="663"/>
      <c r="ALY48" s="663"/>
      <c r="ALZ48" s="663"/>
      <c r="AMA48" s="663"/>
      <c r="AMB48" s="663"/>
      <c r="AMC48" s="663"/>
      <c r="AMD48" s="663"/>
      <c r="AME48" s="663"/>
      <c r="AMF48" s="663"/>
      <c r="AMG48" s="663"/>
      <c r="AMH48" s="663"/>
      <c r="AMI48" s="663"/>
      <c r="AMJ48" s="663"/>
      <c r="AMK48" s="663"/>
      <c r="AML48" s="663"/>
      <c r="AMM48" s="663"/>
      <c r="AMN48" s="663"/>
      <c r="AMO48" s="663"/>
      <c r="AMP48" s="663"/>
      <c r="AMQ48" s="663"/>
      <c r="AMR48" s="663"/>
      <c r="AMS48" s="663"/>
      <c r="AMT48" s="663"/>
      <c r="AMU48" s="663"/>
      <c r="AMV48" s="663"/>
      <c r="AMW48" s="663"/>
      <c r="AMX48" s="663"/>
      <c r="AMY48" s="663"/>
      <c r="AMZ48" s="663"/>
      <c r="ANA48" s="663"/>
      <c r="ANB48" s="663"/>
      <c r="ANC48" s="663"/>
      <c r="AND48" s="663"/>
      <c r="ANE48" s="663"/>
      <c r="ANF48" s="663"/>
      <c r="ANG48" s="663"/>
      <c r="ANH48" s="663"/>
      <c r="ANI48" s="663"/>
      <c r="ANJ48" s="663"/>
      <c r="ANK48" s="663"/>
      <c r="ANL48" s="663"/>
      <c r="ANM48" s="663"/>
      <c r="ANN48" s="663"/>
      <c r="ANO48" s="663"/>
      <c r="ANP48" s="663"/>
      <c r="ANQ48" s="663"/>
      <c r="ANR48" s="663"/>
      <c r="ANS48" s="663"/>
      <c r="ANT48" s="663"/>
      <c r="ANU48" s="663"/>
      <c r="ANV48" s="663"/>
      <c r="ANW48" s="663"/>
      <c r="ANX48" s="663"/>
      <c r="ANY48" s="663"/>
      <c r="ANZ48" s="663"/>
      <c r="AOA48" s="663"/>
      <c r="AOB48" s="663"/>
      <c r="AOC48" s="663"/>
      <c r="AOD48" s="663"/>
      <c r="AOE48" s="663"/>
      <c r="AOF48" s="663"/>
      <c r="AOG48" s="663"/>
      <c r="AOH48" s="663"/>
      <c r="AOI48" s="663"/>
      <c r="AOJ48" s="663"/>
      <c r="AOK48" s="663"/>
      <c r="AOL48" s="663"/>
      <c r="AOM48" s="663"/>
      <c r="AON48" s="663"/>
      <c r="AOO48" s="663"/>
      <c r="AOP48" s="663"/>
      <c r="AOQ48" s="663"/>
      <c r="AOR48" s="663"/>
      <c r="AOS48" s="663"/>
      <c r="AOT48" s="663"/>
      <c r="AOU48" s="663"/>
      <c r="AOV48" s="663"/>
      <c r="AOW48" s="663"/>
      <c r="AOX48" s="663"/>
      <c r="AOY48" s="663"/>
      <c r="AOZ48" s="663"/>
      <c r="APA48" s="663"/>
      <c r="APB48" s="663"/>
      <c r="APC48" s="663"/>
      <c r="APD48" s="663"/>
      <c r="APE48" s="663"/>
      <c r="APF48" s="663"/>
      <c r="APG48" s="663"/>
      <c r="APH48" s="663"/>
      <c r="API48" s="663"/>
      <c r="APJ48" s="663"/>
      <c r="APK48" s="663"/>
      <c r="APL48" s="663"/>
      <c r="APM48" s="663"/>
      <c r="APN48" s="663"/>
      <c r="APO48" s="663"/>
      <c r="APP48" s="663"/>
      <c r="APQ48" s="663"/>
      <c r="APR48" s="663"/>
      <c r="APS48" s="663"/>
      <c r="APT48" s="663"/>
      <c r="APU48" s="663"/>
      <c r="APV48" s="663"/>
      <c r="APW48" s="663"/>
      <c r="APX48" s="663"/>
      <c r="APY48" s="663"/>
      <c r="APZ48" s="663"/>
      <c r="AQA48" s="663"/>
      <c r="AQB48" s="663"/>
      <c r="AQC48" s="663"/>
      <c r="AQD48" s="663"/>
      <c r="AQE48" s="663"/>
      <c r="AQF48" s="663"/>
      <c r="AQG48" s="663"/>
      <c r="AQH48" s="663"/>
      <c r="AQI48" s="663"/>
      <c r="AQJ48" s="663"/>
      <c r="AQK48" s="663"/>
      <c r="AQL48" s="663"/>
      <c r="AQM48" s="663"/>
      <c r="AQN48" s="663"/>
      <c r="AQO48" s="663"/>
      <c r="AQP48" s="663"/>
      <c r="AQQ48" s="663"/>
      <c r="AQR48" s="663"/>
      <c r="AQS48" s="663"/>
      <c r="AQT48" s="663"/>
      <c r="AQU48" s="663"/>
      <c r="AQV48" s="663"/>
      <c r="AQW48" s="663"/>
      <c r="AQX48" s="663"/>
      <c r="AQY48" s="663"/>
      <c r="AQZ48" s="663"/>
      <c r="ARA48" s="663"/>
      <c r="ARB48" s="663"/>
      <c r="ARC48" s="663"/>
      <c r="ARD48" s="663"/>
      <c r="ARE48" s="663"/>
      <c r="ARF48" s="663"/>
      <c r="ARG48" s="663"/>
      <c r="ARH48" s="663"/>
      <c r="ARI48" s="663"/>
      <c r="ARJ48" s="663"/>
      <c r="ARK48" s="663"/>
      <c r="ARL48" s="663"/>
      <c r="ARM48" s="663"/>
      <c r="ARN48" s="663"/>
      <c r="ARO48" s="663"/>
      <c r="ARP48" s="663"/>
      <c r="ARQ48" s="663"/>
      <c r="ARR48" s="663"/>
      <c r="ARS48" s="663"/>
      <c r="ART48" s="663"/>
      <c r="ARU48" s="663"/>
      <c r="ARV48" s="663"/>
      <c r="ARW48" s="663"/>
      <c r="ARX48" s="663"/>
      <c r="ARY48" s="663"/>
      <c r="ARZ48" s="663"/>
      <c r="ASA48" s="663"/>
      <c r="ASB48" s="663"/>
      <c r="ASC48" s="663"/>
      <c r="ASD48" s="663"/>
      <c r="ASE48" s="663"/>
      <c r="ASF48" s="663"/>
      <c r="ASG48" s="663"/>
      <c r="ASH48" s="663"/>
      <c r="ASI48" s="663"/>
      <c r="ASJ48" s="663"/>
      <c r="ASK48" s="663"/>
      <c r="ASL48" s="663"/>
      <c r="ASM48" s="663"/>
      <c r="ASN48" s="663"/>
      <c r="ASO48" s="663"/>
      <c r="ASP48" s="663"/>
      <c r="ASQ48" s="663"/>
      <c r="ASR48" s="663"/>
      <c r="ASS48" s="663"/>
      <c r="AST48" s="663"/>
      <c r="ASU48" s="663"/>
      <c r="ASV48" s="663"/>
      <c r="ASW48" s="663"/>
      <c r="ASX48" s="663"/>
      <c r="ASY48" s="663"/>
      <c r="ASZ48" s="663"/>
      <c r="ATA48" s="663"/>
      <c r="ATB48" s="663"/>
      <c r="ATC48" s="663"/>
      <c r="ATD48" s="663"/>
      <c r="ATE48" s="663"/>
      <c r="ATF48" s="663"/>
      <c r="ATG48" s="663"/>
      <c r="ATH48" s="663"/>
      <c r="ATI48" s="663"/>
      <c r="ATJ48" s="663"/>
      <c r="ATK48" s="663"/>
      <c r="ATL48" s="663"/>
      <c r="ATM48" s="663"/>
      <c r="ATN48" s="663"/>
      <c r="ATO48" s="663"/>
      <c r="ATP48" s="663"/>
      <c r="ATQ48" s="663"/>
      <c r="ATR48" s="663"/>
      <c r="ATS48" s="663"/>
      <c r="ATT48" s="663"/>
      <c r="ATU48" s="663"/>
      <c r="ATV48" s="663"/>
      <c r="ATW48" s="663"/>
      <c r="ATX48" s="663"/>
      <c r="ATY48" s="663"/>
      <c r="ATZ48" s="663"/>
      <c r="AUA48" s="663"/>
      <c r="AUB48" s="663"/>
      <c r="AUC48" s="663"/>
      <c r="AUD48" s="663"/>
      <c r="AUE48" s="663"/>
      <c r="AUF48" s="663"/>
      <c r="AUG48" s="663"/>
      <c r="AUH48" s="663"/>
      <c r="AUI48" s="663"/>
      <c r="AUJ48" s="663"/>
      <c r="AUK48" s="663"/>
      <c r="AUL48" s="663"/>
      <c r="AUM48" s="663"/>
      <c r="AUN48" s="663"/>
      <c r="AUO48" s="663"/>
      <c r="AUP48" s="663"/>
      <c r="AUQ48" s="663"/>
      <c r="AUR48" s="663"/>
      <c r="AUS48" s="663"/>
      <c r="AUT48" s="663"/>
      <c r="AUU48" s="663"/>
      <c r="AUV48" s="663"/>
      <c r="AUW48" s="663"/>
      <c r="AUX48" s="663"/>
      <c r="AUY48" s="663"/>
      <c r="AUZ48" s="663"/>
      <c r="AVA48" s="663"/>
      <c r="AVB48" s="663"/>
      <c r="AVC48" s="663"/>
      <c r="AVD48" s="663"/>
      <c r="AVE48" s="663"/>
      <c r="AVF48" s="663"/>
      <c r="AVG48" s="663"/>
      <c r="AVH48" s="663"/>
      <c r="AVI48" s="663"/>
      <c r="AVJ48" s="663"/>
      <c r="AVK48" s="663"/>
      <c r="AVL48" s="663"/>
      <c r="AVM48" s="663"/>
      <c r="AVN48" s="663"/>
      <c r="AVO48" s="663"/>
      <c r="AVP48" s="663"/>
      <c r="AVQ48" s="663"/>
      <c r="AVR48" s="663"/>
      <c r="AVS48" s="663"/>
      <c r="AVT48" s="663"/>
      <c r="AVU48" s="663"/>
      <c r="AVV48" s="663"/>
      <c r="AVW48" s="663"/>
      <c r="AVX48" s="663"/>
      <c r="AVY48" s="663"/>
      <c r="AVZ48" s="663"/>
      <c r="AWA48" s="663"/>
      <c r="AWB48" s="663"/>
      <c r="AWC48" s="663"/>
      <c r="AWD48" s="663"/>
      <c r="AWE48" s="663"/>
      <c r="AWF48" s="663"/>
      <c r="AWG48" s="663"/>
      <c r="AWH48" s="663"/>
      <c r="AWI48" s="663"/>
      <c r="AWJ48" s="663"/>
      <c r="AWK48" s="663"/>
      <c r="AWL48" s="663"/>
      <c r="AWM48" s="663"/>
      <c r="AWN48" s="663"/>
      <c r="AWO48" s="663"/>
      <c r="AWP48" s="663"/>
      <c r="AWQ48" s="663"/>
      <c r="AWR48" s="663"/>
      <c r="AWS48" s="663"/>
      <c r="AWT48" s="663"/>
      <c r="AWU48" s="663"/>
      <c r="AWV48" s="663"/>
      <c r="AWW48" s="663"/>
      <c r="AWX48" s="663"/>
      <c r="AWY48" s="663"/>
      <c r="AWZ48" s="663"/>
      <c r="AXA48" s="663"/>
      <c r="AXB48" s="663"/>
      <c r="AXC48" s="663"/>
      <c r="AXD48" s="663"/>
      <c r="AXE48" s="663"/>
      <c r="AXF48" s="663"/>
      <c r="AXG48" s="663"/>
      <c r="AXH48" s="663"/>
      <c r="AXI48" s="663"/>
      <c r="AXJ48" s="663"/>
      <c r="AXK48" s="663"/>
      <c r="AXL48" s="663"/>
      <c r="AXM48" s="663"/>
      <c r="AXN48" s="663"/>
      <c r="AXO48" s="663"/>
      <c r="AXP48" s="663"/>
      <c r="AXQ48" s="663"/>
      <c r="AXR48" s="663"/>
      <c r="AXS48" s="663"/>
      <c r="AXT48" s="663"/>
      <c r="AXU48" s="663"/>
      <c r="AXV48" s="663"/>
      <c r="AXW48" s="663"/>
      <c r="AXX48" s="663"/>
      <c r="AXY48" s="663"/>
      <c r="AXZ48" s="663"/>
      <c r="AYA48" s="663"/>
      <c r="AYB48" s="663"/>
      <c r="AYC48" s="663"/>
      <c r="AYD48" s="663"/>
      <c r="AYE48" s="663"/>
      <c r="AYF48" s="663"/>
      <c r="AYG48" s="663"/>
      <c r="AYH48" s="663"/>
      <c r="AYI48" s="663"/>
      <c r="AYJ48" s="663"/>
      <c r="AYK48" s="663"/>
      <c r="AYL48" s="663"/>
      <c r="AYM48" s="663"/>
      <c r="AYN48" s="663"/>
      <c r="AYO48" s="663"/>
      <c r="AYP48" s="663"/>
      <c r="AYQ48" s="663"/>
      <c r="AYR48" s="663"/>
      <c r="AYS48" s="663"/>
      <c r="AYT48" s="663"/>
      <c r="AYU48" s="663"/>
      <c r="AYV48" s="663"/>
      <c r="AYW48" s="663"/>
      <c r="AYX48" s="663"/>
      <c r="AYY48" s="663"/>
      <c r="AYZ48" s="663"/>
      <c r="AZA48" s="663"/>
      <c r="AZB48" s="663"/>
      <c r="AZC48" s="663"/>
      <c r="AZD48" s="663"/>
      <c r="AZE48" s="663"/>
      <c r="AZF48" s="663"/>
      <c r="AZG48" s="663"/>
      <c r="AZH48" s="663"/>
      <c r="AZI48" s="663"/>
      <c r="AZJ48" s="663"/>
      <c r="AZK48" s="663"/>
      <c r="AZL48" s="663"/>
      <c r="AZM48" s="663"/>
      <c r="AZN48" s="663"/>
      <c r="AZO48" s="663"/>
      <c r="AZP48" s="663"/>
      <c r="AZQ48" s="663"/>
      <c r="AZR48" s="663"/>
      <c r="AZS48" s="663"/>
      <c r="AZT48" s="663"/>
      <c r="AZU48" s="663"/>
      <c r="AZV48" s="663"/>
      <c r="AZW48" s="663"/>
      <c r="AZX48" s="663"/>
      <c r="AZY48" s="663"/>
      <c r="AZZ48" s="663"/>
      <c r="BAA48" s="663"/>
      <c r="BAB48" s="663"/>
      <c r="BAC48" s="663"/>
      <c r="BAD48" s="663"/>
      <c r="BAE48" s="663"/>
      <c r="BAF48" s="663"/>
      <c r="BAG48" s="663"/>
      <c r="BAH48" s="663"/>
      <c r="BAI48" s="663"/>
      <c r="BAJ48" s="663"/>
      <c r="BAK48" s="663"/>
      <c r="BAL48" s="663"/>
      <c r="BAM48" s="663"/>
      <c r="BAN48" s="663"/>
    </row>
    <row r="49" spans="1:1392" s="685" customFormat="1" ht="24.75" customHeight="1" thickTop="1" thickBot="1">
      <c r="A49" s="686">
        <v>2</v>
      </c>
      <c r="B49" s="679" t="s">
        <v>382</v>
      </c>
      <c r="C49" s="679" t="s">
        <v>358</v>
      </c>
      <c r="D49" s="679"/>
      <c r="E49" s="679"/>
      <c r="F49" s="679"/>
      <c r="G49" s="679"/>
      <c r="H49" s="680" t="s">
        <v>796</v>
      </c>
      <c r="I49" s="681">
        <f t="shared" ref="I49:L49" si="26">+I50+I51</f>
        <v>1819317112</v>
      </c>
      <c r="J49" s="681">
        <f t="shared" si="26"/>
        <v>111281052.25999999</v>
      </c>
      <c r="K49" s="681">
        <f t="shared" si="26"/>
        <v>109750352.25999999</v>
      </c>
      <c r="L49" s="681">
        <f t="shared" si="26"/>
        <v>109750352.25999999</v>
      </c>
      <c r="M49" s="682"/>
      <c r="N49" s="682"/>
      <c r="O49" s="682"/>
      <c r="P49" s="682"/>
      <c r="Q49" s="682"/>
      <c r="R49" s="682"/>
      <c r="S49" s="682"/>
      <c r="T49" s="682"/>
      <c r="U49" s="682"/>
      <c r="V49" s="682"/>
      <c r="W49" s="682"/>
      <c r="X49" s="682"/>
      <c r="Y49" s="683">
        <f t="shared" si="19"/>
        <v>1819317112</v>
      </c>
      <c r="Z49" s="683">
        <f t="shared" si="19"/>
        <v>111281052.25999999</v>
      </c>
      <c r="AA49" s="683">
        <f t="shared" si="19"/>
        <v>109750352.25999999</v>
      </c>
      <c r="AB49" s="683">
        <f t="shared" si="19"/>
        <v>109750352.25999999</v>
      </c>
      <c r="AC49" s="684"/>
      <c r="AD49" s="662"/>
      <c r="AE49" s="662"/>
      <c r="AF49" s="662"/>
      <c r="AG49" s="662"/>
      <c r="AH49" s="662"/>
      <c r="AI49" s="662"/>
      <c r="AJ49" s="662"/>
      <c r="AK49" s="662"/>
      <c r="AL49" s="662"/>
      <c r="AM49" s="662"/>
      <c r="AN49" s="662"/>
      <c r="AO49" s="662"/>
      <c r="AP49" s="662"/>
      <c r="AQ49" s="662"/>
      <c r="AR49" s="662"/>
      <c r="AS49" s="662"/>
      <c r="AT49" s="662"/>
      <c r="AU49" s="662"/>
      <c r="AV49" s="662"/>
      <c r="AW49" s="663"/>
      <c r="AX49" s="663"/>
      <c r="AY49" s="663"/>
      <c r="AZ49" s="663"/>
      <c r="BA49" s="663"/>
      <c r="BB49" s="663"/>
      <c r="BC49" s="663"/>
      <c r="BD49" s="663"/>
      <c r="BE49" s="663"/>
      <c r="BF49" s="663"/>
      <c r="BG49" s="663"/>
      <c r="BH49" s="663"/>
      <c r="BI49" s="663"/>
      <c r="BJ49" s="663"/>
      <c r="BK49" s="663"/>
      <c r="BL49" s="663"/>
      <c r="BM49" s="663"/>
      <c r="BN49" s="663"/>
      <c r="BO49" s="663"/>
      <c r="BP49" s="663"/>
      <c r="BQ49" s="663"/>
      <c r="BR49" s="663"/>
      <c r="BS49" s="663"/>
      <c r="BT49" s="663"/>
      <c r="BU49" s="663"/>
      <c r="BV49" s="663"/>
      <c r="BW49" s="663"/>
      <c r="BX49" s="663"/>
      <c r="BY49" s="663"/>
      <c r="BZ49" s="663"/>
      <c r="CA49" s="663"/>
      <c r="CB49" s="663"/>
      <c r="CC49" s="663"/>
      <c r="CD49" s="663"/>
      <c r="CE49" s="663"/>
      <c r="CF49" s="663"/>
      <c r="CG49" s="663"/>
      <c r="CH49" s="663"/>
      <c r="CI49" s="663"/>
      <c r="CJ49" s="663"/>
      <c r="CK49" s="663"/>
      <c r="CL49" s="663"/>
      <c r="CM49" s="663"/>
      <c r="CN49" s="663"/>
      <c r="CO49" s="663"/>
      <c r="CP49" s="663"/>
      <c r="CQ49" s="663"/>
      <c r="CR49" s="663"/>
      <c r="CS49" s="663"/>
      <c r="CT49" s="663"/>
      <c r="CU49" s="663"/>
      <c r="CV49" s="663"/>
      <c r="CW49" s="663"/>
      <c r="CX49" s="663"/>
      <c r="CY49" s="663"/>
      <c r="CZ49" s="663"/>
      <c r="DA49" s="663"/>
      <c r="DB49" s="663"/>
      <c r="DC49" s="663"/>
      <c r="DD49" s="663"/>
      <c r="DE49" s="663"/>
      <c r="DF49" s="663"/>
      <c r="DG49" s="663"/>
      <c r="DH49" s="663"/>
      <c r="DI49" s="663"/>
      <c r="DJ49" s="663"/>
      <c r="DK49" s="663"/>
      <c r="DL49" s="663"/>
      <c r="DM49" s="663"/>
      <c r="DN49" s="663"/>
      <c r="DO49" s="663"/>
      <c r="DP49" s="663"/>
      <c r="DQ49" s="663"/>
      <c r="DR49" s="663"/>
      <c r="DS49" s="663"/>
      <c r="DT49" s="663"/>
      <c r="DU49" s="663"/>
      <c r="DV49" s="663"/>
      <c r="DW49" s="663"/>
      <c r="DX49" s="663"/>
      <c r="DY49" s="663"/>
      <c r="DZ49" s="663"/>
      <c r="EA49" s="663"/>
      <c r="EB49" s="663"/>
      <c r="EC49" s="663"/>
      <c r="ED49" s="663"/>
      <c r="EE49" s="663"/>
      <c r="EF49" s="663"/>
      <c r="EG49" s="663"/>
      <c r="EH49" s="663"/>
      <c r="EI49" s="663"/>
      <c r="EJ49" s="663"/>
      <c r="EK49" s="663"/>
      <c r="EL49" s="663"/>
      <c r="EM49" s="663"/>
      <c r="EN49" s="663"/>
      <c r="EO49" s="663"/>
      <c r="EP49" s="663"/>
      <c r="EQ49" s="663"/>
      <c r="ER49" s="663"/>
      <c r="ES49" s="663"/>
      <c r="ET49" s="663"/>
      <c r="EU49" s="663"/>
      <c r="EV49" s="663"/>
      <c r="EW49" s="663"/>
      <c r="EX49" s="663"/>
      <c r="EY49" s="663"/>
      <c r="EZ49" s="663"/>
      <c r="FA49" s="663"/>
      <c r="FB49" s="663"/>
      <c r="FC49" s="663"/>
      <c r="FD49" s="663"/>
      <c r="FE49" s="663"/>
      <c r="FF49" s="663"/>
      <c r="FG49" s="663"/>
      <c r="FH49" s="663"/>
      <c r="FI49" s="663"/>
      <c r="FJ49" s="663"/>
      <c r="FK49" s="663"/>
      <c r="FL49" s="663"/>
      <c r="FM49" s="663"/>
      <c r="FN49" s="663"/>
      <c r="FO49" s="663"/>
      <c r="FP49" s="663"/>
      <c r="FQ49" s="663"/>
      <c r="FR49" s="663"/>
      <c r="FS49" s="663"/>
      <c r="FT49" s="663"/>
      <c r="FU49" s="663"/>
      <c r="FV49" s="663"/>
      <c r="FW49" s="663"/>
      <c r="FX49" s="663"/>
      <c r="FY49" s="663"/>
      <c r="FZ49" s="663"/>
      <c r="GA49" s="663"/>
      <c r="GB49" s="663"/>
      <c r="GC49" s="663"/>
      <c r="GD49" s="663"/>
      <c r="GE49" s="663"/>
      <c r="GF49" s="663"/>
      <c r="GG49" s="663"/>
      <c r="GH49" s="663"/>
      <c r="GI49" s="663"/>
      <c r="GJ49" s="663"/>
      <c r="GK49" s="663"/>
      <c r="GL49" s="663"/>
      <c r="GM49" s="663"/>
      <c r="GN49" s="663"/>
      <c r="GO49" s="663"/>
      <c r="GP49" s="663"/>
      <c r="GQ49" s="663"/>
      <c r="GR49" s="663"/>
      <c r="GS49" s="663"/>
      <c r="GT49" s="663"/>
      <c r="GU49" s="663"/>
      <c r="GV49" s="663"/>
      <c r="GW49" s="663"/>
      <c r="GX49" s="663"/>
      <c r="GY49" s="663"/>
      <c r="GZ49" s="663"/>
      <c r="HA49" s="663"/>
      <c r="HB49" s="663"/>
      <c r="HC49" s="663"/>
      <c r="HD49" s="663"/>
      <c r="HE49" s="663"/>
      <c r="HF49" s="663"/>
      <c r="HG49" s="663"/>
      <c r="HH49" s="663"/>
      <c r="HI49" s="663"/>
      <c r="HJ49" s="663"/>
      <c r="HK49" s="663"/>
      <c r="HL49" s="663"/>
      <c r="HM49" s="663"/>
      <c r="HN49" s="663"/>
      <c r="HO49" s="663"/>
      <c r="HP49" s="663"/>
      <c r="HQ49" s="663"/>
      <c r="HR49" s="663"/>
      <c r="HS49" s="663"/>
      <c r="HT49" s="663"/>
      <c r="HU49" s="663"/>
      <c r="HV49" s="663"/>
      <c r="HW49" s="663"/>
      <c r="HX49" s="663"/>
      <c r="HY49" s="663"/>
      <c r="HZ49" s="663"/>
      <c r="IA49" s="663"/>
      <c r="IB49" s="663"/>
      <c r="IC49" s="663"/>
      <c r="ID49" s="663"/>
      <c r="IE49" s="663"/>
      <c r="IF49" s="663"/>
      <c r="IG49" s="663"/>
      <c r="IH49" s="663"/>
      <c r="II49" s="663"/>
      <c r="IJ49" s="663"/>
      <c r="IK49" s="663"/>
      <c r="IL49" s="663"/>
      <c r="IM49" s="663"/>
      <c r="IN49" s="663"/>
      <c r="IO49" s="663"/>
      <c r="IP49" s="663"/>
      <c r="IQ49" s="663"/>
      <c r="IR49" s="663"/>
      <c r="IS49" s="663"/>
      <c r="IT49" s="663"/>
      <c r="IU49" s="663"/>
      <c r="IV49" s="663"/>
      <c r="IW49" s="663"/>
      <c r="IX49" s="663"/>
      <c r="IY49" s="663"/>
      <c r="IZ49" s="663"/>
      <c r="JA49" s="663"/>
      <c r="JB49" s="663"/>
      <c r="JC49" s="663"/>
      <c r="JD49" s="663"/>
      <c r="JE49" s="663"/>
      <c r="JF49" s="663"/>
      <c r="JG49" s="663"/>
      <c r="JH49" s="663"/>
      <c r="JI49" s="663"/>
      <c r="JJ49" s="663"/>
      <c r="JK49" s="663"/>
      <c r="JL49" s="663"/>
      <c r="JM49" s="663"/>
      <c r="JN49" s="663"/>
      <c r="JO49" s="663"/>
      <c r="JP49" s="663"/>
      <c r="JQ49" s="663"/>
      <c r="JR49" s="663"/>
      <c r="JS49" s="663"/>
      <c r="JT49" s="663"/>
      <c r="JU49" s="663"/>
      <c r="JV49" s="663"/>
      <c r="JW49" s="663"/>
      <c r="JX49" s="663"/>
      <c r="JY49" s="663"/>
      <c r="JZ49" s="663"/>
      <c r="KA49" s="663"/>
      <c r="KB49" s="663"/>
      <c r="KC49" s="663"/>
      <c r="KD49" s="663"/>
      <c r="KE49" s="663"/>
      <c r="KF49" s="663"/>
      <c r="KG49" s="663"/>
      <c r="KH49" s="663"/>
      <c r="KI49" s="663"/>
      <c r="KJ49" s="663"/>
      <c r="KK49" s="663"/>
      <c r="KL49" s="663"/>
      <c r="KM49" s="663"/>
      <c r="KN49" s="663"/>
      <c r="KO49" s="663"/>
      <c r="KP49" s="663"/>
      <c r="KQ49" s="663"/>
      <c r="KR49" s="663"/>
      <c r="KS49" s="663"/>
      <c r="KT49" s="663"/>
      <c r="KU49" s="663"/>
      <c r="KV49" s="663"/>
      <c r="KW49" s="663"/>
      <c r="KX49" s="663"/>
      <c r="KY49" s="663"/>
      <c r="KZ49" s="663"/>
      <c r="LA49" s="663"/>
      <c r="LB49" s="663"/>
      <c r="LC49" s="663"/>
      <c r="LD49" s="663"/>
      <c r="LE49" s="663"/>
      <c r="LF49" s="663"/>
      <c r="LG49" s="663"/>
      <c r="LH49" s="663"/>
      <c r="LI49" s="663"/>
      <c r="LJ49" s="663"/>
      <c r="LK49" s="663"/>
      <c r="LL49" s="663"/>
      <c r="LM49" s="663"/>
      <c r="LN49" s="663"/>
      <c r="LO49" s="663"/>
      <c r="LP49" s="663"/>
      <c r="LQ49" s="663"/>
      <c r="LR49" s="663"/>
      <c r="LS49" s="663"/>
      <c r="LT49" s="663"/>
      <c r="LU49" s="663"/>
      <c r="LV49" s="663"/>
      <c r="LW49" s="663"/>
      <c r="LX49" s="663"/>
      <c r="LY49" s="663"/>
      <c r="LZ49" s="663"/>
      <c r="MA49" s="663"/>
      <c r="MB49" s="663"/>
      <c r="MC49" s="663"/>
      <c r="MD49" s="663"/>
      <c r="ME49" s="663"/>
      <c r="MF49" s="663"/>
      <c r="MG49" s="663"/>
      <c r="MH49" s="663"/>
      <c r="MI49" s="663"/>
      <c r="MJ49" s="663"/>
      <c r="MK49" s="663"/>
      <c r="ML49" s="663"/>
      <c r="MM49" s="663"/>
      <c r="MN49" s="663"/>
      <c r="MO49" s="663"/>
      <c r="MP49" s="663"/>
      <c r="MQ49" s="663"/>
      <c r="MR49" s="663"/>
      <c r="MS49" s="663"/>
      <c r="MT49" s="663"/>
      <c r="MU49" s="663"/>
      <c r="MV49" s="663"/>
      <c r="MW49" s="663"/>
      <c r="MX49" s="663"/>
      <c r="MY49" s="663"/>
      <c r="MZ49" s="663"/>
      <c r="NA49" s="663"/>
      <c r="NB49" s="663"/>
      <c r="NC49" s="663"/>
      <c r="ND49" s="663"/>
      <c r="NE49" s="663"/>
      <c r="NF49" s="663"/>
      <c r="NG49" s="663"/>
      <c r="NH49" s="663"/>
      <c r="NI49" s="663"/>
      <c r="NJ49" s="663"/>
      <c r="NK49" s="663"/>
      <c r="NL49" s="663"/>
      <c r="NM49" s="663"/>
      <c r="NN49" s="663"/>
      <c r="NO49" s="663"/>
      <c r="NP49" s="663"/>
      <c r="NQ49" s="663"/>
      <c r="NR49" s="663"/>
      <c r="NS49" s="663"/>
      <c r="NT49" s="663"/>
      <c r="NU49" s="663"/>
      <c r="NV49" s="663"/>
      <c r="NW49" s="663"/>
      <c r="NX49" s="663"/>
      <c r="NY49" s="663"/>
      <c r="NZ49" s="663"/>
      <c r="OA49" s="663"/>
      <c r="OB49" s="663"/>
      <c r="OC49" s="663"/>
      <c r="OD49" s="663"/>
      <c r="OE49" s="663"/>
      <c r="OF49" s="663"/>
      <c r="OG49" s="663"/>
      <c r="OH49" s="663"/>
      <c r="OI49" s="663"/>
      <c r="OJ49" s="663"/>
      <c r="OK49" s="663"/>
      <c r="OL49" s="663"/>
      <c r="OM49" s="663"/>
      <c r="ON49" s="663"/>
      <c r="OO49" s="663"/>
      <c r="OP49" s="663"/>
      <c r="OQ49" s="663"/>
      <c r="OR49" s="663"/>
      <c r="OS49" s="663"/>
      <c r="OT49" s="663"/>
      <c r="OU49" s="663"/>
      <c r="OV49" s="663"/>
      <c r="OW49" s="663"/>
      <c r="OX49" s="663"/>
      <c r="OY49" s="663"/>
      <c r="OZ49" s="663"/>
      <c r="PA49" s="663"/>
      <c r="PB49" s="663"/>
      <c r="PC49" s="663"/>
      <c r="PD49" s="663"/>
      <c r="PE49" s="663"/>
      <c r="PF49" s="663"/>
      <c r="PG49" s="663"/>
      <c r="PH49" s="663"/>
      <c r="PI49" s="663"/>
      <c r="PJ49" s="663"/>
      <c r="PK49" s="663"/>
      <c r="PL49" s="663"/>
      <c r="PM49" s="663"/>
      <c r="PN49" s="663"/>
      <c r="PO49" s="663"/>
      <c r="PP49" s="663"/>
      <c r="PQ49" s="663"/>
      <c r="PR49" s="663"/>
      <c r="PS49" s="663"/>
      <c r="PT49" s="663"/>
      <c r="PU49" s="663"/>
      <c r="PV49" s="663"/>
      <c r="PW49" s="663"/>
      <c r="PX49" s="663"/>
      <c r="PY49" s="663"/>
      <c r="PZ49" s="663"/>
      <c r="QA49" s="663"/>
      <c r="QB49" s="663"/>
      <c r="QC49" s="663"/>
      <c r="QD49" s="663"/>
      <c r="QE49" s="663"/>
      <c r="QF49" s="663"/>
      <c r="QG49" s="663"/>
      <c r="QH49" s="663"/>
      <c r="QI49" s="663"/>
      <c r="QJ49" s="663"/>
      <c r="QK49" s="663"/>
      <c r="QL49" s="663"/>
      <c r="QM49" s="663"/>
      <c r="QN49" s="663"/>
      <c r="QO49" s="663"/>
      <c r="QP49" s="663"/>
      <c r="QQ49" s="663"/>
      <c r="QR49" s="663"/>
      <c r="QS49" s="663"/>
      <c r="QT49" s="663"/>
      <c r="QU49" s="663"/>
      <c r="QV49" s="663"/>
      <c r="QW49" s="663"/>
      <c r="QX49" s="663"/>
      <c r="QY49" s="663"/>
      <c r="QZ49" s="663"/>
      <c r="RA49" s="663"/>
      <c r="RB49" s="663"/>
      <c r="RC49" s="663"/>
      <c r="RD49" s="663"/>
      <c r="RE49" s="663"/>
      <c r="RF49" s="663"/>
      <c r="RG49" s="663"/>
      <c r="RH49" s="663"/>
      <c r="RI49" s="663"/>
      <c r="RJ49" s="663"/>
      <c r="RK49" s="663"/>
      <c r="RL49" s="663"/>
      <c r="RM49" s="663"/>
      <c r="RN49" s="663"/>
      <c r="RO49" s="663"/>
      <c r="RP49" s="663"/>
      <c r="RQ49" s="663"/>
      <c r="RR49" s="663"/>
      <c r="RS49" s="663"/>
      <c r="RT49" s="663"/>
      <c r="RU49" s="663"/>
      <c r="RV49" s="663"/>
      <c r="RW49" s="663"/>
      <c r="RX49" s="663"/>
      <c r="RY49" s="663"/>
      <c r="RZ49" s="663"/>
      <c r="SA49" s="663"/>
      <c r="SB49" s="663"/>
      <c r="SC49" s="663"/>
      <c r="SD49" s="663"/>
      <c r="SE49" s="663"/>
      <c r="SF49" s="663"/>
      <c r="SG49" s="663"/>
      <c r="SH49" s="663"/>
      <c r="SI49" s="663"/>
      <c r="SJ49" s="663"/>
      <c r="SK49" s="663"/>
      <c r="SL49" s="663"/>
      <c r="SM49" s="663"/>
      <c r="SN49" s="663"/>
      <c r="SO49" s="663"/>
      <c r="SP49" s="663"/>
      <c r="SQ49" s="663"/>
      <c r="SR49" s="663"/>
      <c r="SS49" s="663"/>
      <c r="ST49" s="663"/>
      <c r="SU49" s="663"/>
      <c r="SV49" s="663"/>
      <c r="SW49" s="663"/>
      <c r="SX49" s="663"/>
      <c r="SY49" s="663"/>
      <c r="SZ49" s="663"/>
      <c r="TA49" s="663"/>
      <c r="TB49" s="663"/>
      <c r="TC49" s="663"/>
      <c r="TD49" s="663"/>
      <c r="TE49" s="663"/>
      <c r="TF49" s="663"/>
      <c r="TG49" s="663"/>
      <c r="TH49" s="663"/>
      <c r="TI49" s="663"/>
      <c r="TJ49" s="663"/>
      <c r="TK49" s="663"/>
      <c r="TL49" s="663"/>
      <c r="TM49" s="663"/>
      <c r="TN49" s="663"/>
      <c r="TO49" s="663"/>
      <c r="TP49" s="663"/>
      <c r="TQ49" s="663"/>
      <c r="TR49" s="663"/>
      <c r="TS49" s="663"/>
      <c r="TT49" s="663"/>
      <c r="TU49" s="663"/>
      <c r="TV49" s="663"/>
      <c r="TW49" s="663"/>
      <c r="TX49" s="663"/>
      <c r="TY49" s="663"/>
      <c r="TZ49" s="663"/>
      <c r="UA49" s="663"/>
      <c r="UB49" s="663"/>
      <c r="UC49" s="663"/>
      <c r="UD49" s="663"/>
      <c r="UE49" s="663"/>
      <c r="UF49" s="663"/>
      <c r="UG49" s="663"/>
      <c r="UH49" s="663"/>
      <c r="UI49" s="663"/>
      <c r="UJ49" s="663"/>
      <c r="UK49" s="663"/>
      <c r="UL49" s="663"/>
      <c r="UM49" s="663"/>
      <c r="UN49" s="663"/>
      <c r="UO49" s="663"/>
      <c r="UP49" s="663"/>
      <c r="UQ49" s="663"/>
      <c r="UR49" s="663"/>
      <c r="US49" s="663"/>
      <c r="UT49" s="663"/>
      <c r="UU49" s="663"/>
      <c r="UV49" s="663"/>
      <c r="UW49" s="663"/>
      <c r="UX49" s="663"/>
      <c r="UY49" s="663"/>
      <c r="UZ49" s="663"/>
      <c r="VA49" s="663"/>
      <c r="VB49" s="663"/>
      <c r="VC49" s="663"/>
      <c r="VD49" s="663"/>
      <c r="VE49" s="663"/>
      <c r="VF49" s="663"/>
      <c r="VG49" s="663"/>
      <c r="VH49" s="663"/>
      <c r="VI49" s="663"/>
      <c r="VJ49" s="663"/>
      <c r="VK49" s="663"/>
      <c r="VL49" s="663"/>
      <c r="VM49" s="663"/>
      <c r="VN49" s="663"/>
      <c r="VO49" s="663"/>
      <c r="VP49" s="663"/>
      <c r="VQ49" s="663"/>
      <c r="VR49" s="663"/>
      <c r="VS49" s="663"/>
      <c r="VT49" s="663"/>
      <c r="VU49" s="663"/>
      <c r="VV49" s="663"/>
      <c r="VW49" s="663"/>
      <c r="VX49" s="663"/>
      <c r="VY49" s="663"/>
      <c r="VZ49" s="663"/>
      <c r="WA49" s="663"/>
      <c r="WB49" s="663"/>
      <c r="WC49" s="663"/>
      <c r="WD49" s="663"/>
      <c r="WE49" s="663"/>
      <c r="WF49" s="663"/>
      <c r="WG49" s="663"/>
      <c r="WH49" s="663"/>
      <c r="WI49" s="663"/>
      <c r="WJ49" s="663"/>
      <c r="WK49" s="663"/>
      <c r="WL49" s="663"/>
      <c r="WM49" s="663"/>
      <c r="WN49" s="663"/>
      <c r="WO49" s="663"/>
      <c r="WP49" s="663"/>
      <c r="WQ49" s="663"/>
      <c r="WR49" s="663"/>
      <c r="WS49" s="663"/>
      <c r="WT49" s="663"/>
      <c r="WU49" s="663"/>
      <c r="WV49" s="663"/>
      <c r="WW49" s="663"/>
      <c r="WX49" s="663"/>
      <c r="WY49" s="663"/>
      <c r="WZ49" s="663"/>
      <c r="XA49" s="663"/>
      <c r="XB49" s="663"/>
      <c r="XC49" s="663"/>
      <c r="XD49" s="663"/>
      <c r="XE49" s="663"/>
      <c r="XF49" s="663"/>
      <c r="XG49" s="663"/>
      <c r="XH49" s="663"/>
      <c r="XI49" s="663"/>
      <c r="XJ49" s="663"/>
      <c r="XK49" s="663"/>
      <c r="XL49" s="663"/>
      <c r="XM49" s="663"/>
      <c r="XN49" s="663"/>
      <c r="XO49" s="663"/>
      <c r="XP49" s="663"/>
      <c r="XQ49" s="663"/>
      <c r="XR49" s="663"/>
      <c r="XS49" s="663"/>
      <c r="XT49" s="663"/>
      <c r="XU49" s="663"/>
      <c r="XV49" s="663"/>
      <c r="XW49" s="663"/>
      <c r="XX49" s="663"/>
      <c r="XY49" s="663"/>
      <c r="XZ49" s="663"/>
      <c r="YA49" s="663"/>
      <c r="YB49" s="663"/>
      <c r="YC49" s="663"/>
      <c r="YD49" s="663"/>
      <c r="YE49" s="663"/>
      <c r="YF49" s="663"/>
      <c r="YG49" s="663"/>
      <c r="YH49" s="663"/>
      <c r="YI49" s="663"/>
      <c r="YJ49" s="663"/>
      <c r="YK49" s="663"/>
      <c r="YL49" s="663"/>
      <c r="YM49" s="663"/>
      <c r="YN49" s="663"/>
      <c r="YO49" s="663"/>
      <c r="YP49" s="663"/>
      <c r="YQ49" s="663"/>
      <c r="YR49" s="663"/>
      <c r="YS49" s="663"/>
      <c r="YT49" s="663"/>
      <c r="YU49" s="663"/>
      <c r="YV49" s="663"/>
      <c r="YW49" s="663"/>
      <c r="YX49" s="663"/>
      <c r="YY49" s="663"/>
      <c r="YZ49" s="663"/>
      <c r="ZA49" s="663"/>
      <c r="ZB49" s="663"/>
      <c r="ZC49" s="663"/>
      <c r="ZD49" s="663"/>
      <c r="ZE49" s="663"/>
      <c r="ZF49" s="663"/>
      <c r="ZG49" s="663"/>
      <c r="ZH49" s="663"/>
      <c r="ZI49" s="663"/>
      <c r="ZJ49" s="663"/>
      <c r="ZK49" s="663"/>
      <c r="ZL49" s="663"/>
      <c r="ZM49" s="663"/>
      <c r="ZN49" s="663"/>
      <c r="ZO49" s="663"/>
      <c r="ZP49" s="663"/>
      <c r="ZQ49" s="663"/>
      <c r="ZR49" s="663"/>
      <c r="ZS49" s="663"/>
      <c r="ZT49" s="663"/>
      <c r="ZU49" s="663"/>
      <c r="ZV49" s="663"/>
      <c r="ZW49" s="663"/>
      <c r="ZX49" s="663"/>
      <c r="ZY49" s="663"/>
      <c r="ZZ49" s="663"/>
      <c r="AAA49" s="663"/>
      <c r="AAB49" s="663"/>
      <c r="AAC49" s="663"/>
      <c r="AAD49" s="663"/>
      <c r="AAE49" s="663"/>
      <c r="AAF49" s="663"/>
      <c r="AAG49" s="663"/>
      <c r="AAH49" s="663"/>
      <c r="AAI49" s="663"/>
      <c r="AAJ49" s="663"/>
      <c r="AAK49" s="663"/>
      <c r="AAL49" s="663"/>
      <c r="AAM49" s="663"/>
      <c r="AAN49" s="663"/>
      <c r="AAO49" s="663"/>
      <c r="AAP49" s="663"/>
      <c r="AAQ49" s="663"/>
      <c r="AAR49" s="663"/>
      <c r="AAS49" s="663"/>
      <c r="AAT49" s="663"/>
      <c r="AAU49" s="663"/>
      <c r="AAV49" s="663"/>
      <c r="AAW49" s="663"/>
      <c r="AAX49" s="663"/>
      <c r="AAY49" s="663"/>
      <c r="AAZ49" s="663"/>
      <c r="ABA49" s="663"/>
      <c r="ABB49" s="663"/>
      <c r="ABC49" s="663"/>
      <c r="ABD49" s="663"/>
      <c r="ABE49" s="663"/>
      <c r="ABF49" s="663"/>
      <c r="ABG49" s="663"/>
      <c r="ABH49" s="663"/>
      <c r="ABI49" s="663"/>
      <c r="ABJ49" s="663"/>
      <c r="ABK49" s="663"/>
      <c r="ABL49" s="663"/>
      <c r="ABM49" s="663"/>
      <c r="ABN49" s="663"/>
      <c r="ABO49" s="663"/>
      <c r="ABP49" s="663"/>
      <c r="ABQ49" s="663"/>
      <c r="ABR49" s="663"/>
      <c r="ABS49" s="663"/>
      <c r="ABT49" s="663"/>
      <c r="ABU49" s="663"/>
      <c r="ABV49" s="663"/>
      <c r="ABW49" s="663"/>
      <c r="ABX49" s="663"/>
      <c r="ABY49" s="663"/>
      <c r="ABZ49" s="663"/>
      <c r="ACA49" s="663"/>
      <c r="ACB49" s="663"/>
      <c r="ACC49" s="663"/>
      <c r="ACD49" s="663"/>
      <c r="ACE49" s="663"/>
      <c r="ACF49" s="663"/>
      <c r="ACG49" s="663"/>
      <c r="ACH49" s="663"/>
      <c r="ACI49" s="663"/>
      <c r="ACJ49" s="663"/>
      <c r="ACK49" s="663"/>
      <c r="ACL49" s="663"/>
      <c r="ACM49" s="663"/>
      <c r="ACN49" s="663"/>
      <c r="ACO49" s="663"/>
      <c r="ACP49" s="663"/>
      <c r="ACQ49" s="663"/>
      <c r="ACR49" s="663"/>
      <c r="ACS49" s="663"/>
      <c r="ACT49" s="663"/>
      <c r="ACU49" s="663"/>
      <c r="ACV49" s="663"/>
      <c r="ACW49" s="663"/>
      <c r="ACX49" s="663"/>
      <c r="ACY49" s="663"/>
      <c r="ACZ49" s="663"/>
      <c r="ADA49" s="663"/>
      <c r="ADB49" s="663"/>
      <c r="ADC49" s="663"/>
      <c r="ADD49" s="663"/>
      <c r="ADE49" s="663"/>
      <c r="ADF49" s="663"/>
      <c r="ADG49" s="663"/>
      <c r="ADH49" s="663"/>
      <c r="ADI49" s="663"/>
      <c r="ADJ49" s="663"/>
      <c r="ADK49" s="663"/>
      <c r="ADL49" s="663"/>
      <c r="ADM49" s="663"/>
      <c r="ADN49" s="663"/>
      <c r="ADO49" s="663"/>
      <c r="ADP49" s="663"/>
      <c r="ADQ49" s="663"/>
      <c r="ADR49" s="663"/>
      <c r="ADS49" s="663"/>
      <c r="ADT49" s="663"/>
      <c r="ADU49" s="663"/>
      <c r="ADV49" s="663"/>
      <c r="ADW49" s="663"/>
      <c r="ADX49" s="663"/>
      <c r="ADY49" s="663"/>
      <c r="ADZ49" s="663"/>
      <c r="AEA49" s="663"/>
      <c r="AEB49" s="663"/>
      <c r="AEC49" s="663"/>
      <c r="AED49" s="663"/>
      <c r="AEE49" s="663"/>
      <c r="AEF49" s="663"/>
      <c r="AEG49" s="663"/>
      <c r="AEH49" s="663"/>
      <c r="AEI49" s="663"/>
      <c r="AEJ49" s="663"/>
      <c r="AEK49" s="663"/>
      <c r="AEL49" s="663"/>
      <c r="AEM49" s="663"/>
      <c r="AEN49" s="663"/>
      <c r="AEO49" s="663"/>
      <c r="AEP49" s="663"/>
      <c r="AEQ49" s="663"/>
      <c r="AER49" s="663"/>
      <c r="AES49" s="663"/>
      <c r="AET49" s="663"/>
      <c r="AEU49" s="663"/>
      <c r="AEV49" s="663"/>
      <c r="AEW49" s="663"/>
      <c r="AEX49" s="663"/>
      <c r="AEY49" s="663"/>
      <c r="AEZ49" s="663"/>
      <c r="AFA49" s="663"/>
      <c r="AFB49" s="663"/>
      <c r="AFC49" s="663"/>
      <c r="AFD49" s="663"/>
      <c r="AFE49" s="663"/>
      <c r="AFF49" s="663"/>
      <c r="AFG49" s="663"/>
      <c r="AFH49" s="663"/>
      <c r="AFI49" s="663"/>
      <c r="AFJ49" s="663"/>
      <c r="AFK49" s="663"/>
      <c r="AFL49" s="663"/>
      <c r="AFM49" s="663"/>
      <c r="AFN49" s="663"/>
      <c r="AFO49" s="663"/>
      <c r="AFP49" s="663"/>
      <c r="AFQ49" s="663"/>
      <c r="AFR49" s="663"/>
      <c r="AFS49" s="663"/>
      <c r="AFT49" s="663"/>
      <c r="AFU49" s="663"/>
      <c r="AFV49" s="663"/>
      <c r="AFW49" s="663"/>
      <c r="AFX49" s="663"/>
      <c r="AFY49" s="663"/>
      <c r="AFZ49" s="663"/>
      <c r="AGA49" s="663"/>
      <c r="AGB49" s="663"/>
      <c r="AGC49" s="663"/>
      <c r="AGD49" s="663"/>
      <c r="AGE49" s="663"/>
      <c r="AGF49" s="663"/>
      <c r="AGG49" s="663"/>
      <c r="AGH49" s="663"/>
      <c r="AGI49" s="663"/>
      <c r="AGJ49" s="663"/>
      <c r="AGK49" s="663"/>
      <c r="AGL49" s="663"/>
      <c r="AGM49" s="663"/>
      <c r="AGN49" s="663"/>
      <c r="AGO49" s="663"/>
      <c r="AGP49" s="663"/>
      <c r="AGQ49" s="663"/>
      <c r="AGR49" s="663"/>
      <c r="AGS49" s="663"/>
      <c r="AGT49" s="663"/>
      <c r="AGU49" s="663"/>
      <c r="AGV49" s="663"/>
      <c r="AGW49" s="663"/>
      <c r="AGX49" s="663"/>
      <c r="AGY49" s="663"/>
      <c r="AGZ49" s="663"/>
      <c r="AHA49" s="663"/>
      <c r="AHB49" s="663"/>
      <c r="AHC49" s="663"/>
      <c r="AHD49" s="663"/>
      <c r="AHE49" s="663"/>
      <c r="AHF49" s="663"/>
      <c r="AHG49" s="663"/>
      <c r="AHH49" s="663"/>
      <c r="AHI49" s="663"/>
      <c r="AHJ49" s="663"/>
      <c r="AHK49" s="663"/>
      <c r="AHL49" s="663"/>
      <c r="AHM49" s="663"/>
      <c r="AHN49" s="663"/>
      <c r="AHO49" s="663"/>
      <c r="AHP49" s="663"/>
      <c r="AHQ49" s="663"/>
      <c r="AHR49" s="663"/>
      <c r="AHS49" s="663"/>
      <c r="AHT49" s="663"/>
      <c r="AHU49" s="663"/>
      <c r="AHV49" s="663"/>
      <c r="AHW49" s="663"/>
      <c r="AHX49" s="663"/>
      <c r="AHY49" s="663"/>
      <c r="AHZ49" s="663"/>
      <c r="AIA49" s="663"/>
      <c r="AIB49" s="663"/>
      <c r="AIC49" s="663"/>
      <c r="AID49" s="663"/>
      <c r="AIE49" s="663"/>
      <c r="AIF49" s="663"/>
      <c r="AIG49" s="663"/>
      <c r="AIH49" s="663"/>
      <c r="AII49" s="663"/>
      <c r="AIJ49" s="663"/>
      <c r="AIK49" s="663"/>
      <c r="AIL49" s="663"/>
      <c r="AIM49" s="663"/>
      <c r="AIN49" s="663"/>
      <c r="AIO49" s="663"/>
      <c r="AIP49" s="663"/>
      <c r="AIQ49" s="663"/>
      <c r="AIR49" s="663"/>
      <c r="AIS49" s="663"/>
      <c r="AIT49" s="663"/>
      <c r="AIU49" s="663"/>
      <c r="AIV49" s="663"/>
      <c r="AIW49" s="663"/>
      <c r="AIX49" s="663"/>
      <c r="AIY49" s="663"/>
      <c r="AIZ49" s="663"/>
      <c r="AJA49" s="663"/>
      <c r="AJB49" s="663"/>
      <c r="AJC49" s="663"/>
      <c r="AJD49" s="663"/>
      <c r="AJE49" s="663"/>
      <c r="AJF49" s="663"/>
      <c r="AJG49" s="663"/>
      <c r="AJH49" s="663"/>
      <c r="AJI49" s="663"/>
      <c r="AJJ49" s="663"/>
      <c r="AJK49" s="663"/>
      <c r="AJL49" s="663"/>
      <c r="AJM49" s="663"/>
      <c r="AJN49" s="663"/>
      <c r="AJO49" s="663"/>
      <c r="AJP49" s="663"/>
      <c r="AJQ49" s="663"/>
      <c r="AJR49" s="663"/>
      <c r="AJS49" s="663"/>
      <c r="AJT49" s="663"/>
      <c r="AJU49" s="663"/>
      <c r="AJV49" s="663"/>
      <c r="AJW49" s="663"/>
      <c r="AJX49" s="663"/>
      <c r="AJY49" s="663"/>
      <c r="AJZ49" s="663"/>
      <c r="AKA49" s="663"/>
      <c r="AKB49" s="663"/>
      <c r="AKC49" s="663"/>
      <c r="AKD49" s="663"/>
      <c r="AKE49" s="663"/>
      <c r="AKF49" s="663"/>
      <c r="AKG49" s="663"/>
      <c r="AKH49" s="663"/>
      <c r="AKI49" s="663"/>
      <c r="AKJ49" s="663"/>
      <c r="AKK49" s="663"/>
      <c r="AKL49" s="663"/>
      <c r="AKM49" s="663"/>
      <c r="AKN49" s="663"/>
      <c r="AKO49" s="663"/>
      <c r="AKP49" s="663"/>
      <c r="AKQ49" s="663"/>
      <c r="AKR49" s="663"/>
      <c r="AKS49" s="663"/>
      <c r="AKT49" s="663"/>
      <c r="AKU49" s="663"/>
      <c r="AKV49" s="663"/>
      <c r="AKW49" s="663"/>
      <c r="AKX49" s="663"/>
      <c r="AKY49" s="663"/>
      <c r="AKZ49" s="663"/>
      <c r="ALA49" s="663"/>
      <c r="ALB49" s="663"/>
      <c r="ALC49" s="663"/>
      <c r="ALD49" s="663"/>
      <c r="ALE49" s="663"/>
      <c r="ALF49" s="663"/>
      <c r="ALG49" s="663"/>
      <c r="ALH49" s="663"/>
      <c r="ALI49" s="663"/>
      <c r="ALJ49" s="663"/>
      <c r="ALK49" s="663"/>
      <c r="ALL49" s="663"/>
      <c r="ALM49" s="663"/>
      <c r="ALN49" s="663"/>
      <c r="ALO49" s="663"/>
      <c r="ALP49" s="663"/>
      <c r="ALQ49" s="663"/>
      <c r="ALR49" s="663"/>
      <c r="ALS49" s="663"/>
      <c r="ALT49" s="663"/>
      <c r="ALU49" s="663"/>
      <c r="ALV49" s="663"/>
      <c r="ALW49" s="663"/>
      <c r="ALX49" s="663"/>
      <c r="ALY49" s="663"/>
      <c r="ALZ49" s="663"/>
      <c r="AMA49" s="663"/>
      <c r="AMB49" s="663"/>
      <c r="AMC49" s="663"/>
      <c r="AMD49" s="663"/>
      <c r="AME49" s="663"/>
      <c r="AMF49" s="663"/>
      <c r="AMG49" s="663"/>
      <c r="AMH49" s="663"/>
      <c r="AMI49" s="663"/>
      <c r="AMJ49" s="663"/>
      <c r="AMK49" s="663"/>
      <c r="AML49" s="663"/>
      <c r="AMM49" s="663"/>
      <c r="AMN49" s="663"/>
      <c r="AMO49" s="663"/>
      <c r="AMP49" s="663"/>
      <c r="AMQ49" s="663"/>
      <c r="AMR49" s="663"/>
      <c r="AMS49" s="663"/>
      <c r="AMT49" s="663"/>
      <c r="AMU49" s="663"/>
      <c r="AMV49" s="663"/>
      <c r="AMW49" s="663"/>
      <c r="AMX49" s="663"/>
      <c r="AMY49" s="663"/>
      <c r="AMZ49" s="663"/>
      <c r="ANA49" s="663"/>
      <c r="ANB49" s="663"/>
      <c r="ANC49" s="663"/>
      <c r="AND49" s="663"/>
      <c r="ANE49" s="663"/>
      <c r="ANF49" s="663"/>
      <c r="ANG49" s="663"/>
      <c r="ANH49" s="663"/>
      <c r="ANI49" s="663"/>
      <c r="ANJ49" s="663"/>
      <c r="ANK49" s="663"/>
      <c r="ANL49" s="663"/>
      <c r="ANM49" s="663"/>
      <c r="ANN49" s="663"/>
      <c r="ANO49" s="663"/>
      <c r="ANP49" s="663"/>
      <c r="ANQ49" s="663"/>
      <c r="ANR49" s="663"/>
      <c r="ANS49" s="663"/>
      <c r="ANT49" s="663"/>
      <c r="ANU49" s="663"/>
      <c r="ANV49" s="663"/>
      <c r="ANW49" s="663"/>
      <c r="ANX49" s="663"/>
      <c r="ANY49" s="663"/>
      <c r="ANZ49" s="663"/>
      <c r="AOA49" s="663"/>
      <c r="AOB49" s="663"/>
      <c r="AOC49" s="663"/>
      <c r="AOD49" s="663"/>
      <c r="AOE49" s="663"/>
      <c r="AOF49" s="663"/>
      <c r="AOG49" s="663"/>
      <c r="AOH49" s="663"/>
      <c r="AOI49" s="663"/>
      <c r="AOJ49" s="663"/>
      <c r="AOK49" s="663"/>
      <c r="AOL49" s="663"/>
      <c r="AOM49" s="663"/>
      <c r="AON49" s="663"/>
      <c r="AOO49" s="663"/>
      <c r="AOP49" s="663"/>
      <c r="AOQ49" s="663"/>
      <c r="AOR49" s="663"/>
      <c r="AOS49" s="663"/>
      <c r="AOT49" s="663"/>
      <c r="AOU49" s="663"/>
      <c r="AOV49" s="663"/>
      <c r="AOW49" s="663"/>
      <c r="AOX49" s="663"/>
      <c r="AOY49" s="663"/>
      <c r="AOZ49" s="663"/>
      <c r="APA49" s="663"/>
      <c r="APB49" s="663"/>
      <c r="APC49" s="663"/>
      <c r="APD49" s="663"/>
      <c r="APE49" s="663"/>
      <c r="APF49" s="663"/>
      <c r="APG49" s="663"/>
      <c r="APH49" s="663"/>
      <c r="API49" s="663"/>
      <c r="APJ49" s="663"/>
      <c r="APK49" s="663"/>
      <c r="APL49" s="663"/>
      <c r="APM49" s="663"/>
      <c r="APN49" s="663"/>
      <c r="APO49" s="663"/>
      <c r="APP49" s="663"/>
      <c r="APQ49" s="663"/>
      <c r="APR49" s="663"/>
      <c r="APS49" s="663"/>
      <c r="APT49" s="663"/>
      <c r="APU49" s="663"/>
      <c r="APV49" s="663"/>
      <c r="APW49" s="663"/>
      <c r="APX49" s="663"/>
      <c r="APY49" s="663"/>
      <c r="APZ49" s="663"/>
      <c r="AQA49" s="663"/>
      <c r="AQB49" s="663"/>
      <c r="AQC49" s="663"/>
      <c r="AQD49" s="663"/>
      <c r="AQE49" s="663"/>
      <c r="AQF49" s="663"/>
      <c r="AQG49" s="663"/>
      <c r="AQH49" s="663"/>
      <c r="AQI49" s="663"/>
      <c r="AQJ49" s="663"/>
      <c r="AQK49" s="663"/>
      <c r="AQL49" s="663"/>
      <c r="AQM49" s="663"/>
      <c r="AQN49" s="663"/>
      <c r="AQO49" s="663"/>
      <c r="AQP49" s="663"/>
      <c r="AQQ49" s="663"/>
      <c r="AQR49" s="663"/>
      <c r="AQS49" s="663"/>
      <c r="AQT49" s="663"/>
      <c r="AQU49" s="663"/>
      <c r="AQV49" s="663"/>
      <c r="AQW49" s="663"/>
      <c r="AQX49" s="663"/>
      <c r="AQY49" s="663"/>
      <c r="AQZ49" s="663"/>
      <c r="ARA49" s="663"/>
      <c r="ARB49" s="663"/>
      <c r="ARC49" s="663"/>
      <c r="ARD49" s="663"/>
      <c r="ARE49" s="663"/>
      <c r="ARF49" s="663"/>
      <c r="ARG49" s="663"/>
      <c r="ARH49" s="663"/>
      <c r="ARI49" s="663"/>
      <c r="ARJ49" s="663"/>
      <c r="ARK49" s="663"/>
      <c r="ARL49" s="663"/>
      <c r="ARM49" s="663"/>
      <c r="ARN49" s="663"/>
      <c r="ARO49" s="663"/>
      <c r="ARP49" s="663"/>
      <c r="ARQ49" s="663"/>
      <c r="ARR49" s="663"/>
      <c r="ARS49" s="663"/>
      <c r="ART49" s="663"/>
      <c r="ARU49" s="663"/>
      <c r="ARV49" s="663"/>
      <c r="ARW49" s="663"/>
      <c r="ARX49" s="663"/>
      <c r="ARY49" s="663"/>
      <c r="ARZ49" s="663"/>
      <c r="ASA49" s="663"/>
      <c r="ASB49" s="663"/>
      <c r="ASC49" s="663"/>
      <c r="ASD49" s="663"/>
      <c r="ASE49" s="663"/>
      <c r="ASF49" s="663"/>
      <c r="ASG49" s="663"/>
      <c r="ASH49" s="663"/>
      <c r="ASI49" s="663"/>
      <c r="ASJ49" s="663"/>
      <c r="ASK49" s="663"/>
      <c r="ASL49" s="663"/>
      <c r="ASM49" s="663"/>
      <c r="ASN49" s="663"/>
      <c r="ASO49" s="663"/>
      <c r="ASP49" s="663"/>
      <c r="ASQ49" s="663"/>
      <c r="ASR49" s="663"/>
      <c r="ASS49" s="663"/>
      <c r="AST49" s="663"/>
      <c r="ASU49" s="663"/>
      <c r="ASV49" s="663"/>
      <c r="ASW49" s="663"/>
      <c r="ASX49" s="663"/>
      <c r="ASY49" s="663"/>
      <c r="ASZ49" s="663"/>
      <c r="ATA49" s="663"/>
      <c r="ATB49" s="663"/>
      <c r="ATC49" s="663"/>
      <c r="ATD49" s="663"/>
      <c r="ATE49" s="663"/>
      <c r="ATF49" s="663"/>
      <c r="ATG49" s="663"/>
      <c r="ATH49" s="663"/>
      <c r="ATI49" s="663"/>
      <c r="ATJ49" s="663"/>
      <c r="ATK49" s="663"/>
      <c r="ATL49" s="663"/>
      <c r="ATM49" s="663"/>
      <c r="ATN49" s="663"/>
      <c r="ATO49" s="663"/>
      <c r="ATP49" s="663"/>
      <c r="ATQ49" s="663"/>
      <c r="ATR49" s="663"/>
      <c r="ATS49" s="663"/>
      <c r="ATT49" s="663"/>
      <c r="ATU49" s="663"/>
      <c r="ATV49" s="663"/>
      <c r="ATW49" s="663"/>
      <c r="ATX49" s="663"/>
      <c r="ATY49" s="663"/>
      <c r="ATZ49" s="663"/>
      <c r="AUA49" s="663"/>
      <c r="AUB49" s="663"/>
      <c r="AUC49" s="663"/>
      <c r="AUD49" s="663"/>
      <c r="AUE49" s="663"/>
      <c r="AUF49" s="663"/>
      <c r="AUG49" s="663"/>
      <c r="AUH49" s="663"/>
      <c r="AUI49" s="663"/>
      <c r="AUJ49" s="663"/>
      <c r="AUK49" s="663"/>
      <c r="AUL49" s="663"/>
      <c r="AUM49" s="663"/>
      <c r="AUN49" s="663"/>
      <c r="AUO49" s="663"/>
      <c r="AUP49" s="663"/>
      <c r="AUQ49" s="663"/>
      <c r="AUR49" s="663"/>
      <c r="AUS49" s="663"/>
      <c r="AUT49" s="663"/>
      <c r="AUU49" s="663"/>
      <c r="AUV49" s="663"/>
      <c r="AUW49" s="663"/>
      <c r="AUX49" s="663"/>
      <c r="AUY49" s="663"/>
      <c r="AUZ49" s="663"/>
      <c r="AVA49" s="663"/>
      <c r="AVB49" s="663"/>
      <c r="AVC49" s="663"/>
      <c r="AVD49" s="663"/>
      <c r="AVE49" s="663"/>
      <c r="AVF49" s="663"/>
      <c r="AVG49" s="663"/>
      <c r="AVH49" s="663"/>
      <c r="AVI49" s="663"/>
      <c r="AVJ49" s="663"/>
      <c r="AVK49" s="663"/>
      <c r="AVL49" s="663"/>
      <c r="AVM49" s="663"/>
      <c r="AVN49" s="663"/>
      <c r="AVO49" s="663"/>
      <c r="AVP49" s="663"/>
      <c r="AVQ49" s="663"/>
      <c r="AVR49" s="663"/>
      <c r="AVS49" s="663"/>
      <c r="AVT49" s="663"/>
      <c r="AVU49" s="663"/>
      <c r="AVV49" s="663"/>
      <c r="AVW49" s="663"/>
      <c r="AVX49" s="663"/>
      <c r="AVY49" s="663"/>
      <c r="AVZ49" s="663"/>
      <c r="AWA49" s="663"/>
      <c r="AWB49" s="663"/>
      <c r="AWC49" s="663"/>
      <c r="AWD49" s="663"/>
      <c r="AWE49" s="663"/>
      <c r="AWF49" s="663"/>
      <c r="AWG49" s="663"/>
      <c r="AWH49" s="663"/>
      <c r="AWI49" s="663"/>
      <c r="AWJ49" s="663"/>
      <c r="AWK49" s="663"/>
      <c r="AWL49" s="663"/>
      <c r="AWM49" s="663"/>
      <c r="AWN49" s="663"/>
      <c r="AWO49" s="663"/>
      <c r="AWP49" s="663"/>
      <c r="AWQ49" s="663"/>
      <c r="AWR49" s="663"/>
      <c r="AWS49" s="663"/>
      <c r="AWT49" s="663"/>
      <c r="AWU49" s="663"/>
      <c r="AWV49" s="663"/>
      <c r="AWW49" s="663"/>
      <c r="AWX49" s="663"/>
      <c r="AWY49" s="663"/>
      <c r="AWZ49" s="663"/>
      <c r="AXA49" s="663"/>
      <c r="AXB49" s="663"/>
      <c r="AXC49" s="663"/>
      <c r="AXD49" s="663"/>
      <c r="AXE49" s="663"/>
      <c r="AXF49" s="663"/>
      <c r="AXG49" s="663"/>
      <c r="AXH49" s="663"/>
      <c r="AXI49" s="663"/>
      <c r="AXJ49" s="663"/>
      <c r="AXK49" s="663"/>
      <c r="AXL49" s="663"/>
      <c r="AXM49" s="663"/>
      <c r="AXN49" s="663"/>
      <c r="AXO49" s="663"/>
      <c r="AXP49" s="663"/>
      <c r="AXQ49" s="663"/>
      <c r="AXR49" s="663"/>
      <c r="AXS49" s="663"/>
      <c r="AXT49" s="663"/>
      <c r="AXU49" s="663"/>
      <c r="AXV49" s="663"/>
      <c r="AXW49" s="663"/>
      <c r="AXX49" s="663"/>
      <c r="AXY49" s="663"/>
      <c r="AXZ49" s="663"/>
      <c r="AYA49" s="663"/>
      <c r="AYB49" s="663"/>
      <c r="AYC49" s="663"/>
      <c r="AYD49" s="663"/>
      <c r="AYE49" s="663"/>
      <c r="AYF49" s="663"/>
      <c r="AYG49" s="663"/>
      <c r="AYH49" s="663"/>
      <c r="AYI49" s="663"/>
      <c r="AYJ49" s="663"/>
      <c r="AYK49" s="663"/>
      <c r="AYL49" s="663"/>
      <c r="AYM49" s="663"/>
      <c r="AYN49" s="663"/>
      <c r="AYO49" s="663"/>
      <c r="AYP49" s="663"/>
      <c r="AYQ49" s="663"/>
      <c r="AYR49" s="663"/>
      <c r="AYS49" s="663"/>
      <c r="AYT49" s="663"/>
      <c r="AYU49" s="663"/>
      <c r="AYV49" s="663"/>
      <c r="AYW49" s="663"/>
      <c r="AYX49" s="663"/>
      <c r="AYY49" s="663"/>
      <c r="AYZ49" s="663"/>
      <c r="AZA49" s="663"/>
      <c r="AZB49" s="663"/>
      <c r="AZC49" s="663"/>
      <c r="AZD49" s="663"/>
      <c r="AZE49" s="663"/>
      <c r="AZF49" s="663"/>
      <c r="AZG49" s="663"/>
      <c r="AZH49" s="663"/>
      <c r="AZI49" s="663"/>
      <c r="AZJ49" s="663"/>
      <c r="AZK49" s="663"/>
      <c r="AZL49" s="663"/>
      <c r="AZM49" s="663"/>
      <c r="AZN49" s="663"/>
      <c r="AZO49" s="663"/>
      <c r="AZP49" s="663"/>
      <c r="AZQ49" s="663"/>
      <c r="AZR49" s="663"/>
      <c r="AZS49" s="663"/>
      <c r="AZT49" s="663"/>
      <c r="AZU49" s="663"/>
      <c r="AZV49" s="663"/>
      <c r="AZW49" s="663"/>
      <c r="AZX49" s="663"/>
      <c r="AZY49" s="663"/>
      <c r="AZZ49" s="663"/>
      <c r="BAA49" s="663"/>
      <c r="BAB49" s="663"/>
      <c r="BAC49" s="663"/>
      <c r="BAD49" s="663"/>
      <c r="BAE49" s="663"/>
      <c r="BAF49" s="663"/>
      <c r="BAG49" s="663"/>
      <c r="BAH49" s="663"/>
      <c r="BAI49" s="663"/>
      <c r="BAJ49" s="663"/>
      <c r="BAK49" s="663"/>
      <c r="BAL49" s="663"/>
      <c r="BAM49" s="663"/>
      <c r="BAN49" s="663"/>
    </row>
    <row r="50" spans="1:1392" ht="24.75" customHeight="1" thickTop="1" thickBot="1">
      <c r="A50" s="649">
        <v>2</v>
      </c>
      <c r="B50" s="650" t="s">
        <v>382</v>
      </c>
      <c r="C50" s="650" t="s">
        <v>358</v>
      </c>
      <c r="D50" s="650" t="s">
        <v>345</v>
      </c>
      <c r="E50" s="651"/>
      <c r="F50" s="651"/>
      <c r="G50" s="651"/>
      <c r="H50" s="652" t="s">
        <v>797</v>
      </c>
      <c r="I50" s="653">
        <v>909997757</v>
      </c>
      <c r="J50" s="653">
        <v>21897486.050000001</v>
      </c>
      <c r="K50" s="653">
        <v>20366786.050000001</v>
      </c>
      <c r="L50" s="653">
        <v>20366786.050000001</v>
      </c>
      <c r="M50" s="653"/>
      <c r="N50" s="653"/>
      <c r="O50" s="653"/>
      <c r="P50" s="653"/>
      <c r="Q50" s="653"/>
      <c r="R50" s="653"/>
      <c r="S50" s="653"/>
      <c r="T50" s="653"/>
      <c r="U50" s="653"/>
      <c r="V50" s="653"/>
      <c r="W50" s="653"/>
      <c r="X50" s="653"/>
      <c r="Y50" s="653">
        <f t="shared" si="19"/>
        <v>909997757</v>
      </c>
      <c r="Z50" s="653">
        <f t="shared" si="19"/>
        <v>21897486.050000001</v>
      </c>
      <c r="AA50" s="653">
        <f t="shared" si="19"/>
        <v>20366786.050000001</v>
      </c>
      <c r="AB50" s="653">
        <f t="shared" si="19"/>
        <v>20366786.050000001</v>
      </c>
      <c r="AC50" s="654"/>
      <c r="AD50" s="639"/>
      <c r="AE50" s="639"/>
      <c r="AF50" s="639"/>
      <c r="AG50" s="639"/>
      <c r="AH50" s="639"/>
      <c r="AI50" s="639"/>
      <c r="AJ50" s="639"/>
      <c r="AK50" s="639"/>
      <c r="AL50" s="639"/>
      <c r="AM50" s="639"/>
      <c r="AN50" s="639"/>
      <c r="AO50" s="639"/>
      <c r="AP50" s="639"/>
      <c r="AQ50" s="639"/>
      <c r="AR50" s="639"/>
      <c r="AS50" s="639"/>
      <c r="AT50" s="639"/>
      <c r="AU50" s="639"/>
      <c r="AV50" s="639"/>
    </row>
    <row r="51" spans="1:1392" ht="24.75" customHeight="1" thickTop="1" thickBot="1">
      <c r="A51" s="649">
        <v>2</v>
      </c>
      <c r="B51" s="650" t="s">
        <v>382</v>
      </c>
      <c r="C51" s="650" t="s">
        <v>358</v>
      </c>
      <c r="D51" s="650" t="s">
        <v>345</v>
      </c>
      <c r="E51" s="651"/>
      <c r="F51" s="651"/>
      <c r="G51" s="651"/>
      <c r="H51" s="652" t="s">
        <v>798</v>
      </c>
      <c r="I51" s="653">
        <v>909319355</v>
      </c>
      <c r="J51" s="653">
        <v>89383566.209999993</v>
      </c>
      <c r="K51" s="653">
        <v>89383566.209999993</v>
      </c>
      <c r="L51" s="653">
        <v>89383566.209999993</v>
      </c>
      <c r="M51" s="653"/>
      <c r="N51" s="653"/>
      <c r="O51" s="653"/>
      <c r="P51" s="653"/>
      <c r="Q51" s="653"/>
      <c r="R51" s="653"/>
      <c r="S51" s="653"/>
      <c r="T51" s="653"/>
      <c r="U51" s="653"/>
      <c r="V51" s="653"/>
      <c r="W51" s="653"/>
      <c r="X51" s="653"/>
      <c r="Y51" s="653">
        <f t="shared" si="19"/>
        <v>909319355</v>
      </c>
      <c r="Z51" s="653">
        <f t="shared" si="19"/>
        <v>89383566.209999993</v>
      </c>
      <c r="AA51" s="653">
        <f t="shared" si="19"/>
        <v>89383566.209999993</v>
      </c>
      <c r="AB51" s="653">
        <f t="shared" si="19"/>
        <v>89383566.209999993</v>
      </c>
      <c r="AC51" s="654"/>
      <c r="AD51" s="639"/>
      <c r="AE51" s="639"/>
      <c r="AF51" s="639"/>
      <c r="AG51" s="639"/>
      <c r="AH51" s="639"/>
      <c r="AI51" s="639"/>
      <c r="AJ51" s="639"/>
      <c r="AK51" s="639"/>
      <c r="AL51" s="639"/>
      <c r="AM51" s="639"/>
      <c r="AN51" s="639"/>
      <c r="AO51" s="639"/>
      <c r="AP51" s="639"/>
      <c r="AQ51" s="639"/>
      <c r="AR51" s="639"/>
      <c r="AS51" s="639"/>
      <c r="AT51" s="639"/>
      <c r="AU51" s="639"/>
      <c r="AV51" s="639"/>
    </row>
    <row r="52" spans="1:1392" s="689" customFormat="1" ht="24.75" customHeight="1" thickTop="1" thickBot="1">
      <c r="A52" s="686">
        <v>2</v>
      </c>
      <c r="B52" s="679" t="s">
        <v>382</v>
      </c>
      <c r="C52" s="679" t="s">
        <v>382</v>
      </c>
      <c r="D52" s="679"/>
      <c r="E52" s="679"/>
      <c r="F52" s="679"/>
      <c r="G52" s="679"/>
      <c r="H52" s="680" t="s">
        <v>799</v>
      </c>
      <c r="I52" s="681">
        <f>+I53+I64</f>
        <v>2253788840</v>
      </c>
      <c r="J52" s="681">
        <f t="shared" ref="J52:L52" si="27">+J53+J64</f>
        <v>624882830.028</v>
      </c>
      <c r="K52" s="681">
        <f t="shared" si="27"/>
        <v>624882830.028</v>
      </c>
      <c r="L52" s="681">
        <f t="shared" si="27"/>
        <v>624882830.028</v>
      </c>
      <c r="M52" s="687"/>
      <c r="N52" s="687"/>
      <c r="O52" s="687"/>
      <c r="P52" s="687"/>
      <c r="Q52" s="687"/>
      <c r="R52" s="687"/>
      <c r="S52" s="687"/>
      <c r="T52" s="687"/>
      <c r="U52" s="687"/>
      <c r="V52" s="687"/>
      <c r="W52" s="687"/>
      <c r="X52" s="687"/>
      <c r="Y52" s="672">
        <f t="shared" si="19"/>
        <v>2253788840</v>
      </c>
      <c r="Z52" s="672">
        <f t="shared" si="19"/>
        <v>624882830.028</v>
      </c>
      <c r="AA52" s="672">
        <f t="shared" si="19"/>
        <v>624882830.028</v>
      </c>
      <c r="AB52" s="672">
        <f t="shared" si="19"/>
        <v>624882830.028</v>
      </c>
      <c r="AC52" s="688"/>
      <c r="AD52" s="639"/>
      <c r="AE52" s="639"/>
      <c r="AF52" s="639"/>
      <c r="AG52" s="639"/>
      <c r="AH52" s="639"/>
      <c r="AI52" s="639"/>
      <c r="AJ52" s="639"/>
      <c r="AK52" s="639"/>
      <c r="AL52" s="639"/>
      <c r="AM52" s="639"/>
      <c r="AN52" s="639"/>
      <c r="AO52" s="639"/>
      <c r="AP52" s="639"/>
      <c r="AQ52" s="639"/>
      <c r="AR52" s="639"/>
      <c r="AS52" s="639"/>
      <c r="AT52" s="639"/>
      <c r="AU52" s="639"/>
      <c r="AV52" s="639"/>
      <c r="AW52" s="647"/>
      <c r="AX52" s="647"/>
      <c r="AY52" s="647"/>
      <c r="AZ52" s="647"/>
      <c r="BA52" s="647"/>
      <c r="BB52" s="647"/>
      <c r="BC52" s="647"/>
      <c r="BD52" s="647"/>
      <c r="BE52" s="647"/>
      <c r="BF52" s="647"/>
      <c r="BG52" s="647"/>
      <c r="BH52" s="647"/>
      <c r="BI52" s="647"/>
      <c r="BJ52" s="647"/>
      <c r="BK52" s="647"/>
      <c r="BL52" s="647"/>
      <c r="BM52" s="647"/>
      <c r="BN52" s="647"/>
      <c r="BO52" s="647"/>
      <c r="BP52" s="647"/>
      <c r="BQ52" s="647"/>
      <c r="BR52" s="647"/>
      <c r="BS52" s="647"/>
      <c r="BT52" s="647"/>
      <c r="BU52" s="647"/>
      <c r="BV52" s="647"/>
      <c r="BW52" s="647"/>
      <c r="BX52" s="647"/>
      <c r="BY52" s="647"/>
      <c r="BZ52" s="647"/>
      <c r="CA52" s="647"/>
      <c r="CB52" s="647"/>
      <c r="CC52" s="647"/>
      <c r="CD52" s="647"/>
      <c r="CE52" s="647"/>
      <c r="CF52" s="647"/>
      <c r="CG52" s="647"/>
      <c r="CH52" s="647"/>
      <c r="CI52" s="647"/>
      <c r="CJ52" s="647"/>
      <c r="CK52" s="647"/>
      <c r="CL52" s="647"/>
      <c r="CM52" s="647"/>
      <c r="CN52" s="647"/>
      <c r="CO52" s="647"/>
      <c r="CP52" s="647"/>
      <c r="CQ52" s="647"/>
      <c r="CR52" s="647"/>
      <c r="CS52" s="647"/>
      <c r="CT52" s="647"/>
      <c r="CU52" s="647"/>
      <c r="CV52" s="647"/>
      <c r="CW52" s="647"/>
      <c r="CX52" s="647"/>
      <c r="CY52" s="647"/>
      <c r="CZ52" s="647"/>
      <c r="DA52" s="647"/>
      <c r="DB52" s="647"/>
      <c r="DC52" s="647"/>
      <c r="DD52" s="647"/>
      <c r="DE52" s="647"/>
      <c r="DF52" s="647"/>
      <c r="DG52" s="647"/>
      <c r="DH52" s="647"/>
      <c r="DI52" s="647"/>
      <c r="DJ52" s="647"/>
      <c r="DK52" s="647"/>
      <c r="DL52" s="647"/>
      <c r="DM52" s="647"/>
      <c r="DN52" s="647"/>
      <c r="DO52" s="647"/>
      <c r="DP52" s="647"/>
      <c r="DQ52" s="647"/>
      <c r="DR52" s="647"/>
      <c r="DS52" s="647"/>
      <c r="DT52" s="647"/>
      <c r="DU52" s="647"/>
      <c r="DV52" s="647"/>
      <c r="DW52" s="647"/>
      <c r="DX52" s="647"/>
      <c r="DY52" s="647"/>
      <c r="DZ52" s="647"/>
      <c r="EA52" s="647"/>
      <c r="EB52" s="647"/>
      <c r="EC52" s="647"/>
      <c r="ED52" s="647"/>
      <c r="EE52" s="647"/>
      <c r="EF52" s="647"/>
      <c r="EG52" s="647"/>
      <c r="EH52" s="647"/>
      <c r="EI52" s="647"/>
      <c r="EJ52" s="647"/>
      <c r="EK52" s="647"/>
      <c r="EL52" s="647"/>
      <c r="EM52" s="647"/>
      <c r="EN52" s="647"/>
      <c r="EO52" s="647"/>
      <c r="EP52" s="647"/>
      <c r="EQ52" s="647"/>
      <c r="ER52" s="647"/>
      <c r="ES52" s="647"/>
      <c r="ET52" s="647"/>
      <c r="EU52" s="647"/>
      <c r="EV52" s="647"/>
      <c r="EW52" s="647"/>
      <c r="EX52" s="647"/>
      <c r="EY52" s="647"/>
      <c r="EZ52" s="647"/>
      <c r="FA52" s="647"/>
      <c r="FB52" s="647"/>
      <c r="FC52" s="647"/>
      <c r="FD52" s="647"/>
      <c r="FE52" s="647"/>
      <c r="FF52" s="647"/>
      <c r="FG52" s="647"/>
      <c r="FH52" s="647"/>
      <c r="FI52" s="647"/>
      <c r="FJ52" s="647"/>
      <c r="FK52" s="647"/>
      <c r="FL52" s="647"/>
      <c r="FM52" s="647"/>
      <c r="FN52" s="647"/>
      <c r="FO52" s="647"/>
      <c r="FP52" s="647"/>
      <c r="FQ52" s="647"/>
      <c r="FR52" s="647"/>
      <c r="FS52" s="647"/>
      <c r="FT52" s="647"/>
      <c r="FU52" s="647"/>
      <c r="FV52" s="647"/>
      <c r="FW52" s="647"/>
      <c r="FX52" s="647"/>
      <c r="FY52" s="647"/>
      <c r="FZ52" s="647"/>
      <c r="GA52" s="647"/>
      <c r="GB52" s="647"/>
      <c r="GC52" s="647"/>
      <c r="GD52" s="647"/>
      <c r="GE52" s="647"/>
      <c r="GF52" s="647"/>
      <c r="GG52" s="647"/>
      <c r="GH52" s="647"/>
      <c r="GI52" s="647"/>
      <c r="GJ52" s="647"/>
      <c r="GK52" s="647"/>
      <c r="GL52" s="647"/>
      <c r="GM52" s="647"/>
      <c r="GN52" s="647"/>
      <c r="GO52" s="647"/>
      <c r="GP52" s="647"/>
      <c r="GQ52" s="647"/>
      <c r="GR52" s="647"/>
      <c r="GS52" s="647"/>
      <c r="GT52" s="647"/>
      <c r="GU52" s="647"/>
      <c r="GV52" s="647"/>
      <c r="GW52" s="647"/>
      <c r="GX52" s="647"/>
      <c r="GY52" s="647"/>
      <c r="GZ52" s="647"/>
      <c r="HA52" s="647"/>
      <c r="HB52" s="647"/>
      <c r="HC52" s="647"/>
      <c r="HD52" s="647"/>
      <c r="HE52" s="647"/>
      <c r="HF52" s="647"/>
      <c r="HG52" s="647"/>
      <c r="HH52" s="647"/>
      <c r="HI52" s="647"/>
      <c r="HJ52" s="647"/>
      <c r="HK52" s="647"/>
      <c r="HL52" s="647"/>
      <c r="HM52" s="647"/>
      <c r="HN52" s="647"/>
      <c r="HO52" s="647"/>
      <c r="HP52" s="647"/>
      <c r="HQ52" s="647"/>
      <c r="HR52" s="647"/>
      <c r="HS52" s="647"/>
      <c r="HT52" s="647"/>
      <c r="HU52" s="647"/>
      <c r="HV52" s="647"/>
      <c r="HW52" s="647"/>
      <c r="HX52" s="647"/>
      <c r="HY52" s="647"/>
      <c r="HZ52" s="647"/>
      <c r="IA52" s="647"/>
      <c r="IB52" s="647"/>
      <c r="IC52" s="647"/>
      <c r="ID52" s="647"/>
      <c r="IE52" s="647"/>
      <c r="IF52" s="647"/>
      <c r="IG52" s="647"/>
      <c r="IH52" s="647"/>
      <c r="II52" s="647"/>
      <c r="IJ52" s="647"/>
      <c r="IK52" s="647"/>
      <c r="IL52" s="647"/>
      <c r="IM52" s="647"/>
      <c r="IN52" s="647"/>
      <c r="IO52" s="647"/>
      <c r="IP52" s="647"/>
      <c r="IQ52" s="647"/>
      <c r="IR52" s="647"/>
      <c r="IS52" s="647"/>
      <c r="IT52" s="647"/>
      <c r="IU52" s="647"/>
      <c r="IV52" s="647"/>
      <c r="IW52" s="647"/>
      <c r="IX52" s="647"/>
      <c r="IY52" s="647"/>
      <c r="IZ52" s="647"/>
      <c r="JA52" s="647"/>
      <c r="JB52" s="647"/>
      <c r="JC52" s="647"/>
      <c r="JD52" s="647"/>
      <c r="JE52" s="647"/>
      <c r="JF52" s="647"/>
      <c r="JG52" s="647"/>
      <c r="JH52" s="647"/>
      <c r="JI52" s="647"/>
      <c r="JJ52" s="647"/>
      <c r="JK52" s="647"/>
      <c r="JL52" s="647"/>
      <c r="JM52" s="647"/>
      <c r="JN52" s="647"/>
      <c r="JO52" s="647"/>
      <c r="JP52" s="647"/>
      <c r="JQ52" s="647"/>
      <c r="JR52" s="647"/>
      <c r="JS52" s="647"/>
      <c r="JT52" s="647"/>
      <c r="JU52" s="647"/>
      <c r="JV52" s="647"/>
      <c r="JW52" s="647"/>
      <c r="JX52" s="647"/>
      <c r="JY52" s="647"/>
      <c r="JZ52" s="647"/>
      <c r="KA52" s="647"/>
      <c r="KB52" s="647"/>
      <c r="KC52" s="647"/>
      <c r="KD52" s="647"/>
      <c r="KE52" s="647"/>
      <c r="KF52" s="647"/>
      <c r="KG52" s="647"/>
      <c r="KH52" s="647"/>
      <c r="KI52" s="647"/>
      <c r="KJ52" s="647"/>
      <c r="KK52" s="647"/>
      <c r="KL52" s="647"/>
      <c r="KM52" s="647"/>
      <c r="KN52" s="647"/>
      <c r="KO52" s="647"/>
      <c r="KP52" s="647"/>
      <c r="KQ52" s="647"/>
      <c r="KR52" s="647"/>
      <c r="KS52" s="647"/>
      <c r="KT52" s="647"/>
      <c r="KU52" s="647"/>
      <c r="KV52" s="647"/>
      <c r="KW52" s="647"/>
      <c r="KX52" s="647"/>
      <c r="KY52" s="647"/>
      <c r="KZ52" s="647"/>
      <c r="LA52" s="647"/>
      <c r="LB52" s="647"/>
      <c r="LC52" s="647"/>
      <c r="LD52" s="647"/>
      <c r="LE52" s="647"/>
      <c r="LF52" s="647"/>
      <c r="LG52" s="647"/>
      <c r="LH52" s="647"/>
      <c r="LI52" s="647"/>
      <c r="LJ52" s="647"/>
      <c r="LK52" s="647"/>
      <c r="LL52" s="647"/>
      <c r="LM52" s="647"/>
      <c r="LN52" s="647"/>
      <c r="LO52" s="647"/>
      <c r="LP52" s="647"/>
      <c r="LQ52" s="647"/>
      <c r="LR52" s="647"/>
      <c r="LS52" s="647"/>
      <c r="LT52" s="647"/>
      <c r="LU52" s="647"/>
      <c r="LV52" s="647"/>
      <c r="LW52" s="647"/>
      <c r="LX52" s="647"/>
      <c r="LY52" s="647"/>
      <c r="LZ52" s="647"/>
      <c r="MA52" s="647"/>
      <c r="MB52" s="647"/>
      <c r="MC52" s="647"/>
      <c r="MD52" s="647"/>
      <c r="ME52" s="647"/>
      <c r="MF52" s="647"/>
      <c r="MG52" s="647"/>
      <c r="MH52" s="647"/>
      <c r="MI52" s="647"/>
      <c r="MJ52" s="647"/>
      <c r="MK52" s="647"/>
      <c r="ML52" s="647"/>
      <c r="MM52" s="647"/>
      <c r="MN52" s="647"/>
      <c r="MO52" s="647"/>
      <c r="MP52" s="647"/>
      <c r="MQ52" s="647"/>
      <c r="MR52" s="647"/>
      <c r="MS52" s="647"/>
      <c r="MT52" s="647"/>
      <c r="MU52" s="647"/>
      <c r="MV52" s="647"/>
      <c r="MW52" s="647"/>
      <c r="MX52" s="647"/>
      <c r="MY52" s="647"/>
      <c r="MZ52" s="647"/>
      <c r="NA52" s="647"/>
      <c r="NB52" s="647"/>
      <c r="NC52" s="647"/>
      <c r="ND52" s="647"/>
      <c r="NE52" s="647"/>
      <c r="NF52" s="647"/>
      <c r="NG52" s="647"/>
      <c r="NH52" s="647"/>
      <c r="NI52" s="647"/>
      <c r="NJ52" s="647"/>
      <c r="NK52" s="647"/>
      <c r="NL52" s="647"/>
      <c r="NM52" s="647"/>
      <c r="NN52" s="647"/>
      <c r="NO52" s="647"/>
      <c r="NP52" s="647"/>
      <c r="NQ52" s="647"/>
      <c r="NR52" s="647"/>
      <c r="NS52" s="647"/>
      <c r="NT52" s="647"/>
      <c r="NU52" s="647"/>
      <c r="NV52" s="647"/>
      <c r="NW52" s="647"/>
      <c r="NX52" s="647"/>
      <c r="NY52" s="647"/>
      <c r="NZ52" s="647"/>
      <c r="OA52" s="647"/>
      <c r="OB52" s="647"/>
      <c r="OC52" s="647"/>
      <c r="OD52" s="647"/>
      <c r="OE52" s="647"/>
      <c r="OF52" s="647"/>
      <c r="OG52" s="647"/>
      <c r="OH52" s="647"/>
      <c r="OI52" s="647"/>
      <c r="OJ52" s="647"/>
      <c r="OK52" s="647"/>
      <c r="OL52" s="647"/>
      <c r="OM52" s="647"/>
      <c r="ON52" s="647"/>
      <c r="OO52" s="647"/>
      <c r="OP52" s="647"/>
      <c r="OQ52" s="647"/>
      <c r="OR52" s="647"/>
      <c r="OS52" s="647"/>
      <c r="OT52" s="647"/>
      <c r="OU52" s="647"/>
      <c r="OV52" s="647"/>
      <c r="OW52" s="647"/>
      <c r="OX52" s="647"/>
      <c r="OY52" s="647"/>
      <c r="OZ52" s="647"/>
      <c r="PA52" s="647"/>
      <c r="PB52" s="647"/>
      <c r="PC52" s="647"/>
      <c r="PD52" s="647"/>
      <c r="PE52" s="647"/>
      <c r="PF52" s="647"/>
      <c r="PG52" s="647"/>
      <c r="PH52" s="647"/>
      <c r="PI52" s="647"/>
      <c r="PJ52" s="647"/>
      <c r="PK52" s="647"/>
      <c r="PL52" s="647"/>
      <c r="PM52" s="647"/>
      <c r="PN52" s="647"/>
      <c r="PO52" s="647"/>
      <c r="PP52" s="647"/>
      <c r="PQ52" s="647"/>
      <c r="PR52" s="647"/>
      <c r="PS52" s="647"/>
      <c r="PT52" s="647"/>
      <c r="PU52" s="647"/>
      <c r="PV52" s="647"/>
      <c r="PW52" s="647"/>
      <c r="PX52" s="647"/>
      <c r="PY52" s="647"/>
      <c r="PZ52" s="647"/>
      <c r="QA52" s="647"/>
      <c r="QB52" s="647"/>
      <c r="QC52" s="647"/>
      <c r="QD52" s="647"/>
      <c r="QE52" s="647"/>
      <c r="QF52" s="647"/>
      <c r="QG52" s="647"/>
      <c r="QH52" s="647"/>
      <c r="QI52" s="647"/>
      <c r="QJ52" s="647"/>
      <c r="QK52" s="647"/>
      <c r="QL52" s="647"/>
      <c r="QM52" s="647"/>
      <c r="QN52" s="647"/>
      <c r="QO52" s="647"/>
      <c r="QP52" s="647"/>
      <c r="QQ52" s="647"/>
      <c r="QR52" s="647"/>
      <c r="QS52" s="647"/>
      <c r="QT52" s="647"/>
      <c r="QU52" s="647"/>
      <c r="QV52" s="647"/>
      <c r="QW52" s="647"/>
      <c r="QX52" s="647"/>
      <c r="QY52" s="647"/>
      <c r="QZ52" s="647"/>
      <c r="RA52" s="647"/>
      <c r="RB52" s="647"/>
      <c r="RC52" s="647"/>
      <c r="RD52" s="647"/>
      <c r="RE52" s="647"/>
      <c r="RF52" s="647"/>
      <c r="RG52" s="647"/>
      <c r="RH52" s="647"/>
      <c r="RI52" s="647"/>
      <c r="RJ52" s="647"/>
      <c r="RK52" s="647"/>
      <c r="RL52" s="647"/>
      <c r="RM52" s="647"/>
      <c r="RN52" s="647"/>
      <c r="RO52" s="647"/>
      <c r="RP52" s="647"/>
      <c r="RQ52" s="647"/>
      <c r="RR52" s="647"/>
      <c r="RS52" s="647"/>
      <c r="RT52" s="647"/>
      <c r="RU52" s="647"/>
      <c r="RV52" s="647"/>
      <c r="RW52" s="647"/>
      <c r="RX52" s="647"/>
      <c r="RY52" s="647"/>
      <c r="RZ52" s="647"/>
      <c r="SA52" s="647"/>
      <c r="SB52" s="647"/>
      <c r="SC52" s="647"/>
      <c r="SD52" s="647"/>
      <c r="SE52" s="647"/>
      <c r="SF52" s="647"/>
      <c r="SG52" s="647"/>
      <c r="SH52" s="647"/>
      <c r="SI52" s="647"/>
      <c r="SJ52" s="647"/>
      <c r="SK52" s="647"/>
      <c r="SL52" s="647"/>
      <c r="SM52" s="647"/>
      <c r="SN52" s="647"/>
      <c r="SO52" s="647"/>
      <c r="SP52" s="647"/>
      <c r="SQ52" s="647"/>
      <c r="SR52" s="647"/>
      <c r="SS52" s="647"/>
      <c r="ST52" s="647"/>
      <c r="SU52" s="647"/>
      <c r="SV52" s="647"/>
      <c r="SW52" s="647"/>
      <c r="SX52" s="647"/>
      <c r="SY52" s="647"/>
      <c r="SZ52" s="647"/>
      <c r="TA52" s="647"/>
      <c r="TB52" s="647"/>
      <c r="TC52" s="647"/>
      <c r="TD52" s="647"/>
      <c r="TE52" s="647"/>
      <c r="TF52" s="647"/>
      <c r="TG52" s="647"/>
      <c r="TH52" s="647"/>
      <c r="TI52" s="647"/>
      <c r="TJ52" s="647"/>
      <c r="TK52" s="647"/>
      <c r="TL52" s="647"/>
      <c r="TM52" s="647"/>
      <c r="TN52" s="647"/>
      <c r="TO52" s="647"/>
      <c r="TP52" s="647"/>
      <c r="TQ52" s="647"/>
      <c r="TR52" s="647"/>
      <c r="TS52" s="647"/>
      <c r="TT52" s="647"/>
      <c r="TU52" s="647"/>
      <c r="TV52" s="647"/>
      <c r="TW52" s="647"/>
      <c r="TX52" s="647"/>
      <c r="TY52" s="647"/>
      <c r="TZ52" s="647"/>
      <c r="UA52" s="647"/>
      <c r="UB52" s="647"/>
      <c r="UC52" s="647"/>
      <c r="UD52" s="647"/>
      <c r="UE52" s="647"/>
      <c r="UF52" s="647"/>
      <c r="UG52" s="647"/>
      <c r="UH52" s="647"/>
      <c r="UI52" s="647"/>
      <c r="UJ52" s="647"/>
      <c r="UK52" s="647"/>
      <c r="UL52" s="647"/>
      <c r="UM52" s="647"/>
      <c r="UN52" s="647"/>
      <c r="UO52" s="647"/>
      <c r="UP52" s="647"/>
      <c r="UQ52" s="647"/>
      <c r="UR52" s="647"/>
      <c r="US52" s="647"/>
      <c r="UT52" s="647"/>
      <c r="UU52" s="647"/>
      <c r="UV52" s="647"/>
      <c r="UW52" s="647"/>
      <c r="UX52" s="647"/>
      <c r="UY52" s="647"/>
      <c r="UZ52" s="647"/>
      <c r="VA52" s="647"/>
      <c r="VB52" s="647"/>
      <c r="VC52" s="647"/>
      <c r="VD52" s="647"/>
      <c r="VE52" s="647"/>
      <c r="VF52" s="647"/>
      <c r="VG52" s="647"/>
      <c r="VH52" s="647"/>
      <c r="VI52" s="647"/>
      <c r="VJ52" s="647"/>
      <c r="VK52" s="647"/>
      <c r="VL52" s="647"/>
      <c r="VM52" s="647"/>
      <c r="VN52" s="647"/>
      <c r="VO52" s="647"/>
      <c r="VP52" s="647"/>
      <c r="VQ52" s="647"/>
      <c r="VR52" s="647"/>
      <c r="VS52" s="647"/>
      <c r="VT52" s="647"/>
      <c r="VU52" s="647"/>
      <c r="VV52" s="647"/>
      <c r="VW52" s="647"/>
      <c r="VX52" s="647"/>
      <c r="VY52" s="647"/>
      <c r="VZ52" s="647"/>
      <c r="WA52" s="647"/>
      <c r="WB52" s="647"/>
      <c r="WC52" s="647"/>
      <c r="WD52" s="647"/>
      <c r="WE52" s="647"/>
      <c r="WF52" s="647"/>
      <c r="WG52" s="647"/>
      <c r="WH52" s="647"/>
      <c r="WI52" s="647"/>
      <c r="WJ52" s="647"/>
      <c r="WK52" s="647"/>
      <c r="WL52" s="647"/>
      <c r="WM52" s="647"/>
      <c r="WN52" s="647"/>
      <c r="WO52" s="647"/>
      <c r="WP52" s="647"/>
      <c r="WQ52" s="647"/>
      <c r="WR52" s="647"/>
      <c r="WS52" s="647"/>
      <c r="WT52" s="647"/>
      <c r="WU52" s="647"/>
      <c r="WV52" s="647"/>
      <c r="WW52" s="647"/>
      <c r="WX52" s="647"/>
      <c r="WY52" s="647"/>
      <c r="WZ52" s="647"/>
      <c r="XA52" s="647"/>
      <c r="XB52" s="647"/>
      <c r="XC52" s="647"/>
      <c r="XD52" s="647"/>
      <c r="XE52" s="647"/>
      <c r="XF52" s="647"/>
      <c r="XG52" s="647"/>
      <c r="XH52" s="647"/>
      <c r="XI52" s="647"/>
      <c r="XJ52" s="647"/>
      <c r="XK52" s="647"/>
      <c r="XL52" s="647"/>
      <c r="XM52" s="647"/>
      <c r="XN52" s="647"/>
      <c r="XO52" s="647"/>
      <c r="XP52" s="647"/>
      <c r="XQ52" s="647"/>
      <c r="XR52" s="647"/>
      <c r="XS52" s="647"/>
      <c r="XT52" s="647"/>
      <c r="XU52" s="647"/>
      <c r="XV52" s="647"/>
      <c r="XW52" s="647"/>
      <c r="XX52" s="647"/>
      <c r="XY52" s="647"/>
      <c r="XZ52" s="647"/>
      <c r="YA52" s="647"/>
      <c r="YB52" s="647"/>
      <c r="YC52" s="647"/>
      <c r="YD52" s="647"/>
      <c r="YE52" s="647"/>
      <c r="YF52" s="647"/>
      <c r="YG52" s="647"/>
      <c r="YH52" s="647"/>
      <c r="YI52" s="647"/>
      <c r="YJ52" s="647"/>
      <c r="YK52" s="647"/>
      <c r="YL52" s="647"/>
      <c r="YM52" s="647"/>
      <c r="YN52" s="647"/>
      <c r="YO52" s="647"/>
      <c r="YP52" s="647"/>
      <c r="YQ52" s="647"/>
      <c r="YR52" s="647"/>
      <c r="YS52" s="647"/>
      <c r="YT52" s="647"/>
      <c r="YU52" s="647"/>
      <c r="YV52" s="647"/>
      <c r="YW52" s="647"/>
      <c r="YX52" s="647"/>
      <c r="YY52" s="647"/>
      <c r="YZ52" s="647"/>
      <c r="ZA52" s="647"/>
      <c r="ZB52" s="647"/>
      <c r="ZC52" s="647"/>
      <c r="ZD52" s="647"/>
      <c r="ZE52" s="647"/>
      <c r="ZF52" s="647"/>
      <c r="ZG52" s="647"/>
      <c r="ZH52" s="647"/>
      <c r="ZI52" s="647"/>
      <c r="ZJ52" s="647"/>
      <c r="ZK52" s="647"/>
      <c r="ZL52" s="647"/>
      <c r="ZM52" s="647"/>
      <c r="ZN52" s="647"/>
      <c r="ZO52" s="647"/>
      <c r="ZP52" s="647"/>
      <c r="ZQ52" s="647"/>
      <c r="ZR52" s="647"/>
      <c r="ZS52" s="647"/>
      <c r="ZT52" s="647"/>
      <c r="ZU52" s="647"/>
      <c r="ZV52" s="647"/>
      <c r="ZW52" s="647"/>
      <c r="ZX52" s="647"/>
      <c r="ZY52" s="647"/>
      <c r="ZZ52" s="647"/>
      <c r="AAA52" s="647"/>
      <c r="AAB52" s="647"/>
      <c r="AAC52" s="647"/>
      <c r="AAD52" s="647"/>
      <c r="AAE52" s="647"/>
      <c r="AAF52" s="647"/>
      <c r="AAG52" s="647"/>
      <c r="AAH52" s="647"/>
      <c r="AAI52" s="647"/>
      <c r="AAJ52" s="647"/>
      <c r="AAK52" s="647"/>
      <c r="AAL52" s="647"/>
      <c r="AAM52" s="647"/>
      <c r="AAN52" s="647"/>
      <c r="AAO52" s="647"/>
      <c r="AAP52" s="647"/>
      <c r="AAQ52" s="647"/>
      <c r="AAR52" s="647"/>
      <c r="AAS52" s="647"/>
      <c r="AAT52" s="647"/>
      <c r="AAU52" s="647"/>
      <c r="AAV52" s="647"/>
      <c r="AAW52" s="647"/>
      <c r="AAX52" s="647"/>
      <c r="AAY52" s="647"/>
      <c r="AAZ52" s="647"/>
      <c r="ABA52" s="647"/>
      <c r="ABB52" s="647"/>
      <c r="ABC52" s="647"/>
      <c r="ABD52" s="647"/>
      <c r="ABE52" s="647"/>
      <c r="ABF52" s="647"/>
      <c r="ABG52" s="647"/>
      <c r="ABH52" s="647"/>
      <c r="ABI52" s="647"/>
      <c r="ABJ52" s="647"/>
      <c r="ABK52" s="647"/>
      <c r="ABL52" s="647"/>
      <c r="ABM52" s="647"/>
      <c r="ABN52" s="647"/>
      <c r="ABO52" s="647"/>
      <c r="ABP52" s="647"/>
      <c r="ABQ52" s="647"/>
      <c r="ABR52" s="647"/>
      <c r="ABS52" s="647"/>
      <c r="ABT52" s="647"/>
      <c r="ABU52" s="647"/>
      <c r="ABV52" s="647"/>
      <c r="ABW52" s="647"/>
      <c r="ABX52" s="647"/>
      <c r="ABY52" s="647"/>
      <c r="ABZ52" s="647"/>
      <c r="ACA52" s="647"/>
      <c r="ACB52" s="647"/>
      <c r="ACC52" s="647"/>
      <c r="ACD52" s="647"/>
      <c r="ACE52" s="647"/>
      <c r="ACF52" s="647"/>
      <c r="ACG52" s="647"/>
      <c r="ACH52" s="647"/>
      <c r="ACI52" s="647"/>
      <c r="ACJ52" s="647"/>
      <c r="ACK52" s="647"/>
      <c r="ACL52" s="647"/>
      <c r="ACM52" s="647"/>
      <c r="ACN52" s="647"/>
      <c r="ACO52" s="647"/>
      <c r="ACP52" s="647"/>
      <c r="ACQ52" s="647"/>
      <c r="ACR52" s="647"/>
      <c r="ACS52" s="647"/>
      <c r="ACT52" s="647"/>
      <c r="ACU52" s="647"/>
      <c r="ACV52" s="647"/>
      <c r="ACW52" s="647"/>
      <c r="ACX52" s="647"/>
      <c r="ACY52" s="647"/>
      <c r="ACZ52" s="647"/>
      <c r="ADA52" s="647"/>
      <c r="ADB52" s="647"/>
      <c r="ADC52" s="647"/>
      <c r="ADD52" s="647"/>
      <c r="ADE52" s="647"/>
      <c r="ADF52" s="647"/>
      <c r="ADG52" s="647"/>
      <c r="ADH52" s="647"/>
      <c r="ADI52" s="647"/>
      <c r="ADJ52" s="647"/>
      <c r="ADK52" s="647"/>
      <c r="ADL52" s="647"/>
      <c r="ADM52" s="647"/>
      <c r="ADN52" s="647"/>
      <c r="ADO52" s="647"/>
      <c r="ADP52" s="647"/>
      <c r="ADQ52" s="647"/>
      <c r="ADR52" s="647"/>
      <c r="ADS52" s="647"/>
      <c r="ADT52" s="647"/>
      <c r="ADU52" s="647"/>
      <c r="ADV52" s="647"/>
      <c r="ADW52" s="647"/>
      <c r="ADX52" s="647"/>
      <c r="ADY52" s="647"/>
      <c r="ADZ52" s="647"/>
      <c r="AEA52" s="647"/>
      <c r="AEB52" s="647"/>
      <c r="AEC52" s="647"/>
      <c r="AED52" s="647"/>
      <c r="AEE52" s="647"/>
      <c r="AEF52" s="647"/>
      <c r="AEG52" s="647"/>
      <c r="AEH52" s="647"/>
      <c r="AEI52" s="647"/>
      <c r="AEJ52" s="647"/>
      <c r="AEK52" s="647"/>
      <c r="AEL52" s="647"/>
      <c r="AEM52" s="647"/>
      <c r="AEN52" s="647"/>
      <c r="AEO52" s="647"/>
      <c r="AEP52" s="647"/>
      <c r="AEQ52" s="647"/>
      <c r="AER52" s="647"/>
      <c r="AES52" s="647"/>
      <c r="AET52" s="647"/>
      <c r="AEU52" s="647"/>
      <c r="AEV52" s="647"/>
      <c r="AEW52" s="647"/>
      <c r="AEX52" s="647"/>
      <c r="AEY52" s="647"/>
      <c r="AEZ52" s="647"/>
      <c r="AFA52" s="647"/>
      <c r="AFB52" s="647"/>
      <c r="AFC52" s="647"/>
      <c r="AFD52" s="647"/>
      <c r="AFE52" s="647"/>
      <c r="AFF52" s="647"/>
      <c r="AFG52" s="647"/>
      <c r="AFH52" s="647"/>
      <c r="AFI52" s="647"/>
      <c r="AFJ52" s="647"/>
      <c r="AFK52" s="647"/>
      <c r="AFL52" s="647"/>
      <c r="AFM52" s="647"/>
      <c r="AFN52" s="647"/>
      <c r="AFO52" s="647"/>
      <c r="AFP52" s="647"/>
      <c r="AFQ52" s="647"/>
      <c r="AFR52" s="647"/>
      <c r="AFS52" s="647"/>
      <c r="AFT52" s="647"/>
      <c r="AFU52" s="647"/>
      <c r="AFV52" s="647"/>
      <c r="AFW52" s="647"/>
      <c r="AFX52" s="647"/>
      <c r="AFY52" s="647"/>
      <c r="AFZ52" s="647"/>
      <c r="AGA52" s="647"/>
      <c r="AGB52" s="647"/>
      <c r="AGC52" s="647"/>
      <c r="AGD52" s="647"/>
      <c r="AGE52" s="647"/>
      <c r="AGF52" s="647"/>
      <c r="AGG52" s="647"/>
      <c r="AGH52" s="647"/>
      <c r="AGI52" s="647"/>
      <c r="AGJ52" s="647"/>
      <c r="AGK52" s="647"/>
      <c r="AGL52" s="647"/>
      <c r="AGM52" s="647"/>
      <c r="AGN52" s="647"/>
      <c r="AGO52" s="647"/>
      <c r="AGP52" s="647"/>
      <c r="AGQ52" s="647"/>
      <c r="AGR52" s="647"/>
      <c r="AGS52" s="647"/>
      <c r="AGT52" s="647"/>
      <c r="AGU52" s="647"/>
      <c r="AGV52" s="647"/>
      <c r="AGW52" s="647"/>
      <c r="AGX52" s="647"/>
      <c r="AGY52" s="647"/>
      <c r="AGZ52" s="647"/>
      <c r="AHA52" s="647"/>
      <c r="AHB52" s="647"/>
      <c r="AHC52" s="647"/>
      <c r="AHD52" s="647"/>
      <c r="AHE52" s="647"/>
      <c r="AHF52" s="647"/>
      <c r="AHG52" s="647"/>
      <c r="AHH52" s="647"/>
      <c r="AHI52" s="647"/>
      <c r="AHJ52" s="647"/>
      <c r="AHK52" s="647"/>
      <c r="AHL52" s="647"/>
      <c r="AHM52" s="647"/>
      <c r="AHN52" s="647"/>
      <c r="AHO52" s="647"/>
      <c r="AHP52" s="647"/>
      <c r="AHQ52" s="647"/>
      <c r="AHR52" s="647"/>
      <c r="AHS52" s="647"/>
      <c r="AHT52" s="647"/>
      <c r="AHU52" s="647"/>
      <c r="AHV52" s="647"/>
      <c r="AHW52" s="647"/>
      <c r="AHX52" s="647"/>
      <c r="AHY52" s="647"/>
      <c r="AHZ52" s="647"/>
      <c r="AIA52" s="647"/>
      <c r="AIB52" s="647"/>
      <c r="AIC52" s="647"/>
      <c r="AID52" s="647"/>
      <c r="AIE52" s="647"/>
      <c r="AIF52" s="647"/>
      <c r="AIG52" s="647"/>
      <c r="AIH52" s="647"/>
      <c r="AII52" s="647"/>
      <c r="AIJ52" s="647"/>
      <c r="AIK52" s="647"/>
      <c r="AIL52" s="647"/>
      <c r="AIM52" s="647"/>
      <c r="AIN52" s="647"/>
      <c r="AIO52" s="647"/>
      <c r="AIP52" s="647"/>
      <c r="AIQ52" s="647"/>
      <c r="AIR52" s="647"/>
      <c r="AIS52" s="647"/>
      <c r="AIT52" s="647"/>
      <c r="AIU52" s="647"/>
      <c r="AIV52" s="647"/>
      <c r="AIW52" s="647"/>
      <c r="AIX52" s="647"/>
      <c r="AIY52" s="647"/>
      <c r="AIZ52" s="647"/>
      <c r="AJA52" s="647"/>
      <c r="AJB52" s="647"/>
      <c r="AJC52" s="647"/>
      <c r="AJD52" s="647"/>
      <c r="AJE52" s="647"/>
      <c r="AJF52" s="647"/>
      <c r="AJG52" s="647"/>
      <c r="AJH52" s="647"/>
      <c r="AJI52" s="647"/>
      <c r="AJJ52" s="647"/>
      <c r="AJK52" s="647"/>
      <c r="AJL52" s="647"/>
      <c r="AJM52" s="647"/>
      <c r="AJN52" s="647"/>
      <c r="AJO52" s="647"/>
      <c r="AJP52" s="647"/>
      <c r="AJQ52" s="647"/>
      <c r="AJR52" s="647"/>
      <c r="AJS52" s="647"/>
      <c r="AJT52" s="647"/>
      <c r="AJU52" s="647"/>
      <c r="AJV52" s="647"/>
      <c r="AJW52" s="647"/>
      <c r="AJX52" s="647"/>
      <c r="AJY52" s="647"/>
      <c r="AJZ52" s="647"/>
      <c r="AKA52" s="647"/>
      <c r="AKB52" s="647"/>
      <c r="AKC52" s="647"/>
      <c r="AKD52" s="647"/>
      <c r="AKE52" s="647"/>
      <c r="AKF52" s="647"/>
      <c r="AKG52" s="647"/>
      <c r="AKH52" s="647"/>
      <c r="AKI52" s="647"/>
      <c r="AKJ52" s="647"/>
      <c r="AKK52" s="647"/>
      <c r="AKL52" s="647"/>
      <c r="AKM52" s="647"/>
      <c r="AKN52" s="647"/>
      <c r="AKO52" s="647"/>
      <c r="AKP52" s="647"/>
      <c r="AKQ52" s="647"/>
      <c r="AKR52" s="647"/>
      <c r="AKS52" s="647"/>
      <c r="AKT52" s="647"/>
      <c r="AKU52" s="647"/>
      <c r="AKV52" s="647"/>
      <c r="AKW52" s="647"/>
      <c r="AKX52" s="647"/>
      <c r="AKY52" s="647"/>
      <c r="AKZ52" s="647"/>
      <c r="ALA52" s="647"/>
      <c r="ALB52" s="647"/>
      <c r="ALC52" s="647"/>
      <c r="ALD52" s="647"/>
      <c r="ALE52" s="647"/>
      <c r="ALF52" s="647"/>
      <c r="ALG52" s="647"/>
      <c r="ALH52" s="647"/>
      <c r="ALI52" s="647"/>
      <c r="ALJ52" s="647"/>
      <c r="ALK52" s="647"/>
      <c r="ALL52" s="647"/>
      <c r="ALM52" s="647"/>
      <c r="ALN52" s="647"/>
      <c r="ALO52" s="647"/>
      <c r="ALP52" s="647"/>
      <c r="ALQ52" s="647"/>
      <c r="ALR52" s="647"/>
      <c r="ALS52" s="647"/>
      <c r="ALT52" s="647"/>
      <c r="ALU52" s="647"/>
      <c r="ALV52" s="647"/>
      <c r="ALW52" s="647"/>
      <c r="ALX52" s="647"/>
      <c r="ALY52" s="647"/>
      <c r="ALZ52" s="647"/>
      <c r="AMA52" s="647"/>
      <c r="AMB52" s="647"/>
      <c r="AMC52" s="647"/>
      <c r="AMD52" s="647"/>
      <c r="AME52" s="647"/>
      <c r="AMF52" s="647"/>
      <c r="AMG52" s="647"/>
      <c r="AMH52" s="647"/>
      <c r="AMI52" s="647"/>
      <c r="AMJ52" s="647"/>
      <c r="AMK52" s="647"/>
      <c r="AML52" s="647"/>
      <c r="AMM52" s="647"/>
      <c r="AMN52" s="647"/>
      <c r="AMO52" s="647"/>
      <c r="AMP52" s="647"/>
      <c r="AMQ52" s="647"/>
      <c r="AMR52" s="647"/>
      <c r="AMS52" s="647"/>
      <c r="AMT52" s="647"/>
      <c r="AMU52" s="647"/>
      <c r="AMV52" s="647"/>
      <c r="AMW52" s="647"/>
      <c r="AMX52" s="647"/>
      <c r="AMY52" s="647"/>
      <c r="AMZ52" s="647"/>
      <c r="ANA52" s="647"/>
      <c r="ANB52" s="647"/>
      <c r="ANC52" s="647"/>
      <c r="AND52" s="647"/>
      <c r="ANE52" s="647"/>
      <c r="ANF52" s="647"/>
      <c r="ANG52" s="647"/>
      <c r="ANH52" s="647"/>
      <c r="ANI52" s="647"/>
      <c r="ANJ52" s="647"/>
      <c r="ANK52" s="647"/>
      <c r="ANL52" s="647"/>
      <c r="ANM52" s="647"/>
      <c r="ANN52" s="647"/>
      <c r="ANO52" s="647"/>
      <c r="ANP52" s="647"/>
      <c r="ANQ52" s="647"/>
      <c r="ANR52" s="647"/>
      <c r="ANS52" s="647"/>
      <c r="ANT52" s="647"/>
      <c r="ANU52" s="647"/>
      <c r="ANV52" s="647"/>
      <c r="ANW52" s="647"/>
      <c r="ANX52" s="647"/>
      <c r="ANY52" s="647"/>
      <c r="ANZ52" s="647"/>
      <c r="AOA52" s="647"/>
      <c r="AOB52" s="647"/>
      <c r="AOC52" s="647"/>
      <c r="AOD52" s="647"/>
      <c r="AOE52" s="647"/>
      <c r="AOF52" s="647"/>
      <c r="AOG52" s="647"/>
      <c r="AOH52" s="647"/>
      <c r="AOI52" s="647"/>
      <c r="AOJ52" s="647"/>
      <c r="AOK52" s="647"/>
      <c r="AOL52" s="647"/>
      <c r="AOM52" s="647"/>
      <c r="AON52" s="647"/>
      <c r="AOO52" s="647"/>
      <c r="AOP52" s="647"/>
      <c r="AOQ52" s="647"/>
      <c r="AOR52" s="647"/>
      <c r="AOS52" s="647"/>
      <c r="AOT52" s="647"/>
      <c r="AOU52" s="647"/>
      <c r="AOV52" s="647"/>
      <c r="AOW52" s="647"/>
      <c r="AOX52" s="647"/>
      <c r="AOY52" s="647"/>
      <c r="AOZ52" s="647"/>
      <c r="APA52" s="647"/>
      <c r="APB52" s="647"/>
      <c r="APC52" s="647"/>
      <c r="APD52" s="647"/>
      <c r="APE52" s="647"/>
      <c r="APF52" s="647"/>
      <c r="APG52" s="647"/>
      <c r="APH52" s="647"/>
      <c r="API52" s="647"/>
      <c r="APJ52" s="647"/>
      <c r="APK52" s="647"/>
      <c r="APL52" s="647"/>
      <c r="APM52" s="647"/>
      <c r="APN52" s="647"/>
      <c r="APO52" s="647"/>
      <c r="APP52" s="647"/>
      <c r="APQ52" s="647"/>
      <c r="APR52" s="647"/>
      <c r="APS52" s="647"/>
      <c r="APT52" s="647"/>
      <c r="APU52" s="647"/>
      <c r="APV52" s="647"/>
      <c r="APW52" s="647"/>
      <c r="APX52" s="647"/>
      <c r="APY52" s="647"/>
      <c r="APZ52" s="647"/>
      <c r="AQA52" s="647"/>
      <c r="AQB52" s="647"/>
      <c r="AQC52" s="647"/>
      <c r="AQD52" s="647"/>
      <c r="AQE52" s="647"/>
      <c r="AQF52" s="647"/>
      <c r="AQG52" s="647"/>
      <c r="AQH52" s="647"/>
      <c r="AQI52" s="647"/>
      <c r="AQJ52" s="647"/>
      <c r="AQK52" s="647"/>
      <c r="AQL52" s="647"/>
      <c r="AQM52" s="647"/>
      <c r="AQN52" s="647"/>
      <c r="AQO52" s="647"/>
      <c r="AQP52" s="647"/>
      <c r="AQQ52" s="647"/>
      <c r="AQR52" s="647"/>
      <c r="AQS52" s="647"/>
      <c r="AQT52" s="647"/>
      <c r="AQU52" s="647"/>
      <c r="AQV52" s="647"/>
      <c r="AQW52" s="647"/>
      <c r="AQX52" s="647"/>
      <c r="AQY52" s="647"/>
      <c r="AQZ52" s="647"/>
      <c r="ARA52" s="647"/>
      <c r="ARB52" s="647"/>
      <c r="ARC52" s="647"/>
      <c r="ARD52" s="647"/>
      <c r="ARE52" s="647"/>
      <c r="ARF52" s="647"/>
      <c r="ARG52" s="647"/>
      <c r="ARH52" s="647"/>
      <c r="ARI52" s="647"/>
      <c r="ARJ52" s="647"/>
      <c r="ARK52" s="647"/>
      <c r="ARL52" s="647"/>
      <c r="ARM52" s="647"/>
      <c r="ARN52" s="647"/>
      <c r="ARO52" s="647"/>
      <c r="ARP52" s="647"/>
      <c r="ARQ52" s="647"/>
      <c r="ARR52" s="647"/>
      <c r="ARS52" s="647"/>
      <c r="ART52" s="647"/>
      <c r="ARU52" s="647"/>
      <c r="ARV52" s="647"/>
      <c r="ARW52" s="647"/>
      <c r="ARX52" s="647"/>
      <c r="ARY52" s="647"/>
      <c r="ARZ52" s="647"/>
      <c r="ASA52" s="647"/>
      <c r="ASB52" s="647"/>
      <c r="ASC52" s="647"/>
      <c r="ASD52" s="647"/>
      <c r="ASE52" s="647"/>
      <c r="ASF52" s="647"/>
      <c r="ASG52" s="647"/>
      <c r="ASH52" s="647"/>
      <c r="ASI52" s="647"/>
      <c r="ASJ52" s="647"/>
      <c r="ASK52" s="647"/>
      <c r="ASL52" s="647"/>
      <c r="ASM52" s="647"/>
      <c r="ASN52" s="647"/>
      <c r="ASO52" s="647"/>
      <c r="ASP52" s="647"/>
      <c r="ASQ52" s="647"/>
      <c r="ASR52" s="647"/>
      <c r="ASS52" s="647"/>
      <c r="AST52" s="647"/>
      <c r="ASU52" s="647"/>
      <c r="ASV52" s="647"/>
      <c r="ASW52" s="647"/>
      <c r="ASX52" s="647"/>
      <c r="ASY52" s="647"/>
      <c r="ASZ52" s="647"/>
      <c r="ATA52" s="647"/>
      <c r="ATB52" s="647"/>
      <c r="ATC52" s="647"/>
      <c r="ATD52" s="647"/>
      <c r="ATE52" s="647"/>
      <c r="ATF52" s="647"/>
      <c r="ATG52" s="647"/>
      <c r="ATH52" s="647"/>
      <c r="ATI52" s="647"/>
      <c r="ATJ52" s="647"/>
      <c r="ATK52" s="647"/>
      <c r="ATL52" s="647"/>
      <c r="ATM52" s="647"/>
      <c r="ATN52" s="647"/>
      <c r="ATO52" s="647"/>
      <c r="ATP52" s="647"/>
      <c r="ATQ52" s="647"/>
      <c r="ATR52" s="647"/>
      <c r="ATS52" s="647"/>
      <c r="ATT52" s="647"/>
      <c r="ATU52" s="647"/>
      <c r="ATV52" s="647"/>
      <c r="ATW52" s="647"/>
      <c r="ATX52" s="647"/>
      <c r="ATY52" s="647"/>
      <c r="ATZ52" s="647"/>
      <c r="AUA52" s="647"/>
      <c r="AUB52" s="647"/>
      <c r="AUC52" s="647"/>
      <c r="AUD52" s="647"/>
      <c r="AUE52" s="647"/>
      <c r="AUF52" s="647"/>
      <c r="AUG52" s="647"/>
      <c r="AUH52" s="647"/>
      <c r="AUI52" s="647"/>
      <c r="AUJ52" s="647"/>
      <c r="AUK52" s="647"/>
      <c r="AUL52" s="647"/>
      <c r="AUM52" s="647"/>
      <c r="AUN52" s="647"/>
      <c r="AUO52" s="647"/>
      <c r="AUP52" s="647"/>
      <c r="AUQ52" s="647"/>
      <c r="AUR52" s="647"/>
      <c r="AUS52" s="647"/>
      <c r="AUT52" s="647"/>
      <c r="AUU52" s="647"/>
      <c r="AUV52" s="647"/>
      <c r="AUW52" s="647"/>
      <c r="AUX52" s="647"/>
      <c r="AUY52" s="647"/>
      <c r="AUZ52" s="647"/>
      <c r="AVA52" s="647"/>
      <c r="AVB52" s="647"/>
      <c r="AVC52" s="647"/>
      <c r="AVD52" s="647"/>
      <c r="AVE52" s="647"/>
      <c r="AVF52" s="647"/>
      <c r="AVG52" s="647"/>
      <c r="AVH52" s="647"/>
      <c r="AVI52" s="647"/>
      <c r="AVJ52" s="647"/>
      <c r="AVK52" s="647"/>
      <c r="AVL52" s="647"/>
      <c r="AVM52" s="647"/>
      <c r="AVN52" s="647"/>
      <c r="AVO52" s="647"/>
      <c r="AVP52" s="647"/>
      <c r="AVQ52" s="647"/>
      <c r="AVR52" s="647"/>
      <c r="AVS52" s="647"/>
      <c r="AVT52" s="647"/>
      <c r="AVU52" s="647"/>
      <c r="AVV52" s="647"/>
      <c r="AVW52" s="647"/>
      <c r="AVX52" s="647"/>
      <c r="AVY52" s="647"/>
      <c r="AVZ52" s="647"/>
      <c r="AWA52" s="647"/>
      <c r="AWB52" s="647"/>
      <c r="AWC52" s="647"/>
      <c r="AWD52" s="647"/>
      <c r="AWE52" s="647"/>
      <c r="AWF52" s="647"/>
      <c r="AWG52" s="647"/>
      <c r="AWH52" s="647"/>
      <c r="AWI52" s="647"/>
      <c r="AWJ52" s="647"/>
      <c r="AWK52" s="647"/>
      <c r="AWL52" s="647"/>
      <c r="AWM52" s="647"/>
      <c r="AWN52" s="647"/>
      <c r="AWO52" s="647"/>
      <c r="AWP52" s="647"/>
      <c r="AWQ52" s="647"/>
      <c r="AWR52" s="647"/>
      <c r="AWS52" s="647"/>
      <c r="AWT52" s="647"/>
      <c r="AWU52" s="647"/>
      <c r="AWV52" s="647"/>
      <c r="AWW52" s="647"/>
      <c r="AWX52" s="647"/>
      <c r="AWY52" s="647"/>
      <c r="AWZ52" s="647"/>
      <c r="AXA52" s="647"/>
      <c r="AXB52" s="647"/>
      <c r="AXC52" s="647"/>
      <c r="AXD52" s="647"/>
      <c r="AXE52" s="647"/>
      <c r="AXF52" s="647"/>
      <c r="AXG52" s="647"/>
      <c r="AXH52" s="647"/>
      <c r="AXI52" s="647"/>
      <c r="AXJ52" s="647"/>
      <c r="AXK52" s="647"/>
      <c r="AXL52" s="647"/>
      <c r="AXM52" s="647"/>
      <c r="AXN52" s="647"/>
      <c r="AXO52" s="647"/>
      <c r="AXP52" s="647"/>
      <c r="AXQ52" s="647"/>
      <c r="AXR52" s="647"/>
      <c r="AXS52" s="647"/>
      <c r="AXT52" s="647"/>
      <c r="AXU52" s="647"/>
      <c r="AXV52" s="647"/>
      <c r="AXW52" s="647"/>
      <c r="AXX52" s="647"/>
      <c r="AXY52" s="647"/>
      <c r="AXZ52" s="647"/>
      <c r="AYA52" s="647"/>
      <c r="AYB52" s="647"/>
      <c r="AYC52" s="647"/>
      <c r="AYD52" s="647"/>
      <c r="AYE52" s="647"/>
      <c r="AYF52" s="647"/>
      <c r="AYG52" s="647"/>
      <c r="AYH52" s="647"/>
      <c r="AYI52" s="647"/>
      <c r="AYJ52" s="647"/>
      <c r="AYK52" s="647"/>
      <c r="AYL52" s="647"/>
      <c r="AYM52" s="647"/>
      <c r="AYN52" s="647"/>
      <c r="AYO52" s="647"/>
      <c r="AYP52" s="647"/>
      <c r="AYQ52" s="647"/>
      <c r="AYR52" s="647"/>
      <c r="AYS52" s="647"/>
      <c r="AYT52" s="647"/>
      <c r="AYU52" s="647"/>
      <c r="AYV52" s="647"/>
      <c r="AYW52" s="647"/>
      <c r="AYX52" s="647"/>
      <c r="AYY52" s="647"/>
      <c r="AYZ52" s="647"/>
      <c r="AZA52" s="647"/>
      <c r="AZB52" s="647"/>
      <c r="AZC52" s="647"/>
      <c r="AZD52" s="647"/>
      <c r="AZE52" s="647"/>
      <c r="AZF52" s="647"/>
      <c r="AZG52" s="647"/>
      <c r="AZH52" s="647"/>
      <c r="AZI52" s="647"/>
      <c r="AZJ52" s="647"/>
      <c r="AZK52" s="647"/>
      <c r="AZL52" s="647"/>
      <c r="AZM52" s="647"/>
      <c r="AZN52" s="647"/>
      <c r="AZO52" s="647"/>
      <c r="AZP52" s="647"/>
      <c r="AZQ52" s="647"/>
      <c r="AZR52" s="647"/>
      <c r="AZS52" s="647"/>
      <c r="AZT52" s="647"/>
      <c r="AZU52" s="647"/>
      <c r="AZV52" s="647"/>
      <c r="AZW52" s="647"/>
      <c r="AZX52" s="647"/>
      <c r="AZY52" s="647"/>
      <c r="AZZ52" s="647"/>
      <c r="BAA52" s="647"/>
      <c r="BAB52" s="647"/>
      <c r="BAC52" s="647"/>
      <c r="BAD52" s="647"/>
      <c r="BAE52" s="647"/>
      <c r="BAF52" s="647"/>
      <c r="BAG52" s="647"/>
      <c r="BAH52" s="647"/>
      <c r="BAI52" s="647"/>
      <c r="BAJ52" s="647"/>
      <c r="BAK52" s="647"/>
      <c r="BAL52" s="647"/>
      <c r="BAM52" s="647"/>
      <c r="BAN52" s="647"/>
    </row>
    <row r="53" spans="1:1392" s="689" customFormat="1" ht="24.75" customHeight="1" thickTop="1" thickBot="1">
      <c r="A53" s="656">
        <v>2</v>
      </c>
      <c r="B53" s="657" t="s">
        <v>382</v>
      </c>
      <c r="C53" s="657" t="s">
        <v>382</v>
      </c>
      <c r="D53" s="657" t="s">
        <v>345</v>
      </c>
      <c r="E53" s="657"/>
      <c r="F53" s="657"/>
      <c r="G53" s="657"/>
      <c r="H53" s="658" t="s">
        <v>800</v>
      </c>
      <c r="I53" s="659">
        <f>+I54+I58</f>
        <v>2253788840</v>
      </c>
      <c r="J53" s="659">
        <f t="shared" ref="J53:L53" si="28">+J54+J58</f>
        <v>624882830.028</v>
      </c>
      <c r="K53" s="659">
        <f t="shared" si="28"/>
        <v>624882830.028</v>
      </c>
      <c r="L53" s="659">
        <f t="shared" si="28"/>
        <v>624882830.028</v>
      </c>
      <c r="M53" s="687"/>
      <c r="N53" s="687"/>
      <c r="O53" s="687"/>
      <c r="P53" s="687"/>
      <c r="Q53" s="687"/>
      <c r="R53" s="687"/>
      <c r="S53" s="687"/>
      <c r="T53" s="687"/>
      <c r="U53" s="687"/>
      <c r="V53" s="687"/>
      <c r="W53" s="687"/>
      <c r="X53" s="687"/>
      <c r="Y53" s="672">
        <f t="shared" si="19"/>
        <v>2253788840</v>
      </c>
      <c r="Z53" s="672">
        <f t="shared" si="19"/>
        <v>624882830.028</v>
      </c>
      <c r="AA53" s="672">
        <f t="shared" si="19"/>
        <v>624882830.028</v>
      </c>
      <c r="AB53" s="672">
        <f t="shared" si="19"/>
        <v>624882830.028</v>
      </c>
      <c r="AC53" s="688"/>
      <c r="AD53" s="639"/>
      <c r="AE53" s="639"/>
      <c r="AF53" s="639"/>
      <c r="AG53" s="639"/>
      <c r="AH53" s="639"/>
      <c r="AI53" s="639"/>
      <c r="AJ53" s="639"/>
      <c r="AK53" s="639"/>
      <c r="AL53" s="639"/>
      <c r="AM53" s="639"/>
      <c r="AN53" s="639"/>
      <c r="AO53" s="639"/>
      <c r="AP53" s="639"/>
      <c r="AQ53" s="639"/>
      <c r="AR53" s="639"/>
      <c r="AS53" s="639"/>
      <c r="AT53" s="639"/>
      <c r="AU53" s="639"/>
      <c r="AV53" s="639"/>
      <c r="AW53" s="647"/>
      <c r="AX53" s="647"/>
      <c r="AY53" s="647"/>
      <c r="AZ53" s="647"/>
      <c r="BA53" s="647"/>
      <c r="BB53" s="647"/>
      <c r="BC53" s="647"/>
      <c r="BD53" s="647"/>
      <c r="BE53" s="647"/>
      <c r="BF53" s="647"/>
      <c r="BG53" s="647"/>
      <c r="BH53" s="647"/>
      <c r="BI53" s="647"/>
      <c r="BJ53" s="647"/>
      <c r="BK53" s="647"/>
      <c r="BL53" s="647"/>
      <c r="BM53" s="647"/>
      <c r="BN53" s="647"/>
      <c r="BO53" s="647"/>
      <c r="BP53" s="647"/>
      <c r="BQ53" s="647"/>
      <c r="BR53" s="647"/>
      <c r="BS53" s="647"/>
      <c r="BT53" s="647"/>
      <c r="BU53" s="647"/>
      <c r="BV53" s="647"/>
      <c r="BW53" s="647"/>
      <c r="BX53" s="647"/>
      <c r="BY53" s="647"/>
      <c r="BZ53" s="647"/>
      <c r="CA53" s="647"/>
      <c r="CB53" s="647"/>
      <c r="CC53" s="647"/>
      <c r="CD53" s="647"/>
      <c r="CE53" s="647"/>
      <c r="CF53" s="647"/>
      <c r="CG53" s="647"/>
      <c r="CH53" s="647"/>
      <c r="CI53" s="647"/>
      <c r="CJ53" s="647"/>
      <c r="CK53" s="647"/>
      <c r="CL53" s="647"/>
      <c r="CM53" s="647"/>
      <c r="CN53" s="647"/>
      <c r="CO53" s="647"/>
      <c r="CP53" s="647"/>
      <c r="CQ53" s="647"/>
      <c r="CR53" s="647"/>
      <c r="CS53" s="647"/>
      <c r="CT53" s="647"/>
      <c r="CU53" s="647"/>
      <c r="CV53" s="647"/>
      <c r="CW53" s="647"/>
      <c r="CX53" s="647"/>
      <c r="CY53" s="647"/>
      <c r="CZ53" s="647"/>
      <c r="DA53" s="647"/>
      <c r="DB53" s="647"/>
      <c r="DC53" s="647"/>
      <c r="DD53" s="647"/>
      <c r="DE53" s="647"/>
      <c r="DF53" s="647"/>
      <c r="DG53" s="647"/>
      <c r="DH53" s="647"/>
      <c r="DI53" s="647"/>
      <c r="DJ53" s="647"/>
      <c r="DK53" s="647"/>
      <c r="DL53" s="647"/>
      <c r="DM53" s="647"/>
      <c r="DN53" s="647"/>
      <c r="DO53" s="647"/>
      <c r="DP53" s="647"/>
      <c r="DQ53" s="647"/>
      <c r="DR53" s="647"/>
      <c r="DS53" s="647"/>
      <c r="DT53" s="647"/>
      <c r="DU53" s="647"/>
      <c r="DV53" s="647"/>
      <c r="DW53" s="647"/>
      <c r="DX53" s="647"/>
      <c r="DY53" s="647"/>
      <c r="DZ53" s="647"/>
      <c r="EA53" s="647"/>
      <c r="EB53" s="647"/>
      <c r="EC53" s="647"/>
      <c r="ED53" s="647"/>
      <c r="EE53" s="647"/>
      <c r="EF53" s="647"/>
      <c r="EG53" s="647"/>
      <c r="EH53" s="647"/>
      <c r="EI53" s="647"/>
      <c r="EJ53" s="647"/>
      <c r="EK53" s="647"/>
      <c r="EL53" s="647"/>
      <c r="EM53" s="647"/>
      <c r="EN53" s="647"/>
      <c r="EO53" s="647"/>
      <c r="EP53" s="647"/>
      <c r="EQ53" s="647"/>
      <c r="ER53" s="647"/>
      <c r="ES53" s="647"/>
      <c r="ET53" s="647"/>
      <c r="EU53" s="647"/>
      <c r="EV53" s="647"/>
      <c r="EW53" s="647"/>
      <c r="EX53" s="647"/>
      <c r="EY53" s="647"/>
      <c r="EZ53" s="647"/>
      <c r="FA53" s="647"/>
      <c r="FB53" s="647"/>
      <c r="FC53" s="647"/>
      <c r="FD53" s="647"/>
      <c r="FE53" s="647"/>
      <c r="FF53" s="647"/>
      <c r="FG53" s="647"/>
      <c r="FH53" s="647"/>
      <c r="FI53" s="647"/>
      <c r="FJ53" s="647"/>
      <c r="FK53" s="647"/>
      <c r="FL53" s="647"/>
      <c r="FM53" s="647"/>
      <c r="FN53" s="647"/>
      <c r="FO53" s="647"/>
      <c r="FP53" s="647"/>
      <c r="FQ53" s="647"/>
      <c r="FR53" s="647"/>
      <c r="FS53" s="647"/>
      <c r="FT53" s="647"/>
      <c r="FU53" s="647"/>
      <c r="FV53" s="647"/>
      <c r="FW53" s="647"/>
      <c r="FX53" s="647"/>
      <c r="FY53" s="647"/>
      <c r="FZ53" s="647"/>
      <c r="GA53" s="647"/>
      <c r="GB53" s="647"/>
      <c r="GC53" s="647"/>
      <c r="GD53" s="647"/>
      <c r="GE53" s="647"/>
      <c r="GF53" s="647"/>
      <c r="GG53" s="647"/>
      <c r="GH53" s="647"/>
      <c r="GI53" s="647"/>
      <c r="GJ53" s="647"/>
      <c r="GK53" s="647"/>
      <c r="GL53" s="647"/>
      <c r="GM53" s="647"/>
      <c r="GN53" s="647"/>
      <c r="GO53" s="647"/>
      <c r="GP53" s="647"/>
      <c r="GQ53" s="647"/>
      <c r="GR53" s="647"/>
      <c r="GS53" s="647"/>
      <c r="GT53" s="647"/>
      <c r="GU53" s="647"/>
      <c r="GV53" s="647"/>
      <c r="GW53" s="647"/>
      <c r="GX53" s="647"/>
      <c r="GY53" s="647"/>
      <c r="GZ53" s="647"/>
      <c r="HA53" s="647"/>
      <c r="HB53" s="647"/>
      <c r="HC53" s="647"/>
      <c r="HD53" s="647"/>
      <c r="HE53" s="647"/>
      <c r="HF53" s="647"/>
      <c r="HG53" s="647"/>
      <c r="HH53" s="647"/>
      <c r="HI53" s="647"/>
      <c r="HJ53" s="647"/>
      <c r="HK53" s="647"/>
      <c r="HL53" s="647"/>
      <c r="HM53" s="647"/>
      <c r="HN53" s="647"/>
      <c r="HO53" s="647"/>
      <c r="HP53" s="647"/>
      <c r="HQ53" s="647"/>
      <c r="HR53" s="647"/>
      <c r="HS53" s="647"/>
      <c r="HT53" s="647"/>
      <c r="HU53" s="647"/>
      <c r="HV53" s="647"/>
      <c r="HW53" s="647"/>
      <c r="HX53" s="647"/>
      <c r="HY53" s="647"/>
      <c r="HZ53" s="647"/>
      <c r="IA53" s="647"/>
      <c r="IB53" s="647"/>
      <c r="IC53" s="647"/>
      <c r="ID53" s="647"/>
      <c r="IE53" s="647"/>
      <c r="IF53" s="647"/>
      <c r="IG53" s="647"/>
      <c r="IH53" s="647"/>
      <c r="II53" s="647"/>
      <c r="IJ53" s="647"/>
      <c r="IK53" s="647"/>
      <c r="IL53" s="647"/>
      <c r="IM53" s="647"/>
      <c r="IN53" s="647"/>
      <c r="IO53" s="647"/>
      <c r="IP53" s="647"/>
      <c r="IQ53" s="647"/>
      <c r="IR53" s="647"/>
      <c r="IS53" s="647"/>
      <c r="IT53" s="647"/>
      <c r="IU53" s="647"/>
      <c r="IV53" s="647"/>
      <c r="IW53" s="647"/>
      <c r="IX53" s="647"/>
      <c r="IY53" s="647"/>
      <c r="IZ53" s="647"/>
      <c r="JA53" s="647"/>
      <c r="JB53" s="647"/>
      <c r="JC53" s="647"/>
      <c r="JD53" s="647"/>
      <c r="JE53" s="647"/>
      <c r="JF53" s="647"/>
      <c r="JG53" s="647"/>
      <c r="JH53" s="647"/>
      <c r="JI53" s="647"/>
      <c r="JJ53" s="647"/>
      <c r="JK53" s="647"/>
      <c r="JL53" s="647"/>
      <c r="JM53" s="647"/>
      <c r="JN53" s="647"/>
      <c r="JO53" s="647"/>
      <c r="JP53" s="647"/>
      <c r="JQ53" s="647"/>
      <c r="JR53" s="647"/>
      <c r="JS53" s="647"/>
      <c r="JT53" s="647"/>
      <c r="JU53" s="647"/>
      <c r="JV53" s="647"/>
      <c r="JW53" s="647"/>
      <c r="JX53" s="647"/>
      <c r="JY53" s="647"/>
      <c r="JZ53" s="647"/>
      <c r="KA53" s="647"/>
      <c r="KB53" s="647"/>
      <c r="KC53" s="647"/>
      <c r="KD53" s="647"/>
      <c r="KE53" s="647"/>
      <c r="KF53" s="647"/>
      <c r="KG53" s="647"/>
      <c r="KH53" s="647"/>
      <c r="KI53" s="647"/>
      <c r="KJ53" s="647"/>
      <c r="KK53" s="647"/>
      <c r="KL53" s="647"/>
      <c r="KM53" s="647"/>
      <c r="KN53" s="647"/>
      <c r="KO53" s="647"/>
      <c r="KP53" s="647"/>
      <c r="KQ53" s="647"/>
      <c r="KR53" s="647"/>
      <c r="KS53" s="647"/>
      <c r="KT53" s="647"/>
      <c r="KU53" s="647"/>
      <c r="KV53" s="647"/>
      <c r="KW53" s="647"/>
      <c r="KX53" s="647"/>
      <c r="KY53" s="647"/>
      <c r="KZ53" s="647"/>
      <c r="LA53" s="647"/>
      <c r="LB53" s="647"/>
      <c r="LC53" s="647"/>
      <c r="LD53" s="647"/>
      <c r="LE53" s="647"/>
      <c r="LF53" s="647"/>
      <c r="LG53" s="647"/>
      <c r="LH53" s="647"/>
      <c r="LI53" s="647"/>
      <c r="LJ53" s="647"/>
      <c r="LK53" s="647"/>
      <c r="LL53" s="647"/>
      <c r="LM53" s="647"/>
      <c r="LN53" s="647"/>
      <c r="LO53" s="647"/>
      <c r="LP53" s="647"/>
      <c r="LQ53" s="647"/>
      <c r="LR53" s="647"/>
      <c r="LS53" s="647"/>
      <c r="LT53" s="647"/>
      <c r="LU53" s="647"/>
      <c r="LV53" s="647"/>
      <c r="LW53" s="647"/>
      <c r="LX53" s="647"/>
      <c r="LY53" s="647"/>
      <c r="LZ53" s="647"/>
      <c r="MA53" s="647"/>
      <c r="MB53" s="647"/>
      <c r="MC53" s="647"/>
      <c r="MD53" s="647"/>
      <c r="ME53" s="647"/>
      <c r="MF53" s="647"/>
      <c r="MG53" s="647"/>
      <c r="MH53" s="647"/>
      <c r="MI53" s="647"/>
      <c r="MJ53" s="647"/>
      <c r="MK53" s="647"/>
      <c r="ML53" s="647"/>
      <c r="MM53" s="647"/>
      <c r="MN53" s="647"/>
      <c r="MO53" s="647"/>
      <c r="MP53" s="647"/>
      <c r="MQ53" s="647"/>
      <c r="MR53" s="647"/>
      <c r="MS53" s="647"/>
      <c r="MT53" s="647"/>
      <c r="MU53" s="647"/>
      <c r="MV53" s="647"/>
      <c r="MW53" s="647"/>
      <c r="MX53" s="647"/>
      <c r="MY53" s="647"/>
      <c r="MZ53" s="647"/>
      <c r="NA53" s="647"/>
      <c r="NB53" s="647"/>
      <c r="NC53" s="647"/>
      <c r="ND53" s="647"/>
      <c r="NE53" s="647"/>
      <c r="NF53" s="647"/>
      <c r="NG53" s="647"/>
      <c r="NH53" s="647"/>
      <c r="NI53" s="647"/>
      <c r="NJ53" s="647"/>
      <c r="NK53" s="647"/>
      <c r="NL53" s="647"/>
      <c r="NM53" s="647"/>
      <c r="NN53" s="647"/>
      <c r="NO53" s="647"/>
      <c r="NP53" s="647"/>
      <c r="NQ53" s="647"/>
      <c r="NR53" s="647"/>
      <c r="NS53" s="647"/>
      <c r="NT53" s="647"/>
      <c r="NU53" s="647"/>
      <c r="NV53" s="647"/>
      <c r="NW53" s="647"/>
      <c r="NX53" s="647"/>
      <c r="NY53" s="647"/>
      <c r="NZ53" s="647"/>
      <c r="OA53" s="647"/>
      <c r="OB53" s="647"/>
      <c r="OC53" s="647"/>
      <c r="OD53" s="647"/>
      <c r="OE53" s="647"/>
      <c r="OF53" s="647"/>
      <c r="OG53" s="647"/>
      <c r="OH53" s="647"/>
      <c r="OI53" s="647"/>
      <c r="OJ53" s="647"/>
      <c r="OK53" s="647"/>
      <c r="OL53" s="647"/>
      <c r="OM53" s="647"/>
      <c r="ON53" s="647"/>
      <c r="OO53" s="647"/>
      <c r="OP53" s="647"/>
      <c r="OQ53" s="647"/>
      <c r="OR53" s="647"/>
      <c r="OS53" s="647"/>
      <c r="OT53" s="647"/>
      <c r="OU53" s="647"/>
      <c r="OV53" s="647"/>
      <c r="OW53" s="647"/>
      <c r="OX53" s="647"/>
      <c r="OY53" s="647"/>
      <c r="OZ53" s="647"/>
      <c r="PA53" s="647"/>
      <c r="PB53" s="647"/>
      <c r="PC53" s="647"/>
      <c r="PD53" s="647"/>
      <c r="PE53" s="647"/>
      <c r="PF53" s="647"/>
      <c r="PG53" s="647"/>
      <c r="PH53" s="647"/>
      <c r="PI53" s="647"/>
      <c r="PJ53" s="647"/>
      <c r="PK53" s="647"/>
      <c r="PL53" s="647"/>
      <c r="PM53" s="647"/>
      <c r="PN53" s="647"/>
      <c r="PO53" s="647"/>
      <c r="PP53" s="647"/>
      <c r="PQ53" s="647"/>
      <c r="PR53" s="647"/>
      <c r="PS53" s="647"/>
      <c r="PT53" s="647"/>
      <c r="PU53" s="647"/>
      <c r="PV53" s="647"/>
      <c r="PW53" s="647"/>
      <c r="PX53" s="647"/>
      <c r="PY53" s="647"/>
      <c r="PZ53" s="647"/>
      <c r="QA53" s="647"/>
      <c r="QB53" s="647"/>
      <c r="QC53" s="647"/>
      <c r="QD53" s="647"/>
      <c r="QE53" s="647"/>
      <c r="QF53" s="647"/>
      <c r="QG53" s="647"/>
      <c r="QH53" s="647"/>
      <c r="QI53" s="647"/>
      <c r="QJ53" s="647"/>
      <c r="QK53" s="647"/>
      <c r="QL53" s="647"/>
      <c r="QM53" s="647"/>
      <c r="QN53" s="647"/>
      <c r="QO53" s="647"/>
      <c r="QP53" s="647"/>
      <c r="QQ53" s="647"/>
      <c r="QR53" s="647"/>
      <c r="QS53" s="647"/>
      <c r="QT53" s="647"/>
      <c r="QU53" s="647"/>
      <c r="QV53" s="647"/>
      <c r="QW53" s="647"/>
      <c r="QX53" s="647"/>
      <c r="QY53" s="647"/>
      <c r="QZ53" s="647"/>
      <c r="RA53" s="647"/>
      <c r="RB53" s="647"/>
      <c r="RC53" s="647"/>
      <c r="RD53" s="647"/>
      <c r="RE53" s="647"/>
      <c r="RF53" s="647"/>
      <c r="RG53" s="647"/>
      <c r="RH53" s="647"/>
      <c r="RI53" s="647"/>
      <c r="RJ53" s="647"/>
      <c r="RK53" s="647"/>
      <c r="RL53" s="647"/>
      <c r="RM53" s="647"/>
      <c r="RN53" s="647"/>
      <c r="RO53" s="647"/>
      <c r="RP53" s="647"/>
      <c r="RQ53" s="647"/>
      <c r="RR53" s="647"/>
      <c r="RS53" s="647"/>
      <c r="RT53" s="647"/>
      <c r="RU53" s="647"/>
      <c r="RV53" s="647"/>
      <c r="RW53" s="647"/>
      <c r="RX53" s="647"/>
      <c r="RY53" s="647"/>
      <c r="RZ53" s="647"/>
      <c r="SA53" s="647"/>
      <c r="SB53" s="647"/>
      <c r="SC53" s="647"/>
      <c r="SD53" s="647"/>
      <c r="SE53" s="647"/>
      <c r="SF53" s="647"/>
      <c r="SG53" s="647"/>
      <c r="SH53" s="647"/>
      <c r="SI53" s="647"/>
      <c r="SJ53" s="647"/>
      <c r="SK53" s="647"/>
      <c r="SL53" s="647"/>
      <c r="SM53" s="647"/>
      <c r="SN53" s="647"/>
      <c r="SO53" s="647"/>
      <c r="SP53" s="647"/>
      <c r="SQ53" s="647"/>
      <c r="SR53" s="647"/>
      <c r="SS53" s="647"/>
      <c r="ST53" s="647"/>
      <c r="SU53" s="647"/>
      <c r="SV53" s="647"/>
      <c r="SW53" s="647"/>
      <c r="SX53" s="647"/>
      <c r="SY53" s="647"/>
      <c r="SZ53" s="647"/>
      <c r="TA53" s="647"/>
      <c r="TB53" s="647"/>
      <c r="TC53" s="647"/>
      <c r="TD53" s="647"/>
      <c r="TE53" s="647"/>
      <c r="TF53" s="647"/>
      <c r="TG53" s="647"/>
      <c r="TH53" s="647"/>
      <c r="TI53" s="647"/>
      <c r="TJ53" s="647"/>
      <c r="TK53" s="647"/>
      <c r="TL53" s="647"/>
      <c r="TM53" s="647"/>
      <c r="TN53" s="647"/>
      <c r="TO53" s="647"/>
      <c r="TP53" s="647"/>
      <c r="TQ53" s="647"/>
      <c r="TR53" s="647"/>
      <c r="TS53" s="647"/>
      <c r="TT53" s="647"/>
      <c r="TU53" s="647"/>
      <c r="TV53" s="647"/>
      <c r="TW53" s="647"/>
      <c r="TX53" s="647"/>
      <c r="TY53" s="647"/>
      <c r="TZ53" s="647"/>
      <c r="UA53" s="647"/>
      <c r="UB53" s="647"/>
      <c r="UC53" s="647"/>
      <c r="UD53" s="647"/>
      <c r="UE53" s="647"/>
      <c r="UF53" s="647"/>
      <c r="UG53" s="647"/>
      <c r="UH53" s="647"/>
      <c r="UI53" s="647"/>
      <c r="UJ53" s="647"/>
      <c r="UK53" s="647"/>
      <c r="UL53" s="647"/>
      <c r="UM53" s="647"/>
      <c r="UN53" s="647"/>
      <c r="UO53" s="647"/>
      <c r="UP53" s="647"/>
      <c r="UQ53" s="647"/>
      <c r="UR53" s="647"/>
      <c r="US53" s="647"/>
      <c r="UT53" s="647"/>
      <c r="UU53" s="647"/>
      <c r="UV53" s="647"/>
      <c r="UW53" s="647"/>
      <c r="UX53" s="647"/>
      <c r="UY53" s="647"/>
      <c r="UZ53" s="647"/>
      <c r="VA53" s="647"/>
      <c r="VB53" s="647"/>
      <c r="VC53" s="647"/>
      <c r="VD53" s="647"/>
      <c r="VE53" s="647"/>
      <c r="VF53" s="647"/>
      <c r="VG53" s="647"/>
      <c r="VH53" s="647"/>
      <c r="VI53" s="647"/>
      <c r="VJ53" s="647"/>
      <c r="VK53" s="647"/>
      <c r="VL53" s="647"/>
      <c r="VM53" s="647"/>
      <c r="VN53" s="647"/>
      <c r="VO53" s="647"/>
      <c r="VP53" s="647"/>
      <c r="VQ53" s="647"/>
      <c r="VR53" s="647"/>
      <c r="VS53" s="647"/>
      <c r="VT53" s="647"/>
      <c r="VU53" s="647"/>
      <c r="VV53" s="647"/>
      <c r="VW53" s="647"/>
      <c r="VX53" s="647"/>
      <c r="VY53" s="647"/>
      <c r="VZ53" s="647"/>
      <c r="WA53" s="647"/>
      <c r="WB53" s="647"/>
      <c r="WC53" s="647"/>
      <c r="WD53" s="647"/>
      <c r="WE53" s="647"/>
      <c r="WF53" s="647"/>
      <c r="WG53" s="647"/>
      <c r="WH53" s="647"/>
      <c r="WI53" s="647"/>
      <c r="WJ53" s="647"/>
      <c r="WK53" s="647"/>
      <c r="WL53" s="647"/>
      <c r="WM53" s="647"/>
      <c r="WN53" s="647"/>
      <c r="WO53" s="647"/>
      <c r="WP53" s="647"/>
      <c r="WQ53" s="647"/>
      <c r="WR53" s="647"/>
      <c r="WS53" s="647"/>
      <c r="WT53" s="647"/>
      <c r="WU53" s="647"/>
      <c r="WV53" s="647"/>
      <c r="WW53" s="647"/>
      <c r="WX53" s="647"/>
      <c r="WY53" s="647"/>
      <c r="WZ53" s="647"/>
      <c r="XA53" s="647"/>
      <c r="XB53" s="647"/>
      <c r="XC53" s="647"/>
      <c r="XD53" s="647"/>
      <c r="XE53" s="647"/>
      <c r="XF53" s="647"/>
      <c r="XG53" s="647"/>
      <c r="XH53" s="647"/>
      <c r="XI53" s="647"/>
      <c r="XJ53" s="647"/>
      <c r="XK53" s="647"/>
      <c r="XL53" s="647"/>
      <c r="XM53" s="647"/>
      <c r="XN53" s="647"/>
      <c r="XO53" s="647"/>
      <c r="XP53" s="647"/>
      <c r="XQ53" s="647"/>
      <c r="XR53" s="647"/>
      <c r="XS53" s="647"/>
      <c r="XT53" s="647"/>
      <c r="XU53" s="647"/>
      <c r="XV53" s="647"/>
      <c r="XW53" s="647"/>
      <c r="XX53" s="647"/>
      <c r="XY53" s="647"/>
      <c r="XZ53" s="647"/>
      <c r="YA53" s="647"/>
      <c r="YB53" s="647"/>
      <c r="YC53" s="647"/>
      <c r="YD53" s="647"/>
      <c r="YE53" s="647"/>
      <c r="YF53" s="647"/>
      <c r="YG53" s="647"/>
      <c r="YH53" s="647"/>
      <c r="YI53" s="647"/>
      <c r="YJ53" s="647"/>
      <c r="YK53" s="647"/>
      <c r="YL53" s="647"/>
      <c r="YM53" s="647"/>
      <c r="YN53" s="647"/>
      <c r="YO53" s="647"/>
      <c r="YP53" s="647"/>
      <c r="YQ53" s="647"/>
      <c r="YR53" s="647"/>
      <c r="YS53" s="647"/>
      <c r="YT53" s="647"/>
      <c r="YU53" s="647"/>
      <c r="YV53" s="647"/>
      <c r="YW53" s="647"/>
      <c r="YX53" s="647"/>
      <c r="YY53" s="647"/>
      <c r="YZ53" s="647"/>
      <c r="ZA53" s="647"/>
      <c r="ZB53" s="647"/>
      <c r="ZC53" s="647"/>
      <c r="ZD53" s="647"/>
      <c r="ZE53" s="647"/>
      <c r="ZF53" s="647"/>
      <c r="ZG53" s="647"/>
      <c r="ZH53" s="647"/>
      <c r="ZI53" s="647"/>
      <c r="ZJ53" s="647"/>
      <c r="ZK53" s="647"/>
      <c r="ZL53" s="647"/>
      <c r="ZM53" s="647"/>
      <c r="ZN53" s="647"/>
      <c r="ZO53" s="647"/>
      <c r="ZP53" s="647"/>
      <c r="ZQ53" s="647"/>
      <c r="ZR53" s="647"/>
      <c r="ZS53" s="647"/>
      <c r="ZT53" s="647"/>
      <c r="ZU53" s="647"/>
      <c r="ZV53" s="647"/>
      <c r="ZW53" s="647"/>
      <c r="ZX53" s="647"/>
      <c r="ZY53" s="647"/>
      <c r="ZZ53" s="647"/>
      <c r="AAA53" s="647"/>
      <c r="AAB53" s="647"/>
      <c r="AAC53" s="647"/>
      <c r="AAD53" s="647"/>
      <c r="AAE53" s="647"/>
      <c r="AAF53" s="647"/>
      <c r="AAG53" s="647"/>
      <c r="AAH53" s="647"/>
      <c r="AAI53" s="647"/>
      <c r="AAJ53" s="647"/>
      <c r="AAK53" s="647"/>
      <c r="AAL53" s="647"/>
      <c r="AAM53" s="647"/>
      <c r="AAN53" s="647"/>
      <c r="AAO53" s="647"/>
      <c r="AAP53" s="647"/>
      <c r="AAQ53" s="647"/>
      <c r="AAR53" s="647"/>
      <c r="AAS53" s="647"/>
      <c r="AAT53" s="647"/>
      <c r="AAU53" s="647"/>
      <c r="AAV53" s="647"/>
      <c r="AAW53" s="647"/>
      <c r="AAX53" s="647"/>
      <c r="AAY53" s="647"/>
      <c r="AAZ53" s="647"/>
      <c r="ABA53" s="647"/>
      <c r="ABB53" s="647"/>
      <c r="ABC53" s="647"/>
      <c r="ABD53" s="647"/>
      <c r="ABE53" s="647"/>
      <c r="ABF53" s="647"/>
      <c r="ABG53" s="647"/>
      <c r="ABH53" s="647"/>
      <c r="ABI53" s="647"/>
      <c r="ABJ53" s="647"/>
      <c r="ABK53" s="647"/>
      <c r="ABL53" s="647"/>
      <c r="ABM53" s="647"/>
      <c r="ABN53" s="647"/>
      <c r="ABO53" s="647"/>
      <c r="ABP53" s="647"/>
      <c r="ABQ53" s="647"/>
      <c r="ABR53" s="647"/>
      <c r="ABS53" s="647"/>
      <c r="ABT53" s="647"/>
      <c r="ABU53" s="647"/>
      <c r="ABV53" s="647"/>
      <c r="ABW53" s="647"/>
      <c r="ABX53" s="647"/>
      <c r="ABY53" s="647"/>
      <c r="ABZ53" s="647"/>
      <c r="ACA53" s="647"/>
      <c r="ACB53" s="647"/>
      <c r="ACC53" s="647"/>
      <c r="ACD53" s="647"/>
      <c r="ACE53" s="647"/>
      <c r="ACF53" s="647"/>
      <c r="ACG53" s="647"/>
      <c r="ACH53" s="647"/>
      <c r="ACI53" s="647"/>
      <c r="ACJ53" s="647"/>
      <c r="ACK53" s="647"/>
      <c r="ACL53" s="647"/>
      <c r="ACM53" s="647"/>
      <c r="ACN53" s="647"/>
      <c r="ACO53" s="647"/>
      <c r="ACP53" s="647"/>
      <c r="ACQ53" s="647"/>
      <c r="ACR53" s="647"/>
      <c r="ACS53" s="647"/>
      <c r="ACT53" s="647"/>
      <c r="ACU53" s="647"/>
      <c r="ACV53" s="647"/>
      <c r="ACW53" s="647"/>
      <c r="ACX53" s="647"/>
      <c r="ACY53" s="647"/>
      <c r="ACZ53" s="647"/>
      <c r="ADA53" s="647"/>
      <c r="ADB53" s="647"/>
      <c r="ADC53" s="647"/>
      <c r="ADD53" s="647"/>
      <c r="ADE53" s="647"/>
      <c r="ADF53" s="647"/>
      <c r="ADG53" s="647"/>
      <c r="ADH53" s="647"/>
      <c r="ADI53" s="647"/>
      <c r="ADJ53" s="647"/>
      <c r="ADK53" s="647"/>
      <c r="ADL53" s="647"/>
      <c r="ADM53" s="647"/>
      <c r="ADN53" s="647"/>
      <c r="ADO53" s="647"/>
      <c r="ADP53" s="647"/>
      <c r="ADQ53" s="647"/>
      <c r="ADR53" s="647"/>
      <c r="ADS53" s="647"/>
      <c r="ADT53" s="647"/>
      <c r="ADU53" s="647"/>
      <c r="ADV53" s="647"/>
      <c r="ADW53" s="647"/>
      <c r="ADX53" s="647"/>
      <c r="ADY53" s="647"/>
      <c r="ADZ53" s="647"/>
      <c r="AEA53" s="647"/>
      <c r="AEB53" s="647"/>
      <c r="AEC53" s="647"/>
      <c r="AED53" s="647"/>
      <c r="AEE53" s="647"/>
      <c r="AEF53" s="647"/>
      <c r="AEG53" s="647"/>
      <c r="AEH53" s="647"/>
      <c r="AEI53" s="647"/>
      <c r="AEJ53" s="647"/>
      <c r="AEK53" s="647"/>
      <c r="AEL53" s="647"/>
      <c r="AEM53" s="647"/>
      <c r="AEN53" s="647"/>
      <c r="AEO53" s="647"/>
      <c r="AEP53" s="647"/>
      <c r="AEQ53" s="647"/>
      <c r="AER53" s="647"/>
      <c r="AES53" s="647"/>
      <c r="AET53" s="647"/>
      <c r="AEU53" s="647"/>
      <c r="AEV53" s="647"/>
      <c r="AEW53" s="647"/>
      <c r="AEX53" s="647"/>
      <c r="AEY53" s="647"/>
      <c r="AEZ53" s="647"/>
      <c r="AFA53" s="647"/>
      <c r="AFB53" s="647"/>
      <c r="AFC53" s="647"/>
      <c r="AFD53" s="647"/>
      <c r="AFE53" s="647"/>
      <c r="AFF53" s="647"/>
      <c r="AFG53" s="647"/>
      <c r="AFH53" s="647"/>
      <c r="AFI53" s="647"/>
      <c r="AFJ53" s="647"/>
      <c r="AFK53" s="647"/>
      <c r="AFL53" s="647"/>
      <c r="AFM53" s="647"/>
      <c r="AFN53" s="647"/>
      <c r="AFO53" s="647"/>
      <c r="AFP53" s="647"/>
      <c r="AFQ53" s="647"/>
      <c r="AFR53" s="647"/>
      <c r="AFS53" s="647"/>
      <c r="AFT53" s="647"/>
      <c r="AFU53" s="647"/>
      <c r="AFV53" s="647"/>
      <c r="AFW53" s="647"/>
      <c r="AFX53" s="647"/>
      <c r="AFY53" s="647"/>
      <c r="AFZ53" s="647"/>
      <c r="AGA53" s="647"/>
      <c r="AGB53" s="647"/>
      <c r="AGC53" s="647"/>
      <c r="AGD53" s="647"/>
      <c r="AGE53" s="647"/>
      <c r="AGF53" s="647"/>
      <c r="AGG53" s="647"/>
      <c r="AGH53" s="647"/>
      <c r="AGI53" s="647"/>
      <c r="AGJ53" s="647"/>
      <c r="AGK53" s="647"/>
      <c r="AGL53" s="647"/>
      <c r="AGM53" s="647"/>
      <c r="AGN53" s="647"/>
      <c r="AGO53" s="647"/>
      <c r="AGP53" s="647"/>
      <c r="AGQ53" s="647"/>
      <c r="AGR53" s="647"/>
      <c r="AGS53" s="647"/>
      <c r="AGT53" s="647"/>
      <c r="AGU53" s="647"/>
      <c r="AGV53" s="647"/>
      <c r="AGW53" s="647"/>
      <c r="AGX53" s="647"/>
      <c r="AGY53" s="647"/>
      <c r="AGZ53" s="647"/>
      <c r="AHA53" s="647"/>
      <c r="AHB53" s="647"/>
      <c r="AHC53" s="647"/>
      <c r="AHD53" s="647"/>
      <c r="AHE53" s="647"/>
      <c r="AHF53" s="647"/>
      <c r="AHG53" s="647"/>
      <c r="AHH53" s="647"/>
      <c r="AHI53" s="647"/>
      <c r="AHJ53" s="647"/>
      <c r="AHK53" s="647"/>
      <c r="AHL53" s="647"/>
      <c r="AHM53" s="647"/>
      <c r="AHN53" s="647"/>
      <c r="AHO53" s="647"/>
      <c r="AHP53" s="647"/>
      <c r="AHQ53" s="647"/>
      <c r="AHR53" s="647"/>
      <c r="AHS53" s="647"/>
      <c r="AHT53" s="647"/>
      <c r="AHU53" s="647"/>
      <c r="AHV53" s="647"/>
      <c r="AHW53" s="647"/>
      <c r="AHX53" s="647"/>
      <c r="AHY53" s="647"/>
      <c r="AHZ53" s="647"/>
      <c r="AIA53" s="647"/>
      <c r="AIB53" s="647"/>
      <c r="AIC53" s="647"/>
      <c r="AID53" s="647"/>
      <c r="AIE53" s="647"/>
      <c r="AIF53" s="647"/>
      <c r="AIG53" s="647"/>
      <c r="AIH53" s="647"/>
      <c r="AII53" s="647"/>
      <c r="AIJ53" s="647"/>
      <c r="AIK53" s="647"/>
      <c r="AIL53" s="647"/>
      <c r="AIM53" s="647"/>
      <c r="AIN53" s="647"/>
      <c r="AIO53" s="647"/>
      <c r="AIP53" s="647"/>
      <c r="AIQ53" s="647"/>
      <c r="AIR53" s="647"/>
      <c r="AIS53" s="647"/>
      <c r="AIT53" s="647"/>
      <c r="AIU53" s="647"/>
      <c r="AIV53" s="647"/>
      <c r="AIW53" s="647"/>
      <c r="AIX53" s="647"/>
      <c r="AIY53" s="647"/>
      <c r="AIZ53" s="647"/>
      <c r="AJA53" s="647"/>
      <c r="AJB53" s="647"/>
      <c r="AJC53" s="647"/>
      <c r="AJD53" s="647"/>
      <c r="AJE53" s="647"/>
      <c r="AJF53" s="647"/>
      <c r="AJG53" s="647"/>
      <c r="AJH53" s="647"/>
      <c r="AJI53" s="647"/>
      <c r="AJJ53" s="647"/>
      <c r="AJK53" s="647"/>
      <c r="AJL53" s="647"/>
      <c r="AJM53" s="647"/>
      <c r="AJN53" s="647"/>
      <c r="AJO53" s="647"/>
      <c r="AJP53" s="647"/>
      <c r="AJQ53" s="647"/>
      <c r="AJR53" s="647"/>
      <c r="AJS53" s="647"/>
      <c r="AJT53" s="647"/>
      <c r="AJU53" s="647"/>
      <c r="AJV53" s="647"/>
      <c r="AJW53" s="647"/>
      <c r="AJX53" s="647"/>
      <c r="AJY53" s="647"/>
      <c r="AJZ53" s="647"/>
      <c r="AKA53" s="647"/>
      <c r="AKB53" s="647"/>
      <c r="AKC53" s="647"/>
      <c r="AKD53" s="647"/>
      <c r="AKE53" s="647"/>
      <c r="AKF53" s="647"/>
      <c r="AKG53" s="647"/>
      <c r="AKH53" s="647"/>
      <c r="AKI53" s="647"/>
      <c r="AKJ53" s="647"/>
      <c r="AKK53" s="647"/>
      <c r="AKL53" s="647"/>
      <c r="AKM53" s="647"/>
      <c r="AKN53" s="647"/>
      <c r="AKO53" s="647"/>
      <c r="AKP53" s="647"/>
      <c r="AKQ53" s="647"/>
      <c r="AKR53" s="647"/>
      <c r="AKS53" s="647"/>
      <c r="AKT53" s="647"/>
      <c r="AKU53" s="647"/>
      <c r="AKV53" s="647"/>
      <c r="AKW53" s="647"/>
      <c r="AKX53" s="647"/>
      <c r="AKY53" s="647"/>
      <c r="AKZ53" s="647"/>
      <c r="ALA53" s="647"/>
      <c r="ALB53" s="647"/>
      <c r="ALC53" s="647"/>
      <c r="ALD53" s="647"/>
      <c r="ALE53" s="647"/>
      <c r="ALF53" s="647"/>
      <c r="ALG53" s="647"/>
      <c r="ALH53" s="647"/>
      <c r="ALI53" s="647"/>
      <c r="ALJ53" s="647"/>
      <c r="ALK53" s="647"/>
      <c r="ALL53" s="647"/>
      <c r="ALM53" s="647"/>
      <c r="ALN53" s="647"/>
      <c r="ALO53" s="647"/>
      <c r="ALP53" s="647"/>
      <c r="ALQ53" s="647"/>
      <c r="ALR53" s="647"/>
      <c r="ALS53" s="647"/>
      <c r="ALT53" s="647"/>
      <c r="ALU53" s="647"/>
      <c r="ALV53" s="647"/>
      <c r="ALW53" s="647"/>
      <c r="ALX53" s="647"/>
      <c r="ALY53" s="647"/>
      <c r="ALZ53" s="647"/>
      <c r="AMA53" s="647"/>
      <c r="AMB53" s="647"/>
      <c r="AMC53" s="647"/>
      <c r="AMD53" s="647"/>
      <c r="AME53" s="647"/>
      <c r="AMF53" s="647"/>
      <c r="AMG53" s="647"/>
      <c r="AMH53" s="647"/>
      <c r="AMI53" s="647"/>
      <c r="AMJ53" s="647"/>
      <c r="AMK53" s="647"/>
      <c r="AML53" s="647"/>
      <c r="AMM53" s="647"/>
      <c r="AMN53" s="647"/>
      <c r="AMO53" s="647"/>
      <c r="AMP53" s="647"/>
      <c r="AMQ53" s="647"/>
      <c r="AMR53" s="647"/>
      <c r="AMS53" s="647"/>
      <c r="AMT53" s="647"/>
      <c r="AMU53" s="647"/>
      <c r="AMV53" s="647"/>
      <c r="AMW53" s="647"/>
      <c r="AMX53" s="647"/>
      <c r="AMY53" s="647"/>
      <c r="AMZ53" s="647"/>
      <c r="ANA53" s="647"/>
      <c r="ANB53" s="647"/>
      <c r="ANC53" s="647"/>
      <c r="AND53" s="647"/>
      <c r="ANE53" s="647"/>
      <c r="ANF53" s="647"/>
      <c r="ANG53" s="647"/>
      <c r="ANH53" s="647"/>
      <c r="ANI53" s="647"/>
      <c r="ANJ53" s="647"/>
      <c r="ANK53" s="647"/>
      <c r="ANL53" s="647"/>
      <c r="ANM53" s="647"/>
      <c r="ANN53" s="647"/>
      <c r="ANO53" s="647"/>
      <c r="ANP53" s="647"/>
      <c r="ANQ53" s="647"/>
      <c r="ANR53" s="647"/>
      <c r="ANS53" s="647"/>
      <c r="ANT53" s="647"/>
      <c r="ANU53" s="647"/>
      <c r="ANV53" s="647"/>
      <c r="ANW53" s="647"/>
      <c r="ANX53" s="647"/>
      <c r="ANY53" s="647"/>
      <c r="ANZ53" s="647"/>
      <c r="AOA53" s="647"/>
      <c r="AOB53" s="647"/>
      <c r="AOC53" s="647"/>
      <c r="AOD53" s="647"/>
      <c r="AOE53" s="647"/>
      <c r="AOF53" s="647"/>
      <c r="AOG53" s="647"/>
      <c r="AOH53" s="647"/>
      <c r="AOI53" s="647"/>
      <c r="AOJ53" s="647"/>
      <c r="AOK53" s="647"/>
      <c r="AOL53" s="647"/>
      <c r="AOM53" s="647"/>
      <c r="AON53" s="647"/>
      <c r="AOO53" s="647"/>
      <c r="AOP53" s="647"/>
      <c r="AOQ53" s="647"/>
      <c r="AOR53" s="647"/>
      <c r="AOS53" s="647"/>
      <c r="AOT53" s="647"/>
      <c r="AOU53" s="647"/>
      <c r="AOV53" s="647"/>
      <c r="AOW53" s="647"/>
      <c r="AOX53" s="647"/>
      <c r="AOY53" s="647"/>
      <c r="AOZ53" s="647"/>
      <c r="APA53" s="647"/>
      <c r="APB53" s="647"/>
      <c r="APC53" s="647"/>
      <c r="APD53" s="647"/>
      <c r="APE53" s="647"/>
      <c r="APF53" s="647"/>
      <c r="APG53" s="647"/>
      <c r="APH53" s="647"/>
      <c r="API53" s="647"/>
      <c r="APJ53" s="647"/>
      <c r="APK53" s="647"/>
      <c r="APL53" s="647"/>
      <c r="APM53" s="647"/>
      <c r="APN53" s="647"/>
      <c r="APO53" s="647"/>
      <c r="APP53" s="647"/>
      <c r="APQ53" s="647"/>
      <c r="APR53" s="647"/>
      <c r="APS53" s="647"/>
      <c r="APT53" s="647"/>
      <c r="APU53" s="647"/>
      <c r="APV53" s="647"/>
      <c r="APW53" s="647"/>
      <c r="APX53" s="647"/>
      <c r="APY53" s="647"/>
      <c r="APZ53" s="647"/>
      <c r="AQA53" s="647"/>
      <c r="AQB53" s="647"/>
      <c r="AQC53" s="647"/>
      <c r="AQD53" s="647"/>
      <c r="AQE53" s="647"/>
      <c r="AQF53" s="647"/>
      <c r="AQG53" s="647"/>
      <c r="AQH53" s="647"/>
      <c r="AQI53" s="647"/>
      <c r="AQJ53" s="647"/>
      <c r="AQK53" s="647"/>
      <c r="AQL53" s="647"/>
      <c r="AQM53" s="647"/>
      <c r="AQN53" s="647"/>
      <c r="AQO53" s="647"/>
      <c r="AQP53" s="647"/>
      <c r="AQQ53" s="647"/>
      <c r="AQR53" s="647"/>
      <c r="AQS53" s="647"/>
      <c r="AQT53" s="647"/>
      <c r="AQU53" s="647"/>
      <c r="AQV53" s="647"/>
      <c r="AQW53" s="647"/>
      <c r="AQX53" s="647"/>
      <c r="AQY53" s="647"/>
      <c r="AQZ53" s="647"/>
      <c r="ARA53" s="647"/>
      <c r="ARB53" s="647"/>
      <c r="ARC53" s="647"/>
      <c r="ARD53" s="647"/>
      <c r="ARE53" s="647"/>
      <c r="ARF53" s="647"/>
      <c r="ARG53" s="647"/>
      <c r="ARH53" s="647"/>
      <c r="ARI53" s="647"/>
      <c r="ARJ53" s="647"/>
      <c r="ARK53" s="647"/>
      <c r="ARL53" s="647"/>
      <c r="ARM53" s="647"/>
      <c r="ARN53" s="647"/>
      <c r="ARO53" s="647"/>
      <c r="ARP53" s="647"/>
      <c r="ARQ53" s="647"/>
      <c r="ARR53" s="647"/>
      <c r="ARS53" s="647"/>
      <c r="ART53" s="647"/>
      <c r="ARU53" s="647"/>
      <c r="ARV53" s="647"/>
      <c r="ARW53" s="647"/>
      <c r="ARX53" s="647"/>
      <c r="ARY53" s="647"/>
      <c r="ARZ53" s="647"/>
      <c r="ASA53" s="647"/>
      <c r="ASB53" s="647"/>
      <c r="ASC53" s="647"/>
      <c r="ASD53" s="647"/>
      <c r="ASE53" s="647"/>
      <c r="ASF53" s="647"/>
      <c r="ASG53" s="647"/>
      <c r="ASH53" s="647"/>
      <c r="ASI53" s="647"/>
      <c r="ASJ53" s="647"/>
      <c r="ASK53" s="647"/>
      <c r="ASL53" s="647"/>
      <c r="ASM53" s="647"/>
      <c r="ASN53" s="647"/>
      <c r="ASO53" s="647"/>
      <c r="ASP53" s="647"/>
      <c r="ASQ53" s="647"/>
      <c r="ASR53" s="647"/>
      <c r="ASS53" s="647"/>
      <c r="AST53" s="647"/>
      <c r="ASU53" s="647"/>
      <c r="ASV53" s="647"/>
      <c r="ASW53" s="647"/>
      <c r="ASX53" s="647"/>
      <c r="ASY53" s="647"/>
      <c r="ASZ53" s="647"/>
      <c r="ATA53" s="647"/>
      <c r="ATB53" s="647"/>
      <c r="ATC53" s="647"/>
      <c r="ATD53" s="647"/>
      <c r="ATE53" s="647"/>
      <c r="ATF53" s="647"/>
      <c r="ATG53" s="647"/>
      <c r="ATH53" s="647"/>
      <c r="ATI53" s="647"/>
      <c r="ATJ53" s="647"/>
      <c r="ATK53" s="647"/>
      <c r="ATL53" s="647"/>
      <c r="ATM53" s="647"/>
      <c r="ATN53" s="647"/>
      <c r="ATO53" s="647"/>
      <c r="ATP53" s="647"/>
      <c r="ATQ53" s="647"/>
      <c r="ATR53" s="647"/>
      <c r="ATS53" s="647"/>
      <c r="ATT53" s="647"/>
      <c r="ATU53" s="647"/>
      <c r="ATV53" s="647"/>
      <c r="ATW53" s="647"/>
      <c r="ATX53" s="647"/>
      <c r="ATY53" s="647"/>
      <c r="ATZ53" s="647"/>
      <c r="AUA53" s="647"/>
      <c r="AUB53" s="647"/>
      <c r="AUC53" s="647"/>
      <c r="AUD53" s="647"/>
      <c r="AUE53" s="647"/>
      <c r="AUF53" s="647"/>
      <c r="AUG53" s="647"/>
      <c r="AUH53" s="647"/>
      <c r="AUI53" s="647"/>
      <c r="AUJ53" s="647"/>
      <c r="AUK53" s="647"/>
      <c r="AUL53" s="647"/>
      <c r="AUM53" s="647"/>
      <c r="AUN53" s="647"/>
      <c r="AUO53" s="647"/>
      <c r="AUP53" s="647"/>
      <c r="AUQ53" s="647"/>
      <c r="AUR53" s="647"/>
      <c r="AUS53" s="647"/>
      <c r="AUT53" s="647"/>
      <c r="AUU53" s="647"/>
      <c r="AUV53" s="647"/>
      <c r="AUW53" s="647"/>
      <c r="AUX53" s="647"/>
      <c r="AUY53" s="647"/>
      <c r="AUZ53" s="647"/>
      <c r="AVA53" s="647"/>
      <c r="AVB53" s="647"/>
      <c r="AVC53" s="647"/>
      <c r="AVD53" s="647"/>
      <c r="AVE53" s="647"/>
      <c r="AVF53" s="647"/>
      <c r="AVG53" s="647"/>
      <c r="AVH53" s="647"/>
      <c r="AVI53" s="647"/>
      <c r="AVJ53" s="647"/>
      <c r="AVK53" s="647"/>
      <c r="AVL53" s="647"/>
      <c r="AVM53" s="647"/>
      <c r="AVN53" s="647"/>
      <c r="AVO53" s="647"/>
      <c r="AVP53" s="647"/>
      <c r="AVQ53" s="647"/>
      <c r="AVR53" s="647"/>
      <c r="AVS53" s="647"/>
      <c r="AVT53" s="647"/>
      <c r="AVU53" s="647"/>
      <c r="AVV53" s="647"/>
      <c r="AVW53" s="647"/>
      <c r="AVX53" s="647"/>
      <c r="AVY53" s="647"/>
      <c r="AVZ53" s="647"/>
      <c r="AWA53" s="647"/>
      <c r="AWB53" s="647"/>
      <c r="AWC53" s="647"/>
      <c r="AWD53" s="647"/>
      <c r="AWE53" s="647"/>
      <c r="AWF53" s="647"/>
      <c r="AWG53" s="647"/>
      <c r="AWH53" s="647"/>
      <c r="AWI53" s="647"/>
      <c r="AWJ53" s="647"/>
      <c r="AWK53" s="647"/>
      <c r="AWL53" s="647"/>
      <c r="AWM53" s="647"/>
      <c r="AWN53" s="647"/>
      <c r="AWO53" s="647"/>
      <c r="AWP53" s="647"/>
      <c r="AWQ53" s="647"/>
      <c r="AWR53" s="647"/>
      <c r="AWS53" s="647"/>
      <c r="AWT53" s="647"/>
      <c r="AWU53" s="647"/>
      <c r="AWV53" s="647"/>
      <c r="AWW53" s="647"/>
      <c r="AWX53" s="647"/>
      <c r="AWY53" s="647"/>
      <c r="AWZ53" s="647"/>
      <c r="AXA53" s="647"/>
      <c r="AXB53" s="647"/>
      <c r="AXC53" s="647"/>
      <c r="AXD53" s="647"/>
      <c r="AXE53" s="647"/>
      <c r="AXF53" s="647"/>
      <c r="AXG53" s="647"/>
      <c r="AXH53" s="647"/>
      <c r="AXI53" s="647"/>
      <c r="AXJ53" s="647"/>
      <c r="AXK53" s="647"/>
      <c r="AXL53" s="647"/>
      <c r="AXM53" s="647"/>
      <c r="AXN53" s="647"/>
      <c r="AXO53" s="647"/>
      <c r="AXP53" s="647"/>
      <c r="AXQ53" s="647"/>
      <c r="AXR53" s="647"/>
      <c r="AXS53" s="647"/>
      <c r="AXT53" s="647"/>
      <c r="AXU53" s="647"/>
      <c r="AXV53" s="647"/>
      <c r="AXW53" s="647"/>
      <c r="AXX53" s="647"/>
      <c r="AXY53" s="647"/>
      <c r="AXZ53" s="647"/>
      <c r="AYA53" s="647"/>
      <c r="AYB53" s="647"/>
      <c r="AYC53" s="647"/>
      <c r="AYD53" s="647"/>
      <c r="AYE53" s="647"/>
      <c r="AYF53" s="647"/>
      <c r="AYG53" s="647"/>
      <c r="AYH53" s="647"/>
      <c r="AYI53" s="647"/>
      <c r="AYJ53" s="647"/>
      <c r="AYK53" s="647"/>
      <c r="AYL53" s="647"/>
      <c r="AYM53" s="647"/>
      <c r="AYN53" s="647"/>
      <c r="AYO53" s="647"/>
      <c r="AYP53" s="647"/>
      <c r="AYQ53" s="647"/>
      <c r="AYR53" s="647"/>
      <c r="AYS53" s="647"/>
      <c r="AYT53" s="647"/>
      <c r="AYU53" s="647"/>
      <c r="AYV53" s="647"/>
      <c r="AYW53" s="647"/>
      <c r="AYX53" s="647"/>
      <c r="AYY53" s="647"/>
      <c r="AYZ53" s="647"/>
      <c r="AZA53" s="647"/>
      <c r="AZB53" s="647"/>
      <c r="AZC53" s="647"/>
      <c r="AZD53" s="647"/>
      <c r="AZE53" s="647"/>
      <c r="AZF53" s="647"/>
      <c r="AZG53" s="647"/>
      <c r="AZH53" s="647"/>
      <c r="AZI53" s="647"/>
      <c r="AZJ53" s="647"/>
      <c r="AZK53" s="647"/>
      <c r="AZL53" s="647"/>
      <c r="AZM53" s="647"/>
      <c r="AZN53" s="647"/>
      <c r="AZO53" s="647"/>
      <c r="AZP53" s="647"/>
      <c r="AZQ53" s="647"/>
      <c r="AZR53" s="647"/>
      <c r="AZS53" s="647"/>
      <c r="AZT53" s="647"/>
      <c r="AZU53" s="647"/>
      <c r="AZV53" s="647"/>
      <c r="AZW53" s="647"/>
      <c r="AZX53" s="647"/>
      <c r="AZY53" s="647"/>
      <c r="AZZ53" s="647"/>
      <c r="BAA53" s="647"/>
      <c r="BAB53" s="647"/>
      <c r="BAC53" s="647"/>
      <c r="BAD53" s="647"/>
      <c r="BAE53" s="647"/>
      <c r="BAF53" s="647"/>
      <c r="BAG53" s="647"/>
      <c r="BAH53" s="647"/>
      <c r="BAI53" s="647"/>
      <c r="BAJ53" s="647"/>
      <c r="BAK53" s="647"/>
      <c r="BAL53" s="647"/>
      <c r="BAM53" s="647"/>
      <c r="BAN53" s="647"/>
    </row>
    <row r="54" spans="1:1392" ht="24.75" customHeight="1" thickTop="1" thickBot="1">
      <c r="A54" s="649"/>
      <c r="B54" s="650" t="s">
        <v>382</v>
      </c>
      <c r="C54" s="650" t="s">
        <v>382</v>
      </c>
      <c r="D54" s="650" t="s">
        <v>345</v>
      </c>
      <c r="E54" s="650" t="s">
        <v>345</v>
      </c>
      <c r="F54" s="650"/>
      <c r="G54" s="650"/>
      <c r="H54" s="652" t="s">
        <v>801</v>
      </c>
      <c r="I54" s="653">
        <f t="shared" ref="I54:L54" si="29">+I55</f>
        <v>2253788840</v>
      </c>
      <c r="J54" s="653">
        <f t="shared" si="29"/>
        <v>624882830.028</v>
      </c>
      <c r="K54" s="653">
        <f t="shared" si="29"/>
        <v>624882830.028</v>
      </c>
      <c r="L54" s="653">
        <f t="shared" si="29"/>
        <v>624882830.028</v>
      </c>
      <c r="M54" s="653"/>
      <c r="N54" s="653"/>
      <c r="O54" s="653"/>
      <c r="P54" s="653"/>
      <c r="Q54" s="653"/>
      <c r="R54" s="653"/>
      <c r="S54" s="653"/>
      <c r="T54" s="653"/>
      <c r="U54" s="653"/>
      <c r="V54" s="653"/>
      <c r="W54" s="653"/>
      <c r="X54" s="653"/>
      <c r="Y54" s="653">
        <f t="shared" si="19"/>
        <v>2253788840</v>
      </c>
      <c r="Z54" s="653">
        <f t="shared" si="19"/>
        <v>624882830.028</v>
      </c>
      <c r="AA54" s="653">
        <f t="shared" si="19"/>
        <v>624882830.028</v>
      </c>
      <c r="AB54" s="653">
        <f t="shared" si="19"/>
        <v>624882830.028</v>
      </c>
      <c r="AC54" s="654"/>
      <c r="AD54" s="639"/>
      <c r="AE54" s="639"/>
      <c r="AF54" s="639"/>
      <c r="AG54" s="639"/>
      <c r="AH54" s="639"/>
      <c r="AI54" s="639"/>
      <c r="AJ54" s="639"/>
      <c r="AK54" s="639"/>
      <c r="AL54" s="639"/>
      <c r="AM54" s="639"/>
      <c r="AN54" s="639"/>
      <c r="AO54" s="639"/>
      <c r="AP54" s="639"/>
      <c r="AQ54" s="639"/>
      <c r="AR54" s="639"/>
      <c r="AS54" s="639"/>
      <c r="AT54" s="639"/>
      <c r="AU54" s="639"/>
      <c r="AV54" s="639"/>
    </row>
    <row r="55" spans="1:1392" ht="24.75" customHeight="1" thickTop="1" thickBot="1">
      <c r="A55" s="649">
        <v>2</v>
      </c>
      <c r="B55" s="650" t="s">
        <v>382</v>
      </c>
      <c r="C55" s="650" t="s">
        <v>382</v>
      </c>
      <c r="D55" s="650" t="s">
        <v>345</v>
      </c>
      <c r="E55" s="650" t="s">
        <v>345</v>
      </c>
      <c r="F55" s="650" t="s">
        <v>345</v>
      </c>
      <c r="G55" s="651"/>
      <c r="H55" s="652" t="s">
        <v>802</v>
      </c>
      <c r="I55" s="653">
        <f>+I56+I57</f>
        <v>2253788840</v>
      </c>
      <c r="J55" s="653">
        <f t="shared" ref="J55:L55" si="30">+J56+J57</f>
        <v>624882830.028</v>
      </c>
      <c r="K55" s="653">
        <f t="shared" si="30"/>
        <v>624882830.028</v>
      </c>
      <c r="L55" s="653">
        <f t="shared" si="30"/>
        <v>624882830.028</v>
      </c>
      <c r="M55" s="653"/>
      <c r="N55" s="653"/>
      <c r="O55" s="653"/>
      <c r="P55" s="653"/>
      <c r="Q55" s="653"/>
      <c r="R55" s="653"/>
      <c r="S55" s="653"/>
      <c r="T55" s="653"/>
      <c r="U55" s="653"/>
      <c r="V55" s="653"/>
      <c r="W55" s="653"/>
      <c r="X55" s="653"/>
      <c r="Y55" s="653">
        <f t="shared" si="19"/>
        <v>2253788840</v>
      </c>
      <c r="Z55" s="653">
        <f t="shared" si="19"/>
        <v>624882830.028</v>
      </c>
      <c r="AA55" s="653">
        <f t="shared" si="19"/>
        <v>624882830.028</v>
      </c>
      <c r="AB55" s="653">
        <f t="shared" si="19"/>
        <v>624882830.028</v>
      </c>
      <c r="AC55" s="654"/>
      <c r="AD55" s="639"/>
      <c r="AE55" s="639"/>
      <c r="AF55" s="639"/>
      <c r="AG55" s="639"/>
      <c r="AH55" s="639"/>
      <c r="AI55" s="639"/>
      <c r="AJ55" s="639"/>
      <c r="AK55" s="639"/>
      <c r="AL55" s="639"/>
      <c r="AM55" s="639"/>
      <c r="AN55" s="639"/>
      <c r="AO55" s="639"/>
      <c r="AP55" s="639"/>
      <c r="AQ55" s="639"/>
      <c r="AR55" s="639"/>
      <c r="AS55" s="639"/>
      <c r="AT55" s="639"/>
      <c r="AU55" s="639"/>
      <c r="AV55" s="639"/>
    </row>
    <row r="56" spans="1:1392" ht="24.75" customHeight="1" thickTop="1" thickBot="1">
      <c r="A56" s="649">
        <v>2</v>
      </c>
      <c r="B56" s="650" t="s">
        <v>382</v>
      </c>
      <c r="C56" s="650" t="s">
        <v>382</v>
      </c>
      <c r="D56" s="650" t="s">
        <v>345</v>
      </c>
      <c r="E56" s="650" t="s">
        <v>345</v>
      </c>
      <c r="F56" s="650" t="s">
        <v>345</v>
      </c>
      <c r="G56" s="650" t="s">
        <v>345</v>
      </c>
      <c r="H56" s="652" t="s">
        <v>803</v>
      </c>
      <c r="I56" s="690">
        <v>666040214</v>
      </c>
      <c r="J56" s="690">
        <v>272459237.972</v>
      </c>
      <c r="K56" s="690">
        <v>272459237.972</v>
      </c>
      <c r="L56" s="690">
        <v>272459237.972</v>
      </c>
      <c r="M56" s="653"/>
      <c r="N56" s="653"/>
      <c r="O56" s="653"/>
      <c r="P56" s="653"/>
      <c r="Q56" s="653"/>
      <c r="R56" s="653"/>
      <c r="S56" s="653"/>
      <c r="T56" s="653"/>
      <c r="U56" s="653"/>
      <c r="V56" s="653"/>
      <c r="W56" s="653"/>
      <c r="X56" s="653"/>
      <c r="Y56" s="653">
        <f t="shared" si="19"/>
        <v>666040214</v>
      </c>
      <c r="Z56" s="653">
        <f t="shared" si="19"/>
        <v>272459237.972</v>
      </c>
      <c r="AA56" s="653">
        <f t="shared" si="19"/>
        <v>272459237.972</v>
      </c>
      <c r="AB56" s="653">
        <f t="shared" si="19"/>
        <v>272459237.972</v>
      </c>
      <c r="AC56" s="654"/>
      <c r="AD56" s="639"/>
      <c r="AE56" s="639"/>
      <c r="AF56" s="639"/>
      <c r="AG56" s="639"/>
      <c r="AH56" s="639"/>
      <c r="AI56" s="639"/>
      <c r="AJ56" s="639"/>
      <c r="AK56" s="639"/>
      <c r="AL56" s="639"/>
      <c r="AM56" s="639"/>
      <c r="AN56" s="639"/>
      <c r="AO56" s="639"/>
      <c r="AP56" s="639"/>
      <c r="AQ56" s="639"/>
      <c r="AR56" s="639"/>
      <c r="AS56" s="639"/>
      <c r="AT56" s="639"/>
      <c r="AU56" s="639"/>
      <c r="AV56" s="639"/>
    </row>
    <row r="57" spans="1:1392" ht="24.75" customHeight="1" thickTop="1" thickBot="1">
      <c r="A57" s="649">
        <v>2</v>
      </c>
      <c r="B57" s="650" t="s">
        <v>382</v>
      </c>
      <c r="C57" s="650" t="s">
        <v>382</v>
      </c>
      <c r="D57" s="650" t="s">
        <v>345</v>
      </c>
      <c r="E57" s="650" t="s">
        <v>345</v>
      </c>
      <c r="F57" s="650" t="s">
        <v>345</v>
      </c>
      <c r="G57" s="650" t="s">
        <v>358</v>
      </c>
      <c r="H57" s="652" t="s">
        <v>804</v>
      </c>
      <c r="I57" s="690">
        <v>1587748626</v>
      </c>
      <c r="J57" s="690">
        <v>352423592.05599999</v>
      </c>
      <c r="K57" s="690">
        <v>352423592.05599999</v>
      </c>
      <c r="L57" s="690">
        <v>352423592.05599999</v>
      </c>
      <c r="M57" s="653"/>
      <c r="N57" s="653"/>
      <c r="O57" s="653"/>
      <c r="P57" s="653"/>
      <c r="Q57" s="653"/>
      <c r="R57" s="653"/>
      <c r="S57" s="653"/>
      <c r="T57" s="653"/>
      <c r="U57" s="653"/>
      <c r="V57" s="653"/>
      <c r="W57" s="653"/>
      <c r="X57" s="653"/>
      <c r="Y57" s="653">
        <f t="shared" si="19"/>
        <v>1587748626</v>
      </c>
      <c r="Z57" s="653">
        <f t="shared" si="19"/>
        <v>352423592.05599999</v>
      </c>
      <c r="AA57" s="653">
        <f t="shared" si="19"/>
        <v>352423592.05599999</v>
      </c>
      <c r="AB57" s="653">
        <f t="shared" si="19"/>
        <v>352423592.05599999</v>
      </c>
      <c r="AC57" s="654"/>
      <c r="AD57" s="639"/>
      <c r="AE57" s="639"/>
      <c r="AF57" s="639"/>
      <c r="AG57" s="639"/>
      <c r="AH57" s="639"/>
      <c r="AI57" s="639"/>
      <c r="AJ57" s="639"/>
      <c r="AK57" s="639"/>
      <c r="AL57" s="639"/>
      <c r="AM57" s="639"/>
      <c r="AN57" s="639"/>
      <c r="AO57" s="639"/>
      <c r="AP57" s="639"/>
      <c r="AQ57" s="639"/>
      <c r="AR57" s="639"/>
      <c r="AS57" s="639"/>
      <c r="AT57" s="639"/>
      <c r="AU57" s="639"/>
      <c r="AV57" s="639"/>
    </row>
    <row r="58" spans="1:1392" ht="24.75" customHeight="1" thickTop="1" thickBot="1">
      <c r="A58" s="649">
        <v>2</v>
      </c>
      <c r="B58" s="650" t="s">
        <v>382</v>
      </c>
      <c r="C58" s="650" t="s">
        <v>382</v>
      </c>
      <c r="D58" s="650" t="s">
        <v>345</v>
      </c>
      <c r="E58" s="650" t="s">
        <v>358</v>
      </c>
      <c r="F58" s="651"/>
      <c r="G58" s="651"/>
      <c r="H58" s="652" t="s">
        <v>805</v>
      </c>
      <c r="I58" s="653">
        <f t="shared" ref="I58:L58" si="31">+I59</f>
        <v>0</v>
      </c>
      <c r="J58" s="653">
        <f t="shared" si="31"/>
        <v>0</v>
      </c>
      <c r="K58" s="653">
        <f t="shared" si="31"/>
        <v>0</v>
      </c>
      <c r="L58" s="653">
        <f t="shared" si="31"/>
        <v>0</v>
      </c>
      <c r="M58" s="653"/>
      <c r="N58" s="653"/>
      <c r="O58" s="653"/>
      <c r="P58" s="653"/>
      <c r="Q58" s="653"/>
      <c r="R58" s="653"/>
      <c r="S58" s="653"/>
      <c r="T58" s="653"/>
      <c r="U58" s="653"/>
      <c r="V58" s="653"/>
      <c r="W58" s="653"/>
      <c r="X58" s="653"/>
      <c r="Y58" s="653">
        <f t="shared" si="19"/>
        <v>0</v>
      </c>
      <c r="Z58" s="653">
        <f t="shared" si="19"/>
        <v>0</v>
      </c>
      <c r="AA58" s="653">
        <f t="shared" si="19"/>
        <v>0</v>
      </c>
      <c r="AB58" s="653">
        <f t="shared" si="19"/>
        <v>0</v>
      </c>
      <c r="AC58" s="654"/>
      <c r="AD58" s="639"/>
      <c r="AE58" s="639"/>
      <c r="AF58" s="639"/>
      <c r="AG58" s="639"/>
      <c r="AH58" s="639"/>
      <c r="AI58" s="639"/>
      <c r="AJ58" s="639"/>
      <c r="AK58" s="639"/>
      <c r="AL58" s="639"/>
      <c r="AM58" s="639"/>
      <c r="AN58" s="639"/>
      <c r="AO58" s="639"/>
      <c r="AP58" s="639"/>
      <c r="AQ58" s="639"/>
      <c r="AR58" s="639"/>
      <c r="AS58" s="639"/>
      <c r="AT58" s="639"/>
      <c r="AU58" s="639"/>
      <c r="AV58" s="639"/>
    </row>
    <row r="59" spans="1:1392" ht="24.75" customHeight="1" thickTop="1" thickBot="1">
      <c r="A59" s="649">
        <v>2</v>
      </c>
      <c r="B59" s="650" t="s">
        <v>382</v>
      </c>
      <c r="C59" s="650" t="s">
        <v>382</v>
      </c>
      <c r="D59" s="650" t="s">
        <v>345</v>
      </c>
      <c r="E59" s="650" t="s">
        <v>358</v>
      </c>
      <c r="F59" s="650" t="s">
        <v>345</v>
      </c>
      <c r="G59" s="650"/>
      <c r="H59" s="652" t="s">
        <v>806</v>
      </c>
      <c r="I59" s="653">
        <v>0</v>
      </c>
      <c r="J59" s="653">
        <v>0</v>
      </c>
      <c r="K59" s="653">
        <v>0</v>
      </c>
      <c r="L59" s="653">
        <v>0</v>
      </c>
      <c r="M59" s="653">
        <v>0</v>
      </c>
      <c r="N59" s="653"/>
      <c r="O59" s="653"/>
      <c r="P59" s="653"/>
      <c r="Q59" s="653"/>
      <c r="R59" s="653"/>
      <c r="S59" s="653"/>
      <c r="T59" s="653"/>
      <c r="U59" s="653"/>
      <c r="V59" s="653"/>
      <c r="W59" s="653"/>
      <c r="X59" s="653"/>
      <c r="Y59" s="653">
        <f t="shared" si="19"/>
        <v>0</v>
      </c>
      <c r="Z59" s="653">
        <f t="shared" si="19"/>
        <v>0</v>
      </c>
      <c r="AA59" s="653">
        <f t="shared" si="19"/>
        <v>0</v>
      </c>
      <c r="AB59" s="653">
        <f t="shared" si="19"/>
        <v>0</v>
      </c>
      <c r="AC59" s="654"/>
      <c r="AD59" s="639"/>
      <c r="AE59" s="639"/>
      <c r="AF59" s="639"/>
      <c r="AG59" s="639"/>
      <c r="AH59" s="639"/>
      <c r="AI59" s="639"/>
      <c r="AJ59" s="639"/>
      <c r="AK59" s="639"/>
      <c r="AL59" s="639"/>
      <c r="AM59" s="639"/>
      <c r="AN59" s="639"/>
      <c r="AO59" s="639"/>
      <c r="AP59" s="639"/>
      <c r="AQ59" s="639"/>
      <c r="AR59" s="639"/>
      <c r="AS59" s="639"/>
      <c r="AT59" s="639"/>
      <c r="AU59" s="639"/>
      <c r="AV59" s="639"/>
    </row>
    <row r="60" spans="1:1392" s="689" customFormat="1" ht="24.75" customHeight="1" thickTop="1" thickBot="1">
      <c r="A60" s="656">
        <v>2</v>
      </c>
      <c r="B60" s="657" t="s">
        <v>382</v>
      </c>
      <c r="C60" s="657" t="s">
        <v>382</v>
      </c>
      <c r="D60" s="657" t="s">
        <v>358</v>
      </c>
      <c r="E60" s="657"/>
      <c r="F60" s="657"/>
      <c r="G60" s="657"/>
      <c r="H60" s="658" t="s">
        <v>807</v>
      </c>
      <c r="I60" s="659">
        <f t="shared" ref="I60:L60" si="32">+I61</f>
        <v>0</v>
      </c>
      <c r="J60" s="659">
        <f t="shared" si="32"/>
        <v>0</v>
      </c>
      <c r="K60" s="659">
        <f t="shared" si="32"/>
        <v>0</v>
      </c>
      <c r="L60" s="659">
        <f t="shared" si="32"/>
        <v>0</v>
      </c>
      <c r="M60" s="687"/>
      <c r="N60" s="687"/>
      <c r="O60" s="687"/>
      <c r="P60" s="687"/>
      <c r="Q60" s="687"/>
      <c r="R60" s="687"/>
      <c r="S60" s="687"/>
      <c r="T60" s="687"/>
      <c r="U60" s="687"/>
      <c r="V60" s="687"/>
      <c r="W60" s="687"/>
      <c r="X60" s="687"/>
      <c r="Y60" s="672">
        <f t="shared" si="19"/>
        <v>0</v>
      </c>
      <c r="Z60" s="672">
        <f t="shared" si="19"/>
        <v>0</v>
      </c>
      <c r="AA60" s="672">
        <f t="shared" si="19"/>
        <v>0</v>
      </c>
      <c r="AB60" s="672">
        <f t="shared" si="19"/>
        <v>0</v>
      </c>
      <c r="AC60" s="688"/>
      <c r="AD60" s="639"/>
      <c r="AE60" s="639"/>
      <c r="AF60" s="639"/>
      <c r="AG60" s="639"/>
      <c r="AH60" s="639"/>
      <c r="AI60" s="639"/>
      <c r="AJ60" s="639"/>
      <c r="AK60" s="639"/>
      <c r="AL60" s="639"/>
      <c r="AM60" s="639"/>
      <c r="AN60" s="639"/>
      <c r="AO60" s="639"/>
      <c r="AP60" s="639"/>
      <c r="AQ60" s="639"/>
      <c r="AR60" s="639"/>
      <c r="AS60" s="639"/>
      <c r="AT60" s="639"/>
      <c r="AU60" s="639"/>
      <c r="AV60" s="639"/>
      <c r="AW60" s="647"/>
      <c r="AX60" s="647"/>
      <c r="AY60" s="647"/>
      <c r="AZ60" s="647"/>
      <c r="BA60" s="647"/>
      <c r="BB60" s="647"/>
      <c r="BC60" s="647"/>
      <c r="BD60" s="647"/>
      <c r="BE60" s="647"/>
      <c r="BF60" s="647"/>
      <c r="BG60" s="647"/>
      <c r="BH60" s="647"/>
      <c r="BI60" s="647"/>
      <c r="BJ60" s="647"/>
      <c r="BK60" s="647"/>
      <c r="BL60" s="647"/>
      <c r="BM60" s="647"/>
      <c r="BN60" s="647"/>
      <c r="BO60" s="647"/>
      <c r="BP60" s="647"/>
      <c r="BQ60" s="647"/>
      <c r="BR60" s="647"/>
      <c r="BS60" s="647"/>
      <c r="BT60" s="647"/>
      <c r="BU60" s="647"/>
      <c r="BV60" s="647"/>
      <c r="BW60" s="647"/>
      <c r="BX60" s="647"/>
      <c r="BY60" s="647"/>
      <c r="BZ60" s="647"/>
      <c r="CA60" s="647"/>
      <c r="CB60" s="647"/>
      <c r="CC60" s="647"/>
      <c r="CD60" s="647"/>
      <c r="CE60" s="647"/>
      <c r="CF60" s="647"/>
      <c r="CG60" s="647"/>
      <c r="CH60" s="647"/>
      <c r="CI60" s="647"/>
      <c r="CJ60" s="647"/>
      <c r="CK60" s="647"/>
      <c r="CL60" s="647"/>
      <c r="CM60" s="647"/>
      <c r="CN60" s="647"/>
      <c r="CO60" s="647"/>
      <c r="CP60" s="647"/>
      <c r="CQ60" s="647"/>
      <c r="CR60" s="647"/>
      <c r="CS60" s="647"/>
      <c r="CT60" s="647"/>
      <c r="CU60" s="647"/>
      <c r="CV60" s="647"/>
      <c r="CW60" s="647"/>
      <c r="CX60" s="647"/>
      <c r="CY60" s="647"/>
      <c r="CZ60" s="647"/>
      <c r="DA60" s="647"/>
      <c r="DB60" s="647"/>
      <c r="DC60" s="647"/>
      <c r="DD60" s="647"/>
      <c r="DE60" s="647"/>
      <c r="DF60" s="647"/>
      <c r="DG60" s="647"/>
      <c r="DH60" s="647"/>
      <c r="DI60" s="647"/>
      <c r="DJ60" s="647"/>
      <c r="DK60" s="647"/>
      <c r="DL60" s="647"/>
      <c r="DM60" s="647"/>
      <c r="DN60" s="647"/>
      <c r="DO60" s="647"/>
      <c r="DP60" s="647"/>
      <c r="DQ60" s="647"/>
      <c r="DR60" s="647"/>
      <c r="DS60" s="647"/>
      <c r="DT60" s="647"/>
      <c r="DU60" s="647"/>
      <c r="DV60" s="647"/>
      <c r="DW60" s="647"/>
      <c r="DX60" s="647"/>
      <c r="DY60" s="647"/>
      <c r="DZ60" s="647"/>
      <c r="EA60" s="647"/>
      <c r="EB60" s="647"/>
      <c r="EC60" s="647"/>
      <c r="ED60" s="647"/>
      <c r="EE60" s="647"/>
      <c r="EF60" s="647"/>
      <c r="EG60" s="647"/>
      <c r="EH60" s="647"/>
      <c r="EI60" s="647"/>
      <c r="EJ60" s="647"/>
      <c r="EK60" s="647"/>
      <c r="EL60" s="647"/>
      <c r="EM60" s="647"/>
      <c r="EN60" s="647"/>
      <c r="EO60" s="647"/>
      <c r="EP60" s="647"/>
      <c r="EQ60" s="647"/>
      <c r="ER60" s="647"/>
      <c r="ES60" s="647"/>
      <c r="ET60" s="647"/>
      <c r="EU60" s="647"/>
      <c r="EV60" s="647"/>
      <c r="EW60" s="647"/>
      <c r="EX60" s="647"/>
      <c r="EY60" s="647"/>
      <c r="EZ60" s="647"/>
      <c r="FA60" s="647"/>
      <c r="FB60" s="647"/>
      <c r="FC60" s="647"/>
      <c r="FD60" s="647"/>
      <c r="FE60" s="647"/>
      <c r="FF60" s="647"/>
      <c r="FG60" s="647"/>
      <c r="FH60" s="647"/>
      <c r="FI60" s="647"/>
      <c r="FJ60" s="647"/>
      <c r="FK60" s="647"/>
      <c r="FL60" s="647"/>
      <c r="FM60" s="647"/>
      <c r="FN60" s="647"/>
      <c r="FO60" s="647"/>
      <c r="FP60" s="647"/>
      <c r="FQ60" s="647"/>
      <c r="FR60" s="647"/>
      <c r="FS60" s="647"/>
      <c r="FT60" s="647"/>
      <c r="FU60" s="647"/>
      <c r="FV60" s="647"/>
      <c r="FW60" s="647"/>
      <c r="FX60" s="647"/>
      <c r="FY60" s="647"/>
      <c r="FZ60" s="647"/>
      <c r="GA60" s="647"/>
      <c r="GB60" s="647"/>
      <c r="GC60" s="647"/>
      <c r="GD60" s="647"/>
      <c r="GE60" s="647"/>
      <c r="GF60" s="647"/>
      <c r="GG60" s="647"/>
      <c r="GH60" s="647"/>
      <c r="GI60" s="647"/>
      <c r="GJ60" s="647"/>
      <c r="GK60" s="647"/>
      <c r="GL60" s="647"/>
      <c r="GM60" s="647"/>
      <c r="GN60" s="647"/>
      <c r="GO60" s="647"/>
      <c r="GP60" s="647"/>
      <c r="GQ60" s="647"/>
      <c r="GR60" s="647"/>
      <c r="GS60" s="647"/>
      <c r="GT60" s="647"/>
      <c r="GU60" s="647"/>
      <c r="GV60" s="647"/>
      <c r="GW60" s="647"/>
      <c r="GX60" s="647"/>
      <c r="GY60" s="647"/>
      <c r="GZ60" s="647"/>
      <c r="HA60" s="647"/>
      <c r="HB60" s="647"/>
      <c r="HC60" s="647"/>
      <c r="HD60" s="647"/>
      <c r="HE60" s="647"/>
      <c r="HF60" s="647"/>
      <c r="HG60" s="647"/>
      <c r="HH60" s="647"/>
      <c r="HI60" s="647"/>
      <c r="HJ60" s="647"/>
      <c r="HK60" s="647"/>
      <c r="HL60" s="647"/>
      <c r="HM60" s="647"/>
      <c r="HN60" s="647"/>
      <c r="HO60" s="647"/>
      <c r="HP60" s="647"/>
      <c r="HQ60" s="647"/>
      <c r="HR60" s="647"/>
      <c r="HS60" s="647"/>
      <c r="HT60" s="647"/>
      <c r="HU60" s="647"/>
      <c r="HV60" s="647"/>
      <c r="HW60" s="647"/>
      <c r="HX60" s="647"/>
      <c r="HY60" s="647"/>
      <c r="HZ60" s="647"/>
      <c r="IA60" s="647"/>
      <c r="IB60" s="647"/>
      <c r="IC60" s="647"/>
      <c r="ID60" s="647"/>
      <c r="IE60" s="647"/>
      <c r="IF60" s="647"/>
      <c r="IG60" s="647"/>
      <c r="IH60" s="647"/>
      <c r="II60" s="647"/>
      <c r="IJ60" s="647"/>
      <c r="IK60" s="647"/>
      <c r="IL60" s="647"/>
      <c r="IM60" s="647"/>
      <c r="IN60" s="647"/>
      <c r="IO60" s="647"/>
      <c r="IP60" s="647"/>
      <c r="IQ60" s="647"/>
      <c r="IR60" s="647"/>
      <c r="IS60" s="647"/>
      <c r="IT60" s="647"/>
      <c r="IU60" s="647"/>
      <c r="IV60" s="647"/>
      <c r="IW60" s="647"/>
      <c r="IX60" s="647"/>
      <c r="IY60" s="647"/>
      <c r="IZ60" s="647"/>
      <c r="JA60" s="647"/>
      <c r="JB60" s="647"/>
      <c r="JC60" s="647"/>
      <c r="JD60" s="647"/>
      <c r="JE60" s="647"/>
      <c r="JF60" s="647"/>
      <c r="JG60" s="647"/>
      <c r="JH60" s="647"/>
      <c r="JI60" s="647"/>
      <c r="JJ60" s="647"/>
      <c r="JK60" s="647"/>
      <c r="JL60" s="647"/>
      <c r="JM60" s="647"/>
      <c r="JN60" s="647"/>
      <c r="JO60" s="647"/>
      <c r="JP60" s="647"/>
      <c r="JQ60" s="647"/>
      <c r="JR60" s="647"/>
      <c r="JS60" s="647"/>
      <c r="JT60" s="647"/>
      <c r="JU60" s="647"/>
      <c r="JV60" s="647"/>
      <c r="JW60" s="647"/>
      <c r="JX60" s="647"/>
      <c r="JY60" s="647"/>
      <c r="JZ60" s="647"/>
      <c r="KA60" s="647"/>
      <c r="KB60" s="647"/>
      <c r="KC60" s="647"/>
      <c r="KD60" s="647"/>
      <c r="KE60" s="647"/>
      <c r="KF60" s="647"/>
      <c r="KG60" s="647"/>
      <c r="KH60" s="647"/>
      <c r="KI60" s="647"/>
      <c r="KJ60" s="647"/>
      <c r="KK60" s="647"/>
      <c r="KL60" s="647"/>
      <c r="KM60" s="647"/>
      <c r="KN60" s="647"/>
      <c r="KO60" s="647"/>
      <c r="KP60" s="647"/>
      <c r="KQ60" s="647"/>
      <c r="KR60" s="647"/>
      <c r="KS60" s="647"/>
      <c r="KT60" s="647"/>
      <c r="KU60" s="647"/>
      <c r="KV60" s="647"/>
      <c r="KW60" s="647"/>
      <c r="KX60" s="647"/>
      <c r="KY60" s="647"/>
      <c r="KZ60" s="647"/>
      <c r="LA60" s="647"/>
      <c r="LB60" s="647"/>
      <c r="LC60" s="647"/>
      <c r="LD60" s="647"/>
      <c r="LE60" s="647"/>
      <c r="LF60" s="647"/>
      <c r="LG60" s="647"/>
      <c r="LH60" s="647"/>
      <c r="LI60" s="647"/>
      <c r="LJ60" s="647"/>
      <c r="LK60" s="647"/>
      <c r="LL60" s="647"/>
      <c r="LM60" s="647"/>
      <c r="LN60" s="647"/>
      <c r="LO60" s="647"/>
      <c r="LP60" s="647"/>
      <c r="LQ60" s="647"/>
      <c r="LR60" s="647"/>
      <c r="LS60" s="647"/>
      <c r="LT60" s="647"/>
      <c r="LU60" s="647"/>
      <c r="LV60" s="647"/>
      <c r="LW60" s="647"/>
      <c r="LX60" s="647"/>
      <c r="LY60" s="647"/>
      <c r="LZ60" s="647"/>
      <c r="MA60" s="647"/>
      <c r="MB60" s="647"/>
      <c r="MC60" s="647"/>
      <c r="MD60" s="647"/>
      <c r="ME60" s="647"/>
      <c r="MF60" s="647"/>
      <c r="MG60" s="647"/>
      <c r="MH60" s="647"/>
      <c r="MI60" s="647"/>
      <c r="MJ60" s="647"/>
      <c r="MK60" s="647"/>
      <c r="ML60" s="647"/>
      <c r="MM60" s="647"/>
      <c r="MN60" s="647"/>
      <c r="MO60" s="647"/>
      <c r="MP60" s="647"/>
      <c r="MQ60" s="647"/>
      <c r="MR60" s="647"/>
      <c r="MS60" s="647"/>
      <c r="MT60" s="647"/>
      <c r="MU60" s="647"/>
      <c r="MV60" s="647"/>
      <c r="MW60" s="647"/>
      <c r="MX60" s="647"/>
      <c r="MY60" s="647"/>
      <c r="MZ60" s="647"/>
      <c r="NA60" s="647"/>
      <c r="NB60" s="647"/>
      <c r="NC60" s="647"/>
      <c r="ND60" s="647"/>
      <c r="NE60" s="647"/>
      <c r="NF60" s="647"/>
      <c r="NG60" s="647"/>
      <c r="NH60" s="647"/>
      <c r="NI60" s="647"/>
      <c r="NJ60" s="647"/>
      <c r="NK60" s="647"/>
      <c r="NL60" s="647"/>
      <c r="NM60" s="647"/>
      <c r="NN60" s="647"/>
      <c r="NO60" s="647"/>
      <c r="NP60" s="647"/>
      <c r="NQ60" s="647"/>
      <c r="NR60" s="647"/>
      <c r="NS60" s="647"/>
      <c r="NT60" s="647"/>
      <c r="NU60" s="647"/>
      <c r="NV60" s="647"/>
      <c r="NW60" s="647"/>
      <c r="NX60" s="647"/>
      <c r="NY60" s="647"/>
      <c r="NZ60" s="647"/>
      <c r="OA60" s="647"/>
      <c r="OB60" s="647"/>
      <c r="OC60" s="647"/>
      <c r="OD60" s="647"/>
      <c r="OE60" s="647"/>
      <c r="OF60" s="647"/>
      <c r="OG60" s="647"/>
      <c r="OH60" s="647"/>
      <c r="OI60" s="647"/>
      <c r="OJ60" s="647"/>
      <c r="OK60" s="647"/>
      <c r="OL60" s="647"/>
      <c r="OM60" s="647"/>
      <c r="ON60" s="647"/>
      <c r="OO60" s="647"/>
      <c r="OP60" s="647"/>
      <c r="OQ60" s="647"/>
      <c r="OR60" s="647"/>
      <c r="OS60" s="647"/>
      <c r="OT60" s="647"/>
      <c r="OU60" s="647"/>
      <c r="OV60" s="647"/>
      <c r="OW60" s="647"/>
      <c r="OX60" s="647"/>
      <c r="OY60" s="647"/>
      <c r="OZ60" s="647"/>
      <c r="PA60" s="647"/>
      <c r="PB60" s="647"/>
      <c r="PC60" s="647"/>
      <c r="PD60" s="647"/>
      <c r="PE60" s="647"/>
      <c r="PF60" s="647"/>
      <c r="PG60" s="647"/>
      <c r="PH60" s="647"/>
      <c r="PI60" s="647"/>
      <c r="PJ60" s="647"/>
      <c r="PK60" s="647"/>
      <c r="PL60" s="647"/>
      <c r="PM60" s="647"/>
      <c r="PN60" s="647"/>
      <c r="PO60" s="647"/>
      <c r="PP60" s="647"/>
      <c r="PQ60" s="647"/>
      <c r="PR60" s="647"/>
      <c r="PS60" s="647"/>
      <c r="PT60" s="647"/>
      <c r="PU60" s="647"/>
      <c r="PV60" s="647"/>
      <c r="PW60" s="647"/>
      <c r="PX60" s="647"/>
      <c r="PY60" s="647"/>
      <c r="PZ60" s="647"/>
      <c r="QA60" s="647"/>
      <c r="QB60" s="647"/>
      <c r="QC60" s="647"/>
      <c r="QD60" s="647"/>
      <c r="QE60" s="647"/>
      <c r="QF60" s="647"/>
      <c r="QG60" s="647"/>
      <c r="QH60" s="647"/>
      <c r="QI60" s="647"/>
      <c r="QJ60" s="647"/>
      <c r="QK60" s="647"/>
      <c r="QL60" s="647"/>
      <c r="QM60" s="647"/>
      <c r="QN60" s="647"/>
      <c r="QO60" s="647"/>
      <c r="QP60" s="647"/>
      <c r="QQ60" s="647"/>
      <c r="QR60" s="647"/>
      <c r="QS60" s="647"/>
      <c r="QT60" s="647"/>
      <c r="QU60" s="647"/>
      <c r="QV60" s="647"/>
      <c r="QW60" s="647"/>
      <c r="QX60" s="647"/>
      <c r="QY60" s="647"/>
      <c r="QZ60" s="647"/>
      <c r="RA60" s="647"/>
      <c r="RB60" s="647"/>
      <c r="RC60" s="647"/>
      <c r="RD60" s="647"/>
      <c r="RE60" s="647"/>
      <c r="RF60" s="647"/>
      <c r="RG60" s="647"/>
      <c r="RH60" s="647"/>
      <c r="RI60" s="647"/>
      <c r="RJ60" s="647"/>
      <c r="RK60" s="647"/>
      <c r="RL60" s="647"/>
      <c r="RM60" s="647"/>
      <c r="RN60" s="647"/>
      <c r="RO60" s="647"/>
      <c r="RP60" s="647"/>
      <c r="RQ60" s="647"/>
      <c r="RR60" s="647"/>
      <c r="RS60" s="647"/>
      <c r="RT60" s="647"/>
      <c r="RU60" s="647"/>
      <c r="RV60" s="647"/>
      <c r="RW60" s="647"/>
      <c r="RX60" s="647"/>
      <c r="RY60" s="647"/>
      <c r="RZ60" s="647"/>
      <c r="SA60" s="647"/>
      <c r="SB60" s="647"/>
      <c r="SC60" s="647"/>
      <c r="SD60" s="647"/>
      <c r="SE60" s="647"/>
      <c r="SF60" s="647"/>
      <c r="SG60" s="647"/>
      <c r="SH60" s="647"/>
      <c r="SI60" s="647"/>
      <c r="SJ60" s="647"/>
      <c r="SK60" s="647"/>
      <c r="SL60" s="647"/>
      <c r="SM60" s="647"/>
      <c r="SN60" s="647"/>
      <c r="SO60" s="647"/>
      <c r="SP60" s="647"/>
      <c r="SQ60" s="647"/>
      <c r="SR60" s="647"/>
      <c r="SS60" s="647"/>
      <c r="ST60" s="647"/>
      <c r="SU60" s="647"/>
      <c r="SV60" s="647"/>
      <c r="SW60" s="647"/>
      <c r="SX60" s="647"/>
      <c r="SY60" s="647"/>
      <c r="SZ60" s="647"/>
      <c r="TA60" s="647"/>
      <c r="TB60" s="647"/>
      <c r="TC60" s="647"/>
      <c r="TD60" s="647"/>
      <c r="TE60" s="647"/>
      <c r="TF60" s="647"/>
      <c r="TG60" s="647"/>
      <c r="TH60" s="647"/>
      <c r="TI60" s="647"/>
      <c r="TJ60" s="647"/>
      <c r="TK60" s="647"/>
      <c r="TL60" s="647"/>
      <c r="TM60" s="647"/>
      <c r="TN60" s="647"/>
      <c r="TO60" s="647"/>
      <c r="TP60" s="647"/>
      <c r="TQ60" s="647"/>
      <c r="TR60" s="647"/>
      <c r="TS60" s="647"/>
      <c r="TT60" s="647"/>
      <c r="TU60" s="647"/>
      <c r="TV60" s="647"/>
      <c r="TW60" s="647"/>
      <c r="TX60" s="647"/>
      <c r="TY60" s="647"/>
      <c r="TZ60" s="647"/>
      <c r="UA60" s="647"/>
      <c r="UB60" s="647"/>
      <c r="UC60" s="647"/>
      <c r="UD60" s="647"/>
      <c r="UE60" s="647"/>
      <c r="UF60" s="647"/>
      <c r="UG60" s="647"/>
      <c r="UH60" s="647"/>
      <c r="UI60" s="647"/>
      <c r="UJ60" s="647"/>
      <c r="UK60" s="647"/>
      <c r="UL60" s="647"/>
      <c r="UM60" s="647"/>
      <c r="UN60" s="647"/>
      <c r="UO60" s="647"/>
      <c r="UP60" s="647"/>
      <c r="UQ60" s="647"/>
      <c r="UR60" s="647"/>
      <c r="US60" s="647"/>
      <c r="UT60" s="647"/>
      <c r="UU60" s="647"/>
      <c r="UV60" s="647"/>
      <c r="UW60" s="647"/>
      <c r="UX60" s="647"/>
      <c r="UY60" s="647"/>
      <c r="UZ60" s="647"/>
      <c r="VA60" s="647"/>
      <c r="VB60" s="647"/>
      <c r="VC60" s="647"/>
      <c r="VD60" s="647"/>
      <c r="VE60" s="647"/>
      <c r="VF60" s="647"/>
      <c r="VG60" s="647"/>
      <c r="VH60" s="647"/>
      <c r="VI60" s="647"/>
      <c r="VJ60" s="647"/>
      <c r="VK60" s="647"/>
      <c r="VL60" s="647"/>
      <c r="VM60" s="647"/>
      <c r="VN60" s="647"/>
      <c r="VO60" s="647"/>
      <c r="VP60" s="647"/>
      <c r="VQ60" s="647"/>
      <c r="VR60" s="647"/>
      <c r="VS60" s="647"/>
      <c r="VT60" s="647"/>
      <c r="VU60" s="647"/>
      <c r="VV60" s="647"/>
      <c r="VW60" s="647"/>
      <c r="VX60" s="647"/>
      <c r="VY60" s="647"/>
      <c r="VZ60" s="647"/>
      <c r="WA60" s="647"/>
      <c r="WB60" s="647"/>
      <c r="WC60" s="647"/>
      <c r="WD60" s="647"/>
      <c r="WE60" s="647"/>
      <c r="WF60" s="647"/>
      <c r="WG60" s="647"/>
      <c r="WH60" s="647"/>
      <c r="WI60" s="647"/>
      <c r="WJ60" s="647"/>
      <c r="WK60" s="647"/>
      <c r="WL60" s="647"/>
      <c r="WM60" s="647"/>
      <c r="WN60" s="647"/>
      <c r="WO60" s="647"/>
      <c r="WP60" s="647"/>
      <c r="WQ60" s="647"/>
      <c r="WR60" s="647"/>
      <c r="WS60" s="647"/>
      <c r="WT60" s="647"/>
      <c r="WU60" s="647"/>
      <c r="WV60" s="647"/>
      <c r="WW60" s="647"/>
      <c r="WX60" s="647"/>
      <c r="WY60" s="647"/>
      <c r="WZ60" s="647"/>
      <c r="XA60" s="647"/>
      <c r="XB60" s="647"/>
      <c r="XC60" s="647"/>
      <c r="XD60" s="647"/>
      <c r="XE60" s="647"/>
      <c r="XF60" s="647"/>
      <c r="XG60" s="647"/>
      <c r="XH60" s="647"/>
      <c r="XI60" s="647"/>
      <c r="XJ60" s="647"/>
      <c r="XK60" s="647"/>
      <c r="XL60" s="647"/>
      <c r="XM60" s="647"/>
      <c r="XN60" s="647"/>
      <c r="XO60" s="647"/>
      <c r="XP60" s="647"/>
      <c r="XQ60" s="647"/>
      <c r="XR60" s="647"/>
      <c r="XS60" s="647"/>
      <c r="XT60" s="647"/>
      <c r="XU60" s="647"/>
      <c r="XV60" s="647"/>
      <c r="XW60" s="647"/>
      <c r="XX60" s="647"/>
      <c r="XY60" s="647"/>
      <c r="XZ60" s="647"/>
      <c r="YA60" s="647"/>
      <c r="YB60" s="647"/>
      <c r="YC60" s="647"/>
      <c r="YD60" s="647"/>
      <c r="YE60" s="647"/>
      <c r="YF60" s="647"/>
      <c r="YG60" s="647"/>
      <c r="YH60" s="647"/>
      <c r="YI60" s="647"/>
      <c r="YJ60" s="647"/>
      <c r="YK60" s="647"/>
      <c r="YL60" s="647"/>
      <c r="YM60" s="647"/>
      <c r="YN60" s="647"/>
      <c r="YO60" s="647"/>
      <c r="YP60" s="647"/>
      <c r="YQ60" s="647"/>
      <c r="YR60" s="647"/>
      <c r="YS60" s="647"/>
      <c r="YT60" s="647"/>
      <c r="YU60" s="647"/>
      <c r="YV60" s="647"/>
      <c r="YW60" s="647"/>
      <c r="YX60" s="647"/>
      <c r="YY60" s="647"/>
      <c r="YZ60" s="647"/>
      <c r="ZA60" s="647"/>
      <c r="ZB60" s="647"/>
      <c r="ZC60" s="647"/>
      <c r="ZD60" s="647"/>
      <c r="ZE60" s="647"/>
      <c r="ZF60" s="647"/>
      <c r="ZG60" s="647"/>
      <c r="ZH60" s="647"/>
      <c r="ZI60" s="647"/>
      <c r="ZJ60" s="647"/>
      <c r="ZK60" s="647"/>
      <c r="ZL60" s="647"/>
      <c r="ZM60" s="647"/>
      <c r="ZN60" s="647"/>
      <c r="ZO60" s="647"/>
      <c r="ZP60" s="647"/>
      <c r="ZQ60" s="647"/>
      <c r="ZR60" s="647"/>
      <c r="ZS60" s="647"/>
      <c r="ZT60" s="647"/>
      <c r="ZU60" s="647"/>
      <c r="ZV60" s="647"/>
      <c r="ZW60" s="647"/>
      <c r="ZX60" s="647"/>
      <c r="ZY60" s="647"/>
      <c r="ZZ60" s="647"/>
      <c r="AAA60" s="647"/>
      <c r="AAB60" s="647"/>
      <c r="AAC60" s="647"/>
      <c r="AAD60" s="647"/>
      <c r="AAE60" s="647"/>
      <c r="AAF60" s="647"/>
      <c r="AAG60" s="647"/>
      <c r="AAH60" s="647"/>
      <c r="AAI60" s="647"/>
      <c r="AAJ60" s="647"/>
      <c r="AAK60" s="647"/>
      <c r="AAL60" s="647"/>
      <c r="AAM60" s="647"/>
      <c r="AAN60" s="647"/>
      <c r="AAO60" s="647"/>
      <c r="AAP60" s="647"/>
      <c r="AAQ60" s="647"/>
      <c r="AAR60" s="647"/>
      <c r="AAS60" s="647"/>
      <c r="AAT60" s="647"/>
      <c r="AAU60" s="647"/>
      <c r="AAV60" s="647"/>
      <c r="AAW60" s="647"/>
      <c r="AAX60" s="647"/>
      <c r="AAY60" s="647"/>
      <c r="AAZ60" s="647"/>
      <c r="ABA60" s="647"/>
      <c r="ABB60" s="647"/>
      <c r="ABC60" s="647"/>
      <c r="ABD60" s="647"/>
      <c r="ABE60" s="647"/>
      <c r="ABF60" s="647"/>
      <c r="ABG60" s="647"/>
      <c r="ABH60" s="647"/>
      <c r="ABI60" s="647"/>
      <c r="ABJ60" s="647"/>
      <c r="ABK60" s="647"/>
      <c r="ABL60" s="647"/>
      <c r="ABM60" s="647"/>
      <c r="ABN60" s="647"/>
      <c r="ABO60" s="647"/>
      <c r="ABP60" s="647"/>
      <c r="ABQ60" s="647"/>
      <c r="ABR60" s="647"/>
      <c r="ABS60" s="647"/>
      <c r="ABT60" s="647"/>
      <c r="ABU60" s="647"/>
      <c r="ABV60" s="647"/>
      <c r="ABW60" s="647"/>
      <c r="ABX60" s="647"/>
      <c r="ABY60" s="647"/>
      <c r="ABZ60" s="647"/>
      <c r="ACA60" s="647"/>
      <c r="ACB60" s="647"/>
      <c r="ACC60" s="647"/>
      <c r="ACD60" s="647"/>
      <c r="ACE60" s="647"/>
      <c r="ACF60" s="647"/>
      <c r="ACG60" s="647"/>
      <c r="ACH60" s="647"/>
      <c r="ACI60" s="647"/>
      <c r="ACJ60" s="647"/>
      <c r="ACK60" s="647"/>
      <c r="ACL60" s="647"/>
      <c r="ACM60" s="647"/>
      <c r="ACN60" s="647"/>
      <c r="ACO60" s="647"/>
      <c r="ACP60" s="647"/>
      <c r="ACQ60" s="647"/>
      <c r="ACR60" s="647"/>
      <c r="ACS60" s="647"/>
      <c r="ACT60" s="647"/>
      <c r="ACU60" s="647"/>
      <c r="ACV60" s="647"/>
      <c r="ACW60" s="647"/>
      <c r="ACX60" s="647"/>
      <c r="ACY60" s="647"/>
      <c r="ACZ60" s="647"/>
      <c r="ADA60" s="647"/>
      <c r="ADB60" s="647"/>
      <c r="ADC60" s="647"/>
      <c r="ADD60" s="647"/>
      <c r="ADE60" s="647"/>
      <c r="ADF60" s="647"/>
      <c r="ADG60" s="647"/>
      <c r="ADH60" s="647"/>
      <c r="ADI60" s="647"/>
      <c r="ADJ60" s="647"/>
      <c r="ADK60" s="647"/>
      <c r="ADL60" s="647"/>
      <c r="ADM60" s="647"/>
      <c r="ADN60" s="647"/>
      <c r="ADO60" s="647"/>
      <c r="ADP60" s="647"/>
      <c r="ADQ60" s="647"/>
      <c r="ADR60" s="647"/>
      <c r="ADS60" s="647"/>
      <c r="ADT60" s="647"/>
      <c r="ADU60" s="647"/>
      <c r="ADV60" s="647"/>
      <c r="ADW60" s="647"/>
      <c r="ADX60" s="647"/>
      <c r="ADY60" s="647"/>
      <c r="ADZ60" s="647"/>
      <c r="AEA60" s="647"/>
      <c r="AEB60" s="647"/>
      <c r="AEC60" s="647"/>
      <c r="AED60" s="647"/>
      <c r="AEE60" s="647"/>
      <c r="AEF60" s="647"/>
      <c r="AEG60" s="647"/>
      <c r="AEH60" s="647"/>
      <c r="AEI60" s="647"/>
      <c r="AEJ60" s="647"/>
      <c r="AEK60" s="647"/>
      <c r="AEL60" s="647"/>
      <c r="AEM60" s="647"/>
      <c r="AEN60" s="647"/>
      <c r="AEO60" s="647"/>
      <c r="AEP60" s="647"/>
      <c r="AEQ60" s="647"/>
      <c r="AER60" s="647"/>
      <c r="AES60" s="647"/>
      <c r="AET60" s="647"/>
      <c r="AEU60" s="647"/>
      <c r="AEV60" s="647"/>
      <c r="AEW60" s="647"/>
      <c r="AEX60" s="647"/>
      <c r="AEY60" s="647"/>
      <c r="AEZ60" s="647"/>
      <c r="AFA60" s="647"/>
      <c r="AFB60" s="647"/>
      <c r="AFC60" s="647"/>
      <c r="AFD60" s="647"/>
      <c r="AFE60" s="647"/>
      <c r="AFF60" s="647"/>
      <c r="AFG60" s="647"/>
      <c r="AFH60" s="647"/>
      <c r="AFI60" s="647"/>
      <c r="AFJ60" s="647"/>
      <c r="AFK60" s="647"/>
      <c r="AFL60" s="647"/>
      <c r="AFM60" s="647"/>
      <c r="AFN60" s="647"/>
      <c r="AFO60" s="647"/>
      <c r="AFP60" s="647"/>
      <c r="AFQ60" s="647"/>
      <c r="AFR60" s="647"/>
      <c r="AFS60" s="647"/>
      <c r="AFT60" s="647"/>
      <c r="AFU60" s="647"/>
      <c r="AFV60" s="647"/>
      <c r="AFW60" s="647"/>
      <c r="AFX60" s="647"/>
      <c r="AFY60" s="647"/>
      <c r="AFZ60" s="647"/>
      <c r="AGA60" s="647"/>
      <c r="AGB60" s="647"/>
      <c r="AGC60" s="647"/>
      <c r="AGD60" s="647"/>
      <c r="AGE60" s="647"/>
      <c r="AGF60" s="647"/>
      <c r="AGG60" s="647"/>
      <c r="AGH60" s="647"/>
      <c r="AGI60" s="647"/>
      <c r="AGJ60" s="647"/>
      <c r="AGK60" s="647"/>
      <c r="AGL60" s="647"/>
      <c r="AGM60" s="647"/>
      <c r="AGN60" s="647"/>
      <c r="AGO60" s="647"/>
      <c r="AGP60" s="647"/>
      <c r="AGQ60" s="647"/>
      <c r="AGR60" s="647"/>
      <c r="AGS60" s="647"/>
      <c r="AGT60" s="647"/>
      <c r="AGU60" s="647"/>
      <c r="AGV60" s="647"/>
      <c r="AGW60" s="647"/>
      <c r="AGX60" s="647"/>
      <c r="AGY60" s="647"/>
      <c r="AGZ60" s="647"/>
      <c r="AHA60" s="647"/>
      <c r="AHB60" s="647"/>
      <c r="AHC60" s="647"/>
      <c r="AHD60" s="647"/>
      <c r="AHE60" s="647"/>
      <c r="AHF60" s="647"/>
      <c r="AHG60" s="647"/>
      <c r="AHH60" s="647"/>
      <c r="AHI60" s="647"/>
      <c r="AHJ60" s="647"/>
      <c r="AHK60" s="647"/>
      <c r="AHL60" s="647"/>
      <c r="AHM60" s="647"/>
      <c r="AHN60" s="647"/>
      <c r="AHO60" s="647"/>
      <c r="AHP60" s="647"/>
      <c r="AHQ60" s="647"/>
      <c r="AHR60" s="647"/>
      <c r="AHS60" s="647"/>
      <c r="AHT60" s="647"/>
      <c r="AHU60" s="647"/>
      <c r="AHV60" s="647"/>
      <c r="AHW60" s="647"/>
      <c r="AHX60" s="647"/>
      <c r="AHY60" s="647"/>
      <c r="AHZ60" s="647"/>
      <c r="AIA60" s="647"/>
      <c r="AIB60" s="647"/>
      <c r="AIC60" s="647"/>
      <c r="AID60" s="647"/>
      <c r="AIE60" s="647"/>
      <c r="AIF60" s="647"/>
      <c r="AIG60" s="647"/>
      <c r="AIH60" s="647"/>
      <c r="AII60" s="647"/>
      <c r="AIJ60" s="647"/>
      <c r="AIK60" s="647"/>
      <c r="AIL60" s="647"/>
      <c r="AIM60" s="647"/>
      <c r="AIN60" s="647"/>
      <c r="AIO60" s="647"/>
      <c r="AIP60" s="647"/>
      <c r="AIQ60" s="647"/>
      <c r="AIR60" s="647"/>
      <c r="AIS60" s="647"/>
      <c r="AIT60" s="647"/>
      <c r="AIU60" s="647"/>
      <c r="AIV60" s="647"/>
      <c r="AIW60" s="647"/>
      <c r="AIX60" s="647"/>
      <c r="AIY60" s="647"/>
      <c r="AIZ60" s="647"/>
      <c r="AJA60" s="647"/>
      <c r="AJB60" s="647"/>
      <c r="AJC60" s="647"/>
      <c r="AJD60" s="647"/>
      <c r="AJE60" s="647"/>
      <c r="AJF60" s="647"/>
      <c r="AJG60" s="647"/>
      <c r="AJH60" s="647"/>
      <c r="AJI60" s="647"/>
      <c r="AJJ60" s="647"/>
      <c r="AJK60" s="647"/>
      <c r="AJL60" s="647"/>
      <c r="AJM60" s="647"/>
      <c r="AJN60" s="647"/>
      <c r="AJO60" s="647"/>
      <c r="AJP60" s="647"/>
      <c r="AJQ60" s="647"/>
      <c r="AJR60" s="647"/>
      <c r="AJS60" s="647"/>
      <c r="AJT60" s="647"/>
      <c r="AJU60" s="647"/>
      <c r="AJV60" s="647"/>
      <c r="AJW60" s="647"/>
      <c r="AJX60" s="647"/>
      <c r="AJY60" s="647"/>
      <c r="AJZ60" s="647"/>
      <c r="AKA60" s="647"/>
      <c r="AKB60" s="647"/>
      <c r="AKC60" s="647"/>
      <c r="AKD60" s="647"/>
      <c r="AKE60" s="647"/>
      <c r="AKF60" s="647"/>
      <c r="AKG60" s="647"/>
      <c r="AKH60" s="647"/>
      <c r="AKI60" s="647"/>
      <c r="AKJ60" s="647"/>
      <c r="AKK60" s="647"/>
      <c r="AKL60" s="647"/>
      <c r="AKM60" s="647"/>
      <c r="AKN60" s="647"/>
      <c r="AKO60" s="647"/>
      <c r="AKP60" s="647"/>
      <c r="AKQ60" s="647"/>
      <c r="AKR60" s="647"/>
      <c r="AKS60" s="647"/>
      <c r="AKT60" s="647"/>
      <c r="AKU60" s="647"/>
      <c r="AKV60" s="647"/>
      <c r="AKW60" s="647"/>
      <c r="AKX60" s="647"/>
      <c r="AKY60" s="647"/>
      <c r="AKZ60" s="647"/>
      <c r="ALA60" s="647"/>
      <c r="ALB60" s="647"/>
      <c r="ALC60" s="647"/>
      <c r="ALD60" s="647"/>
      <c r="ALE60" s="647"/>
      <c r="ALF60" s="647"/>
      <c r="ALG60" s="647"/>
      <c r="ALH60" s="647"/>
      <c r="ALI60" s="647"/>
      <c r="ALJ60" s="647"/>
      <c r="ALK60" s="647"/>
      <c r="ALL60" s="647"/>
      <c r="ALM60" s="647"/>
      <c r="ALN60" s="647"/>
      <c r="ALO60" s="647"/>
      <c r="ALP60" s="647"/>
      <c r="ALQ60" s="647"/>
      <c r="ALR60" s="647"/>
      <c r="ALS60" s="647"/>
      <c r="ALT60" s="647"/>
      <c r="ALU60" s="647"/>
      <c r="ALV60" s="647"/>
      <c r="ALW60" s="647"/>
      <c r="ALX60" s="647"/>
      <c r="ALY60" s="647"/>
      <c r="ALZ60" s="647"/>
      <c r="AMA60" s="647"/>
      <c r="AMB60" s="647"/>
      <c r="AMC60" s="647"/>
      <c r="AMD60" s="647"/>
      <c r="AME60" s="647"/>
      <c r="AMF60" s="647"/>
      <c r="AMG60" s="647"/>
      <c r="AMH60" s="647"/>
      <c r="AMI60" s="647"/>
      <c r="AMJ60" s="647"/>
      <c r="AMK60" s="647"/>
      <c r="AML60" s="647"/>
      <c r="AMM60" s="647"/>
      <c r="AMN60" s="647"/>
      <c r="AMO60" s="647"/>
      <c r="AMP60" s="647"/>
      <c r="AMQ60" s="647"/>
      <c r="AMR60" s="647"/>
      <c r="AMS60" s="647"/>
      <c r="AMT60" s="647"/>
      <c r="AMU60" s="647"/>
      <c r="AMV60" s="647"/>
      <c r="AMW60" s="647"/>
      <c r="AMX60" s="647"/>
      <c r="AMY60" s="647"/>
      <c r="AMZ60" s="647"/>
      <c r="ANA60" s="647"/>
      <c r="ANB60" s="647"/>
      <c r="ANC60" s="647"/>
      <c r="AND60" s="647"/>
      <c r="ANE60" s="647"/>
      <c r="ANF60" s="647"/>
      <c r="ANG60" s="647"/>
      <c r="ANH60" s="647"/>
      <c r="ANI60" s="647"/>
      <c r="ANJ60" s="647"/>
      <c r="ANK60" s="647"/>
      <c r="ANL60" s="647"/>
      <c r="ANM60" s="647"/>
      <c r="ANN60" s="647"/>
      <c r="ANO60" s="647"/>
      <c r="ANP60" s="647"/>
      <c r="ANQ60" s="647"/>
      <c r="ANR60" s="647"/>
      <c r="ANS60" s="647"/>
      <c r="ANT60" s="647"/>
      <c r="ANU60" s="647"/>
      <c r="ANV60" s="647"/>
      <c r="ANW60" s="647"/>
      <c r="ANX60" s="647"/>
      <c r="ANY60" s="647"/>
      <c r="ANZ60" s="647"/>
      <c r="AOA60" s="647"/>
      <c r="AOB60" s="647"/>
      <c r="AOC60" s="647"/>
      <c r="AOD60" s="647"/>
      <c r="AOE60" s="647"/>
      <c r="AOF60" s="647"/>
      <c r="AOG60" s="647"/>
      <c r="AOH60" s="647"/>
      <c r="AOI60" s="647"/>
      <c r="AOJ60" s="647"/>
      <c r="AOK60" s="647"/>
      <c r="AOL60" s="647"/>
      <c r="AOM60" s="647"/>
      <c r="AON60" s="647"/>
      <c r="AOO60" s="647"/>
      <c r="AOP60" s="647"/>
      <c r="AOQ60" s="647"/>
      <c r="AOR60" s="647"/>
      <c r="AOS60" s="647"/>
      <c r="AOT60" s="647"/>
      <c r="AOU60" s="647"/>
      <c r="AOV60" s="647"/>
      <c r="AOW60" s="647"/>
      <c r="AOX60" s="647"/>
      <c r="AOY60" s="647"/>
      <c r="AOZ60" s="647"/>
      <c r="APA60" s="647"/>
      <c r="APB60" s="647"/>
      <c r="APC60" s="647"/>
      <c r="APD60" s="647"/>
      <c r="APE60" s="647"/>
      <c r="APF60" s="647"/>
      <c r="APG60" s="647"/>
      <c r="APH60" s="647"/>
      <c r="API60" s="647"/>
      <c r="APJ60" s="647"/>
      <c r="APK60" s="647"/>
      <c r="APL60" s="647"/>
      <c r="APM60" s="647"/>
      <c r="APN60" s="647"/>
      <c r="APO60" s="647"/>
      <c r="APP60" s="647"/>
      <c r="APQ60" s="647"/>
      <c r="APR60" s="647"/>
      <c r="APS60" s="647"/>
      <c r="APT60" s="647"/>
      <c r="APU60" s="647"/>
      <c r="APV60" s="647"/>
      <c r="APW60" s="647"/>
      <c r="APX60" s="647"/>
      <c r="APY60" s="647"/>
      <c r="APZ60" s="647"/>
      <c r="AQA60" s="647"/>
      <c r="AQB60" s="647"/>
      <c r="AQC60" s="647"/>
      <c r="AQD60" s="647"/>
      <c r="AQE60" s="647"/>
      <c r="AQF60" s="647"/>
      <c r="AQG60" s="647"/>
      <c r="AQH60" s="647"/>
      <c r="AQI60" s="647"/>
      <c r="AQJ60" s="647"/>
      <c r="AQK60" s="647"/>
      <c r="AQL60" s="647"/>
      <c r="AQM60" s="647"/>
      <c r="AQN60" s="647"/>
      <c r="AQO60" s="647"/>
      <c r="AQP60" s="647"/>
      <c r="AQQ60" s="647"/>
      <c r="AQR60" s="647"/>
      <c r="AQS60" s="647"/>
      <c r="AQT60" s="647"/>
      <c r="AQU60" s="647"/>
      <c r="AQV60" s="647"/>
      <c r="AQW60" s="647"/>
      <c r="AQX60" s="647"/>
      <c r="AQY60" s="647"/>
      <c r="AQZ60" s="647"/>
      <c r="ARA60" s="647"/>
      <c r="ARB60" s="647"/>
      <c r="ARC60" s="647"/>
      <c r="ARD60" s="647"/>
      <c r="ARE60" s="647"/>
      <c r="ARF60" s="647"/>
      <c r="ARG60" s="647"/>
      <c r="ARH60" s="647"/>
      <c r="ARI60" s="647"/>
      <c r="ARJ60" s="647"/>
      <c r="ARK60" s="647"/>
      <c r="ARL60" s="647"/>
      <c r="ARM60" s="647"/>
      <c r="ARN60" s="647"/>
      <c r="ARO60" s="647"/>
      <c r="ARP60" s="647"/>
      <c r="ARQ60" s="647"/>
      <c r="ARR60" s="647"/>
      <c r="ARS60" s="647"/>
      <c r="ART60" s="647"/>
      <c r="ARU60" s="647"/>
      <c r="ARV60" s="647"/>
      <c r="ARW60" s="647"/>
      <c r="ARX60" s="647"/>
      <c r="ARY60" s="647"/>
      <c r="ARZ60" s="647"/>
      <c r="ASA60" s="647"/>
      <c r="ASB60" s="647"/>
      <c r="ASC60" s="647"/>
      <c r="ASD60" s="647"/>
      <c r="ASE60" s="647"/>
      <c r="ASF60" s="647"/>
      <c r="ASG60" s="647"/>
      <c r="ASH60" s="647"/>
      <c r="ASI60" s="647"/>
      <c r="ASJ60" s="647"/>
      <c r="ASK60" s="647"/>
      <c r="ASL60" s="647"/>
      <c r="ASM60" s="647"/>
      <c r="ASN60" s="647"/>
      <c r="ASO60" s="647"/>
      <c r="ASP60" s="647"/>
      <c r="ASQ60" s="647"/>
      <c r="ASR60" s="647"/>
      <c r="ASS60" s="647"/>
      <c r="AST60" s="647"/>
      <c r="ASU60" s="647"/>
      <c r="ASV60" s="647"/>
      <c r="ASW60" s="647"/>
      <c r="ASX60" s="647"/>
      <c r="ASY60" s="647"/>
      <c r="ASZ60" s="647"/>
      <c r="ATA60" s="647"/>
      <c r="ATB60" s="647"/>
      <c r="ATC60" s="647"/>
      <c r="ATD60" s="647"/>
      <c r="ATE60" s="647"/>
      <c r="ATF60" s="647"/>
      <c r="ATG60" s="647"/>
      <c r="ATH60" s="647"/>
      <c r="ATI60" s="647"/>
      <c r="ATJ60" s="647"/>
      <c r="ATK60" s="647"/>
      <c r="ATL60" s="647"/>
      <c r="ATM60" s="647"/>
      <c r="ATN60" s="647"/>
      <c r="ATO60" s="647"/>
      <c r="ATP60" s="647"/>
      <c r="ATQ60" s="647"/>
      <c r="ATR60" s="647"/>
      <c r="ATS60" s="647"/>
      <c r="ATT60" s="647"/>
      <c r="ATU60" s="647"/>
      <c r="ATV60" s="647"/>
      <c r="ATW60" s="647"/>
      <c r="ATX60" s="647"/>
      <c r="ATY60" s="647"/>
      <c r="ATZ60" s="647"/>
      <c r="AUA60" s="647"/>
      <c r="AUB60" s="647"/>
      <c r="AUC60" s="647"/>
      <c r="AUD60" s="647"/>
      <c r="AUE60" s="647"/>
      <c r="AUF60" s="647"/>
      <c r="AUG60" s="647"/>
      <c r="AUH60" s="647"/>
      <c r="AUI60" s="647"/>
      <c r="AUJ60" s="647"/>
      <c r="AUK60" s="647"/>
      <c r="AUL60" s="647"/>
      <c r="AUM60" s="647"/>
      <c r="AUN60" s="647"/>
      <c r="AUO60" s="647"/>
      <c r="AUP60" s="647"/>
      <c r="AUQ60" s="647"/>
      <c r="AUR60" s="647"/>
      <c r="AUS60" s="647"/>
      <c r="AUT60" s="647"/>
      <c r="AUU60" s="647"/>
      <c r="AUV60" s="647"/>
      <c r="AUW60" s="647"/>
      <c r="AUX60" s="647"/>
      <c r="AUY60" s="647"/>
      <c r="AUZ60" s="647"/>
      <c r="AVA60" s="647"/>
      <c r="AVB60" s="647"/>
      <c r="AVC60" s="647"/>
      <c r="AVD60" s="647"/>
      <c r="AVE60" s="647"/>
      <c r="AVF60" s="647"/>
      <c r="AVG60" s="647"/>
      <c r="AVH60" s="647"/>
      <c r="AVI60" s="647"/>
      <c r="AVJ60" s="647"/>
      <c r="AVK60" s="647"/>
      <c r="AVL60" s="647"/>
      <c r="AVM60" s="647"/>
      <c r="AVN60" s="647"/>
      <c r="AVO60" s="647"/>
      <c r="AVP60" s="647"/>
      <c r="AVQ60" s="647"/>
      <c r="AVR60" s="647"/>
      <c r="AVS60" s="647"/>
      <c r="AVT60" s="647"/>
      <c r="AVU60" s="647"/>
      <c r="AVV60" s="647"/>
      <c r="AVW60" s="647"/>
      <c r="AVX60" s="647"/>
      <c r="AVY60" s="647"/>
      <c r="AVZ60" s="647"/>
      <c r="AWA60" s="647"/>
      <c r="AWB60" s="647"/>
      <c r="AWC60" s="647"/>
      <c r="AWD60" s="647"/>
      <c r="AWE60" s="647"/>
      <c r="AWF60" s="647"/>
      <c r="AWG60" s="647"/>
      <c r="AWH60" s="647"/>
      <c r="AWI60" s="647"/>
      <c r="AWJ60" s="647"/>
      <c r="AWK60" s="647"/>
      <c r="AWL60" s="647"/>
      <c r="AWM60" s="647"/>
      <c r="AWN60" s="647"/>
      <c r="AWO60" s="647"/>
      <c r="AWP60" s="647"/>
      <c r="AWQ60" s="647"/>
      <c r="AWR60" s="647"/>
      <c r="AWS60" s="647"/>
      <c r="AWT60" s="647"/>
      <c r="AWU60" s="647"/>
      <c r="AWV60" s="647"/>
      <c r="AWW60" s="647"/>
      <c r="AWX60" s="647"/>
      <c r="AWY60" s="647"/>
      <c r="AWZ60" s="647"/>
      <c r="AXA60" s="647"/>
      <c r="AXB60" s="647"/>
      <c r="AXC60" s="647"/>
      <c r="AXD60" s="647"/>
      <c r="AXE60" s="647"/>
      <c r="AXF60" s="647"/>
      <c r="AXG60" s="647"/>
      <c r="AXH60" s="647"/>
      <c r="AXI60" s="647"/>
      <c r="AXJ60" s="647"/>
      <c r="AXK60" s="647"/>
      <c r="AXL60" s="647"/>
      <c r="AXM60" s="647"/>
      <c r="AXN60" s="647"/>
      <c r="AXO60" s="647"/>
      <c r="AXP60" s="647"/>
      <c r="AXQ60" s="647"/>
      <c r="AXR60" s="647"/>
      <c r="AXS60" s="647"/>
      <c r="AXT60" s="647"/>
      <c r="AXU60" s="647"/>
      <c r="AXV60" s="647"/>
      <c r="AXW60" s="647"/>
      <c r="AXX60" s="647"/>
      <c r="AXY60" s="647"/>
      <c r="AXZ60" s="647"/>
      <c r="AYA60" s="647"/>
      <c r="AYB60" s="647"/>
      <c r="AYC60" s="647"/>
      <c r="AYD60" s="647"/>
      <c r="AYE60" s="647"/>
      <c r="AYF60" s="647"/>
      <c r="AYG60" s="647"/>
      <c r="AYH60" s="647"/>
      <c r="AYI60" s="647"/>
      <c r="AYJ60" s="647"/>
      <c r="AYK60" s="647"/>
      <c r="AYL60" s="647"/>
      <c r="AYM60" s="647"/>
      <c r="AYN60" s="647"/>
      <c r="AYO60" s="647"/>
      <c r="AYP60" s="647"/>
      <c r="AYQ60" s="647"/>
      <c r="AYR60" s="647"/>
      <c r="AYS60" s="647"/>
      <c r="AYT60" s="647"/>
      <c r="AYU60" s="647"/>
      <c r="AYV60" s="647"/>
      <c r="AYW60" s="647"/>
      <c r="AYX60" s="647"/>
      <c r="AYY60" s="647"/>
      <c r="AYZ60" s="647"/>
      <c r="AZA60" s="647"/>
      <c r="AZB60" s="647"/>
      <c r="AZC60" s="647"/>
      <c r="AZD60" s="647"/>
      <c r="AZE60" s="647"/>
      <c r="AZF60" s="647"/>
      <c r="AZG60" s="647"/>
      <c r="AZH60" s="647"/>
      <c r="AZI60" s="647"/>
      <c r="AZJ60" s="647"/>
      <c r="AZK60" s="647"/>
      <c r="AZL60" s="647"/>
      <c r="AZM60" s="647"/>
      <c r="AZN60" s="647"/>
      <c r="AZO60" s="647"/>
      <c r="AZP60" s="647"/>
      <c r="AZQ60" s="647"/>
      <c r="AZR60" s="647"/>
      <c r="AZS60" s="647"/>
      <c r="AZT60" s="647"/>
      <c r="AZU60" s="647"/>
      <c r="AZV60" s="647"/>
      <c r="AZW60" s="647"/>
      <c r="AZX60" s="647"/>
      <c r="AZY60" s="647"/>
      <c r="AZZ60" s="647"/>
      <c r="BAA60" s="647"/>
      <c r="BAB60" s="647"/>
      <c r="BAC60" s="647"/>
      <c r="BAD60" s="647"/>
      <c r="BAE60" s="647"/>
      <c r="BAF60" s="647"/>
      <c r="BAG60" s="647"/>
      <c r="BAH60" s="647"/>
      <c r="BAI60" s="647"/>
      <c r="BAJ60" s="647"/>
      <c r="BAK60" s="647"/>
      <c r="BAL60" s="647"/>
      <c r="BAM60" s="647"/>
      <c r="BAN60" s="647"/>
    </row>
    <row r="61" spans="1:1392" ht="24.75" customHeight="1" thickTop="1" thickBot="1">
      <c r="A61" s="649">
        <v>2</v>
      </c>
      <c r="B61" s="650" t="s">
        <v>382</v>
      </c>
      <c r="C61" s="650" t="s">
        <v>382</v>
      </c>
      <c r="D61" s="650" t="s">
        <v>358</v>
      </c>
      <c r="E61" s="650" t="s">
        <v>345</v>
      </c>
      <c r="F61" s="650"/>
      <c r="G61" s="650"/>
      <c r="H61" s="652" t="s">
        <v>808</v>
      </c>
      <c r="I61" s="653">
        <f t="shared" ref="I61:L61" si="33">+I62+I63</f>
        <v>0</v>
      </c>
      <c r="J61" s="653">
        <f t="shared" si="33"/>
        <v>0</v>
      </c>
      <c r="K61" s="653">
        <f t="shared" si="33"/>
        <v>0</v>
      </c>
      <c r="L61" s="653">
        <f t="shared" si="33"/>
        <v>0</v>
      </c>
      <c r="M61" s="653"/>
      <c r="N61" s="653"/>
      <c r="O61" s="653"/>
      <c r="P61" s="653"/>
      <c r="Q61" s="653"/>
      <c r="R61" s="653"/>
      <c r="S61" s="653"/>
      <c r="T61" s="653"/>
      <c r="U61" s="653"/>
      <c r="V61" s="653"/>
      <c r="W61" s="653"/>
      <c r="X61" s="653"/>
      <c r="Y61" s="653">
        <f t="shared" si="19"/>
        <v>0</v>
      </c>
      <c r="Z61" s="653">
        <f t="shared" si="19"/>
        <v>0</v>
      </c>
      <c r="AA61" s="653">
        <f t="shared" si="19"/>
        <v>0</v>
      </c>
      <c r="AB61" s="653">
        <f t="shared" si="19"/>
        <v>0</v>
      </c>
      <c r="AC61" s="654"/>
      <c r="AD61" s="639"/>
      <c r="AE61" s="639"/>
      <c r="AF61" s="639"/>
      <c r="AG61" s="639"/>
      <c r="AH61" s="639"/>
      <c r="AI61" s="639"/>
      <c r="AJ61" s="639"/>
      <c r="AK61" s="639"/>
      <c r="AL61" s="639"/>
      <c r="AM61" s="639"/>
      <c r="AN61" s="639"/>
      <c r="AO61" s="639"/>
      <c r="AP61" s="639"/>
      <c r="AQ61" s="639"/>
      <c r="AR61" s="639"/>
      <c r="AS61" s="639"/>
      <c r="AT61" s="639"/>
      <c r="AU61" s="639"/>
      <c r="AV61" s="639"/>
    </row>
    <row r="62" spans="1:1392" ht="24.75" customHeight="1" thickTop="1" thickBot="1">
      <c r="A62" s="649">
        <v>2</v>
      </c>
      <c r="B62" s="650" t="s">
        <v>382</v>
      </c>
      <c r="C62" s="650" t="s">
        <v>382</v>
      </c>
      <c r="D62" s="650" t="s">
        <v>358</v>
      </c>
      <c r="E62" s="650" t="s">
        <v>345</v>
      </c>
      <c r="F62" s="650" t="s">
        <v>345</v>
      </c>
      <c r="G62" s="650"/>
      <c r="H62" s="652" t="s">
        <v>809</v>
      </c>
      <c r="I62" s="653">
        <v>0</v>
      </c>
      <c r="J62" s="653"/>
      <c r="K62" s="653"/>
      <c r="L62" s="653"/>
      <c r="M62" s="653"/>
      <c r="N62" s="653"/>
      <c r="O62" s="653"/>
      <c r="P62" s="653"/>
      <c r="Q62" s="653"/>
      <c r="R62" s="653"/>
      <c r="S62" s="653"/>
      <c r="T62" s="653"/>
      <c r="U62" s="653"/>
      <c r="V62" s="653"/>
      <c r="W62" s="653"/>
      <c r="X62" s="653"/>
      <c r="Y62" s="653">
        <f t="shared" si="19"/>
        <v>0</v>
      </c>
      <c r="Z62" s="653">
        <f t="shared" si="19"/>
        <v>0</v>
      </c>
      <c r="AA62" s="653">
        <f t="shared" si="19"/>
        <v>0</v>
      </c>
      <c r="AB62" s="653">
        <f t="shared" si="19"/>
        <v>0</v>
      </c>
      <c r="AC62" s="654"/>
      <c r="AD62" s="639"/>
      <c r="AE62" s="639"/>
      <c r="AF62" s="639"/>
      <c r="AG62" s="639"/>
      <c r="AH62" s="639"/>
      <c r="AI62" s="639"/>
      <c r="AJ62" s="639"/>
      <c r="AK62" s="639"/>
      <c r="AL62" s="639"/>
      <c r="AM62" s="639"/>
      <c r="AN62" s="639"/>
      <c r="AO62" s="639"/>
      <c r="AP62" s="639"/>
      <c r="AQ62" s="639"/>
      <c r="AR62" s="639"/>
      <c r="AS62" s="639"/>
      <c r="AT62" s="639"/>
      <c r="AU62" s="639"/>
      <c r="AV62" s="639"/>
    </row>
    <row r="63" spans="1:1392" ht="24.75" customHeight="1" thickTop="1" thickBot="1">
      <c r="A63" s="649">
        <v>2</v>
      </c>
      <c r="B63" s="650" t="s">
        <v>382</v>
      </c>
      <c r="C63" s="650" t="s">
        <v>382</v>
      </c>
      <c r="D63" s="650" t="s">
        <v>358</v>
      </c>
      <c r="E63" s="650" t="s">
        <v>345</v>
      </c>
      <c r="F63" s="650" t="s">
        <v>358</v>
      </c>
      <c r="G63" s="650"/>
      <c r="H63" s="652" t="s">
        <v>810</v>
      </c>
      <c r="I63" s="653">
        <v>0</v>
      </c>
      <c r="J63" s="653"/>
      <c r="K63" s="653"/>
      <c r="L63" s="653"/>
      <c r="M63" s="653"/>
      <c r="N63" s="653"/>
      <c r="O63" s="653"/>
      <c r="P63" s="653"/>
      <c r="Q63" s="653"/>
      <c r="R63" s="653"/>
      <c r="S63" s="653"/>
      <c r="T63" s="653"/>
      <c r="U63" s="653"/>
      <c r="V63" s="653"/>
      <c r="W63" s="653"/>
      <c r="X63" s="653"/>
      <c r="Y63" s="653">
        <f t="shared" si="19"/>
        <v>0</v>
      </c>
      <c r="Z63" s="653">
        <f t="shared" si="19"/>
        <v>0</v>
      </c>
      <c r="AA63" s="653">
        <f t="shared" si="19"/>
        <v>0</v>
      </c>
      <c r="AB63" s="653">
        <f t="shared" si="19"/>
        <v>0</v>
      </c>
      <c r="AC63" s="654"/>
      <c r="AD63" s="639"/>
      <c r="AE63" s="639"/>
      <c r="AF63" s="639"/>
      <c r="AG63" s="639"/>
      <c r="AH63" s="639"/>
      <c r="AI63" s="639"/>
      <c r="AJ63" s="639"/>
      <c r="AK63" s="639"/>
      <c r="AL63" s="639"/>
      <c r="AM63" s="639"/>
      <c r="AN63" s="639"/>
      <c r="AO63" s="639"/>
      <c r="AP63" s="639"/>
      <c r="AQ63" s="639"/>
      <c r="AR63" s="639"/>
      <c r="AS63" s="639"/>
      <c r="AT63" s="639"/>
      <c r="AU63" s="639"/>
      <c r="AV63" s="639"/>
    </row>
    <row r="64" spans="1:1392" s="689" customFormat="1" ht="24.75" customHeight="1" thickTop="1" thickBot="1">
      <c r="A64" s="656">
        <v>2</v>
      </c>
      <c r="B64" s="657" t="s">
        <v>382</v>
      </c>
      <c r="C64" s="657" t="s">
        <v>382</v>
      </c>
      <c r="D64" s="657" t="s">
        <v>382</v>
      </c>
      <c r="E64" s="657"/>
      <c r="F64" s="657"/>
      <c r="G64" s="657"/>
      <c r="H64" s="658" t="s">
        <v>811</v>
      </c>
      <c r="I64" s="659">
        <f t="shared" ref="I64:L64" si="34">+I65+I66</f>
        <v>0</v>
      </c>
      <c r="J64" s="659">
        <f t="shared" si="34"/>
        <v>0</v>
      </c>
      <c r="K64" s="659">
        <f t="shared" si="34"/>
        <v>0</v>
      </c>
      <c r="L64" s="659">
        <f t="shared" si="34"/>
        <v>0</v>
      </c>
      <c r="M64" s="687"/>
      <c r="N64" s="687"/>
      <c r="O64" s="687"/>
      <c r="P64" s="687"/>
      <c r="Q64" s="687"/>
      <c r="R64" s="687"/>
      <c r="S64" s="687"/>
      <c r="T64" s="687"/>
      <c r="U64" s="687"/>
      <c r="V64" s="687"/>
      <c r="W64" s="687"/>
      <c r="X64" s="687"/>
      <c r="Y64" s="672">
        <f t="shared" si="19"/>
        <v>0</v>
      </c>
      <c r="Z64" s="672">
        <f t="shared" si="19"/>
        <v>0</v>
      </c>
      <c r="AA64" s="672">
        <f t="shared" si="19"/>
        <v>0</v>
      </c>
      <c r="AB64" s="672">
        <f t="shared" si="19"/>
        <v>0</v>
      </c>
      <c r="AC64" s="688"/>
      <c r="AD64" s="639"/>
      <c r="AE64" s="639"/>
      <c r="AF64" s="639"/>
      <c r="AG64" s="639"/>
      <c r="AH64" s="639"/>
      <c r="AI64" s="639"/>
      <c r="AJ64" s="639"/>
      <c r="AK64" s="639"/>
      <c r="AL64" s="639"/>
      <c r="AM64" s="639"/>
      <c r="AN64" s="639"/>
      <c r="AO64" s="639"/>
      <c r="AP64" s="639"/>
      <c r="AQ64" s="639"/>
      <c r="AR64" s="639"/>
      <c r="AS64" s="639"/>
      <c r="AT64" s="639"/>
      <c r="AU64" s="639"/>
      <c r="AV64" s="639"/>
      <c r="AW64" s="647"/>
      <c r="AX64" s="647"/>
      <c r="AY64" s="647"/>
      <c r="AZ64" s="647"/>
      <c r="BA64" s="647"/>
      <c r="BB64" s="647"/>
      <c r="BC64" s="647"/>
      <c r="BD64" s="647"/>
      <c r="BE64" s="647"/>
      <c r="BF64" s="647"/>
      <c r="BG64" s="647"/>
      <c r="BH64" s="647"/>
      <c r="BI64" s="647"/>
      <c r="BJ64" s="647"/>
      <c r="BK64" s="647"/>
      <c r="BL64" s="647"/>
      <c r="BM64" s="647"/>
      <c r="BN64" s="647"/>
      <c r="BO64" s="647"/>
      <c r="BP64" s="647"/>
      <c r="BQ64" s="647"/>
      <c r="BR64" s="647"/>
      <c r="BS64" s="647"/>
      <c r="BT64" s="647"/>
      <c r="BU64" s="647"/>
      <c r="BV64" s="647"/>
      <c r="BW64" s="647"/>
      <c r="BX64" s="647"/>
      <c r="BY64" s="647"/>
      <c r="BZ64" s="647"/>
      <c r="CA64" s="647"/>
      <c r="CB64" s="647"/>
      <c r="CC64" s="647"/>
      <c r="CD64" s="647"/>
      <c r="CE64" s="647"/>
      <c r="CF64" s="647"/>
      <c r="CG64" s="647"/>
      <c r="CH64" s="647"/>
      <c r="CI64" s="647"/>
      <c r="CJ64" s="647"/>
      <c r="CK64" s="647"/>
      <c r="CL64" s="647"/>
      <c r="CM64" s="647"/>
      <c r="CN64" s="647"/>
      <c r="CO64" s="647"/>
      <c r="CP64" s="647"/>
      <c r="CQ64" s="647"/>
      <c r="CR64" s="647"/>
      <c r="CS64" s="647"/>
      <c r="CT64" s="647"/>
      <c r="CU64" s="647"/>
      <c r="CV64" s="647"/>
      <c r="CW64" s="647"/>
      <c r="CX64" s="647"/>
      <c r="CY64" s="647"/>
      <c r="CZ64" s="647"/>
      <c r="DA64" s="647"/>
      <c r="DB64" s="647"/>
      <c r="DC64" s="647"/>
      <c r="DD64" s="647"/>
      <c r="DE64" s="647"/>
      <c r="DF64" s="647"/>
      <c r="DG64" s="647"/>
      <c r="DH64" s="647"/>
      <c r="DI64" s="647"/>
      <c r="DJ64" s="647"/>
      <c r="DK64" s="647"/>
      <c r="DL64" s="647"/>
      <c r="DM64" s="647"/>
      <c r="DN64" s="647"/>
      <c r="DO64" s="647"/>
      <c r="DP64" s="647"/>
      <c r="DQ64" s="647"/>
      <c r="DR64" s="647"/>
      <c r="DS64" s="647"/>
      <c r="DT64" s="647"/>
      <c r="DU64" s="647"/>
      <c r="DV64" s="647"/>
      <c r="DW64" s="647"/>
      <c r="DX64" s="647"/>
      <c r="DY64" s="647"/>
      <c r="DZ64" s="647"/>
      <c r="EA64" s="647"/>
      <c r="EB64" s="647"/>
      <c r="EC64" s="647"/>
      <c r="ED64" s="647"/>
      <c r="EE64" s="647"/>
      <c r="EF64" s="647"/>
      <c r="EG64" s="647"/>
      <c r="EH64" s="647"/>
      <c r="EI64" s="647"/>
      <c r="EJ64" s="647"/>
      <c r="EK64" s="647"/>
      <c r="EL64" s="647"/>
      <c r="EM64" s="647"/>
      <c r="EN64" s="647"/>
      <c r="EO64" s="647"/>
      <c r="EP64" s="647"/>
      <c r="EQ64" s="647"/>
      <c r="ER64" s="647"/>
      <c r="ES64" s="647"/>
      <c r="ET64" s="647"/>
      <c r="EU64" s="647"/>
      <c r="EV64" s="647"/>
      <c r="EW64" s="647"/>
      <c r="EX64" s="647"/>
      <c r="EY64" s="647"/>
      <c r="EZ64" s="647"/>
      <c r="FA64" s="647"/>
      <c r="FB64" s="647"/>
      <c r="FC64" s="647"/>
      <c r="FD64" s="647"/>
      <c r="FE64" s="647"/>
      <c r="FF64" s="647"/>
      <c r="FG64" s="647"/>
      <c r="FH64" s="647"/>
      <c r="FI64" s="647"/>
      <c r="FJ64" s="647"/>
      <c r="FK64" s="647"/>
      <c r="FL64" s="647"/>
      <c r="FM64" s="647"/>
      <c r="FN64" s="647"/>
      <c r="FO64" s="647"/>
      <c r="FP64" s="647"/>
      <c r="FQ64" s="647"/>
      <c r="FR64" s="647"/>
      <c r="FS64" s="647"/>
      <c r="FT64" s="647"/>
      <c r="FU64" s="647"/>
      <c r="FV64" s="647"/>
      <c r="FW64" s="647"/>
      <c r="FX64" s="647"/>
      <c r="FY64" s="647"/>
      <c r="FZ64" s="647"/>
      <c r="GA64" s="647"/>
      <c r="GB64" s="647"/>
      <c r="GC64" s="647"/>
      <c r="GD64" s="647"/>
      <c r="GE64" s="647"/>
      <c r="GF64" s="647"/>
      <c r="GG64" s="647"/>
      <c r="GH64" s="647"/>
      <c r="GI64" s="647"/>
      <c r="GJ64" s="647"/>
      <c r="GK64" s="647"/>
      <c r="GL64" s="647"/>
      <c r="GM64" s="647"/>
      <c r="GN64" s="647"/>
      <c r="GO64" s="647"/>
      <c r="GP64" s="647"/>
      <c r="GQ64" s="647"/>
      <c r="GR64" s="647"/>
      <c r="GS64" s="647"/>
      <c r="GT64" s="647"/>
      <c r="GU64" s="647"/>
      <c r="GV64" s="647"/>
      <c r="GW64" s="647"/>
      <c r="GX64" s="647"/>
      <c r="GY64" s="647"/>
      <c r="GZ64" s="647"/>
      <c r="HA64" s="647"/>
      <c r="HB64" s="647"/>
      <c r="HC64" s="647"/>
      <c r="HD64" s="647"/>
      <c r="HE64" s="647"/>
      <c r="HF64" s="647"/>
      <c r="HG64" s="647"/>
      <c r="HH64" s="647"/>
      <c r="HI64" s="647"/>
      <c r="HJ64" s="647"/>
      <c r="HK64" s="647"/>
      <c r="HL64" s="647"/>
      <c r="HM64" s="647"/>
      <c r="HN64" s="647"/>
      <c r="HO64" s="647"/>
      <c r="HP64" s="647"/>
      <c r="HQ64" s="647"/>
      <c r="HR64" s="647"/>
      <c r="HS64" s="647"/>
      <c r="HT64" s="647"/>
      <c r="HU64" s="647"/>
      <c r="HV64" s="647"/>
      <c r="HW64" s="647"/>
      <c r="HX64" s="647"/>
      <c r="HY64" s="647"/>
      <c r="HZ64" s="647"/>
      <c r="IA64" s="647"/>
      <c r="IB64" s="647"/>
      <c r="IC64" s="647"/>
      <c r="ID64" s="647"/>
      <c r="IE64" s="647"/>
      <c r="IF64" s="647"/>
      <c r="IG64" s="647"/>
      <c r="IH64" s="647"/>
      <c r="II64" s="647"/>
      <c r="IJ64" s="647"/>
      <c r="IK64" s="647"/>
      <c r="IL64" s="647"/>
      <c r="IM64" s="647"/>
      <c r="IN64" s="647"/>
      <c r="IO64" s="647"/>
      <c r="IP64" s="647"/>
      <c r="IQ64" s="647"/>
      <c r="IR64" s="647"/>
      <c r="IS64" s="647"/>
      <c r="IT64" s="647"/>
      <c r="IU64" s="647"/>
      <c r="IV64" s="647"/>
      <c r="IW64" s="647"/>
      <c r="IX64" s="647"/>
      <c r="IY64" s="647"/>
      <c r="IZ64" s="647"/>
      <c r="JA64" s="647"/>
      <c r="JB64" s="647"/>
      <c r="JC64" s="647"/>
      <c r="JD64" s="647"/>
      <c r="JE64" s="647"/>
      <c r="JF64" s="647"/>
      <c r="JG64" s="647"/>
      <c r="JH64" s="647"/>
      <c r="JI64" s="647"/>
      <c r="JJ64" s="647"/>
      <c r="JK64" s="647"/>
      <c r="JL64" s="647"/>
      <c r="JM64" s="647"/>
      <c r="JN64" s="647"/>
      <c r="JO64" s="647"/>
      <c r="JP64" s="647"/>
      <c r="JQ64" s="647"/>
      <c r="JR64" s="647"/>
      <c r="JS64" s="647"/>
      <c r="JT64" s="647"/>
      <c r="JU64" s="647"/>
      <c r="JV64" s="647"/>
      <c r="JW64" s="647"/>
      <c r="JX64" s="647"/>
      <c r="JY64" s="647"/>
      <c r="JZ64" s="647"/>
      <c r="KA64" s="647"/>
      <c r="KB64" s="647"/>
      <c r="KC64" s="647"/>
      <c r="KD64" s="647"/>
      <c r="KE64" s="647"/>
      <c r="KF64" s="647"/>
      <c r="KG64" s="647"/>
      <c r="KH64" s="647"/>
      <c r="KI64" s="647"/>
      <c r="KJ64" s="647"/>
      <c r="KK64" s="647"/>
      <c r="KL64" s="647"/>
      <c r="KM64" s="647"/>
      <c r="KN64" s="647"/>
      <c r="KO64" s="647"/>
      <c r="KP64" s="647"/>
      <c r="KQ64" s="647"/>
      <c r="KR64" s="647"/>
      <c r="KS64" s="647"/>
      <c r="KT64" s="647"/>
      <c r="KU64" s="647"/>
      <c r="KV64" s="647"/>
      <c r="KW64" s="647"/>
      <c r="KX64" s="647"/>
      <c r="KY64" s="647"/>
      <c r="KZ64" s="647"/>
      <c r="LA64" s="647"/>
      <c r="LB64" s="647"/>
      <c r="LC64" s="647"/>
      <c r="LD64" s="647"/>
      <c r="LE64" s="647"/>
      <c r="LF64" s="647"/>
      <c r="LG64" s="647"/>
      <c r="LH64" s="647"/>
      <c r="LI64" s="647"/>
      <c r="LJ64" s="647"/>
      <c r="LK64" s="647"/>
      <c r="LL64" s="647"/>
      <c r="LM64" s="647"/>
      <c r="LN64" s="647"/>
      <c r="LO64" s="647"/>
      <c r="LP64" s="647"/>
      <c r="LQ64" s="647"/>
      <c r="LR64" s="647"/>
      <c r="LS64" s="647"/>
      <c r="LT64" s="647"/>
      <c r="LU64" s="647"/>
      <c r="LV64" s="647"/>
      <c r="LW64" s="647"/>
      <c r="LX64" s="647"/>
      <c r="LY64" s="647"/>
      <c r="LZ64" s="647"/>
      <c r="MA64" s="647"/>
      <c r="MB64" s="647"/>
      <c r="MC64" s="647"/>
      <c r="MD64" s="647"/>
      <c r="ME64" s="647"/>
      <c r="MF64" s="647"/>
      <c r="MG64" s="647"/>
      <c r="MH64" s="647"/>
      <c r="MI64" s="647"/>
      <c r="MJ64" s="647"/>
      <c r="MK64" s="647"/>
      <c r="ML64" s="647"/>
      <c r="MM64" s="647"/>
      <c r="MN64" s="647"/>
      <c r="MO64" s="647"/>
      <c r="MP64" s="647"/>
      <c r="MQ64" s="647"/>
      <c r="MR64" s="647"/>
      <c r="MS64" s="647"/>
      <c r="MT64" s="647"/>
      <c r="MU64" s="647"/>
      <c r="MV64" s="647"/>
      <c r="MW64" s="647"/>
      <c r="MX64" s="647"/>
      <c r="MY64" s="647"/>
      <c r="MZ64" s="647"/>
      <c r="NA64" s="647"/>
      <c r="NB64" s="647"/>
      <c r="NC64" s="647"/>
      <c r="ND64" s="647"/>
      <c r="NE64" s="647"/>
      <c r="NF64" s="647"/>
      <c r="NG64" s="647"/>
      <c r="NH64" s="647"/>
      <c r="NI64" s="647"/>
      <c r="NJ64" s="647"/>
      <c r="NK64" s="647"/>
      <c r="NL64" s="647"/>
      <c r="NM64" s="647"/>
      <c r="NN64" s="647"/>
      <c r="NO64" s="647"/>
      <c r="NP64" s="647"/>
      <c r="NQ64" s="647"/>
      <c r="NR64" s="647"/>
      <c r="NS64" s="647"/>
      <c r="NT64" s="647"/>
      <c r="NU64" s="647"/>
      <c r="NV64" s="647"/>
      <c r="NW64" s="647"/>
      <c r="NX64" s="647"/>
      <c r="NY64" s="647"/>
      <c r="NZ64" s="647"/>
      <c r="OA64" s="647"/>
      <c r="OB64" s="647"/>
      <c r="OC64" s="647"/>
      <c r="OD64" s="647"/>
      <c r="OE64" s="647"/>
      <c r="OF64" s="647"/>
      <c r="OG64" s="647"/>
      <c r="OH64" s="647"/>
      <c r="OI64" s="647"/>
      <c r="OJ64" s="647"/>
      <c r="OK64" s="647"/>
      <c r="OL64" s="647"/>
      <c r="OM64" s="647"/>
      <c r="ON64" s="647"/>
      <c r="OO64" s="647"/>
      <c r="OP64" s="647"/>
      <c r="OQ64" s="647"/>
      <c r="OR64" s="647"/>
      <c r="OS64" s="647"/>
      <c r="OT64" s="647"/>
      <c r="OU64" s="647"/>
      <c r="OV64" s="647"/>
      <c r="OW64" s="647"/>
      <c r="OX64" s="647"/>
      <c r="OY64" s="647"/>
      <c r="OZ64" s="647"/>
      <c r="PA64" s="647"/>
      <c r="PB64" s="647"/>
      <c r="PC64" s="647"/>
      <c r="PD64" s="647"/>
      <c r="PE64" s="647"/>
      <c r="PF64" s="647"/>
      <c r="PG64" s="647"/>
      <c r="PH64" s="647"/>
      <c r="PI64" s="647"/>
      <c r="PJ64" s="647"/>
      <c r="PK64" s="647"/>
      <c r="PL64" s="647"/>
      <c r="PM64" s="647"/>
      <c r="PN64" s="647"/>
      <c r="PO64" s="647"/>
      <c r="PP64" s="647"/>
      <c r="PQ64" s="647"/>
      <c r="PR64" s="647"/>
      <c r="PS64" s="647"/>
      <c r="PT64" s="647"/>
      <c r="PU64" s="647"/>
      <c r="PV64" s="647"/>
      <c r="PW64" s="647"/>
      <c r="PX64" s="647"/>
      <c r="PY64" s="647"/>
      <c r="PZ64" s="647"/>
      <c r="QA64" s="647"/>
      <c r="QB64" s="647"/>
      <c r="QC64" s="647"/>
      <c r="QD64" s="647"/>
      <c r="QE64" s="647"/>
      <c r="QF64" s="647"/>
      <c r="QG64" s="647"/>
      <c r="QH64" s="647"/>
      <c r="QI64" s="647"/>
      <c r="QJ64" s="647"/>
      <c r="QK64" s="647"/>
      <c r="QL64" s="647"/>
      <c r="QM64" s="647"/>
      <c r="QN64" s="647"/>
      <c r="QO64" s="647"/>
      <c r="QP64" s="647"/>
      <c r="QQ64" s="647"/>
      <c r="QR64" s="647"/>
      <c r="QS64" s="647"/>
      <c r="QT64" s="647"/>
      <c r="QU64" s="647"/>
      <c r="QV64" s="647"/>
      <c r="QW64" s="647"/>
      <c r="QX64" s="647"/>
      <c r="QY64" s="647"/>
      <c r="QZ64" s="647"/>
      <c r="RA64" s="647"/>
      <c r="RB64" s="647"/>
      <c r="RC64" s="647"/>
      <c r="RD64" s="647"/>
      <c r="RE64" s="647"/>
      <c r="RF64" s="647"/>
      <c r="RG64" s="647"/>
      <c r="RH64" s="647"/>
      <c r="RI64" s="647"/>
      <c r="RJ64" s="647"/>
      <c r="RK64" s="647"/>
      <c r="RL64" s="647"/>
      <c r="RM64" s="647"/>
      <c r="RN64" s="647"/>
      <c r="RO64" s="647"/>
      <c r="RP64" s="647"/>
      <c r="RQ64" s="647"/>
      <c r="RR64" s="647"/>
      <c r="RS64" s="647"/>
      <c r="RT64" s="647"/>
      <c r="RU64" s="647"/>
      <c r="RV64" s="647"/>
      <c r="RW64" s="647"/>
      <c r="RX64" s="647"/>
      <c r="RY64" s="647"/>
      <c r="RZ64" s="647"/>
      <c r="SA64" s="647"/>
      <c r="SB64" s="647"/>
      <c r="SC64" s="647"/>
      <c r="SD64" s="647"/>
      <c r="SE64" s="647"/>
      <c r="SF64" s="647"/>
      <c r="SG64" s="647"/>
      <c r="SH64" s="647"/>
      <c r="SI64" s="647"/>
      <c r="SJ64" s="647"/>
      <c r="SK64" s="647"/>
      <c r="SL64" s="647"/>
      <c r="SM64" s="647"/>
      <c r="SN64" s="647"/>
      <c r="SO64" s="647"/>
      <c r="SP64" s="647"/>
      <c r="SQ64" s="647"/>
      <c r="SR64" s="647"/>
      <c r="SS64" s="647"/>
      <c r="ST64" s="647"/>
      <c r="SU64" s="647"/>
      <c r="SV64" s="647"/>
      <c r="SW64" s="647"/>
      <c r="SX64" s="647"/>
      <c r="SY64" s="647"/>
      <c r="SZ64" s="647"/>
      <c r="TA64" s="647"/>
      <c r="TB64" s="647"/>
      <c r="TC64" s="647"/>
      <c r="TD64" s="647"/>
      <c r="TE64" s="647"/>
      <c r="TF64" s="647"/>
      <c r="TG64" s="647"/>
      <c r="TH64" s="647"/>
      <c r="TI64" s="647"/>
      <c r="TJ64" s="647"/>
      <c r="TK64" s="647"/>
      <c r="TL64" s="647"/>
      <c r="TM64" s="647"/>
      <c r="TN64" s="647"/>
      <c r="TO64" s="647"/>
      <c r="TP64" s="647"/>
      <c r="TQ64" s="647"/>
      <c r="TR64" s="647"/>
      <c r="TS64" s="647"/>
      <c r="TT64" s="647"/>
      <c r="TU64" s="647"/>
      <c r="TV64" s="647"/>
      <c r="TW64" s="647"/>
      <c r="TX64" s="647"/>
      <c r="TY64" s="647"/>
      <c r="TZ64" s="647"/>
      <c r="UA64" s="647"/>
      <c r="UB64" s="647"/>
      <c r="UC64" s="647"/>
      <c r="UD64" s="647"/>
      <c r="UE64" s="647"/>
      <c r="UF64" s="647"/>
      <c r="UG64" s="647"/>
      <c r="UH64" s="647"/>
      <c r="UI64" s="647"/>
      <c r="UJ64" s="647"/>
      <c r="UK64" s="647"/>
      <c r="UL64" s="647"/>
      <c r="UM64" s="647"/>
      <c r="UN64" s="647"/>
      <c r="UO64" s="647"/>
      <c r="UP64" s="647"/>
      <c r="UQ64" s="647"/>
      <c r="UR64" s="647"/>
      <c r="US64" s="647"/>
      <c r="UT64" s="647"/>
      <c r="UU64" s="647"/>
      <c r="UV64" s="647"/>
      <c r="UW64" s="647"/>
      <c r="UX64" s="647"/>
      <c r="UY64" s="647"/>
      <c r="UZ64" s="647"/>
      <c r="VA64" s="647"/>
      <c r="VB64" s="647"/>
      <c r="VC64" s="647"/>
      <c r="VD64" s="647"/>
      <c r="VE64" s="647"/>
      <c r="VF64" s="647"/>
      <c r="VG64" s="647"/>
      <c r="VH64" s="647"/>
      <c r="VI64" s="647"/>
      <c r="VJ64" s="647"/>
      <c r="VK64" s="647"/>
      <c r="VL64" s="647"/>
      <c r="VM64" s="647"/>
      <c r="VN64" s="647"/>
      <c r="VO64" s="647"/>
      <c r="VP64" s="647"/>
      <c r="VQ64" s="647"/>
      <c r="VR64" s="647"/>
      <c r="VS64" s="647"/>
      <c r="VT64" s="647"/>
      <c r="VU64" s="647"/>
      <c r="VV64" s="647"/>
      <c r="VW64" s="647"/>
      <c r="VX64" s="647"/>
      <c r="VY64" s="647"/>
      <c r="VZ64" s="647"/>
      <c r="WA64" s="647"/>
      <c r="WB64" s="647"/>
      <c r="WC64" s="647"/>
      <c r="WD64" s="647"/>
      <c r="WE64" s="647"/>
      <c r="WF64" s="647"/>
      <c r="WG64" s="647"/>
      <c r="WH64" s="647"/>
      <c r="WI64" s="647"/>
      <c r="WJ64" s="647"/>
      <c r="WK64" s="647"/>
      <c r="WL64" s="647"/>
      <c r="WM64" s="647"/>
      <c r="WN64" s="647"/>
      <c r="WO64" s="647"/>
      <c r="WP64" s="647"/>
      <c r="WQ64" s="647"/>
      <c r="WR64" s="647"/>
      <c r="WS64" s="647"/>
      <c r="WT64" s="647"/>
      <c r="WU64" s="647"/>
      <c r="WV64" s="647"/>
      <c r="WW64" s="647"/>
      <c r="WX64" s="647"/>
      <c r="WY64" s="647"/>
      <c r="WZ64" s="647"/>
      <c r="XA64" s="647"/>
      <c r="XB64" s="647"/>
      <c r="XC64" s="647"/>
      <c r="XD64" s="647"/>
      <c r="XE64" s="647"/>
      <c r="XF64" s="647"/>
      <c r="XG64" s="647"/>
      <c r="XH64" s="647"/>
      <c r="XI64" s="647"/>
      <c r="XJ64" s="647"/>
      <c r="XK64" s="647"/>
      <c r="XL64" s="647"/>
      <c r="XM64" s="647"/>
      <c r="XN64" s="647"/>
      <c r="XO64" s="647"/>
      <c r="XP64" s="647"/>
      <c r="XQ64" s="647"/>
      <c r="XR64" s="647"/>
      <c r="XS64" s="647"/>
      <c r="XT64" s="647"/>
      <c r="XU64" s="647"/>
      <c r="XV64" s="647"/>
      <c r="XW64" s="647"/>
      <c r="XX64" s="647"/>
      <c r="XY64" s="647"/>
      <c r="XZ64" s="647"/>
      <c r="YA64" s="647"/>
      <c r="YB64" s="647"/>
      <c r="YC64" s="647"/>
      <c r="YD64" s="647"/>
      <c r="YE64" s="647"/>
      <c r="YF64" s="647"/>
      <c r="YG64" s="647"/>
      <c r="YH64" s="647"/>
      <c r="YI64" s="647"/>
      <c r="YJ64" s="647"/>
      <c r="YK64" s="647"/>
      <c r="YL64" s="647"/>
      <c r="YM64" s="647"/>
      <c r="YN64" s="647"/>
      <c r="YO64" s="647"/>
      <c r="YP64" s="647"/>
      <c r="YQ64" s="647"/>
      <c r="YR64" s="647"/>
      <c r="YS64" s="647"/>
      <c r="YT64" s="647"/>
      <c r="YU64" s="647"/>
      <c r="YV64" s="647"/>
      <c r="YW64" s="647"/>
      <c r="YX64" s="647"/>
      <c r="YY64" s="647"/>
      <c r="YZ64" s="647"/>
      <c r="ZA64" s="647"/>
      <c r="ZB64" s="647"/>
      <c r="ZC64" s="647"/>
      <c r="ZD64" s="647"/>
      <c r="ZE64" s="647"/>
      <c r="ZF64" s="647"/>
      <c r="ZG64" s="647"/>
      <c r="ZH64" s="647"/>
      <c r="ZI64" s="647"/>
      <c r="ZJ64" s="647"/>
      <c r="ZK64" s="647"/>
      <c r="ZL64" s="647"/>
      <c r="ZM64" s="647"/>
      <c r="ZN64" s="647"/>
      <c r="ZO64" s="647"/>
      <c r="ZP64" s="647"/>
      <c r="ZQ64" s="647"/>
      <c r="ZR64" s="647"/>
      <c r="ZS64" s="647"/>
      <c r="ZT64" s="647"/>
      <c r="ZU64" s="647"/>
      <c r="ZV64" s="647"/>
      <c r="ZW64" s="647"/>
      <c r="ZX64" s="647"/>
      <c r="ZY64" s="647"/>
      <c r="ZZ64" s="647"/>
      <c r="AAA64" s="647"/>
      <c r="AAB64" s="647"/>
      <c r="AAC64" s="647"/>
      <c r="AAD64" s="647"/>
      <c r="AAE64" s="647"/>
      <c r="AAF64" s="647"/>
      <c r="AAG64" s="647"/>
      <c r="AAH64" s="647"/>
      <c r="AAI64" s="647"/>
      <c r="AAJ64" s="647"/>
      <c r="AAK64" s="647"/>
      <c r="AAL64" s="647"/>
      <c r="AAM64" s="647"/>
      <c r="AAN64" s="647"/>
      <c r="AAO64" s="647"/>
      <c r="AAP64" s="647"/>
      <c r="AAQ64" s="647"/>
      <c r="AAR64" s="647"/>
      <c r="AAS64" s="647"/>
      <c r="AAT64" s="647"/>
      <c r="AAU64" s="647"/>
      <c r="AAV64" s="647"/>
      <c r="AAW64" s="647"/>
      <c r="AAX64" s="647"/>
      <c r="AAY64" s="647"/>
      <c r="AAZ64" s="647"/>
      <c r="ABA64" s="647"/>
      <c r="ABB64" s="647"/>
      <c r="ABC64" s="647"/>
      <c r="ABD64" s="647"/>
      <c r="ABE64" s="647"/>
      <c r="ABF64" s="647"/>
      <c r="ABG64" s="647"/>
      <c r="ABH64" s="647"/>
      <c r="ABI64" s="647"/>
      <c r="ABJ64" s="647"/>
      <c r="ABK64" s="647"/>
      <c r="ABL64" s="647"/>
      <c r="ABM64" s="647"/>
      <c r="ABN64" s="647"/>
      <c r="ABO64" s="647"/>
      <c r="ABP64" s="647"/>
      <c r="ABQ64" s="647"/>
      <c r="ABR64" s="647"/>
      <c r="ABS64" s="647"/>
      <c r="ABT64" s="647"/>
      <c r="ABU64" s="647"/>
      <c r="ABV64" s="647"/>
      <c r="ABW64" s="647"/>
      <c r="ABX64" s="647"/>
      <c r="ABY64" s="647"/>
      <c r="ABZ64" s="647"/>
      <c r="ACA64" s="647"/>
      <c r="ACB64" s="647"/>
      <c r="ACC64" s="647"/>
      <c r="ACD64" s="647"/>
      <c r="ACE64" s="647"/>
      <c r="ACF64" s="647"/>
      <c r="ACG64" s="647"/>
      <c r="ACH64" s="647"/>
      <c r="ACI64" s="647"/>
      <c r="ACJ64" s="647"/>
      <c r="ACK64" s="647"/>
      <c r="ACL64" s="647"/>
      <c r="ACM64" s="647"/>
      <c r="ACN64" s="647"/>
      <c r="ACO64" s="647"/>
      <c r="ACP64" s="647"/>
      <c r="ACQ64" s="647"/>
      <c r="ACR64" s="647"/>
      <c r="ACS64" s="647"/>
      <c r="ACT64" s="647"/>
      <c r="ACU64" s="647"/>
      <c r="ACV64" s="647"/>
      <c r="ACW64" s="647"/>
      <c r="ACX64" s="647"/>
      <c r="ACY64" s="647"/>
      <c r="ACZ64" s="647"/>
      <c r="ADA64" s="647"/>
      <c r="ADB64" s="647"/>
      <c r="ADC64" s="647"/>
      <c r="ADD64" s="647"/>
      <c r="ADE64" s="647"/>
      <c r="ADF64" s="647"/>
      <c r="ADG64" s="647"/>
      <c r="ADH64" s="647"/>
      <c r="ADI64" s="647"/>
      <c r="ADJ64" s="647"/>
      <c r="ADK64" s="647"/>
      <c r="ADL64" s="647"/>
      <c r="ADM64" s="647"/>
      <c r="ADN64" s="647"/>
      <c r="ADO64" s="647"/>
      <c r="ADP64" s="647"/>
      <c r="ADQ64" s="647"/>
      <c r="ADR64" s="647"/>
      <c r="ADS64" s="647"/>
      <c r="ADT64" s="647"/>
      <c r="ADU64" s="647"/>
      <c r="ADV64" s="647"/>
      <c r="ADW64" s="647"/>
      <c r="ADX64" s="647"/>
      <c r="ADY64" s="647"/>
      <c r="ADZ64" s="647"/>
      <c r="AEA64" s="647"/>
      <c r="AEB64" s="647"/>
      <c r="AEC64" s="647"/>
      <c r="AED64" s="647"/>
      <c r="AEE64" s="647"/>
      <c r="AEF64" s="647"/>
      <c r="AEG64" s="647"/>
      <c r="AEH64" s="647"/>
      <c r="AEI64" s="647"/>
      <c r="AEJ64" s="647"/>
      <c r="AEK64" s="647"/>
      <c r="AEL64" s="647"/>
      <c r="AEM64" s="647"/>
      <c r="AEN64" s="647"/>
      <c r="AEO64" s="647"/>
      <c r="AEP64" s="647"/>
      <c r="AEQ64" s="647"/>
      <c r="AER64" s="647"/>
      <c r="AES64" s="647"/>
      <c r="AET64" s="647"/>
      <c r="AEU64" s="647"/>
      <c r="AEV64" s="647"/>
      <c r="AEW64" s="647"/>
      <c r="AEX64" s="647"/>
      <c r="AEY64" s="647"/>
      <c r="AEZ64" s="647"/>
      <c r="AFA64" s="647"/>
      <c r="AFB64" s="647"/>
      <c r="AFC64" s="647"/>
      <c r="AFD64" s="647"/>
      <c r="AFE64" s="647"/>
      <c r="AFF64" s="647"/>
      <c r="AFG64" s="647"/>
      <c r="AFH64" s="647"/>
      <c r="AFI64" s="647"/>
      <c r="AFJ64" s="647"/>
      <c r="AFK64" s="647"/>
      <c r="AFL64" s="647"/>
      <c r="AFM64" s="647"/>
      <c r="AFN64" s="647"/>
      <c r="AFO64" s="647"/>
      <c r="AFP64" s="647"/>
      <c r="AFQ64" s="647"/>
      <c r="AFR64" s="647"/>
      <c r="AFS64" s="647"/>
      <c r="AFT64" s="647"/>
      <c r="AFU64" s="647"/>
      <c r="AFV64" s="647"/>
      <c r="AFW64" s="647"/>
      <c r="AFX64" s="647"/>
      <c r="AFY64" s="647"/>
      <c r="AFZ64" s="647"/>
      <c r="AGA64" s="647"/>
      <c r="AGB64" s="647"/>
      <c r="AGC64" s="647"/>
      <c r="AGD64" s="647"/>
      <c r="AGE64" s="647"/>
      <c r="AGF64" s="647"/>
      <c r="AGG64" s="647"/>
      <c r="AGH64" s="647"/>
      <c r="AGI64" s="647"/>
      <c r="AGJ64" s="647"/>
      <c r="AGK64" s="647"/>
      <c r="AGL64" s="647"/>
      <c r="AGM64" s="647"/>
      <c r="AGN64" s="647"/>
      <c r="AGO64" s="647"/>
      <c r="AGP64" s="647"/>
      <c r="AGQ64" s="647"/>
      <c r="AGR64" s="647"/>
      <c r="AGS64" s="647"/>
      <c r="AGT64" s="647"/>
      <c r="AGU64" s="647"/>
      <c r="AGV64" s="647"/>
      <c r="AGW64" s="647"/>
      <c r="AGX64" s="647"/>
      <c r="AGY64" s="647"/>
      <c r="AGZ64" s="647"/>
      <c r="AHA64" s="647"/>
      <c r="AHB64" s="647"/>
      <c r="AHC64" s="647"/>
      <c r="AHD64" s="647"/>
      <c r="AHE64" s="647"/>
      <c r="AHF64" s="647"/>
      <c r="AHG64" s="647"/>
      <c r="AHH64" s="647"/>
      <c r="AHI64" s="647"/>
      <c r="AHJ64" s="647"/>
      <c r="AHK64" s="647"/>
      <c r="AHL64" s="647"/>
      <c r="AHM64" s="647"/>
      <c r="AHN64" s="647"/>
      <c r="AHO64" s="647"/>
      <c r="AHP64" s="647"/>
      <c r="AHQ64" s="647"/>
      <c r="AHR64" s="647"/>
      <c r="AHS64" s="647"/>
      <c r="AHT64" s="647"/>
      <c r="AHU64" s="647"/>
      <c r="AHV64" s="647"/>
      <c r="AHW64" s="647"/>
      <c r="AHX64" s="647"/>
      <c r="AHY64" s="647"/>
      <c r="AHZ64" s="647"/>
      <c r="AIA64" s="647"/>
      <c r="AIB64" s="647"/>
      <c r="AIC64" s="647"/>
      <c r="AID64" s="647"/>
      <c r="AIE64" s="647"/>
      <c r="AIF64" s="647"/>
      <c r="AIG64" s="647"/>
      <c r="AIH64" s="647"/>
      <c r="AII64" s="647"/>
      <c r="AIJ64" s="647"/>
      <c r="AIK64" s="647"/>
      <c r="AIL64" s="647"/>
      <c r="AIM64" s="647"/>
      <c r="AIN64" s="647"/>
      <c r="AIO64" s="647"/>
      <c r="AIP64" s="647"/>
      <c r="AIQ64" s="647"/>
      <c r="AIR64" s="647"/>
      <c r="AIS64" s="647"/>
      <c r="AIT64" s="647"/>
      <c r="AIU64" s="647"/>
      <c r="AIV64" s="647"/>
      <c r="AIW64" s="647"/>
      <c r="AIX64" s="647"/>
      <c r="AIY64" s="647"/>
      <c r="AIZ64" s="647"/>
      <c r="AJA64" s="647"/>
      <c r="AJB64" s="647"/>
      <c r="AJC64" s="647"/>
      <c r="AJD64" s="647"/>
      <c r="AJE64" s="647"/>
      <c r="AJF64" s="647"/>
      <c r="AJG64" s="647"/>
      <c r="AJH64" s="647"/>
      <c r="AJI64" s="647"/>
      <c r="AJJ64" s="647"/>
      <c r="AJK64" s="647"/>
      <c r="AJL64" s="647"/>
      <c r="AJM64" s="647"/>
      <c r="AJN64" s="647"/>
      <c r="AJO64" s="647"/>
      <c r="AJP64" s="647"/>
      <c r="AJQ64" s="647"/>
      <c r="AJR64" s="647"/>
      <c r="AJS64" s="647"/>
      <c r="AJT64" s="647"/>
      <c r="AJU64" s="647"/>
      <c r="AJV64" s="647"/>
      <c r="AJW64" s="647"/>
      <c r="AJX64" s="647"/>
      <c r="AJY64" s="647"/>
      <c r="AJZ64" s="647"/>
      <c r="AKA64" s="647"/>
      <c r="AKB64" s="647"/>
      <c r="AKC64" s="647"/>
      <c r="AKD64" s="647"/>
      <c r="AKE64" s="647"/>
      <c r="AKF64" s="647"/>
      <c r="AKG64" s="647"/>
      <c r="AKH64" s="647"/>
      <c r="AKI64" s="647"/>
      <c r="AKJ64" s="647"/>
      <c r="AKK64" s="647"/>
      <c r="AKL64" s="647"/>
      <c r="AKM64" s="647"/>
      <c r="AKN64" s="647"/>
      <c r="AKO64" s="647"/>
      <c r="AKP64" s="647"/>
      <c r="AKQ64" s="647"/>
      <c r="AKR64" s="647"/>
      <c r="AKS64" s="647"/>
      <c r="AKT64" s="647"/>
      <c r="AKU64" s="647"/>
      <c r="AKV64" s="647"/>
      <c r="AKW64" s="647"/>
      <c r="AKX64" s="647"/>
      <c r="AKY64" s="647"/>
      <c r="AKZ64" s="647"/>
      <c r="ALA64" s="647"/>
      <c r="ALB64" s="647"/>
      <c r="ALC64" s="647"/>
      <c r="ALD64" s="647"/>
      <c r="ALE64" s="647"/>
      <c r="ALF64" s="647"/>
      <c r="ALG64" s="647"/>
      <c r="ALH64" s="647"/>
      <c r="ALI64" s="647"/>
      <c r="ALJ64" s="647"/>
      <c r="ALK64" s="647"/>
      <c r="ALL64" s="647"/>
      <c r="ALM64" s="647"/>
      <c r="ALN64" s="647"/>
      <c r="ALO64" s="647"/>
      <c r="ALP64" s="647"/>
      <c r="ALQ64" s="647"/>
      <c r="ALR64" s="647"/>
      <c r="ALS64" s="647"/>
      <c r="ALT64" s="647"/>
      <c r="ALU64" s="647"/>
      <c r="ALV64" s="647"/>
      <c r="ALW64" s="647"/>
      <c r="ALX64" s="647"/>
      <c r="ALY64" s="647"/>
      <c r="ALZ64" s="647"/>
      <c r="AMA64" s="647"/>
      <c r="AMB64" s="647"/>
      <c r="AMC64" s="647"/>
      <c r="AMD64" s="647"/>
      <c r="AME64" s="647"/>
      <c r="AMF64" s="647"/>
      <c r="AMG64" s="647"/>
      <c r="AMH64" s="647"/>
      <c r="AMI64" s="647"/>
      <c r="AMJ64" s="647"/>
      <c r="AMK64" s="647"/>
      <c r="AML64" s="647"/>
      <c r="AMM64" s="647"/>
      <c r="AMN64" s="647"/>
      <c r="AMO64" s="647"/>
      <c r="AMP64" s="647"/>
      <c r="AMQ64" s="647"/>
      <c r="AMR64" s="647"/>
      <c r="AMS64" s="647"/>
      <c r="AMT64" s="647"/>
      <c r="AMU64" s="647"/>
      <c r="AMV64" s="647"/>
      <c r="AMW64" s="647"/>
      <c r="AMX64" s="647"/>
      <c r="AMY64" s="647"/>
      <c r="AMZ64" s="647"/>
      <c r="ANA64" s="647"/>
      <c r="ANB64" s="647"/>
      <c r="ANC64" s="647"/>
      <c r="AND64" s="647"/>
      <c r="ANE64" s="647"/>
      <c r="ANF64" s="647"/>
      <c r="ANG64" s="647"/>
      <c r="ANH64" s="647"/>
      <c r="ANI64" s="647"/>
      <c r="ANJ64" s="647"/>
      <c r="ANK64" s="647"/>
      <c r="ANL64" s="647"/>
      <c r="ANM64" s="647"/>
      <c r="ANN64" s="647"/>
      <c r="ANO64" s="647"/>
      <c r="ANP64" s="647"/>
      <c r="ANQ64" s="647"/>
      <c r="ANR64" s="647"/>
      <c r="ANS64" s="647"/>
      <c r="ANT64" s="647"/>
      <c r="ANU64" s="647"/>
      <c r="ANV64" s="647"/>
      <c r="ANW64" s="647"/>
      <c r="ANX64" s="647"/>
      <c r="ANY64" s="647"/>
      <c r="ANZ64" s="647"/>
      <c r="AOA64" s="647"/>
      <c r="AOB64" s="647"/>
      <c r="AOC64" s="647"/>
      <c r="AOD64" s="647"/>
      <c r="AOE64" s="647"/>
      <c r="AOF64" s="647"/>
      <c r="AOG64" s="647"/>
      <c r="AOH64" s="647"/>
      <c r="AOI64" s="647"/>
      <c r="AOJ64" s="647"/>
      <c r="AOK64" s="647"/>
      <c r="AOL64" s="647"/>
      <c r="AOM64" s="647"/>
      <c r="AON64" s="647"/>
      <c r="AOO64" s="647"/>
      <c r="AOP64" s="647"/>
      <c r="AOQ64" s="647"/>
      <c r="AOR64" s="647"/>
      <c r="AOS64" s="647"/>
      <c r="AOT64" s="647"/>
      <c r="AOU64" s="647"/>
      <c r="AOV64" s="647"/>
      <c r="AOW64" s="647"/>
      <c r="AOX64" s="647"/>
      <c r="AOY64" s="647"/>
      <c r="AOZ64" s="647"/>
      <c r="APA64" s="647"/>
      <c r="APB64" s="647"/>
      <c r="APC64" s="647"/>
      <c r="APD64" s="647"/>
      <c r="APE64" s="647"/>
      <c r="APF64" s="647"/>
      <c r="APG64" s="647"/>
      <c r="APH64" s="647"/>
      <c r="API64" s="647"/>
      <c r="APJ64" s="647"/>
      <c r="APK64" s="647"/>
      <c r="APL64" s="647"/>
      <c r="APM64" s="647"/>
      <c r="APN64" s="647"/>
      <c r="APO64" s="647"/>
      <c r="APP64" s="647"/>
      <c r="APQ64" s="647"/>
      <c r="APR64" s="647"/>
      <c r="APS64" s="647"/>
      <c r="APT64" s="647"/>
      <c r="APU64" s="647"/>
      <c r="APV64" s="647"/>
      <c r="APW64" s="647"/>
      <c r="APX64" s="647"/>
      <c r="APY64" s="647"/>
      <c r="APZ64" s="647"/>
      <c r="AQA64" s="647"/>
      <c r="AQB64" s="647"/>
      <c r="AQC64" s="647"/>
      <c r="AQD64" s="647"/>
      <c r="AQE64" s="647"/>
      <c r="AQF64" s="647"/>
      <c r="AQG64" s="647"/>
      <c r="AQH64" s="647"/>
      <c r="AQI64" s="647"/>
      <c r="AQJ64" s="647"/>
      <c r="AQK64" s="647"/>
      <c r="AQL64" s="647"/>
      <c r="AQM64" s="647"/>
      <c r="AQN64" s="647"/>
      <c r="AQO64" s="647"/>
      <c r="AQP64" s="647"/>
      <c r="AQQ64" s="647"/>
      <c r="AQR64" s="647"/>
      <c r="AQS64" s="647"/>
      <c r="AQT64" s="647"/>
      <c r="AQU64" s="647"/>
      <c r="AQV64" s="647"/>
      <c r="AQW64" s="647"/>
      <c r="AQX64" s="647"/>
      <c r="AQY64" s="647"/>
      <c r="AQZ64" s="647"/>
      <c r="ARA64" s="647"/>
      <c r="ARB64" s="647"/>
      <c r="ARC64" s="647"/>
      <c r="ARD64" s="647"/>
      <c r="ARE64" s="647"/>
      <c r="ARF64" s="647"/>
      <c r="ARG64" s="647"/>
      <c r="ARH64" s="647"/>
      <c r="ARI64" s="647"/>
      <c r="ARJ64" s="647"/>
      <c r="ARK64" s="647"/>
      <c r="ARL64" s="647"/>
      <c r="ARM64" s="647"/>
      <c r="ARN64" s="647"/>
      <c r="ARO64" s="647"/>
      <c r="ARP64" s="647"/>
      <c r="ARQ64" s="647"/>
      <c r="ARR64" s="647"/>
      <c r="ARS64" s="647"/>
      <c r="ART64" s="647"/>
      <c r="ARU64" s="647"/>
      <c r="ARV64" s="647"/>
      <c r="ARW64" s="647"/>
      <c r="ARX64" s="647"/>
      <c r="ARY64" s="647"/>
      <c r="ARZ64" s="647"/>
      <c r="ASA64" s="647"/>
      <c r="ASB64" s="647"/>
      <c r="ASC64" s="647"/>
      <c r="ASD64" s="647"/>
      <c r="ASE64" s="647"/>
      <c r="ASF64" s="647"/>
      <c r="ASG64" s="647"/>
      <c r="ASH64" s="647"/>
      <c r="ASI64" s="647"/>
      <c r="ASJ64" s="647"/>
      <c r="ASK64" s="647"/>
      <c r="ASL64" s="647"/>
      <c r="ASM64" s="647"/>
      <c r="ASN64" s="647"/>
      <c r="ASO64" s="647"/>
      <c r="ASP64" s="647"/>
      <c r="ASQ64" s="647"/>
      <c r="ASR64" s="647"/>
      <c r="ASS64" s="647"/>
      <c r="AST64" s="647"/>
      <c r="ASU64" s="647"/>
      <c r="ASV64" s="647"/>
      <c r="ASW64" s="647"/>
      <c r="ASX64" s="647"/>
      <c r="ASY64" s="647"/>
      <c r="ASZ64" s="647"/>
      <c r="ATA64" s="647"/>
      <c r="ATB64" s="647"/>
      <c r="ATC64" s="647"/>
      <c r="ATD64" s="647"/>
      <c r="ATE64" s="647"/>
      <c r="ATF64" s="647"/>
      <c r="ATG64" s="647"/>
      <c r="ATH64" s="647"/>
      <c r="ATI64" s="647"/>
      <c r="ATJ64" s="647"/>
      <c r="ATK64" s="647"/>
      <c r="ATL64" s="647"/>
      <c r="ATM64" s="647"/>
      <c r="ATN64" s="647"/>
      <c r="ATO64" s="647"/>
      <c r="ATP64" s="647"/>
      <c r="ATQ64" s="647"/>
      <c r="ATR64" s="647"/>
      <c r="ATS64" s="647"/>
      <c r="ATT64" s="647"/>
      <c r="ATU64" s="647"/>
      <c r="ATV64" s="647"/>
      <c r="ATW64" s="647"/>
      <c r="ATX64" s="647"/>
      <c r="ATY64" s="647"/>
      <c r="ATZ64" s="647"/>
      <c r="AUA64" s="647"/>
      <c r="AUB64" s="647"/>
      <c r="AUC64" s="647"/>
      <c r="AUD64" s="647"/>
      <c r="AUE64" s="647"/>
      <c r="AUF64" s="647"/>
      <c r="AUG64" s="647"/>
      <c r="AUH64" s="647"/>
      <c r="AUI64" s="647"/>
      <c r="AUJ64" s="647"/>
      <c r="AUK64" s="647"/>
      <c r="AUL64" s="647"/>
      <c r="AUM64" s="647"/>
      <c r="AUN64" s="647"/>
      <c r="AUO64" s="647"/>
      <c r="AUP64" s="647"/>
      <c r="AUQ64" s="647"/>
      <c r="AUR64" s="647"/>
      <c r="AUS64" s="647"/>
      <c r="AUT64" s="647"/>
      <c r="AUU64" s="647"/>
      <c r="AUV64" s="647"/>
      <c r="AUW64" s="647"/>
      <c r="AUX64" s="647"/>
      <c r="AUY64" s="647"/>
      <c r="AUZ64" s="647"/>
      <c r="AVA64" s="647"/>
      <c r="AVB64" s="647"/>
      <c r="AVC64" s="647"/>
      <c r="AVD64" s="647"/>
      <c r="AVE64" s="647"/>
      <c r="AVF64" s="647"/>
      <c r="AVG64" s="647"/>
      <c r="AVH64" s="647"/>
      <c r="AVI64" s="647"/>
      <c r="AVJ64" s="647"/>
      <c r="AVK64" s="647"/>
      <c r="AVL64" s="647"/>
      <c r="AVM64" s="647"/>
      <c r="AVN64" s="647"/>
      <c r="AVO64" s="647"/>
      <c r="AVP64" s="647"/>
      <c r="AVQ64" s="647"/>
      <c r="AVR64" s="647"/>
      <c r="AVS64" s="647"/>
      <c r="AVT64" s="647"/>
      <c r="AVU64" s="647"/>
      <c r="AVV64" s="647"/>
      <c r="AVW64" s="647"/>
      <c r="AVX64" s="647"/>
      <c r="AVY64" s="647"/>
      <c r="AVZ64" s="647"/>
      <c r="AWA64" s="647"/>
      <c r="AWB64" s="647"/>
      <c r="AWC64" s="647"/>
      <c r="AWD64" s="647"/>
      <c r="AWE64" s="647"/>
      <c r="AWF64" s="647"/>
      <c r="AWG64" s="647"/>
      <c r="AWH64" s="647"/>
      <c r="AWI64" s="647"/>
      <c r="AWJ64" s="647"/>
      <c r="AWK64" s="647"/>
      <c r="AWL64" s="647"/>
      <c r="AWM64" s="647"/>
      <c r="AWN64" s="647"/>
      <c r="AWO64" s="647"/>
      <c r="AWP64" s="647"/>
      <c r="AWQ64" s="647"/>
      <c r="AWR64" s="647"/>
      <c r="AWS64" s="647"/>
      <c r="AWT64" s="647"/>
      <c r="AWU64" s="647"/>
      <c r="AWV64" s="647"/>
      <c r="AWW64" s="647"/>
      <c r="AWX64" s="647"/>
      <c r="AWY64" s="647"/>
      <c r="AWZ64" s="647"/>
      <c r="AXA64" s="647"/>
      <c r="AXB64" s="647"/>
      <c r="AXC64" s="647"/>
      <c r="AXD64" s="647"/>
      <c r="AXE64" s="647"/>
      <c r="AXF64" s="647"/>
      <c r="AXG64" s="647"/>
      <c r="AXH64" s="647"/>
      <c r="AXI64" s="647"/>
      <c r="AXJ64" s="647"/>
      <c r="AXK64" s="647"/>
      <c r="AXL64" s="647"/>
      <c r="AXM64" s="647"/>
      <c r="AXN64" s="647"/>
      <c r="AXO64" s="647"/>
      <c r="AXP64" s="647"/>
      <c r="AXQ64" s="647"/>
      <c r="AXR64" s="647"/>
      <c r="AXS64" s="647"/>
      <c r="AXT64" s="647"/>
      <c r="AXU64" s="647"/>
      <c r="AXV64" s="647"/>
      <c r="AXW64" s="647"/>
      <c r="AXX64" s="647"/>
      <c r="AXY64" s="647"/>
      <c r="AXZ64" s="647"/>
      <c r="AYA64" s="647"/>
      <c r="AYB64" s="647"/>
      <c r="AYC64" s="647"/>
      <c r="AYD64" s="647"/>
      <c r="AYE64" s="647"/>
      <c r="AYF64" s="647"/>
      <c r="AYG64" s="647"/>
      <c r="AYH64" s="647"/>
      <c r="AYI64" s="647"/>
      <c r="AYJ64" s="647"/>
      <c r="AYK64" s="647"/>
      <c r="AYL64" s="647"/>
      <c r="AYM64" s="647"/>
      <c r="AYN64" s="647"/>
      <c r="AYO64" s="647"/>
      <c r="AYP64" s="647"/>
      <c r="AYQ64" s="647"/>
      <c r="AYR64" s="647"/>
      <c r="AYS64" s="647"/>
      <c r="AYT64" s="647"/>
      <c r="AYU64" s="647"/>
      <c r="AYV64" s="647"/>
      <c r="AYW64" s="647"/>
      <c r="AYX64" s="647"/>
      <c r="AYY64" s="647"/>
      <c r="AYZ64" s="647"/>
      <c r="AZA64" s="647"/>
      <c r="AZB64" s="647"/>
      <c r="AZC64" s="647"/>
      <c r="AZD64" s="647"/>
      <c r="AZE64" s="647"/>
      <c r="AZF64" s="647"/>
      <c r="AZG64" s="647"/>
      <c r="AZH64" s="647"/>
      <c r="AZI64" s="647"/>
      <c r="AZJ64" s="647"/>
      <c r="AZK64" s="647"/>
      <c r="AZL64" s="647"/>
      <c r="AZM64" s="647"/>
      <c r="AZN64" s="647"/>
      <c r="AZO64" s="647"/>
      <c r="AZP64" s="647"/>
      <c r="AZQ64" s="647"/>
      <c r="AZR64" s="647"/>
      <c r="AZS64" s="647"/>
      <c r="AZT64" s="647"/>
      <c r="AZU64" s="647"/>
      <c r="AZV64" s="647"/>
      <c r="AZW64" s="647"/>
      <c r="AZX64" s="647"/>
      <c r="AZY64" s="647"/>
      <c r="AZZ64" s="647"/>
      <c r="BAA64" s="647"/>
      <c r="BAB64" s="647"/>
      <c r="BAC64" s="647"/>
      <c r="BAD64" s="647"/>
      <c r="BAE64" s="647"/>
      <c r="BAF64" s="647"/>
      <c r="BAG64" s="647"/>
      <c r="BAH64" s="647"/>
      <c r="BAI64" s="647"/>
      <c r="BAJ64" s="647"/>
      <c r="BAK64" s="647"/>
      <c r="BAL64" s="647"/>
      <c r="BAM64" s="647"/>
      <c r="BAN64" s="647"/>
    </row>
    <row r="65" spans="1:1392" ht="24.75" customHeight="1" thickTop="1" thickBot="1">
      <c r="A65" s="649">
        <v>2</v>
      </c>
      <c r="B65" s="650" t="s">
        <v>382</v>
      </c>
      <c r="C65" s="650" t="s">
        <v>382</v>
      </c>
      <c r="D65" s="650" t="s">
        <v>382</v>
      </c>
      <c r="E65" s="650" t="s">
        <v>345</v>
      </c>
      <c r="F65" s="650"/>
      <c r="G65" s="650"/>
      <c r="H65" s="652" t="s">
        <v>812</v>
      </c>
      <c r="I65" s="653"/>
      <c r="J65" s="653"/>
      <c r="K65" s="653"/>
      <c r="L65" s="653"/>
      <c r="M65" s="653"/>
      <c r="N65" s="653"/>
      <c r="O65" s="653"/>
      <c r="P65" s="653"/>
      <c r="Q65" s="653"/>
      <c r="R65" s="653"/>
      <c r="S65" s="653"/>
      <c r="T65" s="653"/>
      <c r="U65" s="653"/>
      <c r="V65" s="653"/>
      <c r="W65" s="653"/>
      <c r="X65" s="653"/>
      <c r="Y65" s="653">
        <f t="shared" si="19"/>
        <v>0</v>
      </c>
      <c r="Z65" s="653">
        <f t="shared" si="19"/>
        <v>0</v>
      </c>
      <c r="AA65" s="653">
        <f t="shared" si="19"/>
        <v>0</v>
      </c>
      <c r="AB65" s="653">
        <f t="shared" si="19"/>
        <v>0</v>
      </c>
      <c r="AC65" s="654"/>
      <c r="AD65" s="639"/>
      <c r="AE65" s="639"/>
      <c r="AF65" s="639"/>
      <c r="AG65" s="639"/>
      <c r="AH65" s="639"/>
      <c r="AI65" s="639"/>
      <c r="AJ65" s="639"/>
      <c r="AK65" s="639"/>
      <c r="AL65" s="639"/>
      <c r="AM65" s="639"/>
      <c r="AN65" s="639"/>
      <c r="AO65" s="639"/>
      <c r="AP65" s="639"/>
      <c r="AQ65" s="639"/>
      <c r="AR65" s="639"/>
      <c r="AS65" s="639"/>
      <c r="AT65" s="639"/>
      <c r="AU65" s="639"/>
      <c r="AV65" s="639"/>
    </row>
    <row r="66" spans="1:1392" ht="24.75" customHeight="1" thickTop="1" thickBot="1">
      <c r="A66" s="649">
        <v>2</v>
      </c>
      <c r="B66" s="650" t="s">
        <v>382</v>
      </c>
      <c r="C66" s="650" t="s">
        <v>382</v>
      </c>
      <c r="D66" s="650" t="s">
        <v>382</v>
      </c>
      <c r="E66" s="650" t="s">
        <v>358</v>
      </c>
      <c r="F66" s="650"/>
      <c r="G66" s="650"/>
      <c r="H66" s="652" t="s">
        <v>813</v>
      </c>
      <c r="I66" s="653">
        <v>0</v>
      </c>
      <c r="J66" s="653">
        <v>0</v>
      </c>
      <c r="K66" s="653">
        <v>0</v>
      </c>
      <c r="L66" s="653">
        <v>0</v>
      </c>
      <c r="M66" s="653"/>
      <c r="N66" s="653"/>
      <c r="O66" s="653"/>
      <c r="P66" s="653"/>
      <c r="Q66" s="653"/>
      <c r="R66" s="653"/>
      <c r="S66" s="653"/>
      <c r="T66" s="653"/>
      <c r="U66" s="653"/>
      <c r="V66" s="653"/>
      <c r="W66" s="653"/>
      <c r="X66" s="653"/>
      <c r="Y66" s="653">
        <f t="shared" si="19"/>
        <v>0</v>
      </c>
      <c r="Z66" s="653">
        <f t="shared" si="19"/>
        <v>0</v>
      </c>
      <c r="AA66" s="653">
        <f t="shared" si="19"/>
        <v>0</v>
      </c>
      <c r="AB66" s="653">
        <f t="shared" si="19"/>
        <v>0</v>
      </c>
      <c r="AC66" s="654"/>
      <c r="AD66" s="639"/>
      <c r="AE66" s="639"/>
      <c r="AF66" s="639"/>
      <c r="AG66" s="639"/>
      <c r="AH66" s="639"/>
      <c r="AI66" s="639"/>
      <c r="AJ66" s="639"/>
      <c r="AK66" s="639"/>
      <c r="AL66" s="639"/>
      <c r="AM66" s="639"/>
      <c r="AN66" s="639"/>
      <c r="AO66" s="639"/>
      <c r="AP66" s="639"/>
      <c r="AQ66" s="639"/>
      <c r="AR66" s="639"/>
      <c r="AS66" s="639"/>
      <c r="AT66" s="639"/>
      <c r="AU66" s="639"/>
      <c r="AV66" s="639"/>
    </row>
    <row r="67" spans="1:1392" s="689" customFormat="1" ht="24.75" customHeight="1" thickTop="1" thickBot="1">
      <c r="A67" s="686">
        <v>2</v>
      </c>
      <c r="B67" s="679" t="s">
        <v>382</v>
      </c>
      <c r="C67" s="679" t="s">
        <v>386</v>
      </c>
      <c r="D67" s="679"/>
      <c r="E67" s="679"/>
      <c r="F67" s="679"/>
      <c r="G67" s="679"/>
      <c r="H67" s="680" t="s">
        <v>814</v>
      </c>
      <c r="I67" s="681">
        <f t="shared" ref="I67:L67" si="35">+I68+I72+I74+I76</f>
        <v>0</v>
      </c>
      <c r="J67" s="681">
        <f t="shared" si="35"/>
        <v>0</v>
      </c>
      <c r="K67" s="681">
        <f t="shared" si="35"/>
        <v>0</v>
      </c>
      <c r="L67" s="681">
        <f t="shared" si="35"/>
        <v>0</v>
      </c>
      <c r="M67" s="687"/>
      <c r="N67" s="687"/>
      <c r="O67" s="687"/>
      <c r="P67" s="687"/>
      <c r="Q67" s="687"/>
      <c r="R67" s="687"/>
      <c r="S67" s="687"/>
      <c r="T67" s="687"/>
      <c r="U67" s="687"/>
      <c r="V67" s="687"/>
      <c r="W67" s="687"/>
      <c r="X67" s="687"/>
      <c r="Y67" s="672">
        <f t="shared" si="19"/>
        <v>0</v>
      </c>
      <c r="Z67" s="672">
        <f t="shared" si="19"/>
        <v>0</v>
      </c>
      <c r="AA67" s="672">
        <f t="shared" si="19"/>
        <v>0</v>
      </c>
      <c r="AB67" s="672">
        <f t="shared" si="19"/>
        <v>0</v>
      </c>
      <c r="AC67" s="688"/>
      <c r="AD67" s="639"/>
      <c r="AE67" s="639"/>
      <c r="AF67" s="639"/>
      <c r="AG67" s="639"/>
      <c r="AH67" s="639"/>
      <c r="AI67" s="639"/>
      <c r="AJ67" s="639"/>
      <c r="AK67" s="639"/>
      <c r="AL67" s="639"/>
      <c r="AM67" s="639"/>
      <c r="AN67" s="639"/>
      <c r="AO67" s="639"/>
      <c r="AP67" s="639"/>
      <c r="AQ67" s="639"/>
      <c r="AR67" s="639"/>
      <c r="AS67" s="639"/>
      <c r="AT67" s="639"/>
      <c r="AU67" s="639"/>
      <c r="AV67" s="639"/>
      <c r="AW67" s="647"/>
      <c r="AX67" s="647"/>
      <c r="AY67" s="647"/>
      <c r="AZ67" s="647"/>
      <c r="BA67" s="647"/>
      <c r="BB67" s="647"/>
      <c r="BC67" s="647"/>
      <c r="BD67" s="647"/>
      <c r="BE67" s="647"/>
      <c r="BF67" s="647"/>
      <c r="BG67" s="647"/>
      <c r="BH67" s="647"/>
      <c r="BI67" s="647"/>
      <c r="BJ67" s="647"/>
      <c r="BK67" s="647"/>
      <c r="BL67" s="647"/>
      <c r="BM67" s="647"/>
      <c r="BN67" s="647"/>
      <c r="BO67" s="647"/>
      <c r="BP67" s="647"/>
      <c r="BQ67" s="647"/>
      <c r="BR67" s="647"/>
      <c r="BS67" s="647"/>
      <c r="BT67" s="647"/>
      <c r="BU67" s="647"/>
      <c r="BV67" s="647"/>
      <c r="BW67" s="647"/>
      <c r="BX67" s="647"/>
      <c r="BY67" s="647"/>
      <c r="BZ67" s="647"/>
      <c r="CA67" s="647"/>
      <c r="CB67" s="647"/>
      <c r="CC67" s="647"/>
      <c r="CD67" s="647"/>
      <c r="CE67" s="647"/>
      <c r="CF67" s="647"/>
      <c r="CG67" s="647"/>
      <c r="CH67" s="647"/>
      <c r="CI67" s="647"/>
      <c r="CJ67" s="647"/>
      <c r="CK67" s="647"/>
      <c r="CL67" s="647"/>
      <c r="CM67" s="647"/>
      <c r="CN67" s="647"/>
      <c r="CO67" s="647"/>
      <c r="CP67" s="647"/>
      <c r="CQ67" s="647"/>
      <c r="CR67" s="647"/>
      <c r="CS67" s="647"/>
      <c r="CT67" s="647"/>
      <c r="CU67" s="647"/>
      <c r="CV67" s="647"/>
      <c r="CW67" s="647"/>
      <c r="CX67" s="647"/>
      <c r="CY67" s="647"/>
      <c r="CZ67" s="647"/>
      <c r="DA67" s="647"/>
      <c r="DB67" s="647"/>
      <c r="DC67" s="647"/>
      <c r="DD67" s="647"/>
      <c r="DE67" s="647"/>
      <c r="DF67" s="647"/>
      <c r="DG67" s="647"/>
      <c r="DH67" s="647"/>
      <c r="DI67" s="647"/>
      <c r="DJ67" s="647"/>
      <c r="DK67" s="647"/>
      <c r="DL67" s="647"/>
      <c r="DM67" s="647"/>
      <c r="DN67" s="647"/>
      <c r="DO67" s="647"/>
      <c r="DP67" s="647"/>
      <c r="DQ67" s="647"/>
      <c r="DR67" s="647"/>
      <c r="DS67" s="647"/>
      <c r="DT67" s="647"/>
      <c r="DU67" s="647"/>
      <c r="DV67" s="647"/>
      <c r="DW67" s="647"/>
      <c r="DX67" s="647"/>
      <c r="DY67" s="647"/>
      <c r="DZ67" s="647"/>
      <c r="EA67" s="647"/>
      <c r="EB67" s="647"/>
      <c r="EC67" s="647"/>
      <c r="ED67" s="647"/>
      <c r="EE67" s="647"/>
      <c r="EF67" s="647"/>
      <c r="EG67" s="647"/>
      <c r="EH67" s="647"/>
      <c r="EI67" s="647"/>
      <c r="EJ67" s="647"/>
      <c r="EK67" s="647"/>
      <c r="EL67" s="647"/>
      <c r="EM67" s="647"/>
      <c r="EN67" s="647"/>
      <c r="EO67" s="647"/>
      <c r="EP67" s="647"/>
      <c r="EQ67" s="647"/>
      <c r="ER67" s="647"/>
      <c r="ES67" s="647"/>
      <c r="ET67" s="647"/>
      <c r="EU67" s="647"/>
      <c r="EV67" s="647"/>
      <c r="EW67" s="647"/>
      <c r="EX67" s="647"/>
      <c r="EY67" s="647"/>
      <c r="EZ67" s="647"/>
      <c r="FA67" s="647"/>
      <c r="FB67" s="647"/>
      <c r="FC67" s="647"/>
      <c r="FD67" s="647"/>
      <c r="FE67" s="647"/>
      <c r="FF67" s="647"/>
      <c r="FG67" s="647"/>
      <c r="FH67" s="647"/>
      <c r="FI67" s="647"/>
      <c r="FJ67" s="647"/>
      <c r="FK67" s="647"/>
      <c r="FL67" s="647"/>
      <c r="FM67" s="647"/>
      <c r="FN67" s="647"/>
      <c r="FO67" s="647"/>
      <c r="FP67" s="647"/>
      <c r="FQ67" s="647"/>
      <c r="FR67" s="647"/>
      <c r="FS67" s="647"/>
      <c r="FT67" s="647"/>
      <c r="FU67" s="647"/>
      <c r="FV67" s="647"/>
      <c r="FW67" s="647"/>
      <c r="FX67" s="647"/>
      <c r="FY67" s="647"/>
      <c r="FZ67" s="647"/>
      <c r="GA67" s="647"/>
      <c r="GB67" s="647"/>
      <c r="GC67" s="647"/>
      <c r="GD67" s="647"/>
      <c r="GE67" s="647"/>
      <c r="GF67" s="647"/>
      <c r="GG67" s="647"/>
      <c r="GH67" s="647"/>
      <c r="GI67" s="647"/>
      <c r="GJ67" s="647"/>
      <c r="GK67" s="647"/>
      <c r="GL67" s="647"/>
      <c r="GM67" s="647"/>
      <c r="GN67" s="647"/>
      <c r="GO67" s="647"/>
      <c r="GP67" s="647"/>
      <c r="GQ67" s="647"/>
      <c r="GR67" s="647"/>
      <c r="GS67" s="647"/>
      <c r="GT67" s="647"/>
      <c r="GU67" s="647"/>
      <c r="GV67" s="647"/>
      <c r="GW67" s="647"/>
      <c r="GX67" s="647"/>
      <c r="GY67" s="647"/>
      <c r="GZ67" s="647"/>
      <c r="HA67" s="647"/>
      <c r="HB67" s="647"/>
      <c r="HC67" s="647"/>
      <c r="HD67" s="647"/>
      <c r="HE67" s="647"/>
      <c r="HF67" s="647"/>
      <c r="HG67" s="647"/>
      <c r="HH67" s="647"/>
      <c r="HI67" s="647"/>
      <c r="HJ67" s="647"/>
      <c r="HK67" s="647"/>
      <c r="HL67" s="647"/>
      <c r="HM67" s="647"/>
      <c r="HN67" s="647"/>
      <c r="HO67" s="647"/>
      <c r="HP67" s="647"/>
      <c r="HQ67" s="647"/>
      <c r="HR67" s="647"/>
      <c r="HS67" s="647"/>
      <c r="HT67" s="647"/>
      <c r="HU67" s="647"/>
      <c r="HV67" s="647"/>
      <c r="HW67" s="647"/>
      <c r="HX67" s="647"/>
      <c r="HY67" s="647"/>
      <c r="HZ67" s="647"/>
      <c r="IA67" s="647"/>
      <c r="IB67" s="647"/>
      <c r="IC67" s="647"/>
      <c r="ID67" s="647"/>
      <c r="IE67" s="647"/>
      <c r="IF67" s="647"/>
      <c r="IG67" s="647"/>
      <c r="IH67" s="647"/>
      <c r="II67" s="647"/>
      <c r="IJ67" s="647"/>
      <c r="IK67" s="647"/>
      <c r="IL67" s="647"/>
      <c r="IM67" s="647"/>
      <c r="IN67" s="647"/>
      <c r="IO67" s="647"/>
      <c r="IP67" s="647"/>
      <c r="IQ67" s="647"/>
      <c r="IR67" s="647"/>
      <c r="IS67" s="647"/>
      <c r="IT67" s="647"/>
      <c r="IU67" s="647"/>
      <c r="IV67" s="647"/>
      <c r="IW67" s="647"/>
      <c r="IX67" s="647"/>
      <c r="IY67" s="647"/>
      <c r="IZ67" s="647"/>
      <c r="JA67" s="647"/>
      <c r="JB67" s="647"/>
      <c r="JC67" s="647"/>
      <c r="JD67" s="647"/>
      <c r="JE67" s="647"/>
      <c r="JF67" s="647"/>
      <c r="JG67" s="647"/>
      <c r="JH67" s="647"/>
      <c r="JI67" s="647"/>
      <c r="JJ67" s="647"/>
      <c r="JK67" s="647"/>
      <c r="JL67" s="647"/>
      <c r="JM67" s="647"/>
      <c r="JN67" s="647"/>
      <c r="JO67" s="647"/>
      <c r="JP67" s="647"/>
      <c r="JQ67" s="647"/>
      <c r="JR67" s="647"/>
      <c r="JS67" s="647"/>
      <c r="JT67" s="647"/>
      <c r="JU67" s="647"/>
      <c r="JV67" s="647"/>
      <c r="JW67" s="647"/>
      <c r="JX67" s="647"/>
      <c r="JY67" s="647"/>
      <c r="JZ67" s="647"/>
      <c r="KA67" s="647"/>
      <c r="KB67" s="647"/>
      <c r="KC67" s="647"/>
      <c r="KD67" s="647"/>
      <c r="KE67" s="647"/>
      <c r="KF67" s="647"/>
      <c r="KG67" s="647"/>
      <c r="KH67" s="647"/>
      <c r="KI67" s="647"/>
      <c r="KJ67" s="647"/>
      <c r="KK67" s="647"/>
      <c r="KL67" s="647"/>
      <c r="KM67" s="647"/>
      <c r="KN67" s="647"/>
      <c r="KO67" s="647"/>
      <c r="KP67" s="647"/>
      <c r="KQ67" s="647"/>
      <c r="KR67" s="647"/>
      <c r="KS67" s="647"/>
      <c r="KT67" s="647"/>
      <c r="KU67" s="647"/>
      <c r="KV67" s="647"/>
      <c r="KW67" s="647"/>
      <c r="KX67" s="647"/>
      <c r="KY67" s="647"/>
      <c r="KZ67" s="647"/>
      <c r="LA67" s="647"/>
      <c r="LB67" s="647"/>
      <c r="LC67" s="647"/>
      <c r="LD67" s="647"/>
      <c r="LE67" s="647"/>
      <c r="LF67" s="647"/>
      <c r="LG67" s="647"/>
      <c r="LH67" s="647"/>
      <c r="LI67" s="647"/>
      <c r="LJ67" s="647"/>
      <c r="LK67" s="647"/>
      <c r="LL67" s="647"/>
      <c r="LM67" s="647"/>
      <c r="LN67" s="647"/>
      <c r="LO67" s="647"/>
      <c r="LP67" s="647"/>
      <c r="LQ67" s="647"/>
      <c r="LR67" s="647"/>
      <c r="LS67" s="647"/>
      <c r="LT67" s="647"/>
      <c r="LU67" s="647"/>
      <c r="LV67" s="647"/>
      <c r="LW67" s="647"/>
      <c r="LX67" s="647"/>
      <c r="LY67" s="647"/>
      <c r="LZ67" s="647"/>
      <c r="MA67" s="647"/>
      <c r="MB67" s="647"/>
      <c r="MC67" s="647"/>
      <c r="MD67" s="647"/>
      <c r="ME67" s="647"/>
      <c r="MF67" s="647"/>
      <c r="MG67" s="647"/>
      <c r="MH67" s="647"/>
      <c r="MI67" s="647"/>
      <c r="MJ67" s="647"/>
      <c r="MK67" s="647"/>
      <c r="ML67" s="647"/>
      <c r="MM67" s="647"/>
      <c r="MN67" s="647"/>
      <c r="MO67" s="647"/>
      <c r="MP67" s="647"/>
      <c r="MQ67" s="647"/>
      <c r="MR67" s="647"/>
      <c r="MS67" s="647"/>
      <c r="MT67" s="647"/>
      <c r="MU67" s="647"/>
      <c r="MV67" s="647"/>
      <c r="MW67" s="647"/>
      <c r="MX67" s="647"/>
      <c r="MY67" s="647"/>
      <c r="MZ67" s="647"/>
      <c r="NA67" s="647"/>
      <c r="NB67" s="647"/>
      <c r="NC67" s="647"/>
      <c r="ND67" s="647"/>
      <c r="NE67" s="647"/>
      <c r="NF67" s="647"/>
      <c r="NG67" s="647"/>
      <c r="NH67" s="647"/>
      <c r="NI67" s="647"/>
      <c r="NJ67" s="647"/>
      <c r="NK67" s="647"/>
      <c r="NL67" s="647"/>
      <c r="NM67" s="647"/>
      <c r="NN67" s="647"/>
      <c r="NO67" s="647"/>
      <c r="NP67" s="647"/>
      <c r="NQ67" s="647"/>
      <c r="NR67" s="647"/>
      <c r="NS67" s="647"/>
      <c r="NT67" s="647"/>
      <c r="NU67" s="647"/>
      <c r="NV67" s="647"/>
      <c r="NW67" s="647"/>
      <c r="NX67" s="647"/>
      <c r="NY67" s="647"/>
      <c r="NZ67" s="647"/>
      <c r="OA67" s="647"/>
      <c r="OB67" s="647"/>
      <c r="OC67" s="647"/>
      <c r="OD67" s="647"/>
      <c r="OE67" s="647"/>
      <c r="OF67" s="647"/>
      <c r="OG67" s="647"/>
      <c r="OH67" s="647"/>
      <c r="OI67" s="647"/>
      <c r="OJ67" s="647"/>
      <c r="OK67" s="647"/>
      <c r="OL67" s="647"/>
      <c r="OM67" s="647"/>
      <c r="ON67" s="647"/>
      <c r="OO67" s="647"/>
      <c r="OP67" s="647"/>
      <c r="OQ67" s="647"/>
      <c r="OR67" s="647"/>
      <c r="OS67" s="647"/>
      <c r="OT67" s="647"/>
      <c r="OU67" s="647"/>
      <c r="OV67" s="647"/>
      <c r="OW67" s="647"/>
      <c r="OX67" s="647"/>
      <c r="OY67" s="647"/>
      <c r="OZ67" s="647"/>
      <c r="PA67" s="647"/>
      <c r="PB67" s="647"/>
      <c r="PC67" s="647"/>
      <c r="PD67" s="647"/>
      <c r="PE67" s="647"/>
      <c r="PF67" s="647"/>
      <c r="PG67" s="647"/>
      <c r="PH67" s="647"/>
      <c r="PI67" s="647"/>
      <c r="PJ67" s="647"/>
      <c r="PK67" s="647"/>
      <c r="PL67" s="647"/>
      <c r="PM67" s="647"/>
      <c r="PN67" s="647"/>
      <c r="PO67" s="647"/>
      <c r="PP67" s="647"/>
      <c r="PQ67" s="647"/>
      <c r="PR67" s="647"/>
      <c r="PS67" s="647"/>
      <c r="PT67" s="647"/>
      <c r="PU67" s="647"/>
      <c r="PV67" s="647"/>
      <c r="PW67" s="647"/>
      <c r="PX67" s="647"/>
      <c r="PY67" s="647"/>
      <c r="PZ67" s="647"/>
      <c r="QA67" s="647"/>
      <c r="QB67" s="647"/>
      <c r="QC67" s="647"/>
      <c r="QD67" s="647"/>
      <c r="QE67" s="647"/>
      <c r="QF67" s="647"/>
      <c r="QG67" s="647"/>
      <c r="QH67" s="647"/>
      <c r="QI67" s="647"/>
      <c r="QJ67" s="647"/>
      <c r="QK67" s="647"/>
      <c r="QL67" s="647"/>
      <c r="QM67" s="647"/>
      <c r="QN67" s="647"/>
      <c r="QO67" s="647"/>
      <c r="QP67" s="647"/>
      <c r="QQ67" s="647"/>
      <c r="QR67" s="647"/>
      <c r="QS67" s="647"/>
      <c r="QT67" s="647"/>
      <c r="QU67" s="647"/>
      <c r="QV67" s="647"/>
      <c r="QW67" s="647"/>
      <c r="QX67" s="647"/>
      <c r="QY67" s="647"/>
      <c r="QZ67" s="647"/>
      <c r="RA67" s="647"/>
      <c r="RB67" s="647"/>
      <c r="RC67" s="647"/>
      <c r="RD67" s="647"/>
      <c r="RE67" s="647"/>
      <c r="RF67" s="647"/>
      <c r="RG67" s="647"/>
      <c r="RH67" s="647"/>
      <c r="RI67" s="647"/>
      <c r="RJ67" s="647"/>
      <c r="RK67" s="647"/>
      <c r="RL67" s="647"/>
      <c r="RM67" s="647"/>
      <c r="RN67" s="647"/>
      <c r="RO67" s="647"/>
      <c r="RP67" s="647"/>
      <c r="RQ67" s="647"/>
      <c r="RR67" s="647"/>
      <c r="RS67" s="647"/>
      <c r="RT67" s="647"/>
      <c r="RU67" s="647"/>
      <c r="RV67" s="647"/>
      <c r="RW67" s="647"/>
      <c r="RX67" s="647"/>
      <c r="RY67" s="647"/>
      <c r="RZ67" s="647"/>
      <c r="SA67" s="647"/>
      <c r="SB67" s="647"/>
      <c r="SC67" s="647"/>
      <c r="SD67" s="647"/>
      <c r="SE67" s="647"/>
      <c r="SF67" s="647"/>
      <c r="SG67" s="647"/>
      <c r="SH67" s="647"/>
      <c r="SI67" s="647"/>
      <c r="SJ67" s="647"/>
      <c r="SK67" s="647"/>
      <c r="SL67" s="647"/>
      <c r="SM67" s="647"/>
      <c r="SN67" s="647"/>
      <c r="SO67" s="647"/>
      <c r="SP67" s="647"/>
      <c r="SQ67" s="647"/>
      <c r="SR67" s="647"/>
      <c r="SS67" s="647"/>
      <c r="ST67" s="647"/>
      <c r="SU67" s="647"/>
      <c r="SV67" s="647"/>
      <c r="SW67" s="647"/>
      <c r="SX67" s="647"/>
      <c r="SY67" s="647"/>
      <c r="SZ67" s="647"/>
      <c r="TA67" s="647"/>
      <c r="TB67" s="647"/>
      <c r="TC67" s="647"/>
      <c r="TD67" s="647"/>
      <c r="TE67" s="647"/>
      <c r="TF67" s="647"/>
      <c r="TG67" s="647"/>
      <c r="TH67" s="647"/>
      <c r="TI67" s="647"/>
      <c r="TJ67" s="647"/>
      <c r="TK67" s="647"/>
      <c r="TL67" s="647"/>
      <c r="TM67" s="647"/>
      <c r="TN67" s="647"/>
      <c r="TO67" s="647"/>
      <c r="TP67" s="647"/>
      <c r="TQ67" s="647"/>
      <c r="TR67" s="647"/>
      <c r="TS67" s="647"/>
      <c r="TT67" s="647"/>
      <c r="TU67" s="647"/>
      <c r="TV67" s="647"/>
      <c r="TW67" s="647"/>
      <c r="TX67" s="647"/>
      <c r="TY67" s="647"/>
      <c r="TZ67" s="647"/>
      <c r="UA67" s="647"/>
      <c r="UB67" s="647"/>
      <c r="UC67" s="647"/>
      <c r="UD67" s="647"/>
      <c r="UE67" s="647"/>
      <c r="UF67" s="647"/>
      <c r="UG67" s="647"/>
      <c r="UH67" s="647"/>
      <c r="UI67" s="647"/>
      <c r="UJ67" s="647"/>
      <c r="UK67" s="647"/>
      <c r="UL67" s="647"/>
      <c r="UM67" s="647"/>
      <c r="UN67" s="647"/>
      <c r="UO67" s="647"/>
      <c r="UP67" s="647"/>
      <c r="UQ67" s="647"/>
      <c r="UR67" s="647"/>
      <c r="US67" s="647"/>
      <c r="UT67" s="647"/>
      <c r="UU67" s="647"/>
      <c r="UV67" s="647"/>
      <c r="UW67" s="647"/>
      <c r="UX67" s="647"/>
      <c r="UY67" s="647"/>
      <c r="UZ67" s="647"/>
      <c r="VA67" s="647"/>
      <c r="VB67" s="647"/>
      <c r="VC67" s="647"/>
      <c r="VD67" s="647"/>
      <c r="VE67" s="647"/>
      <c r="VF67" s="647"/>
      <c r="VG67" s="647"/>
      <c r="VH67" s="647"/>
      <c r="VI67" s="647"/>
      <c r="VJ67" s="647"/>
      <c r="VK67" s="647"/>
      <c r="VL67" s="647"/>
      <c r="VM67" s="647"/>
      <c r="VN67" s="647"/>
      <c r="VO67" s="647"/>
      <c r="VP67" s="647"/>
      <c r="VQ67" s="647"/>
      <c r="VR67" s="647"/>
      <c r="VS67" s="647"/>
      <c r="VT67" s="647"/>
      <c r="VU67" s="647"/>
      <c r="VV67" s="647"/>
      <c r="VW67" s="647"/>
      <c r="VX67" s="647"/>
      <c r="VY67" s="647"/>
      <c r="VZ67" s="647"/>
      <c r="WA67" s="647"/>
      <c r="WB67" s="647"/>
      <c r="WC67" s="647"/>
      <c r="WD67" s="647"/>
      <c r="WE67" s="647"/>
      <c r="WF67" s="647"/>
      <c r="WG67" s="647"/>
      <c r="WH67" s="647"/>
      <c r="WI67" s="647"/>
      <c r="WJ67" s="647"/>
      <c r="WK67" s="647"/>
      <c r="WL67" s="647"/>
      <c r="WM67" s="647"/>
      <c r="WN67" s="647"/>
      <c r="WO67" s="647"/>
      <c r="WP67" s="647"/>
      <c r="WQ67" s="647"/>
      <c r="WR67" s="647"/>
      <c r="WS67" s="647"/>
      <c r="WT67" s="647"/>
      <c r="WU67" s="647"/>
      <c r="WV67" s="647"/>
      <c r="WW67" s="647"/>
      <c r="WX67" s="647"/>
      <c r="WY67" s="647"/>
      <c r="WZ67" s="647"/>
      <c r="XA67" s="647"/>
      <c r="XB67" s="647"/>
      <c r="XC67" s="647"/>
      <c r="XD67" s="647"/>
      <c r="XE67" s="647"/>
      <c r="XF67" s="647"/>
      <c r="XG67" s="647"/>
      <c r="XH67" s="647"/>
      <c r="XI67" s="647"/>
      <c r="XJ67" s="647"/>
      <c r="XK67" s="647"/>
      <c r="XL67" s="647"/>
      <c r="XM67" s="647"/>
      <c r="XN67" s="647"/>
      <c r="XO67" s="647"/>
      <c r="XP67" s="647"/>
      <c r="XQ67" s="647"/>
      <c r="XR67" s="647"/>
      <c r="XS67" s="647"/>
      <c r="XT67" s="647"/>
      <c r="XU67" s="647"/>
      <c r="XV67" s="647"/>
      <c r="XW67" s="647"/>
      <c r="XX67" s="647"/>
      <c r="XY67" s="647"/>
      <c r="XZ67" s="647"/>
      <c r="YA67" s="647"/>
      <c r="YB67" s="647"/>
      <c r="YC67" s="647"/>
      <c r="YD67" s="647"/>
      <c r="YE67" s="647"/>
      <c r="YF67" s="647"/>
      <c r="YG67" s="647"/>
      <c r="YH67" s="647"/>
      <c r="YI67" s="647"/>
      <c r="YJ67" s="647"/>
      <c r="YK67" s="647"/>
      <c r="YL67" s="647"/>
      <c r="YM67" s="647"/>
      <c r="YN67" s="647"/>
      <c r="YO67" s="647"/>
      <c r="YP67" s="647"/>
      <c r="YQ67" s="647"/>
      <c r="YR67" s="647"/>
      <c r="YS67" s="647"/>
      <c r="YT67" s="647"/>
      <c r="YU67" s="647"/>
      <c r="YV67" s="647"/>
      <c r="YW67" s="647"/>
      <c r="YX67" s="647"/>
      <c r="YY67" s="647"/>
      <c r="YZ67" s="647"/>
      <c r="ZA67" s="647"/>
      <c r="ZB67" s="647"/>
      <c r="ZC67" s="647"/>
      <c r="ZD67" s="647"/>
      <c r="ZE67" s="647"/>
      <c r="ZF67" s="647"/>
      <c r="ZG67" s="647"/>
      <c r="ZH67" s="647"/>
      <c r="ZI67" s="647"/>
      <c r="ZJ67" s="647"/>
      <c r="ZK67" s="647"/>
      <c r="ZL67" s="647"/>
      <c r="ZM67" s="647"/>
      <c r="ZN67" s="647"/>
      <c r="ZO67" s="647"/>
      <c r="ZP67" s="647"/>
      <c r="ZQ67" s="647"/>
      <c r="ZR67" s="647"/>
      <c r="ZS67" s="647"/>
      <c r="ZT67" s="647"/>
      <c r="ZU67" s="647"/>
      <c r="ZV67" s="647"/>
      <c r="ZW67" s="647"/>
      <c r="ZX67" s="647"/>
      <c r="ZY67" s="647"/>
      <c r="ZZ67" s="647"/>
      <c r="AAA67" s="647"/>
      <c r="AAB67" s="647"/>
      <c r="AAC67" s="647"/>
      <c r="AAD67" s="647"/>
      <c r="AAE67" s="647"/>
      <c r="AAF67" s="647"/>
      <c r="AAG67" s="647"/>
      <c r="AAH67" s="647"/>
      <c r="AAI67" s="647"/>
      <c r="AAJ67" s="647"/>
      <c r="AAK67" s="647"/>
      <c r="AAL67" s="647"/>
      <c r="AAM67" s="647"/>
      <c r="AAN67" s="647"/>
      <c r="AAO67" s="647"/>
      <c r="AAP67" s="647"/>
      <c r="AAQ67" s="647"/>
      <c r="AAR67" s="647"/>
      <c r="AAS67" s="647"/>
      <c r="AAT67" s="647"/>
      <c r="AAU67" s="647"/>
      <c r="AAV67" s="647"/>
      <c r="AAW67" s="647"/>
      <c r="AAX67" s="647"/>
      <c r="AAY67" s="647"/>
      <c r="AAZ67" s="647"/>
      <c r="ABA67" s="647"/>
      <c r="ABB67" s="647"/>
      <c r="ABC67" s="647"/>
      <c r="ABD67" s="647"/>
      <c r="ABE67" s="647"/>
      <c r="ABF67" s="647"/>
      <c r="ABG67" s="647"/>
      <c r="ABH67" s="647"/>
      <c r="ABI67" s="647"/>
      <c r="ABJ67" s="647"/>
      <c r="ABK67" s="647"/>
      <c r="ABL67" s="647"/>
      <c r="ABM67" s="647"/>
      <c r="ABN67" s="647"/>
      <c r="ABO67" s="647"/>
      <c r="ABP67" s="647"/>
      <c r="ABQ67" s="647"/>
      <c r="ABR67" s="647"/>
      <c r="ABS67" s="647"/>
      <c r="ABT67" s="647"/>
      <c r="ABU67" s="647"/>
      <c r="ABV67" s="647"/>
      <c r="ABW67" s="647"/>
      <c r="ABX67" s="647"/>
      <c r="ABY67" s="647"/>
      <c r="ABZ67" s="647"/>
      <c r="ACA67" s="647"/>
      <c r="ACB67" s="647"/>
      <c r="ACC67" s="647"/>
      <c r="ACD67" s="647"/>
      <c r="ACE67" s="647"/>
      <c r="ACF67" s="647"/>
      <c r="ACG67" s="647"/>
      <c r="ACH67" s="647"/>
      <c r="ACI67" s="647"/>
      <c r="ACJ67" s="647"/>
      <c r="ACK67" s="647"/>
      <c r="ACL67" s="647"/>
      <c r="ACM67" s="647"/>
      <c r="ACN67" s="647"/>
      <c r="ACO67" s="647"/>
      <c r="ACP67" s="647"/>
      <c r="ACQ67" s="647"/>
      <c r="ACR67" s="647"/>
      <c r="ACS67" s="647"/>
      <c r="ACT67" s="647"/>
      <c r="ACU67" s="647"/>
      <c r="ACV67" s="647"/>
      <c r="ACW67" s="647"/>
      <c r="ACX67" s="647"/>
      <c r="ACY67" s="647"/>
      <c r="ACZ67" s="647"/>
      <c r="ADA67" s="647"/>
      <c r="ADB67" s="647"/>
      <c r="ADC67" s="647"/>
      <c r="ADD67" s="647"/>
      <c r="ADE67" s="647"/>
      <c r="ADF67" s="647"/>
      <c r="ADG67" s="647"/>
      <c r="ADH67" s="647"/>
      <c r="ADI67" s="647"/>
      <c r="ADJ67" s="647"/>
      <c r="ADK67" s="647"/>
      <c r="ADL67" s="647"/>
      <c r="ADM67" s="647"/>
      <c r="ADN67" s="647"/>
      <c r="ADO67" s="647"/>
      <c r="ADP67" s="647"/>
      <c r="ADQ67" s="647"/>
      <c r="ADR67" s="647"/>
      <c r="ADS67" s="647"/>
      <c r="ADT67" s="647"/>
      <c r="ADU67" s="647"/>
      <c r="ADV67" s="647"/>
      <c r="ADW67" s="647"/>
      <c r="ADX67" s="647"/>
      <c r="ADY67" s="647"/>
      <c r="ADZ67" s="647"/>
      <c r="AEA67" s="647"/>
      <c r="AEB67" s="647"/>
      <c r="AEC67" s="647"/>
      <c r="AED67" s="647"/>
      <c r="AEE67" s="647"/>
      <c r="AEF67" s="647"/>
      <c r="AEG67" s="647"/>
      <c r="AEH67" s="647"/>
      <c r="AEI67" s="647"/>
      <c r="AEJ67" s="647"/>
      <c r="AEK67" s="647"/>
      <c r="AEL67" s="647"/>
      <c r="AEM67" s="647"/>
      <c r="AEN67" s="647"/>
      <c r="AEO67" s="647"/>
      <c r="AEP67" s="647"/>
      <c r="AEQ67" s="647"/>
      <c r="AER67" s="647"/>
      <c r="AES67" s="647"/>
      <c r="AET67" s="647"/>
      <c r="AEU67" s="647"/>
      <c r="AEV67" s="647"/>
      <c r="AEW67" s="647"/>
      <c r="AEX67" s="647"/>
      <c r="AEY67" s="647"/>
      <c r="AEZ67" s="647"/>
      <c r="AFA67" s="647"/>
      <c r="AFB67" s="647"/>
      <c r="AFC67" s="647"/>
      <c r="AFD67" s="647"/>
      <c r="AFE67" s="647"/>
      <c r="AFF67" s="647"/>
      <c r="AFG67" s="647"/>
      <c r="AFH67" s="647"/>
      <c r="AFI67" s="647"/>
      <c r="AFJ67" s="647"/>
      <c r="AFK67" s="647"/>
      <c r="AFL67" s="647"/>
      <c r="AFM67" s="647"/>
      <c r="AFN67" s="647"/>
      <c r="AFO67" s="647"/>
      <c r="AFP67" s="647"/>
      <c r="AFQ67" s="647"/>
      <c r="AFR67" s="647"/>
      <c r="AFS67" s="647"/>
      <c r="AFT67" s="647"/>
      <c r="AFU67" s="647"/>
      <c r="AFV67" s="647"/>
      <c r="AFW67" s="647"/>
      <c r="AFX67" s="647"/>
      <c r="AFY67" s="647"/>
      <c r="AFZ67" s="647"/>
      <c r="AGA67" s="647"/>
      <c r="AGB67" s="647"/>
      <c r="AGC67" s="647"/>
      <c r="AGD67" s="647"/>
      <c r="AGE67" s="647"/>
      <c r="AGF67" s="647"/>
      <c r="AGG67" s="647"/>
      <c r="AGH67" s="647"/>
      <c r="AGI67" s="647"/>
      <c r="AGJ67" s="647"/>
      <c r="AGK67" s="647"/>
      <c r="AGL67" s="647"/>
      <c r="AGM67" s="647"/>
      <c r="AGN67" s="647"/>
      <c r="AGO67" s="647"/>
      <c r="AGP67" s="647"/>
      <c r="AGQ67" s="647"/>
      <c r="AGR67" s="647"/>
      <c r="AGS67" s="647"/>
      <c r="AGT67" s="647"/>
      <c r="AGU67" s="647"/>
      <c r="AGV67" s="647"/>
      <c r="AGW67" s="647"/>
      <c r="AGX67" s="647"/>
      <c r="AGY67" s="647"/>
      <c r="AGZ67" s="647"/>
      <c r="AHA67" s="647"/>
      <c r="AHB67" s="647"/>
      <c r="AHC67" s="647"/>
      <c r="AHD67" s="647"/>
      <c r="AHE67" s="647"/>
      <c r="AHF67" s="647"/>
      <c r="AHG67" s="647"/>
      <c r="AHH67" s="647"/>
      <c r="AHI67" s="647"/>
      <c r="AHJ67" s="647"/>
      <c r="AHK67" s="647"/>
      <c r="AHL67" s="647"/>
      <c r="AHM67" s="647"/>
      <c r="AHN67" s="647"/>
      <c r="AHO67" s="647"/>
      <c r="AHP67" s="647"/>
      <c r="AHQ67" s="647"/>
      <c r="AHR67" s="647"/>
      <c r="AHS67" s="647"/>
      <c r="AHT67" s="647"/>
      <c r="AHU67" s="647"/>
      <c r="AHV67" s="647"/>
      <c r="AHW67" s="647"/>
      <c r="AHX67" s="647"/>
      <c r="AHY67" s="647"/>
      <c r="AHZ67" s="647"/>
      <c r="AIA67" s="647"/>
      <c r="AIB67" s="647"/>
      <c r="AIC67" s="647"/>
      <c r="AID67" s="647"/>
      <c r="AIE67" s="647"/>
      <c r="AIF67" s="647"/>
      <c r="AIG67" s="647"/>
      <c r="AIH67" s="647"/>
      <c r="AII67" s="647"/>
      <c r="AIJ67" s="647"/>
      <c r="AIK67" s="647"/>
      <c r="AIL67" s="647"/>
      <c r="AIM67" s="647"/>
      <c r="AIN67" s="647"/>
      <c r="AIO67" s="647"/>
      <c r="AIP67" s="647"/>
      <c r="AIQ67" s="647"/>
      <c r="AIR67" s="647"/>
      <c r="AIS67" s="647"/>
      <c r="AIT67" s="647"/>
      <c r="AIU67" s="647"/>
      <c r="AIV67" s="647"/>
      <c r="AIW67" s="647"/>
      <c r="AIX67" s="647"/>
      <c r="AIY67" s="647"/>
      <c r="AIZ67" s="647"/>
      <c r="AJA67" s="647"/>
      <c r="AJB67" s="647"/>
      <c r="AJC67" s="647"/>
      <c r="AJD67" s="647"/>
      <c r="AJE67" s="647"/>
      <c r="AJF67" s="647"/>
      <c r="AJG67" s="647"/>
      <c r="AJH67" s="647"/>
      <c r="AJI67" s="647"/>
      <c r="AJJ67" s="647"/>
      <c r="AJK67" s="647"/>
      <c r="AJL67" s="647"/>
      <c r="AJM67" s="647"/>
      <c r="AJN67" s="647"/>
      <c r="AJO67" s="647"/>
      <c r="AJP67" s="647"/>
      <c r="AJQ67" s="647"/>
      <c r="AJR67" s="647"/>
      <c r="AJS67" s="647"/>
      <c r="AJT67" s="647"/>
      <c r="AJU67" s="647"/>
      <c r="AJV67" s="647"/>
      <c r="AJW67" s="647"/>
      <c r="AJX67" s="647"/>
      <c r="AJY67" s="647"/>
      <c r="AJZ67" s="647"/>
      <c r="AKA67" s="647"/>
      <c r="AKB67" s="647"/>
      <c r="AKC67" s="647"/>
      <c r="AKD67" s="647"/>
      <c r="AKE67" s="647"/>
      <c r="AKF67" s="647"/>
      <c r="AKG67" s="647"/>
      <c r="AKH67" s="647"/>
      <c r="AKI67" s="647"/>
      <c r="AKJ67" s="647"/>
      <c r="AKK67" s="647"/>
      <c r="AKL67" s="647"/>
      <c r="AKM67" s="647"/>
      <c r="AKN67" s="647"/>
      <c r="AKO67" s="647"/>
      <c r="AKP67" s="647"/>
      <c r="AKQ67" s="647"/>
      <c r="AKR67" s="647"/>
      <c r="AKS67" s="647"/>
      <c r="AKT67" s="647"/>
      <c r="AKU67" s="647"/>
      <c r="AKV67" s="647"/>
      <c r="AKW67" s="647"/>
      <c r="AKX67" s="647"/>
      <c r="AKY67" s="647"/>
      <c r="AKZ67" s="647"/>
      <c r="ALA67" s="647"/>
      <c r="ALB67" s="647"/>
      <c r="ALC67" s="647"/>
      <c r="ALD67" s="647"/>
      <c r="ALE67" s="647"/>
      <c r="ALF67" s="647"/>
      <c r="ALG67" s="647"/>
      <c r="ALH67" s="647"/>
      <c r="ALI67" s="647"/>
      <c r="ALJ67" s="647"/>
      <c r="ALK67" s="647"/>
      <c r="ALL67" s="647"/>
      <c r="ALM67" s="647"/>
      <c r="ALN67" s="647"/>
      <c r="ALO67" s="647"/>
      <c r="ALP67" s="647"/>
      <c r="ALQ67" s="647"/>
      <c r="ALR67" s="647"/>
      <c r="ALS67" s="647"/>
      <c r="ALT67" s="647"/>
      <c r="ALU67" s="647"/>
      <c r="ALV67" s="647"/>
      <c r="ALW67" s="647"/>
      <c r="ALX67" s="647"/>
      <c r="ALY67" s="647"/>
      <c r="ALZ67" s="647"/>
      <c r="AMA67" s="647"/>
      <c r="AMB67" s="647"/>
      <c r="AMC67" s="647"/>
      <c r="AMD67" s="647"/>
      <c r="AME67" s="647"/>
      <c r="AMF67" s="647"/>
      <c r="AMG67" s="647"/>
      <c r="AMH67" s="647"/>
      <c r="AMI67" s="647"/>
      <c r="AMJ67" s="647"/>
      <c r="AMK67" s="647"/>
      <c r="AML67" s="647"/>
      <c r="AMM67" s="647"/>
      <c r="AMN67" s="647"/>
      <c r="AMO67" s="647"/>
      <c r="AMP67" s="647"/>
      <c r="AMQ67" s="647"/>
      <c r="AMR67" s="647"/>
      <c r="AMS67" s="647"/>
      <c r="AMT67" s="647"/>
      <c r="AMU67" s="647"/>
      <c r="AMV67" s="647"/>
      <c r="AMW67" s="647"/>
      <c r="AMX67" s="647"/>
      <c r="AMY67" s="647"/>
      <c r="AMZ67" s="647"/>
      <c r="ANA67" s="647"/>
      <c r="ANB67" s="647"/>
      <c r="ANC67" s="647"/>
      <c r="AND67" s="647"/>
      <c r="ANE67" s="647"/>
      <c r="ANF67" s="647"/>
      <c r="ANG67" s="647"/>
      <c r="ANH67" s="647"/>
      <c r="ANI67" s="647"/>
      <c r="ANJ67" s="647"/>
      <c r="ANK67" s="647"/>
      <c r="ANL67" s="647"/>
      <c r="ANM67" s="647"/>
      <c r="ANN67" s="647"/>
      <c r="ANO67" s="647"/>
      <c r="ANP67" s="647"/>
      <c r="ANQ67" s="647"/>
      <c r="ANR67" s="647"/>
      <c r="ANS67" s="647"/>
      <c r="ANT67" s="647"/>
      <c r="ANU67" s="647"/>
      <c r="ANV67" s="647"/>
      <c r="ANW67" s="647"/>
      <c r="ANX67" s="647"/>
      <c r="ANY67" s="647"/>
      <c r="ANZ67" s="647"/>
      <c r="AOA67" s="647"/>
      <c r="AOB67" s="647"/>
      <c r="AOC67" s="647"/>
      <c r="AOD67" s="647"/>
      <c r="AOE67" s="647"/>
      <c r="AOF67" s="647"/>
      <c r="AOG67" s="647"/>
      <c r="AOH67" s="647"/>
      <c r="AOI67" s="647"/>
      <c r="AOJ67" s="647"/>
      <c r="AOK67" s="647"/>
      <c r="AOL67" s="647"/>
      <c r="AOM67" s="647"/>
      <c r="AON67" s="647"/>
      <c r="AOO67" s="647"/>
      <c r="AOP67" s="647"/>
      <c r="AOQ67" s="647"/>
      <c r="AOR67" s="647"/>
      <c r="AOS67" s="647"/>
      <c r="AOT67" s="647"/>
      <c r="AOU67" s="647"/>
      <c r="AOV67" s="647"/>
      <c r="AOW67" s="647"/>
      <c r="AOX67" s="647"/>
      <c r="AOY67" s="647"/>
      <c r="AOZ67" s="647"/>
      <c r="APA67" s="647"/>
      <c r="APB67" s="647"/>
      <c r="APC67" s="647"/>
      <c r="APD67" s="647"/>
      <c r="APE67" s="647"/>
      <c r="APF67" s="647"/>
      <c r="APG67" s="647"/>
      <c r="APH67" s="647"/>
      <c r="API67" s="647"/>
      <c r="APJ67" s="647"/>
      <c r="APK67" s="647"/>
      <c r="APL67" s="647"/>
      <c r="APM67" s="647"/>
      <c r="APN67" s="647"/>
      <c r="APO67" s="647"/>
      <c r="APP67" s="647"/>
      <c r="APQ67" s="647"/>
      <c r="APR67" s="647"/>
      <c r="APS67" s="647"/>
      <c r="APT67" s="647"/>
      <c r="APU67" s="647"/>
      <c r="APV67" s="647"/>
      <c r="APW67" s="647"/>
      <c r="APX67" s="647"/>
      <c r="APY67" s="647"/>
      <c r="APZ67" s="647"/>
      <c r="AQA67" s="647"/>
      <c r="AQB67" s="647"/>
      <c r="AQC67" s="647"/>
      <c r="AQD67" s="647"/>
      <c r="AQE67" s="647"/>
      <c r="AQF67" s="647"/>
      <c r="AQG67" s="647"/>
      <c r="AQH67" s="647"/>
      <c r="AQI67" s="647"/>
      <c r="AQJ67" s="647"/>
      <c r="AQK67" s="647"/>
      <c r="AQL67" s="647"/>
      <c r="AQM67" s="647"/>
      <c r="AQN67" s="647"/>
      <c r="AQO67" s="647"/>
      <c r="AQP67" s="647"/>
      <c r="AQQ67" s="647"/>
      <c r="AQR67" s="647"/>
      <c r="AQS67" s="647"/>
      <c r="AQT67" s="647"/>
      <c r="AQU67" s="647"/>
      <c r="AQV67" s="647"/>
      <c r="AQW67" s="647"/>
      <c r="AQX67" s="647"/>
      <c r="AQY67" s="647"/>
      <c r="AQZ67" s="647"/>
      <c r="ARA67" s="647"/>
      <c r="ARB67" s="647"/>
      <c r="ARC67" s="647"/>
      <c r="ARD67" s="647"/>
      <c r="ARE67" s="647"/>
      <c r="ARF67" s="647"/>
      <c r="ARG67" s="647"/>
      <c r="ARH67" s="647"/>
      <c r="ARI67" s="647"/>
      <c r="ARJ67" s="647"/>
      <c r="ARK67" s="647"/>
      <c r="ARL67" s="647"/>
      <c r="ARM67" s="647"/>
      <c r="ARN67" s="647"/>
      <c r="ARO67" s="647"/>
      <c r="ARP67" s="647"/>
      <c r="ARQ67" s="647"/>
      <c r="ARR67" s="647"/>
      <c r="ARS67" s="647"/>
      <c r="ART67" s="647"/>
      <c r="ARU67" s="647"/>
      <c r="ARV67" s="647"/>
      <c r="ARW67" s="647"/>
      <c r="ARX67" s="647"/>
      <c r="ARY67" s="647"/>
      <c r="ARZ67" s="647"/>
      <c r="ASA67" s="647"/>
      <c r="ASB67" s="647"/>
      <c r="ASC67" s="647"/>
      <c r="ASD67" s="647"/>
      <c r="ASE67" s="647"/>
      <c r="ASF67" s="647"/>
      <c r="ASG67" s="647"/>
      <c r="ASH67" s="647"/>
      <c r="ASI67" s="647"/>
      <c r="ASJ67" s="647"/>
      <c r="ASK67" s="647"/>
      <c r="ASL67" s="647"/>
      <c r="ASM67" s="647"/>
      <c r="ASN67" s="647"/>
      <c r="ASO67" s="647"/>
      <c r="ASP67" s="647"/>
      <c r="ASQ67" s="647"/>
      <c r="ASR67" s="647"/>
      <c r="ASS67" s="647"/>
      <c r="AST67" s="647"/>
      <c r="ASU67" s="647"/>
      <c r="ASV67" s="647"/>
      <c r="ASW67" s="647"/>
      <c r="ASX67" s="647"/>
      <c r="ASY67" s="647"/>
      <c r="ASZ67" s="647"/>
      <c r="ATA67" s="647"/>
      <c r="ATB67" s="647"/>
      <c r="ATC67" s="647"/>
      <c r="ATD67" s="647"/>
      <c r="ATE67" s="647"/>
      <c r="ATF67" s="647"/>
      <c r="ATG67" s="647"/>
      <c r="ATH67" s="647"/>
      <c r="ATI67" s="647"/>
      <c r="ATJ67" s="647"/>
      <c r="ATK67" s="647"/>
      <c r="ATL67" s="647"/>
      <c r="ATM67" s="647"/>
      <c r="ATN67" s="647"/>
      <c r="ATO67" s="647"/>
      <c r="ATP67" s="647"/>
      <c r="ATQ67" s="647"/>
      <c r="ATR67" s="647"/>
      <c r="ATS67" s="647"/>
      <c r="ATT67" s="647"/>
      <c r="ATU67" s="647"/>
      <c r="ATV67" s="647"/>
      <c r="ATW67" s="647"/>
      <c r="ATX67" s="647"/>
      <c r="ATY67" s="647"/>
      <c r="ATZ67" s="647"/>
      <c r="AUA67" s="647"/>
      <c r="AUB67" s="647"/>
      <c r="AUC67" s="647"/>
      <c r="AUD67" s="647"/>
      <c r="AUE67" s="647"/>
      <c r="AUF67" s="647"/>
      <c r="AUG67" s="647"/>
      <c r="AUH67" s="647"/>
      <c r="AUI67" s="647"/>
      <c r="AUJ67" s="647"/>
      <c r="AUK67" s="647"/>
      <c r="AUL67" s="647"/>
      <c r="AUM67" s="647"/>
      <c r="AUN67" s="647"/>
      <c r="AUO67" s="647"/>
      <c r="AUP67" s="647"/>
      <c r="AUQ67" s="647"/>
      <c r="AUR67" s="647"/>
      <c r="AUS67" s="647"/>
      <c r="AUT67" s="647"/>
      <c r="AUU67" s="647"/>
      <c r="AUV67" s="647"/>
      <c r="AUW67" s="647"/>
      <c r="AUX67" s="647"/>
      <c r="AUY67" s="647"/>
      <c r="AUZ67" s="647"/>
      <c r="AVA67" s="647"/>
      <c r="AVB67" s="647"/>
      <c r="AVC67" s="647"/>
      <c r="AVD67" s="647"/>
      <c r="AVE67" s="647"/>
      <c r="AVF67" s="647"/>
      <c r="AVG67" s="647"/>
      <c r="AVH67" s="647"/>
      <c r="AVI67" s="647"/>
      <c r="AVJ67" s="647"/>
      <c r="AVK67" s="647"/>
      <c r="AVL67" s="647"/>
      <c r="AVM67" s="647"/>
      <c r="AVN67" s="647"/>
      <c r="AVO67" s="647"/>
      <c r="AVP67" s="647"/>
      <c r="AVQ67" s="647"/>
      <c r="AVR67" s="647"/>
      <c r="AVS67" s="647"/>
      <c r="AVT67" s="647"/>
      <c r="AVU67" s="647"/>
      <c r="AVV67" s="647"/>
      <c r="AVW67" s="647"/>
      <c r="AVX67" s="647"/>
      <c r="AVY67" s="647"/>
      <c r="AVZ67" s="647"/>
      <c r="AWA67" s="647"/>
      <c r="AWB67" s="647"/>
      <c r="AWC67" s="647"/>
      <c r="AWD67" s="647"/>
      <c r="AWE67" s="647"/>
      <c r="AWF67" s="647"/>
      <c r="AWG67" s="647"/>
      <c r="AWH67" s="647"/>
      <c r="AWI67" s="647"/>
      <c r="AWJ67" s="647"/>
      <c r="AWK67" s="647"/>
      <c r="AWL67" s="647"/>
      <c r="AWM67" s="647"/>
      <c r="AWN67" s="647"/>
      <c r="AWO67" s="647"/>
      <c r="AWP67" s="647"/>
      <c r="AWQ67" s="647"/>
      <c r="AWR67" s="647"/>
      <c r="AWS67" s="647"/>
      <c r="AWT67" s="647"/>
      <c r="AWU67" s="647"/>
      <c r="AWV67" s="647"/>
      <c r="AWW67" s="647"/>
      <c r="AWX67" s="647"/>
      <c r="AWY67" s="647"/>
      <c r="AWZ67" s="647"/>
      <c r="AXA67" s="647"/>
      <c r="AXB67" s="647"/>
      <c r="AXC67" s="647"/>
      <c r="AXD67" s="647"/>
      <c r="AXE67" s="647"/>
      <c r="AXF67" s="647"/>
      <c r="AXG67" s="647"/>
      <c r="AXH67" s="647"/>
      <c r="AXI67" s="647"/>
      <c r="AXJ67" s="647"/>
      <c r="AXK67" s="647"/>
      <c r="AXL67" s="647"/>
      <c r="AXM67" s="647"/>
      <c r="AXN67" s="647"/>
      <c r="AXO67" s="647"/>
      <c r="AXP67" s="647"/>
      <c r="AXQ67" s="647"/>
      <c r="AXR67" s="647"/>
      <c r="AXS67" s="647"/>
      <c r="AXT67" s="647"/>
      <c r="AXU67" s="647"/>
      <c r="AXV67" s="647"/>
      <c r="AXW67" s="647"/>
      <c r="AXX67" s="647"/>
      <c r="AXY67" s="647"/>
      <c r="AXZ67" s="647"/>
      <c r="AYA67" s="647"/>
      <c r="AYB67" s="647"/>
      <c r="AYC67" s="647"/>
      <c r="AYD67" s="647"/>
      <c r="AYE67" s="647"/>
      <c r="AYF67" s="647"/>
      <c r="AYG67" s="647"/>
      <c r="AYH67" s="647"/>
      <c r="AYI67" s="647"/>
      <c r="AYJ67" s="647"/>
      <c r="AYK67" s="647"/>
      <c r="AYL67" s="647"/>
      <c r="AYM67" s="647"/>
      <c r="AYN67" s="647"/>
      <c r="AYO67" s="647"/>
      <c r="AYP67" s="647"/>
      <c r="AYQ67" s="647"/>
      <c r="AYR67" s="647"/>
      <c r="AYS67" s="647"/>
      <c r="AYT67" s="647"/>
      <c r="AYU67" s="647"/>
      <c r="AYV67" s="647"/>
      <c r="AYW67" s="647"/>
      <c r="AYX67" s="647"/>
      <c r="AYY67" s="647"/>
      <c r="AYZ67" s="647"/>
      <c r="AZA67" s="647"/>
      <c r="AZB67" s="647"/>
      <c r="AZC67" s="647"/>
      <c r="AZD67" s="647"/>
      <c r="AZE67" s="647"/>
      <c r="AZF67" s="647"/>
      <c r="AZG67" s="647"/>
      <c r="AZH67" s="647"/>
      <c r="AZI67" s="647"/>
      <c r="AZJ67" s="647"/>
      <c r="AZK67" s="647"/>
      <c r="AZL67" s="647"/>
      <c r="AZM67" s="647"/>
      <c r="AZN67" s="647"/>
      <c r="AZO67" s="647"/>
      <c r="AZP67" s="647"/>
      <c r="AZQ67" s="647"/>
      <c r="AZR67" s="647"/>
      <c r="AZS67" s="647"/>
      <c r="AZT67" s="647"/>
      <c r="AZU67" s="647"/>
      <c r="AZV67" s="647"/>
      <c r="AZW67" s="647"/>
      <c r="AZX67" s="647"/>
      <c r="AZY67" s="647"/>
      <c r="AZZ67" s="647"/>
      <c r="BAA67" s="647"/>
      <c r="BAB67" s="647"/>
      <c r="BAC67" s="647"/>
      <c r="BAD67" s="647"/>
      <c r="BAE67" s="647"/>
      <c r="BAF67" s="647"/>
      <c r="BAG67" s="647"/>
      <c r="BAH67" s="647"/>
      <c r="BAI67" s="647"/>
      <c r="BAJ67" s="647"/>
      <c r="BAK67" s="647"/>
      <c r="BAL67" s="647"/>
      <c r="BAM67" s="647"/>
      <c r="BAN67" s="647"/>
    </row>
    <row r="68" spans="1:1392" s="689" customFormat="1" ht="24.75" customHeight="1" thickTop="1" thickBot="1">
      <c r="A68" s="656">
        <v>2</v>
      </c>
      <c r="B68" s="657" t="s">
        <v>382</v>
      </c>
      <c r="C68" s="657" t="s">
        <v>386</v>
      </c>
      <c r="D68" s="657" t="s">
        <v>345</v>
      </c>
      <c r="E68" s="657"/>
      <c r="F68" s="657"/>
      <c r="G68" s="657"/>
      <c r="H68" s="658" t="s">
        <v>815</v>
      </c>
      <c r="I68" s="659">
        <f t="shared" ref="I68:L68" si="36">+I69</f>
        <v>0</v>
      </c>
      <c r="J68" s="659">
        <f t="shared" si="36"/>
        <v>0</v>
      </c>
      <c r="K68" s="659">
        <f t="shared" si="36"/>
        <v>0</v>
      </c>
      <c r="L68" s="659">
        <f t="shared" si="36"/>
        <v>0</v>
      </c>
      <c r="M68" s="687"/>
      <c r="N68" s="687"/>
      <c r="O68" s="687"/>
      <c r="P68" s="687"/>
      <c r="Q68" s="687"/>
      <c r="R68" s="687"/>
      <c r="S68" s="687"/>
      <c r="T68" s="687"/>
      <c r="U68" s="687"/>
      <c r="V68" s="687"/>
      <c r="W68" s="687"/>
      <c r="X68" s="687"/>
      <c r="Y68" s="672">
        <f t="shared" si="19"/>
        <v>0</v>
      </c>
      <c r="Z68" s="672">
        <f t="shared" si="19"/>
        <v>0</v>
      </c>
      <c r="AA68" s="672">
        <f t="shared" si="19"/>
        <v>0</v>
      </c>
      <c r="AB68" s="672">
        <f t="shared" si="19"/>
        <v>0</v>
      </c>
      <c r="AC68" s="688"/>
      <c r="AD68" s="639"/>
      <c r="AE68" s="639"/>
      <c r="AF68" s="639"/>
      <c r="AG68" s="639"/>
      <c r="AH68" s="639"/>
      <c r="AI68" s="639"/>
      <c r="AJ68" s="639"/>
      <c r="AK68" s="639"/>
      <c r="AL68" s="639"/>
      <c r="AM68" s="639"/>
      <c r="AN68" s="639"/>
      <c r="AO68" s="639"/>
      <c r="AP68" s="639"/>
      <c r="AQ68" s="639"/>
      <c r="AR68" s="639"/>
      <c r="AS68" s="639"/>
      <c r="AT68" s="639"/>
      <c r="AU68" s="639"/>
      <c r="AV68" s="639"/>
      <c r="AW68" s="647"/>
      <c r="AX68" s="647"/>
      <c r="AY68" s="647"/>
      <c r="AZ68" s="647"/>
      <c r="BA68" s="647"/>
      <c r="BB68" s="647"/>
      <c r="BC68" s="647"/>
      <c r="BD68" s="647"/>
      <c r="BE68" s="647"/>
      <c r="BF68" s="647"/>
      <c r="BG68" s="647"/>
      <c r="BH68" s="647"/>
      <c r="BI68" s="647"/>
      <c r="BJ68" s="647"/>
      <c r="BK68" s="647"/>
      <c r="BL68" s="647"/>
      <c r="BM68" s="647"/>
      <c r="BN68" s="647"/>
      <c r="BO68" s="647"/>
      <c r="BP68" s="647"/>
      <c r="BQ68" s="647"/>
      <c r="BR68" s="647"/>
      <c r="BS68" s="647"/>
      <c r="BT68" s="647"/>
      <c r="BU68" s="647"/>
      <c r="BV68" s="647"/>
      <c r="BW68" s="647"/>
      <c r="BX68" s="647"/>
      <c r="BY68" s="647"/>
      <c r="BZ68" s="647"/>
      <c r="CA68" s="647"/>
      <c r="CB68" s="647"/>
      <c r="CC68" s="647"/>
      <c r="CD68" s="647"/>
      <c r="CE68" s="647"/>
      <c r="CF68" s="647"/>
      <c r="CG68" s="647"/>
      <c r="CH68" s="647"/>
      <c r="CI68" s="647"/>
      <c r="CJ68" s="647"/>
      <c r="CK68" s="647"/>
      <c r="CL68" s="647"/>
      <c r="CM68" s="647"/>
      <c r="CN68" s="647"/>
      <c r="CO68" s="647"/>
      <c r="CP68" s="647"/>
      <c r="CQ68" s="647"/>
      <c r="CR68" s="647"/>
      <c r="CS68" s="647"/>
      <c r="CT68" s="647"/>
      <c r="CU68" s="647"/>
      <c r="CV68" s="647"/>
      <c r="CW68" s="647"/>
      <c r="CX68" s="647"/>
      <c r="CY68" s="647"/>
      <c r="CZ68" s="647"/>
      <c r="DA68" s="647"/>
      <c r="DB68" s="647"/>
      <c r="DC68" s="647"/>
      <c r="DD68" s="647"/>
      <c r="DE68" s="647"/>
      <c r="DF68" s="647"/>
      <c r="DG68" s="647"/>
      <c r="DH68" s="647"/>
      <c r="DI68" s="647"/>
      <c r="DJ68" s="647"/>
      <c r="DK68" s="647"/>
      <c r="DL68" s="647"/>
      <c r="DM68" s="647"/>
      <c r="DN68" s="647"/>
      <c r="DO68" s="647"/>
      <c r="DP68" s="647"/>
      <c r="DQ68" s="647"/>
      <c r="DR68" s="647"/>
      <c r="DS68" s="647"/>
      <c r="DT68" s="647"/>
      <c r="DU68" s="647"/>
      <c r="DV68" s="647"/>
      <c r="DW68" s="647"/>
      <c r="DX68" s="647"/>
      <c r="DY68" s="647"/>
      <c r="DZ68" s="647"/>
      <c r="EA68" s="647"/>
      <c r="EB68" s="647"/>
      <c r="EC68" s="647"/>
      <c r="ED68" s="647"/>
      <c r="EE68" s="647"/>
      <c r="EF68" s="647"/>
      <c r="EG68" s="647"/>
      <c r="EH68" s="647"/>
      <c r="EI68" s="647"/>
      <c r="EJ68" s="647"/>
      <c r="EK68" s="647"/>
      <c r="EL68" s="647"/>
      <c r="EM68" s="647"/>
      <c r="EN68" s="647"/>
      <c r="EO68" s="647"/>
      <c r="EP68" s="647"/>
      <c r="EQ68" s="647"/>
      <c r="ER68" s="647"/>
      <c r="ES68" s="647"/>
      <c r="ET68" s="647"/>
      <c r="EU68" s="647"/>
      <c r="EV68" s="647"/>
      <c r="EW68" s="647"/>
      <c r="EX68" s="647"/>
      <c r="EY68" s="647"/>
      <c r="EZ68" s="647"/>
      <c r="FA68" s="647"/>
      <c r="FB68" s="647"/>
      <c r="FC68" s="647"/>
      <c r="FD68" s="647"/>
      <c r="FE68" s="647"/>
      <c r="FF68" s="647"/>
      <c r="FG68" s="647"/>
      <c r="FH68" s="647"/>
      <c r="FI68" s="647"/>
      <c r="FJ68" s="647"/>
      <c r="FK68" s="647"/>
      <c r="FL68" s="647"/>
      <c r="FM68" s="647"/>
      <c r="FN68" s="647"/>
      <c r="FO68" s="647"/>
      <c r="FP68" s="647"/>
      <c r="FQ68" s="647"/>
      <c r="FR68" s="647"/>
      <c r="FS68" s="647"/>
      <c r="FT68" s="647"/>
      <c r="FU68" s="647"/>
      <c r="FV68" s="647"/>
      <c r="FW68" s="647"/>
      <c r="FX68" s="647"/>
      <c r="FY68" s="647"/>
      <c r="FZ68" s="647"/>
      <c r="GA68" s="647"/>
      <c r="GB68" s="647"/>
      <c r="GC68" s="647"/>
      <c r="GD68" s="647"/>
      <c r="GE68" s="647"/>
      <c r="GF68" s="647"/>
      <c r="GG68" s="647"/>
      <c r="GH68" s="647"/>
      <c r="GI68" s="647"/>
      <c r="GJ68" s="647"/>
      <c r="GK68" s="647"/>
      <c r="GL68" s="647"/>
      <c r="GM68" s="647"/>
      <c r="GN68" s="647"/>
      <c r="GO68" s="647"/>
      <c r="GP68" s="647"/>
      <c r="GQ68" s="647"/>
      <c r="GR68" s="647"/>
      <c r="GS68" s="647"/>
      <c r="GT68" s="647"/>
      <c r="GU68" s="647"/>
      <c r="GV68" s="647"/>
      <c r="GW68" s="647"/>
      <c r="GX68" s="647"/>
      <c r="GY68" s="647"/>
      <c r="GZ68" s="647"/>
      <c r="HA68" s="647"/>
      <c r="HB68" s="647"/>
      <c r="HC68" s="647"/>
      <c r="HD68" s="647"/>
      <c r="HE68" s="647"/>
      <c r="HF68" s="647"/>
      <c r="HG68" s="647"/>
      <c r="HH68" s="647"/>
      <c r="HI68" s="647"/>
      <c r="HJ68" s="647"/>
      <c r="HK68" s="647"/>
      <c r="HL68" s="647"/>
      <c r="HM68" s="647"/>
      <c r="HN68" s="647"/>
      <c r="HO68" s="647"/>
      <c r="HP68" s="647"/>
      <c r="HQ68" s="647"/>
      <c r="HR68" s="647"/>
      <c r="HS68" s="647"/>
      <c r="HT68" s="647"/>
      <c r="HU68" s="647"/>
      <c r="HV68" s="647"/>
      <c r="HW68" s="647"/>
      <c r="HX68" s="647"/>
      <c r="HY68" s="647"/>
      <c r="HZ68" s="647"/>
      <c r="IA68" s="647"/>
      <c r="IB68" s="647"/>
      <c r="IC68" s="647"/>
      <c r="ID68" s="647"/>
      <c r="IE68" s="647"/>
      <c r="IF68" s="647"/>
      <c r="IG68" s="647"/>
      <c r="IH68" s="647"/>
      <c r="II68" s="647"/>
      <c r="IJ68" s="647"/>
      <c r="IK68" s="647"/>
      <c r="IL68" s="647"/>
      <c r="IM68" s="647"/>
      <c r="IN68" s="647"/>
      <c r="IO68" s="647"/>
      <c r="IP68" s="647"/>
      <c r="IQ68" s="647"/>
      <c r="IR68" s="647"/>
      <c r="IS68" s="647"/>
      <c r="IT68" s="647"/>
      <c r="IU68" s="647"/>
      <c r="IV68" s="647"/>
      <c r="IW68" s="647"/>
      <c r="IX68" s="647"/>
      <c r="IY68" s="647"/>
      <c r="IZ68" s="647"/>
      <c r="JA68" s="647"/>
      <c r="JB68" s="647"/>
      <c r="JC68" s="647"/>
      <c r="JD68" s="647"/>
      <c r="JE68" s="647"/>
      <c r="JF68" s="647"/>
      <c r="JG68" s="647"/>
      <c r="JH68" s="647"/>
      <c r="JI68" s="647"/>
      <c r="JJ68" s="647"/>
      <c r="JK68" s="647"/>
      <c r="JL68" s="647"/>
      <c r="JM68" s="647"/>
      <c r="JN68" s="647"/>
      <c r="JO68" s="647"/>
      <c r="JP68" s="647"/>
      <c r="JQ68" s="647"/>
      <c r="JR68" s="647"/>
      <c r="JS68" s="647"/>
      <c r="JT68" s="647"/>
      <c r="JU68" s="647"/>
      <c r="JV68" s="647"/>
      <c r="JW68" s="647"/>
      <c r="JX68" s="647"/>
      <c r="JY68" s="647"/>
      <c r="JZ68" s="647"/>
      <c r="KA68" s="647"/>
      <c r="KB68" s="647"/>
      <c r="KC68" s="647"/>
      <c r="KD68" s="647"/>
      <c r="KE68" s="647"/>
      <c r="KF68" s="647"/>
      <c r="KG68" s="647"/>
      <c r="KH68" s="647"/>
      <c r="KI68" s="647"/>
      <c r="KJ68" s="647"/>
      <c r="KK68" s="647"/>
      <c r="KL68" s="647"/>
      <c r="KM68" s="647"/>
      <c r="KN68" s="647"/>
      <c r="KO68" s="647"/>
      <c r="KP68" s="647"/>
      <c r="KQ68" s="647"/>
      <c r="KR68" s="647"/>
      <c r="KS68" s="647"/>
      <c r="KT68" s="647"/>
      <c r="KU68" s="647"/>
      <c r="KV68" s="647"/>
      <c r="KW68" s="647"/>
      <c r="KX68" s="647"/>
      <c r="KY68" s="647"/>
      <c r="KZ68" s="647"/>
      <c r="LA68" s="647"/>
      <c r="LB68" s="647"/>
      <c r="LC68" s="647"/>
      <c r="LD68" s="647"/>
      <c r="LE68" s="647"/>
      <c r="LF68" s="647"/>
      <c r="LG68" s="647"/>
      <c r="LH68" s="647"/>
      <c r="LI68" s="647"/>
      <c r="LJ68" s="647"/>
      <c r="LK68" s="647"/>
      <c r="LL68" s="647"/>
      <c r="LM68" s="647"/>
      <c r="LN68" s="647"/>
      <c r="LO68" s="647"/>
      <c r="LP68" s="647"/>
      <c r="LQ68" s="647"/>
      <c r="LR68" s="647"/>
      <c r="LS68" s="647"/>
      <c r="LT68" s="647"/>
      <c r="LU68" s="647"/>
      <c r="LV68" s="647"/>
      <c r="LW68" s="647"/>
      <c r="LX68" s="647"/>
      <c r="LY68" s="647"/>
      <c r="LZ68" s="647"/>
      <c r="MA68" s="647"/>
      <c r="MB68" s="647"/>
      <c r="MC68" s="647"/>
      <c r="MD68" s="647"/>
      <c r="ME68" s="647"/>
      <c r="MF68" s="647"/>
      <c r="MG68" s="647"/>
      <c r="MH68" s="647"/>
      <c r="MI68" s="647"/>
      <c r="MJ68" s="647"/>
      <c r="MK68" s="647"/>
      <c r="ML68" s="647"/>
      <c r="MM68" s="647"/>
      <c r="MN68" s="647"/>
      <c r="MO68" s="647"/>
      <c r="MP68" s="647"/>
      <c r="MQ68" s="647"/>
      <c r="MR68" s="647"/>
      <c r="MS68" s="647"/>
      <c r="MT68" s="647"/>
      <c r="MU68" s="647"/>
      <c r="MV68" s="647"/>
      <c r="MW68" s="647"/>
      <c r="MX68" s="647"/>
      <c r="MY68" s="647"/>
      <c r="MZ68" s="647"/>
      <c r="NA68" s="647"/>
      <c r="NB68" s="647"/>
      <c r="NC68" s="647"/>
      <c r="ND68" s="647"/>
      <c r="NE68" s="647"/>
      <c r="NF68" s="647"/>
      <c r="NG68" s="647"/>
      <c r="NH68" s="647"/>
      <c r="NI68" s="647"/>
      <c r="NJ68" s="647"/>
      <c r="NK68" s="647"/>
      <c r="NL68" s="647"/>
      <c r="NM68" s="647"/>
      <c r="NN68" s="647"/>
      <c r="NO68" s="647"/>
      <c r="NP68" s="647"/>
      <c r="NQ68" s="647"/>
      <c r="NR68" s="647"/>
      <c r="NS68" s="647"/>
      <c r="NT68" s="647"/>
      <c r="NU68" s="647"/>
      <c r="NV68" s="647"/>
      <c r="NW68" s="647"/>
      <c r="NX68" s="647"/>
      <c r="NY68" s="647"/>
      <c r="NZ68" s="647"/>
      <c r="OA68" s="647"/>
      <c r="OB68" s="647"/>
      <c r="OC68" s="647"/>
      <c r="OD68" s="647"/>
      <c r="OE68" s="647"/>
      <c r="OF68" s="647"/>
      <c r="OG68" s="647"/>
      <c r="OH68" s="647"/>
      <c r="OI68" s="647"/>
      <c r="OJ68" s="647"/>
      <c r="OK68" s="647"/>
      <c r="OL68" s="647"/>
      <c r="OM68" s="647"/>
      <c r="ON68" s="647"/>
      <c r="OO68" s="647"/>
      <c r="OP68" s="647"/>
      <c r="OQ68" s="647"/>
      <c r="OR68" s="647"/>
      <c r="OS68" s="647"/>
      <c r="OT68" s="647"/>
      <c r="OU68" s="647"/>
      <c r="OV68" s="647"/>
      <c r="OW68" s="647"/>
      <c r="OX68" s="647"/>
      <c r="OY68" s="647"/>
      <c r="OZ68" s="647"/>
      <c r="PA68" s="647"/>
      <c r="PB68" s="647"/>
      <c r="PC68" s="647"/>
      <c r="PD68" s="647"/>
      <c r="PE68" s="647"/>
      <c r="PF68" s="647"/>
      <c r="PG68" s="647"/>
      <c r="PH68" s="647"/>
      <c r="PI68" s="647"/>
      <c r="PJ68" s="647"/>
      <c r="PK68" s="647"/>
      <c r="PL68" s="647"/>
      <c r="PM68" s="647"/>
      <c r="PN68" s="647"/>
      <c r="PO68" s="647"/>
      <c r="PP68" s="647"/>
      <c r="PQ68" s="647"/>
      <c r="PR68" s="647"/>
      <c r="PS68" s="647"/>
      <c r="PT68" s="647"/>
      <c r="PU68" s="647"/>
      <c r="PV68" s="647"/>
      <c r="PW68" s="647"/>
      <c r="PX68" s="647"/>
      <c r="PY68" s="647"/>
      <c r="PZ68" s="647"/>
      <c r="QA68" s="647"/>
      <c r="QB68" s="647"/>
      <c r="QC68" s="647"/>
      <c r="QD68" s="647"/>
      <c r="QE68" s="647"/>
      <c r="QF68" s="647"/>
      <c r="QG68" s="647"/>
      <c r="QH68" s="647"/>
      <c r="QI68" s="647"/>
      <c r="QJ68" s="647"/>
      <c r="QK68" s="647"/>
      <c r="QL68" s="647"/>
      <c r="QM68" s="647"/>
      <c r="QN68" s="647"/>
      <c r="QO68" s="647"/>
      <c r="QP68" s="647"/>
      <c r="QQ68" s="647"/>
      <c r="QR68" s="647"/>
      <c r="QS68" s="647"/>
      <c r="QT68" s="647"/>
      <c r="QU68" s="647"/>
      <c r="QV68" s="647"/>
      <c r="QW68" s="647"/>
      <c r="QX68" s="647"/>
      <c r="QY68" s="647"/>
      <c r="QZ68" s="647"/>
      <c r="RA68" s="647"/>
      <c r="RB68" s="647"/>
      <c r="RC68" s="647"/>
      <c r="RD68" s="647"/>
      <c r="RE68" s="647"/>
      <c r="RF68" s="647"/>
      <c r="RG68" s="647"/>
      <c r="RH68" s="647"/>
      <c r="RI68" s="647"/>
      <c r="RJ68" s="647"/>
      <c r="RK68" s="647"/>
      <c r="RL68" s="647"/>
      <c r="RM68" s="647"/>
      <c r="RN68" s="647"/>
      <c r="RO68" s="647"/>
      <c r="RP68" s="647"/>
      <c r="RQ68" s="647"/>
      <c r="RR68" s="647"/>
      <c r="RS68" s="647"/>
      <c r="RT68" s="647"/>
      <c r="RU68" s="647"/>
      <c r="RV68" s="647"/>
      <c r="RW68" s="647"/>
      <c r="RX68" s="647"/>
      <c r="RY68" s="647"/>
      <c r="RZ68" s="647"/>
      <c r="SA68" s="647"/>
      <c r="SB68" s="647"/>
      <c r="SC68" s="647"/>
      <c r="SD68" s="647"/>
      <c r="SE68" s="647"/>
      <c r="SF68" s="647"/>
      <c r="SG68" s="647"/>
      <c r="SH68" s="647"/>
      <c r="SI68" s="647"/>
      <c r="SJ68" s="647"/>
      <c r="SK68" s="647"/>
      <c r="SL68" s="647"/>
      <c r="SM68" s="647"/>
      <c r="SN68" s="647"/>
      <c r="SO68" s="647"/>
      <c r="SP68" s="647"/>
      <c r="SQ68" s="647"/>
      <c r="SR68" s="647"/>
      <c r="SS68" s="647"/>
      <c r="ST68" s="647"/>
      <c r="SU68" s="647"/>
      <c r="SV68" s="647"/>
      <c r="SW68" s="647"/>
      <c r="SX68" s="647"/>
      <c r="SY68" s="647"/>
      <c r="SZ68" s="647"/>
      <c r="TA68" s="647"/>
      <c r="TB68" s="647"/>
      <c r="TC68" s="647"/>
      <c r="TD68" s="647"/>
      <c r="TE68" s="647"/>
      <c r="TF68" s="647"/>
      <c r="TG68" s="647"/>
      <c r="TH68" s="647"/>
      <c r="TI68" s="647"/>
      <c r="TJ68" s="647"/>
      <c r="TK68" s="647"/>
      <c r="TL68" s="647"/>
      <c r="TM68" s="647"/>
      <c r="TN68" s="647"/>
      <c r="TO68" s="647"/>
      <c r="TP68" s="647"/>
      <c r="TQ68" s="647"/>
      <c r="TR68" s="647"/>
      <c r="TS68" s="647"/>
      <c r="TT68" s="647"/>
      <c r="TU68" s="647"/>
      <c r="TV68" s="647"/>
      <c r="TW68" s="647"/>
      <c r="TX68" s="647"/>
      <c r="TY68" s="647"/>
      <c r="TZ68" s="647"/>
      <c r="UA68" s="647"/>
      <c r="UB68" s="647"/>
      <c r="UC68" s="647"/>
      <c r="UD68" s="647"/>
      <c r="UE68" s="647"/>
      <c r="UF68" s="647"/>
      <c r="UG68" s="647"/>
      <c r="UH68" s="647"/>
      <c r="UI68" s="647"/>
      <c r="UJ68" s="647"/>
      <c r="UK68" s="647"/>
      <c r="UL68" s="647"/>
      <c r="UM68" s="647"/>
      <c r="UN68" s="647"/>
      <c r="UO68" s="647"/>
      <c r="UP68" s="647"/>
      <c r="UQ68" s="647"/>
      <c r="UR68" s="647"/>
      <c r="US68" s="647"/>
      <c r="UT68" s="647"/>
      <c r="UU68" s="647"/>
      <c r="UV68" s="647"/>
      <c r="UW68" s="647"/>
      <c r="UX68" s="647"/>
      <c r="UY68" s="647"/>
      <c r="UZ68" s="647"/>
      <c r="VA68" s="647"/>
      <c r="VB68" s="647"/>
      <c r="VC68" s="647"/>
      <c r="VD68" s="647"/>
      <c r="VE68" s="647"/>
      <c r="VF68" s="647"/>
      <c r="VG68" s="647"/>
      <c r="VH68" s="647"/>
      <c r="VI68" s="647"/>
      <c r="VJ68" s="647"/>
      <c r="VK68" s="647"/>
      <c r="VL68" s="647"/>
      <c r="VM68" s="647"/>
      <c r="VN68" s="647"/>
      <c r="VO68" s="647"/>
      <c r="VP68" s="647"/>
      <c r="VQ68" s="647"/>
      <c r="VR68" s="647"/>
      <c r="VS68" s="647"/>
      <c r="VT68" s="647"/>
      <c r="VU68" s="647"/>
      <c r="VV68" s="647"/>
      <c r="VW68" s="647"/>
      <c r="VX68" s="647"/>
      <c r="VY68" s="647"/>
      <c r="VZ68" s="647"/>
      <c r="WA68" s="647"/>
      <c r="WB68" s="647"/>
      <c r="WC68" s="647"/>
      <c r="WD68" s="647"/>
      <c r="WE68" s="647"/>
      <c r="WF68" s="647"/>
      <c r="WG68" s="647"/>
      <c r="WH68" s="647"/>
      <c r="WI68" s="647"/>
      <c r="WJ68" s="647"/>
      <c r="WK68" s="647"/>
      <c r="WL68" s="647"/>
      <c r="WM68" s="647"/>
      <c r="WN68" s="647"/>
      <c r="WO68" s="647"/>
      <c r="WP68" s="647"/>
      <c r="WQ68" s="647"/>
      <c r="WR68" s="647"/>
      <c r="WS68" s="647"/>
      <c r="WT68" s="647"/>
      <c r="WU68" s="647"/>
      <c r="WV68" s="647"/>
      <c r="WW68" s="647"/>
      <c r="WX68" s="647"/>
      <c r="WY68" s="647"/>
      <c r="WZ68" s="647"/>
      <c r="XA68" s="647"/>
      <c r="XB68" s="647"/>
      <c r="XC68" s="647"/>
      <c r="XD68" s="647"/>
      <c r="XE68" s="647"/>
      <c r="XF68" s="647"/>
      <c r="XG68" s="647"/>
      <c r="XH68" s="647"/>
      <c r="XI68" s="647"/>
      <c r="XJ68" s="647"/>
      <c r="XK68" s="647"/>
      <c r="XL68" s="647"/>
      <c r="XM68" s="647"/>
      <c r="XN68" s="647"/>
      <c r="XO68" s="647"/>
      <c r="XP68" s="647"/>
      <c r="XQ68" s="647"/>
      <c r="XR68" s="647"/>
      <c r="XS68" s="647"/>
      <c r="XT68" s="647"/>
      <c r="XU68" s="647"/>
      <c r="XV68" s="647"/>
      <c r="XW68" s="647"/>
      <c r="XX68" s="647"/>
      <c r="XY68" s="647"/>
      <c r="XZ68" s="647"/>
      <c r="YA68" s="647"/>
      <c r="YB68" s="647"/>
      <c r="YC68" s="647"/>
      <c r="YD68" s="647"/>
      <c r="YE68" s="647"/>
      <c r="YF68" s="647"/>
      <c r="YG68" s="647"/>
      <c r="YH68" s="647"/>
      <c r="YI68" s="647"/>
      <c r="YJ68" s="647"/>
      <c r="YK68" s="647"/>
      <c r="YL68" s="647"/>
      <c r="YM68" s="647"/>
      <c r="YN68" s="647"/>
      <c r="YO68" s="647"/>
      <c r="YP68" s="647"/>
      <c r="YQ68" s="647"/>
      <c r="YR68" s="647"/>
      <c r="YS68" s="647"/>
      <c r="YT68" s="647"/>
      <c r="YU68" s="647"/>
      <c r="YV68" s="647"/>
      <c r="YW68" s="647"/>
      <c r="YX68" s="647"/>
      <c r="YY68" s="647"/>
      <c r="YZ68" s="647"/>
      <c r="ZA68" s="647"/>
      <c r="ZB68" s="647"/>
      <c r="ZC68" s="647"/>
      <c r="ZD68" s="647"/>
      <c r="ZE68" s="647"/>
      <c r="ZF68" s="647"/>
      <c r="ZG68" s="647"/>
      <c r="ZH68" s="647"/>
      <c r="ZI68" s="647"/>
      <c r="ZJ68" s="647"/>
      <c r="ZK68" s="647"/>
      <c r="ZL68" s="647"/>
      <c r="ZM68" s="647"/>
      <c r="ZN68" s="647"/>
      <c r="ZO68" s="647"/>
      <c r="ZP68" s="647"/>
      <c r="ZQ68" s="647"/>
      <c r="ZR68" s="647"/>
      <c r="ZS68" s="647"/>
      <c r="ZT68" s="647"/>
      <c r="ZU68" s="647"/>
      <c r="ZV68" s="647"/>
      <c r="ZW68" s="647"/>
      <c r="ZX68" s="647"/>
      <c r="ZY68" s="647"/>
      <c r="ZZ68" s="647"/>
      <c r="AAA68" s="647"/>
      <c r="AAB68" s="647"/>
      <c r="AAC68" s="647"/>
      <c r="AAD68" s="647"/>
      <c r="AAE68" s="647"/>
      <c r="AAF68" s="647"/>
      <c r="AAG68" s="647"/>
      <c r="AAH68" s="647"/>
      <c r="AAI68" s="647"/>
      <c r="AAJ68" s="647"/>
      <c r="AAK68" s="647"/>
      <c r="AAL68" s="647"/>
      <c r="AAM68" s="647"/>
      <c r="AAN68" s="647"/>
      <c r="AAO68" s="647"/>
      <c r="AAP68" s="647"/>
      <c r="AAQ68" s="647"/>
      <c r="AAR68" s="647"/>
      <c r="AAS68" s="647"/>
      <c r="AAT68" s="647"/>
      <c r="AAU68" s="647"/>
      <c r="AAV68" s="647"/>
      <c r="AAW68" s="647"/>
      <c r="AAX68" s="647"/>
      <c r="AAY68" s="647"/>
      <c r="AAZ68" s="647"/>
      <c r="ABA68" s="647"/>
      <c r="ABB68" s="647"/>
      <c r="ABC68" s="647"/>
      <c r="ABD68" s="647"/>
      <c r="ABE68" s="647"/>
      <c r="ABF68" s="647"/>
      <c r="ABG68" s="647"/>
      <c r="ABH68" s="647"/>
      <c r="ABI68" s="647"/>
      <c r="ABJ68" s="647"/>
      <c r="ABK68" s="647"/>
      <c r="ABL68" s="647"/>
      <c r="ABM68" s="647"/>
      <c r="ABN68" s="647"/>
      <c r="ABO68" s="647"/>
      <c r="ABP68" s="647"/>
      <c r="ABQ68" s="647"/>
      <c r="ABR68" s="647"/>
      <c r="ABS68" s="647"/>
      <c r="ABT68" s="647"/>
      <c r="ABU68" s="647"/>
      <c r="ABV68" s="647"/>
      <c r="ABW68" s="647"/>
      <c r="ABX68" s="647"/>
      <c r="ABY68" s="647"/>
      <c r="ABZ68" s="647"/>
      <c r="ACA68" s="647"/>
      <c r="ACB68" s="647"/>
      <c r="ACC68" s="647"/>
      <c r="ACD68" s="647"/>
      <c r="ACE68" s="647"/>
      <c r="ACF68" s="647"/>
      <c r="ACG68" s="647"/>
      <c r="ACH68" s="647"/>
      <c r="ACI68" s="647"/>
      <c r="ACJ68" s="647"/>
      <c r="ACK68" s="647"/>
      <c r="ACL68" s="647"/>
      <c r="ACM68" s="647"/>
      <c r="ACN68" s="647"/>
      <c r="ACO68" s="647"/>
      <c r="ACP68" s="647"/>
      <c r="ACQ68" s="647"/>
      <c r="ACR68" s="647"/>
      <c r="ACS68" s="647"/>
      <c r="ACT68" s="647"/>
      <c r="ACU68" s="647"/>
      <c r="ACV68" s="647"/>
      <c r="ACW68" s="647"/>
      <c r="ACX68" s="647"/>
      <c r="ACY68" s="647"/>
      <c r="ACZ68" s="647"/>
      <c r="ADA68" s="647"/>
      <c r="ADB68" s="647"/>
      <c r="ADC68" s="647"/>
      <c r="ADD68" s="647"/>
      <c r="ADE68" s="647"/>
      <c r="ADF68" s="647"/>
      <c r="ADG68" s="647"/>
      <c r="ADH68" s="647"/>
      <c r="ADI68" s="647"/>
      <c r="ADJ68" s="647"/>
      <c r="ADK68" s="647"/>
      <c r="ADL68" s="647"/>
      <c r="ADM68" s="647"/>
      <c r="ADN68" s="647"/>
      <c r="ADO68" s="647"/>
      <c r="ADP68" s="647"/>
      <c r="ADQ68" s="647"/>
      <c r="ADR68" s="647"/>
      <c r="ADS68" s="647"/>
      <c r="ADT68" s="647"/>
      <c r="ADU68" s="647"/>
      <c r="ADV68" s="647"/>
      <c r="ADW68" s="647"/>
      <c r="ADX68" s="647"/>
      <c r="ADY68" s="647"/>
      <c r="ADZ68" s="647"/>
      <c r="AEA68" s="647"/>
      <c r="AEB68" s="647"/>
      <c r="AEC68" s="647"/>
      <c r="AED68" s="647"/>
      <c r="AEE68" s="647"/>
      <c r="AEF68" s="647"/>
      <c r="AEG68" s="647"/>
      <c r="AEH68" s="647"/>
      <c r="AEI68" s="647"/>
      <c r="AEJ68" s="647"/>
      <c r="AEK68" s="647"/>
      <c r="AEL68" s="647"/>
      <c r="AEM68" s="647"/>
      <c r="AEN68" s="647"/>
      <c r="AEO68" s="647"/>
      <c r="AEP68" s="647"/>
      <c r="AEQ68" s="647"/>
      <c r="AER68" s="647"/>
      <c r="AES68" s="647"/>
      <c r="AET68" s="647"/>
      <c r="AEU68" s="647"/>
      <c r="AEV68" s="647"/>
      <c r="AEW68" s="647"/>
      <c r="AEX68" s="647"/>
      <c r="AEY68" s="647"/>
      <c r="AEZ68" s="647"/>
      <c r="AFA68" s="647"/>
      <c r="AFB68" s="647"/>
      <c r="AFC68" s="647"/>
      <c r="AFD68" s="647"/>
      <c r="AFE68" s="647"/>
      <c r="AFF68" s="647"/>
      <c r="AFG68" s="647"/>
      <c r="AFH68" s="647"/>
      <c r="AFI68" s="647"/>
      <c r="AFJ68" s="647"/>
      <c r="AFK68" s="647"/>
      <c r="AFL68" s="647"/>
      <c r="AFM68" s="647"/>
      <c r="AFN68" s="647"/>
      <c r="AFO68" s="647"/>
      <c r="AFP68" s="647"/>
      <c r="AFQ68" s="647"/>
      <c r="AFR68" s="647"/>
      <c r="AFS68" s="647"/>
      <c r="AFT68" s="647"/>
      <c r="AFU68" s="647"/>
      <c r="AFV68" s="647"/>
      <c r="AFW68" s="647"/>
      <c r="AFX68" s="647"/>
      <c r="AFY68" s="647"/>
      <c r="AFZ68" s="647"/>
      <c r="AGA68" s="647"/>
      <c r="AGB68" s="647"/>
      <c r="AGC68" s="647"/>
      <c r="AGD68" s="647"/>
      <c r="AGE68" s="647"/>
      <c r="AGF68" s="647"/>
      <c r="AGG68" s="647"/>
      <c r="AGH68" s="647"/>
      <c r="AGI68" s="647"/>
      <c r="AGJ68" s="647"/>
      <c r="AGK68" s="647"/>
      <c r="AGL68" s="647"/>
      <c r="AGM68" s="647"/>
      <c r="AGN68" s="647"/>
      <c r="AGO68" s="647"/>
      <c r="AGP68" s="647"/>
      <c r="AGQ68" s="647"/>
      <c r="AGR68" s="647"/>
      <c r="AGS68" s="647"/>
      <c r="AGT68" s="647"/>
      <c r="AGU68" s="647"/>
      <c r="AGV68" s="647"/>
      <c r="AGW68" s="647"/>
      <c r="AGX68" s="647"/>
      <c r="AGY68" s="647"/>
      <c r="AGZ68" s="647"/>
      <c r="AHA68" s="647"/>
      <c r="AHB68" s="647"/>
      <c r="AHC68" s="647"/>
      <c r="AHD68" s="647"/>
      <c r="AHE68" s="647"/>
      <c r="AHF68" s="647"/>
      <c r="AHG68" s="647"/>
      <c r="AHH68" s="647"/>
      <c r="AHI68" s="647"/>
      <c r="AHJ68" s="647"/>
      <c r="AHK68" s="647"/>
      <c r="AHL68" s="647"/>
      <c r="AHM68" s="647"/>
      <c r="AHN68" s="647"/>
      <c r="AHO68" s="647"/>
      <c r="AHP68" s="647"/>
      <c r="AHQ68" s="647"/>
      <c r="AHR68" s="647"/>
      <c r="AHS68" s="647"/>
      <c r="AHT68" s="647"/>
      <c r="AHU68" s="647"/>
      <c r="AHV68" s="647"/>
      <c r="AHW68" s="647"/>
      <c r="AHX68" s="647"/>
      <c r="AHY68" s="647"/>
      <c r="AHZ68" s="647"/>
      <c r="AIA68" s="647"/>
      <c r="AIB68" s="647"/>
      <c r="AIC68" s="647"/>
      <c r="AID68" s="647"/>
      <c r="AIE68" s="647"/>
      <c r="AIF68" s="647"/>
      <c r="AIG68" s="647"/>
      <c r="AIH68" s="647"/>
      <c r="AII68" s="647"/>
      <c r="AIJ68" s="647"/>
      <c r="AIK68" s="647"/>
      <c r="AIL68" s="647"/>
      <c r="AIM68" s="647"/>
      <c r="AIN68" s="647"/>
      <c r="AIO68" s="647"/>
      <c r="AIP68" s="647"/>
      <c r="AIQ68" s="647"/>
      <c r="AIR68" s="647"/>
      <c r="AIS68" s="647"/>
      <c r="AIT68" s="647"/>
      <c r="AIU68" s="647"/>
      <c r="AIV68" s="647"/>
      <c r="AIW68" s="647"/>
      <c r="AIX68" s="647"/>
      <c r="AIY68" s="647"/>
      <c r="AIZ68" s="647"/>
      <c r="AJA68" s="647"/>
      <c r="AJB68" s="647"/>
      <c r="AJC68" s="647"/>
      <c r="AJD68" s="647"/>
      <c r="AJE68" s="647"/>
      <c r="AJF68" s="647"/>
      <c r="AJG68" s="647"/>
      <c r="AJH68" s="647"/>
      <c r="AJI68" s="647"/>
      <c r="AJJ68" s="647"/>
      <c r="AJK68" s="647"/>
      <c r="AJL68" s="647"/>
      <c r="AJM68" s="647"/>
      <c r="AJN68" s="647"/>
      <c r="AJO68" s="647"/>
      <c r="AJP68" s="647"/>
      <c r="AJQ68" s="647"/>
      <c r="AJR68" s="647"/>
      <c r="AJS68" s="647"/>
      <c r="AJT68" s="647"/>
      <c r="AJU68" s="647"/>
      <c r="AJV68" s="647"/>
      <c r="AJW68" s="647"/>
      <c r="AJX68" s="647"/>
      <c r="AJY68" s="647"/>
      <c r="AJZ68" s="647"/>
      <c r="AKA68" s="647"/>
      <c r="AKB68" s="647"/>
      <c r="AKC68" s="647"/>
      <c r="AKD68" s="647"/>
      <c r="AKE68" s="647"/>
      <c r="AKF68" s="647"/>
      <c r="AKG68" s="647"/>
      <c r="AKH68" s="647"/>
      <c r="AKI68" s="647"/>
      <c r="AKJ68" s="647"/>
      <c r="AKK68" s="647"/>
      <c r="AKL68" s="647"/>
      <c r="AKM68" s="647"/>
      <c r="AKN68" s="647"/>
      <c r="AKO68" s="647"/>
      <c r="AKP68" s="647"/>
      <c r="AKQ68" s="647"/>
      <c r="AKR68" s="647"/>
      <c r="AKS68" s="647"/>
      <c r="AKT68" s="647"/>
      <c r="AKU68" s="647"/>
      <c r="AKV68" s="647"/>
      <c r="AKW68" s="647"/>
      <c r="AKX68" s="647"/>
      <c r="AKY68" s="647"/>
      <c r="AKZ68" s="647"/>
      <c r="ALA68" s="647"/>
      <c r="ALB68" s="647"/>
      <c r="ALC68" s="647"/>
      <c r="ALD68" s="647"/>
      <c r="ALE68" s="647"/>
      <c r="ALF68" s="647"/>
      <c r="ALG68" s="647"/>
      <c r="ALH68" s="647"/>
      <c r="ALI68" s="647"/>
      <c r="ALJ68" s="647"/>
      <c r="ALK68" s="647"/>
      <c r="ALL68" s="647"/>
      <c r="ALM68" s="647"/>
      <c r="ALN68" s="647"/>
      <c r="ALO68" s="647"/>
      <c r="ALP68" s="647"/>
      <c r="ALQ68" s="647"/>
      <c r="ALR68" s="647"/>
      <c r="ALS68" s="647"/>
      <c r="ALT68" s="647"/>
      <c r="ALU68" s="647"/>
      <c r="ALV68" s="647"/>
      <c r="ALW68" s="647"/>
      <c r="ALX68" s="647"/>
      <c r="ALY68" s="647"/>
      <c r="ALZ68" s="647"/>
      <c r="AMA68" s="647"/>
      <c r="AMB68" s="647"/>
      <c r="AMC68" s="647"/>
      <c r="AMD68" s="647"/>
      <c r="AME68" s="647"/>
      <c r="AMF68" s="647"/>
      <c r="AMG68" s="647"/>
      <c r="AMH68" s="647"/>
      <c r="AMI68" s="647"/>
      <c r="AMJ68" s="647"/>
      <c r="AMK68" s="647"/>
      <c r="AML68" s="647"/>
      <c r="AMM68" s="647"/>
      <c r="AMN68" s="647"/>
      <c r="AMO68" s="647"/>
      <c r="AMP68" s="647"/>
      <c r="AMQ68" s="647"/>
      <c r="AMR68" s="647"/>
      <c r="AMS68" s="647"/>
      <c r="AMT68" s="647"/>
      <c r="AMU68" s="647"/>
      <c r="AMV68" s="647"/>
      <c r="AMW68" s="647"/>
      <c r="AMX68" s="647"/>
      <c r="AMY68" s="647"/>
      <c r="AMZ68" s="647"/>
      <c r="ANA68" s="647"/>
      <c r="ANB68" s="647"/>
      <c r="ANC68" s="647"/>
      <c r="AND68" s="647"/>
      <c r="ANE68" s="647"/>
      <c r="ANF68" s="647"/>
      <c r="ANG68" s="647"/>
      <c r="ANH68" s="647"/>
      <c r="ANI68" s="647"/>
      <c r="ANJ68" s="647"/>
      <c r="ANK68" s="647"/>
      <c r="ANL68" s="647"/>
      <c r="ANM68" s="647"/>
      <c r="ANN68" s="647"/>
      <c r="ANO68" s="647"/>
      <c r="ANP68" s="647"/>
      <c r="ANQ68" s="647"/>
      <c r="ANR68" s="647"/>
      <c r="ANS68" s="647"/>
      <c r="ANT68" s="647"/>
      <c r="ANU68" s="647"/>
      <c r="ANV68" s="647"/>
      <c r="ANW68" s="647"/>
      <c r="ANX68" s="647"/>
      <c r="ANY68" s="647"/>
      <c r="ANZ68" s="647"/>
      <c r="AOA68" s="647"/>
      <c r="AOB68" s="647"/>
      <c r="AOC68" s="647"/>
      <c r="AOD68" s="647"/>
      <c r="AOE68" s="647"/>
      <c r="AOF68" s="647"/>
      <c r="AOG68" s="647"/>
      <c r="AOH68" s="647"/>
      <c r="AOI68" s="647"/>
      <c r="AOJ68" s="647"/>
      <c r="AOK68" s="647"/>
      <c r="AOL68" s="647"/>
      <c r="AOM68" s="647"/>
      <c r="AON68" s="647"/>
      <c r="AOO68" s="647"/>
      <c r="AOP68" s="647"/>
      <c r="AOQ68" s="647"/>
      <c r="AOR68" s="647"/>
      <c r="AOS68" s="647"/>
      <c r="AOT68" s="647"/>
      <c r="AOU68" s="647"/>
      <c r="AOV68" s="647"/>
      <c r="AOW68" s="647"/>
      <c r="AOX68" s="647"/>
      <c r="AOY68" s="647"/>
      <c r="AOZ68" s="647"/>
      <c r="APA68" s="647"/>
      <c r="APB68" s="647"/>
      <c r="APC68" s="647"/>
      <c r="APD68" s="647"/>
      <c r="APE68" s="647"/>
      <c r="APF68" s="647"/>
      <c r="APG68" s="647"/>
      <c r="APH68" s="647"/>
      <c r="API68" s="647"/>
      <c r="APJ68" s="647"/>
      <c r="APK68" s="647"/>
      <c r="APL68" s="647"/>
      <c r="APM68" s="647"/>
      <c r="APN68" s="647"/>
      <c r="APO68" s="647"/>
      <c r="APP68" s="647"/>
      <c r="APQ68" s="647"/>
      <c r="APR68" s="647"/>
      <c r="APS68" s="647"/>
      <c r="APT68" s="647"/>
      <c r="APU68" s="647"/>
      <c r="APV68" s="647"/>
      <c r="APW68" s="647"/>
      <c r="APX68" s="647"/>
      <c r="APY68" s="647"/>
      <c r="APZ68" s="647"/>
      <c r="AQA68" s="647"/>
      <c r="AQB68" s="647"/>
      <c r="AQC68" s="647"/>
      <c r="AQD68" s="647"/>
      <c r="AQE68" s="647"/>
      <c r="AQF68" s="647"/>
      <c r="AQG68" s="647"/>
      <c r="AQH68" s="647"/>
      <c r="AQI68" s="647"/>
      <c r="AQJ68" s="647"/>
      <c r="AQK68" s="647"/>
      <c r="AQL68" s="647"/>
      <c r="AQM68" s="647"/>
      <c r="AQN68" s="647"/>
      <c r="AQO68" s="647"/>
      <c r="AQP68" s="647"/>
      <c r="AQQ68" s="647"/>
      <c r="AQR68" s="647"/>
      <c r="AQS68" s="647"/>
      <c r="AQT68" s="647"/>
      <c r="AQU68" s="647"/>
      <c r="AQV68" s="647"/>
      <c r="AQW68" s="647"/>
      <c r="AQX68" s="647"/>
      <c r="AQY68" s="647"/>
      <c r="AQZ68" s="647"/>
      <c r="ARA68" s="647"/>
      <c r="ARB68" s="647"/>
      <c r="ARC68" s="647"/>
      <c r="ARD68" s="647"/>
      <c r="ARE68" s="647"/>
      <c r="ARF68" s="647"/>
      <c r="ARG68" s="647"/>
      <c r="ARH68" s="647"/>
      <c r="ARI68" s="647"/>
      <c r="ARJ68" s="647"/>
      <c r="ARK68" s="647"/>
      <c r="ARL68" s="647"/>
      <c r="ARM68" s="647"/>
      <c r="ARN68" s="647"/>
      <c r="ARO68" s="647"/>
      <c r="ARP68" s="647"/>
      <c r="ARQ68" s="647"/>
      <c r="ARR68" s="647"/>
      <c r="ARS68" s="647"/>
      <c r="ART68" s="647"/>
      <c r="ARU68" s="647"/>
      <c r="ARV68" s="647"/>
      <c r="ARW68" s="647"/>
      <c r="ARX68" s="647"/>
      <c r="ARY68" s="647"/>
      <c r="ARZ68" s="647"/>
      <c r="ASA68" s="647"/>
      <c r="ASB68" s="647"/>
      <c r="ASC68" s="647"/>
      <c r="ASD68" s="647"/>
      <c r="ASE68" s="647"/>
      <c r="ASF68" s="647"/>
      <c r="ASG68" s="647"/>
      <c r="ASH68" s="647"/>
      <c r="ASI68" s="647"/>
      <c r="ASJ68" s="647"/>
      <c r="ASK68" s="647"/>
      <c r="ASL68" s="647"/>
      <c r="ASM68" s="647"/>
      <c r="ASN68" s="647"/>
      <c r="ASO68" s="647"/>
      <c r="ASP68" s="647"/>
      <c r="ASQ68" s="647"/>
      <c r="ASR68" s="647"/>
      <c r="ASS68" s="647"/>
      <c r="AST68" s="647"/>
      <c r="ASU68" s="647"/>
      <c r="ASV68" s="647"/>
      <c r="ASW68" s="647"/>
      <c r="ASX68" s="647"/>
      <c r="ASY68" s="647"/>
      <c r="ASZ68" s="647"/>
      <c r="ATA68" s="647"/>
      <c r="ATB68" s="647"/>
      <c r="ATC68" s="647"/>
      <c r="ATD68" s="647"/>
      <c r="ATE68" s="647"/>
      <c r="ATF68" s="647"/>
      <c r="ATG68" s="647"/>
      <c r="ATH68" s="647"/>
      <c r="ATI68" s="647"/>
      <c r="ATJ68" s="647"/>
      <c r="ATK68" s="647"/>
      <c r="ATL68" s="647"/>
      <c r="ATM68" s="647"/>
      <c r="ATN68" s="647"/>
      <c r="ATO68" s="647"/>
      <c r="ATP68" s="647"/>
      <c r="ATQ68" s="647"/>
      <c r="ATR68" s="647"/>
      <c r="ATS68" s="647"/>
      <c r="ATT68" s="647"/>
      <c r="ATU68" s="647"/>
      <c r="ATV68" s="647"/>
      <c r="ATW68" s="647"/>
      <c r="ATX68" s="647"/>
      <c r="ATY68" s="647"/>
      <c r="ATZ68" s="647"/>
      <c r="AUA68" s="647"/>
      <c r="AUB68" s="647"/>
      <c r="AUC68" s="647"/>
      <c r="AUD68" s="647"/>
      <c r="AUE68" s="647"/>
      <c r="AUF68" s="647"/>
      <c r="AUG68" s="647"/>
      <c r="AUH68" s="647"/>
      <c r="AUI68" s="647"/>
      <c r="AUJ68" s="647"/>
      <c r="AUK68" s="647"/>
      <c r="AUL68" s="647"/>
      <c r="AUM68" s="647"/>
      <c r="AUN68" s="647"/>
      <c r="AUO68" s="647"/>
      <c r="AUP68" s="647"/>
      <c r="AUQ68" s="647"/>
      <c r="AUR68" s="647"/>
      <c r="AUS68" s="647"/>
      <c r="AUT68" s="647"/>
      <c r="AUU68" s="647"/>
      <c r="AUV68" s="647"/>
      <c r="AUW68" s="647"/>
      <c r="AUX68" s="647"/>
      <c r="AUY68" s="647"/>
      <c r="AUZ68" s="647"/>
      <c r="AVA68" s="647"/>
      <c r="AVB68" s="647"/>
      <c r="AVC68" s="647"/>
      <c r="AVD68" s="647"/>
      <c r="AVE68" s="647"/>
      <c r="AVF68" s="647"/>
      <c r="AVG68" s="647"/>
      <c r="AVH68" s="647"/>
      <c r="AVI68" s="647"/>
      <c r="AVJ68" s="647"/>
      <c r="AVK68" s="647"/>
      <c r="AVL68" s="647"/>
      <c r="AVM68" s="647"/>
      <c r="AVN68" s="647"/>
      <c r="AVO68" s="647"/>
      <c r="AVP68" s="647"/>
      <c r="AVQ68" s="647"/>
      <c r="AVR68" s="647"/>
      <c r="AVS68" s="647"/>
      <c r="AVT68" s="647"/>
      <c r="AVU68" s="647"/>
      <c r="AVV68" s="647"/>
      <c r="AVW68" s="647"/>
      <c r="AVX68" s="647"/>
      <c r="AVY68" s="647"/>
      <c r="AVZ68" s="647"/>
      <c r="AWA68" s="647"/>
      <c r="AWB68" s="647"/>
      <c r="AWC68" s="647"/>
      <c r="AWD68" s="647"/>
      <c r="AWE68" s="647"/>
      <c r="AWF68" s="647"/>
      <c r="AWG68" s="647"/>
      <c r="AWH68" s="647"/>
      <c r="AWI68" s="647"/>
      <c r="AWJ68" s="647"/>
      <c r="AWK68" s="647"/>
      <c r="AWL68" s="647"/>
      <c r="AWM68" s="647"/>
      <c r="AWN68" s="647"/>
      <c r="AWO68" s="647"/>
      <c r="AWP68" s="647"/>
      <c r="AWQ68" s="647"/>
      <c r="AWR68" s="647"/>
      <c r="AWS68" s="647"/>
      <c r="AWT68" s="647"/>
      <c r="AWU68" s="647"/>
      <c r="AWV68" s="647"/>
      <c r="AWW68" s="647"/>
      <c r="AWX68" s="647"/>
      <c r="AWY68" s="647"/>
      <c r="AWZ68" s="647"/>
      <c r="AXA68" s="647"/>
      <c r="AXB68" s="647"/>
      <c r="AXC68" s="647"/>
      <c r="AXD68" s="647"/>
      <c r="AXE68" s="647"/>
      <c r="AXF68" s="647"/>
      <c r="AXG68" s="647"/>
      <c r="AXH68" s="647"/>
      <c r="AXI68" s="647"/>
      <c r="AXJ68" s="647"/>
      <c r="AXK68" s="647"/>
      <c r="AXL68" s="647"/>
      <c r="AXM68" s="647"/>
      <c r="AXN68" s="647"/>
      <c r="AXO68" s="647"/>
      <c r="AXP68" s="647"/>
      <c r="AXQ68" s="647"/>
      <c r="AXR68" s="647"/>
      <c r="AXS68" s="647"/>
      <c r="AXT68" s="647"/>
      <c r="AXU68" s="647"/>
      <c r="AXV68" s="647"/>
      <c r="AXW68" s="647"/>
      <c r="AXX68" s="647"/>
      <c r="AXY68" s="647"/>
      <c r="AXZ68" s="647"/>
      <c r="AYA68" s="647"/>
      <c r="AYB68" s="647"/>
      <c r="AYC68" s="647"/>
      <c r="AYD68" s="647"/>
      <c r="AYE68" s="647"/>
      <c r="AYF68" s="647"/>
      <c r="AYG68" s="647"/>
      <c r="AYH68" s="647"/>
      <c r="AYI68" s="647"/>
      <c r="AYJ68" s="647"/>
      <c r="AYK68" s="647"/>
      <c r="AYL68" s="647"/>
      <c r="AYM68" s="647"/>
      <c r="AYN68" s="647"/>
      <c r="AYO68" s="647"/>
      <c r="AYP68" s="647"/>
      <c r="AYQ68" s="647"/>
      <c r="AYR68" s="647"/>
      <c r="AYS68" s="647"/>
      <c r="AYT68" s="647"/>
      <c r="AYU68" s="647"/>
      <c r="AYV68" s="647"/>
      <c r="AYW68" s="647"/>
      <c r="AYX68" s="647"/>
      <c r="AYY68" s="647"/>
      <c r="AYZ68" s="647"/>
      <c r="AZA68" s="647"/>
      <c r="AZB68" s="647"/>
      <c r="AZC68" s="647"/>
      <c r="AZD68" s="647"/>
      <c r="AZE68" s="647"/>
      <c r="AZF68" s="647"/>
      <c r="AZG68" s="647"/>
      <c r="AZH68" s="647"/>
      <c r="AZI68" s="647"/>
      <c r="AZJ68" s="647"/>
      <c r="AZK68" s="647"/>
      <c r="AZL68" s="647"/>
      <c r="AZM68" s="647"/>
      <c r="AZN68" s="647"/>
      <c r="AZO68" s="647"/>
      <c r="AZP68" s="647"/>
      <c r="AZQ68" s="647"/>
      <c r="AZR68" s="647"/>
      <c r="AZS68" s="647"/>
      <c r="AZT68" s="647"/>
      <c r="AZU68" s="647"/>
      <c r="AZV68" s="647"/>
      <c r="AZW68" s="647"/>
      <c r="AZX68" s="647"/>
      <c r="AZY68" s="647"/>
      <c r="AZZ68" s="647"/>
      <c r="BAA68" s="647"/>
      <c r="BAB68" s="647"/>
      <c r="BAC68" s="647"/>
      <c r="BAD68" s="647"/>
      <c r="BAE68" s="647"/>
      <c r="BAF68" s="647"/>
      <c r="BAG68" s="647"/>
      <c r="BAH68" s="647"/>
      <c r="BAI68" s="647"/>
      <c r="BAJ68" s="647"/>
      <c r="BAK68" s="647"/>
      <c r="BAL68" s="647"/>
      <c r="BAM68" s="647"/>
      <c r="BAN68" s="647"/>
    </row>
    <row r="69" spans="1:1392" ht="24.75" customHeight="1" thickTop="1" thickBot="1">
      <c r="A69" s="665">
        <v>2</v>
      </c>
      <c r="B69" s="651" t="s">
        <v>382</v>
      </c>
      <c r="C69" s="651" t="s">
        <v>386</v>
      </c>
      <c r="D69" s="651" t="s">
        <v>345</v>
      </c>
      <c r="E69" s="651" t="s">
        <v>345</v>
      </c>
      <c r="F69" s="651"/>
      <c r="G69" s="651"/>
      <c r="H69" s="666" t="s">
        <v>816</v>
      </c>
      <c r="I69" s="667">
        <f t="shared" ref="I69:L69" si="37">+I70+I71</f>
        <v>0</v>
      </c>
      <c r="J69" s="667">
        <f t="shared" si="37"/>
        <v>0</v>
      </c>
      <c r="K69" s="667">
        <f t="shared" si="37"/>
        <v>0</v>
      </c>
      <c r="L69" s="667">
        <f t="shared" si="37"/>
        <v>0</v>
      </c>
      <c r="M69" s="653"/>
      <c r="N69" s="653"/>
      <c r="O69" s="653"/>
      <c r="P69" s="653"/>
      <c r="Q69" s="653"/>
      <c r="R69" s="653"/>
      <c r="S69" s="653"/>
      <c r="T69" s="653"/>
      <c r="U69" s="653"/>
      <c r="V69" s="653"/>
      <c r="W69" s="653"/>
      <c r="X69" s="653"/>
      <c r="Y69" s="653">
        <f t="shared" si="19"/>
        <v>0</v>
      </c>
      <c r="Z69" s="653">
        <f t="shared" si="19"/>
        <v>0</v>
      </c>
      <c r="AA69" s="653">
        <f t="shared" si="19"/>
        <v>0</v>
      </c>
      <c r="AB69" s="653">
        <f t="shared" si="19"/>
        <v>0</v>
      </c>
      <c r="AC69" s="654"/>
      <c r="AD69" s="639"/>
      <c r="AE69" s="639"/>
      <c r="AF69" s="639"/>
      <c r="AG69" s="639"/>
      <c r="AH69" s="639"/>
      <c r="AI69" s="639"/>
      <c r="AJ69" s="639"/>
      <c r="AK69" s="639"/>
      <c r="AL69" s="639"/>
      <c r="AM69" s="639"/>
      <c r="AN69" s="639"/>
      <c r="AO69" s="639"/>
      <c r="AP69" s="639"/>
      <c r="AQ69" s="639"/>
      <c r="AR69" s="639"/>
      <c r="AS69" s="639"/>
      <c r="AT69" s="639"/>
      <c r="AU69" s="639"/>
      <c r="AV69" s="639"/>
    </row>
    <row r="70" spans="1:1392" ht="24.75" customHeight="1" thickTop="1" thickBot="1">
      <c r="A70" s="649">
        <v>2</v>
      </c>
      <c r="B70" s="650" t="s">
        <v>382</v>
      </c>
      <c r="C70" s="650" t="s">
        <v>386</v>
      </c>
      <c r="D70" s="650" t="s">
        <v>345</v>
      </c>
      <c r="E70" s="650" t="s">
        <v>345</v>
      </c>
      <c r="F70" s="650" t="s">
        <v>345</v>
      </c>
      <c r="G70" s="650"/>
      <c r="H70" s="652" t="s">
        <v>817</v>
      </c>
      <c r="I70" s="653">
        <v>0</v>
      </c>
      <c r="J70" s="653">
        <v>0</v>
      </c>
      <c r="K70" s="653">
        <v>0</v>
      </c>
      <c r="L70" s="653">
        <v>0</v>
      </c>
      <c r="M70" s="653">
        <v>0</v>
      </c>
      <c r="N70" s="653"/>
      <c r="O70" s="653"/>
      <c r="P70" s="653"/>
      <c r="Q70" s="653"/>
      <c r="R70" s="653"/>
      <c r="S70" s="653"/>
      <c r="T70" s="653"/>
      <c r="U70" s="653"/>
      <c r="V70" s="653"/>
      <c r="W70" s="653"/>
      <c r="X70" s="653"/>
      <c r="Y70" s="653">
        <f t="shared" si="19"/>
        <v>0</v>
      </c>
      <c r="Z70" s="653">
        <f t="shared" si="19"/>
        <v>0</v>
      </c>
      <c r="AA70" s="653">
        <f t="shared" si="19"/>
        <v>0</v>
      </c>
      <c r="AB70" s="653">
        <f t="shared" si="19"/>
        <v>0</v>
      </c>
      <c r="AC70" s="654"/>
      <c r="AD70" s="639"/>
      <c r="AE70" s="639"/>
      <c r="AF70" s="639"/>
      <c r="AG70" s="639"/>
      <c r="AH70" s="639"/>
      <c r="AI70" s="639"/>
      <c r="AJ70" s="639"/>
      <c r="AK70" s="639"/>
      <c r="AL70" s="639"/>
      <c r="AM70" s="639"/>
      <c r="AN70" s="639"/>
      <c r="AO70" s="639"/>
      <c r="AP70" s="639"/>
      <c r="AQ70" s="639"/>
      <c r="AR70" s="639"/>
      <c r="AS70" s="639"/>
      <c r="AT70" s="639"/>
      <c r="AU70" s="639"/>
      <c r="AV70" s="639"/>
    </row>
    <row r="71" spans="1:1392" ht="24.75" customHeight="1" thickTop="1" thickBot="1">
      <c r="A71" s="649">
        <v>2</v>
      </c>
      <c r="B71" s="650" t="s">
        <v>382</v>
      </c>
      <c r="C71" s="650" t="s">
        <v>386</v>
      </c>
      <c r="D71" s="650" t="s">
        <v>345</v>
      </c>
      <c r="E71" s="650" t="s">
        <v>345</v>
      </c>
      <c r="F71" s="650" t="s">
        <v>358</v>
      </c>
      <c r="G71" s="650"/>
      <c r="H71" s="652" t="s">
        <v>818</v>
      </c>
      <c r="I71" s="653"/>
      <c r="J71" s="653"/>
      <c r="K71" s="653"/>
      <c r="L71" s="653"/>
      <c r="M71" s="653"/>
      <c r="N71" s="653"/>
      <c r="O71" s="653"/>
      <c r="P71" s="653"/>
      <c r="Q71" s="653"/>
      <c r="R71" s="653"/>
      <c r="S71" s="653"/>
      <c r="T71" s="653"/>
      <c r="U71" s="653"/>
      <c r="V71" s="653"/>
      <c r="W71" s="653"/>
      <c r="X71" s="653"/>
      <c r="Y71" s="653">
        <f t="shared" si="19"/>
        <v>0</v>
      </c>
      <c r="Z71" s="653">
        <f t="shared" si="19"/>
        <v>0</v>
      </c>
      <c r="AA71" s="653">
        <f t="shared" si="19"/>
        <v>0</v>
      </c>
      <c r="AB71" s="653">
        <f t="shared" si="19"/>
        <v>0</v>
      </c>
      <c r="AC71" s="654"/>
      <c r="AD71" s="639"/>
      <c r="AE71" s="639"/>
      <c r="AF71" s="639"/>
      <c r="AG71" s="639"/>
      <c r="AH71" s="639"/>
      <c r="AI71" s="639"/>
      <c r="AJ71" s="639"/>
      <c r="AK71" s="639"/>
      <c r="AL71" s="639"/>
      <c r="AM71" s="639"/>
      <c r="AN71" s="639"/>
      <c r="AO71" s="639"/>
      <c r="AP71" s="639"/>
      <c r="AQ71" s="639"/>
      <c r="AR71" s="639"/>
      <c r="AS71" s="639"/>
      <c r="AT71" s="639"/>
      <c r="AU71" s="639"/>
      <c r="AV71" s="639"/>
    </row>
    <row r="72" spans="1:1392" s="689" customFormat="1" ht="24.75" customHeight="1" thickTop="1" thickBot="1">
      <c r="A72" s="656">
        <v>2</v>
      </c>
      <c r="B72" s="657" t="s">
        <v>382</v>
      </c>
      <c r="C72" s="657" t="s">
        <v>386</v>
      </c>
      <c r="D72" s="657" t="s">
        <v>358</v>
      </c>
      <c r="E72" s="657"/>
      <c r="F72" s="657"/>
      <c r="G72" s="657"/>
      <c r="H72" s="658" t="s">
        <v>819</v>
      </c>
      <c r="I72" s="659">
        <f t="shared" ref="I72:L72" si="38">+I73</f>
        <v>0</v>
      </c>
      <c r="J72" s="659">
        <f t="shared" si="38"/>
        <v>0</v>
      </c>
      <c r="K72" s="659">
        <f t="shared" si="38"/>
        <v>0</v>
      </c>
      <c r="L72" s="659">
        <f t="shared" si="38"/>
        <v>0</v>
      </c>
      <c r="M72" s="687"/>
      <c r="N72" s="687"/>
      <c r="O72" s="687"/>
      <c r="P72" s="687"/>
      <c r="Q72" s="687"/>
      <c r="R72" s="687"/>
      <c r="S72" s="687"/>
      <c r="T72" s="687"/>
      <c r="U72" s="687"/>
      <c r="V72" s="687"/>
      <c r="W72" s="687"/>
      <c r="X72" s="687"/>
      <c r="Y72" s="672">
        <f t="shared" si="19"/>
        <v>0</v>
      </c>
      <c r="Z72" s="672">
        <f t="shared" si="19"/>
        <v>0</v>
      </c>
      <c r="AA72" s="672">
        <f t="shared" si="19"/>
        <v>0</v>
      </c>
      <c r="AB72" s="672">
        <f t="shared" si="19"/>
        <v>0</v>
      </c>
      <c r="AC72" s="688"/>
      <c r="AD72" s="639"/>
      <c r="AE72" s="639"/>
      <c r="AF72" s="639"/>
      <c r="AG72" s="639"/>
      <c r="AH72" s="639"/>
      <c r="AI72" s="639"/>
      <c r="AJ72" s="639"/>
      <c r="AK72" s="639"/>
      <c r="AL72" s="639"/>
      <c r="AM72" s="639"/>
      <c r="AN72" s="639"/>
      <c r="AO72" s="639"/>
      <c r="AP72" s="639"/>
      <c r="AQ72" s="639"/>
      <c r="AR72" s="639"/>
      <c r="AS72" s="639"/>
      <c r="AT72" s="639"/>
      <c r="AU72" s="639"/>
      <c r="AV72" s="639"/>
      <c r="AW72" s="647"/>
      <c r="AX72" s="647"/>
      <c r="AY72" s="647"/>
      <c r="AZ72" s="647"/>
      <c r="BA72" s="647"/>
      <c r="BB72" s="647"/>
      <c r="BC72" s="647"/>
      <c r="BD72" s="647"/>
      <c r="BE72" s="647"/>
      <c r="BF72" s="647"/>
      <c r="BG72" s="647"/>
      <c r="BH72" s="647"/>
      <c r="BI72" s="647"/>
      <c r="BJ72" s="647"/>
      <c r="BK72" s="647"/>
      <c r="BL72" s="647"/>
      <c r="BM72" s="647"/>
      <c r="BN72" s="647"/>
      <c r="BO72" s="647"/>
      <c r="BP72" s="647"/>
      <c r="BQ72" s="647"/>
      <c r="BR72" s="647"/>
      <c r="BS72" s="647"/>
      <c r="BT72" s="647"/>
      <c r="BU72" s="647"/>
      <c r="BV72" s="647"/>
      <c r="BW72" s="647"/>
      <c r="BX72" s="647"/>
      <c r="BY72" s="647"/>
      <c r="BZ72" s="647"/>
      <c r="CA72" s="647"/>
      <c r="CB72" s="647"/>
      <c r="CC72" s="647"/>
      <c r="CD72" s="647"/>
      <c r="CE72" s="647"/>
      <c r="CF72" s="647"/>
      <c r="CG72" s="647"/>
      <c r="CH72" s="647"/>
      <c r="CI72" s="647"/>
      <c r="CJ72" s="647"/>
      <c r="CK72" s="647"/>
      <c r="CL72" s="647"/>
      <c r="CM72" s="647"/>
      <c r="CN72" s="647"/>
      <c r="CO72" s="647"/>
      <c r="CP72" s="647"/>
      <c r="CQ72" s="647"/>
      <c r="CR72" s="647"/>
      <c r="CS72" s="647"/>
      <c r="CT72" s="647"/>
      <c r="CU72" s="647"/>
      <c r="CV72" s="647"/>
      <c r="CW72" s="647"/>
      <c r="CX72" s="647"/>
      <c r="CY72" s="647"/>
      <c r="CZ72" s="647"/>
      <c r="DA72" s="647"/>
      <c r="DB72" s="647"/>
      <c r="DC72" s="647"/>
      <c r="DD72" s="647"/>
      <c r="DE72" s="647"/>
      <c r="DF72" s="647"/>
      <c r="DG72" s="647"/>
      <c r="DH72" s="647"/>
      <c r="DI72" s="647"/>
      <c r="DJ72" s="647"/>
      <c r="DK72" s="647"/>
      <c r="DL72" s="647"/>
      <c r="DM72" s="647"/>
      <c r="DN72" s="647"/>
      <c r="DO72" s="647"/>
      <c r="DP72" s="647"/>
      <c r="DQ72" s="647"/>
      <c r="DR72" s="647"/>
      <c r="DS72" s="647"/>
      <c r="DT72" s="647"/>
      <c r="DU72" s="647"/>
      <c r="DV72" s="647"/>
      <c r="DW72" s="647"/>
      <c r="DX72" s="647"/>
      <c r="DY72" s="647"/>
      <c r="DZ72" s="647"/>
      <c r="EA72" s="647"/>
      <c r="EB72" s="647"/>
      <c r="EC72" s="647"/>
      <c r="ED72" s="647"/>
      <c r="EE72" s="647"/>
      <c r="EF72" s="647"/>
      <c r="EG72" s="647"/>
      <c r="EH72" s="647"/>
      <c r="EI72" s="647"/>
      <c r="EJ72" s="647"/>
      <c r="EK72" s="647"/>
      <c r="EL72" s="647"/>
      <c r="EM72" s="647"/>
      <c r="EN72" s="647"/>
      <c r="EO72" s="647"/>
      <c r="EP72" s="647"/>
      <c r="EQ72" s="647"/>
      <c r="ER72" s="647"/>
      <c r="ES72" s="647"/>
      <c r="ET72" s="647"/>
      <c r="EU72" s="647"/>
      <c r="EV72" s="647"/>
      <c r="EW72" s="647"/>
      <c r="EX72" s="647"/>
      <c r="EY72" s="647"/>
      <c r="EZ72" s="647"/>
      <c r="FA72" s="647"/>
      <c r="FB72" s="647"/>
      <c r="FC72" s="647"/>
      <c r="FD72" s="647"/>
      <c r="FE72" s="647"/>
      <c r="FF72" s="647"/>
      <c r="FG72" s="647"/>
      <c r="FH72" s="647"/>
      <c r="FI72" s="647"/>
      <c r="FJ72" s="647"/>
      <c r="FK72" s="647"/>
      <c r="FL72" s="647"/>
      <c r="FM72" s="647"/>
      <c r="FN72" s="647"/>
      <c r="FO72" s="647"/>
      <c r="FP72" s="647"/>
      <c r="FQ72" s="647"/>
      <c r="FR72" s="647"/>
      <c r="FS72" s="647"/>
      <c r="FT72" s="647"/>
      <c r="FU72" s="647"/>
      <c r="FV72" s="647"/>
      <c r="FW72" s="647"/>
      <c r="FX72" s="647"/>
      <c r="FY72" s="647"/>
      <c r="FZ72" s="647"/>
      <c r="GA72" s="647"/>
      <c r="GB72" s="647"/>
      <c r="GC72" s="647"/>
      <c r="GD72" s="647"/>
      <c r="GE72" s="647"/>
      <c r="GF72" s="647"/>
      <c r="GG72" s="647"/>
      <c r="GH72" s="647"/>
      <c r="GI72" s="647"/>
      <c r="GJ72" s="647"/>
      <c r="GK72" s="647"/>
      <c r="GL72" s="647"/>
      <c r="GM72" s="647"/>
      <c r="GN72" s="647"/>
      <c r="GO72" s="647"/>
      <c r="GP72" s="647"/>
      <c r="GQ72" s="647"/>
      <c r="GR72" s="647"/>
      <c r="GS72" s="647"/>
      <c r="GT72" s="647"/>
      <c r="GU72" s="647"/>
      <c r="GV72" s="647"/>
      <c r="GW72" s="647"/>
      <c r="GX72" s="647"/>
      <c r="GY72" s="647"/>
      <c r="GZ72" s="647"/>
      <c r="HA72" s="647"/>
      <c r="HB72" s="647"/>
      <c r="HC72" s="647"/>
      <c r="HD72" s="647"/>
      <c r="HE72" s="647"/>
      <c r="HF72" s="647"/>
      <c r="HG72" s="647"/>
      <c r="HH72" s="647"/>
      <c r="HI72" s="647"/>
      <c r="HJ72" s="647"/>
      <c r="HK72" s="647"/>
      <c r="HL72" s="647"/>
      <c r="HM72" s="647"/>
      <c r="HN72" s="647"/>
      <c r="HO72" s="647"/>
      <c r="HP72" s="647"/>
      <c r="HQ72" s="647"/>
      <c r="HR72" s="647"/>
      <c r="HS72" s="647"/>
      <c r="HT72" s="647"/>
      <c r="HU72" s="647"/>
      <c r="HV72" s="647"/>
      <c r="HW72" s="647"/>
      <c r="HX72" s="647"/>
      <c r="HY72" s="647"/>
      <c r="HZ72" s="647"/>
      <c r="IA72" s="647"/>
      <c r="IB72" s="647"/>
      <c r="IC72" s="647"/>
      <c r="ID72" s="647"/>
      <c r="IE72" s="647"/>
      <c r="IF72" s="647"/>
      <c r="IG72" s="647"/>
      <c r="IH72" s="647"/>
      <c r="II72" s="647"/>
      <c r="IJ72" s="647"/>
      <c r="IK72" s="647"/>
      <c r="IL72" s="647"/>
      <c r="IM72" s="647"/>
      <c r="IN72" s="647"/>
      <c r="IO72" s="647"/>
      <c r="IP72" s="647"/>
      <c r="IQ72" s="647"/>
      <c r="IR72" s="647"/>
      <c r="IS72" s="647"/>
      <c r="IT72" s="647"/>
      <c r="IU72" s="647"/>
      <c r="IV72" s="647"/>
      <c r="IW72" s="647"/>
      <c r="IX72" s="647"/>
      <c r="IY72" s="647"/>
      <c r="IZ72" s="647"/>
      <c r="JA72" s="647"/>
      <c r="JB72" s="647"/>
      <c r="JC72" s="647"/>
      <c r="JD72" s="647"/>
      <c r="JE72" s="647"/>
      <c r="JF72" s="647"/>
      <c r="JG72" s="647"/>
      <c r="JH72" s="647"/>
      <c r="JI72" s="647"/>
      <c r="JJ72" s="647"/>
      <c r="JK72" s="647"/>
      <c r="JL72" s="647"/>
      <c r="JM72" s="647"/>
      <c r="JN72" s="647"/>
      <c r="JO72" s="647"/>
      <c r="JP72" s="647"/>
      <c r="JQ72" s="647"/>
      <c r="JR72" s="647"/>
      <c r="JS72" s="647"/>
      <c r="JT72" s="647"/>
      <c r="JU72" s="647"/>
      <c r="JV72" s="647"/>
      <c r="JW72" s="647"/>
      <c r="JX72" s="647"/>
      <c r="JY72" s="647"/>
      <c r="JZ72" s="647"/>
      <c r="KA72" s="647"/>
      <c r="KB72" s="647"/>
      <c r="KC72" s="647"/>
      <c r="KD72" s="647"/>
      <c r="KE72" s="647"/>
      <c r="KF72" s="647"/>
      <c r="KG72" s="647"/>
      <c r="KH72" s="647"/>
      <c r="KI72" s="647"/>
      <c r="KJ72" s="647"/>
      <c r="KK72" s="647"/>
      <c r="KL72" s="647"/>
      <c r="KM72" s="647"/>
      <c r="KN72" s="647"/>
      <c r="KO72" s="647"/>
      <c r="KP72" s="647"/>
      <c r="KQ72" s="647"/>
      <c r="KR72" s="647"/>
      <c r="KS72" s="647"/>
      <c r="KT72" s="647"/>
      <c r="KU72" s="647"/>
      <c r="KV72" s="647"/>
      <c r="KW72" s="647"/>
      <c r="KX72" s="647"/>
      <c r="KY72" s="647"/>
      <c r="KZ72" s="647"/>
      <c r="LA72" s="647"/>
      <c r="LB72" s="647"/>
      <c r="LC72" s="647"/>
      <c r="LD72" s="647"/>
      <c r="LE72" s="647"/>
      <c r="LF72" s="647"/>
      <c r="LG72" s="647"/>
      <c r="LH72" s="647"/>
      <c r="LI72" s="647"/>
      <c r="LJ72" s="647"/>
      <c r="LK72" s="647"/>
      <c r="LL72" s="647"/>
      <c r="LM72" s="647"/>
      <c r="LN72" s="647"/>
      <c r="LO72" s="647"/>
      <c r="LP72" s="647"/>
      <c r="LQ72" s="647"/>
      <c r="LR72" s="647"/>
      <c r="LS72" s="647"/>
      <c r="LT72" s="647"/>
      <c r="LU72" s="647"/>
      <c r="LV72" s="647"/>
      <c r="LW72" s="647"/>
      <c r="LX72" s="647"/>
      <c r="LY72" s="647"/>
      <c r="LZ72" s="647"/>
      <c r="MA72" s="647"/>
      <c r="MB72" s="647"/>
      <c r="MC72" s="647"/>
      <c r="MD72" s="647"/>
      <c r="ME72" s="647"/>
      <c r="MF72" s="647"/>
      <c r="MG72" s="647"/>
      <c r="MH72" s="647"/>
      <c r="MI72" s="647"/>
      <c r="MJ72" s="647"/>
      <c r="MK72" s="647"/>
      <c r="ML72" s="647"/>
      <c r="MM72" s="647"/>
      <c r="MN72" s="647"/>
      <c r="MO72" s="647"/>
      <c r="MP72" s="647"/>
      <c r="MQ72" s="647"/>
      <c r="MR72" s="647"/>
      <c r="MS72" s="647"/>
      <c r="MT72" s="647"/>
      <c r="MU72" s="647"/>
      <c r="MV72" s="647"/>
      <c r="MW72" s="647"/>
      <c r="MX72" s="647"/>
      <c r="MY72" s="647"/>
      <c r="MZ72" s="647"/>
      <c r="NA72" s="647"/>
      <c r="NB72" s="647"/>
      <c r="NC72" s="647"/>
      <c r="ND72" s="647"/>
      <c r="NE72" s="647"/>
      <c r="NF72" s="647"/>
      <c r="NG72" s="647"/>
      <c r="NH72" s="647"/>
      <c r="NI72" s="647"/>
      <c r="NJ72" s="647"/>
      <c r="NK72" s="647"/>
      <c r="NL72" s="647"/>
      <c r="NM72" s="647"/>
      <c r="NN72" s="647"/>
      <c r="NO72" s="647"/>
      <c r="NP72" s="647"/>
      <c r="NQ72" s="647"/>
      <c r="NR72" s="647"/>
      <c r="NS72" s="647"/>
      <c r="NT72" s="647"/>
      <c r="NU72" s="647"/>
      <c r="NV72" s="647"/>
      <c r="NW72" s="647"/>
      <c r="NX72" s="647"/>
      <c r="NY72" s="647"/>
      <c r="NZ72" s="647"/>
      <c r="OA72" s="647"/>
      <c r="OB72" s="647"/>
      <c r="OC72" s="647"/>
      <c r="OD72" s="647"/>
      <c r="OE72" s="647"/>
      <c r="OF72" s="647"/>
      <c r="OG72" s="647"/>
      <c r="OH72" s="647"/>
      <c r="OI72" s="647"/>
      <c r="OJ72" s="647"/>
      <c r="OK72" s="647"/>
      <c r="OL72" s="647"/>
      <c r="OM72" s="647"/>
      <c r="ON72" s="647"/>
      <c r="OO72" s="647"/>
      <c r="OP72" s="647"/>
      <c r="OQ72" s="647"/>
      <c r="OR72" s="647"/>
      <c r="OS72" s="647"/>
      <c r="OT72" s="647"/>
      <c r="OU72" s="647"/>
      <c r="OV72" s="647"/>
      <c r="OW72" s="647"/>
      <c r="OX72" s="647"/>
      <c r="OY72" s="647"/>
      <c r="OZ72" s="647"/>
      <c r="PA72" s="647"/>
      <c r="PB72" s="647"/>
      <c r="PC72" s="647"/>
      <c r="PD72" s="647"/>
      <c r="PE72" s="647"/>
      <c r="PF72" s="647"/>
      <c r="PG72" s="647"/>
      <c r="PH72" s="647"/>
      <c r="PI72" s="647"/>
      <c r="PJ72" s="647"/>
      <c r="PK72" s="647"/>
      <c r="PL72" s="647"/>
      <c r="PM72" s="647"/>
      <c r="PN72" s="647"/>
      <c r="PO72" s="647"/>
      <c r="PP72" s="647"/>
      <c r="PQ72" s="647"/>
      <c r="PR72" s="647"/>
      <c r="PS72" s="647"/>
      <c r="PT72" s="647"/>
      <c r="PU72" s="647"/>
      <c r="PV72" s="647"/>
      <c r="PW72" s="647"/>
      <c r="PX72" s="647"/>
      <c r="PY72" s="647"/>
      <c r="PZ72" s="647"/>
      <c r="QA72" s="647"/>
      <c r="QB72" s="647"/>
      <c r="QC72" s="647"/>
      <c r="QD72" s="647"/>
      <c r="QE72" s="647"/>
      <c r="QF72" s="647"/>
      <c r="QG72" s="647"/>
      <c r="QH72" s="647"/>
      <c r="QI72" s="647"/>
      <c r="QJ72" s="647"/>
      <c r="QK72" s="647"/>
      <c r="QL72" s="647"/>
      <c r="QM72" s="647"/>
      <c r="QN72" s="647"/>
      <c r="QO72" s="647"/>
      <c r="QP72" s="647"/>
      <c r="QQ72" s="647"/>
      <c r="QR72" s="647"/>
      <c r="QS72" s="647"/>
      <c r="QT72" s="647"/>
      <c r="QU72" s="647"/>
      <c r="QV72" s="647"/>
      <c r="QW72" s="647"/>
      <c r="QX72" s="647"/>
      <c r="QY72" s="647"/>
      <c r="QZ72" s="647"/>
      <c r="RA72" s="647"/>
      <c r="RB72" s="647"/>
      <c r="RC72" s="647"/>
      <c r="RD72" s="647"/>
      <c r="RE72" s="647"/>
      <c r="RF72" s="647"/>
      <c r="RG72" s="647"/>
      <c r="RH72" s="647"/>
      <c r="RI72" s="647"/>
      <c r="RJ72" s="647"/>
      <c r="RK72" s="647"/>
      <c r="RL72" s="647"/>
      <c r="RM72" s="647"/>
      <c r="RN72" s="647"/>
      <c r="RO72" s="647"/>
      <c r="RP72" s="647"/>
      <c r="RQ72" s="647"/>
      <c r="RR72" s="647"/>
      <c r="RS72" s="647"/>
      <c r="RT72" s="647"/>
      <c r="RU72" s="647"/>
      <c r="RV72" s="647"/>
      <c r="RW72" s="647"/>
      <c r="RX72" s="647"/>
      <c r="RY72" s="647"/>
      <c r="RZ72" s="647"/>
      <c r="SA72" s="647"/>
      <c r="SB72" s="647"/>
      <c r="SC72" s="647"/>
      <c r="SD72" s="647"/>
      <c r="SE72" s="647"/>
      <c r="SF72" s="647"/>
      <c r="SG72" s="647"/>
      <c r="SH72" s="647"/>
      <c r="SI72" s="647"/>
      <c r="SJ72" s="647"/>
      <c r="SK72" s="647"/>
      <c r="SL72" s="647"/>
      <c r="SM72" s="647"/>
      <c r="SN72" s="647"/>
      <c r="SO72" s="647"/>
      <c r="SP72" s="647"/>
      <c r="SQ72" s="647"/>
      <c r="SR72" s="647"/>
      <c r="SS72" s="647"/>
      <c r="ST72" s="647"/>
      <c r="SU72" s="647"/>
      <c r="SV72" s="647"/>
      <c r="SW72" s="647"/>
      <c r="SX72" s="647"/>
      <c r="SY72" s="647"/>
      <c r="SZ72" s="647"/>
      <c r="TA72" s="647"/>
      <c r="TB72" s="647"/>
      <c r="TC72" s="647"/>
      <c r="TD72" s="647"/>
      <c r="TE72" s="647"/>
      <c r="TF72" s="647"/>
      <c r="TG72" s="647"/>
      <c r="TH72" s="647"/>
      <c r="TI72" s="647"/>
      <c r="TJ72" s="647"/>
      <c r="TK72" s="647"/>
      <c r="TL72" s="647"/>
      <c r="TM72" s="647"/>
      <c r="TN72" s="647"/>
      <c r="TO72" s="647"/>
      <c r="TP72" s="647"/>
      <c r="TQ72" s="647"/>
      <c r="TR72" s="647"/>
      <c r="TS72" s="647"/>
      <c r="TT72" s="647"/>
      <c r="TU72" s="647"/>
      <c r="TV72" s="647"/>
      <c r="TW72" s="647"/>
      <c r="TX72" s="647"/>
      <c r="TY72" s="647"/>
      <c r="TZ72" s="647"/>
      <c r="UA72" s="647"/>
      <c r="UB72" s="647"/>
      <c r="UC72" s="647"/>
      <c r="UD72" s="647"/>
      <c r="UE72" s="647"/>
      <c r="UF72" s="647"/>
      <c r="UG72" s="647"/>
      <c r="UH72" s="647"/>
      <c r="UI72" s="647"/>
      <c r="UJ72" s="647"/>
      <c r="UK72" s="647"/>
      <c r="UL72" s="647"/>
      <c r="UM72" s="647"/>
      <c r="UN72" s="647"/>
      <c r="UO72" s="647"/>
      <c r="UP72" s="647"/>
      <c r="UQ72" s="647"/>
      <c r="UR72" s="647"/>
      <c r="US72" s="647"/>
      <c r="UT72" s="647"/>
      <c r="UU72" s="647"/>
      <c r="UV72" s="647"/>
      <c r="UW72" s="647"/>
      <c r="UX72" s="647"/>
      <c r="UY72" s="647"/>
      <c r="UZ72" s="647"/>
      <c r="VA72" s="647"/>
      <c r="VB72" s="647"/>
      <c r="VC72" s="647"/>
      <c r="VD72" s="647"/>
      <c r="VE72" s="647"/>
      <c r="VF72" s="647"/>
      <c r="VG72" s="647"/>
      <c r="VH72" s="647"/>
      <c r="VI72" s="647"/>
      <c r="VJ72" s="647"/>
      <c r="VK72" s="647"/>
      <c r="VL72" s="647"/>
      <c r="VM72" s="647"/>
      <c r="VN72" s="647"/>
      <c r="VO72" s="647"/>
      <c r="VP72" s="647"/>
      <c r="VQ72" s="647"/>
      <c r="VR72" s="647"/>
      <c r="VS72" s="647"/>
      <c r="VT72" s="647"/>
      <c r="VU72" s="647"/>
      <c r="VV72" s="647"/>
      <c r="VW72" s="647"/>
      <c r="VX72" s="647"/>
      <c r="VY72" s="647"/>
      <c r="VZ72" s="647"/>
      <c r="WA72" s="647"/>
      <c r="WB72" s="647"/>
      <c r="WC72" s="647"/>
      <c r="WD72" s="647"/>
      <c r="WE72" s="647"/>
      <c r="WF72" s="647"/>
      <c r="WG72" s="647"/>
      <c r="WH72" s="647"/>
      <c r="WI72" s="647"/>
      <c r="WJ72" s="647"/>
      <c r="WK72" s="647"/>
      <c r="WL72" s="647"/>
      <c r="WM72" s="647"/>
      <c r="WN72" s="647"/>
      <c r="WO72" s="647"/>
      <c r="WP72" s="647"/>
      <c r="WQ72" s="647"/>
      <c r="WR72" s="647"/>
      <c r="WS72" s="647"/>
      <c r="WT72" s="647"/>
      <c r="WU72" s="647"/>
      <c r="WV72" s="647"/>
      <c r="WW72" s="647"/>
      <c r="WX72" s="647"/>
      <c r="WY72" s="647"/>
      <c r="WZ72" s="647"/>
      <c r="XA72" s="647"/>
      <c r="XB72" s="647"/>
      <c r="XC72" s="647"/>
      <c r="XD72" s="647"/>
      <c r="XE72" s="647"/>
      <c r="XF72" s="647"/>
      <c r="XG72" s="647"/>
      <c r="XH72" s="647"/>
      <c r="XI72" s="647"/>
      <c r="XJ72" s="647"/>
      <c r="XK72" s="647"/>
      <c r="XL72" s="647"/>
      <c r="XM72" s="647"/>
      <c r="XN72" s="647"/>
      <c r="XO72" s="647"/>
      <c r="XP72" s="647"/>
      <c r="XQ72" s="647"/>
      <c r="XR72" s="647"/>
      <c r="XS72" s="647"/>
      <c r="XT72" s="647"/>
      <c r="XU72" s="647"/>
      <c r="XV72" s="647"/>
      <c r="XW72" s="647"/>
      <c r="XX72" s="647"/>
      <c r="XY72" s="647"/>
      <c r="XZ72" s="647"/>
      <c r="YA72" s="647"/>
      <c r="YB72" s="647"/>
      <c r="YC72" s="647"/>
      <c r="YD72" s="647"/>
      <c r="YE72" s="647"/>
      <c r="YF72" s="647"/>
      <c r="YG72" s="647"/>
      <c r="YH72" s="647"/>
      <c r="YI72" s="647"/>
      <c r="YJ72" s="647"/>
      <c r="YK72" s="647"/>
      <c r="YL72" s="647"/>
      <c r="YM72" s="647"/>
      <c r="YN72" s="647"/>
      <c r="YO72" s="647"/>
      <c r="YP72" s="647"/>
      <c r="YQ72" s="647"/>
      <c r="YR72" s="647"/>
      <c r="YS72" s="647"/>
      <c r="YT72" s="647"/>
      <c r="YU72" s="647"/>
      <c r="YV72" s="647"/>
      <c r="YW72" s="647"/>
      <c r="YX72" s="647"/>
      <c r="YY72" s="647"/>
      <c r="YZ72" s="647"/>
      <c r="ZA72" s="647"/>
      <c r="ZB72" s="647"/>
      <c r="ZC72" s="647"/>
      <c r="ZD72" s="647"/>
      <c r="ZE72" s="647"/>
      <c r="ZF72" s="647"/>
      <c r="ZG72" s="647"/>
      <c r="ZH72" s="647"/>
      <c r="ZI72" s="647"/>
      <c r="ZJ72" s="647"/>
      <c r="ZK72" s="647"/>
      <c r="ZL72" s="647"/>
      <c r="ZM72" s="647"/>
      <c r="ZN72" s="647"/>
      <c r="ZO72" s="647"/>
      <c r="ZP72" s="647"/>
      <c r="ZQ72" s="647"/>
      <c r="ZR72" s="647"/>
      <c r="ZS72" s="647"/>
      <c r="ZT72" s="647"/>
      <c r="ZU72" s="647"/>
      <c r="ZV72" s="647"/>
      <c r="ZW72" s="647"/>
      <c r="ZX72" s="647"/>
      <c r="ZY72" s="647"/>
      <c r="ZZ72" s="647"/>
      <c r="AAA72" s="647"/>
      <c r="AAB72" s="647"/>
      <c r="AAC72" s="647"/>
      <c r="AAD72" s="647"/>
      <c r="AAE72" s="647"/>
      <c r="AAF72" s="647"/>
      <c r="AAG72" s="647"/>
      <c r="AAH72" s="647"/>
      <c r="AAI72" s="647"/>
      <c r="AAJ72" s="647"/>
      <c r="AAK72" s="647"/>
      <c r="AAL72" s="647"/>
      <c r="AAM72" s="647"/>
      <c r="AAN72" s="647"/>
      <c r="AAO72" s="647"/>
      <c r="AAP72" s="647"/>
      <c r="AAQ72" s="647"/>
      <c r="AAR72" s="647"/>
      <c r="AAS72" s="647"/>
      <c r="AAT72" s="647"/>
      <c r="AAU72" s="647"/>
      <c r="AAV72" s="647"/>
      <c r="AAW72" s="647"/>
      <c r="AAX72" s="647"/>
      <c r="AAY72" s="647"/>
      <c r="AAZ72" s="647"/>
      <c r="ABA72" s="647"/>
      <c r="ABB72" s="647"/>
      <c r="ABC72" s="647"/>
      <c r="ABD72" s="647"/>
      <c r="ABE72" s="647"/>
      <c r="ABF72" s="647"/>
      <c r="ABG72" s="647"/>
      <c r="ABH72" s="647"/>
      <c r="ABI72" s="647"/>
      <c r="ABJ72" s="647"/>
      <c r="ABK72" s="647"/>
      <c r="ABL72" s="647"/>
      <c r="ABM72" s="647"/>
      <c r="ABN72" s="647"/>
      <c r="ABO72" s="647"/>
      <c r="ABP72" s="647"/>
      <c r="ABQ72" s="647"/>
      <c r="ABR72" s="647"/>
      <c r="ABS72" s="647"/>
      <c r="ABT72" s="647"/>
      <c r="ABU72" s="647"/>
      <c r="ABV72" s="647"/>
      <c r="ABW72" s="647"/>
      <c r="ABX72" s="647"/>
      <c r="ABY72" s="647"/>
      <c r="ABZ72" s="647"/>
      <c r="ACA72" s="647"/>
      <c r="ACB72" s="647"/>
      <c r="ACC72" s="647"/>
      <c r="ACD72" s="647"/>
      <c r="ACE72" s="647"/>
      <c r="ACF72" s="647"/>
      <c r="ACG72" s="647"/>
      <c r="ACH72" s="647"/>
      <c r="ACI72" s="647"/>
      <c r="ACJ72" s="647"/>
      <c r="ACK72" s="647"/>
      <c r="ACL72" s="647"/>
      <c r="ACM72" s="647"/>
      <c r="ACN72" s="647"/>
      <c r="ACO72" s="647"/>
      <c r="ACP72" s="647"/>
      <c r="ACQ72" s="647"/>
      <c r="ACR72" s="647"/>
      <c r="ACS72" s="647"/>
      <c r="ACT72" s="647"/>
      <c r="ACU72" s="647"/>
      <c r="ACV72" s="647"/>
      <c r="ACW72" s="647"/>
      <c r="ACX72" s="647"/>
      <c r="ACY72" s="647"/>
      <c r="ACZ72" s="647"/>
      <c r="ADA72" s="647"/>
      <c r="ADB72" s="647"/>
      <c r="ADC72" s="647"/>
      <c r="ADD72" s="647"/>
      <c r="ADE72" s="647"/>
      <c r="ADF72" s="647"/>
      <c r="ADG72" s="647"/>
      <c r="ADH72" s="647"/>
      <c r="ADI72" s="647"/>
      <c r="ADJ72" s="647"/>
      <c r="ADK72" s="647"/>
      <c r="ADL72" s="647"/>
      <c r="ADM72" s="647"/>
      <c r="ADN72" s="647"/>
      <c r="ADO72" s="647"/>
      <c r="ADP72" s="647"/>
      <c r="ADQ72" s="647"/>
      <c r="ADR72" s="647"/>
      <c r="ADS72" s="647"/>
      <c r="ADT72" s="647"/>
      <c r="ADU72" s="647"/>
      <c r="ADV72" s="647"/>
      <c r="ADW72" s="647"/>
      <c r="ADX72" s="647"/>
      <c r="ADY72" s="647"/>
      <c r="ADZ72" s="647"/>
      <c r="AEA72" s="647"/>
      <c r="AEB72" s="647"/>
      <c r="AEC72" s="647"/>
      <c r="AED72" s="647"/>
      <c r="AEE72" s="647"/>
      <c r="AEF72" s="647"/>
      <c r="AEG72" s="647"/>
      <c r="AEH72" s="647"/>
      <c r="AEI72" s="647"/>
      <c r="AEJ72" s="647"/>
      <c r="AEK72" s="647"/>
      <c r="AEL72" s="647"/>
      <c r="AEM72" s="647"/>
      <c r="AEN72" s="647"/>
      <c r="AEO72" s="647"/>
      <c r="AEP72" s="647"/>
      <c r="AEQ72" s="647"/>
      <c r="AER72" s="647"/>
      <c r="AES72" s="647"/>
      <c r="AET72" s="647"/>
      <c r="AEU72" s="647"/>
      <c r="AEV72" s="647"/>
      <c r="AEW72" s="647"/>
      <c r="AEX72" s="647"/>
      <c r="AEY72" s="647"/>
      <c r="AEZ72" s="647"/>
      <c r="AFA72" s="647"/>
      <c r="AFB72" s="647"/>
      <c r="AFC72" s="647"/>
      <c r="AFD72" s="647"/>
      <c r="AFE72" s="647"/>
      <c r="AFF72" s="647"/>
      <c r="AFG72" s="647"/>
      <c r="AFH72" s="647"/>
      <c r="AFI72" s="647"/>
      <c r="AFJ72" s="647"/>
      <c r="AFK72" s="647"/>
      <c r="AFL72" s="647"/>
      <c r="AFM72" s="647"/>
      <c r="AFN72" s="647"/>
      <c r="AFO72" s="647"/>
      <c r="AFP72" s="647"/>
      <c r="AFQ72" s="647"/>
      <c r="AFR72" s="647"/>
      <c r="AFS72" s="647"/>
      <c r="AFT72" s="647"/>
      <c r="AFU72" s="647"/>
      <c r="AFV72" s="647"/>
      <c r="AFW72" s="647"/>
      <c r="AFX72" s="647"/>
      <c r="AFY72" s="647"/>
      <c r="AFZ72" s="647"/>
      <c r="AGA72" s="647"/>
      <c r="AGB72" s="647"/>
      <c r="AGC72" s="647"/>
      <c r="AGD72" s="647"/>
      <c r="AGE72" s="647"/>
      <c r="AGF72" s="647"/>
      <c r="AGG72" s="647"/>
      <c r="AGH72" s="647"/>
      <c r="AGI72" s="647"/>
      <c r="AGJ72" s="647"/>
      <c r="AGK72" s="647"/>
      <c r="AGL72" s="647"/>
      <c r="AGM72" s="647"/>
      <c r="AGN72" s="647"/>
      <c r="AGO72" s="647"/>
      <c r="AGP72" s="647"/>
      <c r="AGQ72" s="647"/>
      <c r="AGR72" s="647"/>
      <c r="AGS72" s="647"/>
      <c r="AGT72" s="647"/>
      <c r="AGU72" s="647"/>
      <c r="AGV72" s="647"/>
      <c r="AGW72" s="647"/>
      <c r="AGX72" s="647"/>
      <c r="AGY72" s="647"/>
      <c r="AGZ72" s="647"/>
      <c r="AHA72" s="647"/>
      <c r="AHB72" s="647"/>
      <c r="AHC72" s="647"/>
      <c r="AHD72" s="647"/>
      <c r="AHE72" s="647"/>
      <c r="AHF72" s="647"/>
      <c r="AHG72" s="647"/>
      <c r="AHH72" s="647"/>
      <c r="AHI72" s="647"/>
      <c r="AHJ72" s="647"/>
      <c r="AHK72" s="647"/>
      <c r="AHL72" s="647"/>
      <c r="AHM72" s="647"/>
      <c r="AHN72" s="647"/>
      <c r="AHO72" s="647"/>
      <c r="AHP72" s="647"/>
      <c r="AHQ72" s="647"/>
      <c r="AHR72" s="647"/>
      <c r="AHS72" s="647"/>
      <c r="AHT72" s="647"/>
      <c r="AHU72" s="647"/>
      <c r="AHV72" s="647"/>
      <c r="AHW72" s="647"/>
      <c r="AHX72" s="647"/>
      <c r="AHY72" s="647"/>
      <c r="AHZ72" s="647"/>
      <c r="AIA72" s="647"/>
      <c r="AIB72" s="647"/>
      <c r="AIC72" s="647"/>
      <c r="AID72" s="647"/>
      <c r="AIE72" s="647"/>
      <c r="AIF72" s="647"/>
      <c r="AIG72" s="647"/>
      <c r="AIH72" s="647"/>
      <c r="AII72" s="647"/>
      <c r="AIJ72" s="647"/>
      <c r="AIK72" s="647"/>
      <c r="AIL72" s="647"/>
      <c r="AIM72" s="647"/>
      <c r="AIN72" s="647"/>
      <c r="AIO72" s="647"/>
      <c r="AIP72" s="647"/>
      <c r="AIQ72" s="647"/>
      <c r="AIR72" s="647"/>
      <c r="AIS72" s="647"/>
      <c r="AIT72" s="647"/>
      <c r="AIU72" s="647"/>
      <c r="AIV72" s="647"/>
      <c r="AIW72" s="647"/>
      <c r="AIX72" s="647"/>
      <c r="AIY72" s="647"/>
      <c r="AIZ72" s="647"/>
      <c r="AJA72" s="647"/>
      <c r="AJB72" s="647"/>
      <c r="AJC72" s="647"/>
      <c r="AJD72" s="647"/>
      <c r="AJE72" s="647"/>
      <c r="AJF72" s="647"/>
      <c r="AJG72" s="647"/>
      <c r="AJH72" s="647"/>
      <c r="AJI72" s="647"/>
      <c r="AJJ72" s="647"/>
      <c r="AJK72" s="647"/>
      <c r="AJL72" s="647"/>
      <c r="AJM72" s="647"/>
      <c r="AJN72" s="647"/>
      <c r="AJO72" s="647"/>
      <c r="AJP72" s="647"/>
      <c r="AJQ72" s="647"/>
      <c r="AJR72" s="647"/>
      <c r="AJS72" s="647"/>
      <c r="AJT72" s="647"/>
      <c r="AJU72" s="647"/>
      <c r="AJV72" s="647"/>
      <c r="AJW72" s="647"/>
      <c r="AJX72" s="647"/>
      <c r="AJY72" s="647"/>
      <c r="AJZ72" s="647"/>
      <c r="AKA72" s="647"/>
      <c r="AKB72" s="647"/>
      <c r="AKC72" s="647"/>
      <c r="AKD72" s="647"/>
      <c r="AKE72" s="647"/>
      <c r="AKF72" s="647"/>
      <c r="AKG72" s="647"/>
      <c r="AKH72" s="647"/>
      <c r="AKI72" s="647"/>
      <c r="AKJ72" s="647"/>
      <c r="AKK72" s="647"/>
      <c r="AKL72" s="647"/>
      <c r="AKM72" s="647"/>
      <c r="AKN72" s="647"/>
      <c r="AKO72" s="647"/>
      <c r="AKP72" s="647"/>
      <c r="AKQ72" s="647"/>
      <c r="AKR72" s="647"/>
      <c r="AKS72" s="647"/>
      <c r="AKT72" s="647"/>
      <c r="AKU72" s="647"/>
      <c r="AKV72" s="647"/>
      <c r="AKW72" s="647"/>
      <c r="AKX72" s="647"/>
      <c r="AKY72" s="647"/>
      <c r="AKZ72" s="647"/>
      <c r="ALA72" s="647"/>
      <c r="ALB72" s="647"/>
      <c r="ALC72" s="647"/>
      <c r="ALD72" s="647"/>
      <c r="ALE72" s="647"/>
      <c r="ALF72" s="647"/>
      <c r="ALG72" s="647"/>
      <c r="ALH72" s="647"/>
      <c r="ALI72" s="647"/>
      <c r="ALJ72" s="647"/>
      <c r="ALK72" s="647"/>
      <c r="ALL72" s="647"/>
      <c r="ALM72" s="647"/>
      <c r="ALN72" s="647"/>
      <c r="ALO72" s="647"/>
      <c r="ALP72" s="647"/>
      <c r="ALQ72" s="647"/>
      <c r="ALR72" s="647"/>
      <c r="ALS72" s="647"/>
      <c r="ALT72" s="647"/>
      <c r="ALU72" s="647"/>
      <c r="ALV72" s="647"/>
      <c r="ALW72" s="647"/>
      <c r="ALX72" s="647"/>
      <c r="ALY72" s="647"/>
      <c r="ALZ72" s="647"/>
      <c r="AMA72" s="647"/>
      <c r="AMB72" s="647"/>
      <c r="AMC72" s="647"/>
      <c r="AMD72" s="647"/>
      <c r="AME72" s="647"/>
      <c r="AMF72" s="647"/>
      <c r="AMG72" s="647"/>
      <c r="AMH72" s="647"/>
      <c r="AMI72" s="647"/>
      <c r="AMJ72" s="647"/>
      <c r="AMK72" s="647"/>
      <c r="AML72" s="647"/>
      <c r="AMM72" s="647"/>
      <c r="AMN72" s="647"/>
      <c r="AMO72" s="647"/>
      <c r="AMP72" s="647"/>
      <c r="AMQ72" s="647"/>
      <c r="AMR72" s="647"/>
      <c r="AMS72" s="647"/>
      <c r="AMT72" s="647"/>
      <c r="AMU72" s="647"/>
      <c r="AMV72" s="647"/>
      <c r="AMW72" s="647"/>
      <c r="AMX72" s="647"/>
      <c r="AMY72" s="647"/>
      <c r="AMZ72" s="647"/>
      <c r="ANA72" s="647"/>
      <c r="ANB72" s="647"/>
      <c r="ANC72" s="647"/>
      <c r="AND72" s="647"/>
      <c r="ANE72" s="647"/>
      <c r="ANF72" s="647"/>
      <c r="ANG72" s="647"/>
      <c r="ANH72" s="647"/>
      <c r="ANI72" s="647"/>
      <c r="ANJ72" s="647"/>
      <c r="ANK72" s="647"/>
      <c r="ANL72" s="647"/>
      <c r="ANM72" s="647"/>
      <c r="ANN72" s="647"/>
      <c r="ANO72" s="647"/>
      <c r="ANP72" s="647"/>
      <c r="ANQ72" s="647"/>
      <c r="ANR72" s="647"/>
      <c r="ANS72" s="647"/>
      <c r="ANT72" s="647"/>
      <c r="ANU72" s="647"/>
      <c r="ANV72" s="647"/>
      <c r="ANW72" s="647"/>
      <c r="ANX72" s="647"/>
      <c r="ANY72" s="647"/>
      <c r="ANZ72" s="647"/>
      <c r="AOA72" s="647"/>
      <c r="AOB72" s="647"/>
      <c r="AOC72" s="647"/>
      <c r="AOD72" s="647"/>
      <c r="AOE72" s="647"/>
      <c r="AOF72" s="647"/>
      <c r="AOG72" s="647"/>
      <c r="AOH72" s="647"/>
      <c r="AOI72" s="647"/>
      <c r="AOJ72" s="647"/>
      <c r="AOK72" s="647"/>
      <c r="AOL72" s="647"/>
      <c r="AOM72" s="647"/>
      <c r="AON72" s="647"/>
      <c r="AOO72" s="647"/>
      <c r="AOP72" s="647"/>
      <c r="AOQ72" s="647"/>
      <c r="AOR72" s="647"/>
      <c r="AOS72" s="647"/>
      <c r="AOT72" s="647"/>
      <c r="AOU72" s="647"/>
      <c r="AOV72" s="647"/>
      <c r="AOW72" s="647"/>
      <c r="AOX72" s="647"/>
      <c r="AOY72" s="647"/>
      <c r="AOZ72" s="647"/>
      <c r="APA72" s="647"/>
      <c r="APB72" s="647"/>
      <c r="APC72" s="647"/>
      <c r="APD72" s="647"/>
      <c r="APE72" s="647"/>
      <c r="APF72" s="647"/>
      <c r="APG72" s="647"/>
      <c r="APH72" s="647"/>
      <c r="API72" s="647"/>
      <c r="APJ72" s="647"/>
      <c r="APK72" s="647"/>
      <c r="APL72" s="647"/>
      <c r="APM72" s="647"/>
      <c r="APN72" s="647"/>
      <c r="APO72" s="647"/>
      <c r="APP72" s="647"/>
      <c r="APQ72" s="647"/>
      <c r="APR72" s="647"/>
      <c r="APS72" s="647"/>
      <c r="APT72" s="647"/>
      <c r="APU72" s="647"/>
      <c r="APV72" s="647"/>
      <c r="APW72" s="647"/>
      <c r="APX72" s="647"/>
      <c r="APY72" s="647"/>
      <c r="APZ72" s="647"/>
      <c r="AQA72" s="647"/>
      <c r="AQB72" s="647"/>
      <c r="AQC72" s="647"/>
      <c r="AQD72" s="647"/>
      <c r="AQE72" s="647"/>
      <c r="AQF72" s="647"/>
      <c r="AQG72" s="647"/>
      <c r="AQH72" s="647"/>
      <c r="AQI72" s="647"/>
      <c r="AQJ72" s="647"/>
      <c r="AQK72" s="647"/>
      <c r="AQL72" s="647"/>
      <c r="AQM72" s="647"/>
      <c r="AQN72" s="647"/>
      <c r="AQO72" s="647"/>
      <c r="AQP72" s="647"/>
      <c r="AQQ72" s="647"/>
      <c r="AQR72" s="647"/>
      <c r="AQS72" s="647"/>
      <c r="AQT72" s="647"/>
      <c r="AQU72" s="647"/>
      <c r="AQV72" s="647"/>
      <c r="AQW72" s="647"/>
      <c r="AQX72" s="647"/>
      <c r="AQY72" s="647"/>
      <c r="AQZ72" s="647"/>
      <c r="ARA72" s="647"/>
      <c r="ARB72" s="647"/>
      <c r="ARC72" s="647"/>
      <c r="ARD72" s="647"/>
      <c r="ARE72" s="647"/>
      <c r="ARF72" s="647"/>
      <c r="ARG72" s="647"/>
      <c r="ARH72" s="647"/>
      <c r="ARI72" s="647"/>
      <c r="ARJ72" s="647"/>
      <c r="ARK72" s="647"/>
      <c r="ARL72" s="647"/>
      <c r="ARM72" s="647"/>
      <c r="ARN72" s="647"/>
      <c r="ARO72" s="647"/>
      <c r="ARP72" s="647"/>
      <c r="ARQ72" s="647"/>
      <c r="ARR72" s="647"/>
      <c r="ARS72" s="647"/>
      <c r="ART72" s="647"/>
      <c r="ARU72" s="647"/>
      <c r="ARV72" s="647"/>
      <c r="ARW72" s="647"/>
      <c r="ARX72" s="647"/>
      <c r="ARY72" s="647"/>
      <c r="ARZ72" s="647"/>
      <c r="ASA72" s="647"/>
      <c r="ASB72" s="647"/>
      <c r="ASC72" s="647"/>
      <c r="ASD72" s="647"/>
      <c r="ASE72" s="647"/>
      <c r="ASF72" s="647"/>
      <c r="ASG72" s="647"/>
      <c r="ASH72" s="647"/>
      <c r="ASI72" s="647"/>
      <c r="ASJ72" s="647"/>
      <c r="ASK72" s="647"/>
      <c r="ASL72" s="647"/>
      <c r="ASM72" s="647"/>
      <c r="ASN72" s="647"/>
      <c r="ASO72" s="647"/>
      <c r="ASP72" s="647"/>
      <c r="ASQ72" s="647"/>
      <c r="ASR72" s="647"/>
      <c r="ASS72" s="647"/>
      <c r="AST72" s="647"/>
      <c r="ASU72" s="647"/>
      <c r="ASV72" s="647"/>
      <c r="ASW72" s="647"/>
      <c r="ASX72" s="647"/>
      <c r="ASY72" s="647"/>
      <c r="ASZ72" s="647"/>
      <c r="ATA72" s="647"/>
      <c r="ATB72" s="647"/>
      <c r="ATC72" s="647"/>
      <c r="ATD72" s="647"/>
      <c r="ATE72" s="647"/>
      <c r="ATF72" s="647"/>
      <c r="ATG72" s="647"/>
      <c r="ATH72" s="647"/>
      <c r="ATI72" s="647"/>
      <c r="ATJ72" s="647"/>
      <c r="ATK72" s="647"/>
      <c r="ATL72" s="647"/>
      <c r="ATM72" s="647"/>
      <c r="ATN72" s="647"/>
      <c r="ATO72" s="647"/>
      <c r="ATP72" s="647"/>
      <c r="ATQ72" s="647"/>
      <c r="ATR72" s="647"/>
      <c r="ATS72" s="647"/>
      <c r="ATT72" s="647"/>
      <c r="ATU72" s="647"/>
      <c r="ATV72" s="647"/>
      <c r="ATW72" s="647"/>
      <c r="ATX72" s="647"/>
      <c r="ATY72" s="647"/>
      <c r="ATZ72" s="647"/>
      <c r="AUA72" s="647"/>
      <c r="AUB72" s="647"/>
      <c r="AUC72" s="647"/>
      <c r="AUD72" s="647"/>
      <c r="AUE72" s="647"/>
      <c r="AUF72" s="647"/>
      <c r="AUG72" s="647"/>
      <c r="AUH72" s="647"/>
      <c r="AUI72" s="647"/>
      <c r="AUJ72" s="647"/>
      <c r="AUK72" s="647"/>
      <c r="AUL72" s="647"/>
      <c r="AUM72" s="647"/>
      <c r="AUN72" s="647"/>
      <c r="AUO72" s="647"/>
      <c r="AUP72" s="647"/>
      <c r="AUQ72" s="647"/>
      <c r="AUR72" s="647"/>
      <c r="AUS72" s="647"/>
      <c r="AUT72" s="647"/>
      <c r="AUU72" s="647"/>
      <c r="AUV72" s="647"/>
      <c r="AUW72" s="647"/>
      <c r="AUX72" s="647"/>
      <c r="AUY72" s="647"/>
      <c r="AUZ72" s="647"/>
      <c r="AVA72" s="647"/>
      <c r="AVB72" s="647"/>
      <c r="AVC72" s="647"/>
      <c r="AVD72" s="647"/>
      <c r="AVE72" s="647"/>
      <c r="AVF72" s="647"/>
      <c r="AVG72" s="647"/>
      <c r="AVH72" s="647"/>
      <c r="AVI72" s="647"/>
      <c r="AVJ72" s="647"/>
      <c r="AVK72" s="647"/>
      <c r="AVL72" s="647"/>
      <c r="AVM72" s="647"/>
      <c r="AVN72" s="647"/>
      <c r="AVO72" s="647"/>
      <c r="AVP72" s="647"/>
      <c r="AVQ72" s="647"/>
      <c r="AVR72" s="647"/>
      <c r="AVS72" s="647"/>
      <c r="AVT72" s="647"/>
      <c r="AVU72" s="647"/>
      <c r="AVV72" s="647"/>
      <c r="AVW72" s="647"/>
      <c r="AVX72" s="647"/>
      <c r="AVY72" s="647"/>
      <c r="AVZ72" s="647"/>
      <c r="AWA72" s="647"/>
      <c r="AWB72" s="647"/>
      <c r="AWC72" s="647"/>
      <c r="AWD72" s="647"/>
      <c r="AWE72" s="647"/>
      <c r="AWF72" s="647"/>
      <c r="AWG72" s="647"/>
      <c r="AWH72" s="647"/>
      <c r="AWI72" s="647"/>
      <c r="AWJ72" s="647"/>
      <c r="AWK72" s="647"/>
      <c r="AWL72" s="647"/>
      <c r="AWM72" s="647"/>
      <c r="AWN72" s="647"/>
      <c r="AWO72" s="647"/>
      <c r="AWP72" s="647"/>
      <c r="AWQ72" s="647"/>
      <c r="AWR72" s="647"/>
      <c r="AWS72" s="647"/>
      <c r="AWT72" s="647"/>
      <c r="AWU72" s="647"/>
      <c r="AWV72" s="647"/>
      <c r="AWW72" s="647"/>
      <c r="AWX72" s="647"/>
      <c r="AWY72" s="647"/>
      <c r="AWZ72" s="647"/>
      <c r="AXA72" s="647"/>
      <c r="AXB72" s="647"/>
      <c r="AXC72" s="647"/>
      <c r="AXD72" s="647"/>
      <c r="AXE72" s="647"/>
      <c r="AXF72" s="647"/>
      <c r="AXG72" s="647"/>
      <c r="AXH72" s="647"/>
      <c r="AXI72" s="647"/>
      <c r="AXJ72" s="647"/>
      <c r="AXK72" s="647"/>
      <c r="AXL72" s="647"/>
      <c r="AXM72" s="647"/>
      <c r="AXN72" s="647"/>
      <c r="AXO72" s="647"/>
      <c r="AXP72" s="647"/>
      <c r="AXQ72" s="647"/>
      <c r="AXR72" s="647"/>
      <c r="AXS72" s="647"/>
      <c r="AXT72" s="647"/>
      <c r="AXU72" s="647"/>
      <c r="AXV72" s="647"/>
      <c r="AXW72" s="647"/>
      <c r="AXX72" s="647"/>
      <c r="AXY72" s="647"/>
      <c r="AXZ72" s="647"/>
      <c r="AYA72" s="647"/>
      <c r="AYB72" s="647"/>
      <c r="AYC72" s="647"/>
      <c r="AYD72" s="647"/>
      <c r="AYE72" s="647"/>
      <c r="AYF72" s="647"/>
      <c r="AYG72" s="647"/>
      <c r="AYH72" s="647"/>
      <c r="AYI72" s="647"/>
      <c r="AYJ72" s="647"/>
      <c r="AYK72" s="647"/>
      <c r="AYL72" s="647"/>
      <c r="AYM72" s="647"/>
      <c r="AYN72" s="647"/>
      <c r="AYO72" s="647"/>
      <c r="AYP72" s="647"/>
      <c r="AYQ72" s="647"/>
      <c r="AYR72" s="647"/>
      <c r="AYS72" s="647"/>
      <c r="AYT72" s="647"/>
      <c r="AYU72" s="647"/>
      <c r="AYV72" s="647"/>
      <c r="AYW72" s="647"/>
      <c r="AYX72" s="647"/>
      <c r="AYY72" s="647"/>
      <c r="AYZ72" s="647"/>
      <c r="AZA72" s="647"/>
      <c r="AZB72" s="647"/>
      <c r="AZC72" s="647"/>
      <c r="AZD72" s="647"/>
      <c r="AZE72" s="647"/>
      <c r="AZF72" s="647"/>
      <c r="AZG72" s="647"/>
      <c r="AZH72" s="647"/>
      <c r="AZI72" s="647"/>
      <c r="AZJ72" s="647"/>
      <c r="AZK72" s="647"/>
      <c r="AZL72" s="647"/>
      <c r="AZM72" s="647"/>
      <c r="AZN72" s="647"/>
      <c r="AZO72" s="647"/>
      <c r="AZP72" s="647"/>
      <c r="AZQ72" s="647"/>
      <c r="AZR72" s="647"/>
      <c r="AZS72" s="647"/>
      <c r="AZT72" s="647"/>
      <c r="AZU72" s="647"/>
      <c r="AZV72" s="647"/>
      <c r="AZW72" s="647"/>
      <c r="AZX72" s="647"/>
      <c r="AZY72" s="647"/>
      <c r="AZZ72" s="647"/>
      <c r="BAA72" s="647"/>
      <c r="BAB72" s="647"/>
      <c r="BAC72" s="647"/>
      <c r="BAD72" s="647"/>
      <c r="BAE72" s="647"/>
      <c r="BAF72" s="647"/>
      <c r="BAG72" s="647"/>
      <c r="BAH72" s="647"/>
      <c r="BAI72" s="647"/>
      <c r="BAJ72" s="647"/>
      <c r="BAK72" s="647"/>
      <c r="BAL72" s="647"/>
      <c r="BAM72" s="647"/>
      <c r="BAN72" s="647"/>
    </row>
    <row r="73" spans="1:1392" ht="24.75" customHeight="1" thickTop="1" thickBot="1">
      <c r="A73" s="649">
        <v>2</v>
      </c>
      <c r="B73" s="650" t="s">
        <v>382</v>
      </c>
      <c r="C73" s="650" t="s">
        <v>386</v>
      </c>
      <c r="D73" s="650" t="s">
        <v>358</v>
      </c>
      <c r="E73" s="650" t="s">
        <v>345</v>
      </c>
      <c r="F73" s="650"/>
      <c r="G73" s="650"/>
      <c r="H73" s="652" t="s">
        <v>820</v>
      </c>
      <c r="I73" s="653"/>
      <c r="J73" s="653"/>
      <c r="K73" s="653"/>
      <c r="L73" s="653"/>
      <c r="M73" s="653"/>
      <c r="N73" s="653"/>
      <c r="O73" s="653"/>
      <c r="P73" s="653"/>
      <c r="Q73" s="653"/>
      <c r="R73" s="653"/>
      <c r="S73" s="653"/>
      <c r="T73" s="653"/>
      <c r="U73" s="653"/>
      <c r="V73" s="653"/>
      <c r="W73" s="653"/>
      <c r="X73" s="653"/>
      <c r="Y73" s="653">
        <f t="shared" si="19"/>
        <v>0</v>
      </c>
      <c r="Z73" s="653">
        <f t="shared" si="19"/>
        <v>0</v>
      </c>
      <c r="AA73" s="653">
        <f t="shared" si="19"/>
        <v>0</v>
      </c>
      <c r="AB73" s="653">
        <f t="shared" si="19"/>
        <v>0</v>
      </c>
      <c r="AC73" s="654"/>
      <c r="AD73" s="639"/>
      <c r="AE73" s="639"/>
      <c r="AF73" s="639"/>
      <c r="AG73" s="639"/>
      <c r="AH73" s="639"/>
      <c r="AI73" s="639"/>
      <c r="AJ73" s="639"/>
      <c r="AK73" s="639"/>
      <c r="AL73" s="639"/>
      <c r="AM73" s="639"/>
      <c r="AN73" s="639"/>
      <c r="AO73" s="639"/>
      <c r="AP73" s="639"/>
      <c r="AQ73" s="639"/>
      <c r="AR73" s="639"/>
      <c r="AS73" s="639"/>
      <c r="AT73" s="639"/>
      <c r="AU73" s="639"/>
      <c r="AV73" s="639"/>
    </row>
    <row r="74" spans="1:1392" s="689" customFormat="1" ht="24.75" customHeight="1" thickTop="1" thickBot="1">
      <c r="A74" s="656">
        <v>2</v>
      </c>
      <c r="B74" s="657" t="s">
        <v>382</v>
      </c>
      <c r="C74" s="657" t="s">
        <v>386</v>
      </c>
      <c r="D74" s="657" t="s">
        <v>382</v>
      </c>
      <c r="E74" s="657"/>
      <c r="F74" s="657"/>
      <c r="G74" s="657"/>
      <c r="H74" s="658" t="s">
        <v>821</v>
      </c>
      <c r="I74" s="659">
        <f t="shared" ref="I74:L74" si="39">+I75</f>
        <v>0</v>
      </c>
      <c r="J74" s="659">
        <f t="shared" si="39"/>
        <v>0</v>
      </c>
      <c r="K74" s="659">
        <f t="shared" si="39"/>
        <v>0</v>
      </c>
      <c r="L74" s="659">
        <f t="shared" si="39"/>
        <v>0</v>
      </c>
      <c r="M74" s="687"/>
      <c r="N74" s="687"/>
      <c r="O74" s="687"/>
      <c r="P74" s="687"/>
      <c r="Q74" s="687"/>
      <c r="R74" s="687"/>
      <c r="S74" s="687"/>
      <c r="T74" s="687"/>
      <c r="U74" s="687"/>
      <c r="V74" s="687"/>
      <c r="W74" s="687"/>
      <c r="X74" s="687"/>
      <c r="Y74" s="672">
        <f t="shared" si="19"/>
        <v>0</v>
      </c>
      <c r="Z74" s="672">
        <f t="shared" si="19"/>
        <v>0</v>
      </c>
      <c r="AA74" s="672">
        <f t="shared" si="19"/>
        <v>0</v>
      </c>
      <c r="AB74" s="672">
        <f t="shared" si="19"/>
        <v>0</v>
      </c>
      <c r="AC74" s="688"/>
      <c r="AD74" s="639"/>
      <c r="AE74" s="639"/>
      <c r="AF74" s="639"/>
      <c r="AG74" s="639"/>
      <c r="AH74" s="639"/>
      <c r="AI74" s="639"/>
      <c r="AJ74" s="639"/>
      <c r="AK74" s="639"/>
      <c r="AL74" s="639"/>
      <c r="AM74" s="639"/>
      <c r="AN74" s="639"/>
      <c r="AO74" s="639"/>
      <c r="AP74" s="639"/>
      <c r="AQ74" s="639"/>
      <c r="AR74" s="639"/>
      <c r="AS74" s="639"/>
      <c r="AT74" s="639"/>
      <c r="AU74" s="639"/>
      <c r="AV74" s="639"/>
      <c r="AW74" s="647"/>
      <c r="AX74" s="647"/>
      <c r="AY74" s="647"/>
      <c r="AZ74" s="647"/>
      <c r="BA74" s="647"/>
      <c r="BB74" s="647"/>
      <c r="BC74" s="647"/>
      <c r="BD74" s="647"/>
      <c r="BE74" s="647"/>
      <c r="BF74" s="647"/>
      <c r="BG74" s="647"/>
      <c r="BH74" s="647"/>
      <c r="BI74" s="647"/>
      <c r="BJ74" s="647"/>
      <c r="BK74" s="647"/>
      <c r="BL74" s="647"/>
      <c r="BM74" s="647"/>
      <c r="BN74" s="647"/>
      <c r="BO74" s="647"/>
      <c r="BP74" s="647"/>
      <c r="BQ74" s="647"/>
      <c r="BR74" s="647"/>
      <c r="BS74" s="647"/>
      <c r="BT74" s="647"/>
      <c r="BU74" s="647"/>
      <c r="BV74" s="647"/>
      <c r="BW74" s="647"/>
      <c r="BX74" s="647"/>
      <c r="BY74" s="647"/>
      <c r="BZ74" s="647"/>
      <c r="CA74" s="647"/>
      <c r="CB74" s="647"/>
      <c r="CC74" s="647"/>
      <c r="CD74" s="647"/>
      <c r="CE74" s="647"/>
      <c r="CF74" s="647"/>
      <c r="CG74" s="647"/>
      <c r="CH74" s="647"/>
      <c r="CI74" s="647"/>
      <c r="CJ74" s="647"/>
      <c r="CK74" s="647"/>
      <c r="CL74" s="647"/>
      <c r="CM74" s="647"/>
      <c r="CN74" s="647"/>
      <c r="CO74" s="647"/>
      <c r="CP74" s="647"/>
      <c r="CQ74" s="647"/>
      <c r="CR74" s="647"/>
      <c r="CS74" s="647"/>
      <c r="CT74" s="647"/>
      <c r="CU74" s="647"/>
      <c r="CV74" s="647"/>
      <c r="CW74" s="647"/>
      <c r="CX74" s="647"/>
      <c r="CY74" s="647"/>
      <c r="CZ74" s="647"/>
      <c r="DA74" s="647"/>
      <c r="DB74" s="647"/>
      <c r="DC74" s="647"/>
      <c r="DD74" s="647"/>
      <c r="DE74" s="647"/>
      <c r="DF74" s="647"/>
      <c r="DG74" s="647"/>
      <c r="DH74" s="647"/>
      <c r="DI74" s="647"/>
      <c r="DJ74" s="647"/>
      <c r="DK74" s="647"/>
      <c r="DL74" s="647"/>
      <c r="DM74" s="647"/>
      <c r="DN74" s="647"/>
      <c r="DO74" s="647"/>
      <c r="DP74" s="647"/>
      <c r="DQ74" s="647"/>
      <c r="DR74" s="647"/>
      <c r="DS74" s="647"/>
      <c r="DT74" s="647"/>
      <c r="DU74" s="647"/>
      <c r="DV74" s="647"/>
      <c r="DW74" s="647"/>
      <c r="DX74" s="647"/>
      <c r="DY74" s="647"/>
      <c r="DZ74" s="647"/>
      <c r="EA74" s="647"/>
      <c r="EB74" s="647"/>
      <c r="EC74" s="647"/>
      <c r="ED74" s="647"/>
      <c r="EE74" s="647"/>
      <c r="EF74" s="647"/>
      <c r="EG74" s="647"/>
      <c r="EH74" s="647"/>
      <c r="EI74" s="647"/>
      <c r="EJ74" s="647"/>
      <c r="EK74" s="647"/>
      <c r="EL74" s="647"/>
      <c r="EM74" s="647"/>
      <c r="EN74" s="647"/>
      <c r="EO74" s="647"/>
      <c r="EP74" s="647"/>
      <c r="EQ74" s="647"/>
      <c r="ER74" s="647"/>
      <c r="ES74" s="647"/>
      <c r="ET74" s="647"/>
      <c r="EU74" s="647"/>
      <c r="EV74" s="647"/>
      <c r="EW74" s="647"/>
      <c r="EX74" s="647"/>
      <c r="EY74" s="647"/>
      <c r="EZ74" s="647"/>
      <c r="FA74" s="647"/>
      <c r="FB74" s="647"/>
      <c r="FC74" s="647"/>
      <c r="FD74" s="647"/>
      <c r="FE74" s="647"/>
      <c r="FF74" s="647"/>
      <c r="FG74" s="647"/>
      <c r="FH74" s="647"/>
      <c r="FI74" s="647"/>
      <c r="FJ74" s="647"/>
      <c r="FK74" s="647"/>
      <c r="FL74" s="647"/>
      <c r="FM74" s="647"/>
      <c r="FN74" s="647"/>
      <c r="FO74" s="647"/>
      <c r="FP74" s="647"/>
      <c r="FQ74" s="647"/>
      <c r="FR74" s="647"/>
      <c r="FS74" s="647"/>
      <c r="FT74" s="647"/>
      <c r="FU74" s="647"/>
      <c r="FV74" s="647"/>
      <c r="FW74" s="647"/>
      <c r="FX74" s="647"/>
      <c r="FY74" s="647"/>
      <c r="FZ74" s="647"/>
      <c r="GA74" s="647"/>
      <c r="GB74" s="647"/>
      <c r="GC74" s="647"/>
      <c r="GD74" s="647"/>
      <c r="GE74" s="647"/>
      <c r="GF74" s="647"/>
      <c r="GG74" s="647"/>
      <c r="GH74" s="647"/>
      <c r="GI74" s="647"/>
      <c r="GJ74" s="647"/>
      <c r="GK74" s="647"/>
      <c r="GL74" s="647"/>
      <c r="GM74" s="647"/>
      <c r="GN74" s="647"/>
      <c r="GO74" s="647"/>
      <c r="GP74" s="647"/>
      <c r="GQ74" s="647"/>
      <c r="GR74" s="647"/>
      <c r="GS74" s="647"/>
      <c r="GT74" s="647"/>
      <c r="GU74" s="647"/>
      <c r="GV74" s="647"/>
      <c r="GW74" s="647"/>
      <c r="GX74" s="647"/>
      <c r="GY74" s="647"/>
      <c r="GZ74" s="647"/>
      <c r="HA74" s="647"/>
      <c r="HB74" s="647"/>
      <c r="HC74" s="647"/>
      <c r="HD74" s="647"/>
      <c r="HE74" s="647"/>
      <c r="HF74" s="647"/>
      <c r="HG74" s="647"/>
      <c r="HH74" s="647"/>
      <c r="HI74" s="647"/>
      <c r="HJ74" s="647"/>
      <c r="HK74" s="647"/>
      <c r="HL74" s="647"/>
      <c r="HM74" s="647"/>
      <c r="HN74" s="647"/>
      <c r="HO74" s="647"/>
      <c r="HP74" s="647"/>
      <c r="HQ74" s="647"/>
      <c r="HR74" s="647"/>
      <c r="HS74" s="647"/>
      <c r="HT74" s="647"/>
      <c r="HU74" s="647"/>
      <c r="HV74" s="647"/>
      <c r="HW74" s="647"/>
      <c r="HX74" s="647"/>
      <c r="HY74" s="647"/>
      <c r="HZ74" s="647"/>
      <c r="IA74" s="647"/>
      <c r="IB74" s="647"/>
      <c r="IC74" s="647"/>
      <c r="ID74" s="647"/>
      <c r="IE74" s="647"/>
      <c r="IF74" s="647"/>
      <c r="IG74" s="647"/>
      <c r="IH74" s="647"/>
      <c r="II74" s="647"/>
      <c r="IJ74" s="647"/>
      <c r="IK74" s="647"/>
      <c r="IL74" s="647"/>
      <c r="IM74" s="647"/>
      <c r="IN74" s="647"/>
      <c r="IO74" s="647"/>
      <c r="IP74" s="647"/>
      <c r="IQ74" s="647"/>
      <c r="IR74" s="647"/>
      <c r="IS74" s="647"/>
      <c r="IT74" s="647"/>
      <c r="IU74" s="647"/>
      <c r="IV74" s="647"/>
      <c r="IW74" s="647"/>
      <c r="IX74" s="647"/>
      <c r="IY74" s="647"/>
      <c r="IZ74" s="647"/>
      <c r="JA74" s="647"/>
      <c r="JB74" s="647"/>
      <c r="JC74" s="647"/>
      <c r="JD74" s="647"/>
      <c r="JE74" s="647"/>
      <c r="JF74" s="647"/>
      <c r="JG74" s="647"/>
      <c r="JH74" s="647"/>
      <c r="JI74" s="647"/>
      <c r="JJ74" s="647"/>
      <c r="JK74" s="647"/>
      <c r="JL74" s="647"/>
      <c r="JM74" s="647"/>
      <c r="JN74" s="647"/>
      <c r="JO74" s="647"/>
      <c r="JP74" s="647"/>
      <c r="JQ74" s="647"/>
      <c r="JR74" s="647"/>
      <c r="JS74" s="647"/>
      <c r="JT74" s="647"/>
      <c r="JU74" s="647"/>
      <c r="JV74" s="647"/>
      <c r="JW74" s="647"/>
      <c r="JX74" s="647"/>
      <c r="JY74" s="647"/>
      <c r="JZ74" s="647"/>
      <c r="KA74" s="647"/>
      <c r="KB74" s="647"/>
      <c r="KC74" s="647"/>
      <c r="KD74" s="647"/>
      <c r="KE74" s="647"/>
      <c r="KF74" s="647"/>
      <c r="KG74" s="647"/>
      <c r="KH74" s="647"/>
      <c r="KI74" s="647"/>
      <c r="KJ74" s="647"/>
      <c r="KK74" s="647"/>
      <c r="KL74" s="647"/>
      <c r="KM74" s="647"/>
      <c r="KN74" s="647"/>
      <c r="KO74" s="647"/>
      <c r="KP74" s="647"/>
      <c r="KQ74" s="647"/>
      <c r="KR74" s="647"/>
      <c r="KS74" s="647"/>
      <c r="KT74" s="647"/>
      <c r="KU74" s="647"/>
      <c r="KV74" s="647"/>
      <c r="KW74" s="647"/>
      <c r="KX74" s="647"/>
      <c r="KY74" s="647"/>
      <c r="KZ74" s="647"/>
      <c r="LA74" s="647"/>
      <c r="LB74" s="647"/>
      <c r="LC74" s="647"/>
      <c r="LD74" s="647"/>
      <c r="LE74" s="647"/>
      <c r="LF74" s="647"/>
      <c r="LG74" s="647"/>
      <c r="LH74" s="647"/>
      <c r="LI74" s="647"/>
      <c r="LJ74" s="647"/>
      <c r="LK74" s="647"/>
      <c r="LL74" s="647"/>
      <c r="LM74" s="647"/>
      <c r="LN74" s="647"/>
      <c r="LO74" s="647"/>
      <c r="LP74" s="647"/>
      <c r="LQ74" s="647"/>
      <c r="LR74" s="647"/>
      <c r="LS74" s="647"/>
      <c r="LT74" s="647"/>
      <c r="LU74" s="647"/>
      <c r="LV74" s="647"/>
      <c r="LW74" s="647"/>
      <c r="LX74" s="647"/>
      <c r="LY74" s="647"/>
      <c r="LZ74" s="647"/>
      <c r="MA74" s="647"/>
      <c r="MB74" s="647"/>
      <c r="MC74" s="647"/>
      <c r="MD74" s="647"/>
      <c r="ME74" s="647"/>
      <c r="MF74" s="647"/>
      <c r="MG74" s="647"/>
      <c r="MH74" s="647"/>
      <c r="MI74" s="647"/>
      <c r="MJ74" s="647"/>
      <c r="MK74" s="647"/>
      <c r="ML74" s="647"/>
      <c r="MM74" s="647"/>
      <c r="MN74" s="647"/>
      <c r="MO74" s="647"/>
      <c r="MP74" s="647"/>
      <c r="MQ74" s="647"/>
      <c r="MR74" s="647"/>
      <c r="MS74" s="647"/>
      <c r="MT74" s="647"/>
      <c r="MU74" s="647"/>
      <c r="MV74" s="647"/>
      <c r="MW74" s="647"/>
      <c r="MX74" s="647"/>
      <c r="MY74" s="647"/>
      <c r="MZ74" s="647"/>
      <c r="NA74" s="647"/>
      <c r="NB74" s="647"/>
      <c r="NC74" s="647"/>
      <c r="ND74" s="647"/>
      <c r="NE74" s="647"/>
      <c r="NF74" s="647"/>
      <c r="NG74" s="647"/>
      <c r="NH74" s="647"/>
      <c r="NI74" s="647"/>
      <c r="NJ74" s="647"/>
      <c r="NK74" s="647"/>
      <c r="NL74" s="647"/>
      <c r="NM74" s="647"/>
      <c r="NN74" s="647"/>
      <c r="NO74" s="647"/>
      <c r="NP74" s="647"/>
      <c r="NQ74" s="647"/>
      <c r="NR74" s="647"/>
      <c r="NS74" s="647"/>
      <c r="NT74" s="647"/>
      <c r="NU74" s="647"/>
      <c r="NV74" s="647"/>
      <c r="NW74" s="647"/>
      <c r="NX74" s="647"/>
      <c r="NY74" s="647"/>
      <c r="NZ74" s="647"/>
      <c r="OA74" s="647"/>
      <c r="OB74" s="647"/>
      <c r="OC74" s="647"/>
      <c r="OD74" s="647"/>
      <c r="OE74" s="647"/>
      <c r="OF74" s="647"/>
      <c r="OG74" s="647"/>
      <c r="OH74" s="647"/>
      <c r="OI74" s="647"/>
      <c r="OJ74" s="647"/>
      <c r="OK74" s="647"/>
      <c r="OL74" s="647"/>
      <c r="OM74" s="647"/>
      <c r="ON74" s="647"/>
      <c r="OO74" s="647"/>
      <c r="OP74" s="647"/>
      <c r="OQ74" s="647"/>
      <c r="OR74" s="647"/>
      <c r="OS74" s="647"/>
      <c r="OT74" s="647"/>
      <c r="OU74" s="647"/>
      <c r="OV74" s="647"/>
      <c r="OW74" s="647"/>
      <c r="OX74" s="647"/>
      <c r="OY74" s="647"/>
      <c r="OZ74" s="647"/>
      <c r="PA74" s="647"/>
      <c r="PB74" s="647"/>
      <c r="PC74" s="647"/>
      <c r="PD74" s="647"/>
      <c r="PE74" s="647"/>
      <c r="PF74" s="647"/>
      <c r="PG74" s="647"/>
      <c r="PH74" s="647"/>
      <c r="PI74" s="647"/>
      <c r="PJ74" s="647"/>
      <c r="PK74" s="647"/>
      <c r="PL74" s="647"/>
      <c r="PM74" s="647"/>
      <c r="PN74" s="647"/>
      <c r="PO74" s="647"/>
      <c r="PP74" s="647"/>
      <c r="PQ74" s="647"/>
      <c r="PR74" s="647"/>
      <c r="PS74" s="647"/>
      <c r="PT74" s="647"/>
      <c r="PU74" s="647"/>
      <c r="PV74" s="647"/>
      <c r="PW74" s="647"/>
      <c r="PX74" s="647"/>
      <c r="PY74" s="647"/>
      <c r="PZ74" s="647"/>
      <c r="QA74" s="647"/>
      <c r="QB74" s="647"/>
      <c r="QC74" s="647"/>
      <c r="QD74" s="647"/>
      <c r="QE74" s="647"/>
      <c r="QF74" s="647"/>
      <c r="QG74" s="647"/>
      <c r="QH74" s="647"/>
      <c r="QI74" s="647"/>
      <c r="QJ74" s="647"/>
      <c r="QK74" s="647"/>
      <c r="QL74" s="647"/>
      <c r="QM74" s="647"/>
      <c r="QN74" s="647"/>
      <c r="QO74" s="647"/>
      <c r="QP74" s="647"/>
      <c r="QQ74" s="647"/>
      <c r="QR74" s="647"/>
      <c r="QS74" s="647"/>
      <c r="QT74" s="647"/>
      <c r="QU74" s="647"/>
      <c r="QV74" s="647"/>
      <c r="QW74" s="647"/>
      <c r="QX74" s="647"/>
      <c r="QY74" s="647"/>
      <c r="QZ74" s="647"/>
      <c r="RA74" s="647"/>
      <c r="RB74" s="647"/>
      <c r="RC74" s="647"/>
      <c r="RD74" s="647"/>
      <c r="RE74" s="647"/>
      <c r="RF74" s="647"/>
      <c r="RG74" s="647"/>
      <c r="RH74" s="647"/>
      <c r="RI74" s="647"/>
      <c r="RJ74" s="647"/>
      <c r="RK74" s="647"/>
      <c r="RL74" s="647"/>
      <c r="RM74" s="647"/>
      <c r="RN74" s="647"/>
      <c r="RO74" s="647"/>
      <c r="RP74" s="647"/>
      <c r="RQ74" s="647"/>
      <c r="RR74" s="647"/>
      <c r="RS74" s="647"/>
      <c r="RT74" s="647"/>
      <c r="RU74" s="647"/>
      <c r="RV74" s="647"/>
      <c r="RW74" s="647"/>
      <c r="RX74" s="647"/>
      <c r="RY74" s="647"/>
      <c r="RZ74" s="647"/>
      <c r="SA74" s="647"/>
      <c r="SB74" s="647"/>
      <c r="SC74" s="647"/>
      <c r="SD74" s="647"/>
      <c r="SE74" s="647"/>
      <c r="SF74" s="647"/>
      <c r="SG74" s="647"/>
      <c r="SH74" s="647"/>
      <c r="SI74" s="647"/>
      <c r="SJ74" s="647"/>
      <c r="SK74" s="647"/>
      <c r="SL74" s="647"/>
      <c r="SM74" s="647"/>
      <c r="SN74" s="647"/>
      <c r="SO74" s="647"/>
      <c r="SP74" s="647"/>
      <c r="SQ74" s="647"/>
      <c r="SR74" s="647"/>
      <c r="SS74" s="647"/>
      <c r="ST74" s="647"/>
      <c r="SU74" s="647"/>
      <c r="SV74" s="647"/>
      <c r="SW74" s="647"/>
      <c r="SX74" s="647"/>
      <c r="SY74" s="647"/>
      <c r="SZ74" s="647"/>
      <c r="TA74" s="647"/>
      <c r="TB74" s="647"/>
      <c r="TC74" s="647"/>
      <c r="TD74" s="647"/>
      <c r="TE74" s="647"/>
      <c r="TF74" s="647"/>
      <c r="TG74" s="647"/>
      <c r="TH74" s="647"/>
      <c r="TI74" s="647"/>
      <c r="TJ74" s="647"/>
      <c r="TK74" s="647"/>
      <c r="TL74" s="647"/>
      <c r="TM74" s="647"/>
      <c r="TN74" s="647"/>
      <c r="TO74" s="647"/>
      <c r="TP74" s="647"/>
      <c r="TQ74" s="647"/>
      <c r="TR74" s="647"/>
      <c r="TS74" s="647"/>
      <c r="TT74" s="647"/>
      <c r="TU74" s="647"/>
      <c r="TV74" s="647"/>
      <c r="TW74" s="647"/>
      <c r="TX74" s="647"/>
      <c r="TY74" s="647"/>
      <c r="TZ74" s="647"/>
      <c r="UA74" s="647"/>
      <c r="UB74" s="647"/>
      <c r="UC74" s="647"/>
      <c r="UD74" s="647"/>
      <c r="UE74" s="647"/>
      <c r="UF74" s="647"/>
      <c r="UG74" s="647"/>
      <c r="UH74" s="647"/>
      <c r="UI74" s="647"/>
      <c r="UJ74" s="647"/>
      <c r="UK74" s="647"/>
      <c r="UL74" s="647"/>
      <c r="UM74" s="647"/>
      <c r="UN74" s="647"/>
      <c r="UO74" s="647"/>
      <c r="UP74" s="647"/>
      <c r="UQ74" s="647"/>
      <c r="UR74" s="647"/>
      <c r="US74" s="647"/>
      <c r="UT74" s="647"/>
      <c r="UU74" s="647"/>
      <c r="UV74" s="647"/>
      <c r="UW74" s="647"/>
      <c r="UX74" s="647"/>
      <c r="UY74" s="647"/>
      <c r="UZ74" s="647"/>
      <c r="VA74" s="647"/>
      <c r="VB74" s="647"/>
      <c r="VC74" s="647"/>
      <c r="VD74" s="647"/>
      <c r="VE74" s="647"/>
      <c r="VF74" s="647"/>
      <c r="VG74" s="647"/>
      <c r="VH74" s="647"/>
      <c r="VI74" s="647"/>
      <c r="VJ74" s="647"/>
      <c r="VK74" s="647"/>
      <c r="VL74" s="647"/>
      <c r="VM74" s="647"/>
      <c r="VN74" s="647"/>
      <c r="VO74" s="647"/>
      <c r="VP74" s="647"/>
      <c r="VQ74" s="647"/>
      <c r="VR74" s="647"/>
      <c r="VS74" s="647"/>
      <c r="VT74" s="647"/>
      <c r="VU74" s="647"/>
      <c r="VV74" s="647"/>
      <c r="VW74" s="647"/>
      <c r="VX74" s="647"/>
      <c r="VY74" s="647"/>
      <c r="VZ74" s="647"/>
      <c r="WA74" s="647"/>
      <c r="WB74" s="647"/>
      <c r="WC74" s="647"/>
      <c r="WD74" s="647"/>
      <c r="WE74" s="647"/>
      <c r="WF74" s="647"/>
      <c r="WG74" s="647"/>
      <c r="WH74" s="647"/>
      <c r="WI74" s="647"/>
      <c r="WJ74" s="647"/>
      <c r="WK74" s="647"/>
      <c r="WL74" s="647"/>
      <c r="WM74" s="647"/>
      <c r="WN74" s="647"/>
      <c r="WO74" s="647"/>
      <c r="WP74" s="647"/>
      <c r="WQ74" s="647"/>
      <c r="WR74" s="647"/>
      <c r="WS74" s="647"/>
      <c r="WT74" s="647"/>
      <c r="WU74" s="647"/>
      <c r="WV74" s="647"/>
      <c r="WW74" s="647"/>
      <c r="WX74" s="647"/>
      <c r="WY74" s="647"/>
      <c r="WZ74" s="647"/>
      <c r="XA74" s="647"/>
      <c r="XB74" s="647"/>
      <c r="XC74" s="647"/>
      <c r="XD74" s="647"/>
      <c r="XE74" s="647"/>
      <c r="XF74" s="647"/>
      <c r="XG74" s="647"/>
      <c r="XH74" s="647"/>
      <c r="XI74" s="647"/>
      <c r="XJ74" s="647"/>
      <c r="XK74" s="647"/>
      <c r="XL74" s="647"/>
      <c r="XM74" s="647"/>
      <c r="XN74" s="647"/>
      <c r="XO74" s="647"/>
      <c r="XP74" s="647"/>
      <c r="XQ74" s="647"/>
      <c r="XR74" s="647"/>
      <c r="XS74" s="647"/>
      <c r="XT74" s="647"/>
      <c r="XU74" s="647"/>
      <c r="XV74" s="647"/>
      <c r="XW74" s="647"/>
      <c r="XX74" s="647"/>
      <c r="XY74" s="647"/>
      <c r="XZ74" s="647"/>
      <c r="YA74" s="647"/>
      <c r="YB74" s="647"/>
      <c r="YC74" s="647"/>
      <c r="YD74" s="647"/>
      <c r="YE74" s="647"/>
      <c r="YF74" s="647"/>
      <c r="YG74" s="647"/>
      <c r="YH74" s="647"/>
      <c r="YI74" s="647"/>
      <c r="YJ74" s="647"/>
      <c r="YK74" s="647"/>
      <c r="YL74" s="647"/>
      <c r="YM74" s="647"/>
      <c r="YN74" s="647"/>
      <c r="YO74" s="647"/>
      <c r="YP74" s="647"/>
      <c r="YQ74" s="647"/>
      <c r="YR74" s="647"/>
      <c r="YS74" s="647"/>
      <c r="YT74" s="647"/>
      <c r="YU74" s="647"/>
      <c r="YV74" s="647"/>
      <c r="YW74" s="647"/>
      <c r="YX74" s="647"/>
      <c r="YY74" s="647"/>
      <c r="YZ74" s="647"/>
      <c r="ZA74" s="647"/>
      <c r="ZB74" s="647"/>
      <c r="ZC74" s="647"/>
      <c r="ZD74" s="647"/>
      <c r="ZE74" s="647"/>
      <c r="ZF74" s="647"/>
      <c r="ZG74" s="647"/>
      <c r="ZH74" s="647"/>
      <c r="ZI74" s="647"/>
      <c r="ZJ74" s="647"/>
      <c r="ZK74" s="647"/>
      <c r="ZL74" s="647"/>
      <c r="ZM74" s="647"/>
      <c r="ZN74" s="647"/>
      <c r="ZO74" s="647"/>
      <c r="ZP74" s="647"/>
      <c r="ZQ74" s="647"/>
      <c r="ZR74" s="647"/>
      <c r="ZS74" s="647"/>
      <c r="ZT74" s="647"/>
      <c r="ZU74" s="647"/>
      <c r="ZV74" s="647"/>
      <c r="ZW74" s="647"/>
      <c r="ZX74" s="647"/>
      <c r="ZY74" s="647"/>
      <c r="ZZ74" s="647"/>
      <c r="AAA74" s="647"/>
      <c r="AAB74" s="647"/>
      <c r="AAC74" s="647"/>
      <c r="AAD74" s="647"/>
      <c r="AAE74" s="647"/>
      <c r="AAF74" s="647"/>
      <c r="AAG74" s="647"/>
      <c r="AAH74" s="647"/>
      <c r="AAI74" s="647"/>
      <c r="AAJ74" s="647"/>
      <c r="AAK74" s="647"/>
      <c r="AAL74" s="647"/>
      <c r="AAM74" s="647"/>
      <c r="AAN74" s="647"/>
      <c r="AAO74" s="647"/>
      <c r="AAP74" s="647"/>
      <c r="AAQ74" s="647"/>
      <c r="AAR74" s="647"/>
      <c r="AAS74" s="647"/>
      <c r="AAT74" s="647"/>
      <c r="AAU74" s="647"/>
      <c r="AAV74" s="647"/>
      <c r="AAW74" s="647"/>
      <c r="AAX74" s="647"/>
      <c r="AAY74" s="647"/>
      <c r="AAZ74" s="647"/>
      <c r="ABA74" s="647"/>
      <c r="ABB74" s="647"/>
      <c r="ABC74" s="647"/>
      <c r="ABD74" s="647"/>
      <c r="ABE74" s="647"/>
      <c r="ABF74" s="647"/>
      <c r="ABG74" s="647"/>
      <c r="ABH74" s="647"/>
      <c r="ABI74" s="647"/>
      <c r="ABJ74" s="647"/>
      <c r="ABK74" s="647"/>
      <c r="ABL74" s="647"/>
      <c r="ABM74" s="647"/>
      <c r="ABN74" s="647"/>
      <c r="ABO74" s="647"/>
      <c r="ABP74" s="647"/>
      <c r="ABQ74" s="647"/>
      <c r="ABR74" s="647"/>
      <c r="ABS74" s="647"/>
      <c r="ABT74" s="647"/>
      <c r="ABU74" s="647"/>
      <c r="ABV74" s="647"/>
      <c r="ABW74" s="647"/>
      <c r="ABX74" s="647"/>
      <c r="ABY74" s="647"/>
      <c r="ABZ74" s="647"/>
      <c r="ACA74" s="647"/>
      <c r="ACB74" s="647"/>
      <c r="ACC74" s="647"/>
      <c r="ACD74" s="647"/>
      <c r="ACE74" s="647"/>
      <c r="ACF74" s="647"/>
      <c r="ACG74" s="647"/>
      <c r="ACH74" s="647"/>
      <c r="ACI74" s="647"/>
      <c r="ACJ74" s="647"/>
      <c r="ACK74" s="647"/>
      <c r="ACL74" s="647"/>
      <c r="ACM74" s="647"/>
      <c r="ACN74" s="647"/>
      <c r="ACO74" s="647"/>
      <c r="ACP74" s="647"/>
      <c r="ACQ74" s="647"/>
      <c r="ACR74" s="647"/>
      <c r="ACS74" s="647"/>
      <c r="ACT74" s="647"/>
      <c r="ACU74" s="647"/>
      <c r="ACV74" s="647"/>
      <c r="ACW74" s="647"/>
      <c r="ACX74" s="647"/>
      <c r="ACY74" s="647"/>
      <c r="ACZ74" s="647"/>
      <c r="ADA74" s="647"/>
      <c r="ADB74" s="647"/>
      <c r="ADC74" s="647"/>
      <c r="ADD74" s="647"/>
      <c r="ADE74" s="647"/>
      <c r="ADF74" s="647"/>
      <c r="ADG74" s="647"/>
      <c r="ADH74" s="647"/>
      <c r="ADI74" s="647"/>
      <c r="ADJ74" s="647"/>
      <c r="ADK74" s="647"/>
      <c r="ADL74" s="647"/>
      <c r="ADM74" s="647"/>
      <c r="ADN74" s="647"/>
      <c r="ADO74" s="647"/>
      <c r="ADP74" s="647"/>
      <c r="ADQ74" s="647"/>
      <c r="ADR74" s="647"/>
      <c r="ADS74" s="647"/>
      <c r="ADT74" s="647"/>
      <c r="ADU74" s="647"/>
      <c r="ADV74" s="647"/>
      <c r="ADW74" s="647"/>
      <c r="ADX74" s="647"/>
      <c r="ADY74" s="647"/>
      <c r="ADZ74" s="647"/>
      <c r="AEA74" s="647"/>
      <c r="AEB74" s="647"/>
      <c r="AEC74" s="647"/>
      <c r="AED74" s="647"/>
      <c r="AEE74" s="647"/>
      <c r="AEF74" s="647"/>
      <c r="AEG74" s="647"/>
      <c r="AEH74" s="647"/>
      <c r="AEI74" s="647"/>
      <c r="AEJ74" s="647"/>
      <c r="AEK74" s="647"/>
      <c r="AEL74" s="647"/>
      <c r="AEM74" s="647"/>
      <c r="AEN74" s="647"/>
      <c r="AEO74" s="647"/>
      <c r="AEP74" s="647"/>
      <c r="AEQ74" s="647"/>
      <c r="AER74" s="647"/>
      <c r="AES74" s="647"/>
      <c r="AET74" s="647"/>
      <c r="AEU74" s="647"/>
      <c r="AEV74" s="647"/>
      <c r="AEW74" s="647"/>
      <c r="AEX74" s="647"/>
      <c r="AEY74" s="647"/>
      <c r="AEZ74" s="647"/>
      <c r="AFA74" s="647"/>
      <c r="AFB74" s="647"/>
      <c r="AFC74" s="647"/>
      <c r="AFD74" s="647"/>
      <c r="AFE74" s="647"/>
      <c r="AFF74" s="647"/>
      <c r="AFG74" s="647"/>
      <c r="AFH74" s="647"/>
      <c r="AFI74" s="647"/>
      <c r="AFJ74" s="647"/>
      <c r="AFK74" s="647"/>
      <c r="AFL74" s="647"/>
      <c r="AFM74" s="647"/>
      <c r="AFN74" s="647"/>
      <c r="AFO74" s="647"/>
      <c r="AFP74" s="647"/>
      <c r="AFQ74" s="647"/>
      <c r="AFR74" s="647"/>
      <c r="AFS74" s="647"/>
      <c r="AFT74" s="647"/>
      <c r="AFU74" s="647"/>
      <c r="AFV74" s="647"/>
      <c r="AFW74" s="647"/>
      <c r="AFX74" s="647"/>
      <c r="AFY74" s="647"/>
      <c r="AFZ74" s="647"/>
      <c r="AGA74" s="647"/>
      <c r="AGB74" s="647"/>
      <c r="AGC74" s="647"/>
      <c r="AGD74" s="647"/>
      <c r="AGE74" s="647"/>
      <c r="AGF74" s="647"/>
      <c r="AGG74" s="647"/>
      <c r="AGH74" s="647"/>
      <c r="AGI74" s="647"/>
      <c r="AGJ74" s="647"/>
      <c r="AGK74" s="647"/>
      <c r="AGL74" s="647"/>
      <c r="AGM74" s="647"/>
      <c r="AGN74" s="647"/>
      <c r="AGO74" s="647"/>
      <c r="AGP74" s="647"/>
      <c r="AGQ74" s="647"/>
      <c r="AGR74" s="647"/>
      <c r="AGS74" s="647"/>
      <c r="AGT74" s="647"/>
      <c r="AGU74" s="647"/>
      <c r="AGV74" s="647"/>
      <c r="AGW74" s="647"/>
      <c r="AGX74" s="647"/>
      <c r="AGY74" s="647"/>
      <c r="AGZ74" s="647"/>
      <c r="AHA74" s="647"/>
      <c r="AHB74" s="647"/>
      <c r="AHC74" s="647"/>
      <c r="AHD74" s="647"/>
      <c r="AHE74" s="647"/>
      <c r="AHF74" s="647"/>
      <c r="AHG74" s="647"/>
      <c r="AHH74" s="647"/>
      <c r="AHI74" s="647"/>
      <c r="AHJ74" s="647"/>
      <c r="AHK74" s="647"/>
      <c r="AHL74" s="647"/>
      <c r="AHM74" s="647"/>
      <c r="AHN74" s="647"/>
      <c r="AHO74" s="647"/>
      <c r="AHP74" s="647"/>
      <c r="AHQ74" s="647"/>
      <c r="AHR74" s="647"/>
      <c r="AHS74" s="647"/>
      <c r="AHT74" s="647"/>
      <c r="AHU74" s="647"/>
      <c r="AHV74" s="647"/>
      <c r="AHW74" s="647"/>
      <c r="AHX74" s="647"/>
      <c r="AHY74" s="647"/>
      <c r="AHZ74" s="647"/>
      <c r="AIA74" s="647"/>
      <c r="AIB74" s="647"/>
      <c r="AIC74" s="647"/>
      <c r="AID74" s="647"/>
      <c r="AIE74" s="647"/>
      <c r="AIF74" s="647"/>
      <c r="AIG74" s="647"/>
      <c r="AIH74" s="647"/>
      <c r="AII74" s="647"/>
      <c r="AIJ74" s="647"/>
      <c r="AIK74" s="647"/>
      <c r="AIL74" s="647"/>
      <c r="AIM74" s="647"/>
      <c r="AIN74" s="647"/>
      <c r="AIO74" s="647"/>
      <c r="AIP74" s="647"/>
      <c r="AIQ74" s="647"/>
      <c r="AIR74" s="647"/>
      <c r="AIS74" s="647"/>
      <c r="AIT74" s="647"/>
      <c r="AIU74" s="647"/>
      <c r="AIV74" s="647"/>
      <c r="AIW74" s="647"/>
      <c r="AIX74" s="647"/>
      <c r="AIY74" s="647"/>
      <c r="AIZ74" s="647"/>
      <c r="AJA74" s="647"/>
      <c r="AJB74" s="647"/>
      <c r="AJC74" s="647"/>
      <c r="AJD74" s="647"/>
      <c r="AJE74" s="647"/>
      <c r="AJF74" s="647"/>
      <c r="AJG74" s="647"/>
      <c r="AJH74" s="647"/>
      <c r="AJI74" s="647"/>
      <c r="AJJ74" s="647"/>
      <c r="AJK74" s="647"/>
      <c r="AJL74" s="647"/>
      <c r="AJM74" s="647"/>
      <c r="AJN74" s="647"/>
      <c r="AJO74" s="647"/>
      <c r="AJP74" s="647"/>
      <c r="AJQ74" s="647"/>
      <c r="AJR74" s="647"/>
      <c r="AJS74" s="647"/>
      <c r="AJT74" s="647"/>
      <c r="AJU74" s="647"/>
      <c r="AJV74" s="647"/>
      <c r="AJW74" s="647"/>
      <c r="AJX74" s="647"/>
      <c r="AJY74" s="647"/>
      <c r="AJZ74" s="647"/>
      <c r="AKA74" s="647"/>
      <c r="AKB74" s="647"/>
      <c r="AKC74" s="647"/>
      <c r="AKD74" s="647"/>
      <c r="AKE74" s="647"/>
      <c r="AKF74" s="647"/>
      <c r="AKG74" s="647"/>
      <c r="AKH74" s="647"/>
      <c r="AKI74" s="647"/>
      <c r="AKJ74" s="647"/>
      <c r="AKK74" s="647"/>
      <c r="AKL74" s="647"/>
      <c r="AKM74" s="647"/>
      <c r="AKN74" s="647"/>
      <c r="AKO74" s="647"/>
      <c r="AKP74" s="647"/>
      <c r="AKQ74" s="647"/>
      <c r="AKR74" s="647"/>
      <c r="AKS74" s="647"/>
      <c r="AKT74" s="647"/>
      <c r="AKU74" s="647"/>
      <c r="AKV74" s="647"/>
      <c r="AKW74" s="647"/>
      <c r="AKX74" s="647"/>
      <c r="AKY74" s="647"/>
      <c r="AKZ74" s="647"/>
      <c r="ALA74" s="647"/>
      <c r="ALB74" s="647"/>
      <c r="ALC74" s="647"/>
      <c r="ALD74" s="647"/>
      <c r="ALE74" s="647"/>
      <c r="ALF74" s="647"/>
      <c r="ALG74" s="647"/>
      <c r="ALH74" s="647"/>
      <c r="ALI74" s="647"/>
      <c r="ALJ74" s="647"/>
      <c r="ALK74" s="647"/>
      <c r="ALL74" s="647"/>
      <c r="ALM74" s="647"/>
      <c r="ALN74" s="647"/>
      <c r="ALO74" s="647"/>
      <c r="ALP74" s="647"/>
      <c r="ALQ74" s="647"/>
      <c r="ALR74" s="647"/>
      <c r="ALS74" s="647"/>
      <c r="ALT74" s="647"/>
      <c r="ALU74" s="647"/>
      <c r="ALV74" s="647"/>
      <c r="ALW74" s="647"/>
      <c r="ALX74" s="647"/>
      <c r="ALY74" s="647"/>
      <c r="ALZ74" s="647"/>
      <c r="AMA74" s="647"/>
      <c r="AMB74" s="647"/>
      <c r="AMC74" s="647"/>
      <c r="AMD74" s="647"/>
      <c r="AME74" s="647"/>
      <c r="AMF74" s="647"/>
      <c r="AMG74" s="647"/>
      <c r="AMH74" s="647"/>
      <c r="AMI74" s="647"/>
      <c r="AMJ74" s="647"/>
      <c r="AMK74" s="647"/>
      <c r="AML74" s="647"/>
      <c r="AMM74" s="647"/>
      <c r="AMN74" s="647"/>
      <c r="AMO74" s="647"/>
      <c r="AMP74" s="647"/>
      <c r="AMQ74" s="647"/>
      <c r="AMR74" s="647"/>
      <c r="AMS74" s="647"/>
      <c r="AMT74" s="647"/>
      <c r="AMU74" s="647"/>
      <c r="AMV74" s="647"/>
      <c r="AMW74" s="647"/>
      <c r="AMX74" s="647"/>
      <c r="AMY74" s="647"/>
      <c r="AMZ74" s="647"/>
      <c r="ANA74" s="647"/>
      <c r="ANB74" s="647"/>
      <c r="ANC74" s="647"/>
      <c r="AND74" s="647"/>
      <c r="ANE74" s="647"/>
      <c r="ANF74" s="647"/>
      <c r="ANG74" s="647"/>
      <c r="ANH74" s="647"/>
      <c r="ANI74" s="647"/>
      <c r="ANJ74" s="647"/>
      <c r="ANK74" s="647"/>
      <c r="ANL74" s="647"/>
      <c r="ANM74" s="647"/>
      <c r="ANN74" s="647"/>
      <c r="ANO74" s="647"/>
      <c r="ANP74" s="647"/>
      <c r="ANQ74" s="647"/>
      <c r="ANR74" s="647"/>
      <c r="ANS74" s="647"/>
      <c r="ANT74" s="647"/>
      <c r="ANU74" s="647"/>
      <c r="ANV74" s="647"/>
      <c r="ANW74" s="647"/>
      <c r="ANX74" s="647"/>
      <c r="ANY74" s="647"/>
      <c r="ANZ74" s="647"/>
      <c r="AOA74" s="647"/>
      <c r="AOB74" s="647"/>
      <c r="AOC74" s="647"/>
      <c r="AOD74" s="647"/>
      <c r="AOE74" s="647"/>
      <c r="AOF74" s="647"/>
      <c r="AOG74" s="647"/>
      <c r="AOH74" s="647"/>
      <c r="AOI74" s="647"/>
      <c r="AOJ74" s="647"/>
      <c r="AOK74" s="647"/>
      <c r="AOL74" s="647"/>
      <c r="AOM74" s="647"/>
      <c r="AON74" s="647"/>
      <c r="AOO74" s="647"/>
      <c r="AOP74" s="647"/>
      <c r="AOQ74" s="647"/>
      <c r="AOR74" s="647"/>
      <c r="AOS74" s="647"/>
      <c r="AOT74" s="647"/>
      <c r="AOU74" s="647"/>
      <c r="AOV74" s="647"/>
      <c r="AOW74" s="647"/>
      <c r="AOX74" s="647"/>
      <c r="AOY74" s="647"/>
      <c r="AOZ74" s="647"/>
      <c r="APA74" s="647"/>
      <c r="APB74" s="647"/>
      <c r="APC74" s="647"/>
      <c r="APD74" s="647"/>
      <c r="APE74" s="647"/>
      <c r="APF74" s="647"/>
      <c r="APG74" s="647"/>
      <c r="APH74" s="647"/>
      <c r="API74" s="647"/>
      <c r="APJ74" s="647"/>
      <c r="APK74" s="647"/>
      <c r="APL74" s="647"/>
      <c r="APM74" s="647"/>
      <c r="APN74" s="647"/>
      <c r="APO74" s="647"/>
      <c r="APP74" s="647"/>
      <c r="APQ74" s="647"/>
      <c r="APR74" s="647"/>
      <c r="APS74" s="647"/>
      <c r="APT74" s="647"/>
      <c r="APU74" s="647"/>
      <c r="APV74" s="647"/>
      <c r="APW74" s="647"/>
      <c r="APX74" s="647"/>
      <c r="APY74" s="647"/>
      <c r="APZ74" s="647"/>
      <c r="AQA74" s="647"/>
      <c r="AQB74" s="647"/>
      <c r="AQC74" s="647"/>
      <c r="AQD74" s="647"/>
      <c r="AQE74" s="647"/>
      <c r="AQF74" s="647"/>
      <c r="AQG74" s="647"/>
      <c r="AQH74" s="647"/>
      <c r="AQI74" s="647"/>
      <c r="AQJ74" s="647"/>
      <c r="AQK74" s="647"/>
      <c r="AQL74" s="647"/>
      <c r="AQM74" s="647"/>
      <c r="AQN74" s="647"/>
      <c r="AQO74" s="647"/>
      <c r="AQP74" s="647"/>
      <c r="AQQ74" s="647"/>
      <c r="AQR74" s="647"/>
      <c r="AQS74" s="647"/>
      <c r="AQT74" s="647"/>
      <c r="AQU74" s="647"/>
      <c r="AQV74" s="647"/>
      <c r="AQW74" s="647"/>
      <c r="AQX74" s="647"/>
      <c r="AQY74" s="647"/>
      <c r="AQZ74" s="647"/>
      <c r="ARA74" s="647"/>
      <c r="ARB74" s="647"/>
      <c r="ARC74" s="647"/>
      <c r="ARD74" s="647"/>
      <c r="ARE74" s="647"/>
      <c r="ARF74" s="647"/>
      <c r="ARG74" s="647"/>
      <c r="ARH74" s="647"/>
      <c r="ARI74" s="647"/>
      <c r="ARJ74" s="647"/>
      <c r="ARK74" s="647"/>
      <c r="ARL74" s="647"/>
      <c r="ARM74" s="647"/>
      <c r="ARN74" s="647"/>
      <c r="ARO74" s="647"/>
      <c r="ARP74" s="647"/>
      <c r="ARQ74" s="647"/>
      <c r="ARR74" s="647"/>
      <c r="ARS74" s="647"/>
      <c r="ART74" s="647"/>
      <c r="ARU74" s="647"/>
      <c r="ARV74" s="647"/>
      <c r="ARW74" s="647"/>
      <c r="ARX74" s="647"/>
      <c r="ARY74" s="647"/>
      <c r="ARZ74" s="647"/>
      <c r="ASA74" s="647"/>
      <c r="ASB74" s="647"/>
      <c r="ASC74" s="647"/>
      <c r="ASD74" s="647"/>
      <c r="ASE74" s="647"/>
      <c r="ASF74" s="647"/>
      <c r="ASG74" s="647"/>
      <c r="ASH74" s="647"/>
      <c r="ASI74" s="647"/>
      <c r="ASJ74" s="647"/>
      <c r="ASK74" s="647"/>
      <c r="ASL74" s="647"/>
      <c r="ASM74" s="647"/>
      <c r="ASN74" s="647"/>
      <c r="ASO74" s="647"/>
      <c r="ASP74" s="647"/>
      <c r="ASQ74" s="647"/>
      <c r="ASR74" s="647"/>
      <c r="ASS74" s="647"/>
      <c r="AST74" s="647"/>
      <c r="ASU74" s="647"/>
      <c r="ASV74" s="647"/>
      <c r="ASW74" s="647"/>
      <c r="ASX74" s="647"/>
      <c r="ASY74" s="647"/>
      <c r="ASZ74" s="647"/>
      <c r="ATA74" s="647"/>
      <c r="ATB74" s="647"/>
      <c r="ATC74" s="647"/>
      <c r="ATD74" s="647"/>
      <c r="ATE74" s="647"/>
      <c r="ATF74" s="647"/>
      <c r="ATG74" s="647"/>
      <c r="ATH74" s="647"/>
      <c r="ATI74" s="647"/>
      <c r="ATJ74" s="647"/>
      <c r="ATK74" s="647"/>
      <c r="ATL74" s="647"/>
      <c r="ATM74" s="647"/>
      <c r="ATN74" s="647"/>
      <c r="ATO74" s="647"/>
      <c r="ATP74" s="647"/>
      <c r="ATQ74" s="647"/>
      <c r="ATR74" s="647"/>
      <c r="ATS74" s="647"/>
      <c r="ATT74" s="647"/>
      <c r="ATU74" s="647"/>
      <c r="ATV74" s="647"/>
      <c r="ATW74" s="647"/>
      <c r="ATX74" s="647"/>
      <c r="ATY74" s="647"/>
      <c r="ATZ74" s="647"/>
      <c r="AUA74" s="647"/>
      <c r="AUB74" s="647"/>
      <c r="AUC74" s="647"/>
      <c r="AUD74" s="647"/>
      <c r="AUE74" s="647"/>
      <c r="AUF74" s="647"/>
      <c r="AUG74" s="647"/>
      <c r="AUH74" s="647"/>
      <c r="AUI74" s="647"/>
      <c r="AUJ74" s="647"/>
      <c r="AUK74" s="647"/>
      <c r="AUL74" s="647"/>
      <c r="AUM74" s="647"/>
      <c r="AUN74" s="647"/>
      <c r="AUO74" s="647"/>
      <c r="AUP74" s="647"/>
      <c r="AUQ74" s="647"/>
      <c r="AUR74" s="647"/>
      <c r="AUS74" s="647"/>
      <c r="AUT74" s="647"/>
      <c r="AUU74" s="647"/>
      <c r="AUV74" s="647"/>
      <c r="AUW74" s="647"/>
      <c r="AUX74" s="647"/>
      <c r="AUY74" s="647"/>
      <c r="AUZ74" s="647"/>
      <c r="AVA74" s="647"/>
      <c r="AVB74" s="647"/>
      <c r="AVC74" s="647"/>
      <c r="AVD74" s="647"/>
      <c r="AVE74" s="647"/>
      <c r="AVF74" s="647"/>
      <c r="AVG74" s="647"/>
      <c r="AVH74" s="647"/>
      <c r="AVI74" s="647"/>
      <c r="AVJ74" s="647"/>
      <c r="AVK74" s="647"/>
      <c r="AVL74" s="647"/>
      <c r="AVM74" s="647"/>
      <c r="AVN74" s="647"/>
      <c r="AVO74" s="647"/>
      <c r="AVP74" s="647"/>
      <c r="AVQ74" s="647"/>
      <c r="AVR74" s="647"/>
      <c r="AVS74" s="647"/>
      <c r="AVT74" s="647"/>
      <c r="AVU74" s="647"/>
      <c r="AVV74" s="647"/>
      <c r="AVW74" s="647"/>
      <c r="AVX74" s="647"/>
      <c r="AVY74" s="647"/>
      <c r="AVZ74" s="647"/>
      <c r="AWA74" s="647"/>
      <c r="AWB74" s="647"/>
      <c r="AWC74" s="647"/>
      <c r="AWD74" s="647"/>
      <c r="AWE74" s="647"/>
      <c r="AWF74" s="647"/>
      <c r="AWG74" s="647"/>
      <c r="AWH74" s="647"/>
      <c r="AWI74" s="647"/>
      <c r="AWJ74" s="647"/>
      <c r="AWK74" s="647"/>
      <c r="AWL74" s="647"/>
      <c r="AWM74" s="647"/>
      <c r="AWN74" s="647"/>
      <c r="AWO74" s="647"/>
      <c r="AWP74" s="647"/>
      <c r="AWQ74" s="647"/>
      <c r="AWR74" s="647"/>
      <c r="AWS74" s="647"/>
      <c r="AWT74" s="647"/>
      <c r="AWU74" s="647"/>
      <c r="AWV74" s="647"/>
      <c r="AWW74" s="647"/>
      <c r="AWX74" s="647"/>
      <c r="AWY74" s="647"/>
      <c r="AWZ74" s="647"/>
      <c r="AXA74" s="647"/>
      <c r="AXB74" s="647"/>
      <c r="AXC74" s="647"/>
      <c r="AXD74" s="647"/>
      <c r="AXE74" s="647"/>
      <c r="AXF74" s="647"/>
      <c r="AXG74" s="647"/>
      <c r="AXH74" s="647"/>
      <c r="AXI74" s="647"/>
      <c r="AXJ74" s="647"/>
      <c r="AXK74" s="647"/>
      <c r="AXL74" s="647"/>
      <c r="AXM74" s="647"/>
      <c r="AXN74" s="647"/>
      <c r="AXO74" s="647"/>
      <c r="AXP74" s="647"/>
      <c r="AXQ74" s="647"/>
      <c r="AXR74" s="647"/>
      <c r="AXS74" s="647"/>
      <c r="AXT74" s="647"/>
      <c r="AXU74" s="647"/>
      <c r="AXV74" s="647"/>
      <c r="AXW74" s="647"/>
      <c r="AXX74" s="647"/>
      <c r="AXY74" s="647"/>
      <c r="AXZ74" s="647"/>
      <c r="AYA74" s="647"/>
      <c r="AYB74" s="647"/>
      <c r="AYC74" s="647"/>
      <c r="AYD74" s="647"/>
      <c r="AYE74" s="647"/>
      <c r="AYF74" s="647"/>
      <c r="AYG74" s="647"/>
      <c r="AYH74" s="647"/>
      <c r="AYI74" s="647"/>
      <c r="AYJ74" s="647"/>
      <c r="AYK74" s="647"/>
      <c r="AYL74" s="647"/>
      <c r="AYM74" s="647"/>
      <c r="AYN74" s="647"/>
      <c r="AYO74" s="647"/>
      <c r="AYP74" s="647"/>
      <c r="AYQ74" s="647"/>
      <c r="AYR74" s="647"/>
      <c r="AYS74" s="647"/>
      <c r="AYT74" s="647"/>
      <c r="AYU74" s="647"/>
      <c r="AYV74" s="647"/>
      <c r="AYW74" s="647"/>
      <c r="AYX74" s="647"/>
      <c r="AYY74" s="647"/>
      <c r="AYZ74" s="647"/>
      <c r="AZA74" s="647"/>
      <c r="AZB74" s="647"/>
      <c r="AZC74" s="647"/>
      <c r="AZD74" s="647"/>
      <c r="AZE74" s="647"/>
      <c r="AZF74" s="647"/>
      <c r="AZG74" s="647"/>
      <c r="AZH74" s="647"/>
      <c r="AZI74" s="647"/>
      <c r="AZJ74" s="647"/>
      <c r="AZK74" s="647"/>
      <c r="AZL74" s="647"/>
      <c r="AZM74" s="647"/>
      <c r="AZN74" s="647"/>
      <c r="AZO74" s="647"/>
      <c r="AZP74" s="647"/>
      <c r="AZQ74" s="647"/>
      <c r="AZR74" s="647"/>
      <c r="AZS74" s="647"/>
      <c r="AZT74" s="647"/>
      <c r="AZU74" s="647"/>
      <c r="AZV74" s="647"/>
      <c r="AZW74" s="647"/>
      <c r="AZX74" s="647"/>
      <c r="AZY74" s="647"/>
      <c r="AZZ74" s="647"/>
      <c r="BAA74" s="647"/>
      <c r="BAB74" s="647"/>
      <c r="BAC74" s="647"/>
      <c r="BAD74" s="647"/>
      <c r="BAE74" s="647"/>
      <c r="BAF74" s="647"/>
      <c r="BAG74" s="647"/>
      <c r="BAH74" s="647"/>
      <c r="BAI74" s="647"/>
      <c r="BAJ74" s="647"/>
      <c r="BAK74" s="647"/>
      <c r="BAL74" s="647"/>
      <c r="BAM74" s="647"/>
      <c r="BAN74" s="647"/>
    </row>
    <row r="75" spans="1:1392" ht="24.75" customHeight="1" thickTop="1" thickBot="1">
      <c r="A75" s="649">
        <v>2</v>
      </c>
      <c r="B75" s="650" t="s">
        <v>382</v>
      </c>
      <c r="C75" s="650" t="s">
        <v>386</v>
      </c>
      <c r="D75" s="650" t="s">
        <v>382</v>
      </c>
      <c r="E75" s="650" t="s">
        <v>345</v>
      </c>
      <c r="F75" s="650"/>
      <c r="G75" s="650"/>
      <c r="H75" s="652" t="s">
        <v>822</v>
      </c>
      <c r="I75" s="653">
        <v>0</v>
      </c>
      <c r="J75" s="653">
        <v>0</v>
      </c>
      <c r="K75" s="653">
        <v>0</v>
      </c>
      <c r="L75" s="653">
        <v>0</v>
      </c>
      <c r="M75" s="653"/>
      <c r="N75" s="653"/>
      <c r="O75" s="653"/>
      <c r="P75" s="653"/>
      <c r="Q75" s="653"/>
      <c r="R75" s="653"/>
      <c r="S75" s="653"/>
      <c r="T75" s="653"/>
      <c r="U75" s="653"/>
      <c r="V75" s="653"/>
      <c r="W75" s="653"/>
      <c r="X75" s="653"/>
      <c r="Y75" s="653">
        <f t="shared" si="19"/>
        <v>0</v>
      </c>
      <c r="Z75" s="653">
        <f t="shared" si="19"/>
        <v>0</v>
      </c>
      <c r="AA75" s="653">
        <f t="shared" si="19"/>
        <v>0</v>
      </c>
      <c r="AB75" s="653">
        <f t="shared" si="19"/>
        <v>0</v>
      </c>
      <c r="AC75" s="654"/>
      <c r="AD75" s="639"/>
      <c r="AE75" s="639"/>
      <c r="AF75" s="639"/>
      <c r="AG75" s="639"/>
      <c r="AH75" s="639"/>
      <c r="AI75" s="639"/>
      <c r="AJ75" s="639"/>
      <c r="AK75" s="639"/>
      <c r="AL75" s="639"/>
      <c r="AM75" s="639"/>
      <c r="AN75" s="639"/>
      <c r="AO75" s="639"/>
      <c r="AP75" s="639"/>
      <c r="AQ75" s="639"/>
      <c r="AR75" s="639"/>
      <c r="AS75" s="639"/>
      <c r="AT75" s="639"/>
      <c r="AU75" s="639"/>
      <c r="AV75" s="639"/>
    </row>
    <row r="76" spans="1:1392" s="689" customFormat="1" ht="24.75" customHeight="1" thickTop="1" thickBot="1">
      <c r="A76" s="669">
        <v>2</v>
      </c>
      <c r="B76" s="670" t="s">
        <v>382</v>
      </c>
      <c r="C76" s="657" t="s">
        <v>386</v>
      </c>
      <c r="D76" s="657" t="s">
        <v>386</v>
      </c>
      <c r="E76" s="670"/>
      <c r="F76" s="670"/>
      <c r="G76" s="669"/>
      <c r="H76" s="658" t="s">
        <v>446</v>
      </c>
      <c r="I76" s="671">
        <f t="shared" ref="I76:L76" si="40">+I77+I78+I79</f>
        <v>0</v>
      </c>
      <c r="J76" s="671">
        <f t="shared" si="40"/>
        <v>0</v>
      </c>
      <c r="K76" s="671">
        <f t="shared" si="40"/>
        <v>0</v>
      </c>
      <c r="L76" s="671">
        <f t="shared" si="40"/>
        <v>0</v>
      </c>
      <c r="M76" s="687"/>
      <c r="N76" s="687"/>
      <c r="O76" s="687"/>
      <c r="P76" s="687"/>
      <c r="Q76" s="687"/>
      <c r="R76" s="687"/>
      <c r="S76" s="687"/>
      <c r="T76" s="687"/>
      <c r="U76" s="687"/>
      <c r="V76" s="687"/>
      <c r="W76" s="687"/>
      <c r="X76" s="687"/>
      <c r="Y76" s="672">
        <f t="shared" si="19"/>
        <v>0</v>
      </c>
      <c r="Z76" s="672">
        <f t="shared" si="19"/>
        <v>0</v>
      </c>
      <c r="AA76" s="672">
        <f t="shared" si="19"/>
        <v>0</v>
      </c>
      <c r="AB76" s="672">
        <f t="shared" si="19"/>
        <v>0</v>
      </c>
      <c r="AC76" s="688"/>
      <c r="AD76" s="639"/>
      <c r="AE76" s="639"/>
      <c r="AF76" s="639"/>
      <c r="AG76" s="639"/>
      <c r="AH76" s="639"/>
      <c r="AI76" s="639"/>
      <c r="AJ76" s="639"/>
      <c r="AK76" s="639"/>
      <c r="AL76" s="639"/>
      <c r="AM76" s="639"/>
      <c r="AN76" s="639"/>
      <c r="AO76" s="639"/>
      <c r="AP76" s="639"/>
      <c r="AQ76" s="639"/>
      <c r="AR76" s="639"/>
      <c r="AS76" s="639"/>
      <c r="AT76" s="639"/>
      <c r="AU76" s="639"/>
      <c r="AV76" s="639"/>
      <c r="AW76" s="647"/>
      <c r="AX76" s="647"/>
      <c r="AY76" s="647"/>
      <c r="AZ76" s="647"/>
      <c r="BA76" s="647"/>
      <c r="BB76" s="647"/>
      <c r="BC76" s="647"/>
      <c r="BD76" s="647"/>
      <c r="BE76" s="647"/>
      <c r="BF76" s="647"/>
      <c r="BG76" s="647"/>
      <c r="BH76" s="647"/>
      <c r="BI76" s="647"/>
      <c r="BJ76" s="647"/>
      <c r="BK76" s="647"/>
      <c r="BL76" s="647"/>
      <c r="BM76" s="647"/>
      <c r="BN76" s="647"/>
      <c r="BO76" s="647"/>
      <c r="BP76" s="647"/>
      <c r="BQ76" s="647"/>
      <c r="BR76" s="647"/>
      <c r="BS76" s="647"/>
      <c r="BT76" s="647"/>
      <c r="BU76" s="647"/>
      <c r="BV76" s="647"/>
      <c r="BW76" s="647"/>
      <c r="BX76" s="647"/>
      <c r="BY76" s="647"/>
      <c r="BZ76" s="647"/>
      <c r="CA76" s="647"/>
      <c r="CB76" s="647"/>
      <c r="CC76" s="647"/>
      <c r="CD76" s="647"/>
      <c r="CE76" s="647"/>
      <c r="CF76" s="647"/>
      <c r="CG76" s="647"/>
      <c r="CH76" s="647"/>
      <c r="CI76" s="647"/>
      <c r="CJ76" s="647"/>
      <c r="CK76" s="647"/>
      <c r="CL76" s="647"/>
      <c r="CM76" s="647"/>
      <c r="CN76" s="647"/>
      <c r="CO76" s="647"/>
      <c r="CP76" s="647"/>
      <c r="CQ76" s="647"/>
      <c r="CR76" s="647"/>
      <c r="CS76" s="647"/>
      <c r="CT76" s="647"/>
      <c r="CU76" s="647"/>
      <c r="CV76" s="647"/>
      <c r="CW76" s="647"/>
      <c r="CX76" s="647"/>
      <c r="CY76" s="647"/>
      <c r="CZ76" s="647"/>
      <c r="DA76" s="647"/>
      <c r="DB76" s="647"/>
      <c r="DC76" s="647"/>
      <c r="DD76" s="647"/>
      <c r="DE76" s="647"/>
      <c r="DF76" s="647"/>
      <c r="DG76" s="647"/>
      <c r="DH76" s="647"/>
      <c r="DI76" s="647"/>
      <c r="DJ76" s="647"/>
      <c r="DK76" s="647"/>
      <c r="DL76" s="647"/>
      <c r="DM76" s="647"/>
      <c r="DN76" s="647"/>
      <c r="DO76" s="647"/>
      <c r="DP76" s="647"/>
      <c r="DQ76" s="647"/>
      <c r="DR76" s="647"/>
      <c r="DS76" s="647"/>
      <c r="DT76" s="647"/>
      <c r="DU76" s="647"/>
      <c r="DV76" s="647"/>
      <c r="DW76" s="647"/>
      <c r="DX76" s="647"/>
      <c r="DY76" s="647"/>
      <c r="DZ76" s="647"/>
      <c r="EA76" s="647"/>
      <c r="EB76" s="647"/>
      <c r="EC76" s="647"/>
      <c r="ED76" s="647"/>
      <c r="EE76" s="647"/>
      <c r="EF76" s="647"/>
      <c r="EG76" s="647"/>
      <c r="EH76" s="647"/>
      <c r="EI76" s="647"/>
      <c r="EJ76" s="647"/>
      <c r="EK76" s="647"/>
      <c r="EL76" s="647"/>
      <c r="EM76" s="647"/>
      <c r="EN76" s="647"/>
      <c r="EO76" s="647"/>
      <c r="EP76" s="647"/>
      <c r="EQ76" s="647"/>
      <c r="ER76" s="647"/>
      <c r="ES76" s="647"/>
      <c r="ET76" s="647"/>
      <c r="EU76" s="647"/>
      <c r="EV76" s="647"/>
      <c r="EW76" s="647"/>
      <c r="EX76" s="647"/>
      <c r="EY76" s="647"/>
      <c r="EZ76" s="647"/>
      <c r="FA76" s="647"/>
      <c r="FB76" s="647"/>
      <c r="FC76" s="647"/>
      <c r="FD76" s="647"/>
      <c r="FE76" s="647"/>
      <c r="FF76" s="647"/>
      <c r="FG76" s="647"/>
      <c r="FH76" s="647"/>
      <c r="FI76" s="647"/>
      <c r="FJ76" s="647"/>
      <c r="FK76" s="647"/>
      <c r="FL76" s="647"/>
      <c r="FM76" s="647"/>
      <c r="FN76" s="647"/>
      <c r="FO76" s="647"/>
      <c r="FP76" s="647"/>
      <c r="FQ76" s="647"/>
      <c r="FR76" s="647"/>
      <c r="FS76" s="647"/>
      <c r="FT76" s="647"/>
      <c r="FU76" s="647"/>
      <c r="FV76" s="647"/>
      <c r="FW76" s="647"/>
      <c r="FX76" s="647"/>
      <c r="FY76" s="647"/>
      <c r="FZ76" s="647"/>
      <c r="GA76" s="647"/>
      <c r="GB76" s="647"/>
      <c r="GC76" s="647"/>
      <c r="GD76" s="647"/>
      <c r="GE76" s="647"/>
      <c r="GF76" s="647"/>
      <c r="GG76" s="647"/>
      <c r="GH76" s="647"/>
      <c r="GI76" s="647"/>
      <c r="GJ76" s="647"/>
      <c r="GK76" s="647"/>
      <c r="GL76" s="647"/>
      <c r="GM76" s="647"/>
      <c r="GN76" s="647"/>
      <c r="GO76" s="647"/>
      <c r="GP76" s="647"/>
      <c r="GQ76" s="647"/>
      <c r="GR76" s="647"/>
      <c r="GS76" s="647"/>
      <c r="GT76" s="647"/>
      <c r="GU76" s="647"/>
      <c r="GV76" s="647"/>
      <c r="GW76" s="647"/>
      <c r="GX76" s="647"/>
      <c r="GY76" s="647"/>
      <c r="GZ76" s="647"/>
      <c r="HA76" s="647"/>
      <c r="HB76" s="647"/>
      <c r="HC76" s="647"/>
      <c r="HD76" s="647"/>
      <c r="HE76" s="647"/>
      <c r="HF76" s="647"/>
      <c r="HG76" s="647"/>
      <c r="HH76" s="647"/>
      <c r="HI76" s="647"/>
      <c r="HJ76" s="647"/>
      <c r="HK76" s="647"/>
      <c r="HL76" s="647"/>
      <c r="HM76" s="647"/>
      <c r="HN76" s="647"/>
      <c r="HO76" s="647"/>
      <c r="HP76" s="647"/>
      <c r="HQ76" s="647"/>
      <c r="HR76" s="647"/>
      <c r="HS76" s="647"/>
      <c r="HT76" s="647"/>
      <c r="HU76" s="647"/>
      <c r="HV76" s="647"/>
      <c r="HW76" s="647"/>
      <c r="HX76" s="647"/>
      <c r="HY76" s="647"/>
      <c r="HZ76" s="647"/>
      <c r="IA76" s="647"/>
      <c r="IB76" s="647"/>
      <c r="IC76" s="647"/>
      <c r="ID76" s="647"/>
      <c r="IE76" s="647"/>
      <c r="IF76" s="647"/>
      <c r="IG76" s="647"/>
      <c r="IH76" s="647"/>
      <c r="II76" s="647"/>
      <c r="IJ76" s="647"/>
      <c r="IK76" s="647"/>
      <c r="IL76" s="647"/>
      <c r="IM76" s="647"/>
      <c r="IN76" s="647"/>
      <c r="IO76" s="647"/>
      <c r="IP76" s="647"/>
      <c r="IQ76" s="647"/>
      <c r="IR76" s="647"/>
      <c r="IS76" s="647"/>
      <c r="IT76" s="647"/>
      <c r="IU76" s="647"/>
      <c r="IV76" s="647"/>
      <c r="IW76" s="647"/>
      <c r="IX76" s="647"/>
      <c r="IY76" s="647"/>
      <c r="IZ76" s="647"/>
      <c r="JA76" s="647"/>
      <c r="JB76" s="647"/>
      <c r="JC76" s="647"/>
      <c r="JD76" s="647"/>
      <c r="JE76" s="647"/>
      <c r="JF76" s="647"/>
      <c r="JG76" s="647"/>
      <c r="JH76" s="647"/>
      <c r="JI76" s="647"/>
      <c r="JJ76" s="647"/>
      <c r="JK76" s="647"/>
      <c r="JL76" s="647"/>
      <c r="JM76" s="647"/>
      <c r="JN76" s="647"/>
      <c r="JO76" s="647"/>
      <c r="JP76" s="647"/>
      <c r="JQ76" s="647"/>
      <c r="JR76" s="647"/>
      <c r="JS76" s="647"/>
      <c r="JT76" s="647"/>
      <c r="JU76" s="647"/>
      <c r="JV76" s="647"/>
      <c r="JW76" s="647"/>
      <c r="JX76" s="647"/>
      <c r="JY76" s="647"/>
      <c r="JZ76" s="647"/>
      <c r="KA76" s="647"/>
      <c r="KB76" s="647"/>
      <c r="KC76" s="647"/>
      <c r="KD76" s="647"/>
      <c r="KE76" s="647"/>
      <c r="KF76" s="647"/>
      <c r="KG76" s="647"/>
      <c r="KH76" s="647"/>
      <c r="KI76" s="647"/>
      <c r="KJ76" s="647"/>
      <c r="KK76" s="647"/>
      <c r="KL76" s="647"/>
      <c r="KM76" s="647"/>
      <c r="KN76" s="647"/>
      <c r="KO76" s="647"/>
      <c r="KP76" s="647"/>
      <c r="KQ76" s="647"/>
      <c r="KR76" s="647"/>
      <c r="KS76" s="647"/>
      <c r="KT76" s="647"/>
      <c r="KU76" s="647"/>
      <c r="KV76" s="647"/>
      <c r="KW76" s="647"/>
      <c r="KX76" s="647"/>
      <c r="KY76" s="647"/>
      <c r="KZ76" s="647"/>
      <c r="LA76" s="647"/>
      <c r="LB76" s="647"/>
      <c r="LC76" s="647"/>
      <c r="LD76" s="647"/>
      <c r="LE76" s="647"/>
      <c r="LF76" s="647"/>
      <c r="LG76" s="647"/>
      <c r="LH76" s="647"/>
      <c r="LI76" s="647"/>
      <c r="LJ76" s="647"/>
      <c r="LK76" s="647"/>
      <c r="LL76" s="647"/>
      <c r="LM76" s="647"/>
      <c r="LN76" s="647"/>
      <c r="LO76" s="647"/>
      <c r="LP76" s="647"/>
      <c r="LQ76" s="647"/>
      <c r="LR76" s="647"/>
      <c r="LS76" s="647"/>
      <c r="LT76" s="647"/>
      <c r="LU76" s="647"/>
      <c r="LV76" s="647"/>
      <c r="LW76" s="647"/>
      <c r="LX76" s="647"/>
      <c r="LY76" s="647"/>
      <c r="LZ76" s="647"/>
      <c r="MA76" s="647"/>
      <c r="MB76" s="647"/>
      <c r="MC76" s="647"/>
      <c r="MD76" s="647"/>
      <c r="ME76" s="647"/>
      <c r="MF76" s="647"/>
      <c r="MG76" s="647"/>
      <c r="MH76" s="647"/>
      <c r="MI76" s="647"/>
      <c r="MJ76" s="647"/>
      <c r="MK76" s="647"/>
      <c r="ML76" s="647"/>
      <c r="MM76" s="647"/>
      <c r="MN76" s="647"/>
      <c r="MO76" s="647"/>
      <c r="MP76" s="647"/>
      <c r="MQ76" s="647"/>
      <c r="MR76" s="647"/>
      <c r="MS76" s="647"/>
      <c r="MT76" s="647"/>
      <c r="MU76" s="647"/>
      <c r="MV76" s="647"/>
      <c r="MW76" s="647"/>
      <c r="MX76" s="647"/>
      <c r="MY76" s="647"/>
      <c r="MZ76" s="647"/>
      <c r="NA76" s="647"/>
      <c r="NB76" s="647"/>
      <c r="NC76" s="647"/>
      <c r="ND76" s="647"/>
      <c r="NE76" s="647"/>
      <c r="NF76" s="647"/>
      <c r="NG76" s="647"/>
      <c r="NH76" s="647"/>
      <c r="NI76" s="647"/>
      <c r="NJ76" s="647"/>
      <c r="NK76" s="647"/>
      <c r="NL76" s="647"/>
      <c r="NM76" s="647"/>
      <c r="NN76" s="647"/>
      <c r="NO76" s="647"/>
      <c r="NP76" s="647"/>
      <c r="NQ76" s="647"/>
      <c r="NR76" s="647"/>
      <c r="NS76" s="647"/>
      <c r="NT76" s="647"/>
      <c r="NU76" s="647"/>
      <c r="NV76" s="647"/>
      <c r="NW76" s="647"/>
      <c r="NX76" s="647"/>
      <c r="NY76" s="647"/>
      <c r="NZ76" s="647"/>
      <c r="OA76" s="647"/>
      <c r="OB76" s="647"/>
      <c r="OC76" s="647"/>
      <c r="OD76" s="647"/>
      <c r="OE76" s="647"/>
      <c r="OF76" s="647"/>
      <c r="OG76" s="647"/>
      <c r="OH76" s="647"/>
      <c r="OI76" s="647"/>
      <c r="OJ76" s="647"/>
      <c r="OK76" s="647"/>
      <c r="OL76" s="647"/>
      <c r="OM76" s="647"/>
      <c r="ON76" s="647"/>
      <c r="OO76" s="647"/>
      <c r="OP76" s="647"/>
      <c r="OQ76" s="647"/>
      <c r="OR76" s="647"/>
      <c r="OS76" s="647"/>
      <c r="OT76" s="647"/>
      <c r="OU76" s="647"/>
      <c r="OV76" s="647"/>
      <c r="OW76" s="647"/>
      <c r="OX76" s="647"/>
      <c r="OY76" s="647"/>
      <c r="OZ76" s="647"/>
      <c r="PA76" s="647"/>
      <c r="PB76" s="647"/>
      <c r="PC76" s="647"/>
      <c r="PD76" s="647"/>
      <c r="PE76" s="647"/>
      <c r="PF76" s="647"/>
      <c r="PG76" s="647"/>
      <c r="PH76" s="647"/>
      <c r="PI76" s="647"/>
      <c r="PJ76" s="647"/>
      <c r="PK76" s="647"/>
      <c r="PL76" s="647"/>
      <c r="PM76" s="647"/>
      <c r="PN76" s="647"/>
      <c r="PO76" s="647"/>
      <c r="PP76" s="647"/>
      <c r="PQ76" s="647"/>
      <c r="PR76" s="647"/>
      <c r="PS76" s="647"/>
      <c r="PT76" s="647"/>
      <c r="PU76" s="647"/>
      <c r="PV76" s="647"/>
      <c r="PW76" s="647"/>
      <c r="PX76" s="647"/>
      <c r="PY76" s="647"/>
      <c r="PZ76" s="647"/>
      <c r="QA76" s="647"/>
      <c r="QB76" s="647"/>
      <c r="QC76" s="647"/>
      <c r="QD76" s="647"/>
      <c r="QE76" s="647"/>
      <c r="QF76" s="647"/>
      <c r="QG76" s="647"/>
      <c r="QH76" s="647"/>
      <c r="QI76" s="647"/>
      <c r="QJ76" s="647"/>
      <c r="QK76" s="647"/>
      <c r="QL76" s="647"/>
      <c r="QM76" s="647"/>
      <c r="QN76" s="647"/>
      <c r="QO76" s="647"/>
      <c r="QP76" s="647"/>
      <c r="QQ76" s="647"/>
      <c r="QR76" s="647"/>
      <c r="QS76" s="647"/>
      <c r="QT76" s="647"/>
      <c r="QU76" s="647"/>
      <c r="QV76" s="647"/>
      <c r="QW76" s="647"/>
      <c r="QX76" s="647"/>
      <c r="QY76" s="647"/>
      <c r="QZ76" s="647"/>
      <c r="RA76" s="647"/>
      <c r="RB76" s="647"/>
      <c r="RC76" s="647"/>
      <c r="RD76" s="647"/>
      <c r="RE76" s="647"/>
      <c r="RF76" s="647"/>
      <c r="RG76" s="647"/>
      <c r="RH76" s="647"/>
      <c r="RI76" s="647"/>
      <c r="RJ76" s="647"/>
      <c r="RK76" s="647"/>
      <c r="RL76" s="647"/>
      <c r="RM76" s="647"/>
      <c r="RN76" s="647"/>
      <c r="RO76" s="647"/>
      <c r="RP76" s="647"/>
      <c r="RQ76" s="647"/>
      <c r="RR76" s="647"/>
      <c r="RS76" s="647"/>
      <c r="RT76" s="647"/>
      <c r="RU76" s="647"/>
      <c r="RV76" s="647"/>
      <c r="RW76" s="647"/>
      <c r="RX76" s="647"/>
      <c r="RY76" s="647"/>
      <c r="RZ76" s="647"/>
      <c r="SA76" s="647"/>
      <c r="SB76" s="647"/>
      <c r="SC76" s="647"/>
      <c r="SD76" s="647"/>
      <c r="SE76" s="647"/>
      <c r="SF76" s="647"/>
      <c r="SG76" s="647"/>
      <c r="SH76" s="647"/>
      <c r="SI76" s="647"/>
      <c r="SJ76" s="647"/>
      <c r="SK76" s="647"/>
      <c r="SL76" s="647"/>
      <c r="SM76" s="647"/>
      <c r="SN76" s="647"/>
      <c r="SO76" s="647"/>
      <c r="SP76" s="647"/>
      <c r="SQ76" s="647"/>
      <c r="SR76" s="647"/>
      <c r="SS76" s="647"/>
      <c r="ST76" s="647"/>
      <c r="SU76" s="647"/>
      <c r="SV76" s="647"/>
      <c r="SW76" s="647"/>
      <c r="SX76" s="647"/>
      <c r="SY76" s="647"/>
      <c r="SZ76" s="647"/>
      <c r="TA76" s="647"/>
      <c r="TB76" s="647"/>
      <c r="TC76" s="647"/>
      <c r="TD76" s="647"/>
      <c r="TE76" s="647"/>
      <c r="TF76" s="647"/>
      <c r="TG76" s="647"/>
      <c r="TH76" s="647"/>
      <c r="TI76" s="647"/>
      <c r="TJ76" s="647"/>
      <c r="TK76" s="647"/>
      <c r="TL76" s="647"/>
      <c r="TM76" s="647"/>
      <c r="TN76" s="647"/>
      <c r="TO76" s="647"/>
      <c r="TP76" s="647"/>
      <c r="TQ76" s="647"/>
      <c r="TR76" s="647"/>
      <c r="TS76" s="647"/>
      <c r="TT76" s="647"/>
      <c r="TU76" s="647"/>
      <c r="TV76" s="647"/>
      <c r="TW76" s="647"/>
      <c r="TX76" s="647"/>
      <c r="TY76" s="647"/>
      <c r="TZ76" s="647"/>
      <c r="UA76" s="647"/>
      <c r="UB76" s="647"/>
      <c r="UC76" s="647"/>
      <c r="UD76" s="647"/>
      <c r="UE76" s="647"/>
      <c r="UF76" s="647"/>
      <c r="UG76" s="647"/>
      <c r="UH76" s="647"/>
      <c r="UI76" s="647"/>
      <c r="UJ76" s="647"/>
      <c r="UK76" s="647"/>
      <c r="UL76" s="647"/>
      <c r="UM76" s="647"/>
      <c r="UN76" s="647"/>
      <c r="UO76" s="647"/>
      <c r="UP76" s="647"/>
      <c r="UQ76" s="647"/>
      <c r="UR76" s="647"/>
      <c r="US76" s="647"/>
      <c r="UT76" s="647"/>
      <c r="UU76" s="647"/>
      <c r="UV76" s="647"/>
      <c r="UW76" s="647"/>
      <c r="UX76" s="647"/>
      <c r="UY76" s="647"/>
      <c r="UZ76" s="647"/>
      <c r="VA76" s="647"/>
      <c r="VB76" s="647"/>
      <c r="VC76" s="647"/>
      <c r="VD76" s="647"/>
      <c r="VE76" s="647"/>
      <c r="VF76" s="647"/>
      <c r="VG76" s="647"/>
      <c r="VH76" s="647"/>
      <c r="VI76" s="647"/>
      <c r="VJ76" s="647"/>
      <c r="VK76" s="647"/>
      <c r="VL76" s="647"/>
      <c r="VM76" s="647"/>
      <c r="VN76" s="647"/>
      <c r="VO76" s="647"/>
      <c r="VP76" s="647"/>
      <c r="VQ76" s="647"/>
      <c r="VR76" s="647"/>
      <c r="VS76" s="647"/>
      <c r="VT76" s="647"/>
      <c r="VU76" s="647"/>
      <c r="VV76" s="647"/>
      <c r="VW76" s="647"/>
      <c r="VX76" s="647"/>
      <c r="VY76" s="647"/>
      <c r="VZ76" s="647"/>
      <c r="WA76" s="647"/>
      <c r="WB76" s="647"/>
      <c r="WC76" s="647"/>
      <c r="WD76" s="647"/>
      <c r="WE76" s="647"/>
      <c r="WF76" s="647"/>
      <c r="WG76" s="647"/>
      <c r="WH76" s="647"/>
      <c r="WI76" s="647"/>
      <c r="WJ76" s="647"/>
      <c r="WK76" s="647"/>
      <c r="WL76" s="647"/>
      <c r="WM76" s="647"/>
      <c r="WN76" s="647"/>
      <c r="WO76" s="647"/>
      <c r="WP76" s="647"/>
      <c r="WQ76" s="647"/>
      <c r="WR76" s="647"/>
      <c r="WS76" s="647"/>
      <c r="WT76" s="647"/>
      <c r="WU76" s="647"/>
      <c r="WV76" s="647"/>
      <c r="WW76" s="647"/>
      <c r="WX76" s="647"/>
      <c r="WY76" s="647"/>
      <c r="WZ76" s="647"/>
      <c r="XA76" s="647"/>
      <c r="XB76" s="647"/>
      <c r="XC76" s="647"/>
      <c r="XD76" s="647"/>
      <c r="XE76" s="647"/>
      <c r="XF76" s="647"/>
      <c r="XG76" s="647"/>
      <c r="XH76" s="647"/>
      <c r="XI76" s="647"/>
      <c r="XJ76" s="647"/>
      <c r="XK76" s="647"/>
      <c r="XL76" s="647"/>
      <c r="XM76" s="647"/>
      <c r="XN76" s="647"/>
      <c r="XO76" s="647"/>
      <c r="XP76" s="647"/>
      <c r="XQ76" s="647"/>
      <c r="XR76" s="647"/>
      <c r="XS76" s="647"/>
      <c r="XT76" s="647"/>
      <c r="XU76" s="647"/>
      <c r="XV76" s="647"/>
      <c r="XW76" s="647"/>
      <c r="XX76" s="647"/>
      <c r="XY76" s="647"/>
      <c r="XZ76" s="647"/>
      <c r="YA76" s="647"/>
      <c r="YB76" s="647"/>
      <c r="YC76" s="647"/>
      <c r="YD76" s="647"/>
      <c r="YE76" s="647"/>
      <c r="YF76" s="647"/>
      <c r="YG76" s="647"/>
      <c r="YH76" s="647"/>
      <c r="YI76" s="647"/>
      <c r="YJ76" s="647"/>
      <c r="YK76" s="647"/>
      <c r="YL76" s="647"/>
      <c r="YM76" s="647"/>
      <c r="YN76" s="647"/>
      <c r="YO76" s="647"/>
      <c r="YP76" s="647"/>
      <c r="YQ76" s="647"/>
      <c r="YR76" s="647"/>
      <c r="YS76" s="647"/>
      <c r="YT76" s="647"/>
      <c r="YU76" s="647"/>
      <c r="YV76" s="647"/>
      <c r="YW76" s="647"/>
      <c r="YX76" s="647"/>
      <c r="YY76" s="647"/>
      <c r="YZ76" s="647"/>
      <c r="ZA76" s="647"/>
      <c r="ZB76" s="647"/>
      <c r="ZC76" s="647"/>
      <c r="ZD76" s="647"/>
      <c r="ZE76" s="647"/>
      <c r="ZF76" s="647"/>
      <c r="ZG76" s="647"/>
      <c r="ZH76" s="647"/>
      <c r="ZI76" s="647"/>
      <c r="ZJ76" s="647"/>
      <c r="ZK76" s="647"/>
      <c r="ZL76" s="647"/>
      <c r="ZM76" s="647"/>
      <c r="ZN76" s="647"/>
      <c r="ZO76" s="647"/>
      <c r="ZP76" s="647"/>
      <c r="ZQ76" s="647"/>
      <c r="ZR76" s="647"/>
      <c r="ZS76" s="647"/>
      <c r="ZT76" s="647"/>
      <c r="ZU76" s="647"/>
      <c r="ZV76" s="647"/>
      <c r="ZW76" s="647"/>
      <c r="ZX76" s="647"/>
      <c r="ZY76" s="647"/>
      <c r="ZZ76" s="647"/>
      <c r="AAA76" s="647"/>
      <c r="AAB76" s="647"/>
      <c r="AAC76" s="647"/>
      <c r="AAD76" s="647"/>
      <c r="AAE76" s="647"/>
      <c r="AAF76" s="647"/>
      <c r="AAG76" s="647"/>
      <c r="AAH76" s="647"/>
      <c r="AAI76" s="647"/>
      <c r="AAJ76" s="647"/>
      <c r="AAK76" s="647"/>
      <c r="AAL76" s="647"/>
      <c r="AAM76" s="647"/>
      <c r="AAN76" s="647"/>
      <c r="AAO76" s="647"/>
      <c r="AAP76" s="647"/>
      <c r="AAQ76" s="647"/>
      <c r="AAR76" s="647"/>
      <c r="AAS76" s="647"/>
      <c r="AAT76" s="647"/>
      <c r="AAU76" s="647"/>
      <c r="AAV76" s="647"/>
      <c r="AAW76" s="647"/>
      <c r="AAX76" s="647"/>
      <c r="AAY76" s="647"/>
      <c r="AAZ76" s="647"/>
      <c r="ABA76" s="647"/>
      <c r="ABB76" s="647"/>
      <c r="ABC76" s="647"/>
      <c r="ABD76" s="647"/>
      <c r="ABE76" s="647"/>
      <c r="ABF76" s="647"/>
      <c r="ABG76" s="647"/>
      <c r="ABH76" s="647"/>
      <c r="ABI76" s="647"/>
      <c r="ABJ76" s="647"/>
      <c r="ABK76" s="647"/>
      <c r="ABL76" s="647"/>
      <c r="ABM76" s="647"/>
      <c r="ABN76" s="647"/>
      <c r="ABO76" s="647"/>
      <c r="ABP76" s="647"/>
      <c r="ABQ76" s="647"/>
      <c r="ABR76" s="647"/>
      <c r="ABS76" s="647"/>
      <c r="ABT76" s="647"/>
      <c r="ABU76" s="647"/>
      <c r="ABV76" s="647"/>
      <c r="ABW76" s="647"/>
      <c r="ABX76" s="647"/>
      <c r="ABY76" s="647"/>
      <c r="ABZ76" s="647"/>
      <c r="ACA76" s="647"/>
      <c r="ACB76" s="647"/>
      <c r="ACC76" s="647"/>
      <c r="ACD76" s="647"/>
      <c r="ACE76" s="647"/>
      <c r="ACF76" s="647"/>
      <c r="ACG76" s="647"/>
      <c r="ACH76" s="647"/>
      <c r="ACI76" s="647"/>
      <c r="ACJ76" s="647"/>
      <c r="ACK76" s="647"/>
      <c r="ACL76" s="647"/>
      <c r="ACM76" s="647"/>
      <c r="ACN76" s="647"/>
      <c r="ACO76" s="647"/>
      <c r="ACP76" s="647"/>
      <c r="ACQ76" s="647"/>
      <c r="ACR76" s="647"/>
      <c r="ACS76" s="647"/>
      <c r="ACT76" s="647"/>
      <c r="ACU76" s="647"/>
      <c r="ACV76" s="647"/>
      <c r="ACW76" s="647"/>
      <c r="ACX76" s="647"/>
      <c r="ACY76" s="647"/>
      <c r="ACZ76" s="647"/>
      <c r="ADA76" s="647"/>
      <c r="ADB76" s="647"/>
      <c r="ADC76" s="647"/>
      <c r="ADD76" s="647"/>
      <c r="ADE76" s="647"/>
      <c r="ADF76" s="647"/>
      <c r="ADG76" s="647"/>
      <c r="ADH76" s="647"/>
      <c r="ADI76" s="647"/>
      <c r="ADJ76" s="647"/>
      <c r="ADK76" s="647"/>
      <c r="ADL76" s="647"/>
      <c r="ADM76" s="647"/>
      <c r="ADN76" s="647"/>
      <c r="ADO76" s="647"/>
      <c r="ADP76" s="647"/>
      <c r="ADQ76" s="647"/>
      <c r="ADR76" s="647"/>
      <c r="ADS76" s="647"/>
      <c r="ADT76" s="647"/>
      <c r="ADU76" s="647"/>
      <c r="ADV76" s="647"/>
      <c r="ADW76" s="647"/>
      <c r="ADX76" s="647"/>
      <c r="ADY76" s="647"/>
      <c r="ADZ76" s="647"/>
      <c r="AEA76" s="647"/>
      <c r="AEB76" s="647"/>
      <c r="AEC76" s="647"/>
      <c r="AED76" s="647"/>
      <c r="AEE76" s="647"/>
      <c r="AEF76" s="647"/>
      <c r="AEG76" s="647"/>
      <c r="AEH76" s="647"/>
      <c r="AEI76" s="647"/>
      <c r="AEJ76" s="647"/>
      <c r="AEK76" s="647"/>
      <c r="AEL76" s="647"/>
      <c r="AEM76" s="647"/>
      <c r="AEN76" s="647"/>
      <c r="AEO76" s="647"/>
      <c r="AEP76" s="647"/>
      <c r="AEQ76" s="647"/>
      <c r="AER76" s="647"/>
      <c r="AES76" s="647"/>
      <c r="AET76" s="647"/>
      <c r="AEU76" s="647"/>
      <c r="AEV76" s="647"/>
      <c r="AEW76" s="647"/>
      <c r="AEX76" s="647"/>
      <c r="AEY76" s="647"/>
      <c r="AEZ76" s="647"/>
      <c r="AFA76" s="647"/>
      <c r="AFB76" s="647"/>
      <c r="AFC76" s="647"/>
      <c r="AFD76" s="647"/>
      <c r="AFE76" s="647"/>
      <c r="AFF76" s="647"/>
      <c r="AFG76" s="647"/>
      <c r="AFH76" s="647"/>
      <c r="AFI76" s="647"/>
      <c r="AFJ76" s="647"/>
      <c r="AFK76" s="647"/>
      <c r="AFL76" s="647"/>
      <c r="AFM76" s="647"/>
      <c r="AFN76" s="647"/>
      <c r="AFO76" s="647"/>
      <c r="AFP76" s="647"/>
      <c r="AFQ76" s="647"/>
      <c r="AFR76" s="647"/>
      <c r="AFS76" s="647"/>
      <c r="AFT76" s="647"/>
      <c r="AFU76" s="647"/>
      <c r="AFV76" s="647"/>
      <c r="AFW76" s="647"/>
      <c r="AFX76" s="647"/>
      <c r="AFY76" s="647"/>
      <c r="AFZ76" s="647"/>
      <c r="AGA76" s="647"/>
      <c r="AGB76" s="647"/>
      <c r="AGC76" s="647"/>
      <c r="AGD76" s="647"/>
      <c r="AGE76" s="647"/>
      <c r="AGF76" s="647"/>
      <c r="AGG76" s="647"/>
      <c r="AGH76" s="647"/>
      <c r="AGI76" s="647"/>
      <c r="AGJ76" s="647"/>
      <c r="AGK76" s="647"/>
      <c r="AGL76" s="647"/>
      <c r="AGM76" s="647"/>
      <c r="AGN76" s="647"/>
      <c r="AGO76" s="647"/>
      <c r="AGP76" s="647"/>
      <c r="AGQ76" s="647"/>
      <c r="AGR76" s="647"/>
      <c r="AGS76" s="647"/>
      <c r="AGT76" s="647"/>
      <c r="AGU76" s="647"/>
      <c r="AGV76" s="647"/>
      <c r="AGW76" s="647"/>
      <c r="AGX76" s="647"/>
      <c r="AGY76" s="647"/>
      <c r="AGZ76" s="647"/>
      <c r="AHA76" s="647"/>
      <c r="AHB76" s="647"/>
      <c r="AHC76" s="647"/>
      <c r="AHD76" s="647"/>
      <c r="AHE76" s="647"/>
      <c r="AHF76" s="647"/>
      <c r="AHG76" s="647"/>
      <c r="AHH76" s="647"/>
      <c r="AHI76" s="647"/>
      <c r="AHJ76" s="647"/>
      <c r="AHK76" s="647"/>
      <c r="AHL76" s="647"/>
      <c r="AHM76" s="647"/>
      <c r="AHN76" s="647"/>
      <c r="AHO76" s="647"/>
      <c r="AHP76" s="647"/>
      <c r="AHQ76" s="647"/>
      <c r="AHR76" s="647"/>
      <c r="AHS76" s="647"/>
      <c r="AHT76" s="647"/>
      <c r="AHU76" s="647"/>
      <c r="AHV76" s="647"/>
      <c r="AHW76" s="647"/>
      <c r="AHX76" s="647"/>
      <c r="AHY76" s="647"/>
      <c r="AHZ76" s="647"/>
      <c r="AIA76" s="647"/>
      <c r="AIB76" s="647"/>
      <c r="AIC76" s="647"/>
      <c r="AID76" s="647"/>
      <c r="AIE76" s="647"/>
      <c r="AIF76" s="647"/>
      <c r="AIG76" s="647"/>
      <c r="AIH76" s="647"/>
      <c r="AII76" s="647"/>
      <c r="AIJ76" s="647"/>
      <c r="AIK76" s="647"/>
      <c r="AIL76" s="647"/>
      <c r="AIM76" s="647"/>
      <c r="AIN76" s="647"/>
      <c r="AIO76" s="647"/>
      <c r="AIP76" s="647"/>
      <c r="AIQ76" s="647"/>
      <c r="AIR76" s="647"/>
      <c r="AIS76" s="647"/>
      <c r="AIT76" s="647"/>
      <c r="AIU76" s="647"/>
      <c r="AIV76" s="647"/>
      <c r="AIW76" s="647"/>
      <c r="AIX76" s="647"/>
      <c r="AIY76" s="647"/>
      <c r="AIZ76" s="647"/>
      <c r="AJA76" s="647"/>
      <c r="AJB76" s="647"/>
      <c r="AJC76" s="647"/>
      <c r="AJD76" s="647"/>
      <c r="AJE76" s="647"/>
      <c r="AJF76" s="647"/>
      <c r="AJG76" s="647"/>
      <c r="AJH76" s="647"/>
      <c r="AJI76" s="647"/>
      <c r="AJJ76" s="647"/>
      <c r="AJK76" s="647"/>
      <c r="AJL76" s="647"/>
      <c r="AJM76" s="647"/>
      <c r="AJN76" s="647"/>
      <c r="AJO76" s="647"/>
      <c r="AJP76" s="647"/>
      <c r="AJQ76" s="647"/>
      <c r="AJR76" s="647"/>
      <c r="AJS76" s="647"/>
      <c r="AJT76" s="647"/>
      <c r="AJU76" s="647"/>
      <c r="AJV76" s="647"/>
      <c r="AJW76" s="647"/>
      <c r="AJX76" s="647"/>
      <c r="AJY76" s="647"/>
      <c r="AJZ76" s="647"/>
      <c r="AKA76" s="647"/>
      <c r="AKB76" s="647"/>
      <c r="AKC76" s="647"/>
      <c r="AKD76" s="647"/>
      <c r="AKE76" s="647"/>
      <c r="AKF76" s="647"/>
      <c r="AKG76" s="647"/>
      <c r="AKH76" s="647"/>
      <c r="AKI76" s="647"/>
      <c r="AKJ76" s="647"/>
      <c r="AKK76" s="647"/>
      <c r="AKL76" s="647"/>
      <c r="AKM76" s="647"/>
      <c r="AKN76" s="647"/>
      <c r="AKO76" s="647"/>
      <c r="AKP76" s="647"/>
      <c r="AKQ76" s="647"/>
      <c r="AKR76" s="647"/>
      <c r="AKS76" s="647"/>
      <c r="AKT76" s="647"/>
      <c r="AKU76" s="647"/>
      <c r="AKV76" s="647"/>
      <c r="AKW76" s="647"/>
      <c r="AKX76" s="647"/>
      <c r="AKY76" s="647"/>
      <c r="AKZ76" s="647"/>
      <c r="ALA76" s="647"/>
      <c r="ALB76" s="647"/>
      <c r="ALC76" s="647"/>
      <c r="ALD76" s="647"/>
      <c r="ALE76" s="647"/>
      <c r="ALF76" s="647"/>
      <c r="ALG76" s="647"/>
      <c r="ALH76" s="647"/>
      <c r="ALI76" s="647"/>
      <c r="ALJ76" s="647"/>
      <c r="ALK76" s="647"/>
      <c r="ALL76" s="647"/>
      <c r="ALM76" s="647"/>
      <c r="ALN76" s="647"/>
      <c r="ALO76" s="647"/>
      <c r="ALP76" s="647"/>
      <c r="ALQ76" s="647"/>
      <c r="ALR76" s="647"/>
      <c r="ALS76" s="647"/>
      <c r="ALT76" s="647"/>
      <c r="ALU76" s="647"/>
      <c r="ALV76" s="647"/>
      <c r="ALW76" s="647"/>
      <c r="ALX76" s="647"/>
      <c r="ALY76" s="647"/>
      <c r="ALZ76" s="647"/>
      <c r="AMA76" s="647"/>
      <c r="AMB76" s="647"/>
      <c r="AMC76" s="647"/>
      <c r="AMD76" s="647"/>
      <c r="AME76" s="647"/>
      <c r="AMF76" s="647"/>
      <c r="AMG76" s="647"/>
      <c r="AMH76" s="647"/>
      <c r="AMI76" s="647"/>
      <c r="AMJ76" s="647"/>
      <c r="AMK76" s="647"/>
      <c r="AML76" s="647"/>
      <c r="AMM76" s="647"/>
      <c r="AMN76" s="647"/>
      <c r="AMO76" s="647"/>
      <c r="AMP76" s="647"/>
      <c r="AMQ76" s="647"/>
      <c r="AMR76" s="647"/>
      <c r="AMS76" s="647"/>
      <c r="AMT76" s="647"/>
      <c r="AMU76" s="647"/>
      <c r="AMV76" s="647"/>
      <c r="AMW76" s="647"/>
      <c r="AMX76" s="647"/>
      <c r="AMY76" s="647"/>
      <c r="AMZ76" s="647"/>
      <c r="ANA76" s="647"/>
      <c r="ANB76" s="647"/>
      <c r="ANC76" s="647"/>
      <c r="AND76" s="647"/>
      <c r="ANE76" s="647"/>
      <c r="ANF76" s="647"/>
      <c r="ANG76" s="647"/>
      <c r="ANH76" s="647"/>
      <c r="ANI76" s="647"/>
      <c r="ANJ76" s="647"/>
      <c r="ANK76" s="647"/>
      <c r="ANL76" s="647"/>
      <c r="ANM76" s="647"/>
      <c r="ANN76" s="647"/>
      <c r="ANO76" s="647"/>
      <c r="ANP76" s="647"/>
      <c r="ANQ76" s="647"/>
      <c r="ANR76" s="647"/>
      <c r="ANS76" s="647"/>
      <c r="ANT76" s="647"/>
      <c r="ANU76" s="647"/>
      <c r="ANV76" s="647"/>
      <c r="ANW76" s="647"/>
      <c r="ANX76" s="647"/>
      <c r="ANY76" s="647"/>
      <c r="ANZ76" s="647"/>
      <c r="AOA76" s="647"/>
      <c r="AOB76" s="647"/>
      <c r="AOC76" s="647"/>
      <c r="AOD76" s="647"/>
      <c r="AOE76" s="647"/>
      <c r="AOF76" s="647"/>
      <c r="AOG76" s="647"/>
      <c r="AOH76" s="647"/>
      <c r="AOI76" s="647"/>
      <c r="AOJ76" s="647"/>
      <c r="AOK76" s="647"/>
      <c r="AOL76" s="647"/>
      <c r="AOM76" s="647"/>
      <c r="AON76" s="647"/>
      <c r="AOO76" s="647"/>
      <c r="AOP76" s="647"/>
      <c r="AOQ76" s="647"/>
      <c r="AOR76" s="647"/>
      <c r="AOS76" s="647"/>
      <c r="AOT76" s="647"/>
      <c r="AOU76" s="647"/>
      <c r="AOV76" s="647"/>
      <c r="AOW76" s="647"/>
      <c r="AOX76" s="647"/>
      <c r="AOY76" s="647"/>
      <c r="AOZ76" s="647"/>
      <c r="APA76" s="647"/>
      <c r="APB76" s="647"/>
      <c r="APC76" s="647"/>
      <c r="APD76" s="647"/>
      <c r="APE76" s="647"/>
      <c r="APF76" s="647"/>
      <c r="APG76" s="647"/>
      <c r="APH76" s="647"/>
      <c r="API76" s="647"/>
      <c r="APJ76" s="647"/>
      <c r="APK76" s="647"/>
      <c r="APL76" s="647"/>
      <c r="APM76" s="647"/>
      <c r="APN76" s="647"/>
      <c r="APO76" s="647"/>
      <c r="APP76" s="647"/>
      <c r="APQ76" s="647"/>
      <c r="APR76" s="647"/>
      <c r="APS76" s="647"/>
      <c r="APT76" s="647"/>
      <c r="APU76" s="647"/>
      <c r="APV76" s="647"/>
      <c r="APW76" s="647"/>
      <c r="APX76" s="647"/>
      <c r="APY76" s="647"/>
      <c r="APZ76" s="647"/>
      <c r="AQA76" s="647"/>
      <c r="AQB76" s="647"/>
      <c r="AQC76" s="647"/>
      <c r="AQD76" s="647"/>
      <c r="AQE76" s="647"/>
      <c r="AQF76" s="647"/>
      <c r="AQG76" s="647"/>
      <c r="AQH76" s="647"/>
      <c r="AQI76" s="647"/>
      <c r="AQJ76" s="647"/>
      <c r="AQK76" s="647"/>
      <c r="AQL76" s="647"/>
      <c r="AQM76" s="647"/>
      <c r="AQN76" s="647"/>
      <c r="AQO76" s="647"/>
      <c r="AQP76" s="647"/>
      <c r="AQQ76" s="647"/>
      <c r="AQR76" s="647"/>
      <c r="AQS76" s="647"/>
      <c r="AQT76" s="647"/>
      <c r="AQU76" s="647"/>
      <c r="AQV76" s="647"/>
      <c r="AQW76" s="647"/>
      <c r="AQX76" s="647"/>
      <c r="AQY76" s="647"/>
      <c r="AQZ76" s="647"/>
      <c r="ARA76" s="647"/>
      <c r="ARB76" s="647"/>
      <c r="ARC76" s="647"/>
      <c r="ARD76" s="647"/>
      <c r="ARE76" s="647"/>
      <c r="ARF76" s="647"/>
      <c r="ARG76" s="647"/>
      <c r="ARH76" s="647"/>
      <c r="ARI76" s="647"/>
      <c r="ARJ76" s="647"/>
      <c r="ARK76" s="647"/>
      <c r="ARL76" s="647"/>
      <c r="ARM76" s="647"/>
      <c r="ARN76" s="647"/>
      <c r="ARO76" s="647"/>
      <c r="ARP76" s="647"/>
      <c r="ARQ76" s="647"/>
      <c r="ARR76" s="647"/>
      <c r="ARS76" s="647"/>
      <c r="ART76" s="647"/>
      <c r="ARU76" s="647"/>
      <c r="ARV76" s="647"/>
      <c r="ARW76" s="647"/>
      <c r="ARX76" s="647"/>
      <c r="ARY76" s="647"/>
      <c r="ARZ76" s="647"/>
      <c r="ASA76" s="647"/>
      <c r="ASB76" s="647"/>
      <c r="ASC76" s="647"/>
      <c r="ASD76" s="647"/>
      <c r="ASE76" s="647"/>
      <c r="ASF76" s="647"/>
      <c r="ASG76" s="647"/>
      <c r="ASH76" s="647"/>
      <c r="ASI76" s="647"/>
      <c r="ASJ76" s="647"/>
      <c r="ASK76" s="647"/>
      <c r="ASL76" s="647"/>
      <c r="ASM76" s="647"/>
      <c r="ASN76" s="647"/>
      <c r="ASO76" s="647"/>
      <c r="ASP76" s="647"/>
      <c r="ASQ76" s="647"/>
      <c r="ASR76" s="647"/>
      <c r="ASS76" s="647"/>
      <c r="AST76" s="647"/>
      <c r="ASU76" s="647"/>
      <c r="ASV76" s="647"/>
      <c r="ASW76" s="647"/>
      <c r="ASX76" s="647"/>
      <c r="ASY76" s="647"/>
      <c r="ASZ76" s="647"/>
      <c r="ATA76" s="647"/>
      <c r="ATB76" s="647"/>
      <c r="ATC76" s="647"/>
      <c r="ATD76" s="647"/>
      <c r="ATE76" s="647"/>
      <c r="ATF76" s="647"/>
      <c r="ATG76" s="647"/>
      <c r="ATH76" s="647"/>
      <c r="ATI76" s="647"/>
      <c r="ATJ76" s="647"/>
      <c r="ATK76" s="647"/>
      <c r="ATL76" s="647"/>
      <c r="ATM76" s="647"/>
      <c r="ATN76" s="647"/>
      <c r="ATO76" s="647"/>
      <c r="ATP76" s="647"/>
      <c r="ATQ76" s="647"/>
      <c r="ATR76" s="647"/>
      <c r="ATS76" s="647"/>
      <c r="ATT76" s="647"/>
      <c r="ATU76" s="647"/>
      <c r="ATV76" s="647"/>
      <c r="ATW76" s="647"/>
      <c r="ATX76" s="647"/>
      <c r="ATY76" s="647"/>
      <c r="ATZ76" s="647"/>
      <c r="AUA76" s="647"/>
      <c r="AUB76" s="647"/>
      <c r="AUC76" s="647"/>
      <c r="AUD76" s="647"/>
      <c r="AUE76" s="647"/>
      <c r="AUF76" s="647"/>
      <c r="AUG76" s="647"/>
      <c r="AUH76" s="647"/>
      <c r="AUI76" s="647"/>
      <c r="AUJ76" s="647"/>
      <c r="AUK76" s="647"/>
      <c r="AUL76" s="647"/>
      <c r="AUM76" s="647"/>
      <c r="AUN76" s="647"/>
      <c r="AUO76" s="647"/>
      <c r="AUP76" s="647"/>
      <c r="AUQ76" s="647"/>
      <c r="AUR76" s="647"/>
      <c r="AUS76" s="647"/>
      <c r="AUT76" s="647"/>
      <c r="AUU76" s="647"/>
      <c r="AUV76" s="647"/>
      <c r="AUW76" s="647"/>
      <c r="AUX76" s="647"/>
      <c r="AUY76" s="647"/>
      <c r="AUZ76" s="647"/>
      <c r="AVA76" s="647"/>
      <c r="AVB76" s="647"/>
      <c r="AVC76" s="647"/>
      <c r="AVD76" s="647"/>
      <c r="AVE76" s="647"/>
      <c r="AVF76" s="647"/>
      <c r="AVG76" s="647"/>
      <c r="AVH76" s="647"/>
      <c r="AVI76" s="647"/>
      <c r="AVJ76" s="647"/>
      <c r="AVK76" s="647"/>
      <c r="AVL76" s="647"/>
      <c r="AVM76" s="647"/>
      <c r="AVN76" s="647"/>
      <c r="AVO76" s="647"/>
      <c r="AVP76" s="647"/>
      <c r="AVQ76" s="647"/>
      <c r="AVR76" s="647"/>
      <c r="AVS76" s="647"/>
      <c r="AVT76" s="647"/>
      <c r="AVU76" s="647"/>
      <c r="AVV76" s="647"/>
      <c r="AVW76" s="647"/>
      <c r="AVX76" s="647"/>
      <c r="AVY76" s="647"/>
      <c r="AVZ76" s="647"/>
      <c r="AWA76" s="647"/>
      <c r="AWB76" s="647"/>
      <c r="AWC76" s="647"/>
      <c r="AWD76" s="647"/>
      <c r="AWE76" s="647"/>
      <c r="AWF76" s="647"/>
      <c r="AWG76" s="647"/>
      <c r="AWH76" s="647"/>
      <c r="AWI76" s="647"/>
      <c r="AWJ76" s="647"/>
      <c r="AWK76" s="647"/>
      <c r="AWL76" s="647"/>
      <c r="AWM76" s="647"/>
      <c r="AWN76" s="647"/>
      <c r="AWO76" s="647"/>
      <c r="AWP76" s="647"/>
      <c r="AWQ76" s="647"/>
      <c r="AWR76" s="647"/>
      <c r="AWS76" s="647"/>
      <c r="AWT76" s="647"/>
      <c r="AWU76" s="647"/>
      <c r="AWV76" s="647"/>
      <c r="AWW76" s="647"/>
      <c r="AWX76" s="647"/>
      <c r="AWY76" s="647"/>
      <c r="AWZ76" s="647"/>
      <c r="AXA76" s="647"/>
      <c r="AXB76" s="647"/>
      <c r="AXC76" s="647"/>
      <c r="AXD76" s="647"/>
      <c r="AXE76" s="647"/>
      <c r="AXF76" s="647"/>
      <c r="AXG76" s="647"/>
      <c r="AXH76" s="647"/>
      <c r="AXI76" s="647"/>
      <c r="AXJ76" s="647"/>
      <c r="AXK76" s="647"/>
      <c r="AXL76" s="647"/>
      <c r="AXM76" s="647"/>
      <c r="AXN76" s="647"/>
      <c r="AXO76" s="647"/>
      <c r="AXP76" s="647"/>
      <c r="AXQ76" s="647"/>
      <c r="AXR76" s="647"/>
      <c r="AXS76" s="647"/>
      <c r="AXT76" s="647"/>
      <c r="AXU76" s="647"/>
      <c r="AXV76" s="647"/>
      <c r="AXW76" s="647"/>
      <c r="AXX76" s="647"/>
      <c r="AXY76" s="647"/>
      <c r="AXZ76" s="647"/>
      <c r="AYA76" s="647"/>
      <c r="AYB76" s="647"/>
      <c r="AYC76" s="647"/>
      <c r="AYD76" s="647"/>
      <c r="AYE76" s="647"/>
      <c r="AYF76" s="647"/>
      <c r="AYG76" s="647"/>
      <c r="AYH76" s="647"/>
      <c r="AYI76" s="647"/>
      <c r="AYJ76" s="647"/>
      <c r="AYK76" s="647"/>
      <c r="AYL76" s="647"/>
      <c r="AYM76" s="647"/>
      <c r="AYN76" s="647"/>
      <c r="AYO76" s="647"/>
      <c r="AYP76" s="647"/>
      <c r="AYQ76" s="647"/>
      <c r="AYR76" s="647"/>
      <c r="AYS76" s="647"/>
      <c r="AYT76" s="647"/>
      <c r="AYU76" s="647"/>
      <c r="AYV76" s="647"/>
      <c r="AYW76" s="647"/>
      <c r="AYX76" s="647"/>
      <c r="AYY76" s="647"/>
      <c r="AYZ76" s="647"/>
      <c r="AZA76" s="647"/>
      <c r="AZB76" s="647"/>
      <c r="AZC76" s="647"/>
      <c r="AZD76" s="647"/>
      <c r="AZE76" s="647"/>
      <c r="AZF76" s="647"/>
      <c r="AZG76" s="647"/>
      <c r="AZH76" s="647"/>
      <c r="AZI76" s="647"/>
      <c r="AZJ76" s="647"/>
      <c r="AZK76" s="647"/>
      <c r="AZL76" s="647"/>
      <c r="AZM76" s="647"/>
      <c r="AZN76" s="647"/>
      <c r="AZO76" s="647"/>
      <c r="AZP76" s="647"/>
      <c r="AZQ76" s="647"/>
      <c r="AZR76" s="647"/>
      <c r="AZS76" s="647"/>
      <c r="AZT76" s="647"/>
      <c r="AZU76" s="647"/>
      <c r="AZV76" s="647"/>
      <c r="AZW76" s="647"/>
      <c r="AZX76" s="647"/>
      <c r="AZY76" s="647"/>
      <c r="AZZ76" s="647"/>
      <c r="BAA76" s="647"/>
      <c r="BAB76" s="647"/>
      <c r="BAC76" s="647"/>
      <c r="BAD76" s="647"/>
      <c r="BAE76" s="647"/>
      <c r="BAF76" s="647"/>
      <c r="BAG76" s="647"/>
      <c r="BAH76" s="647"/>
      <c r="BAI76" s="647"/>
      <c r="BAJ76" s="647"/>
      <c r="BAK76" s="647"/>
      <c r="BAL76" s="647"/>
      <c r="BAM76" s="647"/>
      <c r="BAN76" s="647"/>
    </row>
    <row r="77" spans="1:1392" ht="24.75" customHeight="1" thickTop="1" thickBot="1">
      <c r="A77" s="649">
        <v>2</v>
      </c>
      <c r="B77" s="650" t="s">
        <v>382</v>
      </c>
      <c r="C77" s="650" t="s">
        <v>386</v>
      </c>
      <c r="D77" s="650" t="s">
        <v>386</v>
      </c>
      <c r="E77" s="650" t="s">
        <v>345</v>
      </c>
      <c r="F77" s="650"/>
      <c r="G77" s="650"/>
      <c r="H77" s="652" t="s">
        <v>823</v>
      </c>
      <c r="I77" s="653"/>
      <c r="J77" s="653"/>
      <c r="K77" s="653"/>
      <c r="L77" s="653"/>
      <c r="M77" s="653"/>
      <c r="N77" s="653"/>
      <c r="O77" s="653"/>
      <c r="P77" s="653"/>
      <c r="Q77" s="653"/>
      <c r="R77" s="653"/>
      <c r="S77" s="653"/>
      <c r="T77" s="653"/>
      <c r="U77" s="653"/>
      <c r="V77" s="653"/>
      <c r="W77" s="653"/>
      <c r="X77" s="653"/>
      <c r="Y77" s="653">
        <f t="shared" si="19"/>
        <v>0</v>
      </c>
      <c r="Z77" s="653">
        <f t="shared" si="19"/>
        <v>0</v>
      </c>
      <c r="AA77" s="653">
        <f t="shared" si="19"/>
        <v>0</v>
      </c>
      <c r="AB77" s="653">
        <f t="shared" si="19"/>
        <v>0</v>
      </c>
      <c r="AC77" s="654"/>
      <c r="AD77" s="639"/>
      <c r="AE77" s="639"/>
      <c r="AF77" s="639"/>
      <c r="AG77" s="639"/>
      <c r="AH77" s="639"/>
      <c r="AI77" s="639"/>
      <c r="AJ77" s="639"/>
      <c r="AK77" s="639"/>
      <c r="AL77" s="639"/>
      <c r="AM77" s="639"/>
      <c r="AN77" s="639"/>
      <c r="AO77" s="639"/>
      <c r="AP77" s="639"/>
      <c r="AQ77" s="639"/>
      <c r="AR77" s="639"/>
      <c r="AS77" s="639"/>
      <c r="AT77" s="639"/>
      <c r="AU77" s="639"/>
      <c r="AV77" s="639"/>
    </row>
    <row r="78" spans="1:1392" ht="24.75" customHeight="1" thickTop="1" thickBot="1">
      <c r="A78" s="649">
        <v>2</v>
      </c>
      <c r="B78" s="650" t="s">
        <v>382</v>
      </c>
      <c r="C78" s="650" t="s">
        <v>386</v>
      </c>
      <c r="D78" s="650" t="s">
        <v>386</v>
      </c>
      <c r="E78" s="650" t="s">
        <v>358</v>
      </c>
      <c r="F78" s="650"/>
      <c r="G78" s="650"/>
      <c r="H78" s="652" t="s">
        <v>824</v>
      </c>
      <c r="I78" s="653"/>
      <c r="J78" s="653"/>
      <c r="K78" s="653"/>
      <c r="L78" s="653"/>
      <c r="M78" s="653"/>
      <c r="N78" s="653"/>
      <c r="O78" s="653"/>
      <c r="P78" s="653"/>
      <c r="Q78" s="653"/>
      <c r="R78" s="653"/>
      <c r="S78" s="653"/>
      <c r="T78" s="653"/>
      <c r="U78" s="653"/>
      <c r="V78" s="653"/>
      <c r="W78" s="653"/>
      <c r="X78" s="653"/>
      <c r="Y78" s="653">
        <f t="shared" si="19"/>
        <v>0</v>
      </c>
      <c r="Z78" s="653">
        <f t="shared" si="19"/>
        <v>0</v>
      </c>
      <c r="AA78" s="653">
        <f t="shared" si="19"/>
        <v>0</v>
      </c>
      <c r="AB78" s="653">
        <f t="shared" si="19"/>
        <v>0</v>
      </c>
      <c r="AC78" s="654"/>
      <c r="AD78" s="639"/>
      <c r="AE78" s="639"/>
      <c r="AF78" s="639"/>
      <c r="AG78" s="639"/>
      <c r="AH78" s="639"/>
      <c r="AI78" s="639"/>
      <c r="AJ78" s="639"/>
      <c r="AK78" s="639"/>
      <c r="AL78" s="639"/>
      <c r="AM78" s="639"/>
      <c r="AN78" s="639"/>
      <c r="AO78" s="639"/>
      <c r="AP78" s="639"/>
      <c r="AQ78" s="639"/>
      <c r="AR78" s="639"/>
      <c r="AS78" s="639"/>
      <c r="AT78" s="639"/>
      <c r="AU78" s="639"/>
      <c r="AV78" s="639"/>
    </row>
    <row r="79" spans="1:1392" ht="24.75" customHeight="1" thickTop="1" thickBot="1">
      <c r="A79" s="649">
        <v>2</v>
      </c>
      <c r="B79" s="650" t="s">
        <v>382</v>
      </c>
      <c r="C79" s="650" t="s">
        <v>386</v>
      </c>
      <c r="D79" s="650" t="s">
        <v>386</v>
      </c>
      <c r="E79" s="650" t="s">
        <v>382</v>
      </c>
      <c r="F79" s="650"/>
      <c r="G79" s="650"/>
      <c r="H79" s="652" t="s">
        <v>457</v>
      </c>
      <c r="I79" s="653"/>
      <c r="J79" s="653"/>
      <c r="K79" s="653"/>
      <c r="L79" s="653"/>
      <c r="M79" s="653"/>
      <c r="N79" s="653"/>
      <c r="O79" s="653"/>
      <c r="P79" s="653"/>
      <c r="Q79" s="653"/>
      <c r="R79" s="653"/>
      <c r="S79" s="653"/>
      <c r="T79" s="653"/>
      <c r="U79" s="653"/>
      <c r="V79" s="653"/>
      <c r="W79" s="653"/>
      <c r="X79" s="653"/>
      <c r="Y79" s="653">
        <f t="shared" si="19"/>
        <v>0</v>
      </c>
      <c r="Z79" s="653">
        <f t="shared" si="19"/>
        <v>0</v>
      </c>
      <c r="AA79" s="653">
        <f t="shared" si="19"/>
        <v>0</v>
      </c>
      <c r="AB79" s="653">
        <f t="shared" si="19"/>
        <v>0</v>
      </c>
      <c r="AC79" s="654"/>
      <c r="AD79" s="639"/>
      <c r="AE79" s="639"/>
      <c r="AF79" s="639"/>
      <c r="AG79" s="639"/>
      <c r="AH79" s="639"/>
      <c r="AI79" s="639"/>
      <c r="AJ79" s="639"/>
      <c r="AK79" s="639"/>
      <c r="AL79" s="639"/>
      <c r="AM79" s="639"/>
      <c r="AN79" s="639"/>
      <c r="AO79" s="639"/>
      <c r="AP79" s="639"/>
      <c r="AQ79" s="639"/>
      <c r="AR79" s="639"/>
      <c r="AS79" s="639"/>
      <c r="AT79" s="639"/>
      <c r="AU79" s="639"/>
      <c r="AV79" s="639"/>
    </row>
    <row r="80" spans="1:1392" s="689" customFormat="1" ht="24.75" customHeight="1" thickTop="1" thickBot="1">
      <c r="A80" s="686">
        <v>2</v>
      </c>
      <c r="B80" s="679" t="s">
        <v>382</v>
      </c>
      <c r="C80" s="679"/>
      <c r="D80" s="679"/>
      <c r="E80" s="679"/>
      <c r="F80" s="679"/>
      <c r="G80" s="679"/>
      <c r="H80" s="680" t="s">
        <v>825</v>
      </c>
      <c r="I80" s="681">
        <f t="shared" ref="I80:L80" si="41">+I81+I85</f>
        <v>0</v>
      </c>
      <c r="J80" s="681">
        <f t="shared" si="41"/>
        <v>0</v>
      </c>
      <c r="K80" s="681">
        <f t="shared" si="41"/>
        <v>0</v>
      </c>
      <c r="L80" s="681">
        <f t="shared" si="41"/>
        <v>0</v>
      </c>
      <c r="M80" s="687"/>
      <c r="N80" s="687"/>
      <c r="O80" s="687"/>
      <c r="P80" s="687"/>
      <c r="Q80" s="687"/>
      <c r="R80" s="687"/>
      <c r="S80" s="687"/>
      <c r="T80" s="687"/>
      <c r="U80" s="687"/>
      <c r="V80" s="687"/>
      <c r="W80" s="687"/>
      <c r="X80" s="687"/>
      <c r="Y80" s="672">
        <f t="shared" si="19"/>
        <v>0</v>
      </c>
      <c r="Z80" s="672">
        <f t="shared" si="19"/>
        <v>0</v>
      </c>
      <c r="AA80" s="672">
        <f t="shared" si="19"/>
        <v>0</v>
      </c>
      <c r="AB80" s="672">
        <f t="shared" si="19"/>
        <v>0</v>
      </c>
      <c r="AC80" s="688"/>
      <c r="AD80" s="639"/>
      <c r="AE80" s="639"/>
      <c r="AF80" s="639"/>
      <c r="AG80" s="639"/>
      <c r="AH80" s="639"/>
      <c r="AI80" s="639"/>
      <c r="AJ80" s="639"/>
      <c r="AK80" s="639"/>
      <c r="AL80" s="639"/>
      <c r="AM80" s="639"/>
      <c r="AN80" s="639"/>
      <c r="AO80" s="639"/>
      <c r="AP80" s="639"/>
      <c r="AQ80" s="639"/>
      <c r="AR80" s="639"/>
      <c r="AS80" s="639"/>
      <c r="AT80" s="639"/>
      <c r="AU80" s="639"/>
      <c r="AV80" s="639"/>
      <c r="AW80" s="647"/>
      <c r="AX80" s="647"/>
      <c r="AY80" s="647"/>
      <c r="AZ80" s="647"/>
      <c r="BA80" s="647"/>
      <c r="BB80" s="647"/>
      <c r="BC80" s="647"/>
      <c r="BD80" s="647"/>
      <c r="BE80" s="647"/>
      <c r="BF80" s="647"/>
      <c r="BG80" s="647"/>
      <c r="BH80" s="647"/>
      <c r="BI80" s="647"/>
      <c r="BJ80" s="647"/>
      <c r="BK80" s="647"/>
      <c r="BL80" s="647"/>
      <c r="BM80" s="647"/>
      <c r="BN80" s="647"/>
      <c r="BO80" s="647"/>
      <c r="BP80" s="647"/>
      <c r="BQ80" s="647"/>
      <c r="BR80" s="647"/>
      <c r="BS80" s="647"/>
      <c r="BT80" s="647"/>
      <c r="BU80" s="647"/>
      <c r="BV80" s="647"/>
      <c r="BW80" s="647"/>
      <c r="BX80" s="647"/>
      <c r="BY80" s="647"/>
      <c r="BZ80" s="647"/>
      <c r="CA80" s="647"/>
      <c r="CB80" s="647"/>
      <c r="CC80" s="647"/>
      <c r="CD80" s="647"/>
      <c r="CE80" s="647"/>
      <c r="CF80" s="647"/>
      <c r="CG80" s="647"/>
      <c r="CH80" s="647"/>
      <c r="CI80" s="647"/>
      <c r="CJ80" s="647"/>
      <c r="CK80" s="647"/>
      <c r="CL80" s="647"/>
      <c r="CM80" s="647"/>
      <c r="CN80" s="647"/>
      <c r="CO80" s="647"/>
      <c r="CP80" s="647"/>
      <c r="CQ80" s="647"/>
      <c r="CR80" s="647"/>
      <c r="CS80" s="647"/>
      <c r="CT80" s="647"/>
      <c r="CU80" s="647"/>
      <c r="CV80" s="647"/>
      <c r="CW80" s="647"/>
      <c r="CX80" s="647"/>
      <c r="CY80" s="647"/>
      <c r="CZ80" s="647"/>
      <c r="DA80" s="647"/>
      <c r="DB80" s="647"/>
      <c r="DC80" s="647"/>
      <c r="DD80" s="647"/>
      <c r="DE80" s="647"/>
      <c r="DF80" s="647"/>
      <c r="DG80" s="647"/>
      <c r="DH80" s="647"/>
      <c r="DI80" s="647"/>
      <c r="DJ80" s="647"/>
      <c r="DK80" s="647"/>
      <c r="DL80" s="647"/>
      <c r="DM80" s="647"/>
      <c r="DN80" s="647"/>
      <c r="DO80" s="647"/>
      <c r="DP80" s="647"/>
      <c r="DQ80" s="647"/>
      <c r="DR80" s="647"/>
      <c r="DS80" s="647"/>
      <c r="DT80" s="647"/>
      <c r="DU80" s="647"/>
      <c r="DV80" s="647"/>
      <c r="DW80" s="647"/>
      <c r="DX80" s="647"/>
      <c r="DY80" s="647"/>
      <c r="DZ80" s="647"/>
      <c r="EA80" s="647"/>
      <c r="EB80" s="647"/>
      <c r="EC80" s="647"/>
      <c r="ED80" s="647"/>
      <c r="EE80" s="647"/>
      <c r="EF80" s="647"/>
      <c r="EG80" s="647"/>
      <c r="EH80" s="647"/>
      <c r="EI80" s="647"/>
      <c r="EJ80" s="647"/>
      <c r="EK80" s="647"/>
      <c r="EL80" s="647"/>
      <c r="EM80" s="647"/>
      <c r="EN80" s="647"/>
      <c r="EO80" s="647"/>
      <c r="EP80" s="647"/>
      <c r="EQ80" s="647"/>
      <c r="ER80" s="647"/>
      <c r="ES80" s="647"/>
      <c r="ET80" s="647"/>
      <c r="EU80" s="647"/>
      <c r="EV80" s="647"/>
      <c r="EW80" s="647"/>
      <c r="EX80" s="647"/>
      <c r="EY80" s="647"/>
      <c r="EZ80" s="647"/>
      <c r="FA80" s="647"/>
      <c r="FB80" s="647"/>
      <c r="FC80" s="647"/>
      <c r="FD80" s="647"/>
      <c r="FE80" s="647"/>
      <c r="FF80" s="647"/>
      <c r="FG80" s="647"/>
      <c r="FH80" s="647"/>
      <c r="FI80" s="647"/>
      <c r="FJ80" s="647"/>
      <c r="FK80" s="647"/>
      <c r="FL80" s="647"/>
      <c r="FM80" s="647"/>
      <c r="FN80" s="647"/>
      <c r="FO80" s="647"/>
      <c r="FP80" s="647"/>
      <c r="FQ80" s="647"/>
      <c r="FR80" s="647"/>
      <c r="FS80" s="647"/>
      <c r="FT80" s="647"/>
      <c r="FU80" s="647"/>
      <c r="FV80" s="647"/>
      <c r="FW80" s="647"/>
      <c r="FX80" s="647"/>
      <c r="FY80" s="647"/>
      <c r="FZ80" s="647"/>
      <c r="GA80" s="647"/>
      <c r="GB80" s="647"/>
      <c r="GC80" s="647"/>
      <c r="GD80" s="647"/>
      <c r="GE80" s="647"/>
      <c r="GF80" s="647"/>
      <c r="GG80" s="647"/>
      <c r="GH80" s="647"/>
      <c r="GI80" s="647"/>
      <c r="GJ80" s="647"/>
      <c r="GK80" s="647"/>
      <c r="GL80" s="647"/>
      <c r="GM80" s="647"/>
      <c r="GN80" s="647"/>
      <c r="GO80" s="647"/>
      <c r="GP80" s="647"/>
      <c r="GQ80" s="647"/>
      <c r="GR80" s="647"/>
      <c r="GS80" s="647"/>
      <c r="GT80" s="647"/>
      <c r="GU80" s="647"/>
      <c r="GV80" s="647"/>
      <c r="GW80" s="647"/>
      <c r="GX80" s="647"/>
      <c r="GY80" s="647"/>
      <c r="GZ80" s="647"/>
      <c r="HA80" s="647"/>
      <c r="HB80" s="647"/>
      <c r="HC80" s="647"/>
      <c r="HD80" s="647"/>
      <c r="HE80" s="647"/>
      <c r="HF80" s="647"/>
      <c r="HG80" s="647"/>
      <c r="HH80" s="647"/>
      <c r="HI80" s="647"/>
      <c r="HJ80" s="647"/>
      <c r="HK80" s="647"/>
      <c r="HL80" s="647"/>
      <c r="HM80" s="647"/>
      <c r="HN80" s="647"/>
      <c r="HO80" s="647"/>
      <c r="HP80" s="647"/>
      <c r="HQ80" s="647"/>
      <c r="HR80" s="647"/>
      <c r="HS80" s="647"/>
      <c r="HT80" s="647"/>
      <c r="HU80" s="647"/>
      <c r="HV80" s="647"/>
      <c r="HW80" s="647"/>
      <c r="HX80" s="647"/>
      <c r="HY80" s="647"/>
      <c r="HZ80" s="647"/>
      <c r="IA80" s="647"/>
      <c r="IB80" s="647"/>
      <c r="IC80" s="647"/>
      <c r="ID80" s="647"/>
      <c r="IE80" s="647"/>
      <c r="IF80" s="647"/>
      <c r="IG80" s="647"/>
      <c r="IH80" s="647"/>
      <c r="II80" s="647"/>
      <c r="IJ80" s="647"/>
      <c r="IK80" s="647"/>
      <c r="IL80" s="647"/>
      <c r="IM80" s="647"/>
      <c r="IN80" s="647"/>
      <c r="IO80" s="647"/>
      <c r="IP80" s="647"/>
      <c r="IQ80" s="647"/>
      <c r="IR80" s="647"/>
      <c r="IS80" s="647"/>
      <c r="IT80" s="647"/>
      <c r="IU80" s="647"/>
      <c r="IV80" s="647"/>
      <c r="IW80" s="647"/>
      <c r="IX80" s="647"/>
      <c r="IY80" s="647"/>
      <c r="IZ80" s="647"/>
      <c r="JA80" s="647"/>
      <c r="JB80" s="647"/>
      <c r="JC80" s="647"/>
      <c r="JD80" s="647"/>
      <c r="JE80" s="647"/>
      <c r="JF80" s="647"/>
      <c r="JG80" s="647"/>
      <c r="JH80" s="647"/>
      <c r="JI80" s="647"/>
      <c r="JJ80" s="647"/>
      <c r="JK80" s="647"/>
      <c r="JL80" s="647"/>
      <c r="JM80" s="647"/>
      <c r="JN80" s="647"/>
      <c r="JO80" s="647"/>
      <c r="JP80" s="647"/>
      <c r="JQ80" s="647"/>
      <c r="JR80" s="647"/>
      <c r="JS80" s="647"/>
      <c r="JT80" s="647"/>
      <c r="JU80" s="647"/>
      <c r="JV80" s="647"/>
      <c r="JW80" s="647"/>
      <c r="JX80" s="647"/>
      <c r="JY80" s="647"/>
      <c r="JZ80" s="647"/>
      <c r="KA80" s="647"/>
      <c r="KB80" s="647"/>
      <c r="KC80" s="647"/>
      <c r="KD80" s="647"/>
      <c r="KE80" s="647"/>
      <c r="KF80" s="647"/>
      <c r="KG80" s="647"/>
      <c r="KH80" s="647"/>
      <c r="KI80" s="647"/>
      <c r="KJ80" s="647"/>
      <c r="KK80" s="647"/>
      <c r="KL80" s="647"/>
      <c r="KM80" s="647"/>
      <c r="KN80" s="647"/>
      <c r="KO80" s="647"/>
      <c r="KP80" s="647"/>
      <c r="KQ80" s="647"/>
      <c r="KR80" s="647"/>
      <c r="KS80" s="647"/>
      <c r="KT80" s="647"/>
      <c r="KU80" s="647"/>
      <c r="KV80" s="647"/>
      <c r="KW80" s="647"/>
      <c r="KX80" s="647"/>
      <c r="KY80" s="647"/>
      <c r="KZ80" s="647"/>
      <c r="LA80" s="647"/>
      <c r="LB80" s="647"/>
      <c r="LC80" s="647"/>
      <c r="LD80" s="647"/>
      <c r="LE80" s="647"/>
      <c r="LF80" s="647"/>
      <c r="LG80" s="647"/>
      <c r="LH80" s="647"/>
      <c r="LI80" s="647"/>
      <c r="LJ80" s="647"/>
      <c r="LK80" s="647"/>
      <c r="LL80" s="647"/>
      <c r="LM80" s="647"/>
      <c r="LN80" s="647"/>
      <c r="LO80" s="647"/>
      <c r="LP80" s="647"/>
      <c r="LQ80" s="647"/>
      <c r="LR80" s="647"/>
      <c r="LS80" s="647"/>
      <c r="LT80" s="647"/>
      <c r="LU80" s="647"/>
      <c r="LV80" s="647"/>
      <c r="LW80" s="647"/>
      <c r="LX80" s="647"/>
      <c r="LY80" s="647"/>
      <c r="LZ80" s="647"/>
      <c r="MA80" s="647"/>
      <c r="MB80" s="647"/>
      <c r="MC80" s="647"/>
      <c r="MD80" s="647"/>
      <c r="ME80" s="647"/>
      <c r="MF80" s="647"/>
      <c r="MG80" s="647"/>
      <c r="MH80" s="647"/>
      <c r="MI80" s="647"/>
      <c r="MJ80" s="647"/>
      <c r="MK80" s="647"/>
      <c r="ML80" s="647"/>
      <c r="MM80" s="647"/>
      <c r="MN80" s="647"/>
      <c r="MO80" s="647"/>
      <c r="MP80" s="647"/>
      <c r="MQ80" s="647"/>
      <c r="MR80" s="647"/>
      <c r="MS80" s="647"/>
      <c r="MT80" s="647"/>
      <c r="MU80" s="647"/>
      <c r="MV80" s="647"/>
      <c r="MW80" s="647"/>
      <c r="MX80" s="647"/>
      <c r="MY80" s="647"/>
      <c r="MZ80" s="647"/>
      <c r="NA80" s="647"/>
      <c r="NB80" s="647"/>
      <c r="NC80" s="647"/>
      <c r="ND80" s="647"/>
      <c r="NE80" s="647"/>
      <c r="NF80" s="647"/>
      <c r="NG80" s="647"/>
      <c r="NH80" s="647"/>
      <c r="NI80" s="647"/>
      <c r="NJ80" s="647"/>
      <c r="NK80" s="647"/>
      <c r="NL80" s="647"/>
      <c r="NM80" s="647"/>
      <c r="NN80" s="647"/>
      <c r="NO80" s="647"/>
      <c r="NP80" s="647"/>
      <c r="NQ80" s="647"/>
      <c r="NR80" s="647"/>
      <c r="NS80" s="647"/>
      <c r="NT80" s="647"/>
      <c r="NU80" s="647"/>
      <c r="NV80" s="647"/>
      <c r="NW80" s="647"/>
      <c r="NX80" s="647"/>
      <c r="NY80" s="647"/>
      <c r="NZ80" s="647"/>
      <c r="OA80" s="647"/>
      <c r="OB80" s="647"/>
      <c r="OC80" s="647"/>
      <c r="OD80" s="647"/>
      <c r="OE80" s="647"/>
      <c r="OF80" s="647"/>
      <c r="OG80" s="647"/>
      <c r="OH80" s="647"/>
      <c r="OI80" s="647"/>
      <c r="OJ80" s="647"/>
      <c r="OK80" s="647"/>
      <c r="OL80" s="647"/>
      <c r="OM80" s="647"/>
      <c r="ON80" s="647"/>
      <c r="OO80" s="647"/>
      <c r="OP80" s="647"/>
      <c r="OQ80" s="647"/>
      <c r="OR80" s="647"/>
      <c r="OS80" s="647"/>
      <c r="OT80" s="647"/>
      <c r="OU80" s="647"/>
      <c r="OV80" s="647"/>
      <c r="OW80" s="647"/>
      <c r="OX80" s="647"/>
      <c r="OY80" s="647"/>
      <c r="OZ80" s="647"/>
      <c r="PA80" s="647"/>
      <c r="PB80" s="647"/>
      <c r="PC80" s="647"/>
      <c r="PD80" s="647"/>
      <c r="PE80" s="647"/>
      <c r="PF80" s="647"/>
      <c r="PG80" s="647"/>
      <c r="PH80" s="647"/>
      <c r="PI80" s="647"/>
      <c r="PJ80" s="647"/>
      <c r="PK80" s="647"/>
      <c r="PL80" s="647"/>
      <c r="PM80" s="647"/>
      <c r="PN80" s="647"/>
      <c r="PO80" s="647"/>
      <c r="PP80" s="647"/>
      <c r="PQ80" s="647"/>
      <c r="PR80" s="647"/>
      <c r="PS80" s="647"/>
      <c r="PT80" s="647"/>
      <c r="PU80" s="647"/>
      <c r="PV80" s="647"/>
      <c r="PW80" s="647"/>
      <c r="PX80" s="647"/>
      <c r="PY80" s="647"/>
      <c r="PZ80" s="647"/>
      <c r="QA80" s="647"/>
      <c r="QB80" s="647"/>
      <c r="QC80" s="647"/>
      <c r="QD80" s="647"/>
      <c r="QE80" s="647"/>
      <c r="QF80" s="647"/>
      <c r="QG80" s="647"/>
      <c r="QH80" s="647"/>
      <c r="QI80" s="647"/>
      <c r="QJ80" s="647"/>
      <c r="QK80" s="647"/>
      <c r="QL80" s="647"/>
      <c r="QM80" s="647"/>
      <c r="QN80" s="647"/>
      <c r="QO80" s="647"/>
      <c r="QP80" s="647"/>
      <c r="QQ80" s="647"/>
      <c r="QR80" s="647"/>
      <c r="QS80" s="647"/>
      <c r="QT80" s="647"/>
      <c r="QU80" s="647"/>
      <c r="QV80" s="647"/>
      <c r="QW80" s="647"/>
      <c r="QX80" s="647"/>
      <c r="QY80" s="647"/>
      <c r="QZ80" s="647"/>
      <c r="RA80" s="647"/>
      <c r="RB80" s="647"/>
      <c r="RC80" s="647"/>
      <c r="RD80" s="647"/>
      <c r="RE80" s="647"/>
      <c r="RF80" s="647"/>
      <c r="RG80" s="647"/>
      <c r="RH80" s="647"/>
      <c r="RI80" s="647"/>
      <c r="RJ80" s="647"/>
      <c r="RK80" s="647"/>
      <c r="RL80" s="647"/>
      <c r="RM80" s="647"/>
      <c r="RN80" s="647"/>
      <c r="RO80" s="647"/>
      <c r="RP80" s="647"/>
      <c r="RQ80" s="647"/>
      <c r="RR80" s="647"/>
      <c r="RS80" s="647"/>
      <c r="RT80" s="647"/>
      <c r="RU80" s="647"/>
      <c r="RV80" s="647"/>
      <c r="RW80" s="647"/>
      <c r="RX80" s="647"/>
      <c r="RY80" s="647"/>
      <c r="RZ80" s="647"/>
      <c r="SA80" s="647"/>
      <c r="SB80" s="647"/>
      <c r="SC80" s="647"/>
      <c r="SD80" s="647"/>
      <c r="SE80" s="647"/>
      <c r="SF80" s="647"/>
      <c r="SG80" s="647"/>
      <c r="SH80" s="647"/>
      <c r="SI80" s="647"/>
      <c r="SJ80" s="647"/>
      <c r="SK80" s="647"/>
      <c r="SL80" s="647"/>
      <c r="SM80" s="647"/>
      <c r="SN80" s="647"/>
      <c r="SO80" s="647"/>
      <c r="SP80" s="647"/>
      <c r="SQ80" s="647"/>
      <c r="SR80" s="647"/>
      <c r="SS80" s="647"/>
      <c r="ST80" s="647"/>
      <c r="SU80" s="647"/>
      <c r="SV80" s="647"/>
      <c r="SW80" s="647"/>
      <c r="SX80" s="647"/>
      <c r="SY80" s="647"/>
      <c r="SZ80" s="647"/>
      <c r="TA80" s="647"/>
      <c r="TB80" s="647"/>
      <c r="TC80" s="647"/>
      <c r="TD80" s="647"/>
      <c r="TE80" s="647"/>
      <c r="TF80" s="647"/>
      <c r="TG80" s="647"/>
      <c r="TH80" s="647"/>
      <c r="TI80" s="647"/>
      <c r="TJ80" s="647"/>
      <c r="TK80" s="647"/>
      <c r="TL80" s="647"/>
      <c r="TM80" s="647"/>
      <c r="TN80" s="647"/>
      <c r="TO80" s="647"/>
      <c r="TP80" s="647"/>
      <c r="TQ80" s="647"/>
      <c r="TR80" s="647"/>
      <c r="TS80" s="647"/>
      <c r="TT80" s="647"/>
      <c r="TU80" s="647"/>
      <c r="TV80" s="647"/>
      <c r="TW80" s="647"/>
      <c r="TX80" s="647"/>
      <c r="TY80" s="647"/>
      <c r="TZ80" s="647"/>
      <c r="UA80" s="647"/>
      <c r="UB80" s="647"/>
      <c r="UC80" s="647"/>
      <c r="UD80" s="647"/>
      <c r="UE80" s="647"/>
      <c r="UF80" s="647"/>
      <c r="UG80" s="647"/>
      <c r="UH80" s="647"/>
      <c r="UI80" s="647"/>
      <c r="UJ80" s="647"/>
      <c r="UK80" s="647"/>
      <c r="UL80" s="647"/>
      <c r="UM80" s="647"/>
      <c r="UN80" s="647"/>
      <c r="UO80" s="647"/>
      <c r="UP80" s="647"/>
      <c r="UQ80" s="647"/>
      <c r="UR80" s="647"/>
      <c r="US80" s="647"/>
      <c r="UT80" s="647"/>
      <c r="UU80" s="647"/>
      <c r="UV80" s="647"/>
      <c r="UW80" s="647"/>
      <c r="UX80" s="647"/>
      <c r="UY80" s="647"/>
      <c r="UZ80" s="647"/>
      <c r="VA80" s="647"/>
      <c r="VB80" s="647"/>
      <c r="VC80" s="647"/>
      <c r="VD80" s="647"/>
      <c r="VE80" s="647"/>
      <c r="VF80" s="647"/>
      <c r="VG80" s="647"/>
      <c r="VH80" s="647"/>
      <c r="VI80" s="647"/>
      <c r="VJ80" s="647"/>
      <c r="VK80" s="647"/>
      <c r="VL80" s="647"/>
      <c r="VM80" s="647"/>
      <c r="VN80" s="647"/>
      <c r="VO80" s="647"/>
      <c r="VP80" s="647"/>
      <c r="VQ80" s="647"/>
      <c r="VR80" s="647"/>
      <c r="VS80" s="647"/>
      <c r="VT80" s="647"/>
      <c r="VU80" s="647"/>
      <c r="VV80" s="647"/>
      <c r="VW80" s="647"/>
      <c r="VX80" s="647"/>
      <c r="VY80" s="647"/>
      <c r="VZ80" s="647"/>
      <c r="WA80" s="647"/>
      <c r="WB80" s="647"/>
      <c r="WC80" s="647"/>
      <c r="WD80" s="647"/>
      <c r="WE80" s="647"/>
      <c r="WF80" s="647"/>
      <c r="WG80" s="647"/>
      <c r="WH80" s="647"/>
      <c r="WI80" s="647"/>
      <c r="WJ80" s="647"/>
      <c r="WK80" s="647"/>
      <c r="WL80" s="647"/>
      <c r="WM80" s="647"/>
      <c r="WN80" s="647"/>
      <c r="WO80" s="647"/>
      <c r="WP80" s="647"/>
      <c r="WQ80" s="647"/>
      <c r="WR80" s="647"/>
      <c r="WS80" s="647"/>
      <c r="WT80" s="647"/>
      <c r="WU80" s="647"/>
      <c r="WV80" s="647"/>
      <c r="WW80" s="647"/>
      <c r="WX80" s="647"/>
      <c r="WY80" s="647"/>
      <c r="WZ80" s="647"/>
      <c r="XA80" s="647"/>
      <c r="XB80" s="647"/>
      <c r="XC80" s="647"/>
      <c r="XD80" s="647"/>
      <c r="XE80" s="647"/>
      <c r="XF80" s="647"/>
      <c r="XG80" s="647"/>
      <c r="XH80" s="647"/>
      <c r="XI80" s="647"/>
      <c r="XJ80" s="647"/>
      <c r="XK80" s="647"/>
      <c r="XL80" s="647"/>
      <c r="XM80" s="647"/>
      <c r="XN80" s="647"/>
      <c r="XO80" s="647"/>
      <c r="XP80" s="647"/>
      <c r="XQ80" s="647"/>
      <c r="XR80" s="647"/>
      <c r="XS80" s="647"/>
      <c r="XT80" s="647"/>
      <c r="XU80" s="647"/>
      <c r="XV80" s="647"/>
      <c r="XW80" s="647"/>
      <c r="XX80" s="647"/>
      <c r="XY80" s="647"/>
      <c r="XZ80" s="647"/>
      <c r="YA80" s="647"/>
      <c r="YB80" s="647"/>
      <c r="YC80" s="647"/>
      <c r="YD80" s="647"/>
      <c r="YE80" s="647"/>
      <c r="YF80" s="647"/>
      <c r="YG80" s="647"/>
      <c r="YH80" s="647"/>
      <c r="YI80" s="647"/>
      <c r="YJ80" s="647"/>
      <c r="YK80" s="647"/>
      <c r="YL80" s="647"/>
      <c r="YM80" s="647"/>
      <c r="YN80" s="647"/>
      <c r="YO80" s="647"/>
      <c r="YP80" s="647"/>
      <c r="YQ80" s="647"/>
      <c r="YR80" s="647"/>
      <c r="YS80" s="647"/>
      <c r="YT80" s="647"/>
      <c r="YU80" s="647"/>
      <c r="YV80" s="647"/>
      <c r="YW80" s="647"/>
      <c r="YX80" s="647"/>
      <c r="YY80" s="647"/>
      <c r="YZ80" s="647"/>
      <c r="ZA80" s="647"/>
      <c r="ZB80" s="647"/>
      <c r="ZC80" s="647"/>
      <c r="ZD80" s="647"/>
      <c r="ZE80" s="647"/>
      <c r="ZF80" s="647"/>
      <c r="ZG80" s="647"/>
      <c r="ZH80" s="647"/>
      <c r="ZI80" s="647"/>
      <c r="ZJ80" s="647"/>
      <c r="ZK80" s="647"/>
      <c r="ZL80" s="647"/>
      <c r="ZM80" s="647"/>
      <c r="ZN80" s="647"/>
      <c r="ZO80" s="647"/>
      <c r="ZP80" s="647"/>
      <c r="ZQ80" s="647"/>
      <c r="ZR80" s="647"/>
      <c r="ZS80" s="647"/>
      <c r="ZT80" s="647"/>
      <c r="ZU80" s="647"/>
      <c r="ZV80" s="647"/>
      <c r="ZW80" s="647"/>
      <c r="ZX80" s="647"/>
      <c r="ZY80" s="647"/>
      <c r="ZZ80" s="647"/>
      <c r="AAA80" s="647"/>
      <c r="AAB80" s="647"/>
      <c r="AAC80" s="647"/>
      <c r="AAD80" s="647"/>
      <c r="AAE80" s="647"/>
      <c r="AAF80" s="647"/>
      <c r="AAG80" s="647"/>
      <c r="AAH80" s="647"/>
      <c r="AAI80" s="647"/>
      <c r="AAJ80" s="647"/>
      <c r="AAK80" s="647"/>
      <c r="AAL80" s="647"/>
      <c r="AAM80" s="647"/>
      <c r="AAN80" s="647"/>
      <c r="AAO80" s="647"/>
      <c r="AAP80" s="647"/>
      <c r="AAQ80" s="647"/>
      <c r="AAR80" s="647"/>
      <c r="AAS80" s="647"/>
      <c r="AAT80" s="647"/>
      <c r="AAU80" s="647"/>
      <c r="AAV80" s="647"/>
      <c r="AAW80" s="647"/>
      <c r="AAX80" s="647"/>
      <c r="AAY80" s="647"/>
      <c r="AAZ80" s="647"/>
      <c r="ABA80" s="647"/>
      <c r="ABB80" s="647"/>
      <c r="ABC80" s="647"/>
      <c r="ABD80" s="647"/>
      <c r="ABE80" s="647"/>
      <c r="ABF80" s="647"/>
      <c r="ABG80" s="647"/>
      <c r="ABH80" s="647"/>
      <c r="ABI80" s="647"/>
      <c r="ABJ80" s="647"/>
      <c r="ABK80" s="647"/>
      <c r="ABL80" s="647"/>
      <c r="ABM80" s="647"/>
      <c r="ABN80" s="647"/>
      <c r="ABO80" s="647"/>
      <c r="ABP80" s="647"/>
      <c r="ABQ80" s="647"/>
      <c r="ABR80" s="647"/>
      <c r="ABS80" s="647"/>
      <c r="ABT80" s="647"/>
      <c r="ABU80" s="647"/>
      <c r="ABV80" s="647"/>
      <c r="ABW80" s="647"/>
      <c r="ABX80" s="647"/>
      <c r="ABY80" s="647"/>
      <c r="ABZ80" s="647"/>
      <c r="ACA80" s="647"/>
      <c r="ACB80" s="647"/>
      <c r="ACC80" s="647"/>
      <c r="ACD80" s="647"/>
      <c r="ACE80" s="647"/>
      <c r="ACF80" s="647"/>
      <c r="ACG80" s="647"/>
      <c r="ACH80" s="647"/>
      <c r="ACI80" s="647"/>
      <c r="ACJ80" s="647"/>
      <c r="ACK80" s="647"/>
      <c r="ACL80" s="647"/>
      <c r="ACM80" s="647"/>
      <c r="ACN80" s="647"/>
      <c r="ACO80" s="647"/>
      <c r="ACP80" s="647"/>
      <c r="ACQ80" s="647"/>
      <c r="ACR80" s="647"/>
      <c r="ACS80" s="647"/>
      <c r="ACT80" s="647"/>
      <c r="ACU80" s="647"/>
      <c r="ACV80" s="647"/>
      <c r="ACW80" s="647"/>
      <c r="ACX80" s="647"/>
      <c r="ACY80" s="647"/>
      <c r="ACZ80" s="647"/>
      <c r="ADA80" s="647"/>
      <c r="ADB80" s="647"/>
      <c r="ADC80" s="647"/>
      <c r="ADD80" s="647"/>
      <c r="ADE80" s="647"/>
      <c r="ADF80" s="647"/>
      <c r="ADG80" s="647"/>
      <c r="ADH80" s="647"/>
      <c r="ADI80" s="647"/>
      <c r="ADJ80" s="647"/>
      <c r="ADK80" s="647"/>
      <c r="ADL80" s="647"/>
      <c r="ADM80" s="647"/>
      <c r="ADN80" s="647"/>
      <c r="ADO80" s="647"/>
      <c r="ADP80" s="647"/>
      <c r="ADQ80" s="647"/>
      <c r="ADR80" s="647"/>
      <c r="ADS80" s="647"/>
      <c r="ADT80" s="647"/>
      <c r="ADU80" s="647"/>
      <c r="ADV80" s="647"/>
      <c r="ADW80" s="647"/>
      <c r="ADX80" s="647"/>
      <c r="ADY80" s="647"/>
      <c r="ADZ80" s="647"/>
      <c r="AEA80" s="647"/>
      <c r="AEB80" s="647"/>
      <c r="AEC80" s="647"/>
      <c r="AED80" s="647"/>
      <c r="AEE80" s="647"/>
      <c r="AEF80" s="647"/>
      <c r="AEG80" s="647"/>
      <c r="AEH80" s="647"/>
      <c r="AEI80" s="647"/>
      <c r="AEJ80" s="647"/>
      <c r="AEK80" s="647"/>
      <c r="AEL80" s="647"/>
      <c r="AEM80" s="647"/>
      <c r="AEN80" s="647"/>
      <c r="AEO80" s="647"/>
      <c r="AEP80" s="647"/>
      <c r="AEQ80" s="647"/>
      <c r="AER80" s="647"/>
      <c r="AES80" s="647"/>
      <c r="AET80" s="647"/>
      <c r="AEU80" s="647"/>
      <c r="AEV80" s="647"/>
      <c r="AEW80" s="647"/>
      <c r="AEX80" s="647"/>
      <c r="AEY80" s="647"/>
      <c r="AEZ80" s="647"/>
      <c r="AFA80" s="647"/>
      <c r="AFB80" s="647"/>
      <c r="AFC80" s="647"/>
      <c r="AFD80" s="647"/>
      <c r="AFE80" s="647"/>
      <c r="AFF80" s="647"/>
      <c r="AFG80" s="647"/>
      <c r="AFH80" s="647"/>
      <c r="AFI80" s="647"/>
      <c r="AFJ80" s="647"/>
      <c r="AFK80" s="647"/>
      <c r="AFL80" s="647"/>
      <c r="AFM80" s="647"/>
      <c r="AFN80" s="647"/>
      <c r="AFO80" s="647"/>
      <c r="AFP80" s="647"/>
      <c r="AFQ80" s="647"/>
      <c r="AFR80" s="647"/>
      <c r="AFS80" s="647"/>
      <c r="AFT80" s="647"/>
      <c r="AFU80" s="647"/>
      <c r="AFV80" s="647"/>
      <c r="AFW80" s="647"/>
      <c r="AFX80" s="647"/>
      <c r="AFY80" s="647"/>
      <c r="AFZ80" s="647"/>
      <c r="AGA80" s="647"/>
      <c r="AGB80" s="647"/>
      <c r="AGC80" s="647"/>
      <c r="AGD80" s="647"/>
      <c r="AGE80" s="647"/>
      <c r="AGF80" s="647"/>
      <c r="AGG80" s="647"/>
      <c r="AGH80" s="647"/>
      <c r="AGI80" s="647"/>
      <c r="AGJ80" s="647"/>
      <c r="AGK80" s="647"/>
      <c r="AGL80" s="647"/>
      <c r="AGM80" s="647"/>
      <c r="AGN80" s="647"/>
      <c r="AGO80" s="647"/>
      <c r="AGP80" s="647"/>
      <c r="AGQ80" s="647"/>
      <c r="AGR80" s="647"/>
      <c r="AGS80" s="647"/>
      <c r="AGT80" s="647"/>
      <c r="AGU80" s="647"/>
      <c r="AGV80" s="647"/>
      <c r="AGW80" s="647"/>
      <c r="AGX80" s="647"/>
      <c r="AGY80" s="647"/>
      <c r="AGZ80" s="647"/>
      <c r="AHA80" s="647"/>
      <c r="AHB80" s="647"/>
      <c r="AHC80" s="647"/>
      <c r="AHD80" s="647"/>
      <c r="AHE80" s="647"/>
      <c r="AHF80" s="647"/>
      <c r="AHG80" s="647"/>
      <c r="AHH80" s="647"/>
      <c r="AHI80" s="647"/>
      <c r="AHJ80" s="647"/>
      <c r="AHK80" s="647"/>
      <c r="AHL80" s="647"/>
      <c r="AHM80" s="647"/>
      <c r="AHN80" s="647"/>
      <c r="AHO80" s="647"/>
      <c r="AHP80" s="647"/>
      <c r="AHQ80" s="647"/>
      <c r="AHR80" s="647"/>
      <c r="AHS80" s="647"/>
      <c r="AHT80" s="647"/>
      <c r="AHU80" s="647"/>
      <c r="AHV80" s="647"/>
      <c r="AHW80" s="647"/>
      <c r="AHX80" s="647"/>
      <c r="AHY80" s="647"/>
      <c r="AHZ80" s="647"/>
      <c r="AIA80" s="647"/>
      <c r="AIB80" s="647"/>
      <c r="AIC80" s="647"/>
      <c r="AID80" s="647"/>
      <c r="AIE80" s="647"/>
      <c r="AIF80" s="647"/>
      <c r="AIG80" s="647"/>
      <c r="AIH80" s="647"/>
      <c r="AII80" s="647"/>
      <c r="AIJ80" s="647"/>
      <c r="AIK80" s="647"/>
      <c r="AIL80" s="647"/>
      <c r="AIM80" s="647"/>
      <c r="AIN80" s="647"/>
      <c r="AIO80" s="647"/>
      <c r="AIP80" s="647"/>
      <c r="AIQ80" s="647"/>
      <c r="AIR80" s="647"/>
      <c r="AIS80" s="647"/>
      <c r="AIT80" s="647"/>
      <c r="AIU80" s="647"/>
      <c r="AIV80" s="647"/>
      <c r="AIW80" s="647"/>
      <c r="AIX80" s="647"/>
      <c r="AIY80" s="647"/>
      <c r="AIZ80" s="647"/>
      <c r="AJA80" s="647"/>
      <c r="AJB80" s="647"/>
      <c r="AJC80" s="647"/>
      <c r="AJD80" s="647"/>
      <c r="AJE80" s="647"/>
      <c r="AJF80" s="647"/>
      <c r="AJG80" s="647"/>
      <c r="AJH80" s="647"/>
      <c r="AJI80" s="647"/>
      <c r="AJJ80" s="647"/>
      <c r="AJK80" s="647"/>
      <c r="AJL80" s="647"/>
      <c r="AJM80" s="647"/>
      <c r="AJN80" s="647"/>
      <c r="AJO80" s="647"/>
      <c r="AJP80" s="647"/>
      <c r="AJQ80" s="647"/>
      <c r="AJR80" s="647"/>
      <c r="AJS80" s="647"/>
      <c r="AJT80" s="647"/>
      <c r="AJU80" s="647"/>
      <c r="AJV80" s="647"/>
      <c r="AJW80" s="647"/>
      <c r="AJX80" s="647"/>
      <c r="AJY80" s="647"/>
      <c r="AJZ80" s="647"/>
      <c r="AKA80" s="647"/>
      <c r="AKB80" s="647"/>
      <c r="AKC80" s="647"/>
      <c r="AKD80" s="647"/>
      <c r="AKE80" s="647"/>
      <c r="AKF80" s="647"/>
      <c r="AKG80" s="647"/>
      <c r="AKH80" s="647"/>
      <c r="AKI80" s="647"/>
      <c r="AKJ80" s="647"/>
      <c r="AKK80" s="647"/>
      <c r="AKL80" s="647"/>
      <c r="AKM80" s="647"/>
      <c r="AKN80" s="647"/>
      <c r="AKO80" s="647"/>
      <c r="AKP80" s="647"/>
      <c r="AKQ80" s="647"/>
      <c r="AKR80" s="647"/>
      <c r="AKS80" s="647"/>
      <c r="AKT80" s="647"/>
      <c r="AKU80" s="647"/>
      <c r="AKV80" s="647"/>
      <c r="AKW80" s="647"/>
      <c r="AKX80" s="647"/>
      <c r="AKY80" s="647"/>
      <c r="AKZ80" s="647"/>
      <c r="ALA80" s="647"/>
      <c r="ALB80" s="647"/>
      <c r="ALC80" s="647"/>
      <c r="ALD80" s="647"/>
      <c r="ALE80" s="647"/>
      <c r="ALF80" s="647"/>
      <c r="ALG80" s="647"/>
      <c r="ALH80" s="647"/>
      <c r="ALI80" s="647"/>
      <c r="ALJ80" s="647"/>
      <c r="ALK80" s="647"/>
      <c r="ALL80" s="647"/>
      <c r="ALM80" s="647"/>
      <c r="ALN80" s="647"/>
      <c r="ALO80" s="647"/>
      <c r="ALP80" s="647"/>
      <c r="ALQ80" s="647"/>
      <c r="ALR80" s="647"/>
      <c r="ALS80" s="647"/>
      <c r="ALT80" s="647"/>
      <c r="ALU80" s="647"/>
      <c r="ALV80" s="647"/>
      <c r="ALW80" s="647"/>
      <c r="ALX80" s="647"/>
      <c r="ALY80" s="647"/>
      <c r="ALZ80" s="647"/>
      <c r="AMA80" s="647"/>
      <c r="AMB80" s="647"/>
      <c r="AMC80" s="647"/>
      <c r="AMD80" s="647"/>
      <c r="AME80" s="647"/>
      <c r="AMF80" s="647"/>
      <c r="AMG80" s="647"/>
      <c r="AMH80" s="647"/>
      <c r="AMI80" s="647"/>
      <c r="AMJ80" s="647"/>
      <c r="AMK80" s="647"/>
      <c r="AML80" s="647"/>
      <c r="AMM80" s="647"/>
      <c r="AMN80" s="647"/>
      <c r="AMO80" s="647"/>
      <c r="AMP80" s="647"/>
      <c r="AMQ80" s="647"/>
      <c r="AMR80" s="647"/>
      <c r="AMS80" s="647"/>
      <c r="AMT80" s="647"/>
      <c r="AMU80" s="647"/>
      <c r="AMV80" s="647"/>
      <c r="AMW80" s="647"/>
      <c r="AMX80" s="647"/>
      <c r="AMY80" s="647"/>
      <c r="AMZ80" s="647"/>
      <c r="ANA80" s="647"/>
      <c r="ANB80" s="647"/>
      <c r="ANC80" s="647"/>
      <c r="AND80" s="647"/>
      <c r="ANE80" s="647"/>
      <c r="ANF80" s="647"/>
      <c r="ANG80" s="647"/>
      <c r="ANH80" s="647"/>
      <c r="ANI80" s="647"/>
      <c r="ANJ80" s="647"/>
      <c r="ANK80" s="647"/>
      <c r="ANL80" s="647"/>
      <c r="ANM80" s="647"/>
      <c r="ANN80" s="647"/>
      <c r="ANO80" s="647"/>
      <c r="ANP80" s="647"/>
      <c r="ANQ80" s="647"/>
      <c r="ANR80" s="647"/>
      <c r="ANS80" s="647"/>
      <c r="ANT80" s="647"/>
      <c r="ANU80" s="647"/>
      <c r="ANV80" s="647"/>
      <c r="ANW80" s="647"/>
      <c r="ANX80" s="647"/>
      <c r="ANY80" s="647"/>
      <c r="ANZ80" s="647"/>
      <c r="AOA80" s="647"/>
      <c r="AOB80" s="647"/>
      <c r="AOC80" s="647"/>
      <c r="AOD80" s="647"/>
      <c r="AOE80" s="647"/>
      <c r="AOF80" s="647"/>
      <c r="AOG80" s="647"/>
      <c r="AOH80" s="647"/>
      <c r="AOI80" s="647"/>
      <c r="AOJ80" s="647"/>
      <c r="AOK80" s="647"/>
      <c r="AOL80" s="647"/>
      <c r="AOM80" s="647"/>
      <c r="AON80" s="647"/>
      <c r="AOO80" s="647"/>
      <c r="AOP80" s="647"/>
      <c r="AOQ80" s="647"/>
      <c r="AOR80" s="647"/>
      <c r="AOS80" s="647"/>
      <c r="AOT80" s="647"/>
      <c r="AOU80" s="647"/>
      <c r="AOV80" s="647"/>
      <c r="AOW80" s="647"/>
      <c r="AOX80" s="647"/>
      <c r="AOY80" s="647"/>
      <c r="AOZ80" s="647"/>
      <c r="APA80" s="647"/>
      <c r="APB80" s="647"/>
      <c r="APC80" s="647"/>
      <c r="APD80" s="647"/>
      <c r="APE80" s="647"/>
      <c r="APF80" s="647"/>
      <c r="APG80" s="647"/>
      <c r="APH80" s="647"/>
      <c r="API80" s="647"/>
      <c r="APJ80" s="647"/>
      <c r="APK80" s="647"/>
      <c r="APL80" s="647"/>
      <c r="APM80" s="647"/>
      <c r="APN80" s="647"/>
      <c r="APO80" s="647"/>
      <c r="APP80" s="647"/>
      <c r="APQ80" s="647"/>
      <c r="APR80" s="647"/>
      <c r="APS80" s="647"/>
      <c r="APT80" s="647"/>
      <c r="APU80" s="647"/>
      <c r="APV80" s="647"/>
      <c r="APW80" s="647"/>
      <c r="APX80" s="647"/>
      <c r="APY80" s="647"/>
      <c r="APZ80" s="647"/>
      <c r="AQA80" s="647"/>
      <c r="AQB80" s="647"/>
      <c r="AQC80" s="647"/>
      <c r="AQD80" s="647"/>
      <c r="AQE80" s="647"/>
      <c r="AQF80" s="647"/>
      <c r="AQG80" s="647"/>
      <c r="AQH80" s="647"/>
      <c r="AQI80" s="647"/>
      <c r="AQJ80" s="647"/>
      <c r="AQK80" s="647"/>
      <c r="AQL80" s="647"/>
      <c r="AQM80" s="647"/>
      <c r="AQN80" s="647"/>
      <c r="AQO80" s="647"/>
      <c r="AQP80" s="647"/>
      <c r="AQQ80" s="647"/>
      <c r="AQR80" s="647"/>
      <c r="AQS80" s="647"/>
      <c r="AQT80" s="647"/>
      <c r="AQU80" s="647"/>
      <c r="AQV80" s="647"/>
      <c r="AQW80" s="647"/>
      <c r="AQX80" s="647"/>
      <c r="AQY80" s="647"/>
      <c r="AQZ80" s="647"/>
      <c r="ARA80" s="647"/>
      <c r="ARB80" s="647"/>
      <c r="ARC80" s="647"/>
      <c r="ARD80" s="647"/>
      <c r="ARE80" s="647"/>
      <c r="ARF80" s="647"/>
      <c r="ARG80" s="647"/>
      <c r="ARH80" s="647"/>
      <c r="ARI80" s="647"/>
      <c r="ARJ80" s="647"/>
      <c r="ARK80" s="647"/>
      <c r="ARL80" s="647"/>
      <c r="ARM80" s="647"/>
      <c r="ARN80" s="647"/>
      <c r="ARO80" s="647"/>
      <c r="ARP80" s="647"/>
      <c r="ARQ80" s="647"/>
      <c r="ARR80" s="647"/>
      <c r="ARS80" s="647"/>
      <c r="ART80" s="647"/>
      <c r="ARU80" s="647"/>
      <c r="ARV80" s="647"/>
      <c r="ARW80" s="647"/>
      <c r="ARX80" s="647"/>
      <c r="ARY80" s="647"/>
      <c r="ARZ80" s="647"/>
      <c r="ASA80" s="647"/>
      <c r="ASB80" s="647"/>
      <c r="ASC80" s="647"/>
      <c r="ASD80" s="647"/>
      <c r="ASE80" s="647"/>
      <c r="ASF80" s="647"/>
      <c r="ASG80" s="647"/>
      <c r="ASH80" s="647"/>
      <c r="ASI80" s="647"/>
      <c r="ASJ80" s="647"/>
      <c r="ASK80" s="647"/>
      <c r="ASL80" s="647"/>
      <c r="ASM80" s="647"/>
      <c r="ASN80" s="647"/>
      <c r="ASO80" s="647"/>
      <c r="ASP80" s="647"/>
      <c r="ASQ80" s="647"/>
      <c r="ASR80" s="647"/>
      <c r="ASS80" s="647"/>
      <c r="AST80" s="647"/>
      <c r="ASU80" s="647"/>
      <c r="ASV80" s="647"/>
      <c r="ASW80" s="647"/>
      <c r="ASX80" s="647"/>
      <c r="ASY80" s="647"/>
      <c r="ASZ80" s="647"/>
      <c r="ATA80" s="647"/>
      <c r="ATB80" s="647"/>
      <c r="ATC80" s="647"/>
      <c r="ATD80" s="647"/>
      <c r="ATE80" s="647"/>
      <c r="ATF80" s="647"/>
      <c r="ATG80" s="647"/>
      <c r="ATH80" s="647"/>
      <c r="ATI80" s="647"/>
      <c r="ATJ80" s="647"/>
      <c r="ATK80" s="647"/>
      <c r="ATL80" s="647"/>
      <c r="ATM80" s="647"/>
      <c r="ATN80" s="647"/>
      <c r="ATO80" s="647"/>
      <c r="ATP80" s="647"/>
      <c r="ATQ80" s="647"/>
      <c r="ATR80" s="647"/>
      <c r="ATS80" s="647"/>
      <c r="ATT80" s="647"/>
      <c r="ATU80" s="647"/>
      <c r="ATV80" s="647"/>
      <c r="ATW80" s="647"/>
      <c r="ATX80" s="647"/>
      <c r="ATY80" s="647"/>
      <c r="ATZ80" s="647"/>
      <c r="AUA80" s="647"/>
      <c r="AUB80" s="647"/>
      <c r="AUC80" s="647"/>
      <c r="AUD80" s="647"/>
      <c r="AUE80" s="647"/>
      <c r="AUF80" s="647"/>
      <c r="AUG80" s="647"/>
      <c r="AUH80" s="647"/>
      <c r="AUI80" s="647"/>
      <c r="AUJ80" s="647"/>
      <c r="AUK80" s="647"/>
      <c r="AUL80" s="647"/>
      <c r="AUM80" s="647"/>
      <c r="AUN80" s="647"/>
      <c r="AUO80" s="647"/>
      <c r="AUP80" s="647"/>
      <c r="AUQ80" s="647"/>
      <c r="AUR80" s="647"/>
      <c r="AUS80" s="647"/>
      <c r="AUT80" s="647"/>
      <c r="AUU80" s="647"/>
      <c r="AUV80" s="647"/>
      <c r="AUW80" s="647"/>
      <c r="AUX80" s="647"/>
      <c r="AUY80" s="647"/>
      <c r="AUZ80" s="647"/>
      <c r="AVA80" s="647"/>
      <c r="AVB80" s="647"/>
      <c r="AVC80" s="647"/>
      <c r="AVD80" s="647"/>
      <c r="AVE80" s="647"/>
      <c r="AVF80" s="647"/>
      <c r="AVG80" s="647"/>
      <c r="AVH80" s="647"/>
      <c r="AVI80" s="647"/>
      <c r="AVJ80" s="647"/>
      <c r="AVK80" s="647"/>
      <c r="AVL80" s="647"/>
      <c r="AVM80" s="647"/>
      <c r="AVN80" s="647"/>
      <c r="AVO80" s="647"/>
      <c r="AVP80" s="647"/>
      <c r="AVQ80" s="647"/>
      <c r="AVR80" s="647"/>
      <c r="AVS80" s="647"/>
      <c r="AVT80" s="647"/>
      <c r="AVU80" s="647"/>
      <c r="AVV80" s="647"/>
      <c r="AVW80" s="647"/>
      <c r="AVX80" s="647"/>
      <c r="AVY80" s="647"/>
      <c r="AVZ80" s="647"/>
      <c r="AWA80" s="647"/>
      <c r="AWB80" s="647"/>
      <c r="AWC80" s="647"/>
      <c r="AWD80" s="647"/>
      <c r="AWE80" s="647"/>
      <c r="AWF80" s="647"/>
      <c r="AWG80" s="647"/>
      <c r="AWH80" s="647"/>
      <c r="AWI80" s="647"/>
      <c r="AWJ80" s="647"/>
      <c r="AWK80" s="647"/>
      <c r="AWL80" s="647"/>
      <c r="AWM80" s="647"/>
      <c r="AWN80" s="647"/>
      <c r="AWO80" s="647"/>
      <c r="AWP80" s="647"/>
      <c r="AWQ80" s="647"/>
      <c r="AWR80" s="647"/>
      <c r="AWS80" s="647"/>
      <c r="AWT80" s="647"/>
      <c r="AWU80" s="647"/>
      <c r="AWV80" s="647"/>
      <c r="AWW80" s="647"/>
      <c r="AWX80" s="647"/>
      <c r="AWY80" s="647"/>
      <c r="AWZ80" s="647"/>
      <c r="AXA80" s="647"/>
      <c r="AXB80" s="647"/>
      <c r="AXC80" s="647"/>
      <c r="AXD80" s="647"/>
      <c r="AXE80" s="647"/>
      <c r="AXF80" s="647"/>
      <c r="AXG80" s="647"/>
      <c r="AXH80" s="647"/>
      <c r="AXI80" s="647"/>
      <c r="AXJ80" s="647"/>
      <c r="AXK80" s="647"/>
      <c r="AXL80" s="647"/>
      <c r="AXM80" s="647"/>
      <c r="AXN80" s="647"/>
      <c r="AXO80" s="647"/>
      <c r="AXP80" s="647"/>
      <c r="AXQ80" s="647"/>
      <c r="AXR80" s="647"/>
      <c r="AXS80" s="647"/>
      <c r="AXT80" s="647"/>
      <c r="AXU80" s="647"/>
      <c r="AXV80" s="647"/>
      <c r="AXW80" s="647"/>
      <c r="AXX80" s="647"/>
      <c r="AXY80" s="647"/>
      <c r="AXZ80" s="647"/>
      <c r="AYA80" s="647"/>
      <c r="AYB80" s="647"/>
      <c r="AYC80" s="647"/>
      <c r="AYD80" s="647"/>
      <c r="AYE80" s="647"/>
      <c r="AYF80" s="647"/>
      <c r="AYG80" s="647"/>
      <c r="AYH80" s="647"/>
      <c r="AYI80" s="647"/>
      <c r="AYJ80" s="647"/>
      <c r="AYK80" s="647"/>
      <c r="AYL80" s="647"/>
      <c r="AYM80" s="647"/>
      <c r="AYN80" s="647"/>
      <c r="AYO80" s="647"/>
      <c r="AYP80" s="647"/>
      <c r="AYQ80" s="647"/>
      <c r="AYR80" s="647"/>
      <c r="AYS80" s="647"/>
      <c r="AYT80" s="647"/>
      <c r="AYU80" s="647"/>
      <c r="AYV80" s="647"/>
      <c r="AYW80" s="647"/>
      <c r="AYX80" s="647"/>
      <c r="AYY80" s="647"/>
      <c r="AYZ80" s="647"/>
      <c r="AZA80" s="647"/>
      <c r="AZB80" s="647"/>
      <c r="AZC80" s="647"/>
      <c r="AZD80" s="647"/>
      <c r="AZE80" s="647"/>
      <c r="AZF80" s="647"/>
      <c r="AZG80" s="647"/>
      <c r="AZH80" s="647"/>
      <c r="AZI80" s="647"/>
      <c r="AZJ80" s="647"/>
      <c r="AZK80" s="647"/>
      <c r="AZL80" s="647"/>
      <c r="AZM80" s="647"/>
      <c r="AZN80" s="647"/>
      <c r="AZO80" s="647"/>
      <c r="AZP80" s="647"/>
      <c r="AZQ80" s="647"/>
      <c r="AZR80" s="647"/>
      <c r="AZS80" s="647"/>
      <c r="AZT80" s="647"/>
      <c r="AZU80" s="647"/>
      <c r="AZV80" s="647"/>
      <c r="AZW80" s="647"/>
      <c r="AZX80" s="647"/>
      <c r="AZY80" s="647"/>
      <c r="AZZ80" s="647"/>
      <c r="BAA80" s="647"/>
      <c r="BAB80" s="647"/>
      <c r="BAC80" s="647"/>
      <c r="BAD80" s="647"/>
      <c r="BAE80" s="647"/>
      <c r="BAF80" s="647"/>
      <c r="BAG80" s="647"/>
      <c r="BAH80" s="647"/>
      <c r="BAI80" s="647"/>
      <c r="BAJ80" s="647"/>
      <c r="BAK80" s="647"/>
      <c r="BAL80" s="647"/>
      <c r="BAM80" s="647"/>
      <c r="BAN80" s="647"/>
    </row>
    <row r="81" spans="1:1392" s="689" customFormat="1" ht="24.75" customHeight="1" thickTop="1" thickBot="1">
      <c r="A81" s="669">
        <v>2</v>
      </c>
      <c r="B81" s="670" t="s">
        <v>382</v>
      </c>
      <c r="C81" s="657" t="s">
        <v>345</v>
      </c>
      <c r="D81" s="657"/>
      <c r="E81" s="657"/>
      <c r="F81" s="657"/>
      <c r="G81" s="657"/>
      <c r="H81" s="658" t="s">
        <v>826</v>
      </c>
      <c r="I81" s="659">
        <f t="shared" ref="I81:L81" si="42">+I82+I83+I84</f>
        <v>0</v>
      </c>
      <c r="J81" s="659">
        <f t="shared" si="42"/>
        <v>0</v>
      </c>
      <c r="K81" s="659">
        <f t="shared" si="42"/>
        <v>0</v>
      </c>
      <c r="L81" s="659">
        <f t="shared" si="42"/>
        <v>0</v>
      </c>
      <c r="M81" s="687"/>
      <c r="N81" s="687"/>
      <c r="O81" s="687"/>
      <c r="P81" s="687"/>
      <c r="Q81" s="687"/>
      <c r="R81" s="687"/>
      <c r="S81" s="687"/>
      <c r="T81" s="687"/>
      <c r="U81" s="687"/>
      <c r="V81" s="687"/>
      <c r="W81" s="687"/>
      <c r="X81" s="687"/>
      <c r="Y81" s="672">
        <f t="shared" si="19"/>
        <v>0</v>
      </c>
      <c r="Z81" s="672">
        <f t="shared" si="19"/>
        <v>0</v>
      </c>
      <c r="AA81" s="672">
        <f t="shared" si="19"/>
        <v>0</v>
      </c>
      <c r="AB81" s="672">
        <f t="shared" si="19"/>
        <v>0</v>
      </c>
      <c r="AC81" s="688"/>
      <c r="AD81" s="639"/>
      <c r="AE81" s="639"/>
      <c r="AF81" s="639"/>
      <c r="AG81" s="639"/>
      <c r="AH81" s="639"/>
      <c r="AI81" s="639"/>
      <c r="AJ81" s="639"/>
      <c r="AK81" s="639"/>
      <c r="AL81" s="639"/>
      <c r="AM81" s="639"/>
      <c r="AN81" s="639"/>
      <c r="AO81" s="639"/>
      <c r="AP81" s="639"/>
      <c r="AQ81" s="639"/>
      <c r="AR81" s="639"/>
      <c r="AS81" s="639"/>
      <c r="AT81" s="639"/>
      <c r="AU81" s="639"/>
      <c r="AV81" s="639"/>
      <c r="AW81" s="647"/>
      <c r="AX81" s="647"/>
      <c r="AY81" s="647"/>
      <c r="AZ81" s="647"/>
      <c r="BA81" s="647"/>
      <c r="BB81" s="647"/>
      <c r="BC81" s="647"/>
      <c r="BD81" s="647"/>
      <c r="BE81" s="647"/>
      <c r="BF81" s="647"/>
      <c r="BG81" s="647"/>
      <c r="BH81" s="647"/>
      <c r="BI81" s="647"/>
      <c r="BJ81" s="647"/>
      <c r="BK81" s="647"/>
      <c r="BL81" s="647"/>
      <c r="BM81" s="647"/>
      <c r="BN81" s="647"/>
      <c r="BO81" s="647"/>
      <c r="BP81" s="647"/>
      <c r="BQ81" s="647"/>
      <c r="BR81" s="647"/>
      <c r="BS81" s="647"/>
      <c r="BT81" s="647"/>
      <c r="BU81" s="647"/>
      <c r="BV81" s="647"/>
      <c r="BW81" s="647"/>
      <c r="BX81" s="647"/>
      <c r="BY81" s="647"/>
      <c r="BZ81" s="647"/>
      <c r="CA81" s="647"/>
      <c r="CB81" s="647"/>
      <c r="CC81" s="647"/>
      <c r="CD81" s="647"/>
      <c r="CE81" s="647"/>
      <c r="CF81" s="647"/>
      <c r="CG81" s="647"/>
      <c r="CH81" s="647"/>
      <c r="CI81" s="647"/>
      <c r="CJ81" s="647"/>
      <c r="CK81" s="647"/>
      <c r="CL81" s="647"/>
      <c r="CM81" s="647"/>
      <c r="CN81" s="647"/>
      <c r="CO81" s="647"/>
      <c r="CP81" s="647"/>
      <c r="CQ81" s="647"/>
      <c r="CR81" s="647"/>
      <c r="CS81" s="647"/>
      <c r="CT81" s="647"/>
      <c r="CU81" s="647"/>
      <c r="CV81" s="647"/>
      <c r="CW81" s="647"/>
      <c r="CX81" s="647"/>
      <c r="CY81" s="647"/>
      <c r="CZ81" s="647"/>
      <c r="DA81" s="647"/>
      <c r="DB81" s="647"/>
      <c r="DC81" s="647"/>
      <c r="DD81" s="647"/>
      <c r="DE81" s="647"/>
      <c r="DF81" s="647"/>
      <c r="DG81" s="647"/>
      <c r="DH81" s="647"/>
      <c r="DI81" s="647"/>
      <c r="DJ81" s="647"/>
      <c r="DK81" s="647"/>
      <c r="DL81" s="647"/>
      <c r="DM81" s="647"/>
      <c r="DN81" s="647"/>
      <c r="DO81" s="647"/>
      <c r="DP81" s="647"/>
      <c r="DQ81" s="647"/>
      <c r="DR81" s="647"/>
      <c r="DS81" s="647"/>
      <c r="DT81" s="647"/>
      <c r="DU81" s="647"/>
      <c r="DV81" s="647"/>
      <c r="DW81" s="647"/>
      <c r="DX81" s="647"/>
      <c r="DY81" s="647"/>
      <c r="DZ81" s="647"/>
      <c r="EA81" s="647"/>
      <c r="EB81" s="647"/>
      <c r="EC81" s="647"/>
      <c r="ED81" s="647"/>
      <c r="EE81" s="647"/>
      <c r="EF81" s="647"/>
      <c r="EG81" s="647"/>
      <c r="EH81" s="647"/>
      <c r="EI81" s="647"/>
      <c r="EJ81" s="647"/>
      <c r="EK81" s="647"/>
      <c r="EL81" s="647"/>
      <c r="EM81" s="647"/>
      <c r="EN81" s="647"/>
      <c r="EO81" s="647"/>
      <c r="EP81" s="647"/>
      <c r="EQ81" s="647"/>
      <c r="ER81" s="647"/>
      <c r="ES81" s="647"/>
      <c r="ET81" s="647"/>
      <c r="EU81" s="647"/>
      <c r="EV81" s="647"/>
      <c r="EW81" s="647"/>
      <c r="EX81" s="647"/>
      <c r="EY81" s="647"/>
      <c r="EZ81" s="647"/>
      <c r="FA81" s="647"/>
      <c r="FB81" s="647"/>
      <c r="FC81" s="647"/>
      <c r="FD81" s="647"/>
      <c r="FE81" s="647"/>
      <c r="FF81" s="647"/>
      <c r="FG81" s="647"/>
      <c r="FH81" s="647"/>
      <c r="FI81" s="647"/>
      <c r="FJ81" s="647"/>
      <c r="FK81" s="647"/>
      <c r="FL81" s="647"/>
      <c r="FM81" s="647"/>
      <c r="FN81" s="647"/>
      <c r="FO81" s="647"/>
      <c r="FP81" s="647"/>
      <c r="FQ81" s="647"/>
      <c r="FR81" s="647"/>
      <c r="FS81" s="647"/>
      <c r="FT81" s="647"/>
      <c r="FU81" s="647"/>
      <c r="FV81" s="647"/>
      <c r="FW81" s="647"/>
      <c r="FX81" s="647"/>
      <c r="FY81" s="647"/>
      <c r="FZ81" s="647"/>
      <c r="GA81" s="647"/>
      <c r="GB81" s="647"/>
      <c r="GC81" s="647"/>
      <c r="GD81" s="647"/>
      <c r="GE81" s="647"/>
      <c r="GF81" s="647"/>
      <c r="GG81" s="647"/>
      <c r="GH81" s="647"/>
      <c r="GI81" s="647"/>
      <c r="GJ81" s="647"/>
      <c r="GK81" s="647"/>
      <c r="GL81" s="647"/>
      <c r="GM81" s="647"/>
      <c r="GN81" s="647"/>
      <c r="GO81" s="647"/>
      <c r="GP81" s="647"/>
      <c r="GQ81" s="647"/>
      <c r="GR81" s="647"/>
      <c r="GS81" s="647"/>
      <c r="GT81" s="647"/>
      <c r="GU81" s="647"/>
      <c r="GV81" s="647"/>
      <c r="GW81" s="647"/>
      <c r="GX81" s="647"/>
      <c r="GY81" s="647"/>
      <c r="GZ81" s="647"/>
      <c r="HA81" s="647"/>
      <c r="HB81" s="647"/>
      <c r="HC81" s="647"/>
      <c r="HD81" s="647"/>
      <c r="HE81" s="647"/>
      <c r="HF81" s="647"/>
      <c r="HG81" s="647"/>
      <c r="HH81" s="647"/>
      <c r="HI81" s="647"/>
      <c r="HJ81" s="647"/>
      <c r="HK81" s="647"/>
      <c r="HL81" s="647"/>
      <c r="HM81" s="647"/>
      <c r="HN81" s="647"/>
      <c r="HO81" s="647"/>
      <c r="HP81" s="647"/>
      <c r="HQ81" s="647"/>
      <c r="HR81" s="647"/>
      <c r="HS81" s="647"/>
      <c r="HT81" s="647"/>
      <c r="HU81" s="647"/>
      <c r="HV81" s="647"/>
      <c r="HW81" s="647"/>
      <c r="HX81" s="647"/>
      <c r="HY81" s="647"/>
      <c r="HZ81" s="647"/>
      <c r="IA81" s="647"/>
      <c r="IB81" s="647"/>
      <c r="IC81" s="647"/>
      <c r="ID81" s="647"/>
      <c r="IE81" s="647"/>
      <c r="IF81" s="647"/>
      <c r="IG81" s="647"/>
      <c r="IH81" s="647"/>
      <c r="II81" s="647"/>
      <c r="IJ81" s="647"/>
      <c r="IK81" s="647"/>
      <c r="IL81" s="647"/>
      <c r="IM81" s="647"/>
      <c r="IN81" s="647"/>
      <c r="IO81" s="647"/>
      <c r="IP81" s="647"/>
      <c r="IQ81" s="647"/>
      <c r="IR81" s="647"/>
      <c r="IS81" s="647"/>
      <c r="IT81" s="647"/>
      <c r="IU81" s="647"/>
      <c r="IV81" s="647"/>
      <c r="IW81" s="647"/>
      <c r="IX81" s="647"/>
      <c r="IY81" s="647"/>
      <c r="IZ81" s="647"/>
      <c r="JA81" s="647"/>
      <c r="JB81" s="647"/>
      <c r="JC81" s="647"/>
      <c r="JD81" s="647"/>
      <c r="JE81" s="647"/>
      <c r="JF81" s="647"/>
      <c r="JG81" s="647"/>
      <c r="JH81" s="647"/>
      <c r="JI81" s="647"/>
      <c r="JJ81" s="647"/>
      <c r="JK81" s="647"/>
      <c r="JL81" s="647"/>
      <c r="JM81" s="647"/>
      <c r="JN81" s="647"/>
      <c r="JO81" s="647"/>
      <c r="JP81" s="647"/>
      <c r="JQ81" s="647"/>
      <c r="JR81" s="647"/>
      <c r="JS81" s="647"/>
      <c r="JT81" s="647"/>
      <c r="JU81" s="647"/>
      <c r="JV81" s="647"/>
      <c r="JW81" s="647"/>
      <c r="JX81" s="647"/>
      <c r="JY81" s="647"/>
      <c r="JZ81" s="647"/>
      <c r="KA81" s="647"/>
      <c r="KB81" s="647"/>
      <c r="KC81" s="647"/>
      <c r="KD81" s="647"/>
      <c r="KE81" s="647"/>
      <c r="KF81" s="647"/>
      <c r="KG81" s="647"/>
      <c r="KH81" s="647"/>
      <c r="KI81" s="647"/>
      <c r="KJ81" s="647"/>
      <c r="KK81" s="647"/>
      <c r="KL81" s="647"/>
      <c r="KM81" s="647"/>
      <c r="KN81" s="647"/>
      <c r="KO81" s="647"/>
      <c r="KP81" s="647"/>
      <c r="KQ81" s="647"/>
      <c r="KR81" s="647"/>
      <c r="KS81" s="647"/>
      <c r="KT81" s="647"/>
      <c r="KU81" s="647"/>
      <c r="KV81" s="647"/>
      <c r="KW81" s="647"/>
      <c r="KX81" s="647"/>
      <c r="KY81" s="647"/>
      <c r="KZ81" s="647"/>
      <c r="LA81" s="647"/>
      <c r="LB81" s="647"/>
      <c r="LC81" s="647"/>
      <c r="LD81" s="647"/>
      <c r="LE81" s="647"/>
      <c r="LF81" s="647"/>
      <c r="LG81" s="647"/>
      <c r="LH81" s="647"/>
      <c r="LI81" s="647"/>
      <c r="LJ81" s="647"/>
      <c r="LK81" s="647"/>
      <c r="LL81" s="647"/>
      <c r="LM81" s="647"/>
      <c r="LN81" s="647"/>
      <c r="LO81" s="647"/>
      <c r="LP81" s="647"/>
      <c r="LQ81" s="647"/>
      <c r="LR81" s="647"/>
      <c r="LS81" s="647"/>
      <c r="LT81" s="647"/>
      <c r="LU81" s="647"/>
      <c r="LV81" s="647"/>
      <c r="LW81" s="647"/>
      <c r="LX81" s="647"/>
      <c r="LY81" s="647"/>
      <c r="LZ81" s="647"/>
      <c r="MA81" s="647"/>
      <c r="MB81" s="647"/>
      <c r="MC81" s="647"/>
      <c r="MD81" s="647"/>
      <c r="ME81" s="647"/>
      <c r="MF81" s="647"/>
      <c r="MG81" s="647"/>
      <c r="MH81" s="647"/>
      <c r="MI81" s="647"/>
      <c r="MJ81" s="647"/>
      <c r="MK81" s="647"/>
      <c r="ML81" s="647"/>
      <c r="MM81" s="647"/>
      <c r="MN81" s="647"/>
      <c r="MO81" s="647"/>
      <c r="MP81" s="647"/>
      <c r="MQ81" s="647"/>
      <c r="MR81" s="647"/>
      <c r="MS81" s="647"/>
      <c r="MT81" s="647"/>
      <c r="MU81" s="647"/>
      <c r="MV81" s="647"/>
      <c r="MW81" s="647"/>
      <c r="MX81" s="647"/>
      <c r="MY81" s="647"/>
      <c r="MZ81" s="647"/>
      <c r="NA81" s="647"/>
      <c r="NB81" s="647"/>
      <c r="NC81" s="647"/>
      <c r="ND81" s="647"/>
      <c r="NE81" s="647"/>
      <c r="NF81" s="647"/>
      <c r="NG81" s="647"/>
      <c r="NH81" s="647"/>
      <c r="NI81" s="647"/>
      <c r="NJ81" s="647"/>
      <c r="NK81" s="647"/>
      <c r="NL81" s="647"/>
      <c r="NM81" s="647"/>
      <c r="NN81" s="647"/>
      <c r="NO81" s="647"/>
      <c r="NP81" s="647"/>
      <c r="NQ81" s="647"/>
      <c r="NR81" s="647"/>
      <c r="NS81" s="647"/>
      <c r="NT81" s="647"/>
      <c r="NU81" s="647"/>
      <c r="NV81" s="647"/>
      <c r="NW81" s="647"/>
      <c r="NX81" s="647"/>
      <c r="NY81" s="647"/>
      <c r="NZ81" s="647"/>
      <c r="OA81" s="647"/>
      <c r="OB81" s="647"/>
      <c r="OC81" s="647"/>
      <c r="OD81" s="647"/>
      <c r="OE81" s="647"/>
      <c r="OF81" s="647"/>
      <c r="OG81" s="647"/>
      <c r="OH81" s="647"/>
      <c r="OI81" s="647"/>
      <c r="OJ81" s="647"/>
      <c r="OK81" s="647"/>
      <c r="OL81" s="647"/>
      <c r="OM81" s="647"/>
      <c r="ON81" s="647"/>
      <c r="OO81" s="647"/>
      <c r="OP81" s="647"/>
      <c r="OQ81" s="647"/>
      <c r="OR81" s="647"/>
      <c r="OS81" s="647"/>
      <c r="OT81" s="647"/>
      <c r="OU81" s="647"/>
      <c r="OV81" s="647"/>
      <c r="OW81" s="647"/>
      <c r="OX81" s="647"/>
      <c r="OY81" s="647"/>
      <c r="OZ81" s="647"/>
      <c r="PA81" s="647"/>
      <c r="PB81" s="647"/>
      <c r="PC81" s="647"/>
      <c r="PD81" s="647"/>
      <c r="PE81" s="647"/>
      <c r="PF81" s="647"/>
      <c r="PG81" s="647"/>
      <c r="PH81" s="647"/>
      <c r="PI81" s="647"/>
      <c r="PJ81" s="647"/>
      <c r="PK81" s="647"/>
      <c r="PL81" s="647"/>
      <c r="PM81" s="647"/>
      <c r="PN81" s="647"/>
      <c r="PO81" s="647"/>
      <c r="PP81" s="647"/>
      <c r="PQ81" s="647"/>
      <c r="PR81" s="647"/>
      <c r="PS81" s="647"/>
      <c r="PT81" s="647"/>
      <c r="PU81" s="647"/>
      <c r="PV81" s="647"/>
      <c r="PW81" s="647"/>
      <c r="PX81" s="647"/>
      <c r="PY81" s="647"/>
      <c r="PZ81" s="647"/>
      <c r="QA81" s="647"/>
      <c r="QB81" s="647"/>
      <c r="QC81" s="647"/>
      <c r="QD81" s="647"/>
      <c r="QE81" s="647"/>
      <c r="QF81" s="647"/>
      <c r="QG81" s="647"/>
      <c r="QH81" s="647"/>
      <c r="QI81" s="647"/>
      <c r="QJ81" s="647"/>
      <c r="QK81" s="647"/>
      <c r="QL81" s="647"/>
      <c r="QM81" s="647"/>
      <c r="QN81" s="647"/>
      <c r="QO81" s="647"/>
      <c r="QP81" s="647"/>
      <c r="QQ81" s="647"/>
      <c r="QR81" s="647"/>
      <c r="QS81" s="647"/>
      <c r="QT81" s="647"/>
      <c r="QU81" s="647"/>
      <c r="QV81" s="647"/>
      <c r="QW81" s="647"/>
      <c r="QX81" s="647"/>
      <c r="QY81" s="647"/>
      <c r="QZ81" s="647"/>
      <c r="RA81" s="647"/>
      <c r="RB81" s="647"/>
      <c r="RC81" s="647"/>
      <c r="RD81" s="647"/>
      <c r="RE81" s="647"/>
      <c r="RF81" s="647"/>
      <c r="RG81" s="647"/>
      <c r="RH81" s="647"/>
      <c r="RI81" s="647"/>
      <c r="RJ81" s="647"/>
      <c r="RK81" s="647"/>
      <c r="RL81" s="647"/>
      <c r="RM81" s="647"/>
      <c r="RN81" s="647"/>
      <c r="RO81" s="647"/>
      <c r="RP81" s="647"/>
      <c r="RQ81" s="647"/>
      <c r="RR81" s="647"/>
      <c r="RS81" s="647"/>
      <c r="RT81" s="647"/>
      <c r="RU81" s="647"/>
      <c r="RV81" s="647"/>
      <c r="RW81" s="647"/>
      <c r="RX81" s="647"/>
      <c r="RY81" s="647"/>
      <c r="RZ81" s="647"/>
      <c r="SA81" s="647"/>
      <c r="SB81" s="647"/>
      <c r="SC81" s="647"/>
      <c r="SD81" s="647"/>
      <c r="SE81" s="647"/>
      <c r="SF81" s="647"/>
      <c r="SG81" s="647"/>
      <c r="SH81" s="647"/>
      <c r="SI81" s="647"/>
      <c r="SJ81" s="647"/>
      <c r="SK81" s="647"/>
      <c r="SL81" s="647"/>
      <c r="SM81" s="647"/>
      <c r="SN81" s="647"/>
      <c r="SO81" s="647"/>
      <c r="SP81" s="647"/>
      <c r="SQ81" s="647"/>
      <c r="SR81" s="647"/>
      <c r="SS81" s="647"/>
      <c r="ST81" s="647"/>
      <c r="SU81" s="647"/>
      <c r="SV81" s="647"/>
      <c r="SW81" s="647"/>
      <c r="SX81" s="647"/>
      <c r="SY81" s="647"/>
      <c r="SZ81" s="647"/>
      <c r="TA81" s="647"/>
      <c r="TB81" s="647"/>
      <c r="TC81" s="647"/>
      <c r="TD81" s="647"/>
      <c r="TE81" s="647"/>
      <c r="TF81" s="647"/>
      <c r="TG81" s="647"/>
      <c r="TH81" s="647"/>
      <c r="TI81" s="647"/>
      <c r="TJ81" s="647"/>
      <c r="TK81" s="647"/>
      <c r="TL81" s="647"/>
      <c r="TM81" s="647"/>
      <c r="TN81" s="647"/>
      <c r="TO81" s="647"/>
      <c r="TP81" s="647"/>
      <c r="TQ81" s="647"/>
      <c r="TR81" s="647"/>
      <c r="TS81" s="647"/>
      <c r="TT81" s="647"/>
      <c r="TU81" s="647"/>
      <c r="TV81" s="647"/>
      <c r="TW81" s="647"/>
      <c r="TX81" s="647"/>
      <c r="TY81" s="647"/>
      <c r="TZ81" s="647"/>
      <c r="UA81" s="647"/>
      <c r="UB81" s="647"/>
      <c r="UC81" s="647"/>
      <c r="UD81" s="647"/>
      <c r="UE81" s="647"/>
      <c r="UF81" s="647"/>
      <c r="UG81" s="647"/>
      <c r="UH81" s="647"/>
      <c r="UI81" s="647"/>
      <c r="UJ81" s="647"/>
      <c r="UK81" s="647"/>
      <c r="UL81" s="647"/>
      <c r="UM81" s="647"/>
      <c r="UN81" s="647"/>
      <c r="UO81" s="647"/>
      <c r="UP81" s="647"/>
      <c r="UQ81" s="647"/>
      <c r="UR81" s="647"/>
      <c r="US81" s="647"/>
      <c r="UT81" s="647"/>
      <c r="UU81" s="647"/>
      <c r="UV81" s="647"/>
      <c r="UW81" s="647"/>
      <c r="UX81" s="647"/>
      <c r="UY81" s="647"/>
      <c r="UZ81" s="647"/>
      <c r="VA81" s="647"/>
      <c r="VB81" s="647"/>
      <c r="VC81" s="647"/>
      <c r="VD81" s="647"/>
      <c r="VE81" s="647"/>
      <c r="VF81" s="647"/>
      <c r="VG81" s="647"/>
      <c r="VH81" s="647"/>
      <c r="VI81" s="647"/>
      <c r="VJ81" s="647"/>
      <c r="VK81" s="647"/>
      <c r="VL81" s="647"/>
      <c r="VM81" s="647"/>
      <c r="VN81" s="647"/>
      <c r="VO81" s="647"/>
      <c r="VP81" s="647"/>
      <c r="VQ81" s="647"/>
      <c r="VR81" s="647"/>
      <c r="VS81" s="647"/>
      <c r="VT81" s="647"/>
      <c r="VU81" s="647"/>
      <c r="VV81" s="647"/>
      <c r="VW81" s="647"/>
      <c r="VX81" s="647"/>
      <c r="VY81" s="647"/>
      <c r="VZ81" s="647"/>
      <c r="WA81" s="647"/>
      <c r="WB81" s="647"/>
      <c r="WC81" s="647"/>
      <c r="WD81" s="647"/>
      <c r="WE81" s="647"/>
      <c r="WF81" s="647"/>
      <c r="WG81" s="647"/>
      <c r="WH81" s="647"/>
      <c r="WI81" s="647"/>
      <c r="WJ81" s="647"/>
      <c r="WK81" s="647"/>
      <c r="WL81" s="647"/>
      <c r="WM81" s="647"/>
      <c r="WN81" s="647"/>
      <c r="WO81" s="647"/>
      <c r="WP81" s="647"/>
      <c r="WQ81" s="647"/>
      <c r="WR81" s="647"/>
      <c r="WS81" s="647"/>
      <c r="WT81" s="647"/>
      <c r="WU81" s="647"/>
      <c r="WV81" s="647"/>
      <c r="WW81" s="647"/>
      <c r="WX81" s="647"/>
      <c r="WY81" s="647"/>
      <c r="WZ81" s="647"/>
      <c r="XA81" s="647"/>
      <c r="XB81" s="647"/>
      <c r="XC81" s="647"/>
      <c r="XD81" s="647"/>
      <c r="XE81" s="647"/>
      <c r="XF81" s="647"/>
      <c r="XG81" s="647"/>
      <c r="XH81" s="647"/>
      <c r="XI81" s="647"/>
      <c r="XJ81" s="647"/>
      <c r="XK81" s="647"/>
      <c r="XL81" s="647"/>
      <c r="XM81" s="647"/>
      <c r="XN81" s="647"/>
      <c r="XO81" s="647"/>
      <c r="XP81" s="647"/>
      <c r="XQ81" s="647"/>
      <c r="XR81" s="647"/>
      <c r="XS81" s="647"/>
      <c r="XT81" s="647"/>
      <c r="XU81" s="647"/>
      <c r="XV81" s="647"/>
      <c r="XW81" s="647"/>
      <c r="XX81" s="647"/>
      <c r="XY81" s="647"/>
      <c r="XZ81" s="647"/>
      <c r="YA81" s="647"/>
      <c r="YB81" s="647"/>
      <c r="YC81" s="647"/>
      <c r="YD81" s="647"/>
      <c r="YE81" s="647"/>
      <c r="YF81" s="647"/>
      <c r="YG81" s="647"/>
      <c r="YH81" s="647"/>
      <c r="YI81" s="647"/>
      <c r="YJ81" s="647"/>
      <c r="YK81" s="647"/>
      <c r="YL81" s="647"/>
      <c r="YM81" s="647"/>
      <c r="YN81" s="647"/>
      <c r="YO81" s="647"/>
      <c r="YP81" s="647"/>
      <c r="YQ81" s="647"/>
      <c r="YR81" s="647"/>
      <c r="YS81" s="647"/>
      <c r="YT81" s="647"/>
      <c r="YU81" s="647"/>
      <c r="YV81" s="647"/>
      <c r="YW81" s="647"/>
      <c r="YX81" s="647"/>
      <c r="YY81" s="647"/>
      <c r="YZ81" s="647"/>
      <c r="ZA81" s="647"/>
      <c r="ZB81" s="647"/>
      <c r="ZC81" s="647"/>
      <c r="ZD81" s="647"/>
      <c r="ZE81" s="647"/>
      <c r="ZF81" s="647"/>
      <c r="ZG81" s="647"/>
      <c r="ZH81" s="647"/>
      <c r="ZI81" s="647"/>
      <c r="ZJ81" s="647"/>
      <c r="ZK81" s="647"/>
      <c r="ZL81" s="647"/>
      <c r="ZM81" s="647"/>
      <c r="ZN81" s="647"/>
      <c r="ZO81" s="647"/>
      <c r="ZP81" s="647"/>
      <c r="ZQ81" s="647"/>
      <c r="ZR81" s="647"/>
      <c r="ZS81" s="647"/>
      <c r="ZT81" s="647"/>
      <c r="ZU81" s="647"/>
      <c r="ZV81" s="647"/>
      <c r="ZW81" s="647"/>
      <c r="ZX81" s="647"/>
      <c r="ZY81" s="647"/>
      <c r="ZZ81" s="647"/>
      <c r="AAA81" s="647"/>
      <c r="AAB81" s="647"/>
      <c r="AAC81" s="647"/>
      <c r="AAD81" s="647"/>
      <c r="AAE81" s="647"/>
      <c r="AAF81" s="647"/>
      <c r="AAG81" s="647"/>
      <c r="AAH81" s="647"/>
      <c r="AAI81" s="647"/>
      <c r="AAJ81" s="647"/>
      <c r="AAK81" s="647"/>
      <c r="AAL81" s="647"/>
      <c r="AAM81" s="647"/>
      <c r="AAN81" s="647"/>
      <c r="AAO81" s="647"/>
      <c r="AAP81" s="647"/>
      <c r="AAQ81" s="647"/>
      <c r="AAR81" s="647"/>
      <c r="AAS81" s="647"/>
      <c r="AAT81" s="647"/>
      <c r="AAU81" s="647"/>
      <c r="AAV81" s="647"/>
      <c r="AAW81" s="647"/>
      <c r="AAX81" s="647"/>
      <c r="AAY81" s="647"/>
      <c r="AAZ81" s="647"/>
      <c r="ABA81" s="647"/>
      <c r="ABB81" s="647"/>
      <c r="ABC81" s="647"/>
      <c r="ABD81" s="647"/>
      <c r="ABE81" s="647"/>
      <c r="ABF81" s="647"/>
      <c r="ABG81" s="647"/>
      <c r="ABH81" s="647"/>
      <c r="ABI81" s="647"/>
      <c r="ABJ81" s="647"/>
      <c r="ABK81" s="647"/>
      <c r="ABL81" s="647"/>
      <c r="ABM81" s="647"/>
      <c r="ABN81" s="647"/>
      <c r="ABO81" s="647"/>
      <c r="ABP81" s="647"/>
      <c r="ABQ81" s="647"/>
      <c r="ABR81" s="647"/>
      <c r="ABS81" s="647"/>
      <c r="ABT81" s="647"/>
      <c r="ABU81" s="647"/>
      <c r="ABV81" s="647"/>
      <c r="ABW81" s="647"/>
      <c r="ABX81" s="647"/>
      <c r="ABY81" s="647"/>
      <c r="ABZ81" s="647"/>
      <c r="ACA81" s="647"/>
      <c r="ACB81" s="647"/>
      <c r="ACC81" s="647"/>
      <c r="ACD81" s="647"/>
      <c r="ACE81" s="647"/>
      <c r="ACF81" s="647"/>
      <c r="ACG81" s="647"/>
      <c r="ACH81" s="647"/>
      <c r="ACI81" s="647"/>
      <c r="ACJ81" s="647"/>
      <c r="ACK81" s="647"/>
      <c r="ACL81" s="647"/>
      <c r="ACM81" s="647"/>
      <c r="ACN81" s="647"/>
      <c r="ACO81" s="647"/>
      <c r="ACP81" s="647"/>
      <c r="ACQ81" s="647"/>
      <c r="ACR81" s="647"/>
      <c r="ACS81" s="647"/>
      <c r="ACT81" s="647"/>
      <c r="ACU81" s="647"/>
      <c r="ACV81" s="647"/>
      <c r="ACW81" s="647"/>
      <c r="ACX81" s="647"/>
      <c r="ACY81" s="647"/>
      <c r="ACZ81" s="647"/>
      <c r="ADA81" s="647"/>
      <c r="ADB81" s="647"/>
      <c r="ADC81" s="647"/>
      <c r="ADD81" s="647"/>
      <c r="ADE81" s="647"/>
      <c r="ADF81" s="647"/>
      <c r="ADG81" s="647"/>
      <c r="ADH81" s="647"/>
      <c r="ADI81" s="647"/>
      <c r="ADJ81" s="647"/>
      <c r="ADK81" s="647"/>
      <c r="ADL81" s="647"/>
      <c r="ADM81" s="647"/>
      <c r="ADN81" s="647"/>
      <c r="ADO81" s="647"/>
      <c r="ADP81" s="647"/>
      <c r="ADQ81" s="647"/>
      <c r="ADR81" s="647"/>
      <c r="ADS81" s="647"/>
      <c r="ADT81" s="647"/>
      <c r="ADU81" s="647"/>
      <c r="ADV81" s="647"/>
      <c r="ADW81" s="647"/>
      <c r="ADX81" s="647"/>
      <c r="ADY81" s="647"/>
      <c r="ADZ81" s="647"/>
      <c r="AEA81" s="647"/>
      <c r="AEB81" s="647"/>
      <c r="AEC81" s="647"/>
      <c r="AED81" s="647"/>
      <c r="AEE81" s="647"/>
      <c r="AEF81" s="647"/>
      <c r="AEG81" s="647"/>
      <c r="AEH81" s="647"/>
      <c r="AEI81" s="647"/>
      <c r="AEJ81" s="647"/>
      <c r="AEK81" s="647"/>
      <c r="AEL81" s="647"/>
      <c r="AEM81" s="647"/>
      <c r="AEN81" s="647"/>
      <c r="AEO81" s="647"/>
      <c r="AEP81" s="647"/>
      <c r="AEQ81" s="647"/>
      <c r="AER81" s="647"/>
      <c r="AES81" s="647"/>
      <c r="AET81" s="647"/>
      <c r="AEU81" s="647"/>
      <c r="AEV81" s="647"/>
      <c r="AEW81" s="647"/>
      <c r="AEX81" s="647"/>
      <c r="AEY81" s="647"/>
      <c r="AEZ81" s="647"/>
      <c r="AFA81" s="647"/>
      <c r="AFB81" s="647"/>
      <c r="AFC81" s="647"/>
      <c r="AFD81" s="647"/>
      <c r="AFE81" s="647"/>
      <c r="AFF81" s="647"/>
      <c r="AFG81" s="647"/>
      <c r="AFH81" s="647"/>
      <c r="AFI81" s="647"/>
      <c r="AFJ81" s="647"/>
      <c r="AFK81" s="647"/>
      <c r="AFL81" s="647"/>
      <c r="AFM81" s="647"/>
      <c r="AFN81" s="647"/>
      <c r="AFO81" s="647"/>
      <c r="AFP81" s="647"/>
      <c r="AFQ81" s="647"/>
      <c r="AFR81" s="647"/>
      <c r="AFS81" s="647"/>
      <c r="AFT81" s="647"/>
      <c r="AFU81" s="647"/>
      <c r="AFV81" s="647"/>
      <c r="AFW81" s="647"/>
      <c r="AFX81" s="647"/>
      <c r="AFY81" s="647"/>
      <c r="AFZ81" s="647"/>
      <c r="AGA81" s="647"/>
      <c r="AGB81" s="647"/>
      <c r="AGC81" s="647"/>
      <c r="AGD81" s="647"/>
      <c r="AGE81" s="647"/>
      <c r="AGF81" s="647"/>
      <c r="AGG81" s="647"/>
      <c r="AGH81" s="647"/>
      <c r="AGI81" s="647"/>
      <c r="AGJ81" s="647"/>
      <c r="AGK81" s="647"/>
      <c r="AGL81" s="647"/>
      <c r="AGM81" s="647"/>
      <c r="AGN81" s="647"/>
      <c r="AGO81" s="647"/>
      <c r="AGP81" s="647"/>
      <c r="AGQ81" s="647"/>
      <c r="AGR81" s="647"/>
      <c r="AGS81" s="647"/>
      <c r="AGT81" s="647"/>
      <c r="AGU81" s="647"/>
      <c r="AGV81" s="647"/>
      <c r="AGW81" s="647"/>
      <c r="AGX81" s="647"/>
      <c r="AGY81" s="647"/>
      <c r="AGZ81" s="647"/>
      <c r="AHA81" s="647"/>
      <c r="AHB81" s="647"/>
      <c r="AHC81" s="647"/>
      <c r="AHD81" s="647"/>
      <c r="AHE81" s="647"/>
      <c r="AHF81" s="647"/>
      <c r="AHG81" s="647"/>
      <c r="AHH81" s="647"/>
      <c r="AHI81" s="647"/>
      <c r="AHJ81" s="647"/>
      <c r="AHK81" s="647"/>
      <c r="AHL81" s="647"/>
      <c r="AHM81" s="647"/>
      <c r="AHN81" s="647"/>
      <c r="AHO81" s="647"/>
      <c r="AHP81" s="647"/>
      <c r="AHQ81" s="647"/>
      <c r="AHR81" s="647"/>
      <c r="AHS81" s="647"/>
      <c r="AHT81" s="647"/>
      <c r="AHU81" s="647"/>
      <c r="AHV81" s="647"/>
      <c r="AHW81" s="647"/>
      <c r="AHX81" s="647"/>
      <c r="AHY81" s="647"/>
      <c r="AHZ81" s="647"/>
      <c r="AIA81" s="647"/>
      <c r="AIB81" s="647"/>
      <c r="AIC81" s="647"/>
      <c r="AID81" s="647"/>
      <c r="AIE81" s="647"/>
      <c r="AIF81" s="647"/>
      <c r="AIG81" s="647"/>
      <c r="AIH81" s="647"/>
      <c r="AII81" s="647"/>
      <c r="AIJ81" s="647"/>
      <c r="AIK81" s="647"/>
      <c r="AIL81" s="647"/>
      <c r="AIM81" s="647"/>
      <c r="AIN81" s="647"/>
      <c r="AIO81" s="647"/>
      <c r="AIP81" s="647"/>
      <c r="AIQ81" s="647"/>
      <c r="AIR81" s="647"/>
      <c r="AIS81" s="647"/>
      <c r="AIT81" s="647"/>
      <c r="AIU81" s="647"/>
      <c r="AIV81" s="647"/>
      <c r="AIW81" s="647"/>
      <c r="AIX81" s="647"/>
      <c r="AIY81" s="647"/>
      <c r="AIZ81" s="647"/>
      <c r="AJA81" s="647"/>
      <c r="AJB81" s="647"/>
      <c r="AJC81" s="647"/>
      <c r="AJD81" s="647"/>
      <c r="AJE81" s="647"/>
      <c r="AJF81" s="647"/>
      <c r="AJG81" s="647"/>
      <c r="AJH81" s="647"/>
      <c r="AJI81" s="647"/>
      <c r="AJJ81" s="647"/>
      <c r="AJK81" s="647"/>
      <c r="AJL81" s="647"/>
      <c r="AJM81" s="647"/>
      <c r="AJN81" s="647"/>
      <c r="AJO81" s="647"/>
      <c r="AJP81" s="647"/>
      <c r="AJQ81" s="647"/>
      <c r="AJR81" s="647"/>
      <c r="AJS81" s="647"/>
      <c r="AJT81" s="647"/>
      <c r="AJU81" s="647"/>
      <c r="AJV81" s="647"/>
      <c r="AJW81" s="647"/>
      <c r="AJX81" s="647"/>
      <c r="AJY81" s="647"/>
      <c r="AJZ81" s="647"/>
      <c r="AKA81" s="647"/>
      <c r="AKB81" s="647"/>
      <c r="AKC81" s="647"/>
      <c r="AKD81" s="647"/>
      <c r="AKE81" s="647"/>
      <c r="AKF81" s="647"/>
      <c r="AKG81" s="647"/>
      <c r="AKH81" s="647"/>
      <c r="AKI81" s="647"/>
      <c r="AKJ81" s="647"/>
      <c r="AKK81" s="647"/>
      <c r="AKL81" s="647"/>
      <c r="AKM81" s="647"/>
      <c r="AKN81" s="647"/>
      <c r="AKO81" s="647"/>
      <c r="AKP81" s="647"/>
      <c r="AKQ81" s="647"/>
      <c r="AKR81" s="647"/>
      <c r="AKS81" s="647"/>
      <c r="AKT81" s="647"/>
      <c r="AKU81" s="647"/>
      <c r="AKV81" s="647"/>
      <c r="AKW81" s="647"/>
      <c r="AKX81" s="647"/>
      <c r="AKY81" s="647"/>
      <c r="AKZ81" s="647"/>
      <c r="ALA81" s="647"/>
      <c r="ALB81" s="647"/>
      <c r="ALC81" s="647"/>
      <c r="ALD81" s="647"/>
      <c r="ALE81" s="647"/>
      <c r="ALF81" s="647"/>
      <c r="ALG81" s="647"/>
      <c r="ALH81" s="647"/>
      <c r="ALI81" s="647"/>
      <c r="ALJ81" s="647"/>
      <c r="ALK81" s="647"/>
      <c r="ALL81" s="647"/>
      <c r="ALM81" s="647"/>
      <c r="ALN81" s="647"/>
      <c r="ALO81" s="647"/>
      <c r="ALP81" s="647"/>
      <c r="ALQ81" s="647"/>
      <c r="ALR81" s="647"/>
      <c r="ALS81" s="647"/>
      <c r="ALT81" s="647"/>
      <c r="ALU81" s="647"/>
      <c r="ALV81" s="647"/>
      <c r="ALW81" s="647"/>
      <c r="ALX81" s="647"/>
      <c r="ALY81" s="647"/>
      <c r="ALZ81" s="647"/>
      <c r="AMA81" s="647"/>
      <c r="AMB81" s="647"/>
      <c r="AMC81" s="647"/>
      <c r="AMD81" s="647"/>
      <c r="AME81" s="647"/>
      <c r="AMF81" s="647"/>
      <c r="AMG81" s="647"/>
      <c r="AMH81" s="647"/>
      <c r="AMI81" s="647"/>
      <c r="AMJ81" s="647"/>
      <c r="AMK81" s="647"/>
      <c r="AML81" s="647"/>
      <c r="AMM81" s="647"/>
      <c r="AMN81" s="647"/>
      <c r="AMO81" s="647"/>
      <c r="AMP81" s="647"/>
      <c r="AMQ81" s="647"/>
      <c r="AMR81" s="647"/>
      <c r="AMS81" s="647"/>
      <c r="AMT81" s="647"/>
      <c r="AMU81" s="647"/>
      <c r="AMV81" s="647"/>
      <c r="AMW81" s="647"/>
      <c r="AMX81" s="647"/>
      <c r="AMY81" s="647"/>
      <c r="AMZ81" s="647"/>
      <c r="ANA81" s="647"/>
      <c r="ANB81" s="647"/>
      <c r="ANC81" s="647"/>
      <c r="AND81" s="647"/>
      <c r="ANE81" s="647"/>
      <c r="ANF81" s="647"/>
      <c r="ANG81" s="647"/>
      <c r="ANH81" s="647"/>
      <c r="ANI81" s="647"/>
      <c r="ANJ81" s="647"/>
      <c r="ANK81" s="647"/>
      <c r="ANL81" s="647"/>
      <c r="ANM81" s="647"/>
      <c r="ANN81" s="647"/>
      <c r="ANO81" s="647"/>
      <c r="ANP81" s="647"/>
      <c r="ANQ81" s="647"/>
      <c r="ANR81" s="647"/>
      <c r="ANS81" s="647"/>
      <c r="ANT81" s="647"/>
      <c r="ANU81" s="647"/>
      <c r="ANV81" s="647"/>
      <c r="ANW81" s="647"/>
      <c r="ANX81" s="647"/>
      <c r="ANY81" s="647"/>
      <c r="ANZ81" s="647"/>
      <c r="AOA81" s="647"/>
      <c r="AOB81" s="647"/>
      <c r="AOC81" s="647"/>
      <c r="AOD81" s="647"/>
      <c r="AOE81" s="647"/>
      <c r="AOF81" s="647"/>
      <c r="AOG81" s="647"/>
      <c r="AOH81" s="647"/>
      <c r="AOI81" s="647"/>
      <c r="AOJ81" s="647"/>
      <c r="AOK81" s="647"/>
      <c r="AOL81" s="647"/>
      <c r="AOM81" s="647"/>
      <c r="AON81" s="647"/>
      <c r="AOO81" s="647"/>
      <c r="AOP81" s="647"/>
      <c r="AOQ81" s="647"/>
      <c r="AOR81" s="647"/>
      <c r="AOS81" s="647"/>
      <c r="AOT81" s="647"/>
      <c r="AOU81" s="647"/>
      <c r="AOV81" s="647"/>
      <c r="AOW81" s="647"/>
      <c r="AOX81" s="647"/>
      <c r="AOY81" s="647"/>
      <c r="AOZ81" s="647"/>
      <c r="APA81" s="647"/>
      <c r="APB81" s="647"/>
      <c r="APC81" s="647"/>
      <c r="APD81" s="647"/>
      <c r="APE81" s="647"/>
      <c r="APF81" s="647"/>
      <c r="APG81" s="647"/>
      <c r="APH81" s="647"/>
      <c r="API81" s="647"/>
      <c r="APJ81" s="647"/>
      <c r="APK81" s="647"/>
      <c r="APL81" s="647"/>
      <c r="APM81" s="647"/>
      <c r="APN81" s="647"/>
      <c r="APO81" s="647"/>
      <c r="APP81" s="647"/>
      <c r="APQ81" s="647"/>
      <c r="APR81" s="647"/>
      <c r="APS81" s="647"/>
      <c r="APT81" s="647"/>
      <c r="APU81" s="647"/>
      <c r="APV81" s="647"/>
      <c r="APW81" s="647"/>
      <c r="APX81" s="647"/>
      <c r="APY81" s="647"/>
      <c r="APZ81" s="647"/>
      <c r="AQA81" s="647"/>
      <c r="AQB81" s="647"/>
      <c r="AQC81" s="647"/>
      <c r="AQD81" s="647"/>
      <c r="AQE81" s="647"/>
      <c r="AQF81" s="647"/>
      <c r="AQG81" s="647"/>
      <c r="AQH81" s="647"/>
      <c r="AQI81" s="647"/>
      <c r="AQJ81" s="647"/>
      <c r="AQK81" s="647"/>
      <c r="AQL81" s="647"/>
      <c r="AQM81" s="647"/>
      <c r="AQN81" s="647"/>
      <c r="AQO81" s="647"/>
      <c r="AQP81" s="647"/>
      <c r="AQQ81" s="647"/>
      <c r="AQR81" s="647"/>
      <c r="AQS81" s="647"/>
      <c r="AQT81" s="647"/>
      <c r="AQU81" s="647"/>
      <c r="AQV81" s="647"/>
      <c r="AQW81" s="647"/>
      <c r="AQX81" s="647"/>
      <c r="AQY81" s="647"/>
      <c r="AQZ81" s="647"/>
      <c r="ARA81" s="647"/>
      <c r="ARB81" s="647"/>
      <c r="ARC81" s="647"/>
      <c r="ARD81" s="647"/>
      <c r="ARE81" s="647"/>
      <c r="ARF81" s="647"/>
      <c r="ARG81" s="647"/>
      <c r="ARH81" s="647"/>
      <c r="ARI81" s="647"/>
      <c r="ARJ81" s="647"/>
      <c r="ARK81" s="647"/>
      <c r="ARL81" s="647"/>
      <c r="ARM81" s="647"/>
      <c r="ARN81" s="647"/>
      <c r="ARO81" s="647"/>
      <c r="ARP81" s="647"/>
      <c r="ARQ81" s="647"/>
      <c r="ARR81" s="647"/>
      <c r="ARS81" s="647"/>
      <c r="ART81" s="647"/>
      <c r="ARU81" s="647"/>
      <c r="ARV81" s="647"/>
      <c r="ARW81" s="647"/>
      <c r="ARX81" s="647"/>
      <c r="ARY81" s="647"/>
      <c r="ARZ81" s="647"/>
      <c r="ASA81" s="647"/>
      <c r="ASB81" s="647"/>
      <c r="ASC81" s="647"/>
      <c r="ASD81" s="647"/>
      <c r="ASE81" s="647"/>
      <c r="ASF81" s="647"/>
      <c r="ASG81" s="647"/>
      <c r="ASH81" s="647"/>
      <c r="ASI81" s="647"/>
      <c r="ASJ81" s="647"/>
      <c r="ASK81" s="647"/>
      <c r="ASL81" s="647"/>
      <c r="ASM81" s="647"/>
      <c r="ASN81" s="647"/>
      <c r="ASO81" s="647"/>
      <c r="ASP81" s="647"/>
      <c r="ASQ81" s="647"/>
      <c r="ASR81" s="647"/>
      <c r="ASS81" s="647"/>
      <c r="AST81" s="647"/>
      <c r="ASU81" s="647"/>
      <c r="ASV81" s="647"/>
      <c r="ASW81" s="647"/>
      <c r="ASX81" s="647"/>
      <c r="ASY81" s="647"/>
      <c r="ASZ81" s="647"/>
      <c r="ATA81" s="647"/>
      <c r="ATB81" s="647"/>
      <c r="ATC81" s="647"/>
      <c r="ATD81" s="647"/>
      <c r="ATE81" s="647"/>
      <c r="ATF81" s="647"/>
      <c r="ATG81" s="647"/>
      <c r="ATH81" s="647"/>
      <c r="ATI81" s="647"/>
      <c r="ATJ81" s="647"/>
      <c r="ATK81" s="647"/>
      <c r="ATL81" s="647"/>
      <c r="ATM81" s="647"/>
      <c r="ATN81" s="647"/>
      <c r="ATO81" s="647"/>
      <c r="ATP81" s="647"/>
      <c r="ATQ81" s="647"/>
      <c r="ATR81" s="647"/>
      <c r="ATS81" s="647"/>
      <c r="ATT81" s="647"/>
      <c r="ATU81" s="647"/>
      <c r="ATV81" s="647"/>
      <c r="ATW81" s="647"/>
      <c r="ATX81" s="647"/>
      <c r="ATY81" s="647"/>
      <c r="ATZ81" s="647"/>
      <c r="AUA81" s="647"/>
      <c r="AUB81" s="647"/>
      <c r="AUC81" s="647"/>
      <c r="AUD81" s="647"/>
      <c r="AUE81" s="647"/>
      <c r="AUF81" s="647"/>
      <c r="AUG81" s="647"/>
      <c r="AUH81" s="647"/>
      <c r="AUI81" s="647"/>
      <c r="AUJ81" s="647"/>
      <c r="AUK81" s="647"/>
      <c r="AUL81" s="647"/>
      <c r="AUM81" s="647"/>
      <c r="AUN81" s="647"/>
      <c r="AUO81" s="647"/>
      <c r="AUP81" s="647"/>
      <c r="AUQ81" s="647"/>
      <c r="AUR81" s="647"/>
      <c r="AUS81" s="647"/>
      <c r="AUT81" s="647"/>
      <c r="AUU81" s="647"/>
      <c r="AUV81" s="647"/>
      <c r="AUW81" s="647"/>
      <c r="AUX81" s="647"/>
      <c r="AUY81" s="647"/>
      <c r="AUZ81" s="647"/>
      <c r="AVA81" s="647"/>
      <c r="AVB81" s="647"/>
      <c r="AVC81" s="647"/>
      <c r="AVD81" s="647"/>
      <c r="AVE81" s="647"/>
      <c r="AVF81" s="647"/>
      <c r="AVG81" s="647"/>
      <c r="AVH81" s="647"/>
      <c r="AVI81" s="647"/>
      <c r="AVJ81" s="647"/>
      <c r="AVK81" s="647"/>
      <c r="AVL81" s="647"/>
      <c r="AVM81" s="647"/>
      <c r="AVN81" s="647"/>
      <c r="AVO81" s="647"/>
      <c r="AVP81" s="647"/>
      <c r="AVQ81" s="647"/>
      <c r="AVR81" s="647"/>
      <c r="AVS81" s="647"/>
      <c r="AVT81" s="647"/>
      <c r="AVU81" s="647"/>
      <c r="AVV81" s="647"/>
      <c r="AVW81" s="647"/>
      <c r="AVX81" s="647"/>
      <c r="AVY81" s="647"/>
      <c r="AVZ81" s="647"/>
      <c r="AWA81" s="647"/>
      <c r="AWB81" s="647"/>
      <c r="AWC81" s="647"/>
      <c r="AWD81" s="647"/>
      <c r="AWE81" s="647"/>
      <c r="AWF81" s="647"/>
      <c r="AWG81" s="647"/>
      <c r="AWH81" s="647"/>
      <c r="AWI81" s="647"/>
      <c r="AWJ81" s="647"/>
      <c r="AWK81" s="647"/>
      <c r="AWL81" s="647"/>
      <c r="AWM81" s="647"/>
      <c r="AWN81" s="647"/>
      <c r="AWO81" s="647"/>
      <c r="AWP81" s="647"/>
      <c r="AWQ81" s="647"/>
      <c r="AWR81" s="647"/>
      <c r="AWS81" s="647"/>
      <c r="AWT81" s="647"/>
      <c r="AWU81" s="647"/>
      <c r="AWV81" s="647"/>
      <c r="AWW81" s="647"/>
      <c r="AWX81" s="647"/>
      <c r="AWY81" s="647"/>
      <c r="AWZ81" s="647"/>
      <c r="AXA81" s="647"/>
      <c r="AXB81" s="647"/>
      <c r="AXC81" s="647"/>
      <c r="AXD81" s="647"/>
      <c r="AXE81" s="647"/>
      <c r="AXF81" s="647"/>
      <c r="AXG81" s="647"/>
      <c r="AXH81" s="647"/>
      <c r="AXI81" s="647"/>
      <c r="AXJ81" s="647"/>
      <c r="AXK81" s="647"/>
      <c r="AXL81" s="647"/>
      <c r="AXM81" s="647"/>
      <c r="AXN81" s="647"/>
      <c r="AXO81" s="647"/>
      <c r="AXP81" s="647"/>
      <c r="AXQ81" s="647"/>
      <c r="AXR81" s="647"/>
      <c r="AXS81" s="647"/>
      <c r="AXT81" s="647"/>
      <c r="AXU81" s="647"/>
      <c r="AXV81" s="647"/>
      <c r="AXW81" s="647"/>
      <c r="AXX81" s="647"/>
      <c r="AXY81" s="647"/>
      <c r="AXZ81" s="647"/>
      <c r="AYA81" s="647"/>
      <c r="AYB81" s="647"/>
      <c r="AYC81" s="647"/>
      <c r="AYD81" s="647"/>
      <c r="AYE81" s="647"/>
      <c r="AYF81" s="647"/>
      <c r="AYG81" s="647"/>
      <c r="AYH81" s="647"/>
      <c r="AYI81" s="647"/>
      <c r="AYJ81" s="647"/>
      <c r="AYK81" s="647"/>
      <c r="AYL81" s="647"/>
      <c r="AYM81" s="647"/>
      <c r="AYN81" s="647"/>
      <c r="AYO81" s="647"/>
      <c r="AYP81" s="647"/>
      <c r="AYQ81" s="647"/>
      <c r="AYR81" s="647"/>
      <c r="AYS81" s="647"/>
      <c r="AYT81" s="647"/>
      <c r="AYU81" s="647"/>
      <c r="AYV81" s="647"/>
      <c r="AYW81" s="647"/>
      <c r="AYX81" s="647"/>
      <c r="AYY81" s="647"/>
      <c r="AYZ81" s="647"/>
      <c r="AZA81" s="647"/>
      <c r="AZB81" s="647"/>
      <c r="AZC81" s="647"/>
      <c r="AZD81" s="647"/>
      <c r="AZE81" s="647"/>
      <c r="AZF81" s="647"/>
      <c r="AZG81" s="647"/>
      <c r="AZH81" s="647"/>
      <c r="AZI81" s="647"/>
      <c r="AZJ81" s="647"/>
      <c r="AZK81" s="647"/>
      <c r="AZL81" s="647"/>
      <c r="AZM81" s="647"/>
      <c r="AZN81" s="647"/>
      <c r="AZO81" s="647"/>
      <c r="AZP81" s="647"/>
      <c r="AZQ81" s="647"/>
      <c r="AZR81" s="647"/>
      <c r="AZS81" s="647"/>
      <c r="AZT81" s="647"/>
      <c r="AZU81" s="647"/>
      <c r="AZV81" s="647"/>
      <c r="AZW81" s="647"/>
      <c r="AZX81" s="647"/>
      <c r="AZY81" s="647"/>
      <c r="AZZ81" s="647"/>
      <c r="BAA81" s="647"/>
      <c r="BAB81" s="647"/>
      <c r="BAC81" s="647"/>
      <c r="BAD81" s="647"/>
      <c r="BAE81" s="647"/>
      <c r="BAF81" s="647"/>
      <c r="BAG81" s="647"/>
      <c r="BAH81" s="647"/>
      <c r="BAI81" s="647"/>
      <c r="BAJ81" s="647"/>
      <c r="BAK81" s="647"/>
      <c r="BAL81" s="647"/>
      <c r="BAM81" s="647"/>
      <c r="BAN81" s="647"/>
    </row>
    <row r="82" spans="1:1392" ht="24.75" customHeight="1" thickTop="1" thickBot="1">
      <c r="A82" s="649">
        <v>2</v>
      </c>
      <c r="B82" s="650" t="s">
        <v>382</v>
      </c>
      <c r="C82" s="650" t="s">
        <v>345</v>
      </c>
      <c r="D82" s="651" t="s">
        <v>345</v>
      </c>
      <c r="E82" s="650"/>
      <c r="F82" s="650"/>
      <c r="G82" s="649"/>
      <c r="H82" s="652" t="s">
        <v>826</v>
      </c>
      <c r="I82" s="653"/>
      <c r="J82" s="653"/>
      <c r="K82" s="653"/>
      <c r="L82" s="653"/>
      <c r="M82" s="653"/>
      <c r="N82" s="653"/>
      <c r="O82" s="653"/>
      <c r="P82" s="653"/>
      <c r="Q82" s="653"/>
      <c r="R82" s="653"/>
      <c r="S82" s="653"/>
      <c r="T82" s="653"/>
      <c r="U82" s="653"/>
      <c r="V82" s="653"/>
      <c r="W82" s="653"/>
      <c r="X82" s="653"/>
      <c r="Y82" s="653">
        <f t="shared" si="19"/>
        <v>0</v>
      </c>
      <c r="Z82" s="653">
        <f t="shared" si="19"/>
        <v>0</v>
      </c>
      <c r="AA82" s="653">
        <f t="shared" si="19"/>
        <v>0</v>
      </c>
      <c r="AB82" s="653">
        <f t="shared" si="19"/>
        <v>0</v>
      </c>
      <c r="AC82" s="654"/>
      <c r="AD82" s="639"/>
      <c r="AE82" s="639"/>
      <c r="AF82" s="639"/>
      <c r="AG82" s="639"/>
      <c r="AH82" s="639"/>
      <c r="AI82" s="639"/>
      <c r="AJ82" s="639"/>
      <c r="AK82" s="639"/>
      <c r="AL82" s="639"/>
      <c r="AM82" s="639"/>
      <c r="AN82" s="639"/>
      <c r="AO82" s="639"/>
      <c r="AP82" s="639"/>
      <c r="AQ82" s="639"/>
      <c r="AR82" s="639"/>
      <c r="AS82" s="639"/>
      <c r="AT82" s="639"/>
      <c r="AU82" s="639"/>
      <c r="AV82" s="639"/>
    </row>
    <row r="83" spans="1:1392" ht="24.75" customHeight="1" thickTop="1" thickBot="1">
      <c r="A83" s="649">
        <v>2</v>
      </c>
      <c r="B83" s="650" t="s">
        <v>382</v>
      </c>
      <c r="C83" s="650" t="s">
        <v>345</v>
      </c>
      <c r="D83" s="651" t="s">
        <v>358</v>
      </c>
      <c r="E83" s="650"/>
      <c r="F83" s="650"/>
      <c r="G83" s="649"/>
      <c r="H83" s="652" t="s">
        <v>827</v>
      </c>
      <c r="I83" s="653"/>
      <c r="J83" s="653"/>
      <c r="K83" s="653"/>
      <c r="L83" s="653"/>
      <c r="M83" s="653"/>
      <c r="N83" s="653"/>
      <c r="O83" s="653"/>
      <c r="P83" s="653"/>
      <c r="Q83" s="653"/>
      <c r="R83" s="653"/>
      <c r="S83" s="653"/>
      <c r="T83" s="653"/>
      <c r="U83" s="653"/>
      <c r="V83" s="653"/>
      <c r="W83" s="653"/>
      <c r="X83" s="653"/>
      <c r="Y83" s="653">
        <f t="shared" si="19"/>
        <v>0</v>
      </c>
      <c r="Z83" s="653">
        <f t="shared" si="19"/>
        <v>0</v>
      </c>
      <c r="AA83" s="653">
        <f t="shared" si="19"/>
        <v>0</v>
      </c>
      <c r="AB83" s="653">
        <f t="shared" si="19"/>
        <v>0</v>
      </c>
      <c r="AC83" s="654"/>
      <c r="AD83" s="639"/>
      <c r="AE83" s="639"/>
      <c r="AF83" s="639"/>
      <c r="AG83" s="639"/>
      <c r="AH83" s="639"/>
      <c r="AI83" s="639"/>
      <c r="AJ83" s="639"/>
      <c r="AK83" s="639"/>
      <c r="AL83" s="639"/>
      <c r="AM83" s="639"/>
      <c r="AN83" s="639"/>
      <c r="AO83" s="639"/>
      <c r="AP83" s="639"/>
      <c r="AQ83" s="639"/>
      <c r="AR83" s="639"/>
      <c r="AS83" s="639"/>
      <c r="AT83" s="639"/>
      <c r="AU83" s="639"/>
      <c r="AV83" s="639"/>
    </row>
    <row r="84" spans="1:1392" ht="24.75" customHeight="1" thickTop="1" thickBot="1">
      <c r="A84" s="649">
        <v>2</v>
      </c>
      <c r="B84" s="650" t="s">
        <v>382</v>
      </c>
      <c r="C84" s="650" t="s">
        <v>345</v>
      </c>
      <c r="D84" s="651" t="s">
        <v>382</v>
      </c>
      <c r="E84" s="650"/>
      <c r="F84" s="650"/>
      <c r="G84" s="649"/>
      <c r="H84" s="652" t="s">
        <v>812</v>
      </c>
      <c r="I84" s="653"/>
      <c r="J84" s="653"/>
      <c r="K84" s="653"/>
      <c r="L84" s="653"/>
      <c r="M84" s="653"/>
      <c r="N84" s="653"/>
      <c r="O84" s="653"/>
      <c r="P84" s="653"/>
      <c r="Q84" s="653"/>
      <c r="R84" s="653"/>
      <c r="S84" s="653"/>
      <c r="T84" s="653"/>
      <c r="U84" s="653"/>
      <c r="V84" s="653"/>
      <c r="W84" s="653"/>
      <c r="X84" s="653"/>
      <c r="Y84" s="653">
        <f t="shared" si="19"/>
        <v>0</v>
      </c>
      <c r="Z84" s="653">
        <f t="shared" si="19"/>
        <v>0</v>
      </c>
      <c r="AA84" s="653">
        <f t="shared" si="19"/>
        <v>0</v>
      </c>
      <c r="AB84" s="653">
        <f t="shared" si="19"/>
        <v>0</v>
      </c>
      <c r="AC84" s="654"/>
      <c r="AD84" s="639"/>
      <c r="AE84" s="639"/>
      <c r="AF84" s="639"/>
      <c r="AG84" s="639"/>
      <c r="AH84" s="639"/>
      <c r="AI84" s="639"/>
      <c r="AJ84" s="639"/>
      <c r="AK84" s="639"/>
      <c r="AL84" s="639"/>
      <c r="AM84" s="639"/>
      <c r="AN84" s="639"/>
      <c r="AO84" s="639"/>
      <c r="AP84" s="639"/>
      <c r="AQ84" s="639"/>
      <c r="AR84" s="639"/>
      <c r="AS84" s="639"/>
      <c r="AT84" s="639"/>
      <c r="AU84" s="639"/>
      <c r="AV84" s="639"/>
    </row>
    <row r="85" spans="1:1392" s="689" customFormat="1" ht="24.75" customHeight="1" thickTop="1" thickBot="1">
      <c r="A85" s="669">
        <v>2</v>
      </c>
      <c r="B85" s="670" t="s">
        <v>382</v>
      </c>
      <c r="C85" s="657" t="s">
        <v>358</v>
      </c>
      <c r="D85" s="657"/>
      <c r="E85" s="657"/>
      <c r="F85" s="657"/>
      <c r="G85" s="657"/>
      <c r="H85" s="658" t="s">
        <v>828</v>
      </c>
      <c r="I85" s="659">
        <f t="shared" ref="I85:L85" si="43">+I86+I87+I88+I89</f>
        <v>0</v>
      </c>
      <c r="J85" s="659">
        <f t="shared" si="43"/>
        <v>0</v>
      </c>
      <c r="K85" s="659">
        <f t="shared" si="43"/>
        <v>0</v>
      </c>
      <c r="L85" s="659">
        <f t="shared" si="43"/>
        <v>0</v>
      </c>
      <c r="M85" s="687"/>
      <c r="N85" s="687"/>
      <c r="O85" s="687"/>
      <c r="P85" s="687"/>
      <c r="Q85" s="687"/>
      <c r="R85" s="687"/>
      <c r="S85" s="687"/>
      <c r="T85" s="687"/>
      <c r="U85" s="687"/>
      <c r="V85" s="687"/>
      <c r="W85" s="687"/>
      <c r="X85" s="687"/>
      <c r="Y85" s="672">
        <f t="shared" si="19"/>
        <v>0</v>
      </c>
      <c r="Z85" s="672">
        <f t="shared" si="19"/>
        <v>0</v>
      </c>
      <c r="AA85" s="672">
        <f t="shared" si="19"/>
        <v>0</v>
      </c>
      <c r="AB85" s="672">
        <f t="shared" si="19"/>
        <v>0</v>
      </c>
      <c r="AC85" s="688"/>
      <c r="AD85" s="639"/>
      <c r="AE85" s="639"/>
      <c r="AF85" s="639"/>
      <c r="AG85" s="639"/>
      <c r="AH85" s="639"/>
      <c r="AI85" s="639"/>
      <c r="AJ85" s="639"/>
      <c r="AK85" s="639"/>
      <c r="AL85" s="639"/>
      <c r="AM85" s="639"/>
      <c r="AN85" s="639"/>
      <c r="AO85" s="639"/>
      <c r="AP85" s="639"/>
      <c r="AQ85" s="639"/>
      <c r="AR85" s="639"/>
      <c r="AS85" s="639"/>
      <c r="AT85" s="639"/>
      <c r="AU85" s="639"/>
      <c r="AV85" s="639"/>
      <c r="AW85" s="647"/>
      <c r="AX85" s="647"/>
      <c r="AY85" s="647"/>
      <c r="AZ85" s="647"/>
      <c r="BA85" s="647"/>
      <c r="BB85" s="647"/>
      <c r="BC85" s="647"/>
      <c r="BD85" s="647"/>
      <c r="BE85" s="647"/>
      <c r="BF85" s="647"/>
      <c r="BG85" s="647"/>
      <c r="BH85" s="647"/>
      <c r="BI85" s="647"/>
      <c r="BJ85" s="647"/>
      <c r="BK85" s="647"/>
      <c r="BL85" s="647"/>
      <c r="BM85" s="647"/>
      <c r="BN85" s="647"/>
      <c r="BO85" s="647"/>
      <c r="BP85" s="647"/>
      <c r="BQ85" s="647"/>
      <c r="BR85" s="647"/>
      <c r="BS85" s="647"/>
      <c r="BT85" s="647"/>
      <c r="BU85" s="647"/>
      <c r="BV85" s="647"/>
      <c r="BW85" s="647"/>
      <c r="BX85" s="647"/>
      <c r="BY85" s="647"/>
      <c r="BZ85" s="647"/>
      <c r="CA85" s="647"/>
      <c r="CB85" s="647"/>
      <c r="CC85" s="647"/>
      <c r="CD85" s="647"/>
      <c r="CE85" s="647"/>
      <c r="CF85" s="647"/>
      <c r="CG85" s="647"/>
      <c r="CH85" s="647"/>
      <c r="CI85" s="647"/>
      <c r="CJ85" s="647"/>
      <c r="CK85" s="647"/>
      <c r="CL85" s="647"/>
      <c r="CM85" s="647"/>
      <c r="CN85" s="647"/>
      <c r="CO85" s="647"/>
      <c r="CP85" s="647"/>
      <c r="CQ85" s="647"/>
      <c r="CR85" s="647"/>
      <c r="CS85" s="647"/>
      <c r="CT85" s="647"/>
      <c r="CU85" s="647"/>
      <c r="CV85" s="647"/>
      <c r="CW85" s="647"/>
      <c r="CX85" s="647"/>
      <c r="CY85" s="647"/>
      <c r="CZ85" s="647"/>
      <c r="DA85" s="647"/>
      <c r="DB85" s="647"/>
      <c r="DC85" s="647"/>
      <c r="DD85" s="647"/>
      <c r="DE85" s="647"/>
      <c r="DF85" s="647"/>
      <c r="DG85" s="647"/>
      <c r="DH85" s="647"/>
      <c r="DI85" s="647"/>
      <c r="DJ85" s="647"/>
      <c r="DK85" s="647"/>
      <c r="DL85" s="647"/>
      <c r="DM85" s="647"/>
      <c r="DN85" s="647"/>
      <c r="DO85" s="647"/>
      <c r="DP85" s="647"/>
      <c r="DQ85" s="647"/>
      <c r="DR85" s="647"/>
      <c r="DS85" s="647"/>
      <c r="DT85" s="647"/>
      <c r="DU85" s="647"/>
      <c r="DV85" s="647"/>
      <c r="DW85" s="647"/>
      <c r="DX85" s="647"/>
      <c r="DY85" s="647"/>
      <c r="DZ85" s="647"/>
      <c r="EA85" s="647"/>
      <c r="EB85" s="647"/>
      <c r="EC85" s="647"/>
      <c r="ED85" s="647"/>
      <c r="EE85" s="647"/>
      <c r="EF85" s="647"/>
      <c r="EG85" s="647"/>
      <c r="EH85" s="647"/>
      <c r="EI85" s="647"/>
      <c r="EJ85" s="647"/>
      <c r="EK85" s="647"/>
      <c r="EL85" s="647"/>
      <c r="EM85" s="647"/>
      <c r="EN85" s="647"/>
      <c r="EO85" s="647"/>
      <c r="EP85" s="647"/>
      <c r="EQ85" s="647"/>
      <c r="ER85" s="647"/>
      <c r="ES85" s="647"/>
      <c r="ET85" s="647"/>
      <c r="EU85" s="647"/>
      <c r="EV85" s="647"/>
      <c r="EW85" s="647"/>
      <c r="EX85" s="647"/>
      <c r="EY85" s="647"/>
      <c r="EZ85" s="647"/>
      <c r="FA85" s="647"/>
      <c r="FB85" s="647"/>
      <c r="FC85" s="647"/>
      <c r="FD85" s="647"/>
      <c r="FE85" s="647"/>
      <c r="FF85" s="647"/>
      <c r="FG85" s="647"/>
      <c r="FH85" s="647"/>
      <c r="FI85" s="647"/>
      <c r="FJ85" s="647"/>
      <c r="FK85" s="647"/>
      <c r="FL85" s="647"/>
      <c r="FM85" s="647"/>
      <c r="FN85" s="647"/>
      <c r="FO85" s="647"/>
      <c r="FP85" s="647"/>
      <c r="FQ85" s="647"/>
      <c r="FR85" s="647"/>
      <c r="FS85" s="647"/>
      <c r="FT85" s="647"/>
      <c r="FU85" s="647"/>
      <c r="FV85" s="647"/>
      <c r="FW85" s="647"/>
      <c r="FX85" s="647"/>
      <c r="FY85" s="647"/>
      <c r="FZ85" s="647"/>
      <c r="GA85" s="647"/>
      <c r="GB85" s="647"/>
      <c r="GC85" s="647"/>
      <c r="GD85" s="647"/>
      <c r="GE85" s="647"/>
      <c r="GF85" s="647"/>
      <c r="GG85" s="647"/>
      <c r="GH85" s="647"/>
      <c r="GI85" s="647"/>
      <c r="GJ85" s="647"/>
      <c r="GK85" s="647"/>
      <c r="GL85" s="647"/>
      <c r="GM85" s="647"/>
      <c r="GN85" s="647"/>
      <c r="GO85" s="647"/>
      <c r="GP85" s="647"/>
      <c r="GQ85" s="647"/>
      <c r="GR85" s="647"/>
      <c r="GS85" s="647"/>
      <c r="GT85" s="647"/>
      <c r="GU85" s="647"/>
      <c r="GV85" s="647"/>
      <c r="GW85" s="647"/>
      <c r="GX85" s="647"/>
      <c r="GY85" s="647"/>
      <c r="GZ85" s="647"/>
      <c r="HA85" s="647"/>
      <c r="HB85" s="647"/>
      <c r="HC85" s="647"/>
      <c r="HD85" s="647"/>
      <c r="HE85" s="647"/>
      <c r="HF85" s="647"/>
      <c r="HG85" s="647"/>
      <c r="HH85" s="647"/>
      <c r="HI85" s="647"/>
      <c r="HJ85" s="647"/>
      <c r="HK85" s="647"/>
      <c r="HL85" s="647"/>
      <c r="HM85" s="647"/>
      <c r="HN85" s="647"/>
      <c r="HO85" s="647"/>
      <c r="HP85" s="647"/>
      <c r="HQ85" s="647"/>
      <c r="HR85" s="647"/>
      <c r="HS85" s="647"/>
      <c r="HT85" s="647"/>
      <c r="HU85" s="647"/>
      <c r="HV85" s="647"/>
      <c r="HW85" s="647"/>
      <c r="HX85" s="647"/>
      <c r="HY85" s="647"/>
      <c r="HZ85" s="647"/>
      <c r="IA85" s="647"/>
      <c r="IB85" s="647"/>
      <c r="IC85" s="647"/>
      <c r="ID85" s="647"/>
      <c r="IE85" s="647"/>
      <c r="IF85" s="647"/>
      <c r="IG85" s="647"/>
      <c r="IH85" s="647"/>
      <c r="II85" s="647"/>
      <c r="IJ85" s="647"/>
      <c r="IK85" s="647"/>
      <c r="IL85" s="647"/>
      <c r="IM85" s="647"/>
      <c r="IN85" s="647"/>
      <c r="IO85" s="647"/>
      <c r="IP85" s="647"/>
      <c r="IQ85" s="647"/>
      <c r="IR85" s="647"/>
      <c r="IS85" s="647"/>
      <c r="IT85" s="647"/>
      <c r="IU85" s="647"/>
      <c r="IV85" s="647"/>
      <c r="IW85" s="647"/>
      <c r="IX85" s="647"/>
      <c r="IY85" s="647"/>
      <c r="IZ85" s="647"/>
      <c r="JA85" s="647"/>
      <c r="JB85" s="647"/>
      <c r="JC85" s="647"/>
      <c r="JD85" s="647"/>
      <c r="JE85" s="647"/>
      <c r="JF85" s="647"/>
      <c r="JG85" s="647"/>
      <c r="JH85" s="647"/>
      <c r="JI85" s="647"/>
      <c r="JJ85" s="647"/>
      <c r="JK85" s="647"/>
      <c r="JL85" s="647"/>
      <c r="JM85" s="647"/>
      <c r="JN85" s="647"/>
      <c r="JO85" s="647"/>
      <c r="JP85" s="647"/>
      <c r="JQ85" s="647"/>
      <c r="JR85" s="647"/>
      <c r="JS85" s="647"/>
      <c r="JT85" s="647"/>
      <c r="JU85" s="647"/>
      <c r="JV85" s="647"/>
      <c r="JW85" s="647"/>
      <c r="JX85" s="647"/>
      <c r="JY85" s="647"/>
      <c r="JZ85" s="647"/>
      <c r="KA85" s="647"/>
      <c r="KB85" s="647"/>
      <c r="KC85" s="647"/>
      <c r="KD85" s="647"/>
      <c r="KE85" s="647"/>
      <c r="KF85" s="647"/>
      <c r="KG85" s="647"/>
      <c r="KH85" s="647"/>
      <c r="KI85" s="647"/>
      <c r="KJ85" s="647"/>
      <c r="KK85" s="647"/>
      <c r="KL85" s="647"/>
      <c r="KM85" s="647"/>
      <c r="KN85" s="647"/>
      <c r="KO85" s="647"/>
      <c r="KP85" s="647"/>
      <c r="KQ85" s="647"/>
      <c r="KR85" s="647"/>
      <c r="KS85" s="647"/>
      <c r="KT85" s="647"/>
      <c r="KU85" s="647"/>
      <c r="KV85" s="647"/>
      <c r="KW85" s="647"/>
      <c r="KX85" s="647"/>
      <c r="KY85" s="647"/>
      <c r="KZ85" s="647"/>
      <c r="LA85" s="647"/>
      <c r="LB85" s="647"/>
      <c r="LC85" s="647"/>
      <c r="LD85" s="647"/>
      <c r="LE85" s="647"/>
      <c r="LF85" s="647"/>
      <c r="LG85" s="647"/>
      <c r="LH85" s="647"/>
      <c r="LI85" s="647"/>
      <c r="LJ85" s="647"/>
      <c r="LK85" s="647"/>
      <c r="LL85" s="647"/>
      <c r="LM85" s="647"/>
      <c r="LN85" s="647"/>
      <c r="LO85" s="647"/>
      <c r="LP85" s="647"/>
      <c r="LQ85" s="647"/>
      <c r="LR85" s="647"/>
      <c r="LS85" s="647"/>
      <c r="LT85" s="647"/>
      <c r="LU85" s="647"/>
      <c r="LV85" s="647"/>
      <c r="LW85" s="647"/>
      <c r="LX85" s="647"/>
      <c r="LY85" s="647"/>
      <c r="LZ85" s="647"/>
      <c r="MA85" s="647"/>
      <c r="MB85" s="647"/>
      <c r="MC85" s="647"/>
      <c r="MD85" s="647"/>
      <c r="ME85" s="647"/>
      <c r="MF85" s="647"/>
      <c r="MG85" s="647"/>
      <c r="MH85" s="647"/>
      <c r="MI85" s="647"/>
      <c r="MJ85" s="647"/>
      <c r="MK85" s="647"/>
      <c r="ML85" s="647"/>
      <c r="MM85" s="647"/>
      <c r="MN85" s="647"/>
      <c r="MO85" s="647"/>
      <c r="MP85" s="647"/>
      <c r="MQ85" s="647"/>
      <c r="MR85" s="647"/>
      <c r="MS85" s="647"/>
      <c r="MT85" s="647"/>
      <c r="MU85" s="647"/>
      <c r="MV85" s="647"/>
      <c r="MW85" s="647"/>
      <c r="MX85" s="647"/>
      <c r="MY85" s="647"/>
      <c r="MZ85" s="647"/>
      <c r="NA85" s="647"/>
      <c r="NB85" s="647"/>
      <c r="NC85" s="647"/>
      <c r="ND85" s="647"/>
      <c r="NE85" s="647"/>
      <c r="NF85" s="647"/>
      <c r="NG85" s="647"/>
      <c r="NH85" s="647"/>
      <c r="NI85" s="647"/>
      <c r="NJ85" s="647"/>
      <c r="NK85" s="647"/>
      <c r="NL85" s="647"/>
      <c r="NM85" s="647"/>
      <c r="NN85" s="647"/>
      <c r="NO85" s="647"/>
      <c r="NP85" s="647"/>
      <c r="NQ85" s="647"/>
      <c r="NR85" s="647"/>
      <c r="NS85" s="647"/>
      <c r="NT85" s="647"/>
      <c r="NU85" s="647"/>
      <c r="NV85" s="647"/>
      <c r="NW85" s="647"/>
      <c r="NX85" s="647"/>
      <c r="NY85" s="647"/>
      <c r="NZ85" s="647"/>
      <c r="OA85" s="647"/>
      <c r="OB85" s="647"/>
      <c r="OC85" s="647"/>
      <c r="OD85" s="647"/>
      <c r="OE85" s="647"/>
      <c r="OF85" s="647"/>
      <c r="OG85" s="647"/>
      <c r="OH85" s="647"/>
      <c r="OI85" s="647"/>
      <c r="OJ85" s="647"/>
      <c r="OK85" s="647"/>
      <c r="OL85" s="647"/>
      <c r="OM85" s="647"/>
      <c r="ON85" s="647"/>
      <c r="OO85" s="647"/>
      <c r="OP85" s="647"/>
      <c r="OQ85" s="647"/>
      <c r="OR85" s="647"/>
      <c r="OS85" s="647"/>
      <c r="OT85" s="647"/>
      <c r="OU85" s="647"/>
      <c r="OV85" s="647"/>
      <c r="OW85" s="647"/>
      <c r="OX85" s="647"/>
      <c r="OY85" s="647"/>
      <c r="OZ85" s="647"/>
      <c r="PA85" s="647"/>
      <c r="PB85" s="647"/>
      <c r="PC85" s="647"/>
      <c r="PD85" s="647"/>
      <c r="PE85" s="647"/>
      <c r="PF85" s="647"/>
      <c r="PG85" s="647"/>
      <c r="PH85" s="647"/>
      <c r="PI85" s="647"/>
      <c r="PJ85" s="647"/>
      <c r="PK85" s="647"/>
      <c r="PL85" s="647"/>
      <c r="PM85" s="647"/>
      <c r="PN85" s="647"/>
      <c r="PO85" s="647"/>
      <c r="PP85" s="647"/>
      <c r="PQ85" s="647"/>
      <c r="PR85" s="647"/>
      <c r="PS85" s="647"/>
      <c r="PT85" s="647"/>
      <c r="PU85" s="647"/>
      <c r="PV85" s="647"/>
      <c r="PW85" s="647"/>
      <c r="PX85" s="647"/>
      <c r="PY85" s="647"/>
      <c r="PZ85" s="647"/>
      <c r="QA85" s="647"/>
      <c r="QB85" s="647"/>
      <c r="QC85" s="647"/>
      <c r="QD85" s="647"/>
      <c r="QE85" s="647"/>
      <c r="QF85" s="647"/>
      <c r="QG85" s="647"/>
      <c r="QH85" s="647"/>
      <c r="QI85" s="647"/>
      <c r="QJ85" s="647"/>
      <c r="QK85" s="647"/>
      <c r="QL85" s="647"/>
      <c r="QM85" s="647"/>
      <c r="QN85" s="647"/>
      <c r="QO85" s="647"/>
      <c r="QP85" s="647"/>
      <c r="QQ85" s="647"/>
      <c r="QR85" s="647"/>
      <c r="QS85" s="647"/>
      <c r="QT85" s="647"/>
      <c r="QU85" s="647"/>
      <c r="QV85" s="647"/>
      <c r="QW85" s="647"/>
      <c r="QX85" s="647"/>
      <c r="QY85" s="647"/>
      <c r="QZ85" s="647"/>
      <c r="RA85" s="647"/>
      <c r="RB85" s="647"/>
      <c r="RC85" s="647"/>
      <c r="RD85" s="647"/>
      <c r="RE85" s="647"/>
      <c r="RF85" s="647"/>
      <c r="RG85" s="647"/>
      <c r="RH85" s="647"/>
      <c r="RI85" s="647"/>
      <c r="RJ85" s="647"/>
      <c r="RK85" s="647"/>
      <c r="RL85" s="647"/>
      <c r="RM85" s="647"/>
      <c r="RN85" s="647"/>
      <c r="RO85" s="647"/>
      <c r="RP85" s="647"/>
      <c r="RQ85" s="647"/>
      <c r="RR85" s="647"/>
      <c r="RS85" s="647"/>
      <c r="RT85" s="647"/>
      <c r="RU85" s="647"/>
      <c r="RV85" s="647"/>
      <c r="RW85" s="647"/>
      <c r="RX85" s="647"/>
      <c r="RY85" s="647"/>
      <c r="RZ85" s="647"/>
      <c r="SA85" s="647"/>
      <c r="SB85" s="647"/>
      <c r="SC85" s="647"/>
      <c r="SD85" s="647"/>
      <c r="SE85" s="647"/>
      <c r="SF85" s="647"/>
      <c r="SG85" s="647"/>
      <c r="SH85" s="647"/>
      <c r="SI85" s="647"/>
      <c r="SJ85" s="647"/>
      <c r="SK85" s="647"/>
      <c r="SL85" s="647"/>
      <c r="SM85" s="647"/>
      <c r="SN85" s="647"/>
      <c r="SO85" s="647"/>
      <c r="SP85" s="647"/>
      <c r="SQ85" s="647"/>
      <c r="SR85" s="647"/>
      <c r="SS85" s="647"/>
      <c r="ST85" s="647"/>
      <c r="SU85" s="647"/>
      <c r="SV85" s="647"/>
      <c r="SW85" s="647"/>
      <c r="SX85" s="647"/>
      <c r="SY85" s="647"/>
      <c r="SZ85" s="647"/>
      <c r="TA85" s="647"/>
      <c r="TB85" s="647"/>
      <c r="TC85" s="647"/>
      <c r="TD85" s="647"/>
      <c r="TE85" s="647"/>
      <c r="TF85" s="647"/>
      <c r="TG85" s="647"/>
      <c r="TH85" s="647"/>
      <c r="TI85" s="647"/>
      <c r="TJ85" s="647"/>
      <c r="TK85" s="647"/>
      <c r="TL85" s="647"/>
      <c r="TM85" s="647"/>
      <c r="TN85" s="647"/>
      <c r="TO85" s="647"/>
      <c r="TP85" s="647"/>
      <c r="TQ85" s="647"/>
      <c r="TR85" s="647"/>
      <c r="TS85" s="647"/>
      <c r="TT85" s="647"/>
      <c r="TU85" s="647"/>
      <c r="TV85" s="647"/>
      <c r="TW85" s="647"/>
      <c r="TX85" s="647"/>
      <c r="TY85" s="647"/>
      <c r="TZ85" s="647"/>
      <c r="UA85" s="647"/>
      <c r="UB85" s="647"/>
      <c r="UC85" s="647"/>
      <c r="UD85" s="647"/>
      <c r="UE85" s="647"/>
      <c r="UF85" s="647"/>
      <c r="UG85" s="647"/>
      <c r="UH85" s="647"/>
      <c r="UI85" s="647"/>
      <c r="UJ85" s="647"/>
      <c r="UK85" s="647"/>
      <c r="UL85" s="647"/>
      <c r="UM85" s="647"/>
      <c r="UN85" s="647"/>
      <c r="UO85" s="647"/>
      <c r="UP85" s="647"/>
      <c r="UQ85" s="647"/>
      <c r="UR85" s="647"/>
      <c r="US85" s="647"/>
      <c r="UT85" s="647"/>
      <c r="UU85" s="647"/>
      <c r="UV85" s="647"/>
      <c r="UW85" s="647"/>
      <c r="UX85" s="647"/>
      <c r="UY85" s="647"/>
      <c r="UZ85" s="647"/>
      <c r="VA85" s="647"/>
      <c r="VB85" s="647"/>
      <c r="VC85" s="647"/>
      <c r="VD85" s="647"/>
      <c r="VE85" s="647"/>
      <c r="VF85" s="647"/>
      <c r="VG85" s="647"/>
      <c r="VH85" s="647"/>
      <c r="VI85" s="647"/>
      <c r="VJ85" s="647"/>
      <c r="VK85" s="647"/>
      <c r="VL85" s="647"/>
      <c r="VM85" s="647"/>
      <c r="VN85" s="647"/>
      <c r="VO85" s="647"/>
      <c r="VP85" s="647"/>
      <c r="VQ85" s="647"/>
      <c r="VR85" s="647"/>
      <c r="VS85" s="647"/>
      <c r="VT85" s="647"/>
      <c r="VU85" s="647"/>
      <c r="VV85" s="647"/>
      <c r="VW85" s="647"/>
      <c r="VX85" s="647"/>
      <c r="VY85" s="647"/>
      <c r="VZ85" s="647"/>
      <c r="WA85" s="647"/>
      <c r="WB85" s="647"/>
      <c r="WC85" s="647"/>
      <c r="WD85" s="647"/>
      <c r="WE85" s="647"/>
      <c r="WF85" s="647"/>
      <c r="WG85" s="647"/>
      <c r="WH85" s="647"/>
      <c r="WI85" s="647"/>
      <c r="WJ85" s="647"/>
      <c r="WK85" s="647"/>
      <c r="WL85" s="647"/>
      <c r="WM85" s="647"/>
      <c r="WN85" s="647"/>
      <c r="WO85" s="647"/>
      <c r="WP85" s="647"/>
      <c r="WQ85" s="647"/>
      <c r="WR85" s="647"/>
      <c r="WS85" s="647"/>
      <c r="WT85" s="647"/>
      <c r="WU85" s="647"/>
      <c r="WV85" s="647"/>
      <c r="WW85" s="647"/>
      <c r="WX85" s="647"/>
      <c r="WY85" s="647"/>
      <c r="WZ85" s="647"/>
      <c r="XA85" s="647"/>
      <c r="XB85" s="647"/>
      <c r="XC85" s="647"/>
      <c r="XD85" s="647"/>
      <c r="XE85" s="647"/>
      <c r="XF85" s="647"/>
      <c r="XG85" s="647"/>
      <c r="XH85" s="647"/>
      <c r="XI85" s="647"/>
      <c r="XJ85" s="647"/>
      <c r="XK85" s="647"/>
      <c r="XL85" s="647"/>
      <c r="XM85" s="647"/>
      <c r="XN85" s="647"/>
      <c r="XO85" s="647"/>
      <c r="XP85" s="647"/>
      <c r="XQ85" s="647"/>
      <c r="XR85" s="647"/>
      <c r="XS85" s="647"/>
      <c r="XT85" s="647"/>
      <c r="XU85" s="647"/>
      <c r="XV85" s="647"/>
      <c r="XW85" s="647"/>
      <c r="XX85" s="647"/>
      <c r="XY85" s="647"/>
      <c r="XZ85" s="647"/>
      <c r="YA85" s="647"/>
      <c r="YB85" s="647"/>
      <c r="YC85" s="647"/>
      <c r="YD85" s="647"/>
      <c r="YE85" s="647"/>
      <c r="YF85" s="647"/>
      <c r="YG85" s="647"/>
      <c r="YH85" s="647"/>
      <c r="YI85" s="647"/>
      <c r="YJ85" s="647"/>
      <c r="YK85" s="647"/>
      <c r="YL85" s="647"/>
      <c r="YM85" s="647"/>
      <c r="YN85" s="647"/>
      <c r="YO85" s="647"/>
      <c r="YP85" s="647"/>
      <c r="YQ85" s="647"/>
      <c r="YR85" s="647"/>
      <c r="YS85" s="647"/>
      <c r="YT85" s="647"/>
      <c r="YU85" s="647"/>
      <c r="YV85" s="647"/>
      <c r="YW85" s="647"/>
      <c r="YX85" s="647"/>
      <c r="YY85" s="647"/>
      <c r="YZ85" s="647"/>
      <c r="ZA85" s="647"/>
      <c r="ZB85" s="647"/>
      <c r="ZC85" s="647"/>
      <c r="ZD85" s="647"/>
      <c r="ZE85" s="647"/>
      <c r="ZF85" s="647"/>
      <c r="ZG85" s="647"/>
      <c r="ZH85" s="647"/>
      <c r="ZI85" s="647"/>
      <c r="ZJ85" s="647"/>
      <c r="ZK85" s="647"/>
      <c r="ZL85" s="647"/>
      <c r="ZM85" s="647"/>
      <c r="ZN85" s="647"/>
      <c r="ZO85" s="647"/>
      <c r="ZP85" s="647"/>
      <c r="ZQ85" s="647"/>
      <c r="ZR85" s="647"/>
      <c r="ZS85" s="647"/>
      <c r="ZT85" s="647"/>
      <c r="ZU85" s="647"/>
      <c r="ZV85" s="647"/>
      <c r="ZW85" s="647"/>
      <c r="ZX85" s="647"/>
      <c r="ZY85" s="647"/>
      <c r="ZZ85" s="647"/>
      <c r="AAA85" s="647"/>
      <c r="AAB85" s="647"/>
      <c r="AAC85" s="647"/>
      <c r="AAD85" s="647"/>
      <c r="AAE85" s="647"/>
      <c r="AAF85" s="647"/>
      <c r="AAG85" s="647"/>
      <c r="AAH85" s="647"/>
      <c r="AAI85" s="647"/>
      <c r="AAJ85" s="647"/>
      <c r="AAK85" s="647"/>
      <c r="AAL85" s="647"/>
      <c r="AAM85" s="647"/>
      <c r="AAN85" s="647"/>
      <c r="AAO85" s="647"/>
      <c r="AAP85" s="647"/>
      <c r="AAQ85" s="647"/>
      <c r="AAR85" s="647"/>
      <c r="AAS85" s="647"/>
      <c r="AAT85" s="647"/>
      <c r="AAU85" s="647"/>
      <c r="AAV85" s="647"/>
      <c r="AAW85" s="647"/>
      <c r="AAX85" s="647"/>
      <c r="AAY85" s="647"/>
      <c r="AAZ85" s="647"/>
      <c r="ABA85" s="647"/>
      <c r="ABB85" s="647"/>
      <c r="ABC85" s="647"/>
      <c r="ABD85" s="647"/>
      <c r="ABE85" s="647"/>
      <c r="ABF85" s="647"/>
      <c r="ABG85" s="647"/>
      <c r="ABH85" s="647"/>
      <c r="ABI85" s="647"/>
      <c r="ABJ85" s="647"/>
      <c r="ABK85" s="647"/>
      <c r="ABL85" s="647"/>
      <c r="ABM85" s="647"/>
      <c r="ABN85" s="647"/>
      <c r="ABO85" s="647"/>
      <c r="ABP85" s="647"/>
      <c r="ABQ85" s="647"/>
      <c r="ABR85" s="647"/>
      <c r="ABS85" s="647"/>
      <c r="ABT85" s="647"/>
      <c r="ABU85" s="647"/>
      <c r="ABV85" s="647"/>
      <c r="ABW85" s="647"/>
      <c r="ABX85" s="647"/>
      <c r="ABY85" s="647"/>
      <c r="ABZ85" s="647"/>
      <c r="ACA85" s="647"/>
      <c r="ACB85" s="647"/>
      <c r="ACC85" s="647"/>
      <c r="ACD85" s="647"/>
      <c r="ACE85" s="647"/>
      <c r="ACF85" s="647"/>
      <c r="ACG85" s="647"/>
      <c r="ACH85" s="647"/>
      <c r="ACI85" s="647"/>
      <c r="ACJ85" s="647"/>
      <c r="ACK85" s="647"/>
      <c r="ACL85" s="647"/>
      <c r="ACM85" s="647"/>
      <c r="ACN85" s="647"/>
      <c r="ACO85" s="647"/>
      <c r="ACP85" s="647"/>
      <c r="ACQ85" s="647"/>
      <c r="ACR85" s="647"/>
      <c r="ACS85" s="647"/>
      <c r="ACT85" s="647"/>
      <c r="ACU85" s="647"/>
      <c r="ACV85" s="647"/>
      <c r="ACW85" s="647"/>
      <c r="ACX85" s="647"/>
      <c r="ACY85" s="647"/>
      <c r="ACZ85" s="647"/>
      <c r="ADA85" s="647"/>
      <c r="ADB85" s="647"/>
      <c r="ADC85" s="647"/>
      <c r="ADD85" s="647"/>
      <c r="ADE85" s="647"/>
      <c r="ADF85" s="647"/>
      <c r="ADG85" s="647"/>
      <c r="ADH85" s="647"/>
      <c r="ADI85" s="647"/>
      <c r="ADJ85" s="647"/>
      <c r="ADK85" s="647"/>
      <c r="ADL85" s="647"/>
      <c r="ADM85" s="647"/>
      <c r="ADN85" s="647"/>
      <c r="ADO85" s="647"/>
      <c r="ADP85" s="647"/>
      <c r="ADQ85" s="647"/>
      <c r="ADR85" s="647"/>
      <c r="ADS85" s="647"/>
      <c r="ADT85" s="647"/>
      <c r="ADU85" s="647"/>
      <c r="ADV85" s="647"/>
      <c r="ADW85" s="647"/>
      <c r="ADX85" s="647"/>
      <c r="ADY85" s="647"/>
      <c r="ADZ85" s="647"/>
      <c r="AEA85" s="647"/>
      <c r="AEB85" s="647"/>
      <c r="AEC85" s="647"/>
      <c r="AED85" s="647"/>
      <c r="AEE85" s="647"/>
      <c r="AEF85" s="647"/>
      <c r="AEG85" s="647"/>
      <c r="AEH85" s="647"/>
      <c r="AEI85" s="647"/>
      <c r="AEJ85" s="647"/>
      <c r="AEK85" s="647"/>
      <c r="AEL85" s="647"/>
      <c r="AEM85" s="647"/>
      <c r="AEN85" s="647"/>
      <c r="AEO85" s="647"/>
      <c r="AEP85" s="647"/>
      <c r="AEQ85" s="647"/>
      <c r="AER85" s="647"/>
      <c r="AES85" s="647"/>
      <c r="AET85" s="647"/>
      <c r="AEU85" s="647"/>
      <c r="AEV85" s="647"/>
      <c r="AEW85" s="647"/>
      <c r="AEX85" s="647"/>
      <c r="AEY85" s="647"/>
      <c r="AEZ85" s="647"/>
      <c r="AFA85" s="647"/>
      <c r="AFB85" s="647"/>
      <c r="AFC85" s="647"/>
      <c r="AFD85" s="647"/>
      <c r="AFE85" s="647"/>
      <c r="AFF85" s="647"/>
      <c r="AFG85" s="647"/>
      <c r="AFH85" s="647"/>
      <c r="AFI85" s="647"/>
      <c r="AFJ85" s="647"/>
      <c r="AFK85" s="647"/>
      <c r="AFL85" s="647"/>
      <c r="AFM85" s="647"/>
      <c r="AFN85" s="647"/>
      <c r="AFO85" s="647"/>
      <c r="AFP85" s="647"/>
      <c r="AFQ85" s="647"/>
      <c r="AFR85" s="647"/>
      <c r="AFS85" s="647"/>
      <c r="AFT85" s="647"/>
      <c r="AFU85" s="647"/>
      <c r="AFV85" s="647"/>
      <c r="AFW85" s="647"/>
      <c r="AFX85" s="647"/>
      <c r="AFY85" s="647"/>
      <c r="AFZ85" s="647"/>
      <c r="AGA85" s="647"/>
      <c r="AGB85" s="647"/>
      <c r="AGC85" s="647"/>
      <c r="AGD85" s="647"/>
      <c r="AGE85" s="647"/>
      <c r="AGF85" s="647"/>
      <c r="AGG85" s="647"/>
      <c r="AGH85" s="647"/>
      <c r="AGI85" s="647"/>
      <c r="AGJ85" s="647"/>
      <c r="AGK85" s="647"/>
      <c r="AGL85" s="647"/>
      <c r="AGM85" s="647"/>
      <c r="AGN85" s="647"/>
      <c r="AGO85" s="647"/>
      <c r="AGP85" s="647"/>
      <c r="AGQ85" s="647"/>
      <c r="AGR85" s="647"/>
      <c r="AGS85" s="647"/>
      <c r="AGT85" s="647"/>
      <c r="AGU85" s="647"/>
      <c r="AGV85" s="647"/>
      <c r="AGW85" s="647"/>
      <c r="AGX85" s="647"/>
      <c r="AGY85" s="647"/>
      <c r="AGZ85" s="647"/>
      <c r="AHA85" s="647"/>
      <c r="AHB85" s="647"/>
      <c r="AHC85" s="647"/>
      <c r="AHD85" s="647"/>
      <c r="AHE85" s="647"/>
      <c r="AHF85" s="647"/>
      <c r="AHG85" s="647"/>
      <c r="AHH85" s="647"/>
      <c r="AHI85" s="647"/>
      <c r="AHJ85" s="647"/>
      <c r="AHK85" s="647"/>
      <c r="AHL85" s="647"/>
      <c r="AHM85" s="647"/>
      <c r="AHN85" s="647"/>
      <c r="AHO85" s="647"/>
      <c r="AHP85" s="647"/>
      <c r="AHQ85" s="647"/>
      <c r="AHR85" s="647"/>
      <c r="AHS85" s="647"/>
      <c r="AHT85" s="647"/>
      <c r="AHU85" s="647"/>
      <c r="AHV85" s="647"/>
      <c r="AHW85" s="647"/>
      <c r="AHX85" s="647"/>
      <c r="AHY85" s="647"/>
      <c r="AHZ85" s="647"/>
      <c r="AIA85" s="647"/>
      <c r="AIB85" s="647"/>
      <c r="AIC85" s="647"/>
      <c r="AID85" s="647"/>
      <c r="AIE85" s="647"/>
      <c r="AIF85" s="647"/>
      <c r="AIG85" s="647"/>
      <c r="AIH85" s="647"/>
      <c r="AII85" s="647"/>
      <c r="AIJ85" s="647"/>
      <c r="AIK85" s="647"/>
      <c r="AIL85" s="647"/>
      <c r="AIM85" s="647"/>
      <c r="AIN85" s="647"/>
      <c r="AIO85" s="647"/>
      <c r="AIP85" s="647"/>
      <c r="AIQ85" s="647"/>
      <c r="AIR85" s="647"/>
      <c r="AIS85" s="647"/>
      <c r="AIT85" s="647"/>
      <c r="AIU85" s="647"/>
      <c r="AIV85" s="647"/>
      <c r="AIW85" s="647"/>
      <c r="AIX85" s="647"/>
      <c r="AIY85" s="647"/>
      <c r="AIZ85" s="647"/>
      <c r="AJA85" s="647"/>
      <c r="AJB85" s="647"/>
      <c r="AJC85" s="647"/>
      <c r="AJD85" s="647"/>
      <c r="AJE85" s="647"/>
      <c r="AJF85" s="647"/>
      <c r="AJG85" s="647"/>
      <c r="AJH85" s="647"/>
      <c r="AJI85" s="647"/>
      <c r="AJJ85" s="647"/>
      <c r="AJK85" s="647"/>
      <c r="AJL85" s="647"/>
      <c r="AJM85" s="647"/>
      <c r="AJN85" s="647"/>
      <c r="AJO85" s="647"/>
      <c r="AJP85" s="647"/>
      <c r="AJQ85" s="647"/>
      <c r="AJR85" s="647"/>
      <c r="AJS85" s="647"/>
      <c r="AJT85" s="647"/>
      <c r="AJU85" s="647"/>
      <c r="AJV85" s="647"/>
      <c r="AJW85" s="647"/>
      <c r="AJX85" s="647"/>
      <c r="AJY85" s="647"/>
      <c r="AJZ85" s="647"/>
      <c r="AKA85" s="647"/>
      <c r="AKB85" s="647"/>
      <c r="AKC85" s="647"/>
      <c r="AKD85" s="647"/>
      <c r="AKE85" s="647"/>
      <c r="AKF85" s="647"/>
      <c r="AKG85" s="647"/>
      <c r="AKH85" s="647"/>
      <c r="AKI85" s="647"/>
      <c r="AKJ85" s="647"/>
      <c r="AKK85" s="647"/>
      <c r="AKL85" s="647"/>
      <c r="AKM85" s="647"/>
      <c r="AKN85" s="647"/>
      <c r="AKO85" s="647"/>
      <c r="AKP85" s="647"/>
      <c r="AKQ85" s="647"/>
      <c r="AKR85" s="647"/>
      <c r="AKS85" s="647"/>
      <c r="AKT85" s="647"/>
      <c r="AKU85" s="647"/>
      <c r="AKV85" s="647"/>
      <c r="AKW85" s="647"/>
      <c r="AKX85" s="647"/>
      <c r="AKY85" s="647"/>
      <c r="AKZ85" s="647"/>
      <c r="ALA85" s="647"/>
      <c r="ALB85" s="647"/>
      <c r="ALC85" s="647"/>
      <c r="ALD85" s="647"/>
      <c r="ALE85" s="647"/>
      <c r="ALF85" s="647"/>
      <c r="ALG85" s="647"/>
      <c r="ALH85" s="647"/>
      <c r="ALI85" s="647"/>
      <c r="ALJ85" s="647"/>
      <c r="ALK85" s="647"/>
      <c r="ALL85" s="647"/>
      <c r="ALM85" s="647"/>
      <c r="ALN85" s="647"/>
      <c r="ALO85" s="647"/>
      <c r="ALP85" s="647"/>
      <c r="ALQ85" s="647"/>
      <c r="ALR85" s="647"/>
      <c r="ALS85" s="647"/>
      <c r="ALT85" s="647"/>
      <c r="ALU85" s="647"/>
      <c r="ALV85" s="647"/>
      <c r="ALW85" s="647"/>
      <c r="ALX85" s="647"/>
      <c r="ALY85" s="647"/>
      <c r="ALZ85" s="647"/>
      <c r="AMA85" s="647"/>
      <c r="AMB85" s="647"/>
      <c r="AMC85" s="647"/>
      <c r="AMD85" s="647"/>
      <c r="AME85" s="647"/>
      <c r="AMF85" s="647"/>
      <c r="AMG85" s="647"/>
      <c r="AMH85" s="647"/>
      <c r="AMI85" s="647"/>
      <c r="AMJ85" s="647"/>
      <c r="AMK85" s="647"/>
      <c r="AML85" s="647"/>
      <c r="AMM85" s="647"/>
      <c r="AMN85" s="647"/>
      <c r="AMO85" s="647"/>
      <c r="AMP85" s="647"/>
      <c r="AMQ85" s="647"/>
      <c r="AMR85" s="647"/>
      <c r="AMS85" s="647"/>
      <c r="AMT85" s="647"/>
      <c r="AMU85" s="647"/>
      <c r="AMV85" s="647"/>
      <c r="AMW85" s="647"/>
      <c r="AMX85" s="647"/>
      <c r="AMY85" s="647"/>
      <c r="AMZ85" s="647"/>
      <c r="ANA85" s="647"/>
      <c r="ANB85" s="647"/>
      <c r="ANC85" s="647"/>
      <c r="AND85" s="647"/>
      <c r="ANE85" s="647"/>
      <c r="ANF85" s="647"/>
      <c r="ANG85" s="647"/>
      <c r="ANH85" s="647"/>
      <c r="ANI85" s="647"/>
      <c r="ANJ85" s="647"/>
      <c r="ANK85" s="647"/>
      <c r="ANL85" s="647"/>
      <c r="ANM85" s="647"/>
      <c r="ANN85" s="647"/>
      <c r="ANO85" s="647"/>
      <c r="ANP85" s="647"/>
      <c r="ANQ85" s="647"/>
      <c r="ANR85" s="647"/>
      <c r="ANS85" s="647"/>
      <c r="ANT85" s="647"/>
      <c r="ANU85" s="647"/>
      <c r="ANV85" s="647"/>
      <c r="ANW85" s="647"/>
      <c r="ANX85" s="647"/>
      <c r="ANY85" s="647"/>
      <c r="ANZ85" s="647"/>
      <c r="AOA85" s="647"/>
      <c r="AOB85" s="647"/>
      <c r="AOC85" s="647"/>
      <c r="AOD85" s="647"/>
      <c r="AOE85" s="647"/>
      <c r="AOF85" s="647"/>
      <c r="AOG85" s="647"/>
      <c r="AOH85" s="647"/>
      <c r="AOI85" s="647"/>
      <c r="AOJ85" s="647"/>
      <c r="AOK85" s="647"/>
      <c r="AOL85" s="647"/>
      <c r="AOM85" s="647"/>
      <c r="AON85" s="647"/>
      <c r="AOO85" s="647"/>
      <c r="AOP85" s="647"/>
      <c r="AOQ85" s="647"/>
      <c r="AOR85" s="647"/>
      <c r="AOS85" s="647"/>
      <c r="AOT85" s="647"/>
      <c r="AOU85" s="647"/>
      <c r="AOV85" s="647"/>
      <c r="AOW85" s="647"/>
      <c r="AOX85" s="647"/>
      <c r="AOY85" s="647"/>
      <c r="AOZ85" s="647"/>
      <c r="APA85" s="647"/>
      <c r="APB85" s="647"/>
      <c r="APC85" s="647"/>
      <c r="APD85" s="647"/>
      <c r="APE85" s="647"/>
      <c r="APF85" s="647"/>
      <c r="APG85" s="647"/>
      <c r="APH85" s="647"/>
      <c r="API85" s="647"/>
      <c r="APJ85" s="647"/>
      <c r="APK85" s="647"/>
      <c r="APL85" s="647"/>
      <c r="APM85" s="647"/>
      <c r="APN85" s="647"/>
      <c r="APO85" s="647"/>
      <c r="APP85" s="647"/>
      <c r="APQ85" s="647"/>
      <c r="APR85" s="647"/>
      <c r="APS85" s="647"/>
      <c r="APT85" s="647"/>
      <c r="APU85" s="647"/>
      <c r="APV85" s="647"/>
      <c r="APW85" s="647"/>
      <c r="APX85" s="647"/>
      <c r="APY85" s="647"/>
      <c r="APZ85" s="647"/>
      <c r="AQA85" s="647"/>
      <c r="AQB85" s="647"/>
      <c r="AQC85" s="647"/>
      <c r="AQD85" s="647"/>
      <c r="AQE85" s="647"/>
      <c r="AQF85" s="647"/>
      <c r="AQG85" s="647"/>
      <c r="AQH85" s="647"/>
      <c r="AQI85" s="647"/>
      <c r="AQJ85" s="647"/>
      <c r="AQK85" s="647"/>
      <c r="AQL85" s="647"/>
      <c r="AQM85" s="647"/>
      <c r="AQN85" s="647"/>
      <c r="AQO85" s="647"/>
      <c r="AQP85" s="647"/>
      <c r="AQQ85" s="647"/>
      <c r="AQR85" s="647"/>
      <c r="AQS85" s="647"/>
      <c r="AQT85" s="647"/>
      <c r="AQU85" s="647"/>
      <c r="AQV85" s="647"/>
      <c r="AQW85" s="647"/>
      <c r="AQX85" s="647"/>
      <c r="AQY85" s="647"/>
      <c r="AQZ85" s="647"/>
      <c r="ARA85" s="647"/>
      <c r="ARB85" s="647"/>
      <c r="ARC85" s="647"/>
      <c r="ARD85" s="647"/>
      <c r="ARE85" s="647"/>
      <c r="ARF85" s="647"/>
      <c r="ARG85" s="647"/>
      <c r="ARH85" s="647"/>
      <c r="ARI85" s="647"/>
      <c r="ARJ85" s="647"/>
      <c r="ARK85" s="647"/>
      <c r="ARL85" s="647"/>
      <c r="ARM85" s="647"/>
      <c r="ARN85" s="647"/>
      <c r="ARO85" s="647"/>
      <c r="ARP85" s="647"/>
      <c r="ARQ85" s="647"/>
      <c r="ARR85" s="647"/>
      <c r="ARS85" s="647"/>
      <c r="ART85" s="647"/>
      <c r="ARU85" s="647"/>
      <c r="ARV85" s="647"/>
      <c r="ARW85" s="647"/>
      <c r="ARX85" s="647"/>
      <c r="ARY85" s="647"/>
      <c r="ARZ85" s="647"/>
      <c r="ASA85" s="647"/>
      <c r="ASB85" s="647"/>
      <c r="ASC85" s="647"/>
      <c r="ASD85" s="647"/>
      <c r="ASE85" s="647"/>
      <c r="ASF85" s="647"/>
      <c r="ASG85" s="647"/>
      <c r="ASH85" s="647"/>
      <c r="ASI85" s="647"/>
      <c r="ASJ85" s="647"/>
      <c r="ASK85" s="647"/>
      <c r="ASL85" s="647"/>
      <c r="ASM85" s="647"/>
      <c r="ASN85" s="647"/>
      <c r="ASO85" s="647"/>
      <c r="ASP85" s="647"/>
      <c r="ASQ85" s="647"/>
      <c r="ASR85" s="647"/>
      <c r="ASS85" s="647"/>
      <c r="AST85" s="647"/>
      <c r="ASU85" s="647"/>
      <c r="ASV85" s="647"/>
      <c r="ASW85" s="647"/>
      <c r="ASX85" s="647"/>
      <c r="ASY85" s="647"/>
      <c r="ASZ85" s="647"/>
      <c r="ATA85" s="647"/>
      <c r="ATB85" s="647"/>
      <c r="ATC85" s="647"/>
      <c r="ATD85" s="647"/>
      <c r="ATE85" s="647"/>
      <c r="ATF85" s="647"/>
      <c r="ATG85" s="647"/>
      <c r="ATH85" s="647"/>
      <c r="ATI85" s="647"/>
      <c r="ATJ85" s="647"/>
      <c r="ATK85" s="647"/>
      <c r="ATL85" s="647"/>
      <c r="ATM85" s="647"/>
      <c r="ATN85" s="647"/>
      <c r="ATO85" s="647"/>
      <c r="ATP85" s="647"/>
      <c r="ATQ85" s="647"/>
      <c r="ATR85" s="647"/>
      <c r="ATS85" s="647"/>
      <c r="ATT85" s="647"/>
      <c r="ATU85" s="647"/>
      <c r="ATV85" s="647"/>
      <c r="ATW85" s="647"/>
      <c r="ATX85" s="647"/>
      <c r="ATY85" s="647"/>
      <c r="ATZ85" s="647"/>
      <c r="AUA85" s="647"/>
      <c r="AUB85" s="647"/>
      <c r="AUC85" s="647"/>
      <c r="AUD85" s="647"/>
      <c r="AUE85" s="647"/>
      <c r="AUF85" s="647"/>
      <c r="AUG85" s="647"/>
      <c r="AUH85" s="647"/>
      <c r="AUI85" s="647"/>
      <c r="AUJ85" s="647"/>
      <c r="AUK85" s="647"/>
      <c r="AUL85" s="647"/>
      <c r="AUM85" s="647"/>
      <c r="AUN85" s="647"/>
      <c r="AUO85" s="647"/>
      <c r="AUP85" s="647"/>
      <c r="AUQ85" s="647"/>
      <c r="AUR85" s="647"/>
      <c r="AUS85" s="647"/>
      <c r="AUT85" s="647"/>
      <c r="AUU85" s="647"/>
      <c r="AUV85" s="647"/>
      <c r="AUW85" s="647"/>
      <c r="AUX85" s="647"/>
      <c r="AUY85" s="647"/>
      <c r="AUZ85" s="647"/>
      <c r="AVA85" s="647"/>
      <c r="AVB85" s="647"/>
      <c r="AVC85" s="647"/>
      <c r="AVD85" s="647"/>
      <c r="AVE85" s="647"/>
      <c r="AVF85" s="647"/>
      <c r="AVG85" s="647"/>
      <c r="AVH85" s="647"/>
      <c r="AVI85" s="647"/>
      <c r="AVJ85" s="647"/>
      <c r="AVK85" s="647"/>
      <c r="AVL85" s="647"/>
      <c r="AVM85" s="647"/>
      <c r="AVN85" s="647"/>
      <c r="AVO85" s="647"/>
      <c r="AVP85" s="647"/>
      <c r="AVQ85" s="647"/>
      <c r="AVR85" s="647"/>
      <c r="AVS85" s="647"/>
      <c r="AVT85" s="647"/>
      <c r="AVU85" s="647"/>
      <c r="AVV85" s="647"/>
      <c r="AVW85" s="647"/>
      <c r="AVX85" s="647"/>
      <c r="AVY85" s="647"/>
      <c r="AVZ85" s="647"/>
      <c r="AWA85" s="647"/>
      <c r="AWB85" s="647"/>
      <c r="AWC85" s="647"/>
      <c r="AWD85" s="647"/>
      <c r="AWE85" s="647"/>
      <c r="AWF85" s="647"/>
      <c r="AWG85" s="647"/>
      <c r="AWH85" s="647"/>
      <c r="AWI85" s="647"/>
      <c r="AWJ85" s="647"/>
      <c r="AWK85" s="647"/>
      <c r="AWL85" s="647"/>
      <c r="AWM85" s="647"/>
      <c r="AWN85" s="647"/>
      <c r="AWO85" s="647"/>
      <c r="AWP85" s="647"/>
      <c r="AWQ85" s="647"/>
      <c r="AWR85" s="647"/>
      <c r="AWS85" s="647"/>
      <c r="AWT85" s="647"/>
      <c r="AWU85" s="647"/>
      <c r="AWV85" s="647"/>
      <c r="AWW85" s="647"/>
      <c r="AWX85" s="647"/>
      <c r="AWY85" s="647"/>
      <c r="AWZ85" s="647"/>
      <c r="AXA85" s="647"/>
      <c r="AXB85" s="647"/>
      <c r="AXC85" s="647"/>
      <c r="AXD85" s="647"/>
      <c r="AXE85" s="647"/>
      <c r="AXF85" s="647"/>
      <c r="AXG85" s="647"/>
      <c r="AXH85" s="647"/>
      <c r="AXI85" s="647"/>
      <c r="AXJ85" s="647"/>
      <c r="AXK85" s="647"/>
      <c r="AXL85" s="647"/>
      <c r="AXM85" s="647"/>
      <c r="AXN85" s="647"/>
      <c r="AXO85" s="647"/>
      <c r="AXP85" s="647"/>
      <c r="AXQ85" s="647"/>
      <c r="AXR85" s="647"/>
      <c r="AXS85" s="647"/>
      <c r="AXT85" s="647"/>
      <c r="AXU85" s="647"/>
      <c r="AXV85" s="647"/>
      <c r="AXW85" s="647"/>
      <c r="AXX85" s="647"/>
      <c r="AXY85" s="647"/>
      <c r="AXZ85" s="647"/>
      <c r="AYA85" s="647"/>
      <c r="AYB85" s="647"/>
      <c r="AYC85" s="647"/>
      <c r="AYD85" s="647"/>
      <c r="AYE85" s="647"/>
      <c r="AYF85" s="647"/>
      <c r="AYG85" s="647"/>
      <c r="AYH85" s="647"/>
      <c r="AYI85" s="647"/>
      <c r="AYJ85" s="647"/>
      <c r="AYK85" s="647"/>
      <c r="AYL85" s="647"/>
      <c r="AYM85" s="647"/>
      <c r="AYN85" s="647"/>
      <c r="AYO85" s="647"/>
      <c r="AYP85" s="647"/>
      <c r="AYQ85" s="647"/>
      <c r="AYR85" s="647"/>
      <c r="AYS85" s="647"/>
      <c r="AYT85" s="647"/>
      <c r="AYU85" s="647"/>
      <c r="AYV85" s="647"/>
      <c r="AYW85" s="647"/>
      <c r="AYX85" s="647"/>
      <c r="AYY85" s="647"/>
      <c r="AYZ85" s="647"/>
      <c r="AZA85" s="647"/>
      <c r="AZB85" s="647"/>
      <c r="AZC85" s="647"/>
      <c r="AZD85" s="647"/>
      <c r="AZE85" s="647"/>
      <c r="AZF85" s="647"/>
      <c r="AZG85" s="647"/>
      <c r="AZH85" s="647"/>
      <c r="AZI85" s="647"/>
      <c r="AZJ85" s="647"/>
      <c r="AZK85" s="647"/>
      <c r="AZL85" s="647"/>
      <c r="AZM85" s="647"/>
      <c r="AZN85" s="647"/>
      <c r="AZO85" s="647"/>
      <c r="AZP85" s="647"/>
      <c r="AZQ85" s="647"/>
      <c r="AZR85" s="647"/>
      <c r="AZS85" s="647"/>
      <c r="AZT85" s="647"/>
      <c r="AZU85" s="647"/>
      <c r="AZV85" s="647"/>
      <c r="AZW85" s="647"/>
      <c r="AZX85" s="647"/>
      <c r="AZY85" s="647"/>
      <c r="AZZ85" s="647"/>
      <c r="BAA85" s="647"/>
      <c r="BAB85" s="647"/>
      <c r="BAC85" s="647"/>
      <c r="BAD85" s="647"/>
      <c r="BAE85" s="647"/>
      <c r="BAF85" s="647"/>
      <c r="BAG85" s="647"/>
      <c r="BAH85" s="647"/>
      <c r="BAI85" s="647"/>
      <c r="BAJ85" s="647"/>
      <c r="BAK85" s="647"/>
      <c r="BAL85" s="647"/>
      <c r="BAM85" s="647"/>
      <c r="BAN85" s="647"/>
    </row>
    <row r="86" spans="1:1392" ht="24.75" customHeight="1" thickTop="1" thickBot="1">
      <c r="A86" s="649">
        <v>2</v>
      </c>
      <c r="B86" s="650" t="s">
        <v>382</v>
      </c>
      <c r="C86" s="650" t="s">
        <v>358</v>
      </c>
      <c r="D86" s="650" t="s">
        <v>345</v>
      </c>
      <c r="E86" s="650"/>
      <c r="F86" s="650"/>
      <c r="G86" s="649"/>
      <c r="H86" s="652" t="s">
        <v>828</v>
      </c>
      <c r="I86" s="653"/>
      <c r="J86" s="653"/>
      <c r="K86" s="653"/>
      <c r="L86" s="653"/>
      <c r="M86" s="653"/>
      <c r="N86" s="653"/>
      <c r="O86" s="653"/>
      <c r="P86" s="653"/>
      <c r="Q86" s="653"/>
      <c r="R86" s="653"/>
      <c r="S86" s="653"/>
      <c r="T86" s="653"/>
      <c r="U86" s="653"/>
      <c r="V86" s="653"/>
      <c r="W86" s="653"/>
      <c r="X86" s="653"/>
      <c r="Y86" s="653">
        <f t="shared" si="19"/>
        <v>0</v>
      </c>
      <c r="Z86" s="653">
        <f t="shared" si="19"/>
        <v>0</v>
      </c>
      <c r="AA86" s="653">
        <f t="shared" si="19"/>
        <v>0</v>
      </c>
      <c r="AB86" s="653">
        <f t="shared" si="19"/>
        <v>0</v>
      </c>
      <c r="AC86" s="654"/>
      <c r="AD86" s="639"/>
      <c r="AE86" s="639"/>
      <c r="AF86" s="639"/>
      <c r="AG86" s="639"/>
      <c r="AH86" s="639"/>
      <c r="AI86" s="639"/>
      <c r="AJ86" s="639"/>
      <c r="AK86" s="639"/>
      <c r="AL86" s="639"/>
      <c r="AM86" s="639"/>
      <c r="AN86" s="639"/>
      <c r="AO86" s="639"/>
      <c r="AP86" s="639"/>
      <c r="AQ86" s="639"/>
      <c r="AR86" s="639"/>
      <c r="AS86" s="639"/>
      <c r="AT86" s="639"/>
      <c r="AU86" s="639"/>
      <c r="AV86" s="639"/>
    </row>
    <row r="87" spans="1:1392" ht="24.75" customHeight="1" thickTop="1" thickBot="1">
      <c r="A87" s="649">
        <v>2</v>
      </c>
      <c r="B87" s="650" t="s">
        <v>382</v>
      </c>
      <c r="C87" s="650" t="s">
        <v>358</v>
      </c>
      <c r="D87" s="650" t="s">
        <v>358</v>
      </c>
      <c r="E87" s="650"/>
      <c r="F87" s="650"/>
      <c r="G87" s="649"/>
      <c r="H87" s="652" t="s">
        <v>829</v>
      </c>
      <c r="I87" s="653"/>
      <c r="J87" s="653"/>
      <c r="K87" s="653"/>
      <c r="L87" s="653"/>
      <c r="M87" s="653"/>
      <c r="N87" s="653"/>
      <c r="O87" s="653"/>
      <c r="P87" s="653"/>
      <c r="Q87" s="653"/>
      <c r="R87" s="653"/>
      <c r="S87" s="653"/>
      <c r="T87" s="653"/>
      <c r="U87" s="653"/>
      <c r="V87" s="653"/>
      <c r="W87" s="653"/>
      <c r="X87" s="653"/>
      <c r="Y87" s="653">
        <f t="shared" si="19"/>
        <v>0</v>
      </c>
      <c r="Z87" s="653">
        <f t="shared" si="19"/>
        <v>0</v>
      </c>
      <c r="AA87" s="653">
        <f t="shared" si="19"/>
        <v>0</v>
      </c>
      <c r="AB87" s="653">
        <f t="shared" si="19"/>
        <v>0</v>
      </c>
      <c r="AC87" s="654"/>
      <c r="AD87" s="639"/>
      <c r="AE87" s="639"/>
      <c r="AF87" s="639"/>
      <c r="AG87" s="639"/>
      <c r="AH87" s="639"/>
      <c r="AI87" s="639"/>
      <c r="AJ87" s="639"/>
      <c r="AK87" s="639"/>
      <c r="AL87" s="639"/>
      <c r="AM87" s="639"/>
      <c r="AN87" s="639"/>
      <c r="AO87" s="639"/>
      <c r="AP87" s="639"/>
      <c r="AQ87" s="639"/>
      <c r="AR87" s="639"/>
      <c r="AS87" s="639"/>
      <c r="AT87" s="639"/>
      <c r="AU87" s="639"/>
      <c r="AV87" s="639"/>
    </row>
    <row r="88" spans="1:1392" ht="24.75" customHeight="1" thickTop="1" thickBot="1">
      <c r="A88" s="649">
        <v>2</v>
      </c>
      <c r="B88" s="650" t="s">
        <v>382</v>
      </c>
      <c r="C88" s="650" t="s">
        <v>358</v>
      </c>
      <c r="D88" s="650" t="s">
        <v>382</v>
      </c>
      <c r="E88" s="650"/>
      <c r="F88" s="650"/>
      <c r="G88" s="649"/>
      <c r="H88" s="652" t="s">
        <v>812</v>
      </c>
      <c r="I88" s="653"/>
      <c r="J88" s="653"/>
      <c r="K88" s="653"/>
      <c r="L88" s="653"/>
      <c r="M88" s="653"/>
      <c r="N88" s="653"/>
      <c r="O88" s="653"/>
      <c r="P88" s="653"/>
      <c r="Q88" s="653"/>
      <c r="R88" s="653"/>
      <c r="S88" s="653"/>
      <c r="T88" s="653"/>
      <c r="U88" s="653"/>
      <c r="V88" s="653"/>
      <c r="W88" s="653"/>
      <c r="X88" s="653"/>
      <c r="Y88" s="653">
        <f t="shared" si="19"/>
        <v>0</v>
      </c>
      <c r="Z88" s="653">
        <f t="shared" si="19"/>
        <v>0</v>
      </c>
      <c r="AA88" s="653">
        <f t="shared" si="19"/>
        <v>0</v>
      </c>
      <c r="AB88" s="653">
        <f t="shared" si="19"/>
        <v>0</v>
      </c>
      <c r="AC88" s="654"/>
      <c r="AD88" s="639"/>
      <c r="AE88" s="639"/>
      <c r="AF88" s="639"/>
      <c r="AG88" s="639"/>
      <c r="AH88" s="639"/>
      <c r="AI88" s="639"/>
      <c r="AJ88" s="639"/>
      <c r="AK88" s="639"/>
      <c r="AL88" s="639"/>
      <c r="AM88" s="639"/>
      <c r="AN88" s="639"/>
      <c r="AO88" s="639"/>
      <c r="AP88" s="639"/>
      <c r="AQ88" s="639"/>
      <c r="AR88" s="639"/>
      <c r="AS88" s="639"/>
      <c r="AT88" s="639"/>
      <c r="AU88" s="639"/>
      <c r="AV88" s="639"/>
    </row>
    <row r="89" spans="1:1392" ht="24.75" customHeight="1" thickTop="1" thickBot="1">
      <c r="A89" s="649">
        <v>2</v>
      </c>
      <c r="B89" s="650" t="s">
        <v>382</v>
      </c>
      <c r="C89" s="650" t="s">
        <v>358</v>
      </c>
      <c r="D89" s="650" t="s">
        <v>386</v>
      </c>
      <c r="E89" s="650"/>
      <c r="F89" s="650"/>
      <c r="G89" s="649"/>
      <c r="H89" s="652" t="s">
        <v>830</v>
      </c>
      <c r="I89" s="653"/>
      <c r="J89" s="653"/>
      <c r="K89" s="653"/>
      <c r="L89" s="653"/>
      <c r="M89" s="653"/>
      <c r="N89" s="653"/>
      <c r="O89" s="653"/>
      <c r="P89" s="653"/>
      <c r="Q89" s="653"/>
      <c r="R89" s="653"/>
      <c r="S89" s="653"/>
      <c r="T89" s="653"/>
      <c r="U89" s="653"/>
      <c r="V89" s="653"/>
      <c r="W89" s="653"/>
      <c r="X89" s="653"/>
      <c r="Y89" s="653">
        <f t="shared" si="19"/>
        <v>0</v>
      </c>
      <c r="Z89" s="653">
        <f t="shared" si="19"/>
        <v>0</v>
      </c>
      <c r="AA89" s="653">
        <f t="shared" si="19"/>
        <v>0</v>
      </c>
      <c r="AB89" s="653">
        <f t="shared" si="19"/>
        <v>0</v>
      </c>
      <c r="AC89" s="654"/>
      <c r="AD89" s="639"/>
      <c r="AE89" s="639"/>
      <c r="AF89" s="639"/>
      <c r="AG89" s="639"/>
      <c r="AH89" s="639"/>
      <c r="AI89" s="639"/>
      <c r="AJ89" s="639"/>
      <c r="AK89" s="639"/>
      <c r="AL89" s="639"/>
      <c r="AM89" s="639"/>
      <c r="AN89" s="639"/>
      <c r="AO89" s="639"/>
      <c r="AP89" s="639"/>
      <c r="AQ89" s="639"/>
      <c r="AR89" s="639"/>
      <c r="AS89" s="639"/>
      <c r="AT89" s="639"/>
      <c r="AU89" s="639"/>
      <c r="AV89" s="639"/>
    </row>
    <row r="90" spans="1:1392" s="664" customFormat="1" ht="24.75" customHeight="1" thickTop="1" thickBot="1">
      <c r="A90" s="691"/>
      <c r="B90" s="692"/>
      <c r="C90" s="692"/>
      <c r="D90" s="692"/>
      <c r="E90" s="692"/>
      <c r="F90" s="692"/>
      <c r="G90" s="691"/>
      <c r="H90" s="693" t="s">
        <v>2227</v>
      </c>
      <c r="I90" s="676">
        <f>+I91+I129</f>
        <v>52140827741.580002</v>
      </c>
      <c r="J90" s="676">
        <f t="shared" ref="J90:L90" si="44">+J91+J129</f>
        <v>8517132872.46</v>
      </c>
      <c r="K90" s="676">
        <f t="shared" si="44"/>
        <v>1260442982.8099999</v>
      </c>
      <c r="L90" s="676">
        <f t="shared" si="44"/>
        <v>1071560286.77</v>
      </c>
      <c r="M90" s="676"/>
      <c r="N90" s="676"/>
      <c r="O90" s="676"/>
      <c r="P90" s="676"/>
      <c r="Q90" s="676"/>
      <c r="R90" s="676"/>
      <c r="S90" s="676"/>
      <c r="T90" s="676"/>
      <c r="U90" s="676"/>
      <c r="V90" s="676"/>
      <c r="W90" s="676"/>
      <c r="X90" s="676"/>
      <c r="Y90" s="676"/>
      <c r="Z90" s="676"/>
      <c r="AA90" s="676"/>
      <c r="AB90" s="676"/>
      <c r="AC90" s="677"/>
      <c r="AD90" s="662"/>
      <c r="AE90" s="662"/>
      <c r="AF90" s="662"/>
      <c r="AG90" s="662"/>
      <c r="AH90" s="662"/>
      <c r="AI90" s="662"/>
      <c r="AJ90" s="662"/>
      <c r="AK90" s="662"/>
      <c r="AL90" s="662"/>
      <c r="AM90" s="662"/>
      <c r="AN90" s="662"/>
      <c r="AO90" s="662"/>
      <c r="AP90" s="662"/>
      <c r="AQ90" s="662"/>
      <c r="AR90" s="662"/>
      <c r="AS90" s="662"/>
      <c r="AT90" s="662"/>
      <c r="AU90" s="662"/>
      <c r="AV90" s="662"/>
      <c r="AW90" s="663"/>
      <c r="AX90" s="663"/>
      <c r="AY90" s="663"/>
      <c r="AZ90" s="663"/>
      <c r="BA90" s="663"/>
      <c r="BB90" s="663"/>
      <c r="BC90" s="663"/>
      <c r="BD90" s="663"/>
      <c r="BE90" s="663"/>
      <c r="BF90" s="663"/>
      <c r="BG90" s="663"/>
      <c r="BH90" s="663"/>
      <c r="BI90" s="663"/>
      <c r="BJ90" s="663"/>
      <c r="BK90" s="663"/>
      <c r="BL90" s="663"/>
      <c r="BM90" s="663"/>
      <c r="BN90" s="663"/>
      <c r="BO90" s="663"/>
      <c r="BP90" s="663"/>
      <c r="BQ90" s="663"/>
      <c r="BR90" s="663"/>
      <c r="BS90" s="663"/>
      <c r="BT90" s="663"/>
      <c r="BU90" s="663"/>
      <c r="BV90" s="663"/>
      <c r="BW90" s="663"/>
      <c r="BX90" s="663"/>
      <c r="BY90" s="663"/>
      <c r="BZ90" s="663"/>
      <c r="CA90" s="663"/>
      <c r="CB90" s="663"/>
      <c r="CC90" s="663"/>
      <c r="CD90" s="663"/>
      <c r="CE90" s="663"/>
      <c r="CF90" s="663"/>
      <c r="CG90" s="663"/>
      <c r="CH90" s="663"/>
      <c r="CI90" s="663"/>
      <c r="CJ90" s="663"/>
      <c r="CK90" s="663"/>
      <c r="CL90" s="663"/>
      <c r="CM90" s="663"/>
      <c r="CN90" s="663"/>
      <c r="CO90" s="663"/>
      <c r="CP90" s="663"/>
      <c r="CQ90" s="663"/>
      <c r="CR90" s="663"/>
      <c r="CS90" s="663"/>
      <c r="CT90" s="663"/>
      <c r="CU90" s="663"/>
      <c r="CV90" s="663"/>
      <c r="CW90" s="663"/>
      <c r="CX90" s="663"/>
      <c r="CY90" s="663"/>
      <c r="CZ90" s="663"/>
      <c r="DA90" s="663"/>
      <c r="DB90" s="663"/>
      <c r="DC90" s="663"/>
      <c r="DD90" s="663"/>
      <c r="DE90" s="663"/>
      <c r="DF90" s="663"/>
      <c r="DG90" s="663"/>
      <c r="DH90" s="663"/>
      <c r="DI90" s="663"/>
      <c r="DJ90" s="663"/>
      <c r="DK90" s="663"/>
      <c r="DL90" s="663"/>
      <c r="DM90" s="663"/>
      <c r="DN90" s="663"/>
      <c r="DO90" s="663"/>
      <c r="DP90" s="663"/>
      <c r="DQ90" s="663"/>
      <c r="DR90" s="663"/>
      <c r="DS90" s="663"/>
      <c r="DT90" s="663"/>
      <c r="DU90" s="663"/>
      <c r="DV90" s="663"/>
      <c r="DW90" s="663"/>
      <c r="DX90" s="663"/>
      <c r="DY90" s="663"/>
      <c r="DZ90" s="663"/>
      <c r="EA90" s="663"/>
      <c r="EB90" s="663"/>
      <c r="EC90" s="663"/>
      <c r="ED90" s="663"/>
      <c r="EE90" s="663"/>
      <c r="EF90" s="663"/>
      <c r="EG90" s="663"/>
      <c r="EH90" s="663"/>
      <c r="EI90" s="663"/>
      <c r="EJ90" s="663"/>
      <c r="EK90" s="663"/>
      <c r="EL90" s="663"/>
      <c r="EM90" s="663"/>
      <c r="EN90" s="663"/>
      <c r="EO90" s="663"/>
      <c r="EP90" s="663"/>
      <c r="EQ90" s="663"/>
      <c r="ER90" s="663"/>
      <c r="ES90" s="663"/>
      <c r="ET90" s="663"/>
      <c r="EU90" s="663"/>
      <c r="EV90" s="663"/>
      <c r="EW90" s="663"/>
      <c r="EX90" s="663"/>
      <c r="EY90" s="663"/>
      <c r="EZ90" s="663"/>
      <c r="FA90" s="663"/>
      <c r="FB90" s="663"/>
      <c r="FC90" s="663"/>
      <c r="FD90" s="663"/>
      <c r="FE90" s="663"/>
      <c r="FF90" s="663"/>
      <c r="FG90" s="663"/>
      <c r="FH90" s="663"/>
      <c r="FI90" s="663"/>
      <c r="FJ90" s="663"/>
      <c r="FK90" s="663"/>
      <c r="FL90" s="663"/>
      <c r="FM90" s="663"/>
      <c r="FN90" s="663"/>
      <c r="FO90" s="663"/>
      <c r="FP90" s="663"/>
      <c r="FQ90" s="663"/>
      <c r="FR90" s="663"/>
      <c r="FS90" s="663"/>
      <c r="FT90" s="663"/>
      <c r="FU90" s="663"/>
      <c r="FV90" s="663"/>
      <c r="FW90" s="663"/>
      <c r="FX90" s="663"/>
      <c r="FY90" s="663"/>
      <c r="FZ90" s="663"/>
      <c r="GA90" s="663"/>
      <c r="GB90" s="663"/>
      <c r="GC90" s="663"/>
      <c r="GD90" s="663"/>
      <c r="GE90" s="663"/>
      <c r="GF90" s="663"/>
      <c r="GG90" s="663"/>
      <c r="GH90" s="663"/>
      <c r="GI90" s="663"/>
      <c r="GJ90" s="663"/>
      <c r="GK90" s="663"/>
      <c r="GL90" s="663"/>
      <c r="GM90" s="663"/>
      <c r="GN90" s="663"/>
      <c r="GO90" s="663"/>
      <c r="GP90" s="663"/>
      <c r="GQ90" s="663"/>
      <c r="GR90" s="663"/>
      <c r="GS90" s="663"/>
      <c r="GT90" s="663"/>
      <c r="GU90" s="663"/>
      <c r="GV90" s="663"/>
      <c r="GW90" s="663"/>
      <c r="GX90" s="663"/>
      <c r="GY90" s="663"/>
      <c r="GZ90" s="663"/>
      <c r="HA90" s="663"/>
      <c r="HB90" s="663"/>
      <c r="HC90" s="663"/>
      <c r="HD90" s="663"/>
      <c r="HE90" s="663"/>
      <c r="HF90" s="663"/>
      <c r="HG90" s="663"/>
      <c r="HH90" s="663"/>
      <c r="HI90" s="663"/>
      <c r="HJ90" s="663"/>
      <c r="HK90" s="663"/>
      <c r="HL90" s="663"/>
      <c r="HM90" s="663"/>
      <c r="HN90" s="663"/>
      <c r="HO90" s="663"/>
      <c r="HP90" s="663"/>
      <c r="HQ90" s="663"/>
      <c r="HR90" s="663"/>
      <c r="HS90" s="663"/>
      <c r="HT90" s="663"/>
      <c r="HU90" s="663"/>
      <c r="HV90" s="663"/>
      <c r="HW90" s="663"/>
      <c r="HX90" s="663"/>
      <c r="HY90" s="663"/>
      <c r="HZ90" s="663"/>
      <c r="IA90" s="663"/>
      <c r="IB90" s="663"/>
      <c r="IC90" s="663"/>
      <c r="ID90" s="663"/>
      <c r="IE90" s="663"/>
      <c r="IF90" s="663"/>
      <c r="IG90" s="663"/>
      <c r="IH90" s="663"/>
      <c r="II90" s="663"/>
      <c r="IJ90" s="663"/>
      <c r="IK90" s="663"/>
      <c r="IL90" s="663"/>
      <c r="IM90" s="663"/>
      <c r="IN90" s="663"/>
      <c r="IO90" s="663"/>
      <c r="IP90" s="663"/>
      <c r="IQ90" s="663"/>
      <c r="IR90" s="663"/>
      <c r="IS90" s="663"/>
      <c r="IT90" s="663"/>
      <c r="IU90" s="663"/>
      <c r="IV90" s="663"/>
      <c r="IW90" s="663"/>
      <c r="IX90" s="663"/>
      <c r="IY90" s="663"/>
      <c r="IZ90" s="663"/>
      <c r="JA90" s="663"/>
      <c r="JB90" s="663"/>
      <c r="JC90" s="663"/>
      <c r="JD90" s="663"/>
      <c r="JE90" s="663"/>
      <c r="JF90" s="663"/>
      <c r="JG90" s="663"/>
      <c r="JH90" s="663"/>
      <c r="JI90" s="663"/>
      <c r="JJ90" s="663"/>
      <c r="JK90" s="663"/>
      <c r="JL90" s="663"/>
      <c r="JM90" s="663"/>
      <c r="JN90" s="663"/>
      <c r="JO90" s="663"/>
      <c r="JP90" s="663"/>
      <c r="JQ90" s="663"/>
      <c r="JR90" s="663"/>
      <c r="JS90" s="663"/>
      <c r="JT90" s="663"/>
      <c r="JU90" s="663"/>
      <c r="JV90" s="663"/>
      <c r="JW90" s="663"/>
      <c r="JX90" s="663"/>
      <c r="JY90" s="663"/>
      <c r="JZ90" s="663"/>
      <c r="KA90" s="663"/>
      <c r="KB90" s="663"/>
      <c r="KC90" s="663"/>
      <c r="KD90" s="663"/>
      <c r="KE90" s="663"/>
      <c r="KF90" s="663"/>
      <c r="KG90" s="663"/>
      <c r="KH90" s="663"/>
      <c r="KI90" s="663"/>
      <c r="KJ90" s="663"/>
      <c r="KK90" s="663"/>
      <c r="KL90" s="663"/>
      <c r="KM90" s="663"/>
      <c r="KN90" s="663"/>
      <c r="KO90" s="663"/>
      <c r="KP90" s="663"/>
      <c r="KQ90" s="663"/>
      <c r="KR90" s="663"/>
      <c r="KS90" s="663"/>
      <c r="KT90" s="663"/>
      <c r="KU90" s="663"/>
      <c r="KV90" s="663"/>
      <c r="KW90" s="663"/>
      <c r="KX90" s="663"/>
      <c r="KY90" s="663"/>
      <c r="KZ90" s="663"/>
      <c r="LA90" s="663"/>
      <c r="LB90" s="663"/>
      <c r="LC90" s="663"/>
      <c r="LD90" s="663"/>
      <c r="LE90" s="663"/>
      <c r="LF90" s="663"/>
      <c r="LG90" s="663"/>
      <c r="LH90" s="663"/>
      <c r="LI90" s="663"/>
      <c r="LJ90" s="663"/>
      <c r="LK90" s="663"/>
      <c r="LL90" s="663"/>
      <c r="LM90" s="663"/>
      <c r="LN90" s="663"/>
      <c r="LO90" s="663"/>
      <c r="LP90" s="663"/>
      <c r="LQ90" s="663"/>
      <c r="LR90" s="663"/>
      <c r="LS90" s="663"/>
      <c r="LT90" s="663"/>
      <c r="LU90" s="663"/>
      <c r="LV90" s="663"/>
      <c r="LW90" s="663"/>
      <c r="LX90" s="663"/>
      <c r="LY90" s="663"/>
      <c r="LZ90" s="663"/>
      <c r="MA90" s="663"/>
      <c r="MB90" s="663"/>
      <c r="MC90" s="663"/>
      <c r="MD90" s="663"/>
      <c r="ME90" s="663"/>
      <c r="MF90" s="663"/>
      <c r="MG90" s="663"/>
      <c r="MH90" s="663"/>
      <c r="MI90" s="663"/>
      <c r="MJ90" s="663"/>
      <c r="MK90" s="663"/>
      <c r="ML90" s="663"/>
      <c r="MM90" s="663"/>
      <c r="MN90" s="663"/>
      <c r="MO90" s="663"/>
      <c r="MP90" s="663"/>
      <c r="MQ90" s="663"/>
      <c r="MR90" s="663"/>
      <c r="MS90" s="663"/>
      <c r="MT90" s="663"/>
      <c r="MU90" s="663"/>
      <c r="MV90" s="663"/>
      <c r="MW90" s="663"/>
      <c r="MX90" s="663"/>
      <c r="MY90" s="663"/>
      <c r="MZ90" s="663"/>
      <c r="NA90" s="663"/>
      <c r="NB90" s="663"/>
      <c r="NC90" s="663"/>
      <c r="ND90" s="663"/>
      <c r="NE90" s="663"/>
      <c r="NF90" s="663"/>
      <c r="NG90" s="663"/>
      <c r="NH90" s="663"/>
      <c r="NI90" s="663"/>
      <c r="NJ90" s="663"/>
      <c r="NK90" s="663"/>
      <c r="NL90" s="663"/>
      <c r="NM90" s="663"/>
      <c r="NN90" s="663"/>
      <c r="NO90" s="663"/>
      <c r="NP90" s="663"/>
      <c r="NQ90" s="663"/>
      <c r="NR90" s="663"/>
      <c r="NS90" s="663"/>
      <c r="NT90" s="663"/>
      <c r="NU90" s="663"/>
      <c r="NV90" s="663"/>
      <c r="NW90" s="663"/>
      <c r="NX90" s="663"/>
      <c r="NY90" s="663"/>
      <c r="NZ90" s="663"/>
      <c r="OA90" s="663"/>
      <c r="OB90" s="663"/>
      <c r="OC90" s="663"/>
      <c r="OD90" s="663"/>
      <c r="OE90" s="663"/>
      <c r="OF90" s="663"/>
      <c r="OG90" s="663"/>
      <c r="OH90" s="663"/>
      <c r="OI90" s="663"/>
      <c r="OJ90" s="663"/>
      <c r="OK90" s="663"/>
      <c r="OL90" s="663"/>
      <c r="OM90" s="663"/>
      <c r="ON90" s="663"/>
      <c r="OO90" s="663"/>
      <c r="OP90" s="663"/>
      <c r="OQ90" s="663"/>
      <c r="OR90" s="663"/>
      <c r="OS90" s="663"/>
      <c r="OT90" s="663"/>
      <c r="OU90" s="663"/>
      <c r="OV90" s="663"/>
      <c r="OW90" s="663"/>
      <c r="OX90" s="663"/>
      <c r="OY90" s="663"/>
      <c r="OZ90" s="663"/>
      <c r="PA90" s="663"/>
      <c r="PB90" s="663"/>
      <c r="PC90" s="663"/>
      <c r="PD90" s="663"/>
      <c r="PE90" s="663"/>
      <c r="PF90" s="663"/>
      <c r="PG90" s="663"/>
      <c r="PH90" s="663"/>
      <c r="PI90" s="663"/>
      <c r="PJ90" s="663"/>
      <c r="PK90" s="663"/>
      <c r="PL90" s="663"/>
      <c r="PM90" s="663"/>
      <c r="PN90" s="663"/>
      <c r="PO90" s="663"/>
      <c r="PP90" s="663"/>
      <c r="PQ90" s="663"/>
      <c r="PR90" s="663"/>
      <c r="PS90" s="663"/>
      <c r="PT90" s="663"/>
      <c r="PU90" s="663"/>
      <c r="PV90" s="663"/>
      <c r="PW90" s="663"/>
      <c r="PX90" s="663"/>
      <c r="PY90" s="663"/>
      <c r="PZ90" s="663"/>
      <c r="QA90" s="663"/>
      <c r="QB90" s="663"/>
      <c r="QC90" s="663"/>
      <c r="QD90" s="663"/>
      <c r="QE90" s="663"/>
      <c r="QF90" s="663"/>
      <c r="QG90" s="663"/>
      <c r="QH90" s="663"/>
      <c r="QI90" s="663"/>
      <c r="QJ90" s="663"/>
      <c r="QK90" s="663"/>
      <c r="QL90" s="663"/>
      <c r="QM90" s="663"/>
      <c r="QN90" s="663"/>
      <c r="QO90" s="663"/>
      <c r="QP90" s="663"/>
      <c r="QQ90" s="663"/>
      <c r="QR90" s="663"/>
      <c r="QS90" s="663"/>
      <c r="QT90" s="663"/>
      <c r="QU90" s="663"/>
      <c r="QV90" s="663"/>
      <c r="QW90" s="663"/>
      <c r="QX90" s="663"/>
      <c r="QY90" s="663"/>
      <c r="QZ90" s="663"/>
      <c r="RA90" s="663"/>
      <c r="RB90" s="663"/>
      <c r="RC90" s="663"/>
      <c r="RD90" s="663"/>
      <c r="RE90" s="663"/>
      <c r="RF90" s="663"/>
      <c r="RG90" s="663"/>
      <c r="RH90" s="663"/>
      <c r="RI90" s="663"/>
      <c r="RJ90" s="663"/>
      <c r="RK90" s="663"/>
      <c r="RL90" s="663"/>
      <c r="RM90" s="663"/>
      <c r="RN90" s="663"/>
      <c r="RO90" s="663"/>
      <c r="RP90" s="663"/>
      <c r="RQ90" s="663"/>
      <c r="RR90" s="663"/>
      <c r="RS90" s="663"/>
      <c r="RT90" s="663"/>
      <c r="RU90" s="663"/>
      <c r="RV90" s="663"/>
      <c r="RW90" s="663"/>
      <c r="RX90" s="663"/>
      <c r="RY90" s="663"/>
      <c r="RZ90" s="663"/>
      <c r="SA90" s="663"/>
      <c r="SB90" s="663"/>
      <c r="SC90" s="663"/>
      <c r="SD90" s="663"/>
      <c r="SE90" s="663"/>
      <c r="SF90" s="663"/>
      <c r="SG90" s="663"/>
      <c r="SH90" s="663"/>
      <c r="SI90" s="663"/>
      <c r="SJ90" s="663"/>
      <c r="SK90" s="663"/>
      <c r="SL90" s="663"/>
      <c r="SM90" s="663"/>
      <c r="SN90" s="663"/>
      <c r="SO90" s="663"/>
      <c r="SP90" s="663"/>
      <c r="SQ90" s="663"/>
      <c r="SR90" s="663"/>
      <c r="SS90" s="663"/>
      <c r="ST90" s="663"/>
      <c r="SU90" s="663"/>
      <c r="SV90" s="663"/>
      <c r="SW90" s="663"/>
      <c r="SX90" s="663"/>
      <c r="SY90" s="663"/>
      <c r="SZ90" s="663"/>
      <c r="TA90" s="663"/>
      <c r="TB90" s="663"/>
      <c r="TC90" s="663"/>
      <c r="TD90" s="663"/>
      <c r="TE90" s="663"/>
      <c r="TF90" s="663"/>
      <c r="TG90" s="663"/>
      <c r="TH90" s="663"/>
      <c r="TI90" s="663"/>
      <c r="TJ90" s="663"/>
      <c r="TK90" s="663"/>
      <c r="TL90" s="663"/>
      <c r="TM90" s="663"/>
      <c r="TN90" s="663"/>
      <c r="TO90" s="663"/>
      <c r="TP90" s="663"/>
      <c r="TQ90" s="663"/>
      <c r="TR90" s="663"/>
      <c r="TS90" s="663"/>
      <c r="TT90" s="663"/>
      <c r="TU90" s="663"/>
      <c r="TV90" s="663"/>
      <c r="TW90" s="663"/>
      <c r="TX90" s="663"/>
      <c r="TY90" s="663"/>
      <c r="TZ90" s="663"/>
      <c r="UA90" s="663"/>
      <c r="UB90" s="663"/>
      <c r="UC90" s="663"/>
      <c r="UD90" s="663"/>
      <c r="UE90" s="663"/>
      <c r="UF90" s="663"/>
      <c r="UG90" s="663"/>
      <c r="UH90" s="663"/>
      <c r="UI90" s="663"/>
      <c r="UJ90" s="663"/>
      <c r="UK90" s="663"/>
      <c r="UL90" s="663"/>
      <c r="UM90" s="663"/>
      <c r="UN90" s="663"/>
      <c r="UO90" s="663"/>
      <c r="UP90" s="663"/>
      <c r="UQ90" s="663"/>
      <c r="UR90" s="663"/>
      <c r="US90" s="663"/>
      <c r="UT90" s="663"/>
      <c r="UU90" s="663"/>
      <c r="UV90" s="663"/>
      <c r="UW90" s="663"/>
      <c r="UX90" s="663"/>
      <c r="UY90" s="663"/>
      <c r="UZ90" s="663"/>
      <c r="VA90" s="663"/>
      <c r="VB90" s="663"/>
      <c r="VC90" s="663"/>
      <c r="VD90" s="663"/>
      <c r="VE90" s="663"/>
      <c r="VF90" s="663"/>
      <c r="VG90" s="663"/>
      <c r="VH90" s="663"/>
      <c r="VI90" s="663"/>
      <c r="VJ90" s="663"/>
      <c r="VK90" s="663"/>
      <c r="VL90" s="663"/>
      <c r="VM90" s="663"/>
      <c r="VN90" s="663"/>
      <c r="VO90" s="663"/>
      <c r="VP90" s="663"/>
      <c r="VQ90" s="663"/>
      <c r="VR90" s="663"/>
      <c r="VS90" s="663"/>
      <c r="VT90" s="663"/>
      <c r="VU90" s="663"/>
      <c r="VV90" s="663"/>
      <c r="VW90" s="663"/>
      <c r="VX90" s="663"/>
      <c r="VY90" s="663"/>
      <c r="VZ90" s="663"/>
      <c r="WA90" s="663"/>
      <c r="WB90" s="663"/>
      <c r="WC90" s="663"/>
      <c r="WD90" s="663"/>
      <c r="WE90" s="663"/>
      <c r="WF90" s="663"/>
      <c r="WG90" s="663"/>
      <c r="WH90" s="663"/>
      <c r="WI90" s="663"/>
      <c r="WJ90" s="663"/>
      <c r="WK90" s="663"/>
      <c r="WL90" s="663"/>
      <c r="WM90" s="663"/>
      <c r="WN90" s="663"/>
      <c r="WO90" s="663"/>
      <c r="WP90" s="663"/>
      <c r="WQ90" s="663"/>
      <c r="WR90" s="663"/>
      <c r="WS90" s="663"/>
      <c r="WT90" s="663"/>
      <c r="WU90" s="663"/>
      <c r="WV90" s="663"/>
      <c r="WW90" s="663"/>
      <c r="WX90" s="663"/>
      <c r="WY90" s="663"/>
      <c r="WZ90" s="663"/>
      <c r="XA90" s="663"/>
      <c r="XB90" s="663"/>
      <c r="XC90" s="663"/>
      <c r="XD90" s="663"/>
      <c r="XE90" s="663"/>
      <c r="XF90" s="663"/>
      <c r="XG90" s="663"/>
      <c r="XH90" s="663"/>
      <c r="XI90" s="663"/>
      <c r="XJ90" s="663"/>
      <c r="XK90" s="663"/>
      <c r="XL90" s="663"/>
      <c r="XM90" s="663"/>
      <c r="XN90" s="663"/>
      <c r="XO90" s="663"/>
      <c r="XP90" s="663"/>
      <c r="XQ90" s="663"/>
      <c r="XR90" s="663"/>
      <c r="XS90" s="663"/>
      <c r="XT90" s="663"/>
      <c r="XU90" s="663"/>
      <c r="XV90" s="663"/>
      <c r="XW90" s="663"/>
      <c r="XX90" s="663"/>
      <c r="XY90" s="663"/>
      <c r="XZ90" s="663"/>
      <c r="YA90" s="663"/>
      <c r="YB90" s="663"/>
      <c r="YC90" s="663"/>
      <c r="YD90" s="663"/>
      <c r="YE90" s="663"/>
      <c r="YF90" s="663"/>
      <c r="YG90" s="663"/>
      <c r="YH90" s="663"/>
      <c r="YI90" s="663"/>
      <c r="YJ90" s="663"/>
      <c r="YK90" s="663"/>
      <c r="YL90" s="663"/>
      <c r="YM90" s="663"/>
      <c r="YN90" s="663"/>
      <c r="YO90" s="663"/>
      <c r="YP90" s="663"/>
      <c r="YQ90" s="663"/>
      <c r="YR90" s="663"/>
      <c r="YS90" s="663"/>
      <c r="YT90" s="663"/>
      <c r="YU90" s="663"/>
      <c r="YV90" s="663"/>
      <c r="YW90" s="663"/>
      <c r="YX90" s="663"/>
      <c r="YY90" s="663"/>
      <c r="YZ90" s="663"/>
      <c r="ZA90" s="663"/>
      <c r="ZB90" s="663"/>
      <c r="ZC90" s="663"/>
      <c r="ZD90" s="663"/>
      <c r="ZE90" s="663"/>
      <c r="ZF90" s="663"/>
      <c r="ZG90" s="663"/>
      <c r="ZH90" s="663"/>
      <c r="ZI90" s="663"/>
      <c r="ZJ90" s="663"/>
      <c r="ZK90" s="663"/>
      <c r="ZL90" s="663"/>
      <c r="ZM90" s="663"/>
      <c r="ZN90" s="663"/>
      <c r="ZO90" s="663"/>
      <c r="ZP90" s="663"/>
      <c r="ZQ90" s="663"/>
      <c r="ZR90" s="663"/>
      <c r="ZS90" s="663"/>
      <c r="ZT90" s="663"/>
      <c r="ZU90" s="663"/>
      <c r="ZV90" s="663"/>
      <c r="ZW90" s="663"/>
      <c r="ZX90" s="663"/>
      <c r="ZY90" s="663"/>
      <c r="ZZ90" s="663"/>
      <c r="AAA90" s="663"/>
      <c r="AAB90" s="663"/>
      <c r="AAC90" s="663"/>
      <c r="AAD90" s="663"/>
      <c r="AAE90" s="663"/>
      <c r="AAF90" s="663"/>
      <c r="AAG90" s="663"/>
      <c r="AAH90" s="663"/>
      <c r="AAI90" s="663"/>
      <c r="AAJ90" s="663"/>
      <c r="AAK90" s="663"/>
      <c r="AAL90" s="663"/>
      <c r="AAM90" s="663"/>
      <c r="AAN90" s="663"/>
      <c r="AAO90" s="663"/>
      <c r="AAP90" s="663"/>
      <c r="AAQ90" s="663"/>
      <c r="AAR90" s="663"/>
      <c r="AAS90" s="663"/>
      <c r="AAT90" s="663"/>
      <c r="AAU90" s="663"/>
      <c r="AAV90" s="663"/>
      <c r="AAW90" s="663"/>
      <c r="AAX90" s="663"/>
      <c r="AAY90" s="663"/>
      <c r="AAZ90" s="663"/>
      <c r="ABA90" s="663"/>
      <c r="ABB90" s="663"/>
      <c r="ABC90" s="663"/>
      <c r="ABD90" s="663"/>
      <c r="ABE90" s="663"/>
      <c r="ABF90" s="663"/>
      <c r="ABG90" s="663"/>
      <c r="ABH90" s="663"/>
      <c r="ABI90" s="663"/>
      <c r="ABJ90" s="663"/>
      <c r="ABK90" s="663"/>
      <c r="ABL90" s="663"/>
      <c r="ABM90" s="663"/>
      <c r="ABN90" s="663"/>
      <c r="ABO90" s="663"/>
      <c r="ABP90" s="663"/>
      <c r="ABQ90" s="663"/>
      <c r="ABR90" s="663"/>
      <c r="ABS90" s="663"/>
      <c r="ABT90" s="663"/>
      <c r="ABU90" s="663"/>
      <c r="ABV90" s="663"/>
      <c r="ABW90" s="663"/>
      <c r="ABX90" s="663"/>
      <c r="ABY90" s="663"/>
      <c r="ABZ90" s="663"/>
      <c r="ACA90" s="663"/>
      <c r="ACB90" s="663"/>
      <c r="ACC90" s="663"/>
      <c r="ACD90" s="663"/>
      <c r="ACE90" s="663"/>
      <c r="ACF90" s="663"/>
      <c r="ACG90" s="663"/>
      <c r="ACH90" s="663"/>
      <c r="ACI90" s="663"/>
      <c r="ACJ90" s="663"/>
      <c r="ACK90" s="663"/>
      <c r="ACL90" s="663"/>
      <c r="ACM90" s="663"/>
      <c r="ACN90" s="663"/>
      <c r="ACO90" s="663"/>
      <c r="ACP90" s="663"/>
      <c r="ACQ90" s="663"/>
      <c r="ACR90" s="663"/>
      <c r="ACS90" s="663"/>
      <c r="ACT90" s="663"/>
      <c r="ACU90" s="663"/>
      <c r="ACV90" s="663"/>
      <c r="ACW90" s="663"/>
      <c r="ACX90" s="663"/>
      <c r="ACY90" s="663"/>
      <c r="ACZ90" s="663"/>
      <c r="ADA90" s="663"/>
      <c r="ADB90" s="663"/>
      <c r="ADC90" s="663"/>
      <c r="ADD90" s="663"/>
      <c r="ADE90" s="663"/>
      <c r="ADF90" s="663"/>
      <c r="ADG90" s="663"/>
      <c r="ADH90" s="663"/>
      <c r="ADI90" s="663"/>
      <c r="ADJ90" s="663"/>
      <c r="ADK90" s="663"/>
      <c r="ADL90" s="663"/>
      <c r="ADM90" s="663"/>
      <c r="ADN90" s="663"/>
      <c r="ADO90" s="663"/>
      <c r="ADP90" s="663"/>
      <c r="ADQ90" s="663"/>
      <c r="ADR90" s="663"/>
      <c r="ADS90" s="663"/>
      <c r="ADT90" s="663"/>
      <c r="ADU90" s="663"/>
      <c r="ADV90" s="663"/>
      <c r="ADW90" s="663"/>
      <c r="ADX90" s="663"/>
      <c r="ADY90" s="663"/>
      <c r="ADZ90" s="663"/>
      <c r="AEA90" s="663"/>
      <c r="AEB90" s="663"/>
      <c r="AEC90" s="663"/>
      <c r="AED90" s="663"/>
      <c r="AEE90" s="663"/>
      <c r="AEF90" s="663"/>
      <c r="AEG90" s="663"/>
      <c r="AEH90" s="663"/>
      <c r="AEI90" s="663"/>
      <c r="AEJ90" s="663"/>
      <c r="AEK90" s="663"/>
      <c r="AEL90" s="663"/>
      <c r="AEM90" s="663"/>
      <c r="AEN90" s="663"/>
      <c r="AEO90" s="663"/>
      <c r="AEP90" s="663"/>
      <c r="AEQ90" s="663"/>
      <c r="AER90" s="663"/>
      <c r="AES90" s="663"/>
      <c r="AET90" s="663"/>
      <c r="AEU90" s="663"/>
      <c r="AEV90" s="663"/>
      <c r="AEW90" s="663"/>
      <c r="AEX90" s="663"/>
      <c r="AEY90" s="663"/>
      <c r="AEZ90" s="663"/>
      <c r="AFA90" s="663"/>
      <c r="AFB90" s="663"/>
      <c r="AFC90" s="663"/>
      <c r="AFD90" s="663"/>
      <c r="AFE90" s="663"/>
      <c r="AFF90" s="663"/>
      <c r="AFG90" s="663"/>
      <c r="AFH90" s="663"/>
      <c r="AFI90" s="663"/>
      <c r="AFJ90" s="663"/>
      <c r="AFK90" s="663"/>
      <c r="AFL90" s="663"/>
      <c r="AFM90" s="663"/>
      <c r="AFN90" s="663"/>
      <c r="AFO90" s="663"/>
      <c r="AFP90" s="663"/>
      <c r="AFQ90" s="663"/>
      <c r="AFR90" s="663"/>
      <c r="AFS90" s="663"/>
      <c r="AFT90" s="663"/>
      <c r="AFU90" s="663"/>
      <c r="AFV90" s="663"/>
      <c r="AFW90" s="663"/>
      <c r="AFX90" s="663"/>
      <c r="AFY90" s="663"/>
      <c r="AFZ90" s="663"/>
      <c r="AGA90" s="663"/>
      <c r="AGB90" s="663"/>
      <c r="AGC90" s="663"/>
      <c r="AGD90" s="663"/>
      <c r="AGE90" s="663"/>
      <c r="AGF90" s="663"/>
      <c r="AGG90" s="663"/>
      <c r="AGH90" s="663"/>
      <c r="AGI90" s="663"/>
      <c r="AGJ90" s="663"/>
      <c r="AGK90" s="663"/>
      <c r="AGL90" s="663"/>
      <c r="AGM90" s="663"/>
      <c r="AGN90" s="663"/>
      <c r="AGO90" s="663"/>
      <c r="AGP90" s="663"/>
      <c r="AGQ90" s="663"/>
      <c r="AGR90" s="663"/>
      <c r="AGS90" s="663"/>
      <c r="AGT90" s="663"/>
      <c r="AGU90" s="663"/>
      <c r="AGV90" s="663"/>
      <c r="AGW90" s="663"/>
      <c r="AGX90" s="663"/>
      <c r="AGY90" s="663"/>
      <c r="AGZ90" s="663"/>
      <c r="AHA90" s="663"/>
      <c r="AHB90" s="663"/>
      <c r="AHC90" s="663"/>
      <c r="AHD90" s="663"/>
      <c r="AHE90" s="663"/>
      <c r="AHF90" s="663"/>
      <c r="AHG90" s="663"/>
      <c r="AHH90" s="663"/>
      <c r="AHI90" s="663"/>
      <c r="AHJ90" s="663"/>
      <c r="AHK90" s="663"/>
      <c r="AHL90" s="663"/>
      <c r="AHM90" s="663"/>
      <c r="AHN90" s="663"/>
      <c r="AHO90" s="663"/>
      <c r="AHP90" s="663"/>
      <c r="AHQ90" s="663"/>
      <c r="AHR90" s="663"/>
      <c r="AHS90" s="663"/>
      <c r="AHT90" s="663"/>
      <c r="AHU90" s="663"/>
      <c r="AHV90" s="663"/>
      <c r="AHW90" s="663"/>
      <c r="AHX90" s="663"/>
      <c r="AHY90" s="663"/>
      <c r="AHZ90" s="663"/>
      <c r="AIA90" s="663"/>
      <c r="AIB90" s="663"/>
      <c r="AIC90" s="663"/>
      <c r="AID90" s="663"/>
      <c r="AIE90" s="663"/>
      <c r="AIF90" s="663"/>
      <c r="AIG90" s="663"/>
      <c r="AIH90" s="663"/>
      <c r="AII90" s="663"/>
      <c r="AIJ90" s="663"/>
      <c r="AIK90" s="663"/>
      <c r="AIL90" s="663"/>
      <c r="AIM90" s="663"/>
      <c r="AIN90" s="663"/>
      <c r="AIO90" s="663"/>
      <c r="AIP90" s="663"/>
      <c r="AIQ90" s="663"/>
      <c r="AIR90" s="663"/>
      <c r="AIS90" s="663"/>
      <c r="AIT90" s="663"/>
      <c r="AIU90" s="663"/>
      <c r="AIV90" s="663"/>
      <c r="AIW90" s="663"/>
      <c r="AIX90" s="663"/>
      <c r="AIY90" s="663"/>
      <c r="AIZ90" s="663"/>
      <c r="AJA90" s="663"/>
      <c r="AJB90" s="663"/>
      <c r="AJC90" s="663"/>
      <c r="AJD90" s="663"/>
      <c r="AJE90" s="663"/>
      <c r="AJF90" s="663"/>
      <c r="AJG90" s="663"/>
      <c r="AJH90" s="663"/>
      <c r="AJI90" s="663"/>
      <c r="AJJ90" s="663"/>
      <c r="AJK90" s="663"/>
      <c r="AJL90" s="663"/>
      <c r="AJM90" s="663"/>
      <c r="AJN90" s="663"/>
      <c r="AJO90" s="663"/>
      <c r="AJP90" s="663"/>
      <c r="AJQ90" s="663"/>
      <c r="AJR90" s="663"/>
      <c r="AJS90" s="663"/>
      <c r="AJT90" s="663"/>
      <c r="AJU90" s="663"/>
      <c r="AJV90" s="663"/>
      <c r="AJW90" s="663"/>
      <c r="AJX90" s="663"/>
      <c r="AJY90" s="663"/>
      <c r="AJZ90" s="663"/>
      <c r="AKA90" s="663"/>
      <c r="AKB90" s="663"/>
      <c r="AKC90" s="663"/>
      <c r="AKD90" s="663"/>
      <c r="AKE90" s="663"/>
      <c r="AKF90" s="663"/>
      <c r="AKG90" s="663"/>
      <c r="AKH90" s="663"/>
      <c r="AKI90" s="663"/>
      <c r="AKJ90" s="663"/>
      <c r="AKK90" s="663"/>
      <c r="AKL90" s="663"/>
      <c r="AKM90" s="663"/>
      <c r="AKN90" s="663"/>
      <c r="AKO90" s="663"/>
      <c r="AKP90" s="663"/>
      <c r="AKQ90" s="663"/>
      <c r="AKR90" s="663"/>
      <c r="AKS90" s="663"/>
      <c r="AKT90" s="663"/>
      <c r="AKU90" s="663"/>
      <c r="AKV90" s="663"/>
      <c r="AKW90" s="663"/>
      <c r="AKX90" s="663"/>
      <c r="AKY90" s="663"/>
      <c r="AKZ90" s="663"/>
      <c r="ALA90" s="663"/>
      <c r="ALB90" s="663"/>
      <c r="ALC90" s="663"/>
      <c r="ALD90" s="663"/>
      <c r="ALE90" s="663"/>
      <c r="ALF90" s="663"/>
      <c r="ALG90" s="663"/>
      <c r="ALH90" s="663"/>
      <c r="ALI90" s="663"/>
      <c r="ALJ90" s="663"/>
      <c r="ALK90" s="663"/>
      <c r="ALL90" s="663"/>
      <c r="ALM90" s="663"/>
      <c r="ALN90" s="663"/>
      <c r="ALO90" s="663"/>
      <c r="ALP90" s="663"/>
      <c r="ALQ90" s="663"/>
      <c r="ALR90" s="663"/>
      <c r="ALS90" s="663"/>
      <c r="ALT90" s="663"/>
      <c r="ALU90" s="663"/>
      <c r="ALV90" s="663"/>
      <c r="ALW90" s="663"/>
      <c r="ALX90" s="663"/>
      <c r="ALY90" s="663"/>
      <c r="ALZ90" s="663"/>
      <c r="AMA90" s="663"/>
      <c r="AMB90" s="663"/>
      <c r="AMC90" s="663"/>
      <c r="AMD90" s="663"/>
      <c r="AME90" s="663"/>
      <c r="AMF90" s="663"/>
      <c r="AMG90" s="663"/>
      <c r="AMH90" s="663"/>
      <c r="AMI90" s="663"/>
      <c r="AMJ90" s="663"/>
      <c r="AMK90" s="663"/>
      <c r="AML90" s="663"/>
      <c r="AMM90" s="663"/>
      <c r="AMN90" s="663"/>
      <c r="AMO90" s="663"/>
      <c r="AMP90" s="663"/>
      <c r="AMQ90" s="663"/>
      <c r="AMR90" s="663"/>
      <c r="AMS90" s="663"/>
      <c r="AMT90" s="663"/>
      <c r="AMU90" s="663"/>
      <c r="AMV90" s="663"/>
      <c r="AMW90" s="663"/>
      <c r="AMX90" s="663"/>
      <c r="AMY90" s="663"/>
      <c r="AMZ90" s="663"/>
      <c r="ANA90" s="663"/>
      <c r="ANB90" s="663"/>
      <c r="ANC90" s="663"/>
      <c r="AND90" s="663"/>
      <c r="ANE90" s="663"/>
      <c r="ANF90" s="663"/>
      <c r="ANG90" s="663"/>
      <c r="ANH90" s="663"/>
      <c r="ANI90" s="663"/>
      <c r="ANJ90" s="663"/>
      <c r="ANK90" s="663"/>
      <c r="ANL90" s="663"/>
      <c r="ANM90" s="663"/>
      <c r="ANN90" s="663"/>
      <c r="ANO90" s="663"/>
      <c r="ANP90" s="663"/>
      <c r="ANQ90" s="663"/>
      <c r="ANR90" s="663"/>
      <c r="ANS90" s="663"/>
      <c r="ANT90" s="663"/>
      <c r="ANU90" s="663"/>
      <c r="ANV90" s="663"/>
      <c r="ANW90" s="663"/>
      <c r="ANX90" s="663"/>
      <c r="ANY90" s="663"/>
      <c r="ANZ90" s="663"/>
      <c r="AOA90" s="663"/>
      <c r="AOB90" s="663"/>
      <c r="AOC90" s="663"/>
      <c r="AOD90" s="663"/>
      <c r="AOE90" s="663"/>
      <c r="AOF90" s="663"/>
      <c r="AOG90" s="663"/>
      <c r="AOH90" s="663"/>
      <c r="AOI90" s="663"/>
      <c r="AOJ90" s="663"/>
      <c r="AOK90" s="663"/>
      <c r="AOL90" s="663"/>
      <c r="AOM90" s="663"/>
      <c r="AON90" s="663"/>
      <c r="AOO90" s="663"/>
      <c r="AOP90" s="663"/>
      <c r="AOQ90" s="663"/>
      <c r="AOR90" s="663"/>
      <c r="AOS90" s="663"/>
      <c r="AOT90" s="663"/>
      <c r="AOU90" s="663"/>
      <c r="AOV90" s="663"/>
      <c r="AOW90" s="663"/>
      <c r="AOX90" s="663"/>
      <c r="AOY90" s="663"/>
      <c r="AOZ90" s="663"/>
      <c r="APA90" s="663"/>
      <c r="APB90" s="663"/>
      <c r="APC90" s="663"/>
      <c r="APD90" s="663"/>
      <c r="APE90" s="663"/>
      <c r="APF90" s="663"/>
      <c r="APG90" s="663"/>
      <c r="APH90" s="663"/>
      <c r="API90" s="663"/>
      <c r="APJ90" s="663"/>
      <c r="APK90" s="663"/>
      <c r="APL90" s="663"/>
      <c r="APM90" s="663"/>
      <c r="APN90" s="663"/>
      <c r="APO90" s="663"/>
      <c r="APP90" s="663"/>
      <c r="APQ90" s="663"/>
      <c r="APR90" s="663"/>
      <c r="APS90" s="663"/>
      <c r="APT90" s="663"/>
      <c r="APU90" s="663"/>
      <c r="APV90" s="663"/>
      <c r="APW90" s="663"/>
      <c r="APX90" s="663"/>
      <c r="APY90" s="663"/>
      <c r="APZ90" s="663"/>
      <c r="AQA90" s="663"/>
      <c r="AQB90" s="663"/>
      <c r="AQC90" s="663"/>
      <c r="AQD90" s="663"/>
      <c r="AQE90" s="663"/>
      <c r="AQF90" s="663"/>
      <c r="AQG90" s="663"/>
      <c r="AQH90" s="663"/>
      <c r="AQI90" s="663"/>
      <c r="AQJ90" s="663"/>
      <c r="AQK90" s="663"/>
      <c r="AQL90" s="663"/>
      <c r="AQM90" s="663"/>
      <c r="AQN90" s="663"/>
      <c r="AQO90" s="663"/>
      <c r="AQP90" s="663"/>
      <c r="AQQ90" s="663"/>
      <c r="AQR90" s="663"/>
      <c r="AQS90" s="663"/>
      <c r="AQT90" s="663"/>
      <c r="AQU90" s="663"/>
      <c r="AQV90" s="663"/>
      <c r="AQW90" s="663"/>
      <c r="AQX90" s="663"/>
      <c r="AQY90" s="663"/>
      <c r="AQZ90" s="663"/>
      <c r="ARA90" s="663"/>
      <c r="ARB90" s="663"/>
      <c r="ARC90" s="663"/>
      <c r="ARD90" s="663"/>
      <c r="ARE90" s="663"/>
      <c r="ARF90" s="663"/>
      <c r="ARG90" s="663"/>
      <c r="ARH90" s="663"/>
      <c r="ARI90" s="663"/>
      <c r="ARJ90" s="663"/>
      <c r="ARK90" s="663"/>
      <c r="ARL90" s="663"/>
      <c r="ARM90" s="663"/>
      <c r="ARN90" s="663"/>
      <c r="ARO90" s="663"/>
      <c r="ARP90" s="663"/>
      <c r="ARQ90" s="663"/>
      <c r="ARR90" s="663"/>
      <c r="ARS90" s="663"/>
      <c r="ART90" s="663"/>
      <c r="ARU90" s="663"/>
      <c r="ARV90" s="663"/>
      <c r="ARW90" s="663"/>
      <c r="ARX90" s="663"/>
      <c r="ARY90" s="663"/>
      <c r="ARZ90" s="663"/>
      <c r="ASA90" s="663"/>
      <c r="ASB90" s="663"/>
      <c r="ASC90" s="663"/>
      <c r="ASD90" s="663"/>
      <c r="ASE90" s="663"/>
      <c r="ASF90" s="663"/>
      <c r="ASG90" s="663"/>
      <c r="ASH90" s="663"/>
      <c r="ASI90" s="663"/>
      <c r="ASJ90" s="663"/>
      <c r="ASK90" s="663"/>
      <c r="ASL90" s="663"/>
      <c r="ASM90" s="663"/>
      <c r="ASN90" s="663"/>
      <c r="ASO90" s="663"/>
      <c r="ASP90" s="663"/>
      <c r="ASQ90" s="663"/>
      <c r="ASR90" s="663"/>
      <c r="ASS90" s="663"/>
      <c r="AST90" s="663"/>
      <c r="ASU90" s="663"/>
      <c r="ASV90" s="663"/>
      <c r="ASW90" s="663"/>
      <c r="ASX90" s="663"/>
      <c r="ASY90" s="663"/>
      <c r="ASZ90" s="663"/>
      <c r="ATA90" s="663"/>
      <c r="ATB90" s="663"/>
      <c r="ATC90" s="663"/>
      <c r="ATD90" s="663"/>
      <c r="ATE90" s="663"/>
      <c r="ATF90" s="663"/>
      <c r="ATG90" s="663"/>
      <c r="ATH90" s="663"/>
      <c r="ATI90" s="663"/>
      <c r="ATJ90" s="663"/>
      <c r="ATK90" s="663"/>
      <c r="ATL90" s="663"/>
      <c r="ATM90" s="663"/>
      <c r="ATN90" s="663"/>
      <c r="ATO90" s="663"/>
      <c r="ATP90" s="663"/>
      <c r="ATQ90" s="663"/>
      <c r="ATR90" s="663"/>
      <c r="ATS90" s="663"/>
      <c r="ATT90" s="663"/>
      <c r="ATU90" s="663"/>
      <c r="ATV90" s="663"/>
      <c r="ATW90" s="663"/>
      <c r="ATX90" s="663"/>
      <c r="ATY90" s="663"/>
      <c r="ATZ90" s="663"/>
      <c r="AUA90" s="663"/>
      <c r="AUB90" s="663"/>
      <c r="AUC90" s="663"/>
      <c r="AUD90" s="663"/>
      <c r="AUE90" s="663"/>
      <c r="AUF90" s="663"/>
      <c r="AUG90" s="663"/>
      <c r="AUH90" s="663"/>
      <c r="AUI90" s="663"/>
      <c r="AUJ90" s="663"/>
      <c r="AUK90" s="663"/>
      <c r="AUL90" s="663"/>
      <c r="AUM90" s="663"/>
      <c r="AUN90" s="663"/>
      <c r="AUO90" s="663"/>
      <c r="AUP90" s="663"/>
      <c r="AUQ90" s="663"/>
      <c r="AUR90" s="663"/>
      <c r="AUS90" s="663"/>
      <c r="AUT90" s="663"/>
      <c r="AUU90" s="663"/>
      <c r="AUV90" s="663"/>
      <c r="AUW90" s="663"/>
      <c r="AUX90" s="663"/>
      <c r="AUY90" s="663"/>
      <c r="AUZ90" s="663"/>
      <c r="AVA90" s="663"/>
      <c r="AVB90" s="663"/>
      <c r="AVC90" s="663"/>
      <c r="AVD90" s="663"/>
      <c r="AVE90" s="663"/>
      <c r="AVF90" s="663"/>
      <c r="AVG90" s="663"/>
      <c r="AVH90" s="663"/>
      <c r="AVI90" s="663"/>
      <c r="AVJ90" s="663"/>
      <c r="AVK90" s="663"/>
      <c r="AVL90" s="663"/>
      <c r="AVM90" s="663"/>
      <c r="AVN90" s="663"/>
      <c r="AVO90" s="663"/>
      <c r="AVP90" s="663"/>
      <c r="AVQ90" s="663"/>
      <c r="AVR90" s="663"/>
      <c r="AVS90" s="663"/>
      <c r="AVT90" s="663"/>
      <c r="AVU90" s="663"/>
      <c r="AVV90" s="663"/>
      <c r="AVW90" s="663"/>
      <c r="AVX90" s="663"/>
      <c r="AVY90" s="663"/>
      <c r="AVZ90" s="663"/>
      <c r="AWA90" s="663"/>
      <c r="AWB90" s="663"/>
      <c r="AWC90" s="663"/>
      <c r="AWD90" s="663"/>
      <c r="AWE90" s="663"/>
      <c r="AWF90" s="663"/>
      <c r="AWG90" s="663"/>
      <c r="AWH90" s="663"/>
      <c r="AWI90" s="663"/>
      <c r="AWJ90" s="663"/>
      <c r="AWK90" s="663"/>
      <c r="AWL90" s="663"/>
      <c r="AWM90" s="663"/>
      <c r="AWN90" s="663"/>
      <c r="AWO90" s="663"/>
      <c r="AWP90" s="663"/>
      <c r="AWQ90" s="663"/>
      <c r="AWR90" s="663"/>
      <c r="AWS90" s="663"/>
      <c r="AWT90" s="663"/>
      <c r="AWU90" s="663"/>
      <c r="AWV90" s="663"/>
      <c r="AWW90" s="663"/>
      <c r="AWX90" s="663"/>
      <c r="AWY90" s="663"/>
      <c r="AWZ90" s="663"/>
      <c r="AXA90" s="663"/>
      <c r="AXB90" s="663"/>
      <c r="AXC90" s="663"/>
      <c r="AXD90" s="663"/>
      <c r="AXE90" s="663"/>
      <c r="AXF90" s="663"/>
      <c r="AXG90" s="663"/>
      <c r="AXH90" s="663"/>
      <c r="AXI90" s="663"/>
      <c r="AXJ90" s="663"/>
      <c r="AXK90" s="663"/>
      <c r="AXL90" s="663"/>
      <c r="AXM90" s="663"/>
      <c r="AXN90" s="663"/>
      <c r="AXO90" s="663"/>
      <c r="AXP90" s="663"/>
      <c r="AXQ90" s="663"/>
      <c r="AXR90" s="663"/>
      <c r="AXS90" s="663"/>
      <c r="AXT90" s="663"/>
      <c r="AXU90" s="663"/>
      <c r="AXV90" s="663"/>
      <c r="AXW90" s="663"/>
      <c r="AXX90" s="663"/>
      <c r="AXY90" s="663"/>
      <c r="AXZ90" s="663"/>
      <c r="AYA90" s="663"/>
      <c r="AYB90" s="663"/>
      <c r="AYC90" s="663"/>
      <c r="AYD90" s="663"/>
      <c r="AYE90" s="663"/>
      <c r="AYF90" s="663"/>
      <c r="AYG90" s="663"/>
      <c r="AYH90" s="663"/>
      <c r="AYI90" s="663"/>
      <c r="AYJ90" s="663"/>
      <c r="AYK90" s="663"/>
      <c r="AYL90" s="663"/>
      <c r="AYM90" s="663"/>
      <c r="AYN90" s="663"/>
      <c r="AYO90" s="663"/>
      <c r="AYP90" s="663"/>
      <c r="AYQ90" s="663"/>
      <c r="AYR90" s="663"/>
      <c r="AYS90" s="663"/>
      <c r="AYT90" s="663"/>
      <c r="AYU90" s="663"/>
      <c r="AYV90" s="663"/>
      <c r="AYW90" s="663"/>
      <c r="AYX90" s="663"/>
      <c r="AYY90" s="663"/>
      <c r="AYZ90" s="663"/>
      <c r="AZA90" s="663"/>
      <c r="AZB90" s="663"/>
      <c r="AZC90" s="663"/>
      <c r="AZD90" s="663"/>
      <c r="AZE90" s="663"/>
      <c r="AZF90" s="663"/>
      <c r="AZG90" s="663"/>
      <c r="AZH90" s="663"/>
      <c r="AZI90" s="663"/>
      <c r="AZJ90" s="663"/>
      <c r="AZK90" s="663"/>
      <c r="AZL90" s="663"/>
      <c r="AZM90" s="663"/>
      <c r="AZN90" s="663"/>
      <c r="AZO90" s="663"/>
      <c r="AZP90" s="663"/>
      <c r="AZQ90" s="663"/>
      <c r="AZR90" s="663"/>
      <c r="AZS90" s="663"/>
      <c r="AZT90" s="663"/>
      <c r="AZU90" s="663"/>
      <c r="AZV90" s="663"/>
      <c r="AZW90" s="663"/>
      <c r="AZX90" s="663"/>
      <c r="AZY90" s="663"/>
      <c r="AZZ90" s="663"/>
      <c r="BAA90" s="663"/>
      <c r="BAB90" s="663"/>
      <c r="BAC90" s="663"/>
      <c r="BAD90" s="663"/>
      <c r="BAE90" s="663"/>
      <c r="BAF90" s="663"/>
      <c r="BAG90" s="663"/>
      <c r="BAH90" s="663"/>
      <c r="BAI90" s="663"/>
      <c r="BAJ90" s="663"/>
      <c r="BAK90" s="663"/>
      <c r="BAL90" s="663"/>
      <c r="BAM90" s="663"/>
      <c r="BAN90" s="663"/>
    </row>
    <row r="91" spans="1:1392" s="678" customFormat="1" ht="24.75" customHeight="1" thickTop="1" thickBot="1">
      <c r="A91" s="694">
        <v>2</v>
      </c>
      <c r="B91" s="695" t="s">
        <v>382</v>
      </c>
      <c r="C91" s="695"/>
      <c r="D91" s="695"/>
      <c r="E91" s="695"/>
      <c r="F91" s="695"/>
      <c r="G91" s="695"/>
      <c r="H91" s="693" t="s">
        <v>2228</v>
      </c>
      <c r="I91" s="676">
        <v>11628281673.18</v>
      </c>
      <c r="J91" s="676">
        <v>8517132872.46</v>
      </c>
      <c r="K91" s="676">
        <v>1260442982.8099999</v>
      </c>
      <c r="L91" s="676">
        <v>1071560286.77</v>
      </c>
      <c r="M91" s="676"/>
      <c r="N91" s="676"/>
      <c r="O91" s="676"/>
      <c r="P91" s="676"/>
      <c r="Q91" s="676"/>
      <c r="R91" s="676"/>
      <c r="S91" s="676"/>
      <c r="T91" s="676"/>
      <c r="U91" s="676"/>
      <c r="V91" s="676"/>
      <c r="W91" s="676"/>
      <c r="X91" s="676"/>
      <c r="Y91" s="676">
        <f t="shared" si="19"/>
        <v>11628281673.18</v>
      </c>
      <c r="Z91" s="676">
        <f t="shared" si="19"/>
        <v>8517132872.46</v>
      </c>
      <c r="AA91" s="676">
        <f t="shared" si="19"/>
        <v>1260442982.8099999</v>
      </c>
      <c r="AB91" s="676">
        <f t="shared" si="19"/>
        <v>1071560286.77</v>
      </c>
      <c r="AC91" s="677"/>
      <c r="AD91" s="662"/>
      <c r="AE91" s="662"/>
      <c r="AF91" s="662"/>
      <c r="AG91" s="662"/>
      <c r="AH91" s="662"/>
      <c r="AI91" s="662"/>
      <c r="AJ91" s="662"/>
      <c r="AK91" s="662"/>
      <c r="AL91" s="662"/>
      <c r="AM91" s="662"/>
      <c r="AN91" s="662"/>
      <c r="AO91" s="662"/>
      <c r="AP91" s="662"/>
      <c r="AQ91" s="662"/>
      <c r="AR91" s="662"/>
      <c r="AS91" s="662"/>
      <c r="AT91" s="662"/>
      <c r="AU91" s="662"/>
      <c r="AV91" s="662"/>
      <c r="AW91" s="663"/>
      <c r="AX91" s="663"/>
      <c r="AY91" s="663"/>
      <c r="AZ91" s="663"/>
      <c r="BA91" s="663"/>
      <c r="BB91" s="663"/>
      <c r="BC91" s="663"/>
      <c r="BD91" s="663"/>
      <c r="BE91" s="663"/>
      <c r="BF91" s="663"/>
      <c r="BG91" s="663"/>
      <c r="BH91" s="663"/>
      <c r="BI91" s="663"/>
      <c r="BJ91" s="663"/>
      <c r="BK91" s="663"/>
      <c r="BL91" s="663"/>
      <c r="BM91" s="663"/>
      <c r="BN91" s="663"/>
      <c r="BO91" s="663"/>
      <c r="BP91" s="663"/>
      <c r="BQ91" s="663"/>
      <c r="BR91" s="663"/>
      <c r="BS91" s="663"/>
      <c r="BT91" s="663"/>
      <c r="BU91" s="663"/>
      <c r="BV91" s="663"/>
      <c r="BW91" s="663"/>
      <c r="BX91" s="663"/>
      <c r="BY91" s="663"/>
      <c r="BZ91" s="663"/>
      <c r="CA91" s="663"/>
      <c r="CB91" s="663"/>
      <c r="CC91" s="663"/>
      <c r="CD91" s="663"/>
      <c r="CE91" s="663"/>
      <c r="CF91" s="663"/>
      <c r="CG91" s="663"/>
      <c r="CH91" s="663"/>
      <c r="CI91" s="663"/>
      <c r="CJ91" s="663"/>
      <c r="CK91" s="663"/>
      <c r="CL91" s="663"/>
      <c r="CM91" s="663"/>
      <c r="CN91" s="663"/>
      <c r="CO91" s="663"/>
      <c r="CP91" s="663"/>
      <c r="CQ91" s="663"/>
      <c r="CR91" s="663"/>
      <c r="CS91" s="663"/>
      <c r="CT91" s="663"/>
      <c r="CU91" s="663"/>
      <c r="CV91" s="663"/>
      <c r="CW91" s="663"/>
      <c r="CX91" s="663"/>
      <c r="CY91" s="663"/>
      <c r="CZ91" s="663"/>
      <c r="DA91" s="663"/>
      <c r="DB91" s="663"/>
      <c r="DC91" s="663"/>
      <c r="DD91" s="663"/>
      <c r="DE91" s="663"/>
      <c r="DF91" s="663"/>
      <c r="DG91" s="663"/>
      <c r="DH91" s="663"/>
      <c r="DI91" s="663"/>
      <c r="DJ91" s="663"/>
      <c r="DK91" s="663"/>
      <c r="DL91" s="663"/>
      <c r="DM91" s="663"/>
      <c r="DN91" s="663"/>
      <c r="DO91" s="663"/>
      <c r="DP91" s="663"/>
      <c r="DQ91" s="663"/>
      <c r="DR91" s="663"/>
      <c r="DS91" s="663"/>
      <c r="DT91" s="663"/>
      <c r="DU91" s="663"/>
      <c r="DV91" s="663"/>
      <c r="DW91" s="663"/>
      <c r="DX91" s="663"/>
      <c r="DY91" s="663"/>
      <c r="DZ91" s="663"/>
      <c r="EA91" s="663"/>
      <c r="EB91" s="663"/>
      <c r="EC91" s="663"/>
      <c r="ED91" s="663"/>
      <c r="EE91" s="663"/>
      <c r="EF91" s="663"/>
      <c r="EG91" s="663"/>
      <c r="EH91" s="663"/>
      <c r="EI91" s="663"/>
      <c r="EJ91" s="663"/>
      <c r="EK91" s="663"/>
      <c r="EL91" s="663"/>
      <c r="EM91" s="663"/>
      <c r="EN91" s="663"/>
      <c r="EO91" s="663"/>
      <c r="EP91" s="663"/>
      <c r="EQ91" s="663"/>
      <c r="ER91" s="663"/>
      <c r="ES91" s="663"/>
      <c r="ET91" s="663"/>
      <c r="EU91" s="663"/>
      <c r="EV91" s="663"/>
      <c r="EW91" s="663"/>
      <c r="EX91" s="663"/>
      <c r="EY91" s="663"/>
      <c r="EZ91" s="663"/>
      <c r="FA91" s="663"/>
      <c r="FB91" s="663"/>
      <c r="FC91" s="663"/>
      <c r="FD91" s="663"/>
      <c r="FE91" s="663"/>
      <c r="FF91" s="663"/>
      <c r="FG91" s="663"/>
      <c r="FH91" s="663"/>
      <c r="FI91" s="663"/>
      <c r="FJ91" s="663"/>
      <c r="FK91" s="663"/>
      <c r="FL91" s="663"/>
      <c r="FM91" s="663"/>
      <c r="FN91" s="663"/>
      <c r="FO91" s="663"/>
      <c r="FP91" s="663"/>
      <c r="FQ91" s="663"/>
      <c r="FR91" s="663"/>
      <c r="FS91" s="663"/>
      <c r="FT91" s="663"/>
      <c r="FU91" s="663"/>
      <c r="FV91" s="663"/>
      <c r="FW91" s="663"/>
      <c r="FX91" s="663"/>
      <c r="FY91" s="663"/>
      <c r="FZ91" s="663"/>
      <c r="GA91" s="663"/>
      <c r="GB91" s="663"/>
      <c r="GC91" s="663"/>
      <c r="GD91" s="663"/>
      <c r="GE91" s="663"/>
      <c r="GF91" s="663"/>
      <c r="GG91" s="663"/>
      <c r="GH91" s="663"/>
      <c r="GI91" s="663"/>
      <c r="GJ91" s="663"/>
      <c r="GK91" s="663"/>
      <c r="GL91" s="663"/>
      <c r="GM91" s="663"/>
      <c r="GN91" s="663"/>
      <c r="GO91" s="663"/>
      <c r="GP91" s="663"/>
      <c r="GQ91" s="663"/>
      <c r="GR91" s="663"/>
      <c r="GS91" s="663"/>
      <c r="GT91" s="663"/>
      <c r="GU91" s="663"/>
      <c r="GV91" s="663"/>
      <c r="GW91" s="663"/>
      <c r="GX91" s="663"/>
      <c r="GY91" s="663"/>
      <c r="GZ91" s="663"/>
      <c r="HA91" s="663"/>
      <c r="HB91" s="663"/>
      <c r="HC91" s="663"/>
      <c r="HD91" s="663"/>
      <c r="HE91" s="663"/>
      <c r="HF91" s="663"/>
      <c r="HG91" s="663"/>
      <c r="HH91" s="663"/>
      <c r="HI91" s="663"/>
      <c r="HJ91" s="663"/>
      <c r="HK91" s="663"/>
      <c r="HL91" s="663"/>
      <c r="HM91" s="663"/>
      <c r="HN91" s="663"/>
      <c r="HO91" s="663"/>
      <c r="HP91" s="663"/>
      <c r="HQ91" s="663"/>
      <c r="HR91" s="663"/>
      <c r="HS91" s="663"/>
      <c r="HT91" s="663"/>
      <c r="HU91" s="663"/>
      <c r="HV91" s="663"/>
      <c r="HW91" s="663"/>
      <c r="HX91" s="663"/>
      <c r="HY91" s="663"/>
      <c r="HZ91" s="663"/>
      <c r="IA91" s="663"/>
      <c r="IB91" s="663"/>
      <c r="IC91" s="663"/>
      <c r="ID91" s="663"/>
      <c r="IE91" s="663"/>
      <c r="IF91" s="663"/>
      <c r="IG91" s="663"/>
      <c r="IH91" s="663"/>
      <c r="II91" s="663"/>
      <c r="IJ91" s="663"/>
      <c r="IK91" s="663"/>
      <c r="IL91" s="663"/>
      <c r="IM91" s="663"/>
      <c r="IN91" s="663"/>
      <c r="IO91" s="663"/>
      <c r="IP91" s="663"/>
      <c r="IQ91" s="663"/>
      <c r="IR91" s="663"/>
      <c r="IS91" s="663"/>
      <c r="IT91" s="663"/>
      <c r="IU91" s="663"/>
      <c r="IV91" s="663"/>
      <c r="IW91" s="663"/>
      <c r="IX91" s="663"/>
      <c r="IY91" s="663"/>
      <c r="IZ91" s="663"/>
      <c r="JA91" s="663"/>
      <c r="JB91" s="663"/>
      <c r="JC91" s="663"/>
      <c r="JD91" s="663"/>
      <c r="JE91" s="663"/>
      <c r="JF91" s="663"/>
      <c r="JG91" s="663"/>
      <c r="JH91" s="663"/>
      <c r="JI91" s="663"/>
      <c r="JJ91" s="663"/>
      <c r="JK91" s="663"/>
      <c r="JL91" s="663"/>
      <c r="JM91" s="663"/>
      <c r="JN91" s="663"/>
      <c r="JO91" s="663"/>
      <c r="JP91" s="663"/>
      <c r="JQ91" s="663"/>
      <c r="JR91" s="663"/>
      <c r="JS91" s="663"/>
      <c r="JT91" s="663"/>
      <c r="JU91" s="663"/>
      <c r="JV91" s="663"/>
      <c r="JW91" s="663"/>
      <c r="JX91" s="663"/>
      <c r="JY91" s="663"/>
      <c r="JZ91" s="663"/>
      <c r="KA91" s="663"/>
      <c r="KB91" s="663"/>
      <c r="KC91" s="663"/>
      <c r="KD91" s="663"/>
      <c r="KE91" s="663"/>
      <c r="KF91" s="663"/>
      <c r="KG91" s="663"/>
      <c r="KH91" s="663"/>
      <c r="KI91" s="663"/>
      <c r="KJ91" s="663"/>
      <c r="KK91" s="663"/>
      <c r="KL91" s="663"/>
      <c r="KM91" s="663"/>
      <c r="KN91" s="663"/>
      <c r="KO91" s="663"/>
      <c r="KP91" s="663"/>
      <c r="KQ91" s="663"/>
      <c r="KR91" s="663"/>
      <c r="KS91" s="663"/>
      <c r="KT91" s="663"/>
      <c r="KU91" s="663"/>
      <c r="KV91" s="663"/>
      <c r="KW91" s="663"/>
      <c r="KX91" s="663"/>
      <c r="KY91" s="663"/>
      <c r="KZ91" s="663"/>
      <c r="LA91" s="663"/>
      <c r="LB91" s="663"/>
      <c r="LC91" s="663"/>
      <c r="LD91" s="663"/>
      <c r="LE91" s="663"/>
      <c r="LF91" s="663"/>
      <c r="LG91" s="663"/>
      <c r="LH91" s="663"/>
      <c r="LI91" s="663"/>
      <c r="LJ91" s="663"/>
      <c r="LK91" s="663"/>
      <c r="LL91" s="663"/>
      <c r="LM91" s="663"/>
      <c r="LN91" s="663"/>
      <c r="LO91" s="663"/>
      <c r="LP91" s="663"/>
      <c r="LQ91" s="663"/>
      <c r="LR91" s="663"/>
      <c r="LS91" s="663"/>
      <c r="LT91" s="663"/>
      <c r="LU91" s="663"/>
      <c r="LV91" s="663"/>
      <c r="LW91" s="663"/>
      <c r="LX91" s="663"/>
      <c r="LY91" s="663"/>
      <c r="LZ91" s="663"/>
      <c r="MA91" s="663"/>
      <c r="MB91" s="663"/>
      <c r="MC91" s="663"/>
      <c r="MD91" s="663"/>
      <c r="ME91" s="663"/>
      <c r="MF91" s="663"/>
      <c r="MG91" s="663"/>
      <c r="MH91" s="663"/>
      <c r="MI91" s="663"/>
      <c r="MJ91" s="663"/>
      <c r="MK91" s="663"/>
      <c r="ML91" s="663"/>
      <c r="MM91" s="663"/>
      <c r="MN91" s="663"/>
      <c r="MO91" s="663"/>
      <c r="MP91" s="663"/>
      <c r="MQ91" s="663"/>
      <c r="MR91" s="663"/>
      <c r="MS91" s="663"/>
      <c r="MT91" s="663"/>
      <c r="MU91" s="663"/>
      <c r="MV91" s="663"/>
      <c r="MW91" s="663"/>
      <c r="MX91" s="663"/>
      <c r="MY91" s="663"/>
      <c r="MZ91" s="663"/>
      <c r="NA91" s="663"/>
      <c r="NB91" s="663"/>
      <c r="NC91" s="663"/>
      <c r="ND91" s="663"/>
      <c r="NE91" s="663"/>
      <c r="NF91" s="663"/>
      <c r="NG91" s="663"/>
      <c r="NH91" s="663"/>
      <c r="NI91" s="663"/>
      <c r="NJ91" s="663"/>
      <c r="NK91" s="663"/>
      <c r="NL91" s="663"/>
      <c r="NM91" s="663"/>
      <c r="NN91" s="663"/>
      <c r="NO91" s="663"/>
      <c r="NP91" s="663"/>
      <c r="NQ91" s="663"/>
      <c r="NR91" s="663"/>
      <c r="NS91" s="663"/>
      <c r="NT91" s="663"/>
      <c r="NU91" s="663"/>
      <c r="NV91" s="663"/>
      <c r="NW91" s="663"/>
      <c r="NX91" s="663"/>
      <c r="NY91" s="663"/>
      <c r="NZ91" s="663"/>
      <c r="OA91" s="663"/>
      <c r="OB91" s="663"/>
      <c r="OC91" s="663"/>
      <c r="OD91" s="663"/>
      <c r="OE91" s="663"/>
      <c r="OF91" s="663"/>
      <c r="OG91" s="663"/>
      <c r="OH91" s="663"/>
      <c r="OI91" s="663"/>
      <c r="OJ91" s="663"/>
      <c r="OK91" s="663"/>
      <c r="OL91" s="663"/>
      <c r="OM91" s="663"/>
      <c r="ON91" s="663"/>
      <c r="OO91" s="663"/>
      <c r="OP91" s="663"/>
      <c r="OQ91" s="663"/>
      <c r="OR91" s="663"/>
      <c r="OS91" s="663"/>
      <c r="OT91" s="663"/>
      <c r="OU91" s="663"/>
      <c r="OV91" s="663"/>
      <c r="OW91" s="663"/>
      <c r="OX91" s="663"/>
      <c r="OY91" s="663"/>
      <c r="OZ91" s="663"/>
      <c r="PA91" s="663"/>
      <c r="PB91" s="663"/>
      <c r="PC91" s="663"/>
      <c r="PD91" s="663"/>
      <c r="PE91" s="663"/>
      <c r="PF91" s="663"/>
      <c r="PG91" s="663"/>
      <c r="PH91" s="663"/>
      <c r="PI91" s="663"/>
      <c r="PJ91" s="663"/>
      <c r="PK91" s="663"/>
      <c r="PL91" s="663"/>
      <c r="PM91" s="663"/>
      <c r="PN91" s="663"/>
      <c r="PO91" s="663"/>
      <c r="PP91" s="663"/>
      <c r="PQ91" s="663"/>
      <c r="PR91" s="663"/>
      <c r="PS91" s="663"/>
      <c r="PT91" s="663"/>
      <c r="PU91" s="663"/>
      <c r="PV91" s="663"/>
      <c r="PW91" s="663"/>
      <c r="PX91" s="663"/>
      <c r="PY91" s="663"/>
      <c r="PZ91" s="663"/>
      <c r="QA91" s="663"/>
      <c r="QB91" s="663"/>
      <c r="QC91" s="663"/>
      <c r="QD91" s="663"/>
      <c r="QE91" s="663"/>
      <c r="QF91" s="663"/>
      <c r="QG91" s="663"/>
      <c r="QH91" s="663"/>
      <c r="QI91" s="663"/>
      <c r="QJ91" s="663"/>
      <c r="QK91" s="663"/>
      <c r="QL91" s="663"/>
      <c r="QM91" s="663"/>
      <c r="QN91" s="663"/>
      <c r="QO91" s="663"/>
      <c r="QP91" s="663"/>
      <c r="QQ91" s="663"/>
      <c r="QR91" s="663"/>
      <c r="QS91" s="663"/>
      <c r="QT91" s="663"/>
      <c r="QU91" s="663"/>
      <c r="QV91" s="663"/>
      <c r="QW91" s="663"/>
      <c r="QX91" s="663"/>
      <c r="QY91" s="663"/>
      <c r="QZ91" s="663"/>
      <c r="RA91" s="663"/>
      <c r="RB91" s="663"/>
      <c r="RC91" s="663"/>
      <c r="RD91" s="663"/>
      <c r="RE91" s="663"/>
      <c r="RF91" s="663"/>
      <c r="RG91" s="663"/>
      <c r="RH91" s="663"/>
      <c r="RI91" s="663"/>
      <c r="RJ91" s="663"/>
      <c r="RK91" s="663"/>
      <c r="RL91" s="663"/>
      <c r="RM91" s="663"/>
      <c r="RN91" s="663"/>
      <c r="RO91" s="663"/>
      <c r="RP91" s="663"/>
      <c r="RQ91" s="663"/>
      <c r="RR91" s="663"/>
      <c r="RS91" s="663"/>
      <c r="RT91" s="663"/>
      <c r="RU91" s="663"/>
      <c r="RV91" s="663"/>
      <c r="RW91" s="663"/>
      <c r="RX91" s="663"/>
      <c r="RY91" s="663"/>
      <c r="RZ91" s="663"/>
      <c r="SA91" s="663"/>
      <c r="SB91" s="663"/>
      <c r="SC91" s="663"/>
      <c r="SD91" s="663"/>
      <c r="SE91" s="663"/>
      <c r="SF91" s="663"/>
      <c r="SG91" s="663"/>
      <c r="SH91" s="663"/>
      <c r="SI91" s="663"/>
      <c r="SJ91" s="663"/>
      <c r="SK91" s="663"/>
      <c r="SL91" s="663"/>
      <c r="SM91" s="663"/>
      <c r="SN91" s="663"/>
      <c r="SO91" s="663"/>
      <c r="SP91" s="663"/>
      <c r="SQ91" s="663"/>
      <c r="SR91" s="663"/>
      <c r="SS91" s="663"/>
      <c r="ST91" s="663"/>
      <c r="SU91" s="663"/>
      <c r="SV91" s="663"/>
      <c r="SW91" s="663"/>
      <c r="SX91" s="663"/>
      <c r="SY91" s="663"/>
      <c r="SZ91" s="663"/>
      <c r="TA91" s="663"/>
      <c r="TB91" s="663"/>
      <c r="TC91" s="663"/>
      <c r="TD91" s="663"/>
      <c r="TE91" s="663"/>
      <c r="TF91" s="663"/>
      <c r="TG91" s="663"/>
      <c r="TH91" s="663"/>
      <c r="TI91" s="663"/>
      <c r="TJ91" s="663"/>
      <c r="TK91" s="663"/>
      <c r="TL91" s="663"/>
      <c r="TM91" s="663"/>
      <c r="TN91" s="663"/>
      <c r="TO91" s="663"/>
      <c r="TP91" s="663"/>
      <c r="TQ91" s="663"/>
      <c r="TR91" s="663"/>
      <c r="TS91" s="663"/>
      <c r="TT91" s="663"/>
      <c r="TU91" s="663"/>
      <c r="TV91" s="663"/>
      <c r="TW91" s="663"/>
      <c r="TX91" s="663"/>
      <c r="TY91" s="663"/>
      <c r="TZ91" s="663"/>
      <c r="UA91" s="663"/>
      <c r="UB91" s="663"/>
      <c r="UC91" s="663"/>
      <c r="UD91" s="663"/>
      <c r="UE91" s="663"/>
      <c r="UF91" s="663"/>
      <c r="UG91" s="663"/>
      <c r="UH91" s="663"/>
      <c r="UI91" s="663"/>
      <c r="UJ91" s="663"/>
      <c r="UK91" s="663"/>
      <c r="UL91" s="663"/>
      <c r="UM91" s="663"/>
      <c r="UN91" s="663"/>
      <c r="UO91" s="663"/>
      <c r="UP91" s="663"/>
      <c r="UQ91" s="663"/>
      <c r="UR91" s="663"/>
      <c r="US91" s="663"/>
      <c r="UT91" s="663"/>
      <c r="UU91" s="663"/>
      <c r="UV91" s="663"/>
      <c r="UW91" s="663"/>
      <c r="UX91" s="663"/>
      <c r="UY91" s="663"/>
      <c r="UZ91" s="663"/>
      <c r="VA91" s="663"/>
      <c r="VB91" s="663"/>
      <c r="VC91" s="663"/>
      <c r="VD91" s="663"/>
      <c r="VE91" s="663"/>
      <c r="VF91" s="663"/>
      <c r="VG91" s="663"/>
      <c r="VH91" s="663"/>
      <c r="VI91" s="663"/>
      <c r="VJ91" s="663"/>
      <c r="VK91" s="663"/>
      <c r="VL91" s="663"/>
      <c r="VM91" s="663"/>
      <c r="VN91" s="663"/>
      <c r="VO91" s="663"/>
      <c r="VP91" s="663"/>
      <c r="VQ91" s="663"/>
      <c r="VR91" s="663"/>
      <c r="VS91" s="663"/>
      <c r="VT91" s="663"/>
      <c r="VU91" s="663"/>
      <c r="VV91" s="663"/>
      <c r="VW91" s="663"/>
      <c r="VX91" s="663"/>
      <c r="VY91" s="663"/>
      <c r="VZ91" s="663"/>
      <c r="WA91" s="663"/>
      <c r="WB91" s="663"/>
      <c r="WC91" s="663"/>
      <c r="WD91" s="663"/>
      <c r="WE91" s="663"/>
      <c r="WF91" s="663"/>
      <c r="WG91" s="663"/>
      <c r="WH91" s="663"/>
      <c r="WI91" s="663"/>
      <c r="WJ91" s="663"/>
      <c r="WK91" s="663"/>
      <c r="WL91" s="663"/>
      <c r="WM91" s="663"/>
      <c r="WN91" s="663"/>
      <c r="WO91" s="663"/>
      <c r="WP91" s="663"/>
      <c r="WQ91" s="663"/>
      <c r="WR91" s="663"/>
      <c r="WS91" s="663"/>
      <c r="WT91" s="663"/>
      <c r="WU91" s="663"/>
      <c r="WV91" s="663"/>
      <c r="WW91" s="663"/>
      <c r="WX91" s="663"/>
      <c r="WY91" s="663"/>
      <c r="WZ91" s="663"/>
      <c r="XA91" s="663"/>
      <c r="XB91" s="663"/>
      <c r="XC91" s="663"/>
      <c r="XD91" s="663"/>
      <c r="XE91" s="663"/>
      <c r="XF91" s="663"/>
      <c r="XG91" s="663"/>
      <c r="XH91" s="663"/>
      <c r="XI91" s="663"/>
      <c r="XJ91" s="663"/>
      <c r="XK91" s="663"/>
      <c r="XL91" s="663"/>
      <c r="XM91" s="663"/>
      <c r="XN91" s="663"/>
      <c r="XO91" s="663"/>
      <c r="XP91" s="663"/>
      <c r="XQ91" s="663"/>
      <c r="XR91" s="663"/>
      <c r="XS91" s="663"/>
      <c r="XT91" s="663"/>
      <c r="XU91" s="663"/>
      <c r="XV91" s="663"/>
      <c r="XW91" s="663"/>
      <c r="XX91" s="663"/>
      <c r="XY91" s="663"/>
      <c r="XZ91" s="663"/>
      <c r="YA91" s="663"/>
      <c r="YB91" s="663"/>
      <c r="YC91" s="663"/>
      <c r="YD91" s="663"/>
      <c r="YE91" s="663"/>
      <c r="YF91" s="663"/>
      <c r="YG91" s="663"/>
      <c r="YH91" s="663"/>
      <c r="YI91" s="663"/>
      <c r="YJ91" s="663"/>
      <c r="YK91" s="663"/>
      <c r="YL91" s="663"/>
      <c r="YM91" s="663"/>
      <c r="YN91" s="663"/>
      <c r="YO91" s="663"/>
      <c r="YP91" s="663"/>
      <c r="YQ91" s="663"/>
      <c r="YR91" s="663"/>
      <c r="YS91" s="663"/>
      <c r="YT91" s="663"/>
      <c r="YU91" s="663"/>
      <c r="YV91" s="663"/>
      <c r="YW91" s="663"/>
      <c r="YX91" s="663"/>
      <c r="YY91" s="663"/>
      <c r="YZ91" s="663"/>
      <c r="ZA91" s="663"/>
      <c r="ZB91" s="663"/>
      <c r="ZC91" s="663"/>
      <c r="ZD91" s="663"/>
      <c r="ZE91" s="663"/>
      <c r="ZF91" s="663"/>
      <c r="ZG91" s="663"/>
      <c r="ZH91" s="663"/>
      <c r="ZI91" s="663"/>
      <c r="ZJ91" s="663"/>
      <c r="ZK91" s="663"/>
      <c r="ZL91" s="663"/>
      <c r="ZM91" s="663"/>
      <c r="ZN91" s="663"/>
      <c r="ZO91" s="663"/>
      <c r="ZP91" s="663"/>
      <c r="ZQ91" s="663"/>
      <c r="ZR91" s="663"/>
      <c r="ZS91" s="663"/>
      <c r="ZT91" s="663"/>
      <c r="ZU91" s="663"/>
      <c r="ZV91" s="663"/>
      <c r="ZW91" s="663"/>
      <c r="ZX91" s="663"/>
      <c r="ZY91" s="663"/>
      <c r="ZZ91" s="663"/>
      <c r="AAA91" s="663"/>
      <c r="AAB91" s="663"/>
      <c r="AAC91" s="663"/>
      <c r="AAD91" s="663"/>
      <c r="AAE91" s="663"/>
      <c r="AAF91" s="663"/>
      <c r="AAG91" s="663"/>
      <c r="AAH91" s="663"/>
      <c r="AAI91" s="663"/>
      <c r="AAJ91" s="663"/>
      <c r="AAK91" s="663"/>
      <c r="AAL91" s="663"/>
      <c r="AAM91" s="663"/>
      <c r="AAN91" s="663"/>
      <c r="AAO91" s="663"/>
      <c r="AAP91" s="663"/>
      <c r="AAQ91" s="663"/>
      <c r="AAR91" s="663"/>
      <c r="AAS91" s="663"/>
      <c r="AAT91" s="663"/>
      <c r="AAU91" s="663"/>
      <c r="AAV91" s="663"/>
      <c r="AAW91" s="663"/>
      <c r="AAX91" s="663"/>
      <c r="AAY91" s="663"/>
      <c r="AAZ91" s="663"/>
      <c r="ABA91" s="663"/>
      <c r="ABB91" s="663"/>
      <c r="ABC91" s="663"/>
      <c r="ABD91" s="663"/>
      <c r="ABE91" s="663"/>
      <c r="ABF91" s="663"/>
      <c r="ABG91" s="663"/>
      <c r="ABH91" s="663"/>
      <c r="ABI91" s="663"/>
      <c r="ABJ91" s="663"/>
      <c r="ABK91" s="663"/>
      <c r="ABL91" s="663"/>
      <c r="ABM91" s="663"/>
      <c r="ABN91" s="663"/>
      <c r="ABO91" s="663"/>
      <c r="ABP91" s="663"/>
      <c r="ABQ91" s="663"/>
      <c r="ABR91" s="663"/>
      <c r="ABS91" s="663"/>
      <c r="ABT91" s="663"/>
      <c r="ABU91" s="663"/>
      <c r="ABV91" s="663"/>
      <c r="ABW91" s="663"/>
      <c r="ABX91" s="663"/>
      <c r="ABY91" s="663"/>
      <c r="ABZ91" s="663"/>
      <c r="ACA91" s="663"/>
      <c r="ACB91" s="663"/>
      <c r="ACC91" s="663"/>
      <c r="ACD91" s="663"/>
      <c r="ACE91" s="663"/>
      <c r="ACF91" s="663"/>
      <c r="ACG91" s="663"/>
      <c r="ACH91" s="663"/>
      <c r="ACI91" s="663"/>
      <c r="ACJ91" s="663"/>
      <c r="ACK91" s="663"/>
      <c r="ACL91" s="663"/>
      <c r="ACM91" s="663"/>
      <c r="ACN91" s="663"/>
      <c r="ACO91" s="663"/>
      <c r="ACP91" s="663"/>
      <c r="ACQ91" s="663"/>
      <c r="ACR91" s="663"/>
      <c r="ACS91" s="663"/>
      <c r="ACT91" s="663"/>
      <c r="ACU91" s="663"/>
      <c r="ACV91" s="663"/>
      <c r="ACW91" s="663"/>
      <c r="ACX91" s="663"/>
      <c r="ACY91" s="663"/>
      <c r="ACZ91" s="663"/>
      <c r="ADA91" s="663"/>
      <c r="ADB91" s="663"/>
      <c r="ADC91" s="663"/>
      <c r="ADD91" s="663"/>
      <c r="ADE91" s="663"/>
      <c r="ADF91" s="663"/>
      <c r="ADG91" s="663"/>
      <c r="ADH91" s="663"/>
      <c r="ADI91" s="663"/>
      <c r="ADJ91" s="663"/>
      <c r="ADK91" s="663"/>
      <c r="ADL91" s="663"/>
      <c r="ADM91" s="663"/>
      <c r="ADN91" s="663"/>
      <c r="ADO91" s="663"/>
      <c r="ADP91" s="663"/>
      <c r="ADQ91" s="663"/>
      <c r="ADR91" s="663"/>
      <c r="ADS91" s="663"/>
      <c r="ADT91" s="663"/>
      <c r="ADU91" s="663"/>
      <c r="ADV91" s="663"/>
      <c r="ADW91" s="663"/>
      <c r="ADX91" s="663"/>
      <c r="ADY91" s="663"/>
      <c r="ADZ91" s="663"/>
      <c r="AEA91" s="663"/>
      <c r="AEB91" s="663"/>
      <c r="AEC91" s="663"/>
      <c r="AED91" s="663"/>
      <c r="AEE91" s="663"/>
      <c r="AEF91" s="663"/>
      <c r="AEG91" s="663"/>
      <c r="AEH91" s="663"/>
      <c r="AEI91" s="663"/>
      <c r="AEJ91" s="663"/>
      <c r="AEK91" s="663"/>
      <c r="AEL91" s="663"/>
      <c r="AEM91" s="663"/>
      <c r="AEN91" s="663"/>
      <c r="AEO91" s="663"/>
      <c r="AEP91" s="663"/>
      <c r="AEQ91" s="663"/>
      <c r="AER91" s="663"/>
      <c r="AES91" s="663"/>
      <c r="AET91" s="663"/>
      <c r="AEU91" s="663"/>
      <c r="AEV91" s="663"/>
      <c r="AEW91" s="663"/>
      <c r="AEX91" s="663"/>
      <c r="AEY91" s="663"/>
      <c r="AEZ91" s="663"/>
      <c r="AFA91" s="663"/>
      <c r="AFB91" s="663"/>
      <c r="AFC91" s="663"/>
      <c r="AFD91" s="663"/>
      <c r="AFE91" s="663"/>
      <c r="AFF91" s="663"/>
      <c r="AFG91" s="663"/>
      <c r="AFH91" s="663"/>
      <c r="AFI91" s="663"/>
      <c r="AFJ91" s="663"/>
      <c r="AFK91" s="663"/>
      <c r="AFL91" s="663"/>
      <c r="AFM91" s="663"/>
      <c r="AFN91" s="663"/>
      <c r="AFO91" s="663"/>
      <c r="AFP91" s="663"/>
      <c r="AFQ91" s="663"/>
      <c r="AFR91" s="663"/>
      <c r="AFS91" s="663"/>
      <c r="AFT91" s="663"/>
      <c r="AFU91" s="663"/>
      <c r="AFV91" s="663"/>
      <c r="AFW91" s="663"/>
      <c r="AFX91" s="663"/>
      <c r="AFY91" s="663"/>
      <c r="AFZ91" s="663"/>
      <c r="AGA91" s="663"/>
      <c r="AGB91" s="663"/>
      <c r="AGC91" s="663"/>
      <c r="AGD91" s="663"/>
      <c r="AGE91" s="663"/>
      <c r="AGF91" s="663"/>
      <c r="AGG91" s="663"/>
      <c r="AGH91" s="663"/>
      <c r="AGI91" s="663"/>
      <c r="AGJ91" s="663"/>
      <c r="AGK91" s="663"/>
      <c r="AGL91" s="663"/>
      <c r="AGM91" s="663"/>
      <c r="AGN91" s="663"/>
      <c r="AGO91" s="663"/>
      <c r="AGP91" s="663"/>
      <c r="AGQ91" s="663"/>
      <c r="AGR91" s="663"/>
      <c r="AGS91" s="663"/>
      <c r="AGT91" s="663"/>
      <c r="AGU91" s="663"/>
      <c r="AGV91" s="663"/>
      <c r="AGW91" s="663"/>
      <c r="AGX91" s="663"/>
      <c r="AGY91" s="663"/>
      <c r="AGZ91" s="663"/>
      <c r="AHA91" s="663"/>
      <c r="AHB91" s="663"/>
      <c r="AHC91" s="663"/>
      <c r="AHD91" s="663"/>
      <c r="AHE91" s="663"/>
      <c r="AHF91" s="663"/>
      <c r="AHG91" s="663"/>
      <c r="AHH91" s="663"/>
      <c r="AHI91" s="663"/>
      <c r="AHJ91" s="663"/>
      <c r="AHK91" s="663"/>
      <c r="AHL91" s="663"/>
      <c r="AHM91" s="663"/>
      <c r="AHN91" s="663"/>
      <c r="AHO91" s="663"/>
      <c r="AHP91" s="663"/>
      <c r="AHQ91" s="663"/>
      <c r="AHR91" s="663"/>
      <c r="AHS91" s="663"/>
      <c r="AHT91" s="663"/>
      <c r="AHU91" s="663"/>
      <c r="AHV91" s="663"/>
      <c r="AHW91" s="663"/>
      <c r="AHX91" s="663"/>
      <c r="AHY91" s="663"/>
      <c r="AHZ91" s="663"/>
      <c r="AIA91" s="663"/>
      <c r="AIB91" s="663"/>
      <c r="AIC91" s="663"/>
      <c r="AID91" s="663"/>
      <c r="AIE91" s="663"/>
      <c r="AIF91" s="663"/>
      <c r="AIG91" s="663"/>
      <c r="AIH91" s="663"/>
      <c r="AII91" s="663"/>
      <c r="AIJ91" s="663"/>
      <c r="AIK91" s="663"/>
      <c r="AIL91" s="663"/>
      <c r="AIM91" s="663"/>
      <c r="AIN91" s="663"/>
      <c r="AIO91" s="663"/>
      <c r="AIP91" s="663"/>
      <c r="AIQ91" s="663"/>
      <c r="AIR91" s="663"/>
      <c r="AIS91" s="663"/>
      <c r="AIT91" s="663"/>
      <c r="AIU91" s="663"/>
      <c r="AIV91" s="663"/>
      <c r="AIW91" s="663"/>
      <c r="AIX91" s="663"/>
      <c r="AIY91" s="663"/>
      <c r="AIZ91" s="663"/>
      <c r="AJA91" s="663"/>
      <c r="AJB91" s="663"/>
      <c r="AJC91" s="663"/>
      <c r="AJD91" s="663"/>
      <c r="AJE91" s="663"/>
      <c r="AJF91" s="663"/>
      <c r="AJG91" s="663"/>
      <c r="AJH91" s="663"/>
      <c r="AJI91" s="663"/>
      <c r="AJJ91" s="663"/>
      <c r="AJK91" s="663"/>
      <c r="AJL91" s="663"/>
      <c r="AJM91" s="663"/>
      <c r="AJN91" s="663"/>
      <c r="AJO91" s="663"/>
      <c r="AJP91" s="663"/>
      <c r="AJQ91" s="663"/>
      <c r="AJR91" s="663"/>
      <c r="AJS91" s="663"/>
      <c r="AJT91" s="663"/>
      <c r="AJU91" s="663"/>
      <c r="AJV91" s="663"/>
      <c r="AJW91" s="663"/>
      <c r="AJX91" s="663"/>
      <c r="AJY91" s="663"/>
      <c r="AJZ91" s="663"/>
      <c r="AKA91" s="663"/>
      <c r="AKB91" s="663"/>
      <c r="AKC91" s="663"/>
      <c r="AKD91" s="663"/>
      <c r="AKE91" s="663"/>
      <c r="AKF91" s="663"/>
      <c r="AKG91" s="663"/>
      <c r="AKH91" s="663"/>
      <c r="AKI91" s="663"/>
      <c r="AKJ91" s="663"/>
      <c r="AKK91" s="663"/>
      <c r="AKL91" s="663"/>
      <c r="AKM91" s="663"/>
      <c r="AKN91" s="663"/>
      <c r="AKO91" s="663"/>
      <c r="AKP91" s="663"/>
      <c r="AKQ91" s="663"/>
      <c r="AKR91" s="663"/>
      <c r="AKS91" s="663"/>
      <c r="AKT91" s="663"/>
      <c r="AKU91" s="663"/>
      <c r="AKV91" s="663"/>
      <c r="AKW91" s="663"/>
      <c r="AKX91" s="663"/>
      <c r="AKY91" s="663"/>
      <c r="AKZ91" s="663"/>
      <c r="ALA91" s="663"/>
      <c r="ALB91" s="663"/>
      <c r="ALC91" s="663"/>
      <c r="ALD91" s="663"/>
      <c r="ALE91" s="663"/>
      <c r="ALF91" s="663"/>
      <c r="ALG91" s="663"/>
      <c r="ALH91" s="663"/>
      <c r="ALI91" s="663"/>
      <c r="ALJ91" s="663"/>
      <c r="ALK91" s="663"/>
      <c r="ALL91" s="663"/>
      <c r="ALM91" s="663"/>
      <c r="ALN91" s="663"/>
      <c r="ALO91" s="663"/>
      <c r="ALP91" s="663"/>
      <c r="ALQ91" s="663"/>
      <c r="ALR91" s="663"/>
      <c r="ALS91" s="663"/>
      <c r="ALT91" s="663"/>
      <c r="ALU91" s="663"/>
      <c r="ALV91" s="663"/>
      <c r="ALW91" s="663"/>
      <c r="ALX91" s="663"/>
      <c r="ALY91" s="663"/>
      <c r="ALZ91" s="663"/>
      <c r="AMA91" s="663"/>
      <c r="AMB91" s="663"/>
      <c r="AMC91" s="663"/>
      <c r="AMD91" s="663"/>
      <c r="AME91" s="663"/>
      <c r="AMF91" s="663"/>
      <c r="AMG91" s="663"/>
      <c r="AMH91" s="663"/>
      <c r="AMI91" s="663"/>
      <c r="AMJ91" s="663"/>
      <c r="AMK91" s="663"/>
      <c r="AML91" s="663"/>
      <c r="AMM91" s="663"/>
      <c r="AMN91" s="663"/>
      <c r="AMO91" s="663"/>
      <c r="AMP91" s="663"/>
      <c r="AMQ91" s="663"/>
      <c r="AMR91" s="663"/>
      <c r="AMS91" s="663"/>
      <c r="AMT91" s="663"/>
      <c r="AMU91" s="663"/>
      <c r="AMV91" s="663"/>
      <c r="AMW91" s="663"/>
      <c r="AMX91" s="663"/>
      <c r="AMY91" s="663"/>
      <c r="AMZ91" s="663"/>
      <c r="ANA91" s="663"/>
      <c r="ANB91" s="663"/>
      <c r="ANC91" s="663"/>
      <c r="AND91" s="663"/>
      <c r="ANE91" s="663"/>
      <c r="ANF91" s="663"/>
      <c r="ANG91" s="663"/>
      <c r="ANH91" s="663"/>
      <c r="ANI91" s="663"/>
      <c r="ANJ91" s="663"/>
      <c r="ANK91" s="663"/>
      <c r="ANL91" s="663"/>
      <c r="ANM91" s="663"/>
      <c r="ANN91" s="663"/>
      <c r="ANO91" s="663"/>
      <c r="ANP91" s="663"/>
      <c r="ANQ91" s="663"/>
      <c r="ANR91" s="663"/>
      <c r="ANS91" s="663"/>
      <c r="ANT91" s="663"/>
      <c r="ANU91" s="663"/>
      <c r="ANV91" s="663"/>
      <c r="ANW91" s="663"/>
      <c r="ANX91" s="663"/>
      <c r="ANY91" s="663"/>
      <c r="ANZ91" s="663"/>
      <c r="AOA91" s="663"/>
      <c r="AOB91" s="663"/>
      <c r="AOC91" s="663"/>
      <c r="AOD91" s="663"/>
      <c r="AOE91" s="663"/>
      <c r="AOF91" s="663"/>
      <c r="AOG91" s="663"/>
      <c r="AOH91" s="663"/>
      <c r="AOI91" s="663"/>
      <c r="AOJ91" s="663"/>
      <c r="AOK91" s="663"/>
      <c r="AOL91" s="663"/>
      <c r="AOM91" s="663"/>
      <c r="AON91" s="663"/>
      <c r="AOO91" s="663"/>
      <c r="AOP91" s="663"/>
      <c r="AOQ91" s="663"/>
      <c r="AOR91" s="663"/>
      <c r="AOS91" s="663"/>
      <c r="AOT91" s="663"/>
      <c r="AOU91" s="663"/>
      <c r="AOV91" s="663"/>
      <c r="AOW91" s="663"/>
      <c r="AOX91" s="663"/>
      <c r="AOY91" s="663"/>
      <c r="AOZ91" s="663"/>
      <c r="APA91" s="663"/>
      <c r="APB91" s="663"/>
      <c r="APC91" s="663"/>
      <c r="APD91" s="663"/>
      <c r="APE91" s="663"/>
      <c r="APF91" s="663"/>
      <c r="APG91" s="663"/>
      <c r="APH91" s="663"/>
      <c r="API91" s="663"/>
      <c r="APJ91" s="663"/>
      <c r="APK91" s="663"/>
      <c r="APL91" s="663"/>
      <c r="APM91" s="663"/>
      <c r="APN91" s="663"/>
      <c r="APO91" s="663"/>
      <c r="APP91" s="663"/>
      <c r="APQ91" s="663"/>
      <c r="APR91" s="663"/>
      <c r="APS91" s="663"/>
      <c r="APT91" s="663"/>
      <c r="APU91" s="663"/>
      <c r="APV91" s="663"/>
      <c r="APW91" s="663"/>
      <c r="APX91" s="663"/>
      <c r="APY91" s="663"/>
      <c r="APZ91" s="663"/>
      <c r="AQA91" s="663"/>
      <c r="AQB91" s="663"/>
      <c r="AQC91" s="663"/>
      <c r="AQD91" s="663"/>
      <c r="AQE91" s="663"/>
      <c r="AQF91" s="663"/>
      <c r="AQG91" s="663"/>
      <c r="AQH91" s="663"/>
      <c r="AQI91" s="663"/>
      <c r="AQJ91" s="663"/>
      <c r="AQK91" s="663"/>
      <c r="AQL91" s="663"/>
      <c r="AQM91" s="663"/>
      <c r="AQN91" s="663"/>
      <c r="AQO91" s="663"/>
      <c r="AQP91" s="663"/>
      <c r="AQQ91" s="663"/>
      <c r="AQR91" s="663"/>
      <c r="AQS91" s="663"/>
      <c r="AQT91" s="663"/>
      <c r="AQU91" s="663"/>
      <c r="AQV91" s="663"/>
      <c r="AQW91" s="663"/>
      <c r="AQX91" s="663"/>
      <c r="AQY91" s="663"/>
      <c r="AQZ91" s="663"/>
      <c r="ARA91" s="663"/>
      <c r="ARB91" s="663"/>
      <c r="ARC91" s="663"/>
      <c r="ARD91" s="663"/>
      <c r="ARE91" s="663"/>
      <c r="ARF91" s="663"/>
      <c r="ARG91" s="663"/>
      <c r="ARH91" s="663"/>
      <c r="ARI91" s="663"/>
      <c r="ARJ91" s="663"/>
      <c r="ARK91" s="663"/>
      <c r="ARL91" s="663"/>
      <c r="ARM91" s="663"/>
      <c r="ARN91" s="663"/>
      <c r="ARO91" s="663"/>
      <c r="ARP91" s="663"/>
      <c r="ARQ91" s="663"/>
      <c r="ARR91" s="663"/>
      <c r="ARS91" s="663"/>
      <c r="ART91" s="663"/>
      <c r="ARU91" s="663"/>
      <c r="ARV91" s="663"/>
      <c r="ARW91" s="663"/>
      <c r="ARX91" s="663"/>
      <c r="ARY91" s="663"/>
      <c r="ARZ91" s="663"/>
      <c r="ASA91" s="663"/>
      <c r="ASB91" s="663"/>
      <c r="ASC91" s="663"/>
      <c r="ASD91" s="663"/>
      <c r="ASE91" s="663"/>
      <c r="ASF91" s="663"/>
      <c r="ASG91" s="663"/>
      <c r="ASH91" s="663"/>
      <c r="ASI91" s="663"/>
      <c r="ASJ91" s="663"/>
      <c r="ASK91" s="663"/>
      <c r="ASL91" s="663"/>
      <c r="ASM91" s="663"/>
      <c r="ASN91" s="663"/>
      <c r="ASO91" s="663"/>
      <c r="ASP91" s="663"/>
      <c r="ASQ91" s="663"/>
      <c r="ASR91" s="663"/>
      <c r="ASS91" s="663"/>
      <c r="AST91" s="663"/>
      <c r="ASU91" s="663"/>
      <c r="ASV91" s="663"/>
      <c r="ASW91" s="663"/>
      <c r="ASX91" s="663"/>
      <c r="ASY91" s="663"/>
      <c r="ASZ91" s="663"/>
      <c r="ATA91" s="663"/>
      <c r="ATB91" s="663"/>
      <c r="ATC91" s="663"/>
      <c r="ATD91" s="663"/>
      <c r="ATE91" s="663"/>
      <c r="ATF91" s="663"/>
      <c r="ATG91" s="663"/>
      <c r="ATH91" s="663"/>
      <c r="ATI91" s="663"/>
      <c r="ATJ91" s="663"/>
      <c r="ATK91" s="663"/>
      <c r="ATL91" s="663"/>
      <c r="ATM91" s="663"/>
      <c r="ATN91" s="663"/>
      <c r="ATO91" s="663"/>
      <c r="ATP91" s="663"/>
      <c r="ATQ91" s="663"/>
      <c r="ATR91" s="663"/>
      <c r="ATS91" s="663"/>
      <c r="ATT91" s="663"/>
      <c r="ATU91" s="663"/>
      <c r="ATV91" s="663"/>
      <c r="ATW91" s="663"/>
      <c r="ATX91" s="663"/>
      <c r="ATY91" s="663"/>
      <c r="ATZ91" s="663"/>
      <c r="AUA91" s="663"/>
      <c r="AUB91" s="663"/>
      <c r="AUC91" s="663"/>
      <c r="AUD91" s="663"/>
      <c r="AUE91" s="663"/>
      <c r="AUF91" s="663"/>
      <c r="AUG91" s="663"/>
      <c r="AUH91" s="663"/>
      <c r="AUI91" s="663"/>
      <c r="AUJ91" s="663"/>
      <c r="AUK91" s="663"/>
      <c r="AUL91" s="663"/>
      <c r="AUM91" s="663"/>
      <c r="AUN91" s="663"/>
      <c r="AUO91" s="663"/>
      <c r="AUP91" s="663"/>
      <c r="AUQ91" s="663"/>
      <c r="AUR91" s="663"/>
      <c r="AUS91" s="663"/>
      <c r="AUT91" s="663"/>
      <c r="AUU91" s="663"/>
      <c r="AUV91" s="663"/>
      <c r="AUW91" s="663"/>
      <c r="AUX91" s="663"/>
      <c r="AUY91" s="663"/>
      <c r="AUZ91" s="663"/>
      <c r="AVA91" s="663"/>
      <c r="AVB91" s="663"/>
      <c r="AVC91" s="663"/>
      <c r="AVD91" s="663"/>
      <c r="AVE91" s="663"/>
      <c r="AVF91" s="663"/>
      <c r="AVG91" s="663"/>
      <c r="AVH91" s="663"/>
      <c r="AVI91" s="663"/>
      <c r="AVJ91" s="663"/>
      <c r="AVK91" s="663"/>
      <c r="AVL91" s="663"/>
      <c r="AVM91" s="663"/>
      <c r="AVN91" s="663"/>
      <c r="AVO91" s="663"/>
      <c r="AVP91" s="663"/>
      <c r="AVQ91" s="663"/>
      <c r="AVR91" s="663"/>
      <c r="AVS91" s="663"/>
      <c r="AVT91" s="663"/>
      <c r="AVU91" s="663"/>
      <c r="AVV91" s="663"/>
      <c r="AVW91" s="663"/>
      <c r="AVX91" s="663"/>
      <c r="AVY91" s="663"/>
      <c r="AVZ91" s="663"/>
      <c r="AWA91" s="663"/>
      <c r="AWB91" s="663"/>
      <c r="AWC91" s="663"/>
      <c r="AWD91" s="663"/>
      <c r="AWE91" s="663"/>
      <c r="AWF91" s="663"/>
      <c r="AWG91" s="663"/>
      <c r="AWH91" s="663"/>
      <c r="AWI91" s="663"/>
      <c r="AWJ91" s="663"/>
      <c r="AWK91" s="663"/>
      <c r="AWL91" s="663"/>
      <c r="AWM91" s="663"/>
      <c r="AWN91" s="663"/>
      <c r="AWO91" s="663"/>
      <c r="AWP91" s="663"/>
      <c r="AWQ91" s="663"/>
      <c r="AWR91" s="663"/>
      <c r="AWS91" s="663"/>
      <c r="AWT91" s="663"/>
      <c r="AWU91" s="663"/>
      <c r="AWV91" s="663"/>
      <c r="AWW91" s="663"/>
      <c r="AWX91" s="663"/>
      <c r="AWY91" s="663"/>
      <c r="AWZ91" s="663"/>
      <c r="AXA91" s="663"/>
      <c r="AXB91" s="663"/>
      <c r="AXC91" s="663"/>
      <c r="AXD91" s="663"/>
      <c r="AXE91" s="663"/>
      <c r="AXF91" s="663"/>
      <c r="AXG91" s="663"/>
      <c r="AXH91" s="663"/>
      <c r="AXI91" s="663"/>
      <c r="AXJ91" s="663"/>
      <c r="AXK91" s="663"/>
      <c r="AXL91" s="663"/>
      <c r="AXM91" s="663"/>
      <c r="AXN91" s="663"/>
      <c r="AXO91" s="663"/>
      <c r="AXP91" s="663"/>
      <c r="AXQ91" s="663"/>
      <c r="AXR91" s="663"/>
      <c r="AXS91" s="663"/>
      <c r="AXT91" s="663"/>
      <c r="AXU91" s="663"/>
      <c r="AXV91" s="663"/>
      <c r="AXW91" s="663"/>
      <c r="AXX91" s="663"/>
      <c r="AXY91" s="663"/>
      <c r="AXZ91" s="663"/>
      <c r="AYA91" s="663"/>
      <c r="AYB91" s="663"/>
      <c r="AYC91" s="663"/>
      <c r="AYD91" s="663"/>
      <c r="AYE91" s="663"/>
      <c r="AYF91" s="663"/>
      <c r="AYG91" s="663"/>
      <c r="AYH91" s="663"/>
      <c r="AYI91" s="663"/>
      <c r="AYJ91" s="663"/>
      <c r="AYK91" s="663"/>
      <c r="AYL91" s="663"/>
      <c r="AYM91" s="663"/>
      <c r="AYN91" s="663"/>
      <c r="AYO91" s="663"/>
      <c r="AYP91" s="663"/>
      <c r="AYQ91" s="663"/>
      <c r="AYR91" s="663"/>
      <c r="AYS91" s="663"/>
      <c r="AYT91" s="663"/>
      <c r="AYU91" s="663"/>
      <c r="AYV91" s="663"/>
      <c r="AYW91" s="663"/>
      <c r="AYX91" s="663"/>
      <c r="AYY91" s="663"/>
      <c r="AYZ91" s="663"/>
      <c r="AZA91" s="663"/>
      <c r="AZB91" s="663"/>
      <c r="AZC91" s="663"/>
      <c r="AZD91" s="663"/>
      <c r="AZE91" s="663"/>
      <c r="AZF91" s="663"/>
      <c r="AZG91" s="663"/>
      <c r="AZH91" s="663"/>
      <c r="AZI91" s="663"/>
      <c r="AZJ91" s="663"/>
      <c r="AZK91" s="663"/>
      <c r="AZL91" s="663"/>
      <c r="AZM91" s="663"/>
      <c r="AZN91" s="663"/>
      <c r="AZO91" s="663"/>
      <c r="AZP91" s="663"/>
      <c r="AZQ91" s="663"/>
      <c r="AZR91" s="663"/>
      <c r="AZS91" s="663"/>
      <c r="AZT91" s="663"/>
      <c r="AZU91" s="663"/>
      <c r="AZV91" s="663"/>
      <c r="AZW91" s="663"/>
      <c r="AZX91" s="663"/>
      <c r="AZY91" s="663"/>
      <c r="AZZ91" s="663"/>
      <c r="BAA91" s="663"/>
      <c r="BAB91" s="663"/>
      <c r="BAC91" s="663"/>
      <c r="BAD91" s="663"/>
      <c r="BAE91" s="663"/>
      <c r="BAF91" s="663"/>
      <c r="BAG91" s="663"/>
      <c r="BAH91" s="663"/>
      <c r="BAI91" s="663"/>
      <c r="BAJ91" s="663"/>
      <c r="BAK91" s="663"/>
      <c r="BAL91" s="663"/>
      <c r="BAM91" s="663"/>
      <c r="BAN91" s="663"/>
    </row>
    <row r="92" spans="1:1392" s="685" customFormat="1" ht="24.75" customHeight="1" thickTop="1" thickBot="1">
      <c r="A92" s="696" t="s">
        <v>793</v>
      </c>
      <c r="B92" s="697" t="s">
        <v>382</v>
      </c>
      <c r="C92" s="697" t="s">
        <v>345</v>
      </c>
      <c r="D92" s="697"/>
      <c r="E92" s="697"/>
      <c r="F92" s="697"/>
      <c r="G92" s="697"/>
      <c r="H92" s="698" t="s">
        <v>2229</v>
      </c>
      <c r="I92" s="682">
        <v>5666314379.5799999</v>
      </c>
      <c r="J92" s="682">
        <v>3720264729.4200001</v>
      </c>
      <c r="K92" s="682">
        <v>40762400</v>
      </c>
      <c r="L92" s="682">
        <v>36244400</v>
      </c>
      <c r="M92" s="682"/>
      <c r="N92" s="682"/>
      <c r="O92" s="682"/>
      <c r="P92" s="682"/>
      <c r="Q92" s="682"/>
      <c r="R92" s="682"/>
      <c r="S92" s="682"/>
      <c r="T92" s="682"/>
      <c r="U92" s="682"/>
      <c r="V92" s="682"/>
      <c r="W92" s="682"/>
      <c r="X92" s="682"/>
      <c r="Y92" s="683">
        <f t="shared" si="19"/>
        <v>5666314379.5799999</v>
      </c>
      <c r="Z92" s="683">
        <f t="shared" si="19"/>
        <v>3720264729.4200001</v>
      </c>
      <c r="AA92" s="683">
        <f t="shared" si="19"/>
        <v>40762400</v>
      </c>
      <c r="AB92" s="683">
        <f t="shared" si="19"/>
        <v>36244400</v>
      </c>
      <c r="AC92" s="684"/>
      <c r="AD92" s="662"/>
      <c r="AE92" s="662"/>
      <c r="AF92" s="662"/>
      <c r="AG92" s="662"/>
      <c r="AH92" s="662"/>
      <c r="AI92" s="662"/>
      <c r="AJ92" s="662"/>
      <c r="AK92" s="662"/>
      <c r="AL92" s="662"/>
      <c r="AM92" s="662"/>
      <c r="AN92" s="662"/>
      <c r="AO92" s="662"/>
      <c r="AP92" s="662"/>
      <c r="AQ92" s="662"/>
      <c r="AR92" s="662"/>
      <c r="AS92" s="662"/>
      <c r="AT92" s="662"/>
      <c r="AU92" s="662"/>
      <c r="AV92" s="662"/>
      <c r="AW92" s="663"/>
      <c r="AX92" s="663"/>
      <c r="AY92" s="663"/>
      <c r="AZ92" s="663"/>
      <c r="BA92" s="663"/>
      <c r="BB92" s="663"/>
      <c r="BC92" s="663"/>
      <c r="BD92" s="663"/>
      <c r="BE92" s="663"/>
      <c r="BF92" s="663"/>
      <c r="BG92" s="663"/>
      <c r="BH92" s="663"/>
      <c r="BI92" s="663"/>
      <c r="BJ92" s="663"/>
      <c r="BK92" s="663"/>
      <c r="BL92" s="663"/>
      <c r="BM92" s="663"/>
      <c r="BN92" s="663"/>
      <c r="BO92" s="663"/>
      <c r="BP92" s="663"/>
      <c r="BQ92" s="663"/>
      <c r="BR92" s="663"/>
      <c r="BS92" s="663"/>
      <c r="BT92" s="663"/>
      <c r="BU92" s="663"/>
      <c r="BV92" s="663"/>
      <c r="BW92" s="663"/>
      <c r="BX92" s="663"/>
      <c r="BY92" s="663"/>
      <c r="BZ92" s="663"/>
      <c r="CA92" s="663"/>
      <c r="CB92" s="663"/>
      <c r="CC92" s="663"/>
      <c r="CD92" s="663"/>
      <c r="CE92" s="663"/>
      <c r="CF92" s="663"/>
      <c r="CG92" s="663"/>
      <c r="CH92" s="663"/>
      <c r="CI92" s="663"/>
      <c r="CJ92" s="663"/>
      <c r="CK92" s="663"/>
      <c r="CL92" s="663"/>
      <c r="CM92" s="663"/>
      <c r="CN92" s="663"/>
      <c r="CO92" s="663"/>
      <c r="CP92" s="663"/>
      <c r="CQ92" s="663"/>
      <c r="CR92" s="663"/>
      <c r="CS92" s="663"/>
      <c r="CT92" s="663"/>
      <c r="CU92" s="663"/>
      <c r="CV92" s="663"/>
      <c r="CW92" s="663"/>
      <c r="CX92" s="663"/>
      <c r="CY92" s="663"/>
      <c r="CZ92" s="663"/>
      <c r="DA92" s="663"/>
      <c r="DB92" s="663"/>
      <c r="DC92" s="663"/>
      <c r="DD92" s="663"/>
      <c r="DE92" s="663"/>
      <c r="DF92" s="663"/>
      <c r="DG92" s="663"/>
      <c r="DH92" s="663"/>
      <c r="DI92" s="663"/>
      <c r="DJ92" s="663"/>
      <c r="DK92" s="663"/>
      <c r="DL92" s="663"/>
      <c r="DM92" s="663"/>
      <c r="DN92" s="663"/>
      <c r="DO92" s="663"/>
      <c r="DP92" s="663"/>
      <c r="DQ92" s="663"/>
      <c r="DR92" s="663"/>
      <c r="DS92" s="663"/>
      <c r="DT92" s="663"/>
      <c r="DU92" s="663"/>
      <c r="DV92" s="663"/>
      <c r="DW92" s="663"/>
      <c r="DX92" s="663"/>
      <c r="DY92" s="663"/>
      <c r="DZ92" s="663"/>
      <c r="EA92" s="663"/>
      <c r="EB92" s="663"/>
      <c r="EC92" s="663"/>
      <c r="ED92" s="663"/>
      <c r="EE92" s="663"/>
      <c r="EF92" s="663"/>
      <c r="EG92" s="663"/>
      <c r="EH92" s="663"/>
      <c r="EI92" s="663"/>
      <c r="EJ92" s="663"/>
      <c r="EK92" s="663"/>
      <c r="EL92" s="663"/>
      <c r="EM92" s="663"/>
      <c r="EN92" s="663"/>
      <c r="EO92" s="663"/>
      <c r="EP92" s="663"/>
      <c r="EQ92" s="663"/>
      <c r="ER92" s="663"/>
      <c r="ES92" s="663"/>
      <c r="ET92" s="663"/>
      <c r="EU92" s="663"/>
      <c r="EV92" s="663"/>
      <c r="EW92" s="663"/>
      <c r="EX92" s="663"/>
      <c r="EY92" s="663"/>
      <c r="EZ92" s="663"/>
      <c r="FA92" s="663"/>
      <c r="FB92" s="663"/>
      <c r="FC92" s="663"/>
      <c r="FD92" s="663"/>
      <c r="FE92" s="663"/>
      <c r="FF92" s="663"/>
      <c r="FG92" s="663"/>
      <c r="FH92" s="663"/>
      <c r="FI92" s="663"/>
      <c r="FJ92" s="663"/>
      <c r="FK92" s="663"/>
      <c r="FL92" s="663"/>
      <c r="FM92" s="663"/>
      <c r="FN92" s="663"/>
      <c r="FO92" s="663"/>
      <c r="FP92" s="663"/>
      <c r="FQ92" s="663"/>
      <c r="FR92" s="663"/>
      <c r="FS92" s="663"/>
      <c r="FT92" s="663"/>
      <c r="FU92" s="663"/>
      <c r="FV92" s="663"/>
      <c r="FW92" s="663"/>
      <c r="FX92" s="663"/>
      <c r="FY92" s="663"/>
      <c r="FZ92" s="663"/>
      <c r="GA92" s="663"/>
      <c r="GB92" s="663"/>
      <c r="GC92" s="663"/>
      <c r="GD92" s="663"/>
      <c r="GE92" s="663"/>
      <c r="GF92" s="663"/>
      <c r="GG92" s="663"/>
      <c r="GH92" s="663"/>
      <c r="GI92" s="663"/>
      <c r="GJ92" s="663"/>
      <c r="GK92" s="663"/>
      <c r="GL92" s="663"/>
      <c r="GM92" s="663"/>
      <c r="GN92" s="663"/>
      <c r="GO92" s="663"/>
      <c r="GP92" s="663"/>
      <c r="GQ92" s="663"/>
      <c r="GR92" s="663"/>
      <c r="GS92" s="663"/>
      <c r="GT92" s="663"/>
      <c r="GU92" s="663"/>
      <c r="GV92" s="663"/>
      <c r="GW92" s="663"/>
      <c r="GX92" s="663"/>
      <c r="GY92" s="663"/>
      <c r="GZ92" s="663"/>
      <c r="HA92" s="663"/>
      <c r="HB92" s="663"/>
      <c r="HC92" s="663"/>
      <c r="HD92" s="663"/>
      <c r="HE92" s="663"/>
      <c r="HF92" s="663"/>
      <c r="HG92" s="663"/>
      <c r="HH92" s="663"/>
      <c r="HI92" s="663"/>
      <c r="HJ92" s="663"/>
      <c r="HK92" s="663"/>
      <c r="HL92" s="663"/>
      <c r="HM92" s="663"/>
      <c r="HN92" s="663"/>
      <c r="HO92" s="663"/>
      <c r="HP92" s="663"/>
      <c r="HQ92" s="663"/>
      <c r="HR92" s="663"/>
      <c r="HS92" s="663"/>
      <c r="HT92" s="663"/>
      <c r="HU92" s="663"/>
      <c r="HV92" s="663"/>
      <c r="HW92" s="663"/>
      <c r="HX92" s="663"/>
      <c r="HY92" s="663"/>
      <c r="HZ92" s="663"/>
      <c r="IA92" s="663"/>
      <c r="IB92" s="663"/>
      <c r="IC92" s="663"/>
      <c r="ID92" s="663"/>
      <c r="IE92" s="663"/>
      <c r="IF92" s="663"/>
      <c r="IG92" s="663"/>
      <c r="IH92" s="663"/>
      <c r="II92" s="663"/>
      <c r="IJ92" s="663"/>
      <c r="IK92" s="663"/>
      <c r="IL92" s="663"/>
      <c r="IM92" s="663"/>
      <c r="IN92" s="663"/>
      <c r="IO92" s="663"/>
      <c r="IP92" s="663"/>
      <c r="IQ92" s="663"/>
      <c r="IR92" s="663"/>
      <c r="IS92" s="663"/>
      <c r="IT92" s="663"/>
      <c r="IU92" s="663"/>
      <c r="IV92" s="663"/>
      <c r="IW92" s="663"/>
      <c r="IX92" s="663"/>
      <c r="IY92" s="663"/>
      <c r="IZ92" s="663"/>
      <c r="JA92" s="663"/>
      <c r="JB92" s="663"/>
      <c r="JC92" s="663"/>
      <c r="JD92" s="663"/>
      <c r="JE92" s="663"/>
      <c r="JF92" s="663"/>
      <c r="JG92" s="663"/>
      <c r="JH92" s="663"/>
      <c r="JI92" s="663"/>
      <c r="JJ92" s="663"/>
      <c r="JK92" s="663"/>
      <c r="JL92" s="663"/>
      <c r="JM92" s="663"/>
      <c r="JN92" s="663"/>
      <c r="JO92" s="663"/>
      <c r="JP92" s="663"/>
      <c r="JQ92" s="663"/>
      <c r="JR92" s="663"/>
      <c r="JS92" s="663"/>
      <c r="JT92" s="663"/>
      <c r="JU92" s="663"/>
      <c r="JV92" s="663"/>
      <c r="JW92" s="663"/>
      <c r="JX92" s="663"/>
      <c r="JY92" s="663"/>
      <c r="JZ92" s="663"/>
      <c r="KA92" s="663"/>
      <c r="KB92" s="663"/>
      <c r="KC92" s="663"/>
      <c r="KD92" s="663"/>
      <c r="KE92" s="663"/>
      <c r="KF92" s="663"/>
      <c r="KG92" s="663"/>
      <c r="KH92" s="663"/>
      <c r="KI92" s="663"/>
      <c r="KJ92" s="663"/>
      <c r="KK92" s="663"/>
      <c r="KL92" s="663"/>
      <c r="KM92" s="663"/>
      <c r="KN92" s="663"/>
      <c r="KO92" s="663"/>
      <c r="KP92" s="663"/>
      <c r="KQ92" s="663"/>
      <c r="KR92" s="663"/>
      <c r="KS92" s="663"/>
      <c r="KT92" s="663"/>
      <c r="KU92" s="663"/>
      <c r="KV92" s="663"/>
      <c r="KW92" s="663"/>
      <c r="KX92" s="663"/>
      <c r="KY92" s="663"/>
      <c r="KZ92" s="663"/>
      <c r="LA92" s="663"/>
      <c r="LB92" s="663"/>
      <c r="LC92" s="663"/>
      <c r="LD92" s="663"/>
      <c r="LE92" s="663"/>
      <c r="LF92" s="663"/>
      <c r="LG92" s="663"/>
      <c r="LH92" s="663"/>
      <c r="LI92" s="663"/>
      <c r="LJ92" s="663"/>
      <c r="LK92" s="663"/>
      <c r="LL92" s="663"/>
      <c r="LM92" s="663"/>
      <c r="LN92" s="663"/>
      <c r="LO92" s="663"/>
      <c r="LP92" s="663"/>
      <c r="LQ92" s="663"/>
      <c r="LR92" s="663"/>
      <c r="LS92" s="663"/>
      <c r="LT92" s="663"/>
      <c r="LU92" s="663"/>
      <c r="LV92" s="663"/>
      <c r="LW92" s="663"/>
      <c r="LX92" s="663"/>
      <c r="LY92" s="663"/>
      <c r="LZ92" s="663"/>
      <c r="MA92" s="663"/>
      <c r="MB92" s="663"/>
      <c r="MC92" s="663"/>
      <c r="MD92" s="663"/>
      <c r="ME92" s="663"/>
      <c r="MF92" s="663"/>
      <c r="MG92" s="663"/>
      <c r="MH92" s="663"/>
      <c r="MI92" s="663"/>
      <c r="MJ92" s="663"/>
      <c r="MK92" s="663"/>
      <c r="ML92" s="663"/>
      <c r="MM92" s="663"/>
      <c r="MN92" s="663"/>
      <c r="MO92" s="663"/>
      <c r="MP92" s="663"/>
      <c r="MQ92" s="663"/>
      <c r="MR92" s="663"/>
      <c r="MS92" s="663"/>
      <c r="MT92" s="663"/>
      <c r="MU92" s="663"/>
      <c r="MV92" s="663"/>
      <c r="MW92" s="663"/>
      <c r="MX92" s="663"/>
      <c r="MY92" s="663"/>
      <c r="MZ92" s="663"/>
      <c r="NA92" s="663"/>
      <c r="NB92" s="663"/>
      <c r="NC92" s="663"/>
      <c r="ND92" s="663"/>
      <c r="NE92" s="663"/>
      <c r="NF92" s="663"/>
      <c r="NG92" s="663"/>
      <c r="NH92" s="663"/>
      <c r="NI92" s="663"/>
      <c r="NJ92" s="663"/>
      <c r="NK92" s="663"/>
      <c r="NL92" s="663"/>
      <c r="NM92" s="663"/>
      <c r="NN92" s="663"/>
      <c r="NO92" s="663"/>
      <c r="NP92" s="663"/>
      <c r="NQ92" s="663"/>
      <c r="NR92" s="663"/>
      <c r="NS92" s="663"/>
      <c r="NT92" s="663"/>
      <c r="NU92" s="663"/>
      <c r="NV92" s="663"/>
      <c r="NW92" s="663"/>
      <c r="NX92" s="663"/>
      <c r="NY92" s="663"/>
      <c r="NZ92" s="663"/>
      <c r="OA92" s="663"/>
      <c r="OB92" s="663"/>
      <c r="OC92" s="663"/>
      <c r="OD92" s="663"/>
      <c r="OE92" s="663"/>
      <c r="OF92" s="663"/>
      <c r="OG92" s="663"/>
      <c r="OH92" s="663"/>
      <c r="OI92" s="663"/>
      <c r="OJ92" s="663"/>
      <c r="OK92" s="663"/>
      <c r="OL92" s="663"/>
      <c r="OM92" s="663"/>
      <c r="ON92" s="663"/>
      <c r="OO92" s="663"/>
      <c r="OP92" s="663"/>
      <c r="OQ92" s="663"/>
      <c r="OR92" s="663"/>
      <c r="OS92" s="663"/>
      <c r="OT92" s="663"/>
      <c r="OU92" s="663"/>
      <c r="OV92" s="663"/>
      <c r="OW92" s="663"/>
      <c r="OX92" s="663"/>
      <c r="OY92" s="663"/>
      <c r="OZ92" s="663"/>
      <c r="PA92" s="663"/>
      <c r="PB92" s="663"/>
      <c r="PC92" s="663"/>
      <c r="PD92" s="663"/>
      <c r="PE92" s="663"/>
      <c r="PF92" s="663"/>
      <c r="PG92" s="663"/>
      <c r="PH92" s="663"/>
      <c r="PI92" s="663"/>
      <c r="PJ92" s="663"/>
      <c r="PK92" s="663"/>
      <c r="PL92" s="663"/>
      <c r="PM92" s="663"/>
      <c r="PN92" s="663"/>
      <c r="PO92" s="663"/>
      <c r="PP92" s="663"/>
      <c r="PQ92" s="663"/>
      <c r="PR92" s="663"/>
      <c r="PS92" s="663"/>
      <c r="PT92" s="663"/>
      <c r="PU92" s="663"/>
      <c r="PV92" s="663"/>
      <c r="PW92" s="663"/>
      <c r="PX92" s="663"/>
      <c r="PY92" s="663"/>
      <c r="PZ92" s="663"/>
      <c r="QA92" s="663"/>
      <c r="QB92" s="663"/>
      <c r="QC92" s="663"/>
      <c r="QD92" s="663"/>
      <c r="QE92" s="663"/>
      <c r="QF92" s="663"/>
      <c r="QG92" s="663"/>
      <c r="QH92" s="663"/>
      <c r="QI92" s="663"/>
      <c r="QJ92" s="663"/>
      <c r="QK92" s="663"/>
      <c r="QL92" s="663"/>
      <c r="QM92" s="663"/>
      <c r="QN92" s="663"/>
      <c r="QO92" s="663"/>
      <c r="QP92" s="663"/>
      <c r="QQ92" s="663"/>
      <c r="QR92" s="663"/>
      <c r="QS92" s="663"/>
      <c r="QT92" s="663"/>
      <c r="QU92" s="663"/>
      <c r="QV92" s="663"/>
      <c r="QW92" s="663"/>
      <c r="QX92" s="663"/>
      <c r="QY92" s="663"/>
      <c r="QZ92" s="663"/>
      <c r="RA92" s="663"/>
      <c r="RB92" s="663"/>
      <c r="RC92" s="663"/>
      <c r="RD92" s="663"/>
      <c r="RE92" s="663"/>
      <c r="RF92" s="663"/>
      <c r="RG92" s="663"/>
      <c r="RH92" s="663"/>
      <c r="RI92" s="663"/>
      <c r="RJ92" s="663"/>
      <c r="RK92" s="663"/>
      <c r="RL92" s="663"/>
      <c r="RM92" s="663"/>
      <c r="RN92" s="663"/>
      <c r="RO92" s="663"/>
      <c r="RP92" s="663"/>
      <c r="RQ92" s="663"/>
      <c r="RR92" s="663"/>
      <c r="RS92" s="663"/>
      <c r="RT92" s="663"/>
      <c r="RU92" s="663"/>
      <c r="RV92" s="663"/>
      <c r="RW92" s="663"/>
      <c r="RX92" s="663"/>
      <c r="RY92" s="663"/>
      <c r="RZ92" s="663"/>
      <c r="SA92" s="663"/>
      <c r="SB92" s="663"/>
      <c r="SC92" s="663"/>
      <c r="SD92" s="663"/>
      <c r="SE92" s="663"/>
      <c r="SF92" s="663"/>
      <c r="SG92" s="663"/>
      <c r="SH92" s="663"/>
      <c r="SI92" s="663"/>
      <c r="SJ92" s="663"/>
      <c r="SK92" s="663"/>
      <c r="SL92" s="663"/>
      <c r="SM92" s="663"/>
      <c r="SN92" s="663"/>
      <c r="SO92" s="663"/>
      <c r="SP92" s="663"/>
      <c r="SQ92" s="663"/>
      <c r="SR92" s="663"/>
      <c r="SS92" s="663"/>
      <c r="ST92" s="663"/>
      <c r="SU92" s="663"/>
      <c r="SV92" s="663"/>
      <c r="SW92" s="663"/>
      <c r="SX92" s="663"/>
      <c r="SY92" s="663"/>
      <c r="SZ92" s="663"/>
      <c r="TA92" s="663"/>
      <c r="TB92" s="663"/>
      <c r="TC92" s="663"/>
      <c r="TD92" s="663"/>
      <c r="TE92" s="663"/>
      <c r="TF92" s="663"/>
      <c r="TG92" s="663"/>
      <c r="TH92" s="663"/>
      <c r="TI92" s="663"/>
      <c r="TJ92" s="663"/>
      <c r="TK92" s="663"/>
      <c r="TL92" s="663"/>
      <c r="TM92" s="663"/>
      <c r="TN92" s="663"/>
      <c r="TO92" s="663"/>
      <c r="TP92" s="663"/>
      <c r="TQ92" s="663"/>
      <c r="TR92" s="663"/>
      <c r="TS92" s="663"/>
      <c r="TT92" s="663"/>
      <c r="TU92" s="663"/>
      <c r="TV92" s="663"/>
      <c r="TW92" s="663"/>
      <c r="TX92" s="663"/>
      <c r="TY92" s="663"/>
      <c r="TZ92" s="663"/>
      <c r="UA92" s="663"/>
      <c r="UB92" s="663"/>
      <c r="UC92" s="663"/>
      <c r="UD92" s="663"/>
      <c r="UE92" s="663"/>
      <c r="UF92" s="663"/>
      <c r="UG92" s="663"/>
      <c r="UH92" s="663"/>
      <c r="UI92" s="663"/>
      <c r="UJ92" s="663"/>
      <c r="UK92" s="663"/>
      <c r="UL92" s="663"/>
      <c r="UM92" s="663"/>
      <c r="UN92" s="663"/>
      <c r="UO92" s="663"/>
      <c r="UP92" s="663"/>
      <c r="UQ92" s="663"/>
      <c r="UR92" s="663"/>
      <c r="US92" s="663"/>
      <c r="UT92" s="663"/>
      <c r="UU92" s="663"/>
      <c r="UV92" s="663"/>
      <c r="UW92" s="663"/>
      <c r="UX92" s="663"/>
      <c r="UY92" s="663"/>
      <c r="UZ92" s="663"/>
      <c r="VA92" s="663"/>
      <c r="VB92" s="663"/>
      <c r="VC92" s="663"/>
      <c r="VD92" s="663"/>
      <c r="VE92" s="663"/>
      <c r="VF92" s="663"/>
      <c r="VG92" s="663"/>
      <c r="VH92" s="663"/>
      <c r="VI92" s="663"/>
      <c r="VJ92" s="663"/>
      <c r="VK92" s="663"/>
      <c r="VL92" s="663"/>
      <c r="VM92" s="663"/>
      <c r="VN92" s="663"/>
      <c r="VO92" s="663"/>
      <c r="VP92" s="663"/>
      <c r="VQ92" s="663"/>
      <c r="VR92" s="663"/>
      <c r="VS92" s="663"/>
      <c r="VT92" s="663"/>
      <c r="VU92" s="663"/>
      <c r="VV92" s="663"/>
      <c r="VW92" s="663"/>
      <c r="VX92" s="663"/>
      <c r="VY92" s="663"/>
      <c r="VZ92" s="663"/>
      <c r="WA92" s="663"/>
      <c r="WB92" s="663"/>
      <c r="WC92" s="663"/>
      <c r="WD92" s="663"/>
      <c r="WE92" s="663"/>
      <c r="WF92" s="663"/>
      <c r="WG92" s="663"/>
      <c r="WH92" s="663"/>
      <c r="WI92" s="663"/>
      <c r="WJ92" s="663"/>
      <c r="WK92" s="663"/>
      <c r="WL92" s="663"/>
      <c r="WM92" s="663"/>
      <c r="WN92" s="663"/>
      <c r="WO92" s="663"/>
      <c r="WP92" s="663"/>
      <c r="WQ92" s="663"/>
      <c r="WR92" s="663"/>
      <c r="WS92" s="663"/>
      <c r="WT92" s="663"/>
      <c r="WU92" s="663"/>
      <c r="WV92" s="663"/>
      <c r="WW92" s="663"/>
      <c r="WX92" s="663"/>
      <c r="WY92" s="663"/>
      <c r="WZ92" s="663"/>
      <c r="XA92" s="663"/>
      <c r="XB92" s="663"/>
      <c r="XC92" s="663"/>
      <c r="XD92" s="663"/>
      <c r="XE92" s="663"/>
      <c r="XF92" s="663"/>
      <c r="XG92" s="663"/>
      <c r="XH92" s="663"/>
      <c r="XI92" s="663"/>
      <c r="XJ92" s="663"/>
      <c r="XK92" s="663"/>
      <c r="XL92" s="663"/>
      <c r="XM92" s="663"/>
      <c r="XN92" s="663"/>
      <c r="XO92" s="663"/>
      <c r="XP92" s="663"/>
      <c r="XQ92" s="663"/>
      <c r="XR92" s="663"/>
      <c r="XS92" s="663"/>
      <c r="XT92" s="663"/>
      <c r="XU92" s="663"/>
      <c r="XV92" s="663"/>
      <c r="XW92" s="663"/>
      <c r="XX92" s="663"/>
      <c r="XY92" s="663"/>
      <c r="XZ92" s="663"/>
      <c r="YA92" s="663"/>
      <c r="YB92" s="663"/>
      <c r="YC92" s="663"/>
      <c r="YD92" s="663"/>
      <c r="YE92" s="663"/>
      <c r="YF92" s="663"/>
      <c r="YG92" s="663"/>
      <c r="YH92" s="663"/>
      <c r="YI92" s="663"/>
      <c r="YJ92" s="663"/>
      <c r="YK92" s="663"/>
      <c r="YL92" s="663"/>
      <c r="YM92" s="663"/>
      <c r="YN92" s="663"/>
      <c r="YO92" s="663"/>
      <c r="YP92" s="663"/>
      <c r="YQ92" s="663"/>
      <c r="YR92" s="663"/>
      <c r="YS92" s="663"/>
      <c r="YT92" s="663"/>
      <c r="YU92" s="663"/>
      <c r="YV92" s="663"/>
      <c r="YW92" s="663"/>
      <c r="YX92" s="663"/>
      <c r="YY92" s="663"/>
      <c r="YZ92" s="663"/>
      <c r="ZA92" s="663"/>
      <c r="ZB92" s="663"/>
      <c r="ZC92" s="663"/>
      <c r="ZD92" s="663"/>
      <c r="ZE92" s="663"/>
      <c r="ZF92" s="663"/>
      <c r="ZG92" s="663"/>
      <c r="ZH92" s="663"/>
      <c r="ZI92" s="663"/>
      <c r="ZJ92" s="663"/>
      <c r="ZK92" s="663"/>
      <c r="ZL92" s="663"/>
      <c r="ZM92" s="663"/>
      <c r="ZN92" s="663"/>
      <c r="ZO92" s="663"/>
      <c r="ZP92" s="663"/>
      <c r="ZQ92" s="663"/>
      <c r="ZR92" s="663"/>
      <c r="ZS92" s="663"/>
      <c r="ZT92" s="663"/>
      <c r="ZU92" s="663"/>
      <c r="ZV92" s="663"/>
      <c r="ZW92" s="663"/>
      <c r="ZX92" s="663"/>
      <c r="ZY92" s="663"/>
      <c r="ZZ92" s="663"/>
      <c r="AAA92" s="663"/>
      <c r="AAB92" s="663"/>
      <c r="AAC92" s="663"/>
      <c r="AAD92" s="663"/>
      <c r="AAE92" s="663"/>
      <c r="AAF92" s="663"/>
      <c r="AAG92" s="663"/>
      <c r="AAH92" s="663"/>
      <c r="AAI92" s="663"/>
      <c r="AAJ92" s="663"/>
      <c r="AAK92" s="663"/>
      <c r="AAL92" s="663"/>
      <c r="AAM92" s="663"/>
      <c r="AAN92" s="663"/>
      <c r="AAO92" s="663"/>
      <c r="AAP92" s="663"/>
      <c r="AAQ92" s="663"/>
      <c r="AAR92" s="663"/>
      <c r="AAS92" s="663"/>
      <c r="AAT92" s="663"/>
      <c r="AAU92" s="663"/>
      <c r="AAV92" s="663"/>
      <c r="AAW92" s="663"/>
      <c r="AAX92" s="663"/>
      <c r="AAY92" s="663"/>
      <c r="AAZ92" s="663"/>
      <c r="ABA92" s="663"/>
      <c r="ABB92" s="663"/>
      <c r="ABC92" s="663"/>
      <c r="ABD92" s="663"/>
      <c r="ABE92" s="663"/>
      <c r="ABF92" s="663"/>
      <c r="ABG92" s="663"/>
      <c r="ABH92" s="663"/>
      <c r="ABI92" s="663"/>
      <c r="ABJ92" s="663"/>
      <c r="ABK92" s="663"/>
      <c r="ABL92" s="663"/>
      <c r="ABM92" s="663"/>
      <c r="ABN92" s="663"/>
      <c r="ABO92" s="663"/>
      <c r="ABP92" s="663"/>
      <c r="ABQ92" s="663"/>
      <c r="ABR92" s="663"/>
      <c r="ABS92" s="663"/>
      <c r="ABT92" s="663"/>
      <c r="ABU92" s="663"/>
      <c r="ABV92" s="663"/>
      <c r="ABW92" s="663"/>
      <c r="ABX92" s="663"/>
      <c r="ABY92" s="663"/>
      <c r="ABZ92" s="663"/>
      <c r="ACA92" s="663"/>
      <c r="ACB92" s="663"/>
      <c r="ACC92" s="663"/>
      <c r="ACD92" s="663"/>
      <c r="ACE92" s="663"/>
      <c r="ACF92" s="663"/>
      <c r="ACG92" s="663"/>
      <c r="ACH92" s="663"/>
      <c r="ACI92" s="663"/>
      <c r="ACJ92" s="663"/>
      <c r="ACK92" s="663"/>
      <c r="ACL92" s="663"/>
      <c r="ACM92" s="663"/>
      <c r="ACN92" s="663"/>
      <c r="ACO92" s="663"/>
      <c r="ACP92" s="663"/>
      <c r="ACQ92" s="663"/>
      <c r="ACR92" s="663"/>
      <c r="ACS92" s="663"/>
      <c r="ACT92" s="663"/>
      <c r="ACU92" s="663"/>
      <c r="ACV92" s="663"/>
      <c r="ACW92" s="663"/>
      <c r="ACX92" s="663"/>
      <c r="ACY92" s="663"/>
      <c r="ACZ92" s="663"/>
      <c r="ADA92" s="663"/>
      <c r="ADB92" s="663"/>
      <c r="ADC92" s="663"/>
      <c r="ADD92" s="663"/>
      <c r="ADE92" s="663"/>
      <c r="ADF92" s="663"/>
      <c r="ADG92" s="663"/>
      <c r="ADH92" s="663"/>
      <c r="ADI92" s="663"/>
      <c r="ADJ92" s="663"/>
      <c r="ADK92" s="663"/>
      <c r="ADL92" s="663"/>
      <c r="ADM92" s="663"/>
      <c r="ADN92" s="663"/>
      <c r="ADO92" s="663"/>
      <c r="ADP92" s="663"/>
      <c r="ADQ92" s="663"/>
      <c r="ADR92" s="663"/>
      <c r="ADS92" s="663"/>
      <c r="ADT92" s="663"/>
      <c r="ADU92" s="663"/>
      <c r="ADV92" s="663"/>
      <c r="ADW92" s="663"/>
      <c r="ADX92" s="663"/>
      <c r="ADY92" s="663"/>
      <c r="ADZ92" s="663"/>
      <c r="AEA92" s="663"/>
      <c r="AEB92" s="663"/>
      <c r="AEC92" s="663"/>
      <c r="AED92" s="663"/>
      <c r="AEE92" s="663"/>
      <c r="AEF92" s="663"/>
      <c r="AEG92" s="663"/>
      <c r="AEH92" s="663"/>
      <c r="AEI92" s="663"/>
      <c r="AEJ92" s="663"/>
      <c r="AEK92" s="663"/>
      <c r="AEL92" s="663"/>
      <c r="AEM92" s="663"/>
      <c r="AEN92" s="663"/>
      <c r="AEO92" s="663"/>
      <c r="AEP92" s="663"/>
      <c r="AEQ92" s="663"/>
      <c r="AER92" s="663"/>
      <c r="AES92" s="663"/>
      <c r="AET92" s="663"/>
      <c r="AEU92" s="663"/>
      <c r="AEV92" s="663"/>
      <c r="AEW92" s="663"/>
      <c r="AEX92" s="663"/>
      <c r="AEY92" s="663"/>
      <c r="AEZ92" s="663"/>
      <c r="AFA92" s="663"/>
      <c r="AFB92" s="663"/>
      <c r="AFC92" s="663"/>
      <c r="AFD92" s="663"/>
      <c r="AFE92" s="663"/>
      <c r="AFF92" s="663"/>
      <c r="AFG92" s="663"/>
      <c r="AFH92" s="663"/>
      <c r="AFI92" s="663"/>
      <c r="AFJ92" s="663"/>
      <c r="AFK92" s="663"/>
      <c r="AFL92" s="663"/>
      <c r="AFM92" s="663"/>
      <c r="AFN92" s="663"/>
      <c r="AFO92" s="663"/>
      <c r="AFP92" s="663"/>
      <c r="AFQ92" s="663"/>
      <c r="AFR92" s="663"/>
      <c r="AFS92" s="663"/>
      <c r="AFT92" s="663"/>
      <c r="AFU92" s="663"/>
      <c r="AFV92" s="663"/>
      <c r="AFW92" s="663"/>
      <c r="AFX92" s="663"/>
      <c r="AFY92" s="663"/>
      <c r="AFZ92" s="663"/>
      <c r="AGA92" s="663"/>
      <c r="AGB92" s="663"/>
      <c r="AGC92" s="663"/>
      <c r="AGD92" s="663"/>
      <c r="AGE92" s="663"/>
      <c r="AGF92" s="663"/>
      <c r="AGG92" s="663"/>
      <c r="AGH92" s="663"/>
      <c r="AGI92" s="663"/>
      <c r="AGJ92" s="663"/>
      <c r="AGK92" s="663"/>
      <c r="AGL92" s="663"/>
      <c r="AGM92" s="663"/>
      <c r="AGN92" s="663"/>
      <c r="AGO92" s="663"/>
      <c r="AGP92" s="663"/>
      <c r="AGQ92" s="663"/>
      <c r="AGR92" s="663"/>
      <c r="AGS92" s="663"/>
      <c r="AGT92" s="663"/>
      <c r="AGU92" s="663"/>
      <c r="AGV92" s="663"/>
      <c r="AGW92" s="663"/>
      <c r="AGX92" s="663"/>
      <c r="AGY92" s="663"/>
      <c r="AGZ92" s="663"/>
      <c r="AHA92" s="663"/>
      <c r="AHB92" s="663"/>
      <c r="AHC92" s="663"/>
      <c r="AHD92" s="663"/>
      <c r="AHE92" s="663"/>
      <c r="AHF92" s="663"/>
      <c r="AHG92" s="663"/>
      <c r="AHH92" s="663"/>
      <c r="AHI92" s="663"/>
      <c r="AHJ92" s="663"/>
      <c r="AHK92" s="663"/>
      <c r="AHL92" s="663"/>
      <c r="AHM92" s="663"/>
      <c r="AHN92" s="663"/>
      <c r="AHO92" s="663"/>
      <c r="AHP92" s="663"/>
      <c r="AHQ92" s="663"/>
      <c r="AHR92" s="663"/>
      <c r="AHS92" s="663"/>
      <c r="AHT92" s="663"/>
      <c r="AHU92" s="663"/>
      <c r="AHV92" s="663"/>
      <c r="AHW92" s="663"/>
      <c r="AHX92" s="663"/>
      <c r="AHY92" s="663"/>
      <c r="AHZ92" s="663"/>
      <c r="AIA92" s="663"/>
      <c r="AIB92" s="663"/>
      <c r="AIC92" s="663"/>
      <c r="AID92" s="663"/>
      <c r="AIE92" s="663"/>
      <c r="AIF92" s="663"/>
      <c r="AIG92" s="663"/>
      <c r="AIH92" s="663"/>
      <c r="AII92" s="663"/>
      <c r="AIJ92" s="663"/>
      <c r="AIK92" s="663"/>
      <c r="AIL92" s="663"/>
      <c r="AIM92" s="663"/>
      <c r="AIN92" s="663"/>
      <c r="AIO92" s="663"/>
      <c r="AIP92" s="663"/>
      <c r="AIQ92" s="663"/>
      <c r="AIR92" s="663"/>
      <c r="AIS92" s="663"/>
      <c r="AIT92" s="663"/>
      <c r="AIU92" s="663"/>
      <c r="AIV92" s="663"/>
      <c r="AIW92" s="663"/>
      <c r="AIX92" s="663"/>
      <c r="AIY92" s="663"/>
      <c r="AIZ92" s="663"/>
      <c r="AJA92" s="663"/>
      <c r="AJB92" s="663"/>
      <c r="AJC92" s="663"/>
      <c r="AJD92" s="663"/>
      <c r="AJE92" s="663"/>
      <c r="AJF92" s="663"/>
      <c r="AJG92" s="663"/>
      <c r="AJH92" s="663"/>
      <c r="AJI92" s="663"/>
      <c r="AJJ92" s="663"/>
      <c r="AJK92" s="663"/>
      <c r="AJL92" s="663"/>
      <c r="AJM92" s="663"/>
      <c r="AJN92" s="663"/>
      <c r="AJO92" s="663"/>
      <c r="AJP92" s="663"/>
      <c r="AJQ92" s="663"/>
      <c r="AJR92" s="663"/>
      <c r="AJS92" s="663"/>
      <c r="AJT92" s="663"/>
      <c r="AJU92" s="663"/>
      <c r="AJV92" s="663"/>
      <c r="AJW92" s="663"/>
      <c r="AJX92" s="663"/>
      <c r="AJY92" s="663"/>
      <c r="AJZ92" s="663"/>
      <c r="AKA92" s="663"/>
      <c r="AKB92" s="663"/>
      <c r="AKC92" s="663"/>
      <c r="AKD92" s="663"/>
      <c r="AKE92" s="663"/>
      <c r="AKF92" s="663"/>
      <c r="AKG92" s="663"/>
      <c r="AKH92" s="663"/>
      <c r="AKI92" s="663"/>
      <c r="AKJ92" s="663"/>
      <c r="AKK92" s="663"/>
      <c r="AKL92" s="663"/>
      <c r="AKM92" s="663"/>
      <c r="AKN92" s="663"/>
      <c r="AKO92" s="663"/>
      <c r="AKP92" s="663"/>
      <c r="AKQ92" s="663"/>
      <c r="AKR92" s="663"/>
      <c r="AKS92" s="663"/>
      <c r="AKT92" s="663"/>
      <c r="AKU92" s="663"/>
      <c r="AKV92" s="663"/>
      <c r="AKW92" s="663"/>
      <c r="AKX92" s="663"/>
      <c r="AKY92" s="663"/>
      <c r="AKZ92" s="663"/>
      <c r="ALA92" s="663"/>
      <c r="ALB92" s="663"/>
      <c r="ALC92" s="663"/>
      <c r="ALD92" s="663"/>
      <c r="ALE92" s="663"/>
      <c r="ALF92" s="663"/>
      <c r="ALG92" s="663"/>
      <c r="ALH92" s="663"/>
      <c r="ALI92" s="663"/>
      <c r="ALJ92" s="663"/>
      <c r="ALK92" s="663"/>
      <c r="ALL92" s="663"/>
      <c r="ALM92" s="663"/>
      <c r="ALN92" s="663"/>
      <c r="ALO92" s="663"/>
      <c r="ALP92" s="663"/>
      <c r="ALQ92" s="663"/>
      <c r="ALR92" s="663"/>
      <c r="ALS92" s="663"/>
      <c r="ALT92" s="663"/>
      <c r="ALU92" s="663"/>
      <c r="ALV92" s="663"/>
      <c r="ALW92" s="663"/>
      <c r="ALX92" s="663"/>
      <c r="ALY92" s="663"/>
      <c r="ALZ92" s="663"/>
      <c r="AMA92" s="663"/>
      <c r="AMB92" s="663"/>
      <c r="AMC92" s="663"/>
      <c r="AMD92" s="663"/>
      <c r="AME92" s="663"/>
      <c r="AMF92" s="663"/>
      <c r="AMG92" s="663"/>
      <c r="AMH92" s="663"/>
      <c r="AMI92" s="663"/>
      <c r="AMJ92" s="663"/>
      <c r="AMK92" s="663"/>
      <c r="AML92" s="663"/>
      <c r="AMM92" s="663"/>
      <c r="AMN92" s="663"/>
      <c r="AMO92" s="663"/>
      <c r="AMP92" s="663"/>
      <c r="AMQ92" s="663"/>
      <c r="AMR92" s="663"/>
      <c r="AMS92" s="663"/>
      <c r="AMT92" s="663"/>
      <c r="AMU92" s="663"/>
      <c r="AMV92" s="663"/>
      <c r="AMW92" s="663"/>
      <c r="AMX92" s="663"/>
      <c r="AMY92" s="663"/>
      <c r="AMZ92" s="663"/>
      <c r="ANA92" s="663"/>
      <c r="ANB92" s="663"/>
      <c r="ANC92" s="663"/>
      <c r="AND92" s="663"/>
      <c r="ANE92" s="663"/>
      <c r="ANF92" s="663"/>
      <c r="ANG92" s="663"/>
      <c r="ANH92" s="663"/>
      <c r="ANI92" s="663"/>
      <c r="ANJ92" s="663"/>
      <c r="ANK92" s="663"/>
      <c r="ANL92" s="663"/>
      <c r="ANM92" s="663"/>
      <c r="ANN92" s="663"/>
      <c r="ANO92" s="663"/>
      <c r="ANP92" s="663"/>
      <c r="ANQ92" s="663"/>
      <c r="ANR92" s="663"/>
      <c r="ANS92" s="663"/>
      <c r="ANT92" s="663"/>
      <c r="ANU92" s="663"/>
      <c r="ANV92" s="663"/>
      <c r="ANW92" s="663"/>
      <c r="ANX92" s="663"/>
      <c r="ANY92" s="663"/>
      <c r="ANZ92" s="663"/>
      <c r="AOA92" s="663"/>
      <c r="AOB92" s="663"/>
      <c r="AOC92" s="663"/>
      <c r="AOD92" s="663"/>
      <c r="AOE92" s="663"/>
      <c r="AOF92" s="663"/>
      <c r="AOG92" s="663"/>
      <c r="AOH92" s="663"/>
      <c r="AOI92" s="663"/>
      <c r="AOJ92" s="663"/>
      <c r="AOK92" s="663"/>
      <c r="AOL92" s="663"/>
      <c r="AOM92" s="663"/>
      <c r="AON92" s="663"/>
      <c r="AOO92" s="663"/>
      <c r="AOP92" s="663"/>
      <c r="AOQ92" s="663"/>
      <c r="AOR92" s="663"/>
      <c r="AOS92" s="663"/>
      <c r="AOT92" s="663"/>
      <c r="AOU92" s="663"/>
      <c r="AOV92" s="663"/>
      <c r="AOW92" s="663"/>
      <c r="AOX92" s="663"/>
      <c r="AOY92" s="663"/>
      <c r="AOZ92" s="663"/>
      <c r="APA92" s="663"/>
      <c r="APB92" s="663"/>
      <c r="APC92" s="663"/>
      <c r="APD92" s="663"/>
      <c r="APE92" s="663"/>
      <c r="APF92" s="663"/>
      <c r="APG92" s="663"/>
      <c r="APH92" s="663"/>
      <c r="API92" s="663"/>
      <c r="APJ92" s="663"/>
      <c r="APK92" s="663"/>
      <c r="APL92" s="663"/>
      <c r="APM92" s="663"/>
      <c r="APN92" s="663"/>
      <c r="APO92" s="663"/>
      <c r="APP92" s="663"/>
      <c r="APQ92" s="663"/>
      <c r="APR92" s="663"/>
      <c r="APS92" s="663"/>
      <c r="APT92" s="663"/>
      <c r="APU92" s="663"/>
      <c r="APV92" s="663"/>
      <c r="APW92" s="663"/>
      <c r="APX92" s="663"/>
      <c r="APY92" s="663"/>
      <c r="APZ92" s="663"/>
      <c r="AQA92" s="663"/>
      <c r="AQB92" s="663"/>
      <c r="AQC92" s="663"/>
      <c r="AQD92" s="663"/>
      <c r="AQE92" s="663"/>
      <c r="AQF92" s="663"/>
      <c r="AQG92" s="663"/>
      <c r="AQH92" s="663"/>
      <c r="AQI92" s="663"/>
      <c r="AQJ92" s="663"/>
      <c r="AQK92" s="663"/>
      <c r="AQL92" s="663"/>
      <c r="AQM92" s="663"/>
      <c r="AQN92" s="663"/>
      <c r="AQO92" s="663"/>
      <c r="AQP92" s="663"/>
      <c r="AQQ92" s="663"/>
      <c r="AQR92" s="663"/>
      <c r="AQS92" s="663"/>
      <c r="AQT92" s="663"/>
      <c r="AQU92" s="663"/>
      <c r="AQV92" s="663"/>
      <c r="AQW92" s="663"/>
      <c r="AQX92" s="663"/>
      <c r="AQY92" s="663"/>
      <c r="AQZ92" s="663"/>
      <c r="ARA92" s="663"/>
      <c r="ARB92" s="663"/>
      <c r="ARC92" s="663"/>
      <c r="ARD92" s="663"/>
      <c r="ARE92" s="663"/>
      <c r="ARF92" s="663"/>
      <c r="ARG92" s="663"/>
      <c r="ARH92" s="663"/>
      <c r="ARI92" s="663"/>
      <c r="ARJ92" s="663"/>
      <c r="ARK92" s="663"/>
      <c r="ARL92" s="663"/>
      <c r="ARM92" s="663"/>
      <c r="ARN92" s="663"/>
      <c r="ARO92" s="663"/>
      <c r="ARP92" s="663"/>
      <c r="ARQ92" s="663"/>
      <c r="ARR92" s="663"/>
      <c r="ARS92" s="663"/>
      <c r="ART92" s="663"/>
      <c r="ARU92" s="663"/>
      <c r="ARV92" s="663"/>
      <c r="ARW92" s="663"/>
      <c r="ARX92" s="663"/>
      <c r="ARY92" s="663"/>
      <c r="ARZ92" s="663"/>
      <c r="ASA92" s="663"/>
      <c r="ASB92" s="663"/>
      <c r="ASC92" s="663"/>
      <c r="ASD92" s="663"/>
      <c r="ASE92" s="663"/>
      <c r="ASF92" s="663"/>
      <c r="ASG92" s="663"/>
      <c r="ASH92" s="663"/>
      <c r="ASI92" s="663"/>
      <c r="ASJ92" s="663"/>
      <c r="ASK92" s="663"/>
      <c r="ASL92" s="663"/>
      <c r="ASM92" s="663"/>
      <c r="ASN92" s="663"/>
      <c r="ASO92" s="663"/>
      <c r="ASP92" s="663"/>
      <c r="ASQ92" s="663"/>
      <c r="ASR92" s="663"/>
      <c r="ASS92" s="663"/>
      <c r="AST92" s="663"/>
      <c r="ASU92" s="663"/>
      <c r="ASV92" s="663"/>
      <c r="ASW92" s="663"/>
      <c r="ASX92" s="663"/>
      <c r="ASY92" s="663"/>
      <c r="ASZ92" s="663"/>
      <c r="ATA92" s="663"/>
      <c r="ATB92" s="663"/>
      <c r="ATC92" s="663"/>
      <c r="ATD92" s="663"/>
      <c r="ATE92" s="663"/>
      <c r="ATF92" s="663"/>
      <c r="ATG92" s="663"/>
      <c r="ATH92" s="663"/>
      <c r="ATI92" s="663"/>
      <c r="ATJ92" s="663"/>
      <c r="ATK92" s="663"/>
      <c r="ATL92" s="663"/>
      <c r="ATM92" s="663"/>
      <c r="ATN92" s="663"/>
      <c r="ATO92" s="663"/>
      <c r="ATP92" s="663"/>
      <c r="ATQ92" s="663"/>
      <c r="ATR92" s="663"/>
      <c r="ATS92" s="663"/>
      <c r="ATT92" s="663"/>
      <c r="ATU92" s="663"/>
      <c r="ATV92" s="663"/>
      <c r="ATW92" s="663"/>
      <c r="ATX92" s="663"/>
      <c r="ATY92" s="663"/>
      <c r="ATZ92" s="663"/>
      <c r="AUA92" s="663"/>
      <c r="AUB92" s="663"/>
      <c r="AUC92" s="663"/>
      <c r="AUD92" s="663"/>
      <c r="AUE92" s="663"/>
      <c r="AUF92" s="663"/>
      <c r="AUG92" s="663"/>
      <c r="AUH92" s="663"/>
      <c r="AUI92" s="663"/>
      <c r="AUJ92" s="663"/>
      <c r="AUK92" s="663"/>
      <c r="AUL92" s="663"/>
      <c r="AUM92" s="663"/>
      <c r="AUN92" s="663"/>
      <c r="AUO92" s="663"/>
      <c r="AUP92" s="663"/>
      <c r="AUQ92" s="663"/>
      <c r="AUR92" s="663"/>
      <c r="AUS92" s="663"/>
      <c r="AUT92" s="663"/>
      <c r="AUU92" s="663"/>
      <c r="AUV92" s="663"/>
      <c r="AUW92" s="663"/>
      <c r="AUX92" s="663"/>
      <c r="AUY92" s="663"/>
      <c r="AUZ92" s="663"/>
      <c r="AVA92" s="663"/>
      <c r="AVB92" s="663"/>
      <c r="AVC92" s="663"/>
      <c r="AVD92" s="663"/>
      <c r="AVE92" s="663"/>
      <c r="AVF92" s="663"/>
      <c r="AVG92" s="663"/>
      <c r="AVH92" s="663"/>
      <c r="AVI92" s="663"/>
      <c r="AVJ92" s="663"/>
      <c r="AVK92" s="663"/>
      <c r="AVL92" s="663"/>
      <c r="AVM92" s="663"/>
      <c r="AVN92" s="663"/>
      <c r="AVO92" s="663"/>
      <c r="AVP92" s="663"/>
      <c r="AVQ92" s="663"/>
      <c r="AVR92" s="663"/>
      <c r="AVS92" s="663"/>
      <c r="AVT92" s="663"/>
      <c r="AVU92" s="663"/>
      <c r="AVV92" s="663"/>
      <c r="AVW92" s="663"/>
      <c r="AVX92" s="663"/>
      <c r="AVY92" s="663"/>
      <c r="AVZ92" s="663"/>
      <c r="AWA92" s="663"/>
      <c r="AWB92" s="663"/>
      <c r="AWC92" s="663"/>
      <c r="AWD92" s="663"/>
      <c r="AWE92" s="663"/>
      <c r="AWF92" s="663"/>
      <c r="AWG92" s="663"/>
      <c r="AWH92" s="663"/>
      <c r="AWI92" s="663"/>
      <c r="AWJ92" s="663"/>
      <c r="AWK92" s="663"/>
      <c r="AWL92" s="663"/>
      <c r="AWM92" s="663"/>
      <c r="AWN92" s="663"/>
      <c r="AWO92" s="663"/>
      <c r="AWP92" s="663"/>
      <c r="AWQ92" s="663"/>
      <c r="AWR92" s="663"/>
      <c r="AWS92" s="663"/>
      <c r="AWT92" s="663"/>
      <c r="AWU92" s="663"/>
      <c r="AWV92" s="663"/>
      <c r="AWW92" s="663"/>
      <c r="AWX92" s="663"/>
      <c r="AWY92" s="663"/>
      <c r="AWZ92" s="663"/>
      <c r="AXA92" s="663"/>
      <c r="AXB92" s="663"/>
      <c r="AXC92" s="663"/>
      <c r="AXD92" s="663"/>
      <c r="AXE92" s="663"/>
      <c r="AXF92" s="663"/>
      <c r="AXG92" s="663"/>
      <c r="AXH92" s="663"/>
      <c r="AXI92" s="663"/>
      <c r="AXJ92" s="663"/>
      <c r="AXK92" s="663"/>
      <c r="AXL92" s="663"/>
      <c r="AXM92" s="663"/>
      <c r="AXN92" s="663"/>
      <c r="AXO92" s="663"/>
      <c r="AXP92" s="663"/>
      <c r="AXQ92" s="663"/>
      <c r="AXR92" s="663"/>
      <c r="AXS92" s="663"/>
      <c r="AXT92" s="663"/>
      <c r="AXU92" s="663"/>
      <c r="AXV92" s="663"/>
      <c r="AXW92" s="663"/>
      <c r="AXX92" s="663"/>
      <c r="AXY92" s="663"/>
      <c r="AXZ92" s="663"/>
      <c r="AYA92" s="663"/>
      <c r="AYB92" s="663"/>
      <c r="AYC92" s="663"/>
      <c r="AYD92" s="663"/>
      <c r="AYE92" s="663"/>
      <c r="AYF92" s="663"/>
      <c r="AYG92" s="663"/>
      <c r="AYH92" s="663"/>
      <c r="AYI92" s="663"/>
      <c r="AYJ92" s="663"/>
      <c r="AYK92" s="663"/>
      <c r="AYL92" s="663"/>
      <c r="AYM92" s="663"/>
      <c r="AYN92" s="663"/>
      <c r="AYO92" s="663"/>
      <c r="AYP92" s="663"/>
      <c r="AYQ92" s="663"/>
      <c r="AYR92" s="663"/>
      <c r="AYS92" s="663"/>
      <c r="AYT92" s="663"/>
      <c r="AYU92" s="663"/>
      <c r="AYV92" s="663"/>
      <c r="AYW92" s="663"/>
      <c r="AYX92" s="663"/>
      <c r="AYY92" s="663"/>
      <c r="AYZ92" s="663"/>
      <c r="AZA92" s="663"/>
      <c r="AZB92" s="663"/>
      <c r="AZC92" s="663"/>
      <c r="AZD92" s="663"/>
      <c r="AZE92" s="663"/>
      <c r="AZF92" s="663"/>
      <c r="AZG92" s="663"/>
      <c r="AZH92" s="663"/>
      <c r="AZI92" s="663"/>
      <c r="AZJ92" s="663"/>
      <c r="AZK92" s="663"/>
      <c r="AZL92" s="663"/>
      <c r="AZM92" s="663"/>
      <c r="AZN92" s="663"/>
      <c r="AZO92" s="663"/>
      <c r="AZP92" s="663"/>
      <c r="AZQ92" s="663"/>
      <c r="AZR92" s="663"/>
      <c r="AZS92" s="663"/>
      <c r="AZT92" s="663"/>
      <c r="AZU92" s="663"/>
      <c r="AZV92" s="663"/>
      <c r="AZW92" s="663"/>
      <c r="AZX92" s="663"/>
      <c r="AZY92" s="663"/>
      <c r="AZZ92" s="663"/>
      <c r="BAA92" s="663"/>
      <c r="BAB92" s="663"/>
      <c r="BAC92" s="663"/>
      <c r="BAD92" s="663"/>
      <c r="BAE92" s="663"/>
      <c r="BAF92" s="663"/>
      <c r="BAG92" s="663"/>
      <c r="BAH92" s="663"/>
      <c r="BAI92" s="663"/>
      <c r="BAJ92" s="663"/>
      <c r="BAK92" s="663"/>
      <c r="BAL92" s="663"/>
      <c r="BAM92" s="663"/>
      <c r="BAN92" s="663"/>
    </row>
    <row r="93" spans="1:1392" s="685" customFormat="1" ht="24.75" customHeight="1" thickTop="1" thickBot="1">
      <c r="A93" s="696" t="s">
        <v>793</v>
      </c>
      <c r="B93" s="697" t="s">
        <v>382</v>
      </c>
      <c r="C93" s="697" t="s">
        <v>345</v>
      </c>
      <c r="D93" s="697" t="s">
        <v>345</v>
      </c>
      <c r="E93" s="697"/>
      <c r="F93" s="697"/>
      <c r="G93" s="697"/>
      <c r="H93" s="698" t="s">
        <v>2230</v>
      </c>
      <c r="I93" s="682">
        <v>5666314379.5799999</v>
      </c>
      <c r="J93" s="682">
        <v>3720264729.4200001</v>
      </c>
      <c r="K93" s="682">
        <v>40762400</v>
      </c>
      <c r="L93" s="682">
        <v>36244400</v>
      </c>
      <c r="M93" s="682"/>
      <c r="N93" s="682"/>
      <c r="O93" s="682"/>
      <c r="P93" s="682"/>
      <c r="Q93" s="682"/>
      <c r="R93" s="682"/>
      <c r="S93" s="682"/>
      <c r="T93" s="682"/>
      <c r="U93" s="682"/>
      <c r="V93" s="682"/>
      <c r="W93" s="682"/>
      <c r="X93" s="682"/>
      <c r="Y93" s="683">
        <f t="shared" si="19"/>
        <v>5666314379.5799999</v>
      </c>
      <c r="Z93" s="683">
        <f t="shared" si="19"/>
        <v>3720264729.4200001</v>
      </c>
      <c r="AA93" s="683">
        <f t="shared" si="19"/>
        <v>40762400</v>
      </c>
      <c r="AB93" s="683">
        <f t="shared" si="19"/>
        <v>36244400</v>
      </c>
      <c r="AC93" s="684"/>
      <c r="AD93" s="662"/>
      <c r="AE93" s="662"/>
      <c r="AF93" s="662"/>
      <c r="AG93" s="662"/>
      <c r="AH93" s="662"/>
      <c r="AI93" s="662"/>
      <c r="AJ93" s="662"/>
      <c r="AK93" s="662"/>
      <c r="AL93" s="662"/>
      <c r="AM93" s="662"/>
      <c r="AN93" s="662"/>
      <c r="AO93" s="662"/>
      <c r="AP93" s="662"/>
      <c r="AQ93" s="662"/>
      <c r="AR93" s="662"/>
      <c r="AS93" s="662"/>
      <c r="AT93" s="662"/>
      <c r="AU93" s="662"/>
      <c r="AV93" s="662"/>
      <c r="AW93" s="663"/>
      <c r="AX93" s="663"/>
      <c r="AY93" s="663"/>
      <c r="AZ93" s="663"/>
      <c r="BA93" s="663"/>
      <c r="BB93" s="663"/>
      <c r="BC93" s="663"/>
      <c r="BD93" s="663"/>
      <c r="BE93" s="663"/>
      <c r="BF93" s="663"/>
      <c r="BG93" s="663"/>
      <c r="BH93" s="663"/>
      <c r="BI93" s="663"/>
      <c r="BJ93" s="663"/>
      <c r="BK93" s="663"/>
      <c r="BL93" s="663"/>
      <c r="BM93" s="663"/>
      <c r="BN93" s="663"/>
      <c r="BO93" s="663"/>
      <c r="BP93" s="663"/>
      <c r="BQ93" s="663"/>
      <c r="BR93" s="663"/>
      <c r="BS93" s="663"/>
      <c r="BT93" s="663"/>
      <c r="BU93" s="663"/>
      <c r="BV93" s="663"/>
      <c r="BW93" s="663"/>
      <c r="BX93" s="663"/>
      <c r="BY93" s="663"/>
      <c r="BZ93" s="663"/>
      <c r="CA93" s="663"/>
      <c r="CB93" s="663"/>
      <c r="CC93" s="663"/>
      <c r="CD93" s="663"/>
      <c r="CE93" s="663"/>
      <c r="CF93" s="663"/>
      <c r="CG93" s="663"/>
      <c r="CH93" s="663"/>
      <c r="CI93" s="663"/>
      <c r="CJ93" s="663"/>
      <c r="CK93" s="663"/>
      <c r="CL93" s="663"/>
      <c r="CM93" s="663"/>
      <c r="CN93" s="663"/>
      <c r="CO93" s="663"/>
      <c r="CP93" s="663"/>
      <c r="CQ93" s="663"/>
      <c r="CR93" s="663"/>
      <c r="CS93" s="663"/>
      <c r="CT93" s="663"/>
      <c r="CU93" s="663"/>
      <c r="CV93" s="663"/>
      <c r="CW93" s="663"/>
      <c r="CX93" s="663"/>
      <c r="CY93" s="663"/>
      <c r="CZ93" s="663"/>
      <c r="DA93" s="663"/>
      <c r="DB93" s="663"/>
      <c r="DC93" s="663"/>
      <c r="DD93" s="663"/>
      <c r="DE93" s="663"/>
      <c r="DF93" s="663"/>
      <c r="DG93" s="663"/>
      <c r="DH93" s="663"/>
      <c r="DI93" s="663"/>
      <c r="DJ93" s="663"/>
      <c r="DK93" s="663"/>
      <c r="DL93" s="663"/>
      <c r="DM93" s="663"/>
      <c r="DN93" s="663"/>
      <c r="DO93" s="663"/>
      <c r="DP93" s="663"/>
      <c r="DQ93" s="663"/>
      <c r="DR93" s="663"/>
      <c r="DS93" s="663"/>
      <c r="DT93" s="663"/>
      <c r="DU93" s="663"/>
      <c r="DV93" s="663"/>
      <c r="DW93" s="663"/>
      <c r="DX93" s="663"/>
      <c r="DY93" s="663"/>
      <c r="DZ93" s="663"/>
      <c r="EA93" s="663"/>
      <c r="EB93" s="663"/>
      <c r="EC93" s="663"/>
      <c r="ED93" s="663"/>
      <c r="EE93" s="663"/>
      <c r="EF93" s="663"/>
      <c r="EG93" s="663"/>
      <c r="EH93" s="663"/>
      <c r="EI93" s="663"/>
      <c r="EJ93" s="663"/>
      <c r="EK93" s="663"/>
      <c r="EL93" s="663"/>
      <c r="EM93" s="663"/>
      <c r="EN93" s="663"/>
      <c r="EO93" s="663"/>
      <c r="EP93" s="663"/>
      <c r="EQ93" s="663"/>
      <c r="ER93" s="663"/>
      <c r="ES93" s="663"/>
      <c r="ET93" s="663"/>
      <c r="EU93" s="663"/>
      <c r="EV93" s="663"/>
      <c r="EW93" s="663"/>
      <c r="EX93" s="663"/>
      <c r="EY93" s="663"/>
      <c r="EZ93" s="663"/>
      <c r="FA93" s="663"/>
      <c r="FB93" s="663"/>
      <c r="FC93" s="663"/>
      <c r="FD93" s="663"/>
      <c r="FE93" s="663"/>
      <c r="FF93" s="663"/>
      <c r="FG93" s="663"/>
      <c r="FH93" s="663"/>
      <c r="FI93" s="663"/>
      <c r="FJ93" s="663"/>
      <c r="FK93" s="663"/>
      <c r="FL93" s="663"/>
      <c r="FM93" s="663"/>
      <c r="FN93" s="663"/>
      <c r="FO93" s="663"/>
      <c r="FP93" s="663"/>
      <c r="FQ93" s="663"/>
      <c r="FR93" s="663"/>
      <c r="FS93" s="663"/>
      <c r="FT93" s="663"/>
      <c r="FU93" s="663"/>
      <c r="FV93" s="663"/>
      <c r="FW93" s="663"/>
      <c r="FX93" s="663"/>
      <c r="FY93" s="663"/>
      <c r="FZ93" s="663"/>
      <c r="GA93" s="663"/>
      <c r="GB93" s="663"/>
      <c r="GC93" s="663"/>
      <c r="GD93" s="663"/>
      <c r="GE93" s="663"/>
      <c r="GF93" s="663"/>
      <c r="GG93" s="663"/>
      <c r="GH93" s="663"/>
      <c r="GI93" s="663"/>
      <c r="GJ93" s="663"/>
      <c r="GK93" s="663"/>
      <c r="GL93" s="663"/>
      <c r="GM93" s="663"/>
      <c r="GN93" s="663"/>
      <c r="GO93" s="663"/>
      <c r="GP93" s="663"/>
      <c r="GQ93" s="663"/>
      <c r="GR93" s="663"/>
      <c r="GS93" s="663"/>
      <c r="GT93" s="663"/>
      <c r="GU93" s="663"/>
      <c r="GV93" s="663"/>
      <c r="GW93" s="663"/>
      <c r="GX93" s="663"/>
      <c r="GY93" s="663"/>
      <c r="GZ93" s="663"/>
      <c r="HA93" s="663"/>
      <c r="HB93" s="663"/>
      <c r="HC93" s="663"/>
      <c r="HD93" s="663"/>
      <c r="HE93" s="663"/>
      <c r="HF93" s="663"/>
      <c r="HG93" s="663"/>
      <c r="HH93" s="663"/>
      <c r="HI93" s="663"/>
      <c r="HJ93" s="663"/>
      <c r="HK93" s="663"/>
      <c r="HL93" s="663"/>
      <c r="HM93" s="663"/>
      <c r="HN93" s="663"/>
      <c r="HO93" s="663"/>
      <c r="HP93" s="663"/>
      <c r="HQ93" s="663"/>
      <c r="HR93" s="663"/>
      <c r="HS93" s="663"/>
      <c r="HT93" s="663"/>
      <c r="HU93" s="663"/>
      <c r="HV93" s="663"/>
      <c r="HW93" s="663"/>
      <c r="HX93" s="663"/>
      <c r="HY93" s="663"/>
      <c r="HZ93" s="663"/>
      <c r="IA93" s="663"/>
      <c r="IB93" s="663"/>
      <c r="IC93" s="663"/>
      <c r="ID93" s="663"/>
      <c r="IE93" s="663"/>
      <c r="IF93" s="663"/>
      <c r="IG93" s="663"/>
      <c r="IH93" s="663"/>
      <c r="II93" s="663"/>
      <c r="IJ93" s="663"/>
      <c r="IK93" s="663"/>
      <c r="IL93" s="663"/>
      <c r="IM93" s="663"/>
      <c r="IN93" s="663"/>
      <c r="IO93" s="663"/>
      <c r="IP93" s="663"/>
      <c r="IQ93" s="663"/>
      <c r="IR93" s="663"/>
      <c r="IS93" s="663"/>
      <c r="IT93" s="663"/>
      <c r="IU93" s="663"/>
      <c r="IV93" s="663"/>
      <c r="IW93" s="663"/>
      <c r="IX93" s="663"/>
      <c r="IY93" s="663"/>
      <c r="IZ93" s="663"/>
      <c r="JA93" s="663"/>
      <c r="JB93" s="663"/>
      <c r="JC93" s="663"/>
      <c r="JD93" s="663"/>
      <c r="JE93" s="663"/>
      <c r="JF93" s="663"/>
      <c r="JG93" s="663"/>
      <c r="JH93" s="663"/>
      <c r="JI93" s="663"/>
      <c r="JJ93" s="663"/>
      <c r="JK93" s="663"/>
      <c r="JL93" s="663"/>
      <c r="JM93" s="663"/>
      <c r="JN93" s="663"/>
      <c r="JO93" s="663"/>
      <c r="JP93" s="663"/>
      <c r="JQ93" s="663"/>
      <c r="JR93" s="663"/>
      <c r="JS93" s="663"/>
      <c r="JT93" s="663"/>
      <c r="JU93" s="663"/>
      <c r="JV93" s="663"/>
      <c r="JW93" s="663"/>
      <c r="JX93" s="663"/>
      <c r="JY93" s="663"/>
      <c r="JZ93" s="663"/>
      <c r="KA93" s="663"/>
      <c r="KB93" s="663"/>
      <c r="KC93" s="663"/>
      <c r="KD93" s="663"/>
      <c r="KE93" s="663"/>
      <c r="KF93" s="663"/>
      <c r="KG93" s="663"/>
      <c r="KH93" s="663"/>
      <c r="KI93" s="663"/>
      <c r="KJ93" s="663"/>
      <c r="KK93" s="663"/>
      <c r="KL93" s="663"/>
      <c r="KM93" s="663"/>
      <c r="KN93" s="663"/>
      <c r="KO93" s="663"/>
      <c r="KP93" s="663"/>
      <c r="KQ93" s="663"/>
      <c r="KR93" s="663"/>
      <c r="KS93" s="663"/>
      <c r="KT93" s="663"/>
      <c r="KU93" s="663"/>
      <c r="KV93" s="663"/>
      <c r="KW93" s="663"/>
      <c r="KX93" s="663"/>
      <c r="KY93" s="663"/>
      <c r="KZ93" s="663"/>
      <c r="LA93" s="663"/>
      <c r="LB93" s="663"/>
      <c r="LC93" s="663"/>
      <c r="LD93" s="663"/>
      <c r="LE93" s="663"/>
      <c r="LF93" s="663"/>
      <c r="LG93" s="663"/>
      <c r="LH93" s="663"/>
      <c r="LI93" s="663"/>
      <c r="LJ93" s="663"/>
      <c r="LK93" s="663"/>
      <c r="LL93" s="663"/>
      <c r="LM93" s="663"/>
      <c r="LN93" s="663"/>
      <c r="LO93" s="663"/>
      <c r="LP93" s="663"/>
      <c r="LQ93" s="663"/>
      <c r="LR93" s="663"/>
      <c r="LS93" s="663"/>
      <c r="LT93" s="663"/>
      <c r="LU93" s="663"/>
      <c r="LV93" s="663"/>
      <c r="LW93" s="663"/>
      <c r="LX93" s="663"/>
      <c r="LY93" s="663"/>
      <c r="LZ93" s="663"/>
      <c r="MA93" s="663"/>
      <c r="MB93" s="663"/>
      <c r="MC93" s="663"/>
      <c r="MD93" s="663"/>
      <c r="ME93" s="663"/>
      <c r="MF93" s="663"/>
      <c r="MG93" s="663"/>
      <c r="MH93" s="663"/>
      <c r="MI93" s="663"/>
      <c r="MJ93" s="663"/>
      <c r="MK93" s="663"/>
      <c r="ML93" s="663"/>
      <c r="MM93" s="663"/>
      <c r="MN93" s="663"/>
      <c r="MO93" s="663"/>
      <c r="MP93" s="663"/>
      <c r="MQ93" s="663"/>
      <c r="MR93" s="663"/>
      <c r="MS93" s="663"/>
      <c r="MT93" s="663"/>
      <c r="MU93" s="663"/>
      <c r="MV93" s="663"/>
      <c r="MW93" s="663"/>
      <c r="MX93" s="663"/>
      <c r="MY93" s="663"/>
      <c r="MZ93" s="663"/>
      <c r="NA93" s="663"/>
      <c r="NB93" s="663"/>
      <c r="NC93" s="663"/>
      <c r="ND93" s="663"/>
      <c r="NE93" s="663"/>
      <c r="NF93" s="663"/>
      <c r="NG93" s="663"/>
      <c r="NH93" s="663"/>
      <c r="NI93" s="663"/>
      <c r="NJ93" s="663"/>
      <c r="NK93" s="663"/>
      <c r="NL93" s="663"/>
      <c r="NM93" s="663"/>
      <c r="NN93" s="663"/>
      <c r="NO93" s="663"/>
      <c r="NP93" s="663"/>
      <c r="NQ93" s="663"/>
      <c r="NR93" s="663"/>
      <c r="NS93" s="663"/>
      <c r="NT93" s="663"/>
      <c r="NU93" s="663"/>
      <c r="NV93" s="663"/>
      <c r="NW93" s="663"/>
      <c r="NX93" s="663"/>
      <c r="NY93" s="663"/>
      <c r="NZ93" s="663"/>
      <c r="OA93" s="663"/>
      <c r="OB93" s="663"/>
      <c r="OC93" s="663"/>
      <c r="OD93" s="663"/>
      <c r="OE93" s="663"/>
      <c r="OF93" s="663"/>
      <c r="OG93" s="663"/>
      <c r="OH93" s="663"/>
      <c r="OI93" s="663"/>
      <c r="OJ93" s="663"/>
      <c r="OK93" s="663"/>
      <c r="OL93" s="663"/>
      <c r="OM93" s="663"/>
      <c r="ON93" s="663"/>
      <c r="OO93" s="663"/>
      <c r="OP93" s="663"/>
      <c r="OQ93" s="663"/>
      <c r="OR93" s="663"/>
      <c r="OS93" s="663"/>
      <c r="OT93" s="663"/>
      <c r="OU93" s="663"/>
      <c r="OV93" s="663"/>
      <c r="OW93" s="663"/>
      <c r="OX93" s="663"/>
      <c r="OY93" s="663"/>
      <c r="OZ93" s="663"/>
      <c r="PA93" s="663"/>
      <c r="PB93" s="663"/>
      <c r="PC93" s="663"/>
      <c r="PD93" s="663"/>
      <c r="PE93" s="663"/>
      <c r="PF93" s="663"/>
      <c r="PG93" s="663"/>
      <c r="PH93" s="663"/>
      <c r="PI93" s="663"/>
      <c r="PJ93" s="663"/>
      <c r="PK93" s="663"/>
      <c r="PL93" s="663"/>
      <c r="PM93" s="663"/>
      <c r="PN93" s="663"/>
      <c r="PO93" s="663"/>
      <c r="PP93" s="663"/>
      <c r="PQ93" s="663"/>
      <c r="PR93" s="663"/>
      <c r="PS93" s="663"/>
      <c r="PT93" s="663"/>
      <c r="PU93" s="663"/>
      <c r="PV93" s="663"/>
      <c r="PW93" s="663"/>
      <c r="PX93" s="663"/>
      <c r="PY93" s="663"/>
      <c r="PZ93" s="663"/>
      <c r="QA93" s="663"/>
      <c r="QB93" s="663"/>
      <c r="QC93" s="663"/>
      <c r="QD93" s="663"/>
      <c r="QE93" s="663"/>
      <c r="QF93" s="663"/>
      <c r="QG93" s="663"/>
      <c r="QH93" s="663"/>
      <c r="QI93" s="663"/>
      <c r="QJ93" s="663"/>
      <c r="QK93" s="663"/>
      <c r="QL93" s="663"/>
      <c r="QM93" s="663"/>
      <c r="QN93" s="663"/>
      <c r="QO93" s="663"/>
      <c r="QP93" s="663"/>
      <c r="QQ93" s="663"/>
      <c r="QR93" s="663"/>
      <c r="QS93" s="663"/>
      <c r="QT93" s="663"/>
      <c r="QU93" s="663"/>
      <c r="QV93" s="663"/>
      <c r="QW93" s="663"/>
      <c r="QX93" s="663"/>
      <c r="QY93" s="663"/>
      <c r="QZ93" s="663"/>
      <c r="RA93" s="663"/>
      <c r="RB93" s="663"/>
      <c r="RC93" s="663"/>
      <c r="RD93" s="663"/>
      <c r="RE93" s="663"/>
      <c r="RF93" s="663"/>
      <c r="RG93" s="663"/>
      <c r="RH93" s="663"/>
      <c r="RI93" s="663"/>
      <c r="RJ93" s="663"/>
      <c r="RK93" s="663"/>
      <c r="RL93" s="663"/>
      <c r="RM93" s="663"/>
      <c r="RN93" s="663"/>
      <c r="RO93" s="663"/>
      <c r="RP93" s="663"/>
      <c r="RQ93" s="663"/>
      <c r="RR93" s="663"/>
      <c r="RS93" s="663"/>
      <c r="RT93" s="663"/>
      <c r="RU93" s="663"/>
      <c r="RV93" s="663"/>
      <c r="RW93" s="663"/>
      <c r="RX93" s="663"/>
      <c r="RY93" s="663"/>
      <c r="RZ93" s="663"/>
      <c r="SA93" s="663"/>
      <c r="SB93" s="663"/>
      <c r="SC93" s="663"/>
      <c r="SD93" s="663"/>
      <c r="SE93" s="663"/>
      <c r="SF93" s="663"/>
      <c r="SG93" s="663"/>
      <c r="SH93" s="663"/>
      <c r="SI93" s="663"/>
      <c r="SJ93" s="663"/>
      <c r="SK93" s="663"/>
      <c r="SL93" s="663"/>
      <c r="SM93" s="663"/>
      <c r="SN93" s="663"/>
      <c r="SO93" s="663"/>
      <c r="SP93" s="663"/>
      <c r="SQ93" s="663"/>
      <c r="SR93" s="663"/>
      <c r="SS93" s="663"/>
      <c r="ST93" s="663"/>
      <c r="SU93" s="663"/>
      <c r="SV93" s="663"/>
      <c r="SW93" s="663"/>
      <c r="SX93" s="663"/>
      <c r="SY93" s="663"/>
      <c r="SZ93" s="663"/>
      <c r="TA93" s="663"/>
      <c r="TB93" s="663"/>
      <c r="TC93" s="663"/>
      <c r="TD93" s="663"/>
      <c r="TE93" s="663"/>
      <c r="TF93" s="663"/>
      <c r="TG93" s="663"/>
      <c r="TH93" s="663"/>
      <c r="TI93" s="663"/>
      <c r="TJ93" s="663"/>
      <c r="TK93" s="663"/>
      <c r="TL93" s="663"/>
      <c r="TM93" s="663"/>
      <c r="TN93" s="663"/>
      <c r="TO93" s="663"/>
      <c r="TP93" s="663"/>
      <c r="TQ93" s="663"/>
      <c r="TR93" s="663"/>
      <c r="TS93" s="663"/>
      <c r="TT93" s="663"/>
      <c r="TU93" s="663"/>
      <c r="TV93" s="663"/>
      <c r="TW93" s="663"/>
      <c r="TX93" s="663"/>
      <c r="TY93" s="663"/>
      <c r="TZ93" s="663"/>
      <c r="UA93" s="663"/>
      <c r="UB93" s="663"/>
      <c r="UC93" s="663"/>
      <c r="UD93" s="663"/>
      <c r="UE93" s="663"/>
      <c r="UF93" s="663"/>
      <c r="UG93" s="663"/>
      <c r="UH93" s="663"/>
      <c r="UI93" s="663"/>
      <c r="UJ93" s="663"/>
      <c r="UK93" s="663"/>
      <c r="UL93" s="663"/>
      <c r="UM93" s="663"/>
      <c r="UN93" s="663"/>
      <c r="UO93" s="663"/>
      <c r="UP93" s="663"/>
      <c r="UQ93" s="663"/>
      <c r="UR93" s="663"/>
      <c r="US93" s="663"/>
      <c r="UT93" s="663"/>
      <c r="UU93" s="663"/>
      <c r="UV93" s="663"/>
      <c r="UW93" s="663"/>
      <c r="UX93" s="663"/>
      <c r="UY93" s="663"/>
      <c r="UZ93" s="663"/>
      <c r="VA93" s="663"/>
      <c r="VB93" s="663"/>
      <c r="VC93" s="663"/>
      <c r="VD93" s="663"/>
      <c r="VE93" s="663"/>
      <c r="VF93" s="663"/>
      <c r="VG93" s="663"/>
      <c r="VH93" s="663"/>
      <c r="VI93" s="663"/>
      <c r="VJ93" s="663"/>
      <c r="VK93" s="663"/>
      <c r="VL93" s="663"/>
      <c r="VM93" s="663"/>
      <c r="VN93" s="663"/>
      <c r="VO93" s="663"/>
      <c r="VP93" s="663"/>
      <c r="VQ93" s="663"/>
      <c r="VR93" s="663"/>
      <c r="VS93" s="663"/>
      <c r="VT93" s="663"/>
      <c r="VU93" s="663"/>
      <c r="VV93" s="663"/>
      <c r="VW93" s="663"/>
      <c r="VX93" s="663"/>
      <c r="VY93" s="663"/>
      <c r="VZ93" s="663"/>
      <c r="WA93" s="663"/>
      <c r="WB93" s="663"/>
      <c r="WC93" s="663"/>
      <c r="WD93" s="663"/>
      <c r="WE93" s="663"/>
      <c r="WF93" s="663"/>
      <c r="WG93" s="663"/>
      <c r="WH93" s="663"/>
      <c r="WI93" s="663"/>
      <c r="WJ93" s="663"/>
      <c r="WK93" s="663"/>
      <c r="WL93" s="663"/>
      <c r="WM93" s="663"/>
      <c r="WN93" s="663"/>
      <c r="WO93" s="663"/>
      <c r="WP93" s="663"/>
      <c r="WQ93" s="663"/>
      <c r="WR93" s="663"/>
      <c r="WS93" s="663"/>
      <c r="WT93" s="663"/>
      <c r="WU93" s="663"/>
      <c r="WV93" s="663"/>
      <c r="WW93" s="663"/>
      <c r="WX93" s="663"/>
      <c r="WY93" s="663"/>
      <c r="WZ93" s="663"/>
      <c r="XA93" s="663"/>
      <c r="XB93" s="663"/>
      <c r="XC93" s="663"/>
      <c r="XD93" s="663"/>
      <c r="XE93" s="663"/>
      <c r="XF93" s="663"/>
      <c r="XG93" s="663"/>
      <c r="XH93" s="663"/>
      <c r="XI93" s="663"/>
      <c r="XJ93" s="663"/>
      <c r="XK93" s="663"/>
      <c r="XL93" s="663"/>
      <c r="XM93" s="663"/>
      <c r="XN93" s="663"/>
      <c r="XO93" s="663"/>
      <c r="XP93" s="663"/>
      <c r="XQ93" s="663"/>
      <c r="XR93" s="663"/>
      <c r="XS93" s="663"/>
      <c r="XT93" s="663"/>
      <c r="XU93" s="663"/>
      <c r="XV93" s="663"/>
      <c r="XW93" s="663"/>
      <c r="XX93" s="663"/>
      <c r="XY93" s="663"/>
      <c r="XZ93" s="663"/>
      <c r="YA93" s="663"/>
      <c r="YB93" s="663"/>
      <c r="YC93" s="663"/>
      <c r="YD93" s="663"/>
      <c r="YE93" s="663"/>
      <c r="YF93" s="663"/>
      <c r="YG93" s="663"/>
      <c r="YH93" s="663"/>
      <c r="YI93" s="663"/>
      <c r="YJ93" s="663"/>
      <c r="YK93" s="663"/>
      <c r="YL93" s="663"/>
      <c r="YM93" s="663"/>
      <c r="YN93" s="663"/>
      <c r="YO93" s="663"/>
      <c r="YP93" s="663"/>
      <c r="YQ93" s="663"/>
      <c r="YR93" s="663"/>
      <c r="YS93" s="663"/>
      <c r="YT93" s="663"/>
      <c r="YU93" s="663"/>
      <c r="YV93" s="663"/>
      <c r="YW93" s="663"/>
      <c r="YX93" s="663"/>
      <c r="YY93" s="663"/>
      <c r="YZ93" s="663"/>
      <c r="ZA93" s="663"/>
      <c r="ZB93" s="663"/>
      <c r="ZC93" s="663"/>
      <c r="ZD93" s="663"/>
      <c r="ZE93" s="663"/>
      <c r="ZF93" s="663"/>
      <c r="ZG93" s="663"/>
      <c r="ZH93" s="663"/>
      <c r="ZI93" s="663"/>
      <c r="ZJ93" s="663"/>
      <c r="ZK93" s="663"/>
      <c r="ZL93" s="663"/>
      <c r="ZM93" s="663"/>
      <c r="ZN93" s="663"/>
      <c r="ZO93" s="663"/>
      <c r="ZP93" s="663"/>
      <c r="ZQ93" s="663"/>
      <c r="ZR93" s="663"/>
      <c r="ZS93" s="663"/>
      <c r="ZT93" s="663"/>
      <c r="ZU93" s="663"/>
      <c r="ZV93" s="663"/>
      <c r="ZW93" s="663"/>
      <c r="ZX93" s="663"/>
      <c r="ZY93" s="663"/>
      <c r="ZZ93" s="663"/>
      <c r="AAA93" s="663"/>
      <c r="AAB93" s="663"/>
      <c r="AAC93" s="663"/>
      <c r="AAD93" s="663"/>
      <c r="AAE93" s="663"/>
      <c r="AAF93" s="663"/>
      <c r="AAG93" s="663"/>
      <c r="AAH93" s="663"/>
      <c r="AAI93" s="663"/>
      <c r="AAJ93" s="663"/>
      <c r="AAK93" s="663"/>
      <c r="AAL93" s="663"/>
      <c r="AAM93" s="663"/>
      <c r="AAN93" s="663"/>
      <c r="AAO93" s="663"/>
      <c r="AAP93" s="663"/>
      <c r="AAQ93" s="663"/>
      <c r="AAR93" s="663"/>
      <c r="AAS93" s="663"/>
      <c r="AAT93" s="663"/>
      <c r="AAU93" s="663"/>
      <c r="AAV93" s="663"/>
      <c r="AAW93" s="663"/>
      <c r="AAX93" s="663"/>
      <c r="AAY93" s="663"/>
      <c r="AAZ93" s="663"/>
      <c r="ABA93" s="663"/>
      <c r="ABB93" s="663"/>
      <c r="ABC93" s="663"/>
      <c r="ABD93" s="663"/>
      <c r="ABE93" s="663"/>
      <c r="ABF93" s="663"/>
      <c r="ABG93" s="663"/>
      <c r="ABH93" s="663"/>
      <c r="ABI93" s="663"/>
      <c r="ABJ93" s="663"/>
      <c r="ABK93" s="663"/>
      <c r="ABL93" s="663"/>
      <c r="ABM93" s="663"/>
      <c r="ABN93" s="663"/>
      <c r="ABO93" s="663"/>
      <c r="ABP93" s="663"/>
      <c r="ABQ93" s="663"/>
      <c r="ABR93" s="663"/>
      <c r="ABS93" s="663"/>
      <c r="ABT93" s="663"/>
      <c r="ABU93" s="663"/>
      <c r="ABV93" s="663"/>
      <c r="ABW93" s="663"/>
      <c r="ABX93" s="663"/>
      <c r="ABY93" s="663"/>
      <c r="ABZ93" s="663"/>
      <c r="ACA93" s="663"/>
      <c r="ACB93" s="663"/>
      <c r="ACC93" s="663"/>
      <c r="ACD93" s="663"/>
      <c r="ACE93" s="663"/>
      <c r="ACF93" s="663"/>
      <c r="ACG93" s="663"/>
      <c r="ACH93" s="663"/>
      <c r="ACI93" s="663"/>
      <c r="ACJ93" s="663"/>
      <c r="ACK93" s="663"/>
      <c r="ACL93" s="663"/>
      <c r="ACM93" s="663"/>
      <c r="ACN93" s="663"/>
      <c r="ACO93" s="663"/>
      <c r="ACP93" s="663"/>
      <c r="ACQ93" s="663"/>
      <c r="ACR93" s="663"/>
      <c r="ACS93" s="663"/>
      <c r="ACT93" s="663"/>
      <c r="ACU93" s="663"/>
      <c r="ACV93" s="663"/>
      <c r="ACW93" s="663"/>
      <c r="ACX93" s="663"/>
      <c r="ACY93" s="663"/>
      <c r="ACZ93" s="663"/>
      <c r="ADA93" s="663"/>
      <c r="ADB93" s="663"/>
      <c r="ADC93" s="663"/>
      <c r="ADD93" s="663"/>
      <c r="ADE93" s="663"/>
      <c r="ADF93" s="663"/>
      <c r="ADG93" s="663"/>
      <c r="ADH93" s="663"/>
      <c r="ADI93" s="663"/>
      <c r="ADJ93" s="663"/>
      <c r="ADK93" s="663"/>
      <c r="ADL93" s="663"/>
      <c r="ADM93" s="663"/>
      <c r="ADN93" s="663"/>
      <c r="ADO93" s="663"/>
      <c r="ADP93" s="663"/>
      <c r="ADQ93" s="663"/>
      <c r="ADR93" s="663"/>
      <c r="ADS93" s="663"/>
      <c r="ADT93" s="663"/>
      <c r="ADU93" s="663"/>
      <c r="ADV93" s="663"/>
      <c r="ADW93" s="663"/>
      <c r="ADX93" s="663"/>
      <c r="ADY93" s="663"/>
      <c r="ADZ93" s="663"/>
      <c r="AEA93" s="663"/>
      <c r="AEB93" s="663"/>
      <c r="AEC93" s="663"/>
      <c r="AED93" s="663"/>
      <c r="AEE93" s="663"/>
      <c r="AEF93" s="663"/>
      <c r="AEG93" s="663"/>
      <c r="AEH93" s="663"/>
      <c r="AEI93" s="663"/>
      <c r="AEJ93" s="663"/>
      <c r="AEK93" s="663"/>
      <c r="AEL93" s="663"/>
      <c r="AEM93" s="663"/>
      <c r="AEN93" s="663"/>
      <c r="AEO93" s="663"/>
      <c r="AEP93" s="663"/>
      <c r="AEQ93" s="663"/>
      <c r="AER93" s="663"/>
      <c r="AES93" s="663"/>
      <c r="AET93" s="663"/>
      <c r="AEU93" s="663"/>
      <c r="AEV93" s="663"/>
      <c r="AEW93" s="663"/>
      <c r="AEX93" s="663"/>
      <c r="AEY93" s="663"/>
      <c r="AEZ93" s="663"/>
      <c r="AFA93" s="663"/>
      <c r="AFB93" s="663"/>
      <c r="AFC93" s="663"/>
      <c r="AFD93" s="663"/>
      <c r="AFE93" s="663"/>
      <c r="AFF93" s="663"/>
      <c r="AFG93" s="663"/>
      <c r="AFH93" s="663"/>
      <c r="AFI93" s="663"/>
      <c r="AFJ93" s="663"/>
      <c r="AFK93" s="663"/>
      <c r="AFL93" s="663"/>
      <c r="AFM93" s="663"/>
      <c r="AFN93" s="663"/>
      <c r="AFO93" s="663"/>
      <c r="AFP93" s="663"/>
      <c r="AFQ93" s="663"/>
      <c r="AFR93" s="663"/>
      <c r="AFS93" s="663"/>
      <c r="AFT93" s="663"/>
      <c r="AFU93" s="663"/>
      <c r="AFV93" s="663"/>
      <c r="AFW93" s="663"/>
      <c r="AFX93" s="663"/>
      <c r="AFY93" s="663"/>
      <c r="AFZ93" s="663"/>
      <c r="AGA93" s="663"/>
      <c r="AGB93" s="663"/>
      <c r="AGC93" s="663"/>
      <c r="AGD93" s="663"/>
      <c r="AGE93" s="663"/>
      <c r="AGF93" s="663"/>
      <c r="AGG93" s="663"/>
      <c r="AGH93" s="663"/>
      <c r="AGI93" s="663"/>
      <c r="AGJ93" s="663"/>
      <c r="AGK93" s="663"/>
      <c r="AGL93" s="663"/>
      <c r="AGM93" s="663"/>
      <c r="AGN93" s="663"/>
      <c r="AGO93" s="663"/>
      <c r="AGP93" s="663"/>
      <c r="AGQ93" s="663"/>
      <c r="AGR93" s="663"/>
      <c r="AGS93" s="663"/>
      <c r="AGT93" s="663"/>
      <c r="AGU93" s="663"/>
      <c r="AGV93" s="663"/>
      <c r="AGW93" s="663"/>
      <c r="AGX93" s="663"/>
      <c r="AGY93" s="663"/>
      <c r="AGZ93" s="663"/>
      <c r="AHA93" s="663"/>
      <c r="AHB93" s="663"/>
      <c r="AHC93" s="663"/>
      <c r="AHD93" s="663"/>
      <c r="AHE93" s="663"/>
      <c r="AHF93" s="663"/>
      <c r="AHG93" s="663"/>
      <c r="AHH93" s="663"/>
      <c r="AHI93" s="663"/>
      <c r="AHJ93" s="663"/>
      <c r="AHK93" s="663"/>
      <c r="AHL93" s="663"/>
      <c r="AHM93" s="663"/>
      <c r="AHN93" s="663"/>
      <c r="AHO93" s="663"/>
      <c r="AHP93" s="663"/>
      <c r="AHQ93" s="663"/>
      <c r="AHR93" s="663"/>
      <c r="AHS93" s="663"/>
      <c r="AHT93" s="663"/>
      <c r="AHU93" s="663"/>
      <c r="AHV93" s="663"/>
      <c r="AHW93" s="663"/>
      <c r="AHX93" s="663"/>
      <c r="AHY93" s="663"/>
      <c r="AHZ93" s="663"/>
      <c r="AIA93" s="663"/>
      <c r="AIB93" s="663"/>
      <c r="AIC93" s="663"/>
      <c r="AID93" s="663"/>
      <c r="AIE93" s="663"/>
      <c r="AIF93" s="663"/>
      <c r="AIG93" s="663"/>
      <c r="AIH93" s="663"/>
      <c r="AII93" s="663"/>
      <c r="AIJ93" s="663"/>
      <c r="AIK93" s="663"/>
      <c r="AIL93" s="663"/>
      <c r="AIM93" s="663"/>
      <c r="AIN93" s="663"/>
      <c r="AIO93" s="663"/>
      <c r="AIP93" s="663"/>
      <c r="AIQ93" s="663"/>
      <c r="AIR93" s="663"/>
      <c r="AIS93" s="663"/>
      <c r="AIT93" s="663"/>
      <c r="AIU93" s="663"/>
      <c r="AIV93" s="663"/>
      <c r="AIW93" s="663"/>
      <c r="AIX93" s="663"/>
      <c r="AIY93" s="663"/>
      <c r="AIZ93" s="663"/>
      <c r="AJA93" s="663"/>
      <c r="AJB93" s="663"/>
      <c r="AJC93" s="663"/>
      <c r="AJD93" s="663"/>
      <c r="AJE93" s="663"/>
      <c r="AJF93" s="663"/>
      <c r="AJG93" s="663"/>
      <c r="AJH93" s="663"/>
      <c r="AJI93" s="663"/>
      <c r="AJJ93" s="663"/>
      <c r="AJK93" s="663"/>
      <c r="AJL93" s="663"/>
      <c r="AJM93" s="663"/>
      <c r="AJN93" s="663"/>
      <c r="AJO93" s="663"/>
      <c r="AJP93" s="663"/>
      <c r="AJQ93" s="663"/>
      <c r="AJR93" s="663"/>
      <c r="AJS93" s="663"/>
      <c r="AJT93" s="663"/>
      <c r="AJU93" s="663"/>
      <c r="AJV93" s="663"/>
      <c r="AJW93" s="663"/>
      <c r="AJX93" s="663"/>
      <c r="AJY93" s="663"/>
      <c r="AJZ93" s="663"/>
      <c r="AKA93" s="663"/>
      <c r="AKB93" s="663"/>
      <c r="AKC93" s="663"/>
      <c r="AKD93" s="663"/>
      <c r="AKE93" s="663"/>
      <c r="AKF93" s="663"/>
      <c r="AKG93" s="663"/>
      <c r="AKH93" s="663"/>
      <c r="AKI93" s="663"/>
      <c r="AKJ93" s="663"/>
      <c r="AKK93" s="663"/>
      <c r="AKL93" s="663"/>
      <c r="AKM93" s="663"/>
      <c r="AKN93" s="663"/>
      <c r="AKO93" s="663"/>
      <c r="AKP93" s="663"/>
      <c r="AKQ93" s="663"/>
      <c r="AKR93" s="663"/>
      <c r="AKS93" s="663"/>
      <c r="AKT93" s="663"/>
      <c r="AKU93" s="663"/>
      <c r="AKV93" s="663"/>
      <c r="AKW93" s="663"/>
      <c r="AKX93" s="663"/>
      <c r="AKY93" s="663"/>
      <c r="AKZ93" s="663"/>
      <c r="ALA93" s="663"/>
      <c r="ALB93" s="663"/>
      <c r="ALC93" s="663"/>
      <c r="ALD93" s="663"/>
      <c r="ALE93" s="663"/>
      <c r="ALF93" s="663"/>
      <c r="ALG93" s="663"/>
      <c r="ALH93" s="663"/>
      <c r="ALI93" s="663"/>
      <c r="ALJ93" s="663"/>
      <c r="ALK93" s="663"/>
      <c r="ALL93" s="663"/>
      <c r="ALM93" s="663"/>
      <c r="ALN93" s="663"/>
      <c r="ALO93" s="663"/>
      <c r="ALP93" s="663"/>
      <c r="ALQ93" s="663"/>
      <c r="ALR93" s="663"/>
      <c r="ALS93" s="663"/>
      <c r="ALT93" s="663"/>
      <c r="ALU93" s="663"/>
      <c r="ALV93" s="663"/>
      <c r="ALW93" s="663"/>
      <c r="ALX93" s="663"/>
      <c r="ALY93" s="663"/>
      <c r="ALZ93" s="663"/>
      <c r="AMA93" s="663"/>
      <c r="AMB93" s="663"/>
      <c r="AMC93" s="663"/>
      <c r="AMD93" s="663"/>
      <c r="AME93" s="663"/>
      <c r="AMF93" s="663"/>
      <c r="AMG93" s="663"/>
      <c r="AMH93" s="663"/>
      <c r="AMI93" s="663"/>
      <c r="AMJ93" s="663"/>
      <c r="AMK93" s="663"/>
      <c r="AML93" s="663"/>
      <c r="AMM93" s="663"/>
      <c r="AMN93" s="663"/>
      <c r="AMO93" s="663"/>
      <c r="AMP93" s="663"/>
      <c r="AMQ93" s="663"/>
      <c r="AMR93" s="663"/>
      <c r="AMS93" s="663"/>
      <c r="AMT93" s="663"/>
      <c r="AMU93" s="663"/>
      <c r="AMV93" s="663"/>
      <c r="AMW93" s="663"/>
      <c r="AMX93" s="663"/>
      <c r="AMY93" s="663"/>
      <c r="AMZ93" s="663"/>
      <c r="ANA93" s="663"/>
      <c r="ANB93" s="663"/>
      <c r="ANC93" s="663"/>
      <c r="AND93" s="663"/>
      <c r="ANE93" s="663"/>
      <c r="ANF93" s="663"/>
      <c r="ANG93" s="663"/>
      <c r="ANH93" s="663"/>
      <c r="ANI93" s="663"/>
      <c r="ANJ93" s="663"/>
      <c r="ANK93" s="663"/>
      <c r="ANL93" s="663"/>
      <c r="ANM93" s="663"/>
      <c r="ANN93" s="663"/>
      <c r="ANO93" s="663"/>
      <c r="ANP93" s="663"/>
      <c r="ANQ93" s="663"/>
      <c r="ANR93" s="663"/>
      <c r="ANS93" s="663"/>
      <c r="ANT93" s="663"/>
      <c r="ANU93" s="663"/>
      <c r="ANV93" s="663"/>
      <c r="ANW93" s="663"/>
      <c r="ANX93" s="663"/>
      <c r="ANY93" s="663"/>
      <c r="ANZ93" s="663"/>
      <c r="AOA93" s="663"/>
      <c r="AOB93" s="663"/>
      <c r="AOC93" s="663"/>
      <c r="AOD93" s="663"/>
      <c r="AOE93" s="663"/>
      <c r="AOF93" s="663"/>
      <c r="AOG93" s="663"/>
      <c r="AOH93" s="663"/>
      <c r="AOI93" s="663"/>
      <c r="AOJ93" s="663"/>
      <c r="AOK93" s="663"/>
      <c r="AOL93" s="663"/>
      <c r="AOM93" s="663"/>
      <c r="AON93" s="663"/>
      <c r="AOO93" s="663"/>
      <c r="AOP93" s="663"/>
      <c r="AOQ93" s="663"/>
      <c r="AOR93" s="663"/>
      <c r="AOS93" s="663"/>
      <c r="AOT93" s="663"/>
      <c r="AOU93" s="663"/>
      <c r="AOV93" s="663"/>
      <c r="AOW93" s="663"/>
      <c r="AOX93" s="663"/>
      <c r="AOY93" s="663"/>
      <c r="AOZ93" s="663"/>
      <c r="APA93" s="663"/>
      <c r="APB93" s="663"/>
      <c r="APC93" s="663"/>
      <c r="APD93" s="663"/>
      <c r="APE93" s="663"/>
      <c r="APF93" s="663"/>
      <c r="APG93" s="663"/>
      <c r="APH93" s="663"/>
      <c r="API93" s="663"/>
      <c r="APJ93" s="663"/>
      <c r="APK93" s="663"/>
      <c r="APL93" s="663"/>
      <c r="APM93" s="663"/>
      <c r="APN93" s="663"/>
      <c r="APO93" s="663"/>
      <c r="APP93" s="663"/>
      <c r="APQ93" s="663"/>
      <c r="APR93" s="663"/>
      <c r="APS93" s="663"/>
      <c r="APT93" s="663"/>
      <c r="APU93" s="663"/>
      <c r="APV93" s="663"/>
      <c r="APW93" s="663"/>
      <c r="APX93" s="663"/>
      <c r="APY93" s="663"/>
      <c r="APZ93" s="663"/>
      <c r="AQA93" s="663"/>
      <c r="AQB93" s="663"/>
      <c r="AQC93" s="663"/>
      <c r="AQD93" s="663"/>
      <c r="AQE93" s="663"/>
      <c r="AQF93" s="663"/>
      <c r="AQG93" s="663"/>
      <c r="AQH93" s="663"/>
      <c r="AQI93" s="663"/>
      <c r="AQJ93" s="663"/>
      <c r="AQK93" s="663"/>
      <c r="AQL93" s="663"/>
      <c r="AQM93" s="663"/>
      <c r="AQN93" s="663"/>
      <c r="AQO93" s="663"/>
      <c r="AQP93" s="663"/>
      <c r="AQQ93" s="663"/>
      <c r="AQR93" s="663"/>
      <c r="AQS93" s="663"/>
      <c r="AQT93" s="663"/>
      <c r="AQU93" s="663"/>
      <c r="AQV93" s="663"/>
      <c r="AQW93" s="663"/>
      <c r="AQX93" s="663"/>
      <c r="AQY93" s="663"/>
      <c r="AQZ93" s="663"/>
      <c r="ARA93" s="663"/>
      <c r="ARB93" s="663"/>
      <c r="ARC93" s="663"/>
      <c r="ARD93" s="663"/>
      <c r="ARE93" s="663"/>
      <c r="ARF93" s="663"/>
      <c r="ARG93" s="663"/>
      <c r="ARH93" s="663"/>
      <c r="ARI93" s="663"/>
      <c r="ARJ93" s="663"/>
      <c r="ARK93" s="663"/>
      <c r="ARL93" s="663"/>
      <c r="ARM93" s="663"/>
      <c r="ARN93" s="663"/>
      <c r="ARO93" s="663"/>
      <c r="ARP93" s="663"/>
      <c r="ARQ93" s="663"/>
      <c r="ARR93" s="663"/>
      <c r="ARS93" s="663"/>
      <c r="ART93" s="663"/>
      <c r="ARU93" s="663"/>
      <c r="ARV93" s="663"/>
      <c r="ARW93" s="663"/>
      <c r="ARX93" s="663"/>
      <c r="ARY93" s="663"/>
      <c r="ARZ93" s="663"/>
      <c r="ASA93" s="663"/>
      <c r="ASB93" s="663"/>
      <c r="ASC93" s="663"/>
      <c r="ASD93" s="663"/>
      <c r="ASE93" s="663"/>
      <c r="ASF93" s="663"/>
      <c r="ASG93" s="663"/>
      <c r="ASH93" s="663"/>
      <c r="ASI93" s="663"/>
      <c r="ASJ93" s="663"/>
      <c r="ASK93" s="663"/>
      <c r="ASL93" s="663"/>
      <c r="ASM93" s="663"/>
      <c r="ASN93" s="663"/>
      <c r="ASO93" s="663"/>
      <c r="ASP93" s="663"/>
      <c r="ASQ93" s="663"/>
      <c r="ASR93" s="663"/>
      <c r="ASS93" s="663"/>
      <c r="AST93" s="663"/>
      <c r="ASU93" s="663"/>
      <c r="ASV93" s="663"/>
      <c r="ASW93" s="663"/>
      <c r="ASX93" s="663"/>
      <c r="ASY93" s="663"/>
      <c r="ASZ93" s="663"/>
      <c r="ATA93" s="663"/>
      <c r="ATB93" s="663"/>
      <c r="ATC93" s="663"/>
      <c r="ATD93" s="663"/>
      <c r="ATE93" s="663"/>
      <c r="ATF93" s="663"/>
      <c r="ATG93" s="663"/>
      <c r="ATH93" s="663"/>
      <c r="ATI93" s="663"/>
      <c r="ATJ93" s="663"/>
      <c r="ATK93" s="663"/>
      <c r="ATL93" s="663"/>
      <c r="ATM93" s="663"/>
      <c r="ATN93" s="663"/>
      <c r="ATO93" s="663"/>
      <c r="ATP93" s="663"/>
      <c r="ATQ93" s="663"/>
      <c r="ATR93" s="663"/>
      <c r="ATS93" s="663"/>
      <c r="ATT93" s="663"/>
      <c r="ATU93" s="663"/>
      <c r="ATV93" s="663"/>
      <c r="ATW93" s="663"/>
      <c r="ATX93" s="663"/>
      <c r="ATY93" s="663"/>
      <c r="ATZ93" s="663"/>
      <c r="AUA93" s="663"/>
      <c r="AUB93" s="663"/>
      <c r="AUC93" s="663"/>
      <c r="AUD93" s="663"/>
      <c r="AUE93" s="663"/>
      <c r="AUF93" s="663"/>
      <c r="AUG93" s="663"/>
      <c r="AUH93" s="663"/>
      <c r="AUI93" s="663"/>
      <c r="AUJ93" s="663"/>
      <c r="AUK93" s="663"/>
      <c r="AUL93" s="663"/>
      <c r="AUM93" s="663"/>
      <c r="AUN93" s="663"/>
      <c r="AUO93" s="663"/>
      <c r="AUP93" s="663"/>
      <c r="AUQ93" s="663"/>
      <c r="AUR93" s="663"/>
      <c r="AUS93" s="663"/>
      <c r="AUT93" s="663"/>
      <c r="AUU93" s="663"/>
      <c r="AUV93" s="663"/>
      <c r="AUW93" s="663"/>
      <c r="AUX93" s="663"/>
      <c r="AUY93" s="663"/>
      <c r="AUZ93" s="663"/>
      <c r="AVA93" s="663"/>
      <c r="AVB93" s="663"/>
      <c r="AVC93" s="663"/>
      <c r="AVD93" s="663"/>
      <c r="AVE93" s="663"/>
      <c r="AVF93" s="663"/>
      <c r="AVG93" s="663"/>
      <c r="AVH93" s="663"/>
      <c r="AVI93" s="663"/>
      <c r="AVJ93" s="663"/>
      <c r="AVK93" s="663"/>
      <c r="AVL93" s="663"/>
      <c r="AVM93" s="663"/>
      <c r="AVN93" s="663"/>
      <c r="AVO93" s="663"/>
      <c r="AVP93" s="663"/>
      <c r="AVQ93" s="663"/>
      <c r="AVR93" s="663"/>
      <c r="AVS93" s="663"/>
      <c r="AVT93" s="663"/>
      <c r="AVU93" s="663"/>
      <c r="AVV93" s="663"/>
      <c r="AVW93" s="663"/>
      <c r="AVX93" s="663"/>
      <c r="AVY93" s="663"/>
      <c r="AVZ93" s="663"/>
      <c r="AWA93" s="663"/>
      <c r="AWB93" s="663"/>
      <c r="AWC93" s="663"/>
      <c r="AWD93" s="663"/>
      <c r="AWE93" s="663"/>
      <c r="AWF93" s="663"/>
      <c r="AWG93" s="663"/>
      <c r="AWH93" s="663"/>
      <c r="AWI93" s="663"/>
      <c r="AWJ93" s="663"/>
      <c r="AWK93" s="663"/>
      <c r="AWL93" s="663"/>
      <c r="AWM93" s="663"/>
      <c r="AWN93" s="663"/>
      <c r="AWO93" s="663"/>
      <c r="AWP93" s="663"/>
      <c r="AWQ93" s="663"/>
      <c r="AWR93" s="663"/>
      <c r="AWS93" s="663"/>
      <c r="AWT93" s="663"/>
      <c r="AWU93" s="663"/>
      <c r="AWV93" s="663"/>
      <c r="AWW93" s="663"/>
      <c r="AWX93" s="663"/>
      <c r="AWY93" s="663"/>
      <c r="AWZ93" s="663"/>
      <c r="AXA93" s="663"/>
      <c r="AXB93" s="663"/>
      <c r="AXC93" s="663"/>
      <c r="AXD93" s="663"/>
      <c r="AXE93" s="663"/>
      <c r="AXF93" s="663"/>
      <c r="AXG93" s="663"/>
      <c r="AXH93" s="663"/>
      <c r="AXI93" s="663"/>
      <c r="AXJ93" s="663"/>
      <c r="AXK93" s="663"/>
      <c r="AXL93" s="663"/>
      <c r="AXM93" s="663"/>
      <c r="AXN93" s="663"/>
      <c r="AXO93" s="663"/>
      <c r="AXP93" s="663"/>
      <c r="AXQ93" s="663"/>
      <c r="AXR93" s="663"/>
      <c r="AXS93" s="663"/>
      <c r="AXT93" s="663"/>
      <c r="AXU93" s="663"/>
      <c r="AXV93" s="663"/>
      <c r="AXW93" s="663"/>
      <c r="AXX93" s="663"/>
      <c r="AXY93" s="663"/>
      <c r="AXZ93" s="663"/>
      <c r="AYA93" s="663"/>
      <c r="AYB93" s="663"/>
      <c r="AYC93" s="663"/>
      <c r="AYD93" s="663"/>
      <c r="AYE93" s="663"/>
      <c r="AYF93" s="663"/>
      <c r="AYG93" s="663"/>
      <c r="AYH93" s="663"/>
      <c r="AYI93" s="663"/>
      <c r="AYJ93" s="663"/>
      <c r="AYK93" s="663"/>
      <c r="AYL93" s="663"/>
      <c r="AYM93" s="663"/>
      <c r="AYN93" s="663"/>
      <c r="AYO93" s="663"/>
      <c r="AYP93" s="663"/>
      <c r="AYQ93" s="663"/>
      <c r="AYR93" s="663"/>
      <c r="AYS93" s="663"/>
      <c r="AYT93" s="663"/>
      <c r="AYU93" s="663"/>
      <c r="AYV93" s="663"/>
      <c r="AYW93" s="663"/>
      <c r="AYX93" s="663"/>
      <c r="AYY93" s="663"/>
      <c r="AYZ93" s="663"/>
      <c r="AZA93" s="663"/>
      <c r="AZB93" s="663"/>
      <c r="AZC93" s="663"/>
      <c r="AZD93" s="663"/>
      <c r="AZE93" s="663"/>
      <c r="AZF93" s="663"/>
      <c r="AZG93" s="663"/>
      <c r="AZH93" s="663"/>
      <c r="AZI93" s="663"/>
      <c r="AZJ93" s="663"/>
      <c r="AZK93" s="663"/>
      <c r="AZL93" s="663"/>
      <c r="AZM93" s="663"/>
      <c r="AZN93" s="663"/>
      <c r="AZO93" s="663"/>
      <c r="AZP93" s="663"/>
      <c r="AZQ93" s="663"/>
      <c r="AZR93" s="663"/>
      <c r="AZS93" s="663"/>
      <c r="AZT93" s="663"/>
      <c r="AZU93" s="663"/>
      <c r="AZV93" s="663"/>
      <c r="AZW93" s="663"/>
      <c r="AZX93" s="663"/>
      <c r="AZY93" s="663"/>
      <c r="AZZ93" s="663"/>
      <c r="BAA93" s="663"/>
      <c r="BAB93" s="663"/>
      <c r="BAC93" s="663"/>
      <c r="BAD93" s="663"/>
      <c r="BAE93" s="663"/>
      <c r="BAF93" s="663"/>
      <c r="BAG93" s="663"/>
      <c r="BAH93" s="663"/>
      <c r="BAI93" s="663"/>
      <c r="BAJ93" s="663"/>
      <c r="BAK93" s="663"/>
      <c r="BAL93" s="663"/>
      <c r="BAM93" s="663"/>
      <c r="BAN93" s="663"/>
    </row>
    <row r="94" spans="1:1392" s="640" customFormat="1" ht="29.25" customHeight="1" thickTop="1" thickBot="1">
      <c r="A94" s="699" t="s">
        <v>793</v>
      </c>
      <c r="B94" s="700" t="s">
        <v>382</v>
      </c>
      <c r="C94" s="700" t="s">
        <v>345</v>
      </c>
      <c r="D94" s="700" t="s">
        <v>345</v>
      </c>
      <c r="E94" s="700" t="s">
        <v>345</v>
      </c>
      <c r="F94" s="700"/>
      <c r="G94" s="700"/>
      <c r="H94" s="701" t="s">
        <v>2231</v>
      </c>
      <c r="I94" s="702">
        <v>107628800.01000001</v>
      </c>
      <c r="J94" s="702">
        <v>107628800</v>
      </c>
      <c r="K94" s="702">
        <v>0</v>
      </c>
      <c r="L94" s="702">
        <v>0</v>
      </c>
      <c r="M94" s="702"/>
      <c r="N94" s="702"/>
      <c r="O94" s="702"/>
      <c r="P94" s="702"/>
      <c r="Q94" s="702"/>
      <c r="R94" s="702"/>
      <c r="S94" s="702"/>
      <c r="T94" s="702"/>
      <c r="U94" s="702"/>
      <c r="V94" s="702"/>
      <c r="W94" s="702"/>
      <c r="X94" s="702"/>
      <c r="Y94" s="653">
        <f t="shared" si="19"/>
        <v>107628800.01000001</v>
      </c>
      <c r="Z94" s="653">
        <f t="shared" si="19"/>
        <v>107628800</v>
      </c>
      <c r="AA94" s="653">
        <f t="shared" si="19"/>
        <v>0</v>
      </c>
      <c r="AB94" s="653">
        <f t="shared" si="19"/>
        <v>0</v>
      </c>
      <c r="AC94" s="703"/>
      <c r="AD94" s="639"/>
      <c r="AE94" s="639"/>
      <c r="AF94" s="639"/>
      <c r="AG94" s="639"/>
      <c r="AH94" s="639"/>
      <c r="AI94" s="639"/>
      <c r="AJ94" s="639"/>
      <c r="AK94" s="639"/>
      <c r="AL94" s="639"/>
      <c r="AM94" s="639"/>
      <c r="AN94" s="639"/>
      <c r="AO94" s="639"/>
      <c r="AP94" s="639"/>
      <c r="AQ94" s="639"/>
      <c r="AR94" s="639"/>
      <c r="AS94" s="639"/>
      <c r="AT94" s="639"/>
      <c r="AU94" s="639"/>
      <c r="AV94" s="639"/>
    </row>
    <row r="95" spans="1:1392" s="640" customFormat="1" ht="29.25" customHeight="1" thickTop="1" thickBot="1">
      <c r="A95" s="699" t="s">
        <v>793</v>
      </c>
      <c r="B95" s="700" t="s">
        <v>382</v>
      </c>
      <c r="C95" s="700" t="s">
        <v>345</v>
      </c>
      <c r="D95" s="700" t="s">
        <v>345</v>
      </c>
      <c r="E95" s="700" t="s">
        <v>358</v>
      </c>
      <c r="F95" s="700"/>
      <c r="G95" s="700"/>
      <c r="H95" s="701" t="s">
        <v>2232</v>
      </c>
      <c r="I95" s="702">
        <v>5495333179.5600004</v>
      </c>
      <c r="J95" s="702">
        <v>3549283529.4200001</v>
      </c>
      <c r="K95" s="702">
        <v>16064000</v>
      </c>
      <c r="L95" s="702">
        <v>16064000</v>
      </c>
      <c r="M95" s="702"/>
      <c r="N95" s="702"/>
      <c r="O95" s="702"/>
      <c r="P95" s="702"/>
      <c r="Q95" s="702"/>
      <c r="R95" s="702"/>
      <c r="S95" s="702"/>
      <c r="T95" s="702"/>
      <c r="U95" s="702"/>
      <c r="V95" s="702"/>
      <c r="W95" s="702"/>
      <c r="X95" s="702"/>
      <c r="Y95" s="653">
        <f t="shared" si="19"/>
        <v>5495333179.5600004</v>
      </c>
      <c r="Z95" s="653">
        <f t="shared" si="19"/>
        <v>3549283529.4200001</v>
      </c>
      <c r="AA95" s="653">
        <f t="shared" si="19"/>
        <v>16064000</v>
      </c>
      <c r="AB95" s="653">
        <f t="shared" si="19"/>
        <v>16064000</v>
      </c>
      <c r="AC95" s="703"/>
      <c r="AD95" s="639"/>
      <c r="AE95" s="639"/>
      <c r="AF95" s="639"/>
      <c r="AG95" s="639"/>
      <c r="AH95" s="639"/>
      <c r="AI95" s="639"/>
      <c r="AJ95" s="639"/>
      <c r="AK95" s="639"/>
      <c r="AL95" s="639"/>
      <c r="AM95" s="639"/>
      <c r="AN95" s="639"/>
      <c r="AO95" s="639"/>
      <c r="AP95" s="639"/>
      <c r="AQ95" s="639"/>
      <c r="AR95" s="639"/>
      <c r="AS95" s="639"/>
      <c r="AT95" s="639"/>
      <c r="AU95" s="639"/>
      <c r="AV95" s="639"/>
    </row>
    <row r="96" spans="1:1392" s="640" customFormat="1" ht="29.25" customHeight="1" thickTop="1" thickBot="1">
      <c r="A96" s="699" t="s">
        <v>793</v>
      </c>
      <c r="B96" s="700" t="s">
        <v>382</v>
      </c>
      <c r="C96" s="700" t="s">
        <v>345</v>
      </c>
      <c r="D96" s="700" t="s">
        <v>345</v>
      </c>
      <c r="E96" s="700" t="s">
        <v>382</v>
      </c>
      <c r="F96" s="700"/>
      <c r="G96" s="700"/>
      <c r="H96" s="701" t="s">
        <v>2233</v>
      </c>
      <c r="I96" s="702">
        <v>63352400</v>
      </c>
      <c r="J96" s="702">
        <v>63352400</v>
      </c>
      <c r="K96" s="702">
        <v>24698400</v>
      </c>
      <c r="L96" s="702">
        <v>20180400</v>
      </c>
      <c r="M96" s="702"/>
      <c r="N96" s="702"/>
      <c r="O96" s="702"/>
      <c r="P96" s="702"/>
      <c r="Q96" s="702"/>
      <c r="R96" s="702"/>
      <c r="S96" s="702"/>
      <c r="T96" s="702"/>
      <c r="U96" s="702"/>
      <c r="V96" s="702"/>
      <c r="W96" s="702"/>
      <c r="X96" s="702"/>
      <c r="Y96" s="653">
        <f t="shared" si="19"/>
        <v>63352400</v>
      </c>
      <c r="Z96" s="653">
        <f t="shared" si="19"/>
        <v>63352400</v>
      </c>
      <c r="AA96" s="653">
        <f t="shared" si="19"/>
        <v>24698400</v>
      </c>
      <c r="AB96" s="653">
        <f t="shared" ref="AB96:AB128" si="45">+L96+P96+T96+X96</f>
        <v>20180400</v>
      </c>
      <c r="AC96" s="703"/>
      <c r="AD96" s="639"/>
      <c r="AE96" s="639"/>
      <c r="AF96" s="639"/>
      <c r="AG96" s="639"/>
      <c r="AH96" s="639"/>
      <c r="AI96" s="639"/>
      <c r="AJ96" s="639"/>
      <c r="AK96" s="639"/>
      <c r="AL96" s="639"/>
      <c r="AM96" s="639"/>
      <c r="AN96" s="639"/>
      <c r="AO96" s="639"/>
      <c r="AP96" s="639"/>
      <c r="AQ96" s="639"/>
      <c r="AR96" s="639"/>
      <c r="AS96" s="639"/>
      <c r="AT96" s="639"/>
      <c r="AU96" s="639"/>
      <c r="AV96" s="639"/>
    </row>
    <row r="97" spans="1:1392" s="685" customFormat="1" ht="24.75" customHeight="1" thickTop="1" thickBot="1">
      <c r="A97" s="696" t="s">
        <v>793</v>
      </c>
      <c r="B97" s="697" t="s">
        <v>382</v>
      </c>
      <c r="C97" s="697" t="s">
        <v>358</v>
      </c>
      <c r="D97" s="697"/>
      <c r="E97" s="697"/>
      <c r="F97" s="697"/>
      <c r="G97" s="697"/>
      <c r="H97" s="698" t="s">
        <v>2234</v>
      </c>
      <c r="I97" s="682">
        <v>3763889671.5500002</v>
      </c>
      <c r="J97" s="682">
        <v>2703062406.52</v>
      </c>
      <c r="K97" s="682">
        <v>950909485.63</v>
      </c>
      <c r="L97" s="682">
        <v>848772686.76999998</v>
      </c>
      <c r="M97" s="682"/>
      <c r="N97" s="682"/>
      <c r="O97" s="682"/>
      <c r="P97" s="682"/>
      <c r="Q97" s="682"/>
      <c r="R97" s="682"/>
      <c r="S97" s="682"/>
      <c r="T97" s="682"/>
      <c r="U97" s="682"/>
      <c r="V97" s="682"/>
      <c r="W97" s="682"/>
      <c r="X97" s="682"/>
      <c r="Y97" s="683">
        <f t="shared" ref="Y97:AA128" si="46">+I97+M97+Q97+U97</f>
        <v>3763889671.5500002</v>
      </c>
      <c r="Z97" s="683">
        <f t="shared" si="46"/>
        <v>2703062406.52</v>
      </c>
      <c r="AA97" s="683">
        <f t="shared" si="46"/>
        <v>950909485.63</v>
      </c>
      <c r="AB97" s="683">
        <f t="shared" si="45"/>
        <v>848772686.76999998</v>
      </c>
      <c r="AC97" s="684"/>
      <c r="AD97" s="662"/>
      <c r="AE97" s="662"/>
      <c r="AF97" s="662"/>
      <c r="AG97" s="662"/>
      <c r="AH97" s="662"/>
      <c r="AI97" s="662"/>
      <c r="AJ97" s="662"/>
      <c r="AK97" s="662"/>
      <c r="AL97" s="662"/>
      <c r="AM97" s="662"/>
      <c r="AN97" s="662"/>
      <c r="AO97" s="662"/>
      <c r="AP97" s="662"/>
      <c r="AQ97" s="662"/>
      <c r="AR97" s="662"/>
      <c r="AS97" s="662"/>
      <c r="AT97" s="662"/>
      <c r="AU97" s="662"/>
      <c r="AV97" s="662"/>
      <c r="AW97" s="663"/>
      <c r="AX97" s="663"/>
      <c r="AY97" s="663"/>
      <c r="AZ97" s="663"/>
      <c r="BA97" s="663"/>
      <c r="BB97" s="663"/>
      <c r="BC97" s="663"/>
      <c r="BD97" s="663"/>
      <c r="BE97" s="663"/>
      <c r="BF97" s="663"/>
      <c r="BG97" s="663"/>
      <c r="BH97" s="663"/>
      <c r="BI97" s="663"/>
      <c r="BJ97" s="663"/>
      <c r="BK97" s="663"/>
      <c r="BL97" s="663"/>
      <c r="BM97" s="663"/>
      <c r="BN97" s="663"/>
      <c r="BO97" s="663"/>
      <c r="BP97" s="663"/>
      <c r="BQ97" s="663"/>
      <c r="BR97" s="663"/>
      <c r="BS97" s="663"/>
      <c r="BT97" s="663"/>
      <c r="BU97" s="663"/>
      <c r="BV97" s="663"/>
      <c r="BW97" s="663"/>
      <c r="BX97" s="663"/>
      <c r="BY97" s="663"/>
      <c r="BZ97" s="663"/>
      <c r="CA97" s="663"/>
      <c r="CB97" s="663"/>
      <c r="CC97" s="663"/>
      <c r="CD97" s="663"/>
      <c r="CE97" s="663"/>
      <c r="CF97" s="663"/>
      <c r="CG97" s="663"/>
      <c r="CH97" s="663"/>
      <c r="CI97" s="663"/>
      <c r="CJ97" s="663"/>
      <c r="CK97" s="663"/>
      <c r="CL97" s="663"/>
      <c r="CM97" s="663"/>
      <c r="CN97" s="663"/>
      <c r="CO97" s="663"/>
      <c r="CP97" s="663"/>
      <c r="CQ97" s="663"/>
      <c r="CR97" s="663"/>
      <c r="CS97" s="663"/>
      <c r="CT97" s="663"/>
      <c r="CU97" s="663"/>
      <c r="CV97" s="663"/>
      <c r="CW97" s="663"/>
      <c r="CX97" s="663"/>
      <c r="CY97" s="663"/>
      <c r="CZ97" s="663"/>
      <c r="DA97" s="663"/>
      <c r="DB97" s="663"/>
      <c r="DC97" s="663"/>
      <c r="DD97" s="663"/>
      <c r="DE97" s="663"/>
      <c r="DF97" s="663"/>
      <c r="DG97" s="663"/>
      <c r="DH97" s="663"/>
      <c r="DI97" s="663"/>
      <c r="DJ97" s="663"/>
      <c r="DK97" s="663"/>
      <c r="DL97" s="663"/>
      <c r="DM97" s="663"/>
      <c r="DN97" s="663"/>
      <c r="DO97" s="663"/>
      <c r="DP97" s="663"/>
      <c r="DQ97" s="663"/>
      <c r="DR97" s="663"/>
      <c r="DS97" s="663"/>
      <c r="DT97" s="663"/>
      <c r="DU97" s="663"/>
      <c r="DV97" s="663"/>
      <c r="DW97" s="663"/>
      <c r="DX97" s="663"/>
      <c r="DY97" s="663"/>
      <c r="DZ97" s="663"/>
      <c r="EA97" s="663"/>
      <c r="EB97" s="663"/>
      <c r="EC97" s="663"/>
      <c r="ED97" s="663"/>
      <c r="EE97" s="663"/>
      <c r="EF97" s="663"/>
      <c r="EG97" s="663"/>
      <c r="EH97" s="663"/>
      <c r="EI97" s="663"/>
      <c r="EJ97" s="663"/>
      <c r="EK97" s="663"/>
      <c r="EL97" s="663"/>
      <c r="EM97" s="663"/>
      <c r="EN97" s="663"/>
      <c r="EO97" s="663"/>
      <c r="EP97" s="663"/>
      <c r="EQ97" s="663"/>
      <c r="ER97" s="663"/>
      <c r="ES97" s="663"/>
      <c r="ET97" s="663"/>
      <c r="EU97" s="663"/>
      <c r="EV97" s="663"/>
      <c r="EW97" s="663"/>
      <c r="EX97" s="663"/>
      <c r="EY97" s="663"/>
      <c r="EZ97" s="663"/>
      <c r="FA97" s="663"/>
      <c r="FB97" s="663"/>
      <c r="FC97" s="663"/>
      <c r="FD97" s="663"/>
      <c r="FE97" s="663"/>
      <c r="FF97" s="663"/>
      <c r="FG97" s="663"/>
      <c r="FH97" s="663"/>
      <c r="FI97" s="663"/>
      <c r="FJ97" s="663"/>
      <c r="FK97" s="663"/>
      <c r="FL97" s="663"/>
      <c r="FM97" s="663"/>
      <c r="FN97" s="663"/>
      <c r="FO97" s="663"/>
      <c r="FP97" s="663"/>
      <c r="FQ97" s="663"/>
      <c r="FR97" s="663"/>
      <c r="FS97" s="663"/>
      <c r="FT97" s="663"/>
      <c r="FU97" s="663"/>
      <c r="FV97" s="663"/>
      <c r="FW97" s="663"/>
      <c r="FX97" s="663"/>
      <c r="FY97" s="663"/>
      <c r="FZ97" s="663"/>
      <c r="GA97" s="663"/>
      <c r="GB97" s="663"/>
      <c r="GC97" s="663"/>
      <c r="GD97" s="663"/>
      <c r="GE97" s="663"/>
      <c r="GF97" s="663"/>
      <c r="GG97" s="663"/>
      <c r="GH97" s="663"/>
      <c r="GI97" s="663"/>
      <c r="GJ97" s="663"/>
      <c r="GK97" s="663"/>
      <c r="GL97" s="663"/>
      <c r="GM97" s="663"/>
      <c r="GN97" s="663"/>
      <c r="GO97" s="663"/>
      <c r="GP97" s="663"/>
      <c r="GQ97" s="663"/>
      <c r="GR97" s="663"/>
      <c r="GS97" s="663"/>
      <c r="GT97" s="663"/>
      <c r="GU97" s="663"/>
      <c r="GV97" s="663"/>
      <c r="GW97" s="663"/>
      <c r="GX97" s="663"/>
      <c r="GY97" s="663"/>
      <c r="GZ97" s="663"/>
      <c r="HA97" s="663"/>
      <c r="HB97" s="663"/>
      <c r="HC97" s="663"/>
      <c r="HD97" s="663"/>
      <c r="HE97" s="663"/>
      <c r="HF97" s="663"/>
      <c r="HG97" s="663"/>
      <c r="HH97" s="663"/>
      <c r="HI97" s="663"/>
      <c r="HJ97" s="663"/>
      <c r="HK97" s="663"/>
      <c r="HL97" s="663"/>
      <c r="HM97" s="663"/>
      <c r="HN97" s="663"/>
      <c r="HO97" s="663"/>
      <c r="HP97" s="663"/>
      <c r="HQ97" s="663"/>
      <c r="HR97" s="663"/>
      <c r="HS97" s="663"/>
      <c r="HT97" s="663"/>
      <c r="HU97" s="663"/>
      <c r="HV97" s="663"/>
      <c r="HW97" s="663"/>
      <c r="HX97" s="663"/>
      <c r="HY97" s="663"/>
      <c r="HZ97" s="663"/>
      <c r="IA97" s="663"/>
      <c r="IB97" s="663"/>
      <c r="IC97" s="663"/>
      <c r="ID97" s="663"/>
      <c r="IE97" s="663"/>
      <c r="IF97" s="663"/>
      <c r="IG97" s="663"/>
      <c r="IH97" s="663"/>
      <c r="II97" s="663"/>
      <c r="IJ97" s="663"/>
      <c r="IK97" s="663"/>
      <c r="IL97" s="663"/>
      <c r="IM97" s="663"/>
      <c r="IN97" s="663"/>
      <c r="IO97" s="663"/>
      <c r="IP97" s="663"/>
      <c r="IQ97" s="663"/>
      <c r="IR97" s="663"/>
      <c r="IS97" s="663"/>
      <c r="IT97" s="663"/>
      <c r="IU97" s="663"/>
      <c r="IV97" s="663"/>
      <c r="IW97" s="663"/>
      <c r="IX97" s="663"/>
      <c r="IY97" s="663"/>
      <c r="IZ97" s="663"/>
      <c r="JA97" s="663"/>
      <c r="JB97" s="663"/>
      <c r="JC97" s="663"/>
      <c r="JD97" s="663"/>
      <c r="JE97" s="663"/>
      <c r="JF97" s="663"/>
      <c r="JG97" s="663"/>
      <c r="JH97" s="663"/>
      <c r="JI97" s="663"/>
      <c r="JJ97" s="663"/>
      <c r="JK97" s="663"/>
      <c r="JL97" s="663"/>
      <c r="JM97" s="663"/>
      <c r="JN97" s="663"/>
      <c r="JO97" s="663"/>
      <c r="JP97" s="663"/>
      <c r="JQ97" s="663"/>
      <c r="JR97" s="663"/>
      <c r="JS97" s="663"/>
      <c r="JT97" s="663"/>
      <c r="JU97" s="663"/>
      <c r="JV97" s="663"/>
      <c r="JW97" s="663"/>
      <c r="JX97" s="663"/>
      <c r="JY97" s="663"/>
      <c r="JZ97" s="663"/>
      <c r="KA97" s="663"/>
      <c r="KB97" s="663"/>
      <c r="KC97" s="663"/>
      <c r="KD97" s="663"/>
      <c r="KE97" s="663"/>
      <c r="KF97" s="663"/>
      <c r="KG97" s="663"/>
      <c r="KH97" s="663"/>
      <c r="KI97" s="663"/>
      <c r="KJ97" s="663"/>
      <c r="KK97" s="663"/>
      <c r="KL97" s="663"/>
      <c r="KM97" s="663"/>
      <c r="KN97" s="663"/>
      <c r="KO97" s="663"/>
      <c r="KP97" s="663"/>
      <c r="KQ97" s="663"/>
      <c r="KR97" s="663"/>
      <c r="KS97" s="663"/>
      <c r="KT97" s="663"/>
      <c r="KU97" s="663"/>
      <c r="KV97" s="663"/>
      <c r="KW97" s="663"/>
      <c r="KX97" s="663"/>
      <c r="KY97" s="663"/>
      <c r="KZ97" s="663"/>
      <c r="LA97" s="663"/>
      <c r="LB97" s="663"/>
      <c r="LC97" s="663"/>
      <c r="LD97" s="663"/>
      <c r="LE97" s="663"/>
      <c r="LF97" s="663"/>
      <c r="LG97" s="663"/>
      <c r="LH97" s="663"/>
      <c r="LI97" s="663"/>
      <c r="LJ97" s="663"/>
      <c r="LK97" s="663"/>
      <c r="LL97" s="663"/>
      <c r="LM97" s="663"/>
      <c r="LN97" s="663"/>
      <c r="LO97" s="663"/>
      <c r="LP97" s="663"/>
      <c r="LQ97" s="663"/>
      <c r="LR97" s="663"/>
      <c r="LS97" s="663"/>
      <c r="LT97" s="663"/>
      <c r="LU97" s="663"/>
      <c r="LV97" s="663"/>
      <c r="LW97" s="663"/>
      <c r="LX97" s="663"/>
      <c r="LY97" s="663"/>
      <c r="LZ97" s="663"/>
      <c r="MA97" s="663"/>
      <c r="MB97" s="663"/>
      <c r="MC97" s="663"/>
      <c r="MD97" s="663"/>
      <c r="ME97" s="663"/>
      <c r="MF97" s="663"/>
      <c r="MG97" s="663"/>
      <c r="MH97" s="663"/>
      <c r="MI97" s="663"/>
      <c r="MJ97" s="663"/>
      <c r="MK97" s="663"/>
      <c r="ML97" s="663"/>
      <c r="MM97" s="663"/>
      <c r="MN97" s="663"/>
      <c r="MO97" s="663"/>
      <c r="MP97" s="663"/>
      <c r="MQ97" s="663"/>
      <c r="MR97" s="663"/>
      <c r="MS97" s="663"/>
      <c r="MT97" s="663"/>
      <c r="MU97" s="663"/>
      <c r="MV97" s="663"/>
      <c r="MW97" s="663"/>
      <c r="MX97" s="663"/>
      <c r="MY97" s="663"/>
      <c r="MZ97" s="663"/>
      <c r="NA97" s="663"/>
      <c r="NB97" s="663"/>
      <c r="NC97" s="663"/>
      <c r="ND97" s="663"/>
      <c r="NE97" s="663"/>
      <c r="NF97" s="663"/>
      <c r="NG97" s="663"/>
      <c r="NH97" s="663"/>
      <c r="NI97" s="663"/>
      <c r="NJ97" s="663"/>
      <c r="NK97" s="663"/>
      <c r="NL97" s="663"/>
      <c r="NM97" s="663"/>
      <c r="NN97" s="663"/>
      <c r="NO97" s="663"/>
      <c r="NP97" s="663"/>
      <c r="NQ97" s="663"/>
      <c r="NR97" s="663"/>
      <c r="NS97" s="663"/>
      <c r="NT97" s="663"/>
      <c r="NU97" s="663"/>
      <c r="NV97" s="663"/>
      <c r="NW97" s="663"/>
      <c r="NX97" s="663"/>
      <c r="NY97" s="663"/>
      <c r="NZ97" s="663"/>
      <c r="OA97" s="663"/>
      <c r="OB97" s="663"/>
      <c r="OC97" s="663"/>
      <c r="OD97" s="663"/>
      <c r="OE97" s="663"/>
      <c r="OF97" s="663"/>
      <c r="OG97" s="663"/>
      <c r="OH97" s="663"/>
      <c r="OI97" s="663"/>
      <c r="OJ97" s="663"/>
      <c r="OK97" s="663"/>
      <c r="OL97" s="663"/>
      <c r="OM97" s="663"/>
      <c r="ON97" s="663"/>
      <c r="OO97" s="663"/>
      <c r="OP97" s="663"/>
      <c r="OQ97" s="663"/>
      <c r="OR97" s="663"/>
      <c r="OS97" s="663"/>
      <c r="OT97" s="663"/>
      <c r="OU97" s="663"/>
      <c r="OV97" s="663"/>
      <c r="OW97" s="663"/>
      <c r="OX97" s="663"/>
      <c r="OY97" s="663"/>
      <c r="OZ97" s="663"/>
      <c r="PA97" s="663"/>
      <c r="PB97" s="663"/>
      <c r="PC97" s="663"/>
      <c r="PD97" s="663"/>
      <c r="PE97" s="663"/>
      <c r="PF97" s="663"/>
      <c r="PG97" s="663"/>
      <c r="PH97" s="663"/>
      <c r="PI97" s="663"/>
      <c r="PJ97" s="663"/>
      <c r="PK97" s="663"/>
      <c r="PL97" s="663"/>
      <c r="PM97" s="663"/>
      <c r="PN97" s="663"/>
      <c r="PO97" s="663"/>
      <c r="PP97" s="663"/>
      <c r="PQ97" s="663"/>
      <c r="PR97" s="663"/>
      <c r="PS97" s="663"/>
      <c r="PT97" s="663"/>
      <c r="PU97" s="663"/>
      <c r="PV97" s="663"/>
      <c r="PW97" s="663"/>
      <c r="PX97" s="663"/>
      <c r="PY97" s="663"/>
      <c r="PZ97" s="663"/>
      <c r="QA97" s="663"/>
      <c r="QB97" s="663"/>
      <c r="QC97" s="663"/>
      <c r="QD97" s="663"/>
      <c r="QE97" s="663"/>
      <c r="QF97" s="663"/>
      <c r="QG97" s="663"/>
      <c r="QH97" s="663"/>
      <c r="QI97" s="663"/>
      <c r="QJ97" s="663"/>
      <c r="QK97" s="663"/>
      <c r="QL97" s="663"/>
      <c r="QM97" s="663"/>
      <c r="QN97" s="663"/>
      <c r="QO97" s="663"/>
      <c r="QP97" s="663"/>
      <c r="QQ97" s="663"/>
      <c r="QR97" s="663"/>
      <c r="QS97" s="663"/>
      <c r="QT97" s="663"/>
      <c r="QU97" s="663"/>
      <c r="QV97" s="663"/>
      <c r="QW97" s="663"/>
      <c r="QX97" s="663"/>
      <c r="QY97" s="663"/>
      <c r="QZ97" s="663"/>
      <c r="RA97" s="663"/>
      <c r="RB97" s="663"/>
      <c r="RC97" s="663"/>
      <c r="RD97" s="663"/>
      <c r="RE97" s="663"/>
      <c r="RF97" s="663"/>
      <c r="RG97" s="663"/>
      <c r="RH97" s="663"/>
      <c r="RI97" s="663"/>
      <c r="RJ97" s="663"/>
      <c r="RK97" s="663"/>
      <c r="RL97" s="663"/>
      <c r="RM97" s="663"/>
      <c r="RN97" s="663"/>
      <c r="RO97" s="663"/>
      <c r="RP97" s="663"/>
      <c r="RQ97" s="663"/>
      <c r="RR97" s="663"/>
      <c r="RS97" s="663"/>
      <c r="RT97" s="663"/>
      <c r="RU97" s="663"/>
      <c r="RV97" s="663"/>
      <c r="RW97" s="663"/>
      <c r="RX97" s="663"/>
      <c r="RY97" s="663"/>
      <c r="RZ97" s="663"/>
      <c r="SA97" s="663"/>
      <c r="SB97" s="663"/>
      <c r="SC97" s="663"/>
      <c r="SD97" s="663"/>
      <c r="SE97" s="663"/>
      <c r="SF97" s="663"/>
      <c r="SG97" s="663"/>
      <c r="SH97" s="663"/>
      <c r="SI97" s="663"/>
      <c r="SJ97" s="663"/>
      <c r="SK97" s="663"/>
      <c r="SL97" s="663"/>
      <c r="SM97" s="663"/>
      <c r="SN97" s="663"/>
      <c r="SO97" s="663"/>
      <c r="SP97" s="663"/>
      <c r="SQ97" s="663"/>
      <c r="SR97" s="663"/>
      <c r="SS97" s="663"/>
      <c r="ST97" s="663"/>
      <c r="SU97" s="663"/>
      <c r="SV97" s="663"/>
      <c r="SW97" s="663"/>
      <c r="SX97" s="663"/>
      <c r="SY97" s="663"/>
      <c r="SZ97" s="663"/>
      <c r="TA97" s="663"/>
      <c r="TB97" s="663"/>
      <c r="TC97" s="663"/>
      <c r="TD97" s="663"/>
      <c r="TE97" s="663"/>
      <c r="TF97" s="663"/>
      <c r="TG97" s="663"/>
      <c r="TH97" s="663"/>
      <c r="TI97" s="663"/>
      <c r="TJ97" s="663"/>
      <c r="TK97" s="663"/>
      <c r="TL97" s="663"/>
      <c r="TM97" s="663"/>
      <c r="TN97" s="663"/>
      <c r="TO97" s="663"/>
      <c r="TP97" s="663"/>
      <c r="TQ97" s="663"/>
      <c r="TR97" s="663"/>
      <c r="TS97" s="663"/>
      <c r="TT97" s="663"/>
      <c r="TU97" s="663"/>
      <c r="TV97" s="663"/>
      <c r="TW97" s="663"/>
      <c r="TX97" s="663"/>
      <c r="TY97" s="663"/>
      <c r="TZ97" s="663"/>
      <c r="UA97" s="663"/>
      <c r="UB97" s="663"/>
      <c r="UC97" s="663"/>
      <c r="UD97" s="663"/>
      <c r="UE97" s="663"/>
      <c r="UF97" s="663"/>
      <c r="UG97" s="663"/>
      <c r="UH97" s="663"/>
      <c r="UI97" s="663"/>
      <c r="UJ97" s="663"/>
      <c r="UK97" s="663"/>
      <c r="UL97" s="663"/>
      <c r="UM97" s="663"/>
      <c r="UN97" s="663"/>
      <c r="UO97" s="663"/>
      <c r="UP97" s="663"/>
      <c r="UQ97" s="663"/>
      <c r="UR97" s="663"/>
      <c r="US97" s="663"/>
      <c r="UT97" s="663"/>
      <c r="UU97" s="663"/>
      <c r="UV97" s="663"/>
      <c r="UW97" s="663"/>
      <c r="UX97" s="663"/>
      <c r="UY97" s="663"/>
      <c r="UZ97" s="663"/>
      <c r="VA97" s="663"/>
      <c r="VB97" s="663"/>
      <c r="VC97" s="663"/>
      <c r="VD97" s="663"/>
      <c r="VE97" s="663"/>
      <c r="VF97" s="663"/>
      <c r="VG97" s="663"/>
      <c r="VH97" s="663"/>
      <c r="VI97" s="663"/>
      <c r="VJ97" s="663"/>
      <c r="VK97" s="663"/>
      <c r="VL97" s="663"/>
      <c r="VM97" s="663"/>
      <c r="VN97" s="663"/>
      <c r="VO97" s="663"/>
      <c r="VP97" s="663"/>
      <c r="VQ97" s="663"/>
      <c r="VR97" s="663"/>
      <c r="VS97" s="663"/>
      <c r="VT97" s="663"/>
      <c r="VU97" s="663"/>
      <c r="VV97" s="663"/>
      <c r="VW97" s="663"/>
      <c r="VX97" s="663"/>
      <c r="VY97" s="663"/>
      <c r="VZ97" s="663"/>
      <c r="WA97" s="663"/>
      <c r="WB97" s="663"/>
      <c r="WC97" s="663"/>
      <c r="WD97" s="663"/>
      <c r="WE97" s="663"/>
      <c r="WF97" s="663"/>
      <c r="WG97" s="663"/>
      <c r="WH97" s="663"/>
      <c r="WI97" s="663"/>
      <c r="WJ97" s="663"/>
      <c r="WK97" s="663"/>
      <c r="WL97" s="663"/>
      <c r="WM97" s="663"/>
      <c r="WN97" s="663"/>
      <c r="WO97" s="663"/>
      <c r="WP97" s="663"/>
      <c r="WQ97" s="663"/>
      <c r="WR97" s="663"/>
      <c r="WS97" s="663"/>
      <c r="WT97" s="663"/>
      <c r="WU97" s="663"/>
      <c r="WV97" s="663"/>
      <c r="WW97" s="663"/>
      <c r="WX97" s="663"/>
      <c r="WY97" s="663"/>
      <c r="WZ97" s="663"/>
      <c r="XA97" s="663"/>
      <c r="XB97" s="663"/>
      <c r="XC97" s="663"/>
      <c r="XD97" s="663"/>
      <c r="XE97" s="663"/>
      <c r="XF97" s="663"/>
      <c r="XG97" s="663"/>
      <c r="XH97" s="663"/>
      <c r="XI97" s="663"/>
      <c r="XJ97" s="663"/>
      <c r="XK97" s="663"/>
      <c r="XL97" s="663"/>
      <c r="XM97" s="663"/>
      <c r="XN97" s="663"/>
      <c r="XO97" s="663"/>
      <c r="XP97" s="663"/>
      <c r="XQ97" s="663"/>
      <c r="XR97" s="663"/>
      <c r="XS97" s="663"/>
      <c r="XT97" s="663"/>
      <c r="XU97" s="663"/>
      <c r="XV97" s="663"/>
      <c r="XW97" s="663"/>
      <c r="XX97" s="663"/>
      <c r="XY97" s="663"/>
      <c r="XZ97" s="663"/>
      <c r="YA97" s="663"/>
      <c r="YB97" s="663"/>
      <c r="YC97" s="663"/>
      <c r="YD97" s="663"/>
      <c r="YE97" s="663"/>
      <c r="YF97" s="663"/>
      <c r="YG97" s="663"/>
      <c r="YH97" s="663"/>
      <c r="YI97" s="663"/>
      <c r="YJ97" s="663"/>
      <c r="YK97" s="663"/>
      <c r="YL97" s="663"/>
      <c r="YM97" s="663"/>
      <c r="YN97" s="663"/>
      <c r="YO97" s="663"/>
      <c r="YP97" s="663"/>
      <c r="YQ97" s="663"/>
      <c r="YR97" s="663"/>
      <c r="YS97" s="663"/>
      <c r="YT97" s="663"/>
      <c r="YU97" s="663"/>
      <c r="YV97" s="663"/>
      <c r="YW97" s="663"/>
      <c r="YX97" s="663"/>
      <c r="YY97" s="663"/>
      <c r="YZ97" s="663"/>
      <c r="ZA97" s="663"/>
      <c r="ZB97" s="663"/>
      <c r="ZC97" s="663"/>
      <c r="ZD97" s="663"/>
      <c r="ZE97" s="663"/>
      <c r="ZF97" s="663"/>
      <c r="ZG97" s="663"/>
      <c r="ZH97" s="663"/>
      <c r="ZI97" s="663"/>
      <c r="ZJ97" s="663"/>
      <c r="ZK97" s="663"/>
      <c r="ZL97" s="663"/>
      <c r="ZM97" s="663"/>
      <c r="ZN97" s="663"/>
      <c r="ZO97" s="663"/>
      <c r="ZP97" s="663"/>
      <c r="ZQ97" s="663"/>
      <c r="ZR97" s="663"/>
      <c r="ZS97" s="663"/>
      <c r="ZT97" s="663"/>
      <c r="ZU97" s="663"/>
      <c r="ZV97" s="663"/>
      <c r="ZW97" s="663"/>
      <c r="ZX97" s="663"/>
      <c r="ZY97" s="663"/>
      <c r="ZZ97" s="663"/>
      <c r="AAA97" s="663"/>
      <c r="AAB97" s="663"/>
      <c r="AAC97" s="663"/>
      <c r="AAD97" s="663"/>
      <c r="AAE97" s="663"/>
      <c r="AAF97" s="663"/>
      <c r="AAG97" s="663"/>
      <c r="AAH97" s="663"/>
      <c r="AAI97" s="663"/>
      <c r="AAJ97" s="663"/>
      <c r="AAK97" s="663"/>
      <c r="AAL97" s="663"/>
      <c r="AAM97" s="663"/>
      <c r="AAN97" s="663"/>
      <c r="AAO97" s="663"/>
      <c r="AAP97" s="663"/>
      <c r="AAQ97" s="663"/>
      <c r="AAR97" s="663"/>
      <c r="AAS97" s="663"/>
      <c r="AAT97" s="663"/>
      <c r="AAU97" s="663"/>
      <c r="AAV97" s="663"/>
      <c r="AAW97" s="663"/>
      <c r="AAX97" s="663"/>
      <c r="AAY97" s="663"/>
      <c r="AAZ97" s="663"/>
      <c r="ABA97" s="663"/>
      <c r="ABB97" s="663"/>
      <c r="ABC97" s="663"/>
      <c r="ABD97" s="663"/>
      <c r="ABE97" s="663"/>
      <c r="ABF97" s="663"/>
      <c r="ABG97" s="663"/>
      <c r="ABH97" s="663"/>
      <c r="ABI97" s="663"/>
      <c r="ABJ97" s="663"/>
      <c r="ABK97" s="663"/>
      <c r="ABL97" s="663"/>
      <c r="ABM97" s="663"/>
      <c r="ABN97" s="663"/>
      <c r="ABO97" s="663"/>
      <c r="ABP97" s="663"/>
      <c r="ABQ97" s="663"/>
      <c r="ABR97" s="663"/>
      <c r="ABS97" s="663"/>
      <c r="ABT97" s="663"/>
      <c r="ABU97" s="663"/>
      <c r="ABV97" s="663"/>
      <c r="ABW97" s="663"/>
      <c r="ABX97" s="663"/>
      <c r="ABY97" s="663"/>
      <c r="ABZ97" s="663"/>
      <c r="ACA97" s="663"/>
      <c r="ACB97" s="663"/>
      <c r="ACC97" s="663"/>
      <c r="ACD97" s="663"/>
      <c r="ACE97" s="663"/>
      <c r="ACF97" s="663"/>
      <c r="ACG97" s="663"/>
      <c r="ACH97" s="663"/>
      <c r="ACI97" s="663"/>
      <c r="ACJ97" s="663"/>
      <c r="ACK97" s="663"/>
      <c r="ACL97" s="663"/>
      <c r="ACM97" s="663"/>
      <c r="ACN97" s="663"/>
      <c r="ACO97" s="663"/>
      <c r="ACP97" s="663"/>
      <c r="ACQ97" s="663"/>
      <c r="ACR97" s="663"/>
      <c r="ACS97" s="663"/>
      <c r="ACT97" s="663"/>
      <c r="ACU97" s="663"/>
      <c r="ACV97" s="663"/>
      <c r="ACW97" s="663"/>
      <c r="ACX97" s="663"/>
      <c r="ACY97" s="663"/>
      <c r="ACZ97" s="663"/>
      <c r="ADA97" s="663"/>
      <c r="ADB97" s="663"/>
      <c r="ADC97" s="663"/>
      <c r="ADD97" s="663"/>
      <c r="ADE97" s="663"/>
      <c r="ADF97" s="663"/>
      <c r="ADG97" s="663"/>
      <c r="ADH97" s="663"/>
      <c r="ADI97" s="663"/>
      <c r="ADJ97" s="663"/>
      <c r="ADK97" s="663"/>
      <c r="ADL97" s="663"/>
      <c r="ADM97" s="663"/>
      <c r="ADN97" s="663"/>
      <c r="ADO97" s="663"/>
      <c r="ADP97" s="663"/>
      <c r="ADQ97" s="663"/>
      <c r="ADR97" s="663"/>
      <c r="ADS97" s="663"/>
      <c r="ADT97" s="663"/>
      <c r="ADU97" s="663"/>
      <c r="ADV97" s="663"/>
      <c r="ADW97" s="663"/>
      <c r="ADX97" s="663"/>
      <c r="ADY97" s="663"/>
      <c r="ADZ97" s="663"/>
      <c r="AEA97" s="663"/>
      <c r="AEB97" s="663"/>
      <c r="AEC97" s="663"/>
      <c r="AED97" s="663"/>
      <c r="AEE97" s="663"/>
      <c r="AEF97" s="663"/>
      <c r="AEG97" s="663"/>
      <c r="AEH97" s="663"/>
      <c r="AEI97" s="663"/>
      <c r="AEJ97" s="663"/>
      <c r="AEK97" s="663"/>
      <c r="AEL97" s="663"/>
      <c r="AEM97" s="663"/>
      <c r="AEN97" s="663"/>
      <c r="AEO97" s="663"/>
      <c r="AEP97" s="663"/>
      <c r="AEQ97" s="663"/>
      <c r="AER97" s="663"/>
      <c r="AES97" s="663"/>
      <c r="AET97" s="663"/>
      <c r="AEU97" s="663"/>
      <c r="AEV97" s="663"/>
      <c r="AEW97" s="663"/>
      <c r="AEX97" s="663"/>
      <c r="AEY97" s="663"/>
      <c r="AEZ97" s="663"/>
      <c r="AFA97" s="663"/>
      <c r="AFB97" s="663"/>
      <c r="AFC97" s="663"/>
      <c r="AFD97" s="663"/>
      <c r="AFE97" s="663"/>
      <c r="AFF97" s="663"/>
      <c r="AFG97" s="663"/>
      <c r="AFH97" s="663"/>
      <c r="AFI97" s="663"/>
      <c r="AFJ97" s="663"/>
      <c r="AFK97" s="663"/>
      <c r="AFL97" s="663"/>
      <c r="AFM97" s="663"/>
      <c r="AFN97" s="663"/>
      <c r="AFO97" s="663"/>
      <c r="AFP97" s="663"/>
      <c r="AFQ97" s="663"/>
      <c r="AFR97" s="663"/>
      <c r="AFS97" s="663"/>
      <c r="AFT97" s="663"/>
      <c r="AFU97" s="663"/>
      <c r="AFV97" s="663"/>
      <c r="AFW97" s="663"/>
      <c r="AFX97" s="663"/>
      <c r="AFY97" s="663"/>
      <c r="AFZ97" s="663"/>
      <c r="AGA97" s="663"/>
      <c r="AGB97" s="663"/>
      <c r="AGC97" s="663"/>
      <c r="AGD97" s="663"/>
      <c r="AGE97" s="663"/>
      <c r="AGF97" s="663"/>
      <c r="AGG97" s="663"/>
      <c r="AGH97" s="663"/>
      <c r="AGI97" s="663"/>
      <c r="AGJ97" s="663"/>
      <c r="AGK97" s="663"/>
      <c r="AGL97" s="663"/>
      <c r="AGM97" s="663"/>
      <c r="AGN97" s="663"/>
      <c r="AGO97" s="663"/>
      <c r="AGP97" s="663"/>
      <c r="AGQ97" s="663"/>
      <c r="AGR97" s="663"/>
      <c r="AGS97" s="663"/>
      <c r="AGT97" s="663"/>
      <c r="AGU97" s="663"/>
      <c r="AGV97" s="663"/>
      <c r="AGW97" s="663"/>
      <c r="AGX97" s="663"/>
      <c r="AGY97" s="663"/>
      <c r="AGZ97" s="663"/>
      <c r="AHA97" s="663"/>
      <c r="AHB97" s="663"/>
      <c r="AHC97" s="663"/>
      <c r="AHD97" s="663"/>
      <c r="AHE97" s="663"/>
      <c r="AHF97" s="663"/>
      <c r="AHG97" s="663"/>
      <c r="AHH97" s="663"/>
      <c r="AHI97" s="663"/>
      <c r="AHJ97" s="663"/>
      <c r="AHK97" s="663"/>
      <c r="AHL97" s="663"/>
      <c r="AHM97" s="663"/>
      <c r="AHN97" s="663"/>
      <c r="AHO97" s="663"/>
      <c r="AHP97" s="663"/>
      <c r="AHQ97" s="663"/>
      <c r="AHR97" s="663"/>
      <c r="AHS97" s="663"/>
      <c r="AHT97" s="663"/>
      <c r="AHU97" s="663"/>
      <c r="AHV97" s="663"/>
      <c r="AHW97" s="663"/>
      <c r="AHX97" s="663"/>
      <c r="AHY97" s="663"/>
      <c r="AHZ97" s="663"/>
      <c r="AIA97" s="663"/>
      <c r="AIB97" s="663"/>
      <c r="AIC97" s="663"/>
      <c r="AID97" s="663"/>
      <c r="AIE97" s="663"/>
      <c r="AIF97" s="663"/>
      <c r="AIG97" s="663"/>
      <c r="AIH97" s="663"/>
      <c r="AII97" s="663"/>
      <c r="AIJ97" s="663"/>
      <c r="AIK97" s="663"/>
      <c r="AIL97" s="663"/>
      <c r="AIM97" s="663"/>
      <c r="AIN97" s="663"/>
      <c r="AIO97" s="663"/>
      <c r="AIP97" s="663"/>
      <c r="AIQ97" s="663"/>
      <c r="AIR97" s="663"/>
      <c r="AIS97" s="663"/>
      <c r="AIT97" s="663"/>
      <c r="AIU97" s="663"/>
      <c r="AIV97" s="663"/>
      <c r="AIW97" s="663"/>
      <c r="AIX97" s="663"/>
      <c r="AIY97" s="663"/>
      <c r="AIZ97" s="663"/>
      <c r="AJA97" s="663"/>
      <c r="AJB97" s="663"/>
      <c r="AJC97" s="663"/>
      <c r="AJD97" s="663"/>
      <c r="AJE97" s="663"/>
      <c r="AJF97" s="663"/>
      <c r="AJG97" s="663"/>
      <c r="AJH97" s="663"/>
      <c r="AJI97" s="663"/>
      <c r="AJJ97" s="663"/>
      <c r="AJK97" s="663"/>
      <c r="AJL97" s="663"/>
      <c r="AJM97" s="663"/>
      <c r="AJN97" s="663"/>
      <c r="AJO97" s="663"/>
      <c r="AJP97" s="663"/>
      <c r="AJQ97" s="663"/>
      <c r="AJR97" s="663"/>
      <c r="AJS97" s="663"/>
      <c r="AJT97" s="663"/>
      <c r="AJU97" s="663"/>
      <c r="AJV97" s="663"/>
      <c r="AJW97" s="663"/>
      <c r="AJX97" s="663"/>
      <c r="AJY97" s="663"/>
      <c r="AJZ97" s="663"/>
      <c r="AKA97" s="663"/>
      <c r="AKB97" s="663"/>
      <c r="AKC97" s="663"/>
      <c r="AKD97" s="663"/>
      <c r="AKE97" s="663"/>
      <c r="AKF97" s="663"/>
      <c r="AKG97" s="663"/>
      <c r="AKH97" s="663"/>
      <c r="AKI97" s="663"/>
      <c r="AKJ97" s="663"/>
      <c r="AKK97" s="663"/>
      <c r="AKL97" s="663"/>
      <c r="AKM97" s="663"/>
      <c r="AKN97" s="663"/>
      <c r="AKO97" s="663"/>
      <c r="AKP97" s="663"/>
      <c r="AKQ97" s="663"/>
      <c r="AKR97" s="663"/>
      <c r="AKS97" s="663"/>
      <c r="AKT97" s="663"/>
      <c r="AKU97" s="663"/>
      <c r="AKV97" s="663"/>
      <c r="AKW97" s="663"/>
      <c r="AKX97" s="663"/>
      <c r="AKY97" s="663"/>
      <c r="AKZ97" s="663"/>
      <c r="ALA97" s="663"/>
      <c r="ALB97" s="663"/>
      <c r="ALC97" s="663"/>
      <c r="ALD97" s="663"/>
      <c r="ALE97" s="663"/>
      <c r="ALF97" s="663"/>
      <c r="ALG97" s="663"/>
      <c r="ALH97" s="663"/>
      <c r="ALI97" s="663"/>
      <c r="ALJ97" s="663"/>
      <c r="ALK97" s="663"/>
      <c r="ALL97" s="663"/>
      <c r="ALM97" s="663"/>
      <c r="ALN97" s="663"/>
      <c r="ALO97" s="663"/>
      <c r="ALP97" s="663"/>
      <c r="ALQ97" s="663"/>
      <c r="ALR97" s="663"/>
      <c r="ALS97" s="663"/>
      <c r="ALT97" s="663"/>
      <c r="ALU97" s="663"/>
      <c r="ALV97" s="663"/>
      <c r="ALW97" s="663"/>
      <c r="ALX97" s="663"/>
      <c r="ALY97" s="663"/>
      <c r="ALZ97" s="663"/>
      <c r="AMA97" s="663"/>
      <c r="AMB97" s="663"/>
      <c r="AMC97" s="663"/>
      <c r="AMD97" s="663"/>
      <c r="AME97" s="663"/>
      <c r="AMF97" s="663"/>
      <c r="AMG97" s="663"/>
      <c r="AMH97" s="663"/>
      <c r="AMI97" s="663"/>
      <c r="AMJ97" s="663"/>
      <c r="AMK97" s="663"/>
      <c r="AML97" s="663"/>
      <c r="AMM97" s="663"/>
      <c r="AMN97" s="663"/>
      <c r="AMO97" s="663"/>
      <c r="AMP97" s="663"/>
      <c r="AMQ97" s="663"/>
      <c r="AMR97" s="663"/>
      <c r="AMS97" s="663"/>
      <c r="AMT97" s="663"/>
      <c r="AMU97" s="663"/>
      <c r="AMV97" s="663"/>
      <c r="AMW97" s="663"/>
      <c r="AMX97" s="663"/>
      <c r="AMY97" s="663"/>
      <c r="AMZ97" s="663"/>
      <c r="ANA97" s="663"/>
      <c r="ANB97" s="663"/>
      <c r="ANC97" s="663"/>
      <c r="AND97" s="663"/>
      <c r="ANE97" s="663"/>
      <c r="ANF97" s="663"/>
      <c r="ANG97" s="663"/>
      <c r="ANH97" s="663"/>
      <c r="ANI97" s="663"/>
      <c r="ANJ97" s="663"/>
      <c r="ANK97" s="663"/>
      <c r="ANL97" s="663"/>
      <c r="ANM97" s="663"/>
      <c r="ANN97" s="663"/>
      <c r="ANO97" s="663"/>
      <c r="ANP97" s="663"/>
      <c r="ANQ97" s="663"/>
      <c r="ANR97" s="663"/>
      <c r="ANS97" s="663"/>
      <c r="ANT97" s="663"/>
      <c r="ANU97" s="663"/>
      <c r="ANV97" s="663"/>
      <c r="ANW97" s="663"/>
      <c r="ANX97" s="663"/>
      <c r="ANY97" s="663"/>
      <c r="ANZ97" s="663"/>
      <c r="AOA97" s="663"/>
      <c r="AOB97" s="663"/>
      <c r="AOC97" s="663"/>
      <c r="AOD97" s="663"/>
      <c r="AOE97" s="663"/>
      <c r="AOF97" s="663"/>
      <c r="AOG97" s="663"/>
      <c r="AOH97" s="663"/>
      <c r="AOI97" s="663"/>
      <c r="AOJ97" s="663"/>
      <c r="AOK97" s="663"/>
      <c r="AOL97" s="663"/>
      <c r="AOM97" s="663"/>
      <c r="AON97" s="663"/>
      <c r="AOO97" s="663"/>
      <c r="AOP97" s="663"/>
      <c r="AOQ97" s="663"/>
      <c r="AOR97" s="663"/>
      <c r="AOS97" s="663"/>
      <c r="AOT97" s="663"/>
      <c r="AOU97" s="663"/>
      <c r="AOV97" s="663"/>
      <c r="AOW97" s="663"/>
      <c r="AOX97" s="663"/>
      <c r="AOY97" s="663"/>
      <c r="AOZ97" s="663"/>
      <c r="APA97" s="663"/>
      <c r="APB97" s="663"/>
      <c r="APC97" s="663"/>
      <c r="APD97" s="663"/>
      <c r="APE97" s="663"/>
      <c r="APF97" s="663"/>
      <c r="APG97" s="663"/>
      <c r="APH97" s="663"/>
      <c r="API97" s="663"/>
      <c r="APJ97" s="663"/>
      <c r="APK97" s="663"/>
      <c r="APL97" s="663"/>
      <c r="APM97" s="663"/>
      <c r="APN97" s="663"/>
      <c r="APO97" s="663"/>
      <c r="APP97" s="663"/>
      <c r="APQ97" s="663"/>
      <c r="APR97" s="663"/>
      <c r="APS97" s="663"/>
      <c r="APT97" s="663"/>
      <c r="APU97" s="663"/>
      <c r="APV97" s="663"/>
      <c r="APW97" s="663"/>
      <c r="APX97" s="663"/>
      <c r="APY97" s="663"/>
      <c r="APZ97" s="663"/>
      <c r="AQA97" s="663"/>
      <c r="AQB97" s="663"/>
      <c r="AQC97" s="663"/>
      <c r="AQD97" s="663"/>
      <c r="AQE97" s="663"/>
      <c r="AQF97" s="663"/>
      <c r="AQG97" s="663"/>
      <c r="AQH97" s="663"/>
      <c r="AQI97" s="663"/>
      <c r="AQJ97" s="663"/>
      <c r="AQK97" s="663"/>
      <c r="AQL97" s="663"/>
      <c r="AQM97" s="663"/>
      <c r="AQN97" s="663"/>
      <c r="AQO97" s="663"/>
      <c r="AQP97" s="663"/>
      <c r="AQQ97" s="663"/>
      <c r="AQR97" s="663"/>
      <c r="AQS97" s="663"/>
      <c r="AQT97" s="663"/>
      <c r="AQU97" s="663"/>
      <c r="AQV97" s="663"/>
      <c r="AQW97" s="663"/>
      <c r="AQX97" s="663"/>
      <c r="AQY97" s="663"/>
      <c r="AQZ97" s="663"/>
      <c r="ARA97" s="663"/>
      <c r="ARB97" s="663"/>
      <c r="ARC97" s="663"/>
      <c r="ARD97" s="663"/>
      <c r="ARE97" s="663"/>
      <c r="ARF97" s="663"/>
      <c r="ARG97" s="663"/>
      <c r="ARH97" s="663"/>
      <c r="ARI97" s="663"/>
      <c r="ARJ97" s="663"/>
      <c r="ARK97" s="663"/>
      <c r="ARL97" s="663"/>
      <c r="ARM97" s="663"/>
      <c r="ARN97" s="663"/>
      <c r="ARO97" s="663"/>
      <c r="ARP97" s="663"/>
      <c r="ARQ97" s="663"/>
      <c r="ARR97" s="663"/>
      <c r="ARS97" s="663"/>
      <c r="ART97" s="663"/>
      <c r="ARU97" s="663"/>
      <c r="ARV97" s="663"/>
      <c r="ARW97" s="663"/>
      <c r="ARX97" s="663"/>
      <c r="ARY97" s="663"/>
      <c r="ARZ97" s="663"/>
      <c r="ASA97" s="663"/>
      <c r="ASB97" s="663"/>
      <c r="ASC97" s="663"/>
      <c r="ASD97" s="663"/>
      <c r="ASE97" s="663"/>
      <c r="ASF97" s="663"/>
      <c r="ASG97" s="663"/>
      <c r="ASH97" s="663"/>
      <c r="ASI97" s="663"/>
      <c r="ASJ97" s="663"/>
      <c r="ASK97" s="663"/>
      <c r="ASL97" s="663"/>
      <c r="ASM97" s="663"/>
      <c r="ASN97" s="663"/>
      <c r="ASO97" s="663"/>
      <c r="ASP97" s="663"/>
      <c r="ASQ97" s="663"/>
      <c r="ASR97" s="663"/>
      <c r="ASS97" s="663"/>
      <c r="AST97" s="663"/>
      <c r="ASU97" s="663"/>
      <c r="ASV97" s="663"/>
      <c r="ASW97" s="663"/>
      <c r="ASX97" s="663"/>
      <c r="ASY97" s="663"/>
      <c r="ASZ97" s="663"/>
      <c r="ATA97" s="663"/>
      <c r="ATB97" s="663"/>
      <c r="ATC97" s="663"/>
      <c r="ATD97" s="663"/>
      <c r="ATE97" s="663"/>
      <c r="ATF97" s="663"/>
      <c r="ATG97" s="663"/>
      <c r="ATH97" s="663"/>
      <c r="ATI97" s="663"/>
      <c r="ATJ97" s="663"/>
      <c r="ATK97" s="663"/>
      <c r="ATL97" s="663"/>
      <c r="ATM97" s="663"/>
      <c r="ATN97" s="663"/>
      <c r="ATO97" s="663"/>
      <c r="ATP97" s="663"/>
      <c r="ATQ97" s="663"/>
      <c r="ATR97" s="663"/>
      <c r="ATS97" s="663"/>
      <c r="ATT97" s="663"/>
      <c r="ATU97" s="663"/>
      <c r="ATV97" s="663"/>
      <c r="ATW97" s="663"/>
      <c r="ATX97" s="663"/>
      <c r="ATY97" s="663"/>
      <c r="ATZ97" s="663"/>
      <c r="AUA97" s="663"/>
      <c r="AUB97" s="663"/>
      <c r="AUC97" s="663"/>
      <c r="AUD97" s="663"/>
      <c r="AUE97" s="663"/>
      <c r="AUF97" s="663"/>
      <c r="AUG97" s="663"/>
      <c r="AUH97" s="663"/>
      <c r="AUI97" s="663"/>
      <c r="AUJ97" s="663"/>
      <c r="AUK97" s="663"/>
      <c r="AUL97" s="663"/>
      <c r="AUM97" s="663"/>
      <c r="AUN97" s="663"/>
      <c r="AUO97" s="663"/>
      <c r="AUP97" s="663"/>
      <c r="AUQ97" s="663"/>
      <c r="AUR97" s="663"/>
      <c r="AUS97" s="663"/>
      <c r="AUT97" s="663"/>
      <c r="AUU97" s="663"/>
      <c r="AUV97" s="663"/>
      <c r="AUW97" s="663"/>
      <c r="AUX97" s="663"/>
      <c r="AUY97" s="663"/>
      <c r="AUZ97" s="663"/>
      <c r="AVA97" s="663"/>
      <c r="AVB97" s="663"/>
      <c r="AVC97" s="663"/>
      <c r="AVD97" s="663"/>
      <c r="AVE97" s="663"/>
      <c r="AVF97" s="663"/>
      <c r="AVG97" s="663"/>
      <c r="AVH97" s="663"/>
      <c r="AVI97" s="663"/>
      <c r="AVJ97" s="663"/>
      <c r="AVK97" s="663"/>
      <c r="AVL97" s="663"/>
      <c r="AVM97" s="663"/>
      <c r="AVN97" s="663"/>
      <c r="AVO97" s="663"/>
      <c r="AVP97" s="663"/>
      <c r="AVQ97" s="663"/>
      <c r="AVR97" s="663"/>
      <c r="AVS97" s="663"/>
      <c r="AVT97" s="663"/>
      <c r="AVU97" s="663"/>
      <c r="AVV97" s="663"/>
      <c r="AVW97" s="663"/>
      <c r="AVX97" s="663"/>
      <c r="AVY97" s="663"/>
      <c r="AVZ97" s="663"/>
      <c r="AWA97" s="663"/>
      <c r="AWB97" s="663"/>
      <c r="AWC97" s="663"/>
      <c r="AWD97" s="663"/>
      <c r="AWE97" s="663"/>
      <c r="AWF97" s="663"/>
      <c r="AWG97" s="663"/>
      <c r="AWH97" s="663"/>
      <c r="AWI97" s="663"/>
      <c r="AWJ97" s="663"/>
      <c r="AWK97" s="663"/>
      <c r="AWL97" s="663"/>
      <c r="AWM97" s="663"/>
      <c r="AWN97" s="663"/>
      <c r="AWO97" s="663"/>
      <c r="AWP97" s="663"/>
      <c r="AWQ97" s="663"/>
      <c r="AWR97" s="663"/>
      <c r="AWS97" s="663"/>
      <c r="AWT97" s="663"/>
      <c r="AWU97" s="663"/>
      <c r="AWV97" s="663"/>
      <c r="AWW97" s="663"/>
      <c r="AWX97" s="663"/>
      <c r="AWY97" s="663"/>
      <c r="AWZ97" s="663"/>
      <c r="AXA97" s="663"/>
      <c r="AXB97" s="663"/>
      <c r="AXC97" s="663"/>
      <c r="AXD97" s="663"/>
      <c r="AXE97" s="663"/>
      <c r="AXF97" s="663"/>
      <c r="AXG97" s="663"/>
      <c r="AXH97" s="663"/>
      <c r="AXI97" s="663"/>
      <c r="AXJ97" s="663"/>
      <c r="AXK97" s="663"/>
      <c r="AXL97" s="663"/>
      <c r="AXM97" s="663"/>
      <c r="AXN97" s="663"/>
      <c r="AXO97" s="663"/>
      <c r="AXP97" s="663"/>
      <c r="AXQ97" s="663"/>
      <c r="AXR97" s="663"/>
      <c r="AXS97" s="663"/>
      <c r="AXT97" s="663"/>
      <c r="AXU97" s="663"/>
      <c r="AXV97" s="663"/>
      <c r="AXW97" s="663"/>
      <c r="AXX97" s="663"/>
      <c r="AXY97" s="663"/>
      <c r="AXZ97" s="663"/>
      <c r="AYA97" s="663"/>
      <c r="AYB97" s="663"/>
      <c r="AYC97" s="663"/>
      <c r="AYD97" s="663"/>
      <c r="AYE97" s="663"/>
      <c r="AYF97" s="663"/>
      <c r="AYG97" s="663"/>
      <c r="AYH97" s="663"/>
      <c r="AYI97" s="663"/>
      <c r="AYJ97" s="663"/>
      <c r="AYK97" s="663"/>
      <c r="AYL97" s="663"/>
      <c r="AYM97" s="663"/>
      <c r="AYN97" s="663"/>
      <c r="AYO97" s="663"/>
      <c r="AYP97" s="663"/>
      <c r="AYQ97" s="663"/>
      <c r="AYR97" s="663"/>
      <c r="AYS97" s="663"/>
      <c r="AYT97" s="663"/>
      <c r="AYU97" s="663"/>
      <c r="AYV97" s="663"/>
      <c r="AYW97" s="663"/>
      <c r="AYX97" s="663"/>
      <c r="AYY97" s="663"/>
      <c r="AYZ97" s="663"/>
      <c r="AZA97" s="663"/>
      <c r="AZB97" s="663"/>
      <c r="AZC97" s="663"/>
      <c r="AZD97" s="663"/>
      <c r="AZE97" s="663"/>
      <c r="AZF97" s="663"/>
      <c r="AZG97" s="663"/>
      <c r="AZH97" s="663"/>
      <c r="AZI97" s="663"/>
      <c r="AZJ97" s="663"/>
      <c r="AZK97" s="663"/>
      <c r="AZL97" s="663"/>
      <c r="AZM97" s="663"/>
      <c r="AZN97" s="663"/>
      <c r="AZO97" s="663"/>
      <c r="AZP97" s="663"/>
      <c r="AZQ97" s="663"/>
      <c r="AZR97" s="663"/>
      <c r="AZS97" s="663"/>
      <c r="AZT97" s="663"/>
      <c r="AZU97" s="663"/>
      <c r="AZV97" s="663"/>
      <c r="AZW97" s="663"/>
      <c r="AZX97" s="663"/>
      <c r="AZY97" s="663"/>
      <c r="AZZ97" s="663"/>
      <c r="BAA97" s="663"/>
      <c r="BAB97" s="663"/>
      <c r="BAC97" s="663"/>
      <c r="BAD97" s="663"/>
      <c r="BAE97" s="663"/>
      <c r="BAF97" s="663"/>
      <c r="BAG97" s="663"/>
      <c r="BAH97" s="663"/>
      <c r="BAI97" s="663"/>
      <c r="BAJ97" s="663"/>
      <c r="BAK97" s="663"/>
      <c r="BAL97" s="663"/>
      <c r="BAM97" s="663"/>
      <c r="BAN97" s="663"/>
    </row>
    <row r="98" spans="1:1392" s="685" customFormat="1" ht="24.75" customHeight="1" thickTop="1" thickBot="1">
      <c r="A98" s="696" t="s">
        <v>793</v>
      </c>
      <c r="B98" s="697" t="s">
        <v>382</v>
      </c>
      <c r="C98" s="697" t="s">
        <v>358</v>
      </c>
      <c r="D98" s="697" t="s">
        <v>358</v>
      </c>
      <c r="E98" s="697"/>
      <c r="F98" s="697"/>
      <c r="G98" s="697"/>
      <c r="H98" s="698" t="s">
        <v>2235</v>
      </c>
      <c r="I98" s="682">
        <v>3763889671.5500002</v>
      </c>
      <c r="J98" s="682">
        <v>2703062406.52</v>
      </c>
      <c r="K98" s="682">
        <v>950909485.63</v>
      </c>
      <c r="L98" s="682">
        <v>848772686.76999998</v>
      </c>
      <c r="M98" s="682"/>
      <c r="N98" s="682"/>
      <c r="O98" s="682"/>
      <c r="P98" s="682"/>
      <c r="Q98" s="682"/>
      <c r="R98" s="682"/>
      <c r="S98" s="682"/>
      <c r="T98" s="682"/>
      <c r="U98" s="682"/>
      <c r="V98" s="682"/>
      <c r="W98" s="682"/>
      <c r="X98" s="682"/>
      <c r="Y98" s="683">
        <f t="shared" si="46"/>
        <v>3763889671.5500002</v>
      </c>
      <c r="Z98" s="683">
        <f t="shared" si="46"/>
        <v>2703062406.52</v>
      </c>
      <c r="AA98" s="683">
        <f t="shared" si="46"/>
        <v>950909485.63</v>
      </c>
      <c r="AB98" s="683">
        <f t="shared" si="45"/>
        <v>848772686.76999998</v>
      </c>
      <c r="AC98" s="684"/>
      <c r="AD98" s="662"/>
      <c r="AE98" s="662"/>
      <c r="AF98" s="662"/>
      <c r="AG98" s="662"/>
      <c r="AH98" s="662"/>
      <c r="AI98" s="662"/>
      <c r="AJ98" s="662"/>
      <c r="AK98" s="662"/>
      <c r="AL98" s="662"/>
      <c r="AM98" s="662"/>
      <c r="AN98" s="662"/>
      <c r="AO98" s="662"/>
      <c r="AP98" s="662"/>
      <c r="AQ98" s="662"/>
      <c r="AR98" s="662"/>
      <c r="AS98" s="662"/>
      <c r="AT98" s="662"/>
      <c r="AU98" s="662"/>
      <c r="AV98" s="662"/>
      <c r="AW98" s="663"/>
      <c r="AX98" s="663"/>
      <c r="AY98" s="663"/>
      <c r="AZ98" s="663"/>
      <c r="BA98" s="663"/>
      <c r="BB98" s="663"/>
      <c r="BC98" s="663"/>
      <c r="BD98" s="663"/>
      <c r="BE98" s="663"/>
      <c r="BF98" s="663"/>
      <c r="BG98" s="663"/>
      <c r="BH98" s="663"/>
      <c r="BI98" s="663"/>
      <c r="BJ98" s="663"/>
      <c r="BK98" s="663"/>
      <c r="BL98" s="663"/>
      <c r="BM98" s="663"/>
      <c r="BN98" s="663"/>
      <c r="BO98" s="663"/>
      <c r="BP98" s="663"/>
      <c r="BQ98" s="663"/>
      <c r="BR98" s="663"/>
      <c r="BS98" s="663"/>
      <c r="BT98" s="663"/>
      <c r="BU98" s="663"/>
      <c r="BV98" s="663"/>
      <c r="BW98" s="663"/>
      <c r="BX98" s="663"/>
      <c r="BY98" s="663"/>
      <c r="BZ98" s="663"/>
      <c r="CA98" s="663"/>
      <c r="CB98" s="663"/>
      <c r="CC98" s="663"/>
      <c r="CD98" s="663"/>
      <c r="CE98" s="663"/>
      <c r="CF98" s="663"/>
      <c r="CG98" s="663"/>
      <c r="CH98" s="663"/>
      <c r="CI98" s="663"/>
      <c r="CJ98" s="663"/>
      <c r="CK98" s="663"/>
      <c r="CL98" s="663"/>
      <c r="CM98" s="663"/>
      <c r="CN98" s="663"/>
      <c r="CO98" s="663"/>
      <c r="CP98" s="663"/>
      <c r="CQ98" s="663"/>
      <c r="CR98" s="663"/>
      <c r="CS98" s="663"/>
      <c r="CT98" s="663"/>
      <c r="CU98" s="663"/>
      <c r="CV98" s="663"/>
      <c r="CW98" s="663"/>
      <c r="CX98" s="663"/>
      <c r="CY98" s="663"/>
      <c r="CZ98" s="663"/>
      <c r="DA98" s="663"/>
      <c r="DB98" s="663"/>
      <c r="DC98" s="663"/>
      <c r="DD98" s="663"/>
      <c r="DE98" s="663"/>
      <c r="DF98" s="663"/>
      <c r="DG98" s="663"/>
      <c r="DH98" s="663"/>
      <c r="DI98" s="663"/>
      <c r="DJ98" s="663"/>
      <c r="DK98" s="663"/>
      <c r="DL98" s="663"/>
      <c r="DM98" s="663"/>
      <c r="DN98" s="663"/>
      <c r="DO98" s="663"/>
      <c r="DP98" s="663"/>
      <c r="DQ98" s="663"/>
      <c r="DR98" s="663"/>
      <c r="DS98" s="663"/>
      <c r="DT98" s="663"/>
      <c r="DU98" s="663"/>
      <c r="DV98" s="663"/>
      <c r="DW98" s="663"/>
      <c r="DX98" s="663"/>
      <c r="DY98" s="663"/>
      <c r="DZ98" s="663"/>
      <c r="EA98" s="663"/>
      <c r="EB98" s="663"/>
      <c r="EC98" s="663"/>
      <c r="ED98" s="663"/>
      <c r="EE98" s="663"/>
      <c r="EF98" s="663"/>
      <c r="EG98" s="663"/>
      <c r="EH98" s="663"/>
      <c r="EI98" s="663"/>
      <c r="EJ98" s="663"/>
      <c r="EK98" s="663"/>
      <c r="EL98" s="663"/>
      <c r="EM98" s="663"/>
      <c r="EN98" s="663"/>
      <c r="EO98" s="663"/>
      <c r="EP98" s="663"/>
      <c r="EQ98" s="663"/>
      <c r="ER98" s="663"/>
      <c r="ES98" s="663"/>
      <c r="ET98" s="663"/>
      <c r="EU98" s="663"/>
      <c r="EV98" s="663"/>
      <c r="EW98" s="663"/>
      <c r="EX98" s="663"/>
      <c r="EY98" s="663"/>
      <c r="EZ98" s="663"/>
      <c r="FA98" s="663"/>
      <c r="FB98" s="663"/>
      <c r="FC98" s="663"/>
      <c r="FD98" s="663"/>
      <c r="FE98" s="663"/>
      <c r="FF98" s="663"/>
      <c r="FG98" s="663"/>
      <c r="FH98" s="663"/>
      <c r="FI98" s="663"/>
      <c r="FJ98" s="663"/>
      <c r="FK98" s="663"/>
      <c r="FL98" s="663"/>
      <c r="FM98" s="663"/>
      <c r="FN98" s="663"/>
      <c r="FO98" s="663"/>
      <c r="FP98" s="663"/>
      <c r="FQ98" s="663"/>
      <c r="FR98" s="663"/>
      <c r="FS98" s="663"/>
      <c r="FT98" s="663"/>
      <c r="FU98" s="663"/>
      <c r="FV98" s="663"/>
      <c r="FW98" s="663"/>
      <c r="FX98" s="663"/>
      <c r="FY98" s="663"/>
      <c r="FZ98" s="663"/>
      <c r="GA98" s="663"/>
      <c r="GB98" s="663"/>
      <c r="GC98" s="663"/>
      <c r="GD98" s="663"/>
      <c r="GE98" s="663"/>
      <c r="GF98" s="663"/>
      <c r="GG98" s="663"/>
      <c r="GH98" s="663"/>
      <c r="GI98" s="663"/>
      <c r="GJ98" s="663"/>
      <c r="GK98" s="663"/>
      <c r="GL98" s="663"/>
      <c r="GM98" s="663"/>
      <c r="GN98" s="663"/>
      <c r="GO98" s="663"/>
      <c r="GP98" s="663"/>
      <c r="GQ98" s="663"/>
      <c r="GR98" s="663"/>
      <c r="GS98" s="663"/>
      <c r="GT98" s="663"/>
      <c r="GU98" s="663"/>
      <c r="GV98" s="663"/>
      <c r="GW98" s="663"/>
      <c r="GX98" s="663"/>
      <c r="GY98" s="663"/>
      <c r="GZ98" s="663"/>
      <c r="HA98" s="663"/>
      <c r="HB98" s="663"/>
      <c r="HC98" s="663"/>
      <c r="HD98" s="663"/>
      <c r="HE98" s="663"/>
      <c r="HF98" s="663"/>
      <c r="HG98" s="663"/>
      <c r="HH98" s="663"/>
      <c r="HI98" s="663"/>
      <c r="HJ98" s="663"/>
      <c r="HK98" s="663"/>
      <c r="HL98" s="663"/>
      <c r="HM98" s="663"/>
      <c r="HN98" s="663"/>
      <c r="HO98" s="663"/>
      <c r="HP98" s="663"/>
      <c r="HQ98" s="663"/>
      <c r="HR98" s="663"/>
      <c r="HS98" s="663"/>
      <c r="HT98" s="663"/>
      <c r="HU98" s="663"/>
      <c r="HV98" s="663"/>
      <c r="HW98" s="663"/>
      <c r="HX98" s="663"/>
      <c r="HY98" s="663"/>
      <c r="HZ98" s="663"/>
      <c r="IA98" s="663"/>
      <c r="IB98" s="663"/>
      <c r="IC98" s="663"/>
      <c r="ID98" s="663"/>
      <c r="IE98" s="663"/>
      <c r="IF98" s="663"/>
      <c r="IG98" s="663"/>
      <c r="IH98" s="663"/>
      <c r="II98" s="663"/>
      <c r="IJ98" s="663"/>
      <c r="IK98" s="663"/>
      <c r="IL98" s="663"/>
      <c r="IM98" s="663"/>
      <c r="IN98" s="663"/>
      <c r="IO98" s="663"/>
      <c r="IP98" s="663"/>
      <c r="IQ98" s="663"/>
      <c r="IR98" s="663"/>
      <c r="IS98" s="663"/>
      <c r="IT98" s="663"/>
      <c r="IU98" s="663"/>
      <c r="IV98" s="663"/>
      <c r="IW98" s="663"/>
      <c r="IX98" s="663"/>
      <c r="IY98" s="663"/>
      <c r="IZ98" s="663"/>
      <c r="JA98" s="663"/>
      <c r="JB98" s="663"/>
      <c r="JC98" s="663"/>
      <c r="JD98" s="663"/>
      <c r="JE98" s="663"/>
      <c r="JF98" s="663"/>
      <c r="JG98" s="663"/>
      <c r="JH98" s="663"/>
      <c r="JI98" s="663"/>
      <c r="JJ98" s="663"/>
      <c r="JK98" s="663"/>
      <c r="JL98" s="663"/>
      <c r="JM98" s="663"/>
      <c r="JN98" s="663"/>
      <c r="JO98" s="663"/>
      <c r="JP98" s="663"/>
      <c r="JQ98" s="663"/>
      <c r="JR98" s="663"/>
      <c r="JS98" s="663"/>
      <c r="JT98" s="663"/>
      <c r="JU98" s="663"/>
      <c r="JV98" s="663"/>
      <c r="JW98" s="663"/>
      <c r="JX98" s="663"/>
      <c r="JY98" s="663"/>
      <c r="JZ98" s="663"/>
      <c r="KA98" s="663"/>
      <c r="KB98" s="663"/>
      <c r="KC98" s="663"/>
      <c r="KD98" s="663"/>
      <c r="KE98" s="663"/>
      <c r="KF98" s="663"/>
      <c r="KG98" s="663"/>
      <c r="KH98" s="663"/>
      <c r="KI98" s="663"/>
      <c r="KJ98" s="663"/>
      <c r="KK98" s="663"/>
      <c r="KL98" s="663"/>
      <c r="KM98" s="663"/>
      <c r="KN98" s="663"/>
      <c r="KO98" s="663"/>
      <c r="KP98" s="663"/>
      <c r="KQ98" s="663"/>
      <c r="KR98" s="663"/>
      <c r="KS98" s="663"/>
      <c r="KT98" s="663"/>
      <c r="KU98" s="663"/>
      <c r="KV98" s="663"/>
      <c r="KW98" s="663"/>
      <c r="KX98" s="663"/>
      <c r="KY98" s="663"/>
      <c r="KZ98" s="663"/>
      <c r="LA98" s="663"/>
      <c r="LB98" s="663"/>
      <c r="LC98" s="663"/>
      <c r="LD98" s="663"/>
      <c r="LE98" s="663"/>
      <c r="LF98" s="663"/>
      <c r="LG98" s="663"/>
      <c r="LH98" s="663"/>
      <c r="LI98" s="663"/>
      <c r="LJ98" s="663"/>
      <c r="LK98" s="663"/>
      <c r="LL98" s="663"/>
      <c r="LM98" s="663"/>
      <c r="LN98" s="663"/>
      <c r="LO98" s="663"/>
      <c r="LP98" s="663"/>
      <c r="LQ98" s="663"/>
      <c r="LR98" s="663"/>
      <c r="LS98" s="663"/>
      <c r="LT98" s="663"/>
      <c r="LU98" s="663"/>
      <c r="LV98" s="663"/>
      <c r="LW98" s="663"/>
      <c r="LX98" s="663"/>
      <c r="LY98" s="663"/>
      <c r="LZ98" s="663"/>
      <c r="MA98" s="663"/>
      <c r="MB98" s="663"/>
      <c r="MC98" s="663"/>
      <c r="MD98" s="663"/>
      <c r="ME98" s="663"/>
      <c r="MF98" s="663"/>
      <c r="MG98" s="663"/>
      <c r="MH98" s="663"/>
      <c r="MI98" s="663"/>
      <c r="MJ98" s="663"/>
      <c r="MK98" s="663"/>
      <c r="ML98" s="663"/>
      <c r="MM98" s="663"/>
      <c r="MN98" s="663"/>
      <c r="MO98" s="663"/>
      <c r="MP98" s="663"/>
      <c r="MQ98" s="663"/>
      <c r="MR98" s="663"/>
      <c r="MS98" s="663"/>
      <c r="MT98" s="663"/>
      <c r="MU98" s="663"/>
      <c r="MV98" s="663"/>
      <c r="MW98" s="663"/>
      <c r="MX98" s="663"/>
      <c r="MY98" s="663"/>
      <c r="MZ98" s="663"/>
      <c r="NA98" s="663"/>
      <c r="NB98" s="663"/>
      <c r="NC98" s="663"/>
      <c r="ND98" s="663"/>
      <c r="NE98" s="663"/>
      <c r="NF98" s="663"/>
      <c r="NG98" s="663"/>
      <c r="NH98" s="663"/>
      <c r="NI98" s="663"/>
      <c r="NJ98" s="663"/>
      <c r="NK98" s="663"/>
      <c r="NL98" s="663"/>
      <c r="NM98" s="663"/>
      <c r="NN98" s="663"/>
      <c r="NO98" s="663"/>
      <c r="NP98" s="663"/>
      <c r="NQ98" s="663"/>
      <c r="NR98" s="663"/>
      <c r="NS98" s="663"/>
      <c r="NT98" s="663"/>
      <c r="NU98" s="663"/>
      <c r="NV98" s="663"/>
      <c r="NW98" s="663"/>
      <c r="NX98" s="663"/>
      <c r="NY98" s="663"/>
      <c r="NZ98" s="663"/>
      <c r="OA98" s="663"/>
      <c r="OB98" s="663"/>
      <c r="OC98" s="663"/>
      <c r="OD98" s="663"/>
      <c r="OE98" s="663"/>
      <c r="OF98" s="663"/>
      <c r="OG98" s="663"/>
      <c r="OH98" s="663"/>
      <c r="OI98" s="663"/>
      <c r="OJ98" s="663"/>
      <c r="OK98" s="663"/>
      <c r="OL98" s="663"/>
      <c r="OM98" s="663"/>
      <c r="ON98" s="663"/>
      <c r="OO98" s="663"/>
      <c r="OP98" s="663"/>
      <c r="OQ98" s="663"/>
      <c r="OR98" s="663"/>
      <c r="OS98" s="663"/>
      <c r="OT98" s="663"/>
      <c r="OU98" s="663"/>
      <c r="OV98" s="663"/>
      <c r="OW98" s="663"/>
      <c r="OX98" s="663"/>
      <c r="OY98" s="663"/>
      <c r="OZ98" s="663"/>
      <c r="PA98" s="663"/>
      <c r="PB98" s="663"/>
      <c r="PC98" s="663"/>
      <c r="PD98" s="663"/>
      <c r="PE98" s="663"/>
      <c r="PF98" s="663"/>
      <c r="PG98" s="663"/>
      <c r="PH98" s="663"/>
      <c r="PI98" s="663"/>
      <c r="PJ98" s="663"/>
      <c r="PK98" s="663"/>
      <c r="PL98" s="663"/>
      <c r="PM98" s="663"/>
      <c r="PN98" s="663"/>
      <c r="PO98" s="663"/>
      <c r="PP98" s="663"/>
      <c r="PQ98" s="663"/>
      <c r="PR98" s="663"/>
      <c r="PS98" s="663"/>
      <c r="PT98" s="663"/>
      <c r="PU98" s="663"/>
      <c r="PV98" s="663"/>
      <c r="PW98" s="663"/>
      <c r="PX98" s="663"/>
      <c r="PY98" s="663"/>
      <c r="PZ98" s="663"/>
      <c r="QA98" s="663"/>
      <c r="QB98" s="663"/>
      <c r="QC98" s="663"/>
      <c r="QD98" s="663"/>
      <c r="QE98" s="663"/>
      <c r="QF98" s="663"/>
      <c r="QG98" s="663"/>
      <c r="QH98" s="663"/>
      <c r="QI98" s="663"/>
      <c r="QJ98" s="663"/>
      <c r="QK98" s="663"/>
      <c r="QL98" s="663"/>
      <c r="QM98" s="663"/>
      <c r="QN98" s="663"/>
      <c r="QO98" s="663"/>
      <c r="QP98" s="663"/>
      <c r="QQ98" s="663"/>
      <c r="QR98" s="663"/>
      <c r="QS98" s="663"/>
      <c r="QT98" s="663"/>
      <c r="QU98" s="663"/>
      <c r="QV98" s="663"/>
      <c r="QW98" s="663"/>
      <c r="QX98" s="663"/>
      <c r="QY98" s="663"/>
      <c r="QZ98" s="663"/>
      <c r="RA98" s="663"/>
      <c r="RB98" s="663"/>
      <c r="RC98" s="663"/>
      <c r="RD98" s="663"/>
      <c r="RE98" s="663"/>
      <c r="RF98" s="663"/>
      <c r="RG98" s="663"/>
      <c r="RH98" s="663"/>
      <c r="RI98" s="663"/>
      <c r="RJ98" s="663"/>
      <c r="RK98" s="663"/>
      <c r="RL98" s="663"/>
      <c r="RM98" s="663"/>
      <c r="RN98" s="663"/>
      <c r="RO98" s="663"/>
      <c r="RP98" s="663"/>
      <c r="RQ98" s="663"/>
      <c r="RR98" s="663"/>
      <c r="RS98" s="663"/>
      <c r="RT98" s="663"/>
      <c r="RU98" s="663"/>
      <c r="RV98" s="663"/>
      <c r="RW98" s="663"/>
      <c r="RX98" s="663"/>
      <c r="RY98" s="663"/>
      <c r="RZ98" s="663"/>
      <c r="SA98" s="663"/>
      <c r="SB98" s="663"/>
      <c r="SC98" s="663"/>
      <c r="SD98" s="663"/>
      <c r="SE98" s="663"/>
      <c r="SF98" s="663"/>
      <c r="SG98" s="663"/>
      <c r="SH98" s="663"/>
      <c r="SI98" s="663"/>
      <c r="SJ98" s="663"/>
      <c r="SK98" s="663"/>
      <c r="SL98" s="663"/>
      <c r="SM98" s="663"/>
      <c r="SN98" s="663"/>
      <c r="SO98" s="663"/>
      <c r="SP98" s="663"/>
      <c r="SQ98" s="663"/>
      <c r="SR98" s="663"/>
      <c r="SS98" s="663"/>
      <c r="ST98" s="663"/>
      <c r="SU98" s="663"/>
      <c r="SV98" s="663"/>
      <c r="SW98" s="663"/>
      <c r="SX98" s="663"/>
      <c r="SY98" s="663"/>
      <c r="SZ98" s="663"/>
      <c r="TA98" s="663"/>
      <c r="TB98" s="663"/>
      <c r="TC98" s="663"/>
      <c r="TD98" s="663"/>
      <c r="TE98" s="663"/>
      <c r="TF98" s="663"/>
      <c r="TG98" s="663"/>
      <c r="TH98" s="663"/>
      <c r="TI98" s="663"/>
      <c r="TJ98" s="663"/>
      <c r="TK98" s="663"/>
      <c r="TL98" s="663"/>
      <c r="TM98" s="663"/>
      <c r="TN98" s="663"/>
      <c r="TO98" s="663"/>
      <c r="TP98" s="663"/>
      <c r="TQ98" s="663"/>
      <c r="TR98" s="663"/>
      <c r="TS98" s="663"/>
      <c r="TT98" s="663"/>
      <c r="TU98" s="663"/>
      <c r="TV98" s="663"/>
      <c r="TW98" s="663"/>
      <c r="TX98" s="663"/>
      <c r="TY98" s="663"/>
      <c r="TZ98" s="663"/>
      <c r="UA98" s="663"/>
      <c r="UB98" s="663"/>
      <c r="UC98" s="663"/>
      <c r="UD98" s="663"/>
      <c r="UE98" s="663"/>
      <c r="UF98" s="663"/>
      <c r="UG98" s="663"/>
      <c r="UH98" s="663"/>
      <c r="UI98" s="663"/>
      <c r="UJ98" s="663"/>
      <c r="UK98" s="663"/>
      <c r="UL98" s="663"/>
      <c r="UM98" s="663"/>
      <c r="UN98" s="663"/>
      <c r="UO98" s="663"/>
      <c r="UP98" s="663"/>
      <c r="UQ98" s="663"/>
      <c r="UR98" s="663"/>
      <c r="US98" s="663"/>
      <c r="UT98" s="663"/>
      <c r="UU98" s="663"/>
      <c r="UV98" s="663"/>
      <c r="UW98" s="663"/>
      <c r="UX98" s="663"/>
      <c r="UY98" s="663"/>
      <c r="UZ98" s="663"/>
      <c r="VA98" s="663"/>
      <c r="VB98" s="663"/>
      <c r="VC98" s="663"/>
      <c r="VD98" s="663"/>
      <c r="VE98" s="663"/>
      <c r="VF98" s="663"/>
      <c r="VG98" s="663"/>
      <c r="VH98" s="663"/>
      <c r="VI98" s="663"/>
      <c r="VJ98" s="663"/>
      <c r="VK98" s="663"/>
      <c r="VL98" s="663"/>
      <c r="VM98" s="663"/>
      <c r="VN98" s="663"/>
      <c r="VO98" s="663"/>
      <c r="VP98" s="663"/>
      <c r="VQ98" s="663"/>
      <c r="VR98" s="663"/>
      <c r="VS98" s="663"/>
      <c r="VT98" s="663"/>
      <c r="VU98" s="663"/>
      <c r="VV98" s="663"/>
      <c r="VW98" s="663"/>
      <c r="VX98" s="663"/>
      <c r="VY98" s="663"/>
      <c r="VZ98" s="663"/>
      <c r="WA98" s="663"/>
      <c r="WB98" s="663"/>
      <c r="WC98" s="663"/>
      <c r="WD98" s="663"/>
      <c r="WE98" s="663"/>
      <c r="WF98" s="663"/>
      <c r="WG98" s="663"/>
      <c r="WH98" s="663"/>
      <c r="WI98" s="663"/>
      <c r="WJ98" s="663"/>
      <c r="WK98" s="663"/>
      <c r="WL98" s="663"/>
      <c r="WM98" s="663"/>
      <c r="WN98" s="663"/>
      <c r="WO98" s="663"/>
      <c r="WP98" s="663"/>
      <c r="WQ98" s="663"/>
      <c r="WR98" s="663"/>
      <c r="WS98" s="663"/>
      <c r="WT98" s="663"/>
      <c r="WU98" s="663"/>
      <c r="WV98" s="663"/>
      <c r="WW98" s="663"/>
      <c r="WX98" s="663"/>
      <c r="WY98" s="663"/>
      <c r="WZ98" s="663"/>
      <c r="XA98" s="663"/>
      <c r="XB98" s="663"/>
      <c r="XC98" s="663"/>
      <c r="XD98" s="663"/>
      <c r="XE98" s="663"/>
      <c r="XF98" s="663"/>
      <c r="XG98" s="663"/>
      <c r="XH98" s="663"/>
      <c r="XI98" s="663"/>
      <c r="XJ98" s="663"/>
      <c r="XK98" s="663"/>
      <c r="XL98" s="663"/>
      <c r="XM98" s="663"/>
      <c r="XN98" s="663"/>
      <c r="XO98" s="663"/>
      <c r="XP98" s="663"/>
      <c r="XQ98" s="663"/>
      <c r="XR98" s="663"/>
      <c r="XS98" s="663"/>
      <c r="XT98" s="663"/>
      <c r="XU98" s="663"/>
      <c r="XV98" s="663"/>
      <c r="XW98" s="663"/>
      <c r="XX98" s="663"/>
      <c r="XY98" s="663"/>
      <c r="XZ98" s="663"/>
      <c r="YA98" s="663"/>
      <c r="YB98" s="663"/>
      <c r="YC98" s="663"/>
      <c r="YD98" s="663"/>
      <c r="YE98" s="663"/>
      <c r="YF98" s="663"/>
      <c r="YG98" s="663"/>
      <c r="YH98" s="663"/>
      <c r="YI98" s="663"/>
      <c r="YJ98" s="663"/>
      <c r="YK98" s="663"/>
      <c r="YL98" s="663"/>
      <c r="YM98" s="663"/>
      <c r="YN98" s="663"/>
      <c r="YO98" s="663"/>
      <c r="YP98" s="663"/>
      <c r="YQ98" s="663"/>
      <c r="YR98" s="663"/>
      <c r="YS98" s="663"/>
      <c r="YT98" s="663"/>
      <c r="YU98" s="663"/>
      <c r="YV98" s="663"/>
      <c r="YW98" s="663"/>
      <c r="YX98" s="663"/>
      <c r="YY98" s="663"/>
      <c r="YZ98" s="663"/>
      <c r="ZA98" s="663"/>
      <c r="ZB98" s="663"/>
      <c r="ZC98" s="663"/>
      <c r="ZD98" s="663"/>
      <c r="ZE98" s="663"/>
      <c r="ZF98" s="663"/>
      <c r="ZG98" s="663"/>
      <c r="ZH98" s="663"/>
      <c r="ZI98" s="663"/>
      <c r="ZJ98" s="663"/>
      <c r="ZK98" s="663"/>
      <c r="ZL98" s="663"/>
      <c r="ZM98" s="663"/>
      <c r="ZN98" s="663"/>
      <c r="ZO98" s="663"/>
      <c r="ZP98" s="663"/>
      <c r="ZQ98" s="663"/>
      <c r="ZR98" s="663"/>
      <c r="ZS98" s="663"/>
      <c r="ZT98" s="663"/>
      <c r="ZU98" s="663"/>
      <c r="ZV98" s="663"/>
      <c r="ZW98" s="663"/>
      <c r="ZX98" s="663"/>
      <c r="ZY98" s="663"/>
      <c r="ZZ98" s="663"/>
      <c r="AAA98" s="663"/>
      <c r="AAB98" s="663"/>
      <c r="AAC98" s="663"/>
      <c r="AAD98" s="663"/>
      <c r="AAE98" s="663"/>
      <c r="AAF98" s="663"/>
      <c r="AAG98" s="663"/>
      <c r="AAH98" s="663"/>
      <c r="AAI98" s="663"/>
      <c r="AAJ98" s="663"/>
      <c r="AAK98" s="663"/>
      <c r="AAL98" s="663"/>
      <c r="AAM98" s="663"/>
      <c r="AAN98" s="663"/>
      <c r="AAO98" s="663"/>
      <c r="AAP98" s="663"/>
      <c r="AAQ98" s="663"/>
      <c r="AAR98" s="663"/>
      <c r="AAS98" s="663"/>
      <c r="AAT98" s="663"/>
      <c r="AAU98" s="663"/>
      <c r="AAV98" s="663"/>
      <c r="AAW98" s="663"/>
      <c r="AAX98" s="663"/>
      <c r="AAY98" s="663"/>
      <c r="AAZ98" s="663"/>
      <c r="ABA98" s="663"/>
      <c r="ABB98" s="663"/>
      <c r="ABC98" s="663"/>
      <c r="ABD98" s="663"/>
      <c r="ABE98" s="663"/>
      <c r="ABF98" s="663"/>
      <c r="ABG98" s="663"/>
      <c r="ABH98" s="663"/>
      <c r="ABI98" s="663"/>
      <c r="ABJ98" s="663"/>
      <c r="ABK98" s="663"/>
      <c r="ABL98" s="663"/>
      <c r="ABM98" s="663"/>
      <c r="ABN98" s="663"/>
      <c r="ABO98" s="663"/>
      <c r="ABP98" s="663"/>
      <c r="ABQ98" s="663"/>
      <c r="ABR98" s="663"/>
      <c r="ABS98" s="663"/>
      <c r="ABT98" s="663"/>
      <c r="ABU98" s="663"/>
      <c r="ABV98" s="663"/>
      <c r="ABW98" s="663"/>
      <c r="ABX98" s="663"/>
      <c r="ABY98" s="663"/>
      <c r="ABZ98" s="663"/>
      <c r="ACA98" s="663"/>
      <c r="ACB98" s="663"/>
      <c r="ACC98" s="663"/>
      <c r="ACD98" s="663"/>
      <c r="ACE98" s="663"/>
      <c r="ACF98" s="663"/>
      <c r="ACG98" s="663"/>
      <c r="ACH98" s="663"/>
      <c r="ACI98" s="663"/>
      <c r="ACJ98" s="663"/>
      <c r="ACK98" s="663"/>
      <c r="ACL98" s="663"/>
      <c r="ACM98" s="663"/>
      <c r="ACN98" s="663"/>
      <c r="ACO98" s="663"/>
      <c r="ACP98" s="663"/>
      <c r="ACQ98" s="663"/>
      <c r="ACR98" s="663"/>
      <c r="ACS98" s="663"/>
      <c r="ACT98" s="663"/>
      <c r="ACU98" s="663"/>
      <c r="ACV98" s="663"/>
      <c r="ACW98" s="663"/>
      <c r="ACX98" s="663"/>
      <c r="ACY98" s="663"/>
      <c r="ACZ98" s="663"/>
      <c r="ADA98" s="663"/>
      <c r="ADB98" s="663"/>
      <c r="ADC98" s="663"/>
      <c r="ADD98" s="663"/>
      <c r="ADE98" s="663"/>
      <c r="ADF98" s="663"/>
      <c r="ADG98" s="663"/>
      <c r="ADH98" s="663"/>
      <c r="ADI98" s="663"/>
      <c r="ADJ98" s="663"/>
      <c r="ADK98" s="663"/>
      <c r="ADL98" s="663"/>
      <c r="ADM98" s="663"/>
      <c r="ADN98" s="663"/>
      <c r="ADO98" s="663"/>
      <c r="ADP98" s="663"/>
      <c r="ADQ98" s="663"/>
      <c r="ADR98" s="663"/>
      <c r="ADS98" s="663"/>
      <c r="ADT98" s="663"/>
      <c r="ADU98" s="663"/>
      <c r="ADV98" s="663"/>
      <c r="ADW98" s="663"/>
      <c r="ADX98" s="663"/>
      <c r="ADY98" s="663"/>
      <c r="ADZ98" s="663"/>
      <c r="AEA98" s="663"/>
      <c r="AEB98" s="663"/>
      <c r="AEC98" s="663"/>
      <c r="AED98" s="663"/>
      <c r="AEE98" s="663"/>
      <c r="AEF98" s="663"/>
      <c r="AEG98" s="663"/>
      <c r="AEH98" s="663"/>
      <c r="AEI98" s="663"/>
      <c r="AEJ98" s="663"/>
      <c r="AEK98" s="663"/>
      <c r="AEL98" s="663"/>
      <c r="AEM98" s="663"/>
      <c r="AEN98" s="663"/>
      <c r="AEO98" s="663"/>
      <c r="AEP98" s="663"/>
      <c r="AEQ98" s="663"/>
      <c r="AER98" s="663"/>
      <c r="AES98" s="663"/>
      <c r="AET98" s="663"/>
      <c r="AEU98" s="663"/>
      <c r="AEV98" s="663"/>
      <c r="AEW98" s="663"/>
      <c r="AEX98" s="663"/>
      <c r="AEY98" s="663"/>
      <c r="AEZ98" s="663"/>
      <c r="AFA98" s="663"/>
      <c r="AFB98" s="663"/>
      <c r="AFC98" s="663"/>
      <c r="AFD98" s="663"/>
      <c r="AFE98" s="663"/>
      <c r="AFF98" s="663"/>
      <c r="AFG98" s="663"/>
      <c r="AFH98" s="663"/>
      <c r="AFI98" s="663"/>
      <c r="AFJ98" s="663"/>
      <c r="AFK98" s="663"/>
      <c r="AFL98" s="663"/>
      <c r="AFM98" s="663"/>
      <c r="AFN98" s="663"/>
      <c r="AFO98" s="663"/>
      <c r="AFP98" s="663"/>
      <c r="AFQ98" s="663"/>
      <c r="AFR98" s="663"/>
      <c r="AFS98" s="663"/>
      <c r="AFT98" s="663"/>
      <c r="AFU98" s="663"/>
      <c r="AFV98" s="663"/>
      <c r="AFW98" s="663"/>
      <c r="AFX98" s="663"/>
      <c r="AFY98" s="663"/>
      <c r="AFZ98" s="663"/>
      <c r="AGA98" s="663"/>
      <c r="AGB98" s="663"/>
      <c r="AGC98" s="663"/>
      <c r="AGD98" s="663"/>
      <c r="AGE98" s="663"/>
      <c r="AGF98" s="663"/>
      <c r="AGG98" s="663"/>
      <c r="AGH98" s="663"/>
      <c r="AGI98" s="663"/>
      <c r="AGJ98" s="663"/>
      <c r="AGK98" s="663"/>
      <c r="AGL98" s="663"/>
      <c r="AGM98" s="663"/>
      <c r="AGN98" s="663"/>
      <c r="AGO98" s="663"/>
      <c r="AGP98" s="663"/>
      <c r="AGQ98" s="663"/>
      <c r="AGR98" s="663"/>
      <c r="AGS98" s="663"/>
      <c r="AGT98" s="663"/>
      <c r="AGU98" s="663"/>
      <c r="AGV98" s="663"/>
      <c r="AGW98" s="663"/>
      <c r="AGX98" s="663"/>
      <c r="AGY98" s="663"/>
      <c r="AGZ98" s="663"/>
      <c r="AHA98" s="663"/>
      <c r="AHB98" s="663"/>
      <c r="AHC98" s="663"/>
      <c r="AHD98" s="663"/>
      <c r="AHE98" s="663"/>
      <c r="AHF98" s="663"/>
      <c r="AHG98" s="663"/>
      <c r="AHH98" s="663"/>
      <c r="AHI98" s="663"/>
      <c r="AHJ98" s="663"/>
      <c r="AHK98" s="663"/>
      <c r="AHL98" s="663"/>
      <c r="AHM98" s="663"/>
      <c r="AHN98" s="663"/>
      <c r="AHO98" s="663"/>
      <c r="AHP98" s="663"/>
      <c r="AHQ98" s="663"/>
      <c r="AHR98" s="663"/>
      <c r="AHS98" s="663"/>
      <c r="AHT98" s="663"/>
      <c r="AHU98" s="663"/>
      <c r="AHV98" s="663"/>
      <c r="AHW98" s="663"/>
      <c r="AHX98" s="663"/>
      <c r="AHY98" s="663"/>
      <c r="AHZ98" s="663"/>
      <c r="AIA98" s="663"/>
      <c r="AIB98" s="663"/>
      <c r="AIC98" s="663"/>
      <c r="AID98" s="663"/>
      <c r="AIE98" s="663"/>
      <c r="AIF98" s="663"/>
      <c r="AIG98" s="663"/>
      <c r="AIH98" s="663"/>
      <c r="AII98" s="663"/>
      <c r="AIJ98" s="663"/>
      <c r="AIK98" s="663"/>
      <c r="AIL98" s="663"/>
      <c r="AIM98" s="663"/>
      <c r="AIN98" s="663"/>
      <c r="AIO98" s="663"/>
      <c r="AIP98" s="663"/>
      <c r="AIQ98" s="663"/>
      <c r="AIR98" s="663"/>
      <c r="AIS98" s="663"/>
      <c r="AIT98" s="663"/>
      <c r="AIU98" s="663"/>
      <c r="AIV98" s="663"/>
      <c r="AIW98" s="663"/>
      <c r="AIX98" s="663"/>
      <c r="AIY98" s="663"/>
      <c r="AIZ98" s="663"/>
      <c r="AJA98" s="663"/>
      <c r="AJB98" s="663"/>
      <c r="AJC98" s="663"/>
      <c r="AJD98" s="663"/>
      <c r="AJE98" s="663"/>
      <c r="AJF98" s="663"/>
      <c r="AJG98" s="663"/>
      <c r="AJH98" s="663"/>
      <c r="AJI98" s="663"/>
      <c r="AJJ98" s="663"/>
      <c r="AJK98" s="663"/>
      <c r="AJL98" s="663"/>
      <c r="AJM98" s="663"/>
      <c r="AJN98" s="663"/>
      <c r="AJO98" s="663"/>
      <c r="AJP98" s="663"/>
      <c r="AJQ98" s="663"/>
      <c r="AJR98" s="663"/>
      <c r="AJS98" s="663"/>
      <c r="AJT98" s="663"/>
      <c r="AJU98" s="663"/>
      <c r="AJV98" s="663"/>
      <c r="AJW98" s="663"/>
      <c r="AJX98" s="663"/>
      <c r="AJY98" s="663"/>
      <c r="AJZ98" s="663"/>
      <c r="AKA98" s="663"/>
      <c r="AKB98" s="663"/>
      <c r="AKC98" s="663"/>
      <c r="AKD98" s="663"/>
      <c r="AKE98" s="663"/>
      <c r="AKF98" s="663"/>
      <c r="AKG98" s="663"/>
      <c r="AKH98" s="663"/>
      <c r="AKI98" s="663"/>
      <c r="AKJ98" s="663"/>
      <c r="AKK98" s="663"/>
      <c r="AKL98" s="663"/>
      <c r="AKM98" s="663"/>
      <c r="AKN98" s="663"/>
      <c r="AKO98" s="663"/>
      <c r="AKP98" s="663"/>
      <c r="AKQ98" s="663"/>
      <c r="AKR98" s="663"/>
      <c r="AKS98" s="663"/>
      <c r="AKT98" s="663"/>
      <c r="AKU98" s="663"/>
      <c r="AKV98" s="663"/>
      <c r="AKW98" s="663"/>
      <c r="AKX98" s="663"/>
      <c r="AKY98" s="663"/>
      <c r="AKZ98" s="663"/>
      <c r="ALA98" s="663"/>
      <c r="ALB98" s="663"/>
      <c r="ALC98" s="663"/>
      <c r="ALD98" s="663"/>
      <c r="ALE98" s="663"/>
      <c r="ALF98" s="663"/>
      <c r="ALG98" s="663"/>
      <c r="ALH98" s="663"/>
      <c r="ALI98" s="663"/>
      <c r="ALJ98" s="663"/>
      <c r="ALK98" s="663"/>
      <c r="ALL98" s="663"/>
      <c r="ALM98" s="663"/>
      <c r="ALN98" s="663"/>
      <c r="ALO98" s="663"/>
      <c r="ALP98" s="663"/>
      <c r="ALQ98" s="663"/>
      <c r="ALR98" s="663"/>
      <c r="ALS98" s="663"/>
      <c r="ALT98" s="663"/>
      <c r="ALU98" s="663"/>
      <c r="ALV98" s="663"/>
      <c r="ALW98" s="663"/>
      <c r="ALX98" s="663"/>
      <c r="ALY98" s="663"/>
      <c r="ALZ98" s="663"/>
      <c r="AMA98" s="663"/>
      <c r="AMB98" s="663"/>
      <c r="AMC98" s="663"/>
      <c r="AMD98" s="663"/>
      <c r="AME98" s="663"/>
      <c r="AMF98" s="663"/>
      <c r="AMG98" s="663"/>
      <c r="AMH98" s="663"/>
      <c r="AMI98" s="663"/>
      <c r="AMJ98" s="663"/>
      <c r="AMK98" s="663"/>
      <c r="AML98" s="663"/>
      <c r="AMM98" s="663"/>
      <c r="AMN98" s="663"/>
      <c r="AMO98" s="663"/>
      <c r="AMP98" s="663"/>
      <c r="AMQ98" s="663"/>
      <c r="AMR98" s="663"/>
      <c r="AMS98" s="663"/>
      <c r="AMT98" s="663"/>
      <c r="AMU98" s="663"/>
      <c r="AMV98" s="663"/>
      <c r="AMW98" s="663"/>
      <c r="AMX98" s="663"/>
      <c r="AMY98" s="663"/>
      <c r="AMZ98" s="663"/>
      <c r="ANA98" s="663"/>
      <c r="ANB98" s="663"/>
      <c r="ANC98" s="663"/>
      <c r="AND98" s="663"/>
      <c r="ANE98" s="663"/>
      <c r="ANF98" s="663"/>
      <c r="ANG98" s="663"/>
      <c r="ANH98" s="663"/>
      <c r="ANI98" s="663"/>
      <c r="ANJ98" s="663"/>
      <c r="ANK98" s="663"/>
      <c r="ANL98" s="663"/>
      <c r="ANM98" s="663"/>
      <c r="ANN98" s="663"/>
      <c r="ANO98" s="663"/>
      <c r="ANP98" s="663"/>
      <c r="ANQ98" s="663"/>
      <c r="ANR98" s="663"/>
      <c r="ANS98" s="663"/>
      <c r="ANT98" s="663"/>
      <c r="ANU98" s="663"/>
      <c r="ANV98" s="663"/>
      <c r="ANW98" s="663"/>
      <c r="ANX98" s="663"/>
      <c r="ANY98" s="663"/>
      <c r="ANZ98" s="663"/>
      <c r="AOA98" s="663"/>
      <c r="AOB98" s="663"/>
      <c r="AOC98" s="663"/>
      <c r="AOD98" s="663"/>
      <c r="AOE98" s="663"/>
      <c r="AOF98" s="663"/>
      <c r="AOG98" s="663"/>
      <c r="AOH98" s="663"/>
      <c r="AOI98" s="663"/>
      <c r="AOJ98" s="663"/>
      <c r="AOK98" s="663"/>
      <c r="AOL98" s="663"/>
      <c r="AOM98" s="663"/>
      <c r="AON98" s="663"/>
      <c r="AOO98" s="663"/>
      <c r="AOP98" s="663"/>
      <c r="AOQ98" s="663"/>
      <c r="AOR98" s="663"/>
      <c r="AOS98" s="663"/>
      <c r="AOT98" s="663"/>
      <c r="AOU98" s="663"/>
      <c r="AOV98" s="663"/>
      <c r="AOW98" s="663"/>
      <c r="AOX98" s="663"/>
      <c r="AOY98" s="663"/>
      <c r="AOZ98" s="663"/>
      <c r="APA98" s="663"/>
      <c r="APB98" s="663"/>
      <c r="APC98" s="663"/>
      <c r="APD98" s="663"/>
      <c r="APE98" s="663"/>
      <c r="APF98" s="663"/>
      <c r="APG98" s="663"/>
      <c r="APH98" s="663"/>
      <c r="API98" s="663"/>
      <c r="APJ98" s="663"/>
      <c r="APK98" s="663"/>
      <c r="APL98" s="663"/>
      <c r="APM98" s="663"/>
      <c r="APN98" s="663"/>
      <c r="APO98" s="663"/>
      <c r="APP98" s="663"/>
      <c r="APQ98" s="663"/>
      <c r="APR98" s="663"/>
      <c r="APS98" s="663"/>
      <c r="APT98" s="663"/>
      <c r="APU98" s="663"/>
      <c r="APV98" s="663"/>
      <c r="APW98" s="663"/>
      <c r="APX98" s="663"/>
      <c r="APY98" s="663"/>
      <c r="APZ98" s="663"/>
      <c r="AQA98" s="663"/>
      <c r="AQB98" s="663"/>
      <c r="AQC98" s="663"/>
      <c r="AQD98" s="663"/>
      <c r="AQE98" s="663"/>
      <c r="AQF98" s="663"/>
      <c r="AQG98" s="663"/>
      <c r="AQH98" s="663"/>
      <c r="AQI98" s="663"/>
      <c r="AQJ98" s="663"/>
      <c r="AQK98" s="663"/>
      <c r="AQL98" s="663"/>
      <c r="AQM98" s="663"/>
      <c r="AQN98" s="663"/>
      <c r="AQO98" s="663"/>
      <c r="AQP98" s="663"/>
      <c r="AQQ98" s="663"/>
      <c r="AQR98" s="663"/>
      <c r="AQS98" s="663"/>
      <c r="AQT98" s="663"/>
      <c r="AQU98" s="663"/>
      <c r="AQV98" s="663"/>
      <c r="AQW98" s="663"/>
      <c r="AQX98" s="663"/>
      <c r="AQY98" s="663"/>
      <c r="AQZ98" s="663"/>
      <c r="ARA98" s="663"/>
      <c r="ARB98" s="663"/>
      <c r="ARC98" s="663"/>
      <c r="ARD98" s="663"/>
      <c r="ARE98" s="663"/>
      <c r="ARF98" s="663"/>
      <c r="ARG98" s="663"/>
      <c r="ARH98" s="663"/>
      <c r="ARI98" s="663"/>
      <c r="ARJ98" s="663"/>
      <c r="ARK98" s="663"/>
      <c r="ARL98" s="663"/>
      <c r="ARM98" s="663"/>
      <c r="ARN98" s="663"/>
      <c r="ARO98" s="663"/>
      <c r="ARP98" s="663"/>
      <c r="ARQ98" s="663"/>
      <c r="ARR98" s="663"/>
      <c r="ARS98" s="663"/>
      <c r="ART98" s="663"/>
      <c r="ARU98" s="663"/>
      <c r="ARV98" s="663"/>
      <c r="ARW98" s="663"/>
      <c r="ARX98" s="663"/>
      <c r="ARY98" s="663"/>
      <c r="ARZ98" s="663"/>
      <c r="ASA98" s="663"/>
      <c r="ASB98" s="663"/>
      <c r="ASC98" s="663"/>
      <c r="ASD98" s="663"/>
      <c r="ASE98" s="663"/>
      <c r="ASF98" s="663"/>
      <c r="ASG98" s="663"/>
      <c r="ASH98" s="663"/>
      <c r="ASI98" s="663"/>
      <c r="ASJ98" s="663"/>
      <c r="ASK98" s="663"/>
      <c r="ASL98" s="663"/>
      <c r="ASM98" s="663"/>
      <c r="ASN98" s="663"/>
      <c r="ASO98" s="663"/>
      <c r="ASP98" s="663"/>
      <c r="ASQ98" s="663"/>
      <c r="ASR98" s="663"/>
      <c r="ASS98" s="663"/>
      <c r="AST98" s="663"/>
      <c r="ASU98" s="663"/>
      <c r="ASV98" s="663"/>
      <c r="ASW98" s="663"/>
      <c r="ASX98" s="663"/>
      <c r="ASY98" s="663"/>
      <c r="ASZ98" s="663"/>
      <c r="ATA98" s="663"/>
      <c r="ATB98" s="663"/>
      <c r="ATC98" s="663"/>
      <c r="ATD98" s="663"/>
      <c r="ATE98" s="663"/>
      <c r="ATF98" s="663"/>
      <c r="ATG98" s="663"/>
      <c r="ATH98" s="663"/>
      <c r="ATI98" s="663"/>
      <c r="ATJ98" s="663"/>
      <c r="ATK98" s="663"/>
      <c r="ATL98" s="663"/>
      <c r="ATM98" s="663"/>
      <c r="ATN98" s="663"/>
      <c r="ATO98" s="663"/>
      <c r="ATP98" s="663"/>
      <c r="ATQ98" s="663"/>
      <c r="ATR98" s="663"/>
      <c r="ATS98" s="663"/>
      <c r="ATT98" s="663"/>
      <c r="ATU98" s="663"/>
      <c r="ATV98" s="663"/>
      <c r="ATW98" s="663"/>
      <c r="ATX98" s="663"/>
      <c r="ATY98" s="663"/>
      <c r="ATZ98" s="663"/>
      <c r="AUA98" s="663"/>
      <c r="AUB98" s="663"/>
      <c r="AUC98" s="663"/>
      <c r="AUD98" s="663"/>
      <c r="AUE98" s="663"/>
      <c r="AUF98" s="663"/>
      <c r="AUG98" s="663"/>
      <c r="AUH98" s="663"/>
      <c r="AUI98" s="663"/>
      <c r="AUJ98" s="663"/>
      <c r="AUK98" s="663"/>
      <c r="AUL98" s="663"/>
      <c r="AUM98" s="663"/>
      <c r="AUN98" s="663"/>
      <c r="AUO98" s="663"/>
      <c r="AUP98" s="663"/>
      <c r="AUQ98" s="663"/>
      <c r="AUR98" s="663"/>
      <c r="AUS98" s="663"/>
      <c r="AUT98" s="663"/>
      <c r="AUU98" s="663"/>
      <c r="AUV98" s="663"/>
      <c r="AUW98" s="663"/>
      <c r="AUX98" s="663"/>
      <c r="AUY98" s="663"/>
      <c r="AUZ98" s="663"/>
      <c r="AVA98" s="663"/>
      <c r="AVB98" s="663"/>
      <c r="AVC98" s="663"/>
      <c r="AVD98" s="663"/>
      <c r="AVE98" s="663"/>
      <c r="AVF98" s="663"/>
      <c r="AVG98" s="663"/>
      <c r="AVH98" s="663"/>
      <c r="AVI98" s="663"/>
      <c r="AVJ98" s="663"/>
      <c r="AVK98" s="663"/>
      <c r="AVL98" s="663"/>
      <c r="AVM98" s="663"/>
      <c r="AVN98" s="663"/>
      <c r="AVO98" s="663"/>
      <c r="AVP98" s="663"/>
      <c r="AVQ98" s="663"/>
      <c r="AVR98" s="663"/>
      <c r="AVS98" s="663"/>
      <c r="AVT98" s="663"/>
      <c r="AVU98" s="663"/>
      <c r="AVV98" s="663"/>
      <c r="AVW98" s="663"/>
      <c r="AVX98" s="663"/>
      <c r="AVY98" s="663"/>
      <c r="AVZ98" s="663"/>
      <c r="AWA98" s="663"/>
      <c r="AWB98" s="663"/>
      <c r="AWC98" s="663"/>
      <c r="AWD98" s="663"/>
      <c r="AWE98" s="663"/>
      <c r="AWF98" s="663"/>
      <c r="AWG98" s="663"/>
      <c r="AWH98" s="663"/>
      <c r="AWI98" s="663"/>
      <c r="AWJ98" s="663"/>
      <c r="AWK98" s="663"/>
      <c r="AWL98" s="663"/>
      <c r="AWM98" s="663"/>
      <c r="AWN98" s="663"/>
      <c r="AWO98" s="663"/>
      <c r="AWP98" s="663"/>
      <c r="AWQ98" s="663"/>
      <c r="AWR98" s="663"/>
      <c r="AWS98" s="663"/>
      <c r="AWT98" s="663"/>
      <c r="AWU98" s="663"/>
      <c r="AWV98" s="663"/>
      <c r="AWW98" s="663"/>
      <c r="AWX98" s="663"/>
      <c r="AWY98" s="663"/>
      <c r="AWZ98" s="663"/>
      <c r="AXA98" s="663"/>
      <c r="AXB98" s="663"/>
      <c r="AXC98" s="663"/>
      <c r="AXD98" s="663"/>
      <c r="AXE98" s="663"/>
      <c r="AXF98" s="663"/>
      <c r="AXG98" s="663"/>
      <c r="AXH98" s="663"/>
      <c r="AXI98" s="663"/>
      <c r="AXJ98" s="663"/>
      <c r="AXK98" s="663"/>
      <c r="AXL98" s="663"/>
      <c r="AXM98" s="663"/>
      <c r="AXN98" s="663"/>
      <c r="AXO98" s="663"/>
      <c r="AXP98" s="663"/>
      <c r="AXQ98" s="663"/>
      <c r="AXR98" s="663"/>
      <c r="AXS98" s="663"/>
      <c r="AXT98" s="663"/>
      <c r="AXU98" s="663"/>
      <c r="AXV98" s="663"/>
      <c r="AXW98" s="663"/>
      <c r="AXX98" s="663"/>
      <c r="AXY98" s="663"/>
      <c r="AXZ98" s="663"/>
      <c r="AYA98" s="663"/>
      <c r="AYB98" s="663"/>
      <c r="AYC98" s="663"/>
      <c r="AYD98" s="663"/>
      <c r="AYE98" s="663"/>
      <c r="AYF98" s="663"/>
      <c r="AYG98" s="663"/>
      <c r="AYH98" s="663"/>
      <c r="AYI98" s="663"/>
      <c r="AYJ98" s="663"/>
      <c r="AYK98" s="663"/>
      <c r="AYL98" s="663"/>
      <c r="AYM98" s="663"/>
      <c r="AYN98" s="663"/>
      <c r="AYO98" s="663"/>
      <c r="AYP98" s="663"/>
      <c r="AYQ98" s="663"/>
      <c r="AYR98" s="663"/>
      <c r="AYS98" s="663"/>
      <c r="AYT98" s="663"/>
      <c r="AYU98" s="663"/>
      <c r="AYV98" s="663"/>
      <c r="AYW98" s="663"/>
      <c r="AYX98" s="663"/>
      <c r="AYY98" s="663"/>
      <c r="AYZ98" s="663"/>
      <c r="AZA98" s="663"/>
      <c r="AZB98" s="663"/>
      <c r="AZC98" s="663"/>
      <c r="AZD98" s="663"/>
      <c r="AZE98" s="663"/>
      <c r="AZF98" s="663"/>
      <c r="AZG98" s="663"/>
      <c r="AZH98" s="663"/>
      <c r="AZI98" s="663"/>
      <c r="AZJ98" s="663"/>
      <c r="AZK98" s="663"/>
      <c r="AZL98" s="663"/>
      <c r="AZM98" s="663"/>
      <c r="AZN98" s="663"/>
      <c r="AZO98" s="663"/>
      <c r="AZP98" s="663"/>
      <c r="AZQ98" s="663"/>
      <c r="AZR98" s="663"/>
      <c r="AZS98" s="663"/>
      <c r="AZT98" s="663"/>
      <c r="AZU98" s="663"/>
      <c r="AZV98" s="663"/>
      <c r="AZW98" s="663"/>
      <c r="AZX98" s="663"/>
      <c r="AZY98" s="663"/>
      <c r="AZZ98" s="663"/>
      <c r="BAA98" s="663"/>
      <c r="BAB98" s="663"/>
      <c r="BAC98" s="663"/>
      <c r="BAD98" s="663"/>
      <c r="BAE98" s="663"/>
      <c r="BAF98" s="663"/>
      <c r="BAG98" s="663"/>
      <c r="BAH98" s="663"/>
      <c r="BAI98" s="663"/>
      <c r="BAJ98" s="663"/>
      <c r="BAK98" s="663"/>
      <c r="BAL98" s="663"/>
      <c r="BAM98" s="663"/>
      <c r="BAN98" s="663"/>
    </row>
    <row r="99" spans="1:1392" s="640" customFormat="1" ht="30" customHeight="1" thickTop="1" thickBot="1">
      <c r="A99" s="699" t="s">
        <v>793</v>
      </c>
      <c r="B99" s="700" t="s">
        <v>382</v>
      </c>
      <c r="C99" s="700" t="s">
        <v>358</v>
      </c>
      <c r="D99" s="700" t="s">
        <v>358</v>
      </c>
      <c r="E99" s="700" t="s">
        <v>345</v>
      </c>
      <c r="F99" s="700"/>
      <c r="G99" s="700"/>
      <c r="H99" s="701" t="s">
        <v>2236</v>
      </c>
      <c r="I99" s="702">
        <v>28930059.199999999</v>
      </c>
      <c r="J99" s="702">
        <v>28930059.199999999</v>
      </c>
      <c r="K99" s="702">
        <v>0</v>
      </c>
      <c r="L99" s="702">
        <v>0</v>
      </c>
      <c r="M99" s="702"/>
      <c r="N99" s="702"/>
      <c r="O99" s="702"/>
      <c r="P99" s="702"/>
      <c r="Q99" s="702"/>
      <c r="R99" s="702"/>
      <c r="S99" s="702"/>
      <c r="T99" s="702"/>
      <c r="U99" s="702"/>
      <c r="V99" s="702"/>
      <c r="W99" s="702"/>
      <c r="X99" s="702"/>
      <c r="Y99" s="653">
        <f t="shared" si="46"/>
        <v>28930059.199999999</v>
      </c>
      <c r="Z99" s="653">
        <f t="shared" si="46"/>
        <v>28930059.199999999</v>
      </c>
      <c r="AA99" s="653">
        <f t="shared" si="46"/>
        <v>0</v>
      </c>
      <c r="AB99" s="653">
        <f t="shared" si="45"/>
        <v>0</v>
      </c>
      <c r="AC99" s="703"/>
      <c r="AD99" s="639"/>
      <c r="AE99" s="639"/>
      <c r="AF99" s="639"/>
      <c r="AG99" s="639"/>
      <c r="AH99" s="639"/>
      <c r="AI99" s="639"/>
      <c r="AJ99" s="639"/>
      <c r="AK99" s="639"/>
      <c r="AL99" s="639"/>
      <c r="AM99" s="639"/>
      <c r="AN99" s="639"/>
      <c r="AO99" s="639"/>
      <c r="AP99" s="639"/>
      <c r="AQ99" s="639"/>
      <c r="AR99" s="639"/>
      <c r="AS99" s="639"/>
      <c r="AT99" s="639"/>
      <c r="AU99" s="639"/>
      <c r="AV99" s="639"/>
    </row>
    <row r="100" spans="1:1392" s="640" customFormat="1" ht="30" customHeight="1" thickTop="1" thickBot="1">
      <c r="A100" s="699" t="s">
        <v>793</v>
      </c>
      <c r="B100" s="700" t="s">
        <v>382</v>
      </c>
      <c r="C100" s="700" t="s">
        <v>358</v>
      </c>
      <c r="D100" s="700" t="s">
        <v>358</v>
      </c>
      <c r="E100" s="700" t="s">
        <v>358</v>
      </c>
      <c r="F100" s="700"/>
      <c r="G100" s="700"/>
      <c r="H100" s="701" t="s">
        <v>2237</v>
      </c>
      <c r="I100" s="702">
        <v>147159487.16999999</v>
      </c>
      <c r="J100" s="702">
        <v>146159503.18000001</v>
      </c>
      <c r="K100" s="702">
        <v>59359534.57</v>
      </c>
      <c r="L100" s="702">
        <v>52871291</v>
      </c>
      <c r="M100" s="702"/>
      <c r="N100" s="702"/>
      <c r="O100" s="702"/>
      <c r="P100" s="702"/>
      <c r="Q100" s="702"/>
      <c r="R100" s="702"/>
      <c r="S100" s="702"/>
      <c r="T100" s="702"/>
      <c r="U100" s="702"/>
      <c r="V100" s="702"/>
      <c r="W100" s="702"/>
      <c r="X100" s="702"/>
      <c r="Y100" s="653">
        <f t="shared" si="46"/>
        <v>147159487.16999999</v>
      </c>
      <c r="Z100" s="653">
        <f t="shared" si="46"/>
        <v>146159503.18000001</v>
      </c>
      <c r="AA100" s="653">
        <f t="shared" si="46"/>
        <v>59359534.57</v>
      </c>
      <c r="AB100" s="653">
        <f t="shared" si="45"/>
        <v>52871291</v>
      </c>
      <c r="AC100" s="703"/>
      <c r="AD100" s="639"/>
      <c r="AE100" s="639"/>
      <c r="AF100" s="639"/>
      <c r="AG100" s="639"/>
      <c r="AH100" s="639"/>
      <c r="AI100" s="639"/>
      <c r="AJ100" s="639"/>
      <c r="AK100" s="639"/>
      <c r="AL100" s="639"/>
      <c r="AM100" s="639"/>
      <c r="AN100" s="639"/>
      <c r="AO100" s="639"/>
      <c r="AP100" s="639"/>
      <c r="AQ100" s="639"/>
      <c r="AR100" s="639"/>
      <c r="AS100" s="639"/>
      <c r="AT100" s="639"/>
      <c r="AU100" s="639"/>
      <c r="AV100" s="639"/>
    </row>
    <row r="101" spans="1:1392" s="640" customFormat="1" ht="30" customHeight="1" thickTop="1" thickBot="1">
      <c r="A101" s="699" t="s">
        <v>793</v>
      </c>
      <c r="B101" s="700" t="s">
        <v>382</v>
      </c>
      <c r="C101" s="700" t="s">
        <v>358</v>
      </c>
      <c r="D101" s="700" t="s">
        <v>358</v>
      </c>
      <c r="E101" s="700" t="s">
        <v>382</v>
      </c>
      <c r="F101" s="700"/>
      <c r="G101" s="700"/>
      <c r="H101" s="701" t="s">
        <v>2238</v>
      </c>
      <c r="I101" s="702">
        <v>1269119194.6700001</v>
      </c>
      <c r="J101" s="702">
        <v>220437440</v>
      </c>
      <c r="K101" s="702">
        <v>3975840</v>
      </c>
      <c r="L101" s="702">
        <v>0</v>
      </c>
      <c r="M101" s="702"/>
      <c r="N101" s="702"/>
      <c r="O101" s="702"/>
      <c r="P101" s="702"/>
      <c r="Q101" s="702"/>
      <c r="R101" s="702"/>
      <c r="S101" s="702"/>
      <c r="T101" s="702"/>
      <c r="U101" s="702"/>
      <c r="V101" s="702"/>
      <c r="W101" s="702"/>
      <c r="X101" s="702"/>
      <c r="Y101" s="653">
        <f t="shared" si="46"/>
        <v>1269119194.6700001</v>
      </c>
      <c r="Z101" s="653">
        <f t="shared" si="46"/>
        <v>220437440</v>
      </c>
      <c r="AA101" s="653">
        <f t="shared" si="46"/>
        <v>3975840</v>
      </c>
      <c r="AB101" s="653">
        <f t="shared" si="45"/>
        <v>0</v>
      </c>
      <c r="AC101" s="703"/>
      <c r="AD101" s="639"/>
      <c r="AE101" s="639"/>
      <c r="AF101" s="639"/>
      <c r="AG101" s="639"/>
      <c r="AH101" s="639"/>
      <c r="AI101" s="639"/>
      <c r="AJ101" s="639"/>
      <c r="AK101" s="639"/>
      <c r="AL101" s="639"/>
      <c r="AM101" s="639"/>
      <c r="AN101" s="639"/>
      <c r="AO101" s="639"/>
      <c r="AP101" s="639"/>
      <c r="AQ101" s="639"/>
      <c r="AR101" s="639"/>
      <c r="AS101" s="639"/>
      <c r="AT101" s="639"/>
      <c r="AU101" s="639"/>
      <c r="AV101" s="639"/>
    </row>
    <row r="102" spans="1:1392" s="640" customFormat="1" ht="30" customHeight="1" thickTop="1" thickBot="1">
      <c r="A102" s="699" t="s">
        <v>793</v>
      </c>
      <c r="B102" s="700" t="s">
        <v>382</v>
      </c>
      <c r="C102" s="700" t="s">
        <v>358</v>
      </c>
      <c r="D102" s="700" t="s">
        <v>358</v>
      </c>
      <c r="E102" s="700" t="s">
        <v>386</v>
      </c>
      <c r="F102" s="700"/>
      <c r="G102" s="700"/>
      <c r="H102" s="701" t="s">
        <v>2239</v>
      </c>
      <c r="I102" s="702">
        <v>722805703.98000002</v>
      </c>
      <c r="J102" s="702">
        <v>722805704</v>
      </c>
      <c r="K102" s="702">
        <v>588691384</v>
      </c>
      <c r="L102" s="702">
        <v>581362184</v>
      </c>
      <c r="M102" s="702"/>
      <c r="N102" s="702"/>
      <c r="O102" s="702"/>
      <c r="P102" s="702"/>
      <c r="Q102" s="702"/>
      <c r="R102" s="702"/>
      <c r="S102" s="702"/>
      <c r="T102" s="702"/>
      <c r="U102" s="702"/>
      <c r="V102" s="702"/>
      <c r="W102" s="702"/>
      <c r="X102" s="702"/>
      <c r="Y102" s="653">
        <f t="shared" si="46"/>
        <v>722805703.98000002</v>
      </c>
      <c r="Z102" s="653">
        <f t="shared" si="46"/>
        <v>722805704</v>
      </c>
      <c r="AA102" s="653">
        <f t="shared" si="46"/>
        <v>588691384</v>
      </c>
      <c r="AB102" s="653">
        <f t="shared" si="45"/>
        <v>581362184</v>
      </c>
      <c r="AC102" s="703"/>
      <c r="AD102" s="639"/>
      <c r="AE102" s="639"/>
      <c r="AF102" s="639"/>
      <c r="AG102" s="639"/>
      <c r="AH102" s="639"/>
      <c r="AI102" s="639"/>
      <c r="AJ102" s="639"/>
      <c r="AK102" s="639"/>
      <c r="AL102" s="639"/>
      <c r="AM102" s="639"/>
      <c r="AN102" s="639"/>
      <c r="AO102" s="639"/>
      <c r="AP102" s="639"/>
      <c r="AQ102" s="639"/>
      <c r="AR102" s="639"/>
      <c r="AS102" s="639"/>
      <c r="AT102" s="639"/>
      <c r="AU102" s="639"/>
      <c r="AV102" s="639"/>
    </row>
    <row r="103" spans="1:1392" s="640" customFormat="1" ht="30" customHeight="1" thickTop="1" thickBot="1">
      <c r="A103" s="699" t="s">
        <v>793</v>
      </c>
      <c r="B103" s="700" t="s">
        <v>382</v>
      </c>
      <c r="C103" s="700" t="s">
        <v>358</v>
      </c>
      <c r="D103" s="700" t="s">
        <v>358</v>
      </c>
      <c r="E103" s="700" t="s">
        <v>411</v>
      </c>
      <c r="F103" s="700"/>
      <c r="G103" s="700"/>
      <c r="H103" s="701" t="s">
        <v>2240</v>
      </c>
      <c r="I103" s="702">
        <v>11145526.390000001</v>
      </c>
      <c r="J103" s="702">
        <v>0</v>
      </c>
      <c r="K103" s="702">
        <v>0</v>
      </c>
      <c r="L103" s="702">
        <v>0</v>
      </c>
      <c r="M103" s="702"/>
      <c r="N103" s="702"/>
      <c r="O103" s="702"/>
      <c r="P103" s="702"/>
      <c r="Q103" s="702"/>
      <c r="R103" s="702"/>
      <c r="S103" s="702"/>
      <c r="T103" s="702"/>
      <c r="U103" s="702"/>
      <c r="V103" s="702"/>
      <c r="W103" s="702"/>
      <c r="X103" s="702"/>
      <c r="Y103" s="653">
        <f t="shared" si="46"/>
        <v>11145526.390000001</v>
      </c>
      <c r="Z103" s="653">
        <f t="shared" si="46"/>
        <v>0</v>
      </c>
      <c r="AA103" s="653">
        <f t="shared" si="46"/>
        <v>0</v>
      </c>
      <c r="AB103" s="653">
        <f t="shared" si="45"/>
        <v>0</v>
      </c>
      <c r="AC103" s="703"/>
      <c r="AD103" s="639"/>
      <c r="AE103" s="639"/>
      <c r="AF103" s="639"/>
      <c r="AG103" s="639"/>
      <c r="AH103" s="639"/>
      <c r="AI103" s="639"/>
      <c r="AJ103" s="639"/>
      <c r="AK103" s="639"/>
      <c r="AL103" s="639"/>
      <c r="AM103" s="639"/>
      <c r="AN103" s="639"/>
      <c r="AO103" s="639"/>
      <c r="AP103" s="639"/>
      <c r="AQ103" s="639"/>
      <c r="AR103" s="639"/>
      <c r="AS103" s="639"/>
      <c r="AT103" s="639"/>
      <c r="AU103" s="639"/>
      <c r="AV103" s="639"/>
    </row>
    <row r="104" spans="1:1392" s="640" customFormat="1" ht="30" customHeight="1" thickTop="1" thickBot="1">
      <c r="A104" s="699" t="s">
        <v>793</v>
      </c>
      <c r="B104" s="700" t="s">
        <v>382</v>
      </c>
      <c r="C104" s="700" t="s">
        <v>358</v>
      </c>
      <c r="D104" s="700" t="s">
        <v>358</v>
      </c>
      <c r="E104" s="700" t="s">
        <v>434</v>
      </c>
      <c r="F104" s="700"/>
      <c r="G104" s="700"/>
      <c r="H104" s="701" t="s">
        <v>2241</v>
      </c>
      <c r="I104" s="702">
        <v>44878800</v>
      </c>
      <c r="J104" s="702">
        <v>44878800</v>
      </c>
      <c r="K104" s="702">
        <v>9638400</v>
      </c>
      <c r="L104" s="702">
        <v>6425600</v>
      </c>
      <c r="M104" s="702"/>
      <c r="N104" s="702"/>
      <c r="O104" s="702"/>
      <c r="P104" s="702"/>
      <c r="Q104" s="702"/>
      <c r="R104" s="702"/>
      <c r="S104" s="702"/>
      <c r="T104" s="702"/>
      <c r="U104" s="702"/>
      <c r="V104" s="702"/>
      <c r="W104" s="702"/>
      <c r="X104" s="702"/>
      <c r="Y104" s="653">
        <f t="shared" si="46"/>
        <v>44878800</v>
      </c>
      <c r="Z104" s="653">
        <f t="shared" si="46"/>
        <v>44878800</v>
      </c>
      <c r="AA104" s="653">
        <f t="shared" si="46"/>
        <v>9638400</v>
      </c>
      <c r="AB104" s="653">
        <f t="shared" si="45"/>
        <v>6425600</v>
      </c>
      <c r="AC104" s="703"/>
      <c r="AD104" s="639"/>
      <c r="AE104" s="639"/>
      <c r="AF104" s="639"/>
      <c r="AG104" s="639"/>
      <c r="AH104" s="639"/>
      <c r="AI104" s="639"/>
      <c r="AJ104" s="639"/>
      <c r="AK104" s="639"/>
      <c r="AL104" s="639"/>
      <c r="AM104" s="639"/>
      <c r="AN104" s="639"/>
      <c r="AO104" s="639"/>
      <c r="AP104" s="639"/>
      <c r="AQ104" s="639"/>
      <c r="AR104" s="639"/>
      <c r="AS104" s="639"/>
      <c r="AT104" s="639"/>
      <c r="AU104" s="639"/>
      <c r="AV104" s="639"/>
    </row>
    <row r="105" spans="1:1392" s="640" customFormat="1" ht="30" customHeight="1" thickTop="1" thickBot="1">
      <c r="A105" s="699" t="s">
        <v>793</v>
      </c>
      <c r="B105" s="700" t="s">
        <v>382</v>
      </c>
      <c r="C105" s="700" t="s">
        <v>358</v>
      </c>
      <c r="D105" s="700" t="s">
        <v>358</v>
      </c>
      <c r="E105" s="700" t="s">
        <v>438</v>
      </c>
      <c r="F105" s="700"/>
      <c r="G105" s="700"/>
      <c r="H105" s="701" t="s">
        <v>2242</v>
      </c>
      <c r="I105" s="702">
        <v>1539850900.1400001</v>
      </c>
      <c r="J105" s="702">
        <v>1539850900.1400001</v>
      </c>
      <c r="K105" s="702">
        <v>289244327.06</v>
      </c>
      <c r="L105" s="702">
        <v>208113611.77000001</v>
      </c>
      <c r="M105" s="702"/>
      <c r="N105" s="702"/>
      <c r="O105" s="702"/>
      <c r="P105" s="702"/>
      <c r="Q105" s="702"/>
      <c r="R105" s="702"/>
      <c r="S105" s="702"/>
      <c r="T105" s="702"/>
      <c r="U105" s="702"/>
      <c r="V105" s="702"/>
      <c r="W105" s="702"/>
      <c r="X105" s="702"/>
      <c r="Y105" s="653">
        <f t="shared" si="46"/>
        <v>1539850900.1400001</v>
      </c>
      <c r="Z105" s="653">
        <f t="shared" si="46"/>
        <v>1539850900.1400001</v>
      </c>
      <c r="AA105" s="653">
        <f t="shared" si="46"/>
        <v>289244327.06</v>
      </c>
      <c r="AB105" s="653">
        <f t="shared" si="45"/>
        <v>208113611.77000001</v>
      </c>
      <c r="AC105" s="703"/>
      <c r="AD105" s="639"/>
      <c r="AE105" s="639"/>
      <c r="AF105" s="639"/>
      <c r="AG105" s="639"/>
      <c r="AH105" s="639"/>
      <c r="AI105" s="639"/>
      <c r="AJ105" s="639"/>
      <c r="AK105" s="639"/>
      <c r="AL105" s="639"/>
      <c r="AM105" s="639"/>
      <c r="AN105" s="639"/>
      <c r="AO105" s="639"/>
      <c r="AP105" s="639"/>
      <c r="AQ105" s="639"/>
      <c r="AR105" s="639"/>
      <c r="AS105" s="639"/>
      <c r="AT105" s="639"/>
      <c r="AU105" s="639"/>
      <c r="AV105" s="639"/>
    </row>
    <row r="106" spans="1:1392" s="685" customFormat="1" ht="24.75" customHeight="1" thickTop="1" thickBot="1">
      <c r="A106" s="696" t="s">
        <v>793</v>
      </c>
      <c r="B106" s="697" t="s">
        <v>382</v>
      </c>
      <c r="C106" s="697" t="s">
        <v>382</v>
      </c>
      <c r="D106" s="697"/>
      <c r="E106" s="697"/>
      <c r="F106" s="697"/>
      <c r="G106" s="697"/>
      <c r="H106" s="698" t="s">
        <v>2243</v>
      </c>
      <c r="I106" s="682">
        <v>404481588.11000001</v>
      </c>
      <c r="J106" s="682">
        <v>300209702.58999997</v>
      </c>
      <c r="K106" s="682">
        <v>0</v>
      </c>
      <c r="L106" s="682">
        <v>0</v>
      </c>
      <c r="M106" s="682"/>
      <c r="N106" s="682"/>
      <c r="O106" s="682"/>
      <c r="P106" s="682"/>
      <c r="Q106" s="682"/>
      <c r="R106" s="682"/>
      <c r="S106" s="682"/>
      <c r="T106" s="682"/>
      <c r="U106" s="682"/>
      <c r="V106" s="682"/>
      <c r="W106" s="682"/>
      <c r="X106" s="682"/>
      <c r="Y106" s="683">
        <f t="shared" si="46"/>
        <v>404481588.11000001</v>
      </c>
      <c r="Z106" s="683">
        <f t="shared" si="46"/>
        <v>300209702.58999997</v>
      </c>
      <c r="AA106" s="683">
        <f t="shared" si="46"/>
        <v>0</v>
      </c>
      <c r="AB106" s="683">
        <f t="shared" si="45"/>
        <v>0</v>
      </c>
      <c r="AC106" s="684"/>
      <c r="AD106" s="662"/>
      <c r="AE106" s="662"/>
      <c r="AF106" s="662"/>
      <c r="AG106" s="662"/>
      <c r="AH106" s="662"/>
      <c r="AI106" s="662"/>
      <c r="AJ106" s="662"/>
      <c r="AK106" s="662"/>
      <c r="AL106" s="662"/>
      <c r="AM106" s="662"/>
      <c r="AN106" s="662"/>
      <c r="AO106" s="662"/>
      <c r="AP106" s="662"/>
      <c r="AQ106" s="662"/>
      <c r="AR106" s="662"/>
      <c r="AS106" s="662"/>
      <c r="AT106" s="662"/>
      <c r="AU106" s="662"/>
      <c r="AV106" s="662"/>
      <c r="AW106" s="663"/>
      <c r="AX106" s="663"/>
      <c r="AY106" s="663"/>
      <c r="AZ106" s="663"/>
      <c r="BA106" s="663"/>
      <c r="BB106" s="663"/>
      <c r="BC106" s="663"/>
      <c r="BD106" s="663"/>
      <c r="BE106" s="663"/>
      <c r="BF106" s="663"/>
      <c r="BG106" s="663"/>
      <c r="BH106" s="663"/>
      <c r="BI106" s="663"/>
      <c r="BJ106" s="663"/>
      <c r="BK106" s="663"/>
      <c r="BL106" s="663"/>
      <c r="BM106" s="663"/>
      <c r="BN106" s="663"/>
      <c r="BO106" s="663"/>
      <c r="BP106" s="663"/>
      <c r="BQ106" s="663"/>
      <c r="BR106" s="663"/>
      <c r="BS106" s="663"/>
      <c r="BT106" s="663"/>
      <c r="BU106" s="663"/>
      <c r="BV106" s="663"/>
      <c r="BW106" s="663"/>
      <c r="BX106" s="663"/>
      <c r="BY106" s="663"/>
      <c r="BZ106" s="663"/>
      <c r="CA106" s="663"/>
      <c r="CB106" s="663"/>
      <c r="CC106" s="663"/>
      <c r="CD106" s="663"/>
      <c r="CE106" s="663"/>
      <c r="CF106" s="663"/>
      <c r="CG106" s="663"/>
      <c r="CH106" s="663"/>
      <c r="CI106" s="663"/>
      <c r="CJ106" s="663"/>
      <c r="CK106" s="663"/>
      <c r="CL106" s="663"/>
      <c r="CM106" s="663"/>
      <c r="CN106" s="663"/>
      <c r="CO106" s="663"/>
      <c r="CP106" s="663"/>
      <c r="CQ106" s="663"/>
      <c r="CR106" s="663"/>
      <c r="CS106" s="663"/>
      <c r="CT106" s="663"/>
      <c r="CU106" s="663"/>
      <c r="CV106" s="663"/>
      <c r="CW106" s="663"/>
      <c r="CX106" s="663"/>
      <c r="CY106" s="663"/>
      <c r="CZ106" s="663"/>
      <c r="DA106" s="663"/>
      <c r="DB106" s="663"/>
      <c r="DC106" s="663"/>
      <c r="DD106" s="663"/>
      <c r="DE106" s="663"/>
      <c r="DF106" s="663"/>
      <c r="DG106" s="663"/>
      <c r="DH106" s="663"/>
      <c r="DI106" s="663"/>
      <c r="DJ106" s="663"/>
      <c r="DK106" s="663"/>
      <c r="DL106" s="663"/>
      <c r="DM106" s="663"/>
      <c r="DN106" s="663"/>
      <c r="DO106" s="663"/>
      <c r="DP106" s="663"/>
      <c r="DQ106" s="663"/>
      <c r="DR106" s="663"/>
      <c r="DS106" s="663"/>
      <c r="DT106" s="663"/>
      <c r="DU106" s="663"/>
      <c r="DV106" s="663"/>
      <c r="DW106" s="663"/>
      <c r="DX106" s="663"/>
      <c r="DY106" s="663"/>
      <c r="DZ106" s="663"/>
      <c r="EA106" s="663"/>
      <c r="EB106" s="663"/>
      <c r="EC106" s="663"/>
      <c r="ED106" s="663"/>
      <c r="EE106" s="663"/>
      <c r="EF106" s="663"/>
      <c r="EG106" s="663"/>
      <c r="EH106" s="663"/>
      <c r="EI106" s="663"/>
      <c r="EJ106" s="663"/>
      <c r="EK106" s="663"/>
      <c r="EL106" s="663"/>
      <c r="EM106" s="663"/>
      <c r="EN106" s="663"/>
      <c r="EO106" s="663"/>
      <c r="EP106" s="663"/>
      <c r="EQ106" s="663"/>
      <c r="ER106" s="663"/>
      <c r="ES106" s="663"/>
      <c r="ET106" s="663"/>
      <c r="EU106" s="663"/>
      <c r="EV106" s="663"/>
      <c r="EW106" s="663"/>
      <c r="EX106" s="663"/>
      <c r="EY106" s="663"/>
      <c r="EZ106" s="663"/>
      <c r="FA106" s="663"/>
      <c r="FB106" s="663"/>
      <c r="FC106" s="663"/>
      <c r="FD106" s="663"/>
      <c r="FE106" s="663"/>
      <c r="FF106" s="663"/>
      <c r="FG106" s="663"/>
      <c r="FH106" s="663"/>
      <c r="FI106" s="663"/>
      <c r="FJ106" s="663"/>
      <c r="FK106" s="663"/>
      <c r="FL106" s="663"/>
      <c r="FM106" s="663"/>
      <c r="FN106" s="663"/>
      <c r="FO106" s="663"/>
      <c r="FP106" s="663"/>
      <c r="FQ106" s="663"/>
      <c r="FR106" s="663"/>
      <c r="FS106" s="663"/>
      <c r="FT106" s="663"/>
      <c r="FU106" s="663"/>
      <c r="FV106" s="663"/>
      <c r="FW106" s="663"/>
      <c r="FX106" s="663"/>
      <c r="FY106" s="663"/>
      <c r="FZ106" s="663"/>
      <c r="GA106" s="663"/>
      <c r="GB106" s="663"/>
      <c r="GC106" s="663"/>
      <c r="GD106" s="663"/>
      <c r="GE106" s="663"/>
      <c r="GF106" s="663"/>
      <c r="GG106" s="663"/>
      <c r="GH106" s="663"/>
      <c r="GI106" s="663"/>
      <c r="GJ106" s="663"/>
      <c r="GK106" s="663"/>
      <c r="GL106" s="663"/>
      <c r="GM106" s="663"/>
      <c r="GN106" s="663"/>
      <c r="GO106" s="663"/>
      <c r="GP106" s="663"/>
      <c r="GQ106" s="663"/>
      <c r="GR106" s="663"/>
      <c r="GS106" s="663"/>
      <c r="GT106" s="663"/>
      <c r="GU106" s="663"/>
      <c r="GV106" s="663"/>
      <c r="GW106" s="663"/>
      <c r="GX106" s="663"/>
      <c r="GY106" s="663"/>
      <c r="GZ106" s="663"/>
      <c r="HA106" s="663"/>
      <c r="HB106" s="663"/>
      <c r="HC106" s="663"/>
      <c r="HD106" s="663"/>
      <c r="HE106" s="663"/>
      <c r="HF106" s="663"/>
      <c r="HG106" s="663"/>
      <c r="HH106" s="663"/>
      <c r="HI106" s="663"/>
      <c r="HJ106" s="663"/>
      <c r="HK106" s="663"/>
      <c r="HL106" s="663"/>
      <c r="HM106" s="663"/>
      <c r="HN106" s="663"/>
      <c r="HO106" s="663"/>
      <c r="HP106" s="663"/>
      <c r="HQ106" s="663"/>
      <c r="HR106" s="663"/>
      <c r="HS106" s="663"/>
      <c r="HT106" s="663"/>
      <c r="HU106" s="663"/>
      <c r="HV106" s="663"/>
      <c r="HW106" s="663"/>
      <c r="HX106" s="663"/>
      <c r="HY106" s="663"/>
      <c r="HZ106" s="663"/>
      <c r="IA106" s="663"/>
      <c r="IB106" s="663"/>
      <c r="IC106" s="663"/>
      <c r="ID106" s="663"/>
      <c r="IE106" s="663"/>
      <c r="IF106" s="663"/>
      <c r="IG106" s="663"/>
      <c r="IH106" s="663"/>
      <c r="II106" s="663"/>
      <c r="IJ106" s="663"/>
      <c r="IK106" s="663"/>
      <c r="IL106" s="663"/>
      <c r="IM106" s="663"/>
      <c r="IN106" s="663"/>
      <c r="IO106" s="663"/>
      <c r="IP106" s="663"/>
      <c r="IQ106" s="663"/>
      <c r="IR106" s="663"/>
      <c r="IS106" s="663"/>
      <c r="IT106" s="663"/>
      <c r="IU106" s="663"/>
      <c r="IV106" s="663"/>
      <c r="IW106" s="663"/>
      <c r="IX106" s="663"/>
      <c r="IY106" s="663"/>
      <c r="IZ106" s="663"/>
      <c r="JA106" s="663"/>
      <c r="JB106" s="663"/>
      <c r="JC106" s="663"/>
      <c r="JD106" s="663"/>
      <c r="JE106" s="663"/>
      <c r="JF106" s="663"/>
      <c r="JG106" s="663"/>
      <c r="JH106" s="663"/>
      <c r="JI106" s="663"/>
      <c r="JJ106" s="663"/>
      <c r="JK106" s="663"/>
      <c r="JL106" s="663"/>
      <c r="JM106" s="663"/>
      <c r="JN106" s="663"/>
      <c r="JO106" s="663"/>
      <c r="JP106" s="663"/>
      <c r="JQ106" s="663"/>
      <c r="JR106" s="663"/>
      <c r="JS106" s="663"/>
      <c r="JT106" s="663"/>
      <c r="JU106" s="663"/>
      <c r="JV106" s="663"/>
      <c r="JW106" s="663"/>
      <c r="JX106" s="663"/>
      <c r="JY106" s="663"/>
      <c r="JZ106" s="663"/>
      <c r="KA106" s="663"/>
      <c r="KB106" s="663"/>
      <c r="KC106" s="663"/>
      <c r="KD106" s="663"/>
      <c r="KE106" s="663"/>
      <c r="KF106" s="663"/>
      <c r="KG106" s="663"/>
      <c r="KH106" s="663"/>
      <c r="KI106" s="663"/>
      <c r="KJ106" s="663"/>
      <c r="KK106" s="663"/>
      <c r="KL106" s="663"/>
      <c r="KM106" s="663"/>
      <c r="KN106" s="663"/>
      <c r="KO106" s="663"/>
      <c r="KP106" s="663"/>
      <c r="KQ106" s="663"/>
      <c r="KR106" s="663"/>
      <c r="KS106" s="663"/>
      <c r="KT106" s="663"/>
      <c r="KU106" s="663"/>
      <c r="KV106" s="663"/>
      <c r="KW106" s="663"/>
      <c r="KX106" s="663"/>
      <c r="KY106" s="663"/>
      <c r="KZ106" s="663"/>
      <c r="LA106" s="663"/>
      <c r="LB106" s="663"/>
      <c r="LC106" s="663"/>
      <c r="LD106" s="663"/>
      <c r="LE106" s="663"/>
      <c r="LF106" s="663"/>
      <c r="LG106" s="663"/>
      <c r="LH106" s="663"/>
      <c r="LI106" s="663"/>
      <c r="LJ106" s="663"/>
      <c r="LK106" s="663"/>
      <c r="LL106" s="663"/>
      <c r="LM106" s="663"/>
      <c r="LN106" s="663"/>
      <c r="LO106" s="663"/>
      <c r="LP106" s="663"/>
      <c r="LQ106" s="663"/>
      <c r="LR106" s="663"/>
      <c r="LS106" s="663"/>
      <c r="LT106" s="663"/>
      <c r="LU106" s="663"/>
      <c r="LV106" s="663"/>
      <c r="LW106" s="663"/>
      <c r="LX106" s="663"/>
      <c r="LY106" s="663"/>
      <c r="LZ106" s="663"/>
      <c r="MA106" s="663"/>
      <c r="MB106" s="663"/>
      <c r="MC106" s="663"/>
      <c r="MD106" s="663"/>
      <c r="ME106" s="663"/>
      <c r="MF106" s="663"/>
      <c r="MG106" s="663"/>
      <c r="MH106" s="663"/>
      <c r="MI106" s="663"/>
      <c r="MJ106" s="663"/>
      <c r="MK106" s="663"/>
      <c r="ML106" s="663"/>
      <c r="MM106" s="663"/>
      <c r="MN106" s="663"/>
      <c r="MO106" s="663"/>
      <c r="MP106" s="663"/>
      <c r="MQ106" s="663"/>
      <c r="MR106" s="663"/>
      <c r="MS106" s="663"/>
      <c r="MT106" s="663"/>
      <c r="MU106" s="663"/>
      <c r="MV106" s="663"/>
      <c r="MW106" s="663"/>
      <c r="MX106" s="663"/>
      <c r="MY106" s="663"/>
      <c r="MZ106" s="663"/>
      <c r="NA106" s="663"/>
      <c r="NB106" s="663"/>
      <c r="NC106" s="663"/>
      <c r="ND106" s="663"/>
      <c r="NE106" s="663"/>
      <c r="NF106" s="663"/>
      <c r="NG106" s="663"/>
      <c r="NH106" s="663"/>
      <c r="NI106" s="663"/>
      <c r="NJ106" s="663"/>
      <c r="NK106" s="663"/>
      <c r="NL106" s="663"/>
      <c r="NM106" s="663"/>
      <c r="NN106" s="663"/>
      <c r="NO106" s="663"/>
      <c r="NP106" s="663"/>
      <c r="NQ106" s="663"/>
      <c r="NR106" s="663"/>
      <c r="NS106" s="663"/>
      <c r="NT106" s="663"/>
      <c r="NU106" s="663"/>
      <c r="NV106" s="663"/>
      <c r="NW106" s="663"/>
      <c r="NX106" s="663"/>
      <c r="NY106" s="663"/>
      <c r="NZ106" s="663"/>
      <c r="OA106" s="663"/>
      <c r="OB106" s="663"/>
      <c r="OC106" s="663"/>
      <c r="OD106" s="663"/>
      <c r="OE106" s="663"/>
      <c r="OF106" s="663"/>
      <c r="OG106" s="663"/>
      <c r="OH106" s="663"/>
      <c r="OI106" s="663"/>
      <c r="OJ106" s="663"/>
      <c r="OK106" s="663"/>
      <c r="OL106" s="663"/>
      <c r="OM106" s="663"/>
      <c r="ON106" s="663"/>
      <c r="OO106" s="663"/>
      <c r="OP106" s="663"/>
      <c r="OQ106" s="663"/>
      <c r="OR106" s="663"/>
      <c r="OS106" s="663"/>
      <c r="OT106" s="663"/>
      <c r="OU106" s="663"/>
      <c r="OV106" s="663"/>
      <c r="OW106" s="663"/>
      <c r="OX106" s="663"/>
      <c r="OY106" s="663"/>
      <c r="OZ106" s="663"/>
      <c r="PA106" s="663"/>
      <c r="PB106" s="663"/>
      <c r="PC106" s="663"/>
      <c r="PD106" s="663"/>
      <c r="PE106" s="663"/>
      <c r="PF106" s="663"/>
      <c r="PG106" s="663"/>
      <c r="PH106" s="663"/>
      <c r="PI106" s="663"/>
      <c r="PJ106" s="663"/>
      <c r="PK106" s="663"/>
      <c r="PL106" s="663"/>
      <c r="PM106" s="663"/>
      <c r="PN106" s="663"/>
      <c r="PO106" s="663"/>
      <c r="PP106" s="663"/>
      <c r="PQ106" s="663"/>
      <c r="PR106" s="663"/>
      <c r="PS106" s="663"/>
      <c r="PT106" s="663"/>
      <c r="PU106" s="663"/>
      <c r="PV106" s="663"/>
      <c r="PW106" s="663"/>
      <c r="PX106" s="663"/>
      <c r="PY106" s="663"/>
      <c r="PZ106" s="663"/>
      <c r="QA106" s="663"/>
      <c r="QB106" s="663"/>
      <c r="QC106" s="663"/>
      <c r="QD106" s="663"/>
      <c r="QE106" s="663"/>
      <c r="QF106" s="663"/>
      <c r="QG106" s="663"/>
      <c r="QH106" s="663"/>
      <c r="QI106" s="663"/>
      <c r="QJ106" s="663"/>
      <c r="QK106" s="663"/>
      <c r="QL106" s="663"/>
      <c r="QM106" s="663"/>
      <c r="QN106" s="663"/>
      <c r="QO106" s="663"/>
      <c r="QP106" s="663"/>
      <c r="QQ106" s="663"/>
      <c r="QR106" s="663"/>
      <c r="QS106" s="663"/>
      <c r="QT106" s="663"/>
      <c r="QU106" s="663"/>
      <c r="QV106" s="663"/>
      <c r="QW106" s="663"/>
      <c r="QX106" s="663"/>
      <c r="QY106" s="663"/>
      <c r="QZ106" s="663"/>
      <c r="RA106" s="663"/>
      <c r="RB106" s="663"/>
      <c r="RC106" s="663"/>
      <c r="RD106" s="663"/>
      <c r="RE106" s="663"/>
      <c r="RF106" s="663"/>
      <c r="RG106" s="663"/>
      <c r="RH106" s="663"/>
      <c r="RI106" s="663"/>
      <c r="RJ106" s="663"/>
      <c r="RK106" s="663"/>
      <c r="RL106" s="663"/>
      <c r="RM106" s="663"/>
      <c r="RN106" s="663"/>
      <c r="RO106" s="663"/>
      <c r="RP106" s="663"/>
      <c r="RQ106" s="663"/>
      <c r="RR106" s="663"/>
      <c r="RS106" s="663"/>
      <c r="RT106" s="663"/>
      <c r="RU106" s="663"/>
      <c r="RV106" s="663"/>
      <c r="RW106" s="663"/>
      <c r="RX106" s="663"/>
      <c r="RY106" s="663"/>
      <c r="RZ106" s="663"/>
      <c r="SA106" s="663"/>
      <c r="SB106" s="663"/>
      <c r="SC106" s="663"/>
      <c r="SD106" s="663"/>
      <c r="SE106" s="663"/>
      <c r="SF106" s="663"/>
      <c r="SG106" s="663"/>
      <c r="SH106" s="663"/>
      <c r="SI106" s="663"/>
      <c r="SJ106" s="663"/>
      <c r="SK106" s="663"/>
      <c r="SL106" s="663"/>
      <c r="SM106" s="663"/>
      <c r="SN106" s="663"/>
      <c r="SO106" s="663"/>
      <c r="SP106" s="663"/>
      <c r="SQ106" s="663"/>
      <c r="SR106" s="663"/>
      <c r="SS106" s="663"/>
      <c r="ST106" s="663"/>
      <c r="SU106" s="663"/>
      <c r="SV106" s="663"/>
      <c r="SW106" s="663"/>
      <c r="SX106" s="663"/>
      <c r="SY106" s="663"/>
      <c r="SZ106" s="663"/>
      <c r="TA106" s="663"/>
      <c r="TB106" s="663"/>
      <c r="TC106" s="663"/>
      <c r="TD106" s="663"/>
      <c r="TE106" s="663"/>
      <c r="TF106" s="663"/>
      <c r="TG106" s="663"/>
      <c r="TH106" s="663"/>
      <c r="TI106" s="663"/>
      <c r="TJ106" s="663"/>
      <c r="TK106" s="663"/>
      <c r="TL106" s="663"/>
      <c r="TM106" s="663"/>
      <c r="TN106" s="663"/>
      <c r="TO106" s="663"/>
      <c r="TP106" s="663"/>
      <c r="TQ106" s="663"/>
      <c r="TR106" s="663"/>
      <c r="TS106" s="663"/>
      <c r="TT106" s="663"/>
      <c r="TU106" s="663"/>
      <c r="TV106" s="663"/>
      <c r="TW106" s="663"/>
      <c r="TX106" s="663"/>
      <c r="TY106" s="663"/>
      <c r="TZ106" s="663"/>
      <c r="UA106" s="663"/>
      <c r="UB106" s="663"/>
      <c r="UC106" s="663"/>
      <c r="UD106" s="663"/>
      <c r="UE106" s="663"/>
      <c r="UF106" s="663"/>
      <c r="UG106" s="663"/>
      <c r="UH106" s="663"/>
      <c r="UI106" s="663"/>
      <c r="UJ106" s="663"/>
      <c r="UK106" s="663"/>
      <c r="UL106" s="663"/>
      <c r="UM106" s="663"/>
      <c r="UN106" s="663"/>
      <c r="UO106" s="663"/>
      <c r="UP106" s="663"/>
      <c r="UQ106" s="663"/>
      <c r="UR106" s="663"/>
      <c r="US106" s="663"/>
      <c r="UT106" s="663"/>
      <c r="UU106" s="663"/>
      <c r="UV106" s="663"/>
      <c r="UW106" s="663"/>
      <c r="UX106" s="663"/>
      <c r="UY106" s="663"/>
      <c r="UZ106" s="663"/>
      <c r="VA106" s="663"/>
      <c r="VB106" s="663"/>
      <c r="VC106" s="663"/>
      <c r="VD106" s="663"/>
      <c r="VE106" s="663"/>
      <c r="VF106" s="663"/>
      <c r="VG106" s="663"/>
      <c r="VH106" s="663"/>
      <c r="VI106" s="663"/>
      <c r="VJ106" s="663"/>
      <c r="VK106" s="663"/>
      <c r="VL106" s="663"/>
      <c r="VM106" s="663"/>
      <c r="VN106" s="663"/>
      <c r="VO106" s="663"/>
      <c r="VP106" s="663"/>
      <c r="VQ106" s="663"/>
      <c r="VR106" s="663"/>
      <c r="VS106" s="663"/>
      <c r="VT106" s="663"/>
      <c r="VU106" s="663"/>
      <c r="VV106" s="663"/>
      <c r="VW106" s="663"/>
      <c r="VX106" s="663"/>
      <c r="VY106" s="663"/>
      <c r="VZ106" s="663"/>
      <c r="WA106" s="663"/>
      <c r="WB106" s="663"/>
      <c r="WC106" s="663"/>
      <c r="WD106" s="663"/>
      <c r="WE106" s="663"/>
      <c r="WF106" s="663"/>
      <c r="WG106" s="663"/>
      <c r="WH106" s="663"/>
      <c r="WI106" s="663"/>
      <c r="WJ106" s="663"/>
      <c r="WK106" s="663"/>
      <c r="WL106" s="663"/>
      <c r="WM106" s="663"/>
      <c r="WN106" s="663"/>
      <c r="WO106" s="663"/>
      <c r="WP106" s="663"/>
      <c r="WQ106" s="663"/>
      <c r="WR106" s="663"/>
      <c r="WS106" s="663"/>
      <c r="WT106" s="663"/>
      <c r="WU106" s="663"/>
      <c r="WV106" s="663"/>
      <c r="WW106" s="663"/>
      <c r="WX106" s="663"/>
      <c r="WY106" s="663"/>
      <c r="WZ106" s="663"/>
      <c r="XA106" s="663"/>
      <c r="XB106" s="663"/>
      <c r="XC106" s="663"/>
      <c r="XD106" s="663"/>
      <c r="XE106" s="663"/>
      <c r="XF106" s="663"/>
      <c r="XG106" s="663"/>
      <c r="XH106" s="663"/>
      <c r="XI106" s="663"/>
      <c r="XJ106" s="663"/>
      <c r="XK106" s="663"/>
      <c r="XL106" s="663"/>
      <c r="XM106" s="663"/>
      <c r="XN106" s="663"/>
      <c r="XO106" s="663"/>
      <c r="XP106" s="663"/>
      <c r="XQ106" s="663"/>
      <c r="XR106" s="663"/>
      <c r="XS106" s="663"/>
      <c r="XT106" s="663"/>
      <c r="XU106" s="663"/>
      <c r="XV106" s="663"/>
      <c r="XW106" s="663"/>
      <c r="XX106" s="663"/>
      <c r="XY106" s="663"/>
      <c r="XZ106" s="663"/>
      <c r="YA106" s="663"/>
      <c r="YB106" s="663"/>
      <c r="YC106" s="663"/>
      <c r="YD106" s="663"/>
      <c r="YE106" s="663"/>
      <c r="YF106" s="663"/>
      <c r="YG106" s="663"/>
      <c r="YH106" s="663"/>
      <c r="YI106" s="663"/>
      <c r="YJ106" s="663"/>
      <c r="YK106" s="663"/>
      <c r="YL106" s="663"/>
      <c r="YM106" s="663"/>
      <c r="YN106" s="663"/>
      <c r="YO106" s="663"/>
      <c r="YP106" s="663"/>
      <c r="YQ106" s="663"/>
      <c r="YR106" s="663"/>
      <c r="YS106" s="663"/>
      <c r="YT106" s="663"/>
      <c r="YU106" s="663"/>
      <c r="YV106" s="663"/>
      <c r="YW106" s="663"/>
      <c r="YX106" s="663"/>
      <c r="YY106" s="663"/>
      <c r="YZ106" s="663"/>
      <c r="ZA106" s="663"/>
      <c r="ZB106" s="663"/>
      <c r="ZC106" s="663"/>
      <c r="ZD106" s="663"/>
      <c r="ZE106" s="663"/>
      <c r="ZF106" s="663"/>
      <c r="ZG106" s="663"/>
      <c r="ZH106" s="663"/>
      <c r="ZI106" s="663"/>
      <c r="ZJ106" s="663"/>
      <c r="ZK106" s="663"/>
      <c r="ZL106" s="663"/>
      <c r="ZM106" s="663"/>
      <c r="ZN106" s="663"/>
      <c r="ZO106" s="663"/>
      <c r="ZP106" s="663"/>
      <c r="ZQ106" s="663"/>
      <c r="ZR106" s="663"/>
      <c r="ZS106" s="663"/>
      <c r="ZT106" s="663"/>
      <c r="ZU106" s="663"/>
      <c r="ZV106" s="663"/>
      <c r="ZW106" s="663"/>
      <c r="ZX106" s="663"/>
      <c r="ZY106" s="663"/>
      <c r="ZZ106" s="663"/>
      <c r="AAA106" s="663"/>
      <c r="AAB106" s="663"/>
      <c r="AAC106" s="663"/>
      <c r="AAD106" s="663"/>
      <c r="AAE106" s="663"/>
      <c r="AAF106" s="663"/>
      <c r="AAG106" s="663"/>
      <c r="AAH106" s="663"/>
      <c r="AAI106" s="663"/>
      <c r="AAJ106" s="663"/>
      <c r="AAK106" s="663"/>
      <c r="AAL106" s="663"/>
      <c r="AAM106" s="663"/>
      <c r="AAN106" s="663"/>
      <c r="AAO106" s="663"/>
      <c r="AAP106" s="663"/>
      <c r="AAQ106" s="663"/>
      <c r="AAR106" s="663"/>
      <c r="AAS106" s="663"/>
      <c r="AAT106" s="663"/>
      <c r="AAU106" s="663"/>
      <c r="AAV106" s="663"/>
      <c r="AAW106" s="663"/>
      <c r="AAX106" s="663"/>
      <c r="AAY106" s="663"/>
      <c r="AAZ106" s="663"/>
      <c r="ABA106" s="663"/>
      <c r="ABB106" s="663"/>
      <c r="ABC106" s="663"/>
      <c r="ABD106" s="663"/>
      <c r="ABE106" s="663"/>
      <c r="ABF106" s="663"/>
      <c r="ABG106" s="663"/>
      <c r="ABH106" s="663"/>
      <c r="ABI106" s="663"/>
      <c r="ABJ106" s="663"/>
      <c r="ABK106" s="663"/>
      <c r="ABL106" s="663"/>
      <c r="ABM106" s="663"/>
      <c r="ABN106" s="663"/>
      <c r="ABO106" s="663"/>
      <c r="ABP106" s="663"/>
      <c r="ABQ106" s="663"/>
      <c r="ABR106" s="663"/>
      <c r="ABS106" s="663"/>
      <c r="ABT106" s="663"/>
      <c r="ABU106" s="663"/>
      <c r="ABV106" s="663"/>
      <c r="ABW106" s="663"/>
      <c r="ABX106" s="663"/>
      <c r="ABY106" s="663"/>
      <c r="ABZ106" s="663"/>
      <c r="ACA106" s="663"/>
      <c r="ACB106" s="663"/>
      <c r="ACC106" s="663"/>
      <c r="ACD106" s="663"/>
      <c r="ACE106" s="663"/>
      <c r="ACF106" s="663"/>
      <c r="ACG106" s="663"/>
      <c r="ACH106" s="663"/>
      <c r="ACI106" s="663"/>
      <c r="ACJ106" s="663"/>
      <c r="ACK106" s="663"/>
      <c r="ACL106" s="663"/>
      <c r="ACM106" s="663"/>
      <c r="ACN106" s="663"/>
      <c r="ACO106" s="663"/>
      <c r="ACP106" s="663"/>
      <c r="ACQ106" s="663"/>
      <c r="ACR106" s="663"/>
      <c r="ACS106" s="663"/>
      <c r="ACT106" s="663"/>
      <c r="ACU106" s="663"/>
      <c r="ACV106" s="663"/>
      <c r="ACW106" s="663"/>
      <c r="ACX106" s="663"/>
      <c r="ACY106" s="663"/>
      <c r="ACZ106" s="663"/>
      <c r="ADA106" s="663"/>
      <c r="ADB106" s="663"/>
      <c r="ADC106" s="663"/>
      <c r="ADD106" s="663"/>
      <c r="ADE106" s="663"/>
      <c r="ADF106" s="663"/>
      <c r="ADG106" s="663"/>
      <c r="ADH106" s="663"/>
      <c r="ADI106" s="663"/>
      <c r="ADJ106" s="663"/>
      <c r="ADK106" s="663"/>
      <c r="ADL106" s="663"/>
      <c r="ADM106" s="663"/>
      <c r="ADN106" s="663"/>
      <c r="ADO106" s="663"/>
      <c r="ADP106" s="663"/>
      <c r="ADQ106" s="663"/>
      <c r="ADR106" s="663"/>
      <c r="ADS106" s="663"/>
      <c r="ADT106" s="663"/>
      <c r="ADU106" s="663"/>
      <c r="ADV106" s="663"/>
      <c r="ADW106" s="663"/>
      <c r="ADX106" s="663"/>
      <c r="ADY106" s="663"/>
      <c r="ADZ106" s="663"/>
      <c r="AEA106" s="663"/>
      <c r="AEB106" s="663"/>
      <c r="AEC106" s="663"/>
      <c r="AED106" s="663"/>
      <c r="AEE106" s="663"/>
      <c r="AEF106" s="663"/>
      <c r="AEG106" s="663"/>
      <c r="AEH106" s="663"/>
      <c r="AEI106" s="663"/>
      <c r="AEJ106" s="663"/>
      <c r="AEK106" s="663"/>
      <c r="AEL106" s="663"/>
      <c r="AEM106" s="663"/>
      <c r="AEN106" s="663"/>
      <c r="AEO106" s="663"/>
      <c r="AEP106" s="663"/>
      <c r="AEQ106" s="663"/>
      <c r="AER106" s="663"/>
      <c r="AES106" s="663"/>
      <c r="AET106" s="663"/>
      <c r="AEU106" s="663"/>
      <c r="AEV106" s="663"/>
      <c r="AEW106" s="663"/>
      <c r="AEX106" s="663"/>
      <c r="AEY106" s="663"/>
      <c r="AEZ106" s="663"/>
      <c r="AFA106" s="663"/>
      <c r="AFB106" s="663"/>
      <c r="AFC106" s="663"/>
      <c r="AFD106" s="663"/>
      <c r="AFE106" s="663"/>
      <c r="AFF106" s="663"/>
      <c r="AFG106" s="663"/>
      <c r="AFH106" s="663"/>
      <c r="AFI106" s="663"/>
      <c r="AFJ106" s="663"/>
      <c r="AFK106" s="663"/>
      <c r="AFL106" s="663"/>
      <c r="AFM106" s="663"/>
      <c r="AFN106" s="663"/>
      <c r="AFO106" s="663"/>
      <c r="AFP106" s="663"/>
      <c r="AFQ106" s="663"/>
      <c r="AFR106" s="663"/>
      <c r="AFS106" s="663"/>
      <c r="AFT106" s="663"/>
      <c r="AFU106" s="663"/>
      <c r="AFV106" s="663"/>
      <c r="AFW106" s="663"/>
      <c r="AFX106" s="663"/>
      <c r="AFY106" s="663"/>
      <c r="AFZ106" s="663"/>
      <c r="AGA106" s="663"/>
      <c r="AGB106" s="663"/>
      <c r="AGC106" s="663"/>
      <c r="AGD106" s="663"/>
      <c r="AGE106" s="663"/>
      <c r="AGF106" s="663"/>
      <c r="AGG106" s="663"/>
      <c r="AGH106" s="663"/>
      <c r="AGI106" s="663"/>
      <c r="AGJ106" s="663"/>
      <c r="AGK106" s="663"/>
      <c r="AGL106" s="663"/>
      <c r="AGM106" s="663"/>
      <c r="AGN106" s="663"/>
      <c r="AGO106" s="663"/>
      <c r="AGP106" s="663"/>
      <c r="AGQ106" s="663"/>
      <c r="AGR106" s="663"/>
      <c r="AGS106" s="663"/>
      <c r="AGT106" s="663"/>
      <c r="AGU106" s="663"/>
      <c r="AGV106" s="663"/>
      <c r="AGW106" s="663"/>
      <c r="AGX106" s="663"/>
      <c r="AGY106" s="663"/>
      <c r="AGZ106" s="663"/>
      <c r="AHA106" s="663"/>
      <c r="AHB106" s="663"/>
      <c r="AHC106" s="663"/>
      <c r="AHD106" s="663"/>
      <c r="AHE106" s="663"/>
      <c r="AHF106" s="663"/>
      <c r="AHG106" s="663"/>
      <c r="AHH106" s="663"/>
      <c r="AHI106" s="663"/>
      <c r="AHJ106" s="663"/>
      <c r="AHK106" s="663"/>
      <c r="AHL106" s="663"/>
      <c r="AHM106" s="663"/>
      <c r="AHN106" s="663"/>
      <c r="AHO106" s="663"/>
      <c r="AHP106" s="663"/>
      <c r="AHQ106" s="663"/>
      <c r="AHR106" s="663"/>
      <c r="AHS106" s="663"/>
      <c r="AHT106" s="663"/>
      <c r="AHU106" s="663"/>
      <c r="AHV106" s="663"/>
      <c r="AHW106" s="663"/>
      <c r="AHX106" s="663"/>
      <c r="AHY106" s="663"/>
      <c r="AHZ106" s="663"/>
      <c r="AIA106" s="663"/>
      <c r="AIB106" s="663"/>
      <c r="AIC106" s="663"/>
      <c r="AID106" s="663"/>
      <c r="AIE106" s="663"/>
      <c r="AIF106" s="663"/>
      <c r="AIG106" s="663"/>
      <c r="AIH106" s="663"/>
      <c r="AII106" s="663"/>
      <c r="AIJ106" s="663"/>
      <c r="AIK106" s="663"/>
      <c r="AIL106" s="663"/>
      <c r="AIM106" s="663"/>
      <c r="AIN106" s="663"/>
      <c r="AIO106" s="663"/>
      <c r="AIP106" s="663"/>
      <c r="AIQ106" s="663"/>
      <c r="AIR106" s="663"/>
      <c r="AIS106" s="663"/>
      <c r="AIT106" s="663"/>
      <c r="AIU106" s="663"/>
      <c r="AIV106" s="663"/>
      <c r="AIW106" s="663"/>
      <c r="AIX106" s="663"/>
      <c r="AIY106" s="663"/>
      <c r="AIZ106" s="663"/>
      <c r="AJA106" s="663"/>
      <c r="AJB106" s="663"/>
      <c r="AJC106" s="663"/>
      <c r="AJD106" s="663"/>
      <c r="AJE106" s="663"/>
      <c r="AJF106" s="663"/>
      <c r="AJG106" s="663"/>
      <c r="AJH106" s="663"/>
      <c r="AJI106" s="663"/>
      <c r="AJJ106" s="663"/>
      <c r="AJK106" s="663"/>
      <c r="AJL106" s="663"/>
      <c r="AJM106" s="663"/>
      <c r="AJN106" s="663"/>
      <c r="AJO106" s="663"/>
      <c r="AJP106" s="663"/>
      <c r="AJQ106" s="663"/>
      <c r="AJR106" s="663"/>
      <c r="AJS106" s="663"/>
      <c r="AJT106" s="663"/>
      <c r="AJU106" s="663"/>
      <c r="AJV106" s="663"/>
      <c r="AJW106" s="663"/>
      <c r="AJX106" s="663"/>
      <c r="AJY106" s="663"/>
      <c r="AJZ106" s="663"/>
      <c r="AKA106" s="663"/>
      <c r="AKB106" s="663"/>
      <c r="AKC106" s="663"/>
      <c r="AKD106" s="663"/>
      <c r="AKE106" s="663"/>
      <c r="AKF106" s="663"/>
      <c r="AKG106" s="663"/>
      <c r="AKH106" s="663"/>
      <c r="AKI106" s="663"/>
      <c r="AKJ106" s="663"/>
      <c r="AKK106" s="663"/>
      <c r="AKL106" s="663"/>
      <c r="AKM106" s="663"/>
      <c r="AKN106" s="663"/>
      <c r="AKO106" s="663"/>
      <c r="AKP106" s="663"/>
      <c r="AKQ106" s="663"/>
      <c r="AKR106" s="663"/>
      <c r="AKS106" s="663"/>
      <c r="AKT106" s="663"/>
      <c r="AKU106" s="663"/>
      <c r="AKV106" s="663"/>
      <c r="AKW106" s="663"/>
      <c r="AKX106" s="663"/>
      <c r="AKY106" s="663"/>
      <c r="AKZ106" s="663"/>
      <c r="ALA106" s="663"/>
      <c r="ALB106" s="663"/>
      <c r="ALC106" s="663"/>
      <c r="ALD106" s="663"/>
      <c r="ALE106" s="663"/>
      <c r="ALF106" s="663"/>
      <c r="ALG106" s="663"/>
      <c r="ALH106" s="663"/>
      <c r="ALI106" s="663"/>
      <c r="ALJ106" s="663"/>
      <c r="ALK106" s="663"/>
      <c r="ALL106" s="663"/>
      <c r="ALM106" s="663"/>
      <c r="ALN106" s="663"/>
      <c r="ALO106" s="663"/>
      <c r="ALP106" s="663"/>
      <c r="ALQ106" s="663"/>
      <c r="ALR106" s="663"/>
      <c r="ALS106" s="663"/>
      <c r="ALT106" s="663"/>
      <c r="ALU106" s="663"/>
      <c r="ALV106" s="663"/>
      <c r="ALW106" s="663"/>
      <c r="ALX106" s="663"/>
      <c r="ALY106" s="663"/>
      <c r="ALZ106" s="663"/>
      <c r="AMA106" s="663"/>
      <c r="AMB106" s="663"/>
      <c r="AMC106" s="663"/>
      <c r="AMD106" s="663"/>
      <c r="AME106" s="663"/>
      <c r="AMF106" s="663"/>
      <c r="AMG106" s="663"/>
      <c r="AMH106" s="663"/>
      <c r="AMI106" s="663"/>
      <c r="AMJ106" s="663"/>
      <c r="AMK106" s="663"/>
      <c r="AML106" s="663"/>
      <c r="AMM106" s="663"/>
      <c r="AMN106" s="663"/>
      <c r="AMO106" s="663"/>
      <c r="AMP106" s="663"/>
      <c r="AMQ106" s="663"/>
      <c r="AMR106" s="663"/>
      <c r="AMS106" s="663"/>
      <c r="AMT106" s="663"/>
      <c r="AMU106" s="663"/>
      <c r="AMV106" s="663"/>
      <c r="AMW106" s="663"/>
      <c r="AMX106" s="663"/>
      <c r="AMY106" s="663"/>
      <c r="AMZ106" s="663"/>
      <c r="ANA106" s="663"/>
      <c r="ANB106" s="663"/>
      <c r="ANC106" s="663"/>
      <c r="AND106" s="663"/>
      <c r="ANE106" s="663"/>
      <c r="ANF106" s="663"/>
      <c r="ANG106" s="663"/>
      <c r="ANH106" s="663"/>
      <c r="ANI106" s="663"/>
      <c r="ANJ106" s="663"/>
      <c r="ANK106" s="663"/>
      <c r="ANL106" s="663"/>
      <c r="ANM106" s="663"/>
      <c r="ANN106" s="663"/>
      <c r="ANO106" s="663"/>
      <c r="ANP106" s="663"/>
      <c r="ANQ106" s="663"/>
      <c r="ANR106" s="663"/>
      <c r="ANS106" s="663"/>
      <c r="ANT106" s="663"/>
      <c r="ANU106" s="663"/>
      <c r="ANV106" s="663"/>
      <c r="ANW106" s="663"/>
      <c r="ANX106" s="663"/>
      <c r="ANY106" s="663"/>
      <c r="ANZ106" s="663"/>
      <c r="AOA106" s="663"/>
      <c r="AOB106" s="663"/>
      <c r="AOC106" s="663"/>
      <c r="AOD106" s="663"/>
      <c r="AOE106" s="663"/>
      <c r="AOF106" s="663"/>
      <c r="AOG106" s="663"/>
      <c r="AOH106" s="663"/>
      <c r="AOI106" s="663"/>
      <c r="AOJ106" s="663"/>
      <c r="AOK106" s="663"/>
      <c r="AOL106" s="663"/>
      <c r="AOM106" s="663"/>
      <c r="AON106" s="663"/>
      <c r="AOO106" s="663"/>
      <c r="AOP106" s="663"/>
      <c r="AOQ106" s="663"/>
      <c r="AOR106" s="663"/>
      <c r="AOS106" s="663"/>
      <c r="AOT106" s="663"/>
      <c r="AOU106" s="663"/>
      <c r="AOV106" s="663"/>
      <c r="AOW106" s="663"/>
      <c r="AOX106" s="663"/>
      <c r="AOY106" s="663"/>
      <c r="AOZ106" s="663"/>
      <c r="APA106" s="663"/>
      <c r="APB106" s="663"/>
      <c r="APC106" s="663"/>
      <c r="APD106" s="663"/>
      <c r="APE106" s="663"/>
      <c r="APF106" s="663"/>
      <c r="APG106" s="663"/>
      <c r="APH106" s="663"/>
      <c r="API106" s="663"/>
      <c r="APJ106" s="663"/>
      <c r="APK106" s="663"/>
      <c r="APL106" s="663"/>
      <c r="APM106" s="663"/>
      <c r="APN106" s="663"/>
      <c r="APO106" s="663"/>
      <c r="APP106" s="663"/>
      <c r="APQ106" s="663"/>
      <c r="APR106" s="663"/>
      <c r="APS106" s="663"/>
      <c r="APT106" s="663"/>
      <c r="APU106" s="663"/>
      <c r="APV106" s="663"/>
      <c r="APW106" s="663"/>
      <c r="APX106" s="663"/>
      <c r="APY106" s="663"/>
      <c r="APZ106" s="663"/>
      <c r="AQA106" s="663"/>
      <c r="AQB106" s="663"/>
      <c r="AQC106" s="663"/>
      <c r="AQD106" s="663"/>
      <c r="AQE106" s="663"/>
      <c r="AQF106" s="663"/>
      <c r="AQG106" s="663"/>
      <c r="AQH106" s="663"/>
      <c r="AQI106" s="663"/>
      <c r="AQJ106" s="663"/>
      <c r="AQK106" s="663"/>
      <c r="AQL106" s="663"/>
      <c r="AQM106" s="663"/>
      <c r="AQN106" s="663"/>
      <c r="AQO106" s="663"/>
      <c r="AQP106" s="663"/>
      <c r="AQQ106" s="663"/>
      <c r="AQR106" s="663"/>
      <c r="AQS106" s="663"/>
      <c r="AQT106" s="663"/>
      <c r="AQU106" s="663"/>
      <c r="AQV106" s="663"/>
      <c r="AQW106" s="663"/>
      <c r="AQX106" s="663"/>
      <c r="AQY106" s="663"/>
      <c r="AQZ106" s="663"/>
      <c r="ARA106" s="663"/>
      <c r="ARB106" s="663"/>
      <c r="ARC106" s="663"/>
      <c r="ARD106" s="663"/>
      <c r="ARE106" s="663"/>
      <c r="ARF106" s="663"/>
      <c r="ARG106" s="663"/>
      <c r="ARH106" s="663"/>
      <c r="ARI106" s="663"/>
      <c r="ARJ106" s="663"/>
      <c r="ARK106" s="663"/>
      <c r="ARL106" s="663"/>
      <c r="ARM106" s="663"/>
      <c r="ARN106" s="663"/>
      <c r="ARO106" s="663"/>
      <c r="ARP106" s="663"/>
      <c r="ARQ106" s="663"/>
      <c r="ARR106" s="663"/>
      <c r="ARS106" s="663"/>
      <c r="ART106" s="663"/>
      <c r="ARU106" s="663"/>
      <c r="ARV106" s="663"/>
      <c r="ARW106" s="663"/>
      <c r="ARX106" s="663"/>
      <c r="ARY106" s="663"/>
      <c r="ARZ106" s="663"/>
      <c r="ASA106" s="663"/>
      <c r="ASB106" s="663"/>
      <c r="ASC106" s="663"/>
      <c r="ASD106" s="663"/>
      <c r="ASE106" s="663"/>
      <c r="ASF106" s="663"/>
      <c r="ASG106" s="663"/>
      <c r="ASH106" s="663"/>
      <c r="ASI106" s="663"/>
      <c r="ASJ106" s="663"/>
      <c r="ASK106" s="663"/>
      <c r="ASL106" s="663"/>
      <c r="ASM106" s="663"/>
      <c r="ASN106" s="663"/>
      <c r="ASO106" s="663"/>
      <c r="ASP106" s="663"/>
      <c r="ASQ106" s="663"/>
      <c r="ASR106" s="663"/>
      <c r="ASS106" s="663"/>
      <c r="AST106" s="663"/>
      <c r="ASU106" s="663"/>
      <c r="ASV106" s="663"/>
      <c r="ASW106" s="663"/>
      <c r="ASX106" s="663"/>
      <c r="ASY106" s="663"/>
      <c r="ASZ106" s="663"/>
      <c r="ATA106" s="663"/>
      <c r="ATB106" s="663"/>
      <c r="ATC106" s="663"/>
      <c r="ATD106" s="663"/>
      <c r="ATE106" s="663"/>
      <c r="ATF106" s="663"/>
      <c r="ATG106" s="663"/>
      <c r="ATH106" s="663"/>
      <c r="ATI106" s="663"/>
      <c r="ATJ106" s="663"/>
      <c r="ATK106" s="663"/>
      <c r="ATL106" s="663"/>
      <c r="ATM106" s="663"/>
      <c r="ATN106" s="663"/>
      <c r="ATO106" s="663"/>
      <c r="ATP106" s="663"/>
      <c r="ATQ106" s="663"/>
      <c r="ATR106" s="663"/>
      <c r="ATS106" s="663"/>
      <c r="ATT106" s="663"/>
      <c r="ATU106" s="663"/>
      <c r="ATV106" s="663"/>
      <c r="ATW106" s="663"/>
      <c r="ATX106" s="663"/>
      <c r="ATY106" s="663"/>
      <c r="ATZ106" s="663"/>
      <c r="AUA106" s="663"/>
      <c r="AUB106" s="663"/>
      <c r="AUC106" s="663"/>
      <c r="AUD106" s="663"/>
      <c r="AUE106" s="663"/>
      <c r="AUF106" s="663"/>
      <c r="AUG106" s="663"/>
      <c r="AUH106" s="663"/>
      <c r="AUI106" s="663"/>
      <c r="AUJ106" s="663"/>
      <c r="AUK106" s="663"/>
      <c r="AUL106" s="663"/>
      <c r="AUM106" s="663"/>
      <c r="AUN106" s="663"/>
      <c r="AUO106" s="663"/>
      <c r="AUP106" s="663"/>
      <c r="AUQ106" s="663"/>
      <c r="AUR106" s="663"/>
      <c r="AUS106" s="663"/>
      <c r="AUT106" s="663"/>
      <c r="AUU106" s="663"/>
      <c r="AUV106" s="663"/>
      <c r="AUW106" s="663"/>
      <c r="AUX106" s="663"/>
      <c r="AUY106" s="663"/>
      <c r="AUZ106" s="663"/>
      <c r="AVA106" s="663"/>
      <c r="AVB106" s="663"/>
      <c r="AVC106" s="663"/>
      <c r="AVD106" s="663"/>
      <c r="AVE106" s="663"/>
      <c r="AVF106" s="663"/>
      <c r="AVG106" s="663"/>
      <c r="AVH106" s="663"/>
      <c r="AVI106" s="663"/>
      <c r="AVJ106" s="663"/>
      <c r="AVK106" s="663"/>
      <c r="AVL106" s="663"/>
      <c r="AVM106" s="663"/>
      <c r="AVN106" s="663"/>
      <c r="AVO106" s="663"/>
      <c r="AVP106" s="663"/>
      <c r="AVQ106" s="663"/>
      <c r="AVR106" s="663"/>
      <c r="AVS106" s="663"/>
      <c r="AVT106" s="663"/>
      <c r="AVU106" s="663"/>
      <c r="AVV106" s="663"/>
      <c r="AVW106" s="663"/>
      <c r="AVX106" s="663"/>
      <c r="AVY106" s="663"/>
      <c r="AVZ106" s="663"/>
      <c r="AWA106" s="663"/>
      <c r="AWB106" s="663"/>
      <c r="AWC106" s="663"/>
      <c r="AWD106" s="663"/>
      <c r="AWE106" s="663"/>
      <c r="AWF106" s="663"/>
      <c r="AWG106" s="663"/>
      <c r="AWH106" s="663"/>
      <c r="AWI106" s="663"/>
      <c r="AWJ106" s="663"/>
      <c r="AWK106" s="663"/>
      <c r="AWL106" s="663"/>
      <c r="AWM106" s="663"/>
      <c r="AWN106" s="663"/>
      <c r="AWO106" s="663"/>
      <c r="AWP106" s="663"/>
      <c r="AWQ106" s="663"/>
      <c r="AWR106" s="663"/>
      <c r="AWS106" s="663"/>
      <c r="AWT106" s="663"/>
      <c r="AWU106" s="663"/>
      <c r="AWV106" s="663"/>
      <c r="AWW106" s="663"/>
      <c r="AWX106" s="663"/>
      <c r="AWY106" s="663"/>
      <c r="AWZ106" s="663"/>
      <c r="AXA106" s="663"/>
      <c r="AXB106" s="663"/>
      <c r="AXC106" s="663"/>
      <c r="AXD106" s="663"/>
      <c r="AXE106" s="663"/>
      <c r="AXF106" s="663"/>
      <c r="AXG106" s="663"/>
      <c r="AXH106" s="663"/>
      <c r="AXI106" s="663"/>
      <c r="AXJ106" s="663"/>
      <c r="AXK106" s="663"/>
      <c r="AXL106" s="663"/>
      <c r="AXM106" s="663"/>
      <c r="AXN106" s="663"/>
      <c r="AXO106" s="663"/>
      <c r="AXP106" s="663"/>
      <c r="AXQ106" s="663"/>
      <c r="AXR106" s="663"/>
      <c r="AXS106" s="663"/>
      <c r="AXT106" s="663"/>
      <c r="AXU106" s="663"/>
      <c r="AXV106" s="663"/>
      <c r="AXW106" s="663"/>
      <c r="AXX106" s="663"/>
      <c r="AXY106" s="663"/>
      <c r="AXZ106" s="663"/>
      <c r="AYA106" s="663"/>
      <c r="AYB106" s="663"/>
      <c r="AYC106" s="663"/>
      <c r="AYD106" s="663"/>
      <c r="AYE106" s="663"/>
      <c r="AYF106" s="663"/>
      <c r="AYG106" s="663"/>
      <c r="AYH106" s="663"/>
      <c r="AYI106" s="663"/>
      <c r="AYJ106" s="663"/>
      <c r="AYK106" s="663"/>
      <c r="AYL106" s="663"/>
      <c r="AYM106" s="663"/>
      <c r="AYN106" s="663"/>
      <c r="AYO106" s="663"/>
      <c r="AYP106" s="663"/>
      <c r="AYQ106" s="663"/>
      <c r="AYR106" s="663"/>
      <c r="AYS106" s="663"/>
      <c r="AYT106" s="663"/>
      <c r="AYU106" s="663"/>
      <c r="AYV106" s="663"/>
      <c r="AYW106" s="663"/>
      <c r="AYX106" s="663"/>
      <c r="AYY106" s="663"/>
      <c r="AYZ106" s="663"/>
      <c r="AZA106" s="663"/>
      <c r="AZB106" s="663"/>
      <c r="AZC106" s="663"/>
      <c r="AZD106" s="663"/>
      <c r="AZE106" s="663"/>
      <c r="AZF106" s="663"/>
      <c r="AZG106" s="663"/>
      <c r="AZH106" s="663"/>
      <c r="AZI106" s="663"/>
      <c r="AZJ106" s="663"/>
      <c r="AZK106" s="663"/>
      <c r="AZL106" s="663"/>
      <c r="AZM106" s="663"/>
      <c r="AZN106" s="663"/>
      <c r="AZO106" s="663"/>
      <c r="AZP106" s="663"/>
      <c r="AZQ106" s="663"/>
      <c r="AZR106" s="663"/>
      <c r="AZS106" s="663"/>
      <c r="AZT106" s="663"/>
      <c r="AZU106" s="663"/>
      <c r="AZV106" s="663"/>
      <c r="AZW106" s="663"/>
      <c r="AZX106" s="663"/>
      <c r="AZY106" s="663"/>
      <c r="AZZ106" s="663"/>
      <c r="BAA106" s="663"/>
      <c r="BAB106" s="663"/>
      <c r="BAC106" s="663"/>
      <c r="BAD106" s="663"/>
      <c r="BAE106" s="663"/>
      <c r="BAF106" s="663"/>
      <c r="BAG106" s="663"/>
      <c r="BAH106" s="663"/>
      <c r="BAI106" s="663"/>
      <c r="BAJ106" s="663"/>
      <c r="BAK106" s="663"/>
      <c r="BAL106" s="663"/>
      <c r="BAM106" s="663"/>
      <c r="BAN106" s="663"/>
    </row>
    <row r="107" spans="1:1392" s="685" customFormat="1" ht="24.75" customHeight="1" thickTop="1" thickBot="1">
      <c r="A107" s="696" t="s">
        <v>793</v>
      </c>
      <c r="B107" s="697" t="s">
        <v>382</v>
      </c>
      <c r="C107" s="697" t="s">
        <v>382</v>
      </c>
      <c r="D107" s="697" t="s">
        <v>382</v>
      </c>
      <c r="E107" s="697"/>
      <c r="F107" s="697"/>
      <c r="G107" s="697"/>
      <c r="H107" s="698" t="s">
        <v>2244</v>
      </c>
      <c r="I107" s="682">
        <v>404481588.11000001</v>
      </c>
      <c r="J107" s="682">
        <v>300209702.58999997</v>
      </c>
      <c r="K107" s="682">
        <v>0</v>
      </c>
      <c r="L107" s="682">
        <v>0</v>
      </c>
      <c r="M107" s="682"/>
      <c r="N107" s="682"/>
      <c r="O107" s="682"/>
      <c r="P107" s="682"/>
      <c r="Q107" s="682"/>
      <c r="R107" s="682"/>
      <c r="S107" s="682"/>
      <c r="T107" s="682"/>
      <c r="U107" s="682"/>
      <c r="V107" s="682"/>
      <c r="W107" s="682"/>
      <c r="X107" s="682"/>
      <c r="Y107" s="683">
        <f t="shared" si="46"/>
        <v>404481588.11000001</v>
      </c>
      <c r="Z107" s="683">
        <f t="shared" si="46"/>
        <v>300209702.58999997</v>
      </c>
      <c r="AA107" s="683">
        <f t="shared" si="46"/>
        <v>0</v>
      </c>
      <c r="AB107" s="683">
        <f t="shared" si="45"/>
        <v>0</v>
      </c>
      <c r="AC107" s="684"/>
      <c r="AD107" s="662"/>
      <c r="AE107" s="662"/>
      <c r="AF107" s="662"/>
      <c r="AG107" s="662"/>
      <c r="AH107" s="662"/>
      <c r="AI107" s="662"/>
      <c r="AJ107" s="662"/>
      <c r="AK107" s="662"/>
      <c r="AL107" s="662"/>
      <c r="AM107" s="662"/>
      <c r="AN107" s="662"/>
      <c r="AO107" s="662"/>
      <c r="AP107" s="662"/>
      <c r="AQ107" s="662"/>
      <c r="AR107" s="662"/>
      <c r="AS107" s="662"/>
      <c r="AT107" s="662"/>
      <c r="AU107" s="662"/>
      <c r="AV107" s="662"/>
      <c r="AW107" s="663"/>
      <c r="AX107" s="663"/>
      <c r="AY107" s="663"/>
      <c r="AZ107" s="663"/>
      <c r="BA107" s="663"/>
      <c r="BB107" s="663"/>
      <c r="BC107" s="663"/>
      <c r="BD107" s="663"/>
      <c r="BE107" s="663"/>
      <c r="BF107" s="663"/>
      <c r="BG107" s="663"/>
      <c r="BH107" s="663"/>
      <c r="BI107" s="663"/>
      <c r="BJ107" s="663"/>
      <c r="BK107" s="663"/>
      <c r="BL107" s="663"/>
      <c r="BM107" s="663"/>
      <c r="BN107" s="663"/>
      <c r="BO107" s="663"/>
      <c r="BP107" s="663"/>
      <c r="BQ107" s="663"/>
      <c r="BR107" s="663"/>
      <c r="BS107" s="663"/>
      <c r="BT107" s="663"/>
      <c r="BU107" s="663"/>
      <c r="BV107" s="663"/>
      <c r="BW107" s="663"/>
      <c r="BX107" s="663"/>
      <c r="BY107" s="663"/>
      <c r="BZ107" s="663"/>
      <c r="CA107" s="663"/>
      <c r="CB107" s="663"/>
      <c r="CC107" s="663"/>
      <c r="CD107" s="663"/>
      <c r="CE107" s="663"/>
      <c r="CF107" s="663"/>
      <c r="CG107" s="663"/>
      <c r="CH107" s="663"/>
      <c r="CI107" s="663"/>
      <c r="CJ107" s="663"/>
      <c r="CK107" s="663"/>
      <c r="CL107" s="663"/>
      <c r="CM107" s="663"/>
      <c r="CN107" s="663"/>
      <c r="CO107" s="663"/>
      <c r="CP107" s="663"/>
      <c r="CQ107" s="663"/>
      <c r="CR107" s="663"/>
      <c r="CS107" s="663"/>
      <c r="CT107" s="663"/>
      <c r="CU107" s="663"/>
      <c r="CV107" s="663"/>
      <c r="CW107" s="663"/>
      <c r="CX107" s="663"/>
      <c r="CY107" s="663"/>
      <c r="CZ107" s="663"/>
      <c r="DA107" s="663"/>
      <c r="DB107" s="663"/>
      <c r="DC107" s="663"/>
      <c r="DD107" s="663"/>
      <c r="DE107" s="663"/>
      <c r="DF107" s="663"/>
      <c r="DG107" s="663"/>
      <c r="DH107" s="663"/>
      <c r="DI107" s="663"/>
      <c r="DJ107" s="663"/>
      <c r="DK107" s="663"/>
      <c r="DL107" s="663"/>
      <c r="DM107" s="663"/>
      <c r="DN107" s="663"/>
      <c r="DO107" s="663"/>
      <c r="DP107" s="663"/>
      <c r="DQ107" s="663"/>
      <c r="DR107" s="663"/>
      <c r="DS107" s="663"/>
      <c r="DT107" s="663"/>
      <c r="DU107" s="663"/>
      <c r="DV107" s="663"/>
      <c r="DW107" s="663"/>
      <c r="DX107" s="663"/>
      <c r="DY107" s="663"/>
      <c r="DZ107" s="663"/>
      <c r="EA107" s="663"/>
      <c r="EB107" s="663"/>
      <c r="EC107" s="663"/>
      <c r="ED107" s="663"/>
      <c r="EE107" s="663"/>
      <c r="EF107" s="663"/>
      <c r="EG107" s="663"/>
      <c r="EH107" s="663"/>
      <c r="EI107" s="663"/>
      <c r="EJ107" s="663"/>
      <c r="EK107" s="663"/>
      <c r="EL107" s="663"/>
      <c r="EM107" s="663"/>
      <c r="EN107" s="663"/>
      <c r="EO107" s="663"/>
      <c r="EP107" s="663"/>
      <c r="EQ107" s="663"/>
      <c r="ER107" s="663"/>
      <c r="ES107" s="663"/>
      <c r="ET107" s="663"/>
      <c r="EU107" s="663"/>
      <c r="EV107" s="663"/>
      <c r="EW107" s="663"/>
      <c r="EX107" s="663"/>
      <c r="EY107" s="663"/>
      <c r="EZ107" s="663"/>
      <c r="FA107" s="663"/>
      <c r="FB107" s="663"/>
      <c r="FC107" s="663"/>
      <c r="FD107" s="663"/>
      <c r="FE107" s="663"/>
      <c r="FF107" s="663"/>
      <c r="FG107" s="663"/>
      <c r="FH107" s="663"/>
      <c r="FI107" s="663"/>
      <c r="FJ107" s="663"/>
      <c r="FK107" s="663"/>
      <c r="FL107" s="663"/>
      <c r="FM107" s="663"/>
      <c r="FN107" s="663"/>
      <c r="FO107" s="663"/>
      <c r="FP107" s="663"/>
      <c r="FQ107" s="663"/>
      <c r="FR107" s="663"/>
      <c r="FS107" s="663"/>
      <c r="FT107" s="663"/>
      <c r="FU107" s="663"/>
      <c r="FV107" s="663"/>
      <c r="FW107" s="663"/>
      <c r="FX107" s="663"/>
      <c r="FY107" s="663"/>
      <c r="FZ107" s="663"/>
      <c r="GA107" s="663"/>
      <c r="GB107" s="663"/>
      <c r="GC107" s="663"/>
      <c r="GD107" s="663"/>
      <c r="GE107" s="663"/>
      <c r="GF107" s="663"/>
      <c r="GG107" s="663"/>
      <c r="GH107" s="663"/>
      <c r="GI107" s="663"/>
      <c r="GJ107" s="663"/>
      <c r="GK107" s="663"/>
      <c r="GL107" s="663"/>
      <c r="GM107" s="663"/>
      <c r="GN107" s="663"/>
      <c r="GO107" s="663"/>
      <c r="GP107" s="663"/>
      <c r="GQ107" s="663"/>
      <c r="GR107" s="663"/>
      <c r="GS107" s="663"/>
      <c r="GT107" s="663"/>
      <c r="GU107" s="663"/>
      <c r="GV107" s="663"/>
      <c r="GW107" s="663"/>
      <c r="GX107" s="663"/>
      <c r="GY107" s="663"/>
      <c r="GZ107" s="663"/>
      <c r="HA107" s="663"/>
      <c r="HB107" s="663"/>
      <c r="HC107" s="663"/>
      <c r="HD107" s="663"/>
      <c r="HE107" s="663"/>
      <c r="HF107" s="663"/>
      <c r="HG107" s="663"/>
      <c r="HH107" s="663"/>
      <c r="HI107" s="663"/>
      <c r="HJ107" s="663"/>
      <c r="HK107" s="663"/>
      <c r="HL107" s="663"/>
      <c r="HM107" s="663"/>
      <c r="HN107" s="663"/>
      <c r="HO107" s="663"/>
      <c r="HP107" s="663"/>
      <c r="HQ107" s="663"/>
      <c r="HR107" s="663"/>
      <c r="HS107" s="663"/>
      <c r="HT107" s="663"/>
      <c r="HU107" s="663"/>
      <c r="HV107" s="663"/>
      <c r="HW107" s="663"/>
      <c r="HX107" s="663"/>
      <c r="HY107" s="663"/>
      <c r="HZ107" s="663"/>
      <c r="IA107" s="663"/>
      <c r="IB107" s="663"/>
      <c r="IC107" s="663"/>
      <c r="ID107" s="663"/>
      <c r="IE107" s="663"/>
      <c r="IF107" s="663"/>
      <c r="IG107" s="663"/>
      <c r="IH107" s="663"/>
      <c r="II107" s="663"/>
      <c r="IJ107" s="663"/>
      <c r="IK107" s="663"/>
      <c r="IL107" s="663"/>
      <c r="IM107" s="663"/>
      <c r="IN107" s="663"/>
      <c r="IO107" s="663"/>
      <c r="IP107" s="663"/>
      <c r="IQ107" s="663"/>
      <c r="IR107" s="663"/>
      <c r="IS107" s="663"/>
      <c r="IT107" s="663"/>
      <c r="IU107" s="663"/>
      <c r="IV107" s="663"/>
      <c r="IW107" s="663"/>
      <c r="IX107" s="663"/>
      <c r="IY107" s="663"/>
      <c r="IZ107" s="663"/>
      <c r="JA107" s="663"/>
      <c r="JB107" s="663"/>
      <c r="JC107" s="663"/>
      <c r="JD107" s="663"/>
      <c r="JE107" s="663"/>
      <c r="JF107" s="663"/>
      <c r="JG107" s="663"/>
      <c r="JH107" s="663"/>
      <c r="JI107" s="663"/>
      <c r="JJ107" s="663"/>
      <c r="JK107" s="663"/>
      <c r="JL107" s="663"/>
      <c r="JM107" s="663"/>
      <c r="JN107" s="663"/>
      <c r="JO107" s="663"/>
      <c r="JP107" s="663"/>
      <c r="JQ107" s="663"/>
      <c r="JR107" s="663"/>
      <c r="JS107" s="663"/>
      <c r="JT107" s="663"/>
      <c r="JU107" s="663"/>
      <c r="JV107" s="663"/>
      <c r="JW107" s="663"/>
      <c r="JX107" s="663"/>
      <c r="JY107" s="663"/>
      <c r="JZ107" s="663"/>
      <c r="KA107" s="663"/>
      <c r="KB107" s="663"/>
      <c r="KC107" s="663"/>
      <c r="KD107" s="663"/>
      <c r="KE107" s="663"/>
      <c r="KF107" s="663"/>
      <c r="KG107" s="663"/>
      <c r="KH107" s="663"/>
      <c r="KI107" s="663"/>
      <c r="KJ107" s="663"/>
      <c r="KK107" s="663"/>
      <c r="KL107" s="663"/>
      <c r="KM107" s="663"/>
      <c r="KN107" s="663"/>
      <c r="KO107" s="663"/>
      <c r="KP107" s="663"/>
      <c r="KQ107" s="663"/>
      <c r="KR107" s="663"/>
      <c r="KS107" s="663"/>
      <c r="KT107" s="663"/>
      <c r="KU107" s="663"/>
      <c r="KV107" s="663"/>
      <c r="KW107" s="663"/>
      <c r="KX107" s="663"/>
      <c r="KY107" s="663"/>
      <c r="KZ107" s="663"/>
      <c r="LA107" s="663"/>
      <c r="LB107" s="663"/>
      <c r="LC107" s="663"/>
      <c r="LD107" s="663"/>
      <c r="LE107" s="663"/>
      <c r="LF107" s="663"/>
      <c r="LG107" s="663"/>
      <c r="LH107" s="663"/>
      <c r="LI107" s="663"/>
      <c r="LJ107" s="663"/>
      <c r="LK107" s="663"/>
      <c r="LL107" s="663"/>
      <c r="LM107" s="663"/>
      <c r="LN107" s="663"/>
      <c r="LO107" s="663"/>
      <c r="LP107" s="663"/>
      <c r="LQ107" s="663"/>
      <c r="LR107" s="663"/>
      <c r="LS107" s="663"/>
      <c r="LT107" s="663"/>
      <c r="LU107" s="663"/>
      <c r="LV107" s="663"/>
      <c r="LW107" s="663"/>
      <c r="LX107" s="663"/>
      <c r="LY107" s="663"/>
      <c r="LZ107" s="663"/>
      <c r="MA107" s="663"/>
      <c r="MB107" s="663"/>
      <c r="MC107" s="663"/>
      <c r="MD107" s="663"/>
      <c r="ME107" s="663"/>
      <c r="MF107" s="663"/>
      <c r="MG107" s="663"/>
      <c r="MH107" s="663"/>
      <c r="MI107" s="663"/>
      <c r="MJ107" s="663"/>
      <c r="MK107" s="663"/>
      <c r="ML107" s="663"/>
      <c r="MM107" s="663"/>
      <c r="MN107" s="663"/>
      <c r="MO107" s="663"/>
      <c r="MP107" s="663"/>
      <c r="MQ107" s="663"/>
      <c r="MR107" s="663"/>
      <c r="MS107" s="663"/>
      <c r="MT107" s="663"/>
      <c r="MU107" s="663"/>
      <c r="MV107" s="663"/>
      <c r="MW107" s="663"/>
      <c r="MX107" s="663"/>
      <c r="MY107" s="663"/>
      <c r="MZ107" s="663"/>
      <c r="NA107" s="663"/>
      <c r="NB107" s="663"/>
      <c r="NC107" s="663"/>
      <c r="ND107" s="663"/>
      <c r="NE107" s="663"/>
      <c r="NF107" s="663"/>
      <c r="NG107" s="663"/>
      <c r="NH107" s="663"/>
      <c r="NI107" s="663"/>
      <c r="NJ107" s="663"/>
      <c r="NK107" s="663"/>
      <c r="NL107" s="663"/>
      <c r="NM107" s="663"/>
      <c r="NN107" s="663"/>
      <c r="NO107" s="663"/>
      <c r="NP107" s="663"/>
      <c r="NQ107" s="663"/>
      <c r="NR107" s="663"/>
      <c r="NS107" s="663"/>
      <c r="NT107" s="663"/>
      <c r="NU107" s="663"/>
      <c r="NV107" s="663"/>
      <c r="NW107" s="663"/>
      <c r="NX107" s="663"/>
      <c r="NY107" s="663"/>
      <c r="NZ107" s="663"/>
      <c r="OA107" s="663"/>
      <c r="OB107" s="663"/>
      <c r="OC107" s="663"/>
      <c r="OD107" s="663"/>
      <c r="OE107" s="663"/>
      <c r="OF107" s="663"/>
      <c r="OG107" s="663"/>
      <c r="OH107" s="663"/>
      <c r="OI107" s="663"/>
      <c r="OJ107" s="663"/>
      <c r="OK107" s="663"/>
      <c r="OL107" s="663"/>
      <c r="OM107" s="663"/>
      <c r="ON107" s="663"/>
      <c r="OO107" s="663"/>
      <c r="OP107" s="663"/>
      <c r="OQ107" s="663"/>
      <c r="OR107" s="663"/>
      <c r="OS107" s="663"/>
      <c r="OT107" s="663"/>
      <c r="OU107" s="663"/>
      <c r="OV107" s="663"/>
      <c r="OW107" s="663"/>
      <c r="OX107" s="663"/>
      <c r="OY107" s="663"/>
      <c r="OZ107" s="663"/>
      <c r="PA107" s="663"/>
      <c r="PB107" s="663"/>
      <c r="PC107" s="663"/>
      <c r="PD107" s="663"/>
      <c r="PE107" s="663"/>
      <c r="PF107" s="663"/>
      <c r="PG107" s="663"/>
      <c r="PH107" s="663"/>
      <c r="PI107" s="663"/>
      <c r="PJ107" s="663"/>
      <c r="PK107" s="663"/>
      <c r="PL107" s="663"/>
      <c r="PM107" s="663"/>
      <c r="PN107" s="663"/>
      <c r="PO107" s="663"/>
      <c r="PP107" s="663"/>
      <c r="PQ107" s="663"/>
      <c r="PR107" s="663"/>
      <c r="PS107" s="663"/>
      <c r="PT107" s="663"/>
      <c r="PU107" s="663"/>
      <c r="PV107" s="663"/>
      <c r="PW107" s="663"/>
      <c r="PX107" s="663"/>
      <c r="PY107" s="663"/>
      <c r="PZ107" s="663"/>
      <c r="QA107" s="663"/>
      <c r="QB107" s="663"/>
      <c r="QC107" s="663"/>
      <c r="QD107" s="663"/>
      <c r="QE107" s="663"/>
      <c r="QF107" s="663"/>
      <c r="QG107" s="663"/>
      <c r="QH107" s="663"/>
      <c r="QI107" s="663"/>
      <c r="QJ107" s="663"/>
      <c r="QK107" s="663"/>
      <c r="QL107" s="663"/>
      <c r="QM107" s="663"/>
      <c r="QN107" s="663"/>
      <c r="QO107" s="663"/>
      <c r="QP107" s="663"/>
      <c r="QQ107" s="663"/>
      <c r="QR107" s="663"/>
      <c r="QS107" s="663"/>
      <c r="QT107" s="663"/>
      <c r="QU107" s="663"/>
      <c r="QV107" s="663"/>
      <c r="QW107" s="663"/>
      <c r="QX107" s="663"/>
      <c r="QY107" s="663"/>
      <c r="QZ107" s="663"/>
      <c r="RA107" s="663"/>
      <c r="RB107" s="663"/>
      <c r="RC107" s="663"/>
      <c r="RD107" s="663"/>
      <c r="RE107" s="663"/>
      <c r="RF107" s="663"/>
      <c r="RG107" s="663"/>
      <c r="RH107" s="663"/>
      <c r="RI107" s="663"/>
      <c r="RJ107" s="663"/>
      <c r="RK107" s="663"/>
      <c r="RL107" s="663"/>
      <c r="RM107" s="663"/>
      <c r="RN107" s="663"/>
      <c r="RO107" s="663"/>
      <c r="RP107" s="663"/>
      <c r="RQ107" s="663"/>
      <c r="RR107" s="663"/>
      <c r="RS107" s="663"/>
      <c r="RT107" s="663"/>
      <c r="RU107" s="663"/>
      <c r="RV107" s="663"/>
      <c r="RW107" s="663"/>
      <c r="RX107" s="663"/>
      <c r="RY107" s="663"/>
      <c r="RZ107" s="663"/>
      <c r="SA107" s="663"/>
      <c r="SB107" s="663"/>
      <c r="SC107" s="663"/>
      <c r="SD107" s="663"/>
      <c r="SE107" s="663"/>
      <c r="SF107" s="663"/>
      <c r="SG107" s="663"/>
      <c r="SH107" s="663"/>
      <c r="SI107" s="663"/>
      <c r="SJ107" s="663"/>
      <c r="SK107" s="663"/>
      <c r="SL107" s="663"/>
      <c r="SM107" s="663"/>
      <c r="SN107" s="663"/>
      <c r="SO107" s="663"/>
      <c r="SP107" s="663"/>
      <c r="SQ107" s="663"/>
      <c r="SR107" s="663"/>
      <c r="SS107" s="663"/>
      <c r="ST107" s="663"/>
      <c r="SU107" s="663"/>
      <c r="SV107" s="663"/>
      <c r="SW107" s="663"/>
      <c r="SX107" s="663"/>
      <c r="SY107" s="663"/>
      <c r="SZ107" s="663"/>
      <c r="TA107" s="663"/>
      <c r="TB107" s="663"/>
      <c r="TC107" s="663"/>
      <c r="TD107" s="663"/>
      <c r="TE107" s="663"/>
      <c r="TF107" s="663"/>
      <c r="TG107" s="663"/>
      <c r="TH107" s="663"/>
      <c r="TI107" s="663"/>
      <c r="TJ107" s="663"/>
      <c r="TK107" s="663"/>
      <c r="TL107" s="663"/>
      <c r="TM107" s="663"/>
      <c r="TN107" s="663"/>
      <c r="TO107" s="663"/>
      <c r="TP107" s="663"/>
      <c r="TQ107" s="663"/>
      <c r="TR107" s="663"/>
      <c r="TS107" s="663"/>
      <c r="TT107" s="663"/>
      <c r="TU107" s="663"/>
      <c r="TV107" s="663"/>
      <c r="TW107" s="663"/>
      <c r="TX107" s="663"/>
      <c r="TY107" s="663"/>
      <c r="TZ107" s="663"/>
      <c r="UA107" s="663"/>
      <c r="UB107" s="663"/>
      <c r="UC107" s="663"/>
      <c r="UD107" s="663"/>
      <c r="UE107" s="663"/>
      <c r="UF107" s="663"/>
      <c r="UG107" s="663"/>
      <c r="UH107" s="663"/>
      <c r="UI107" s="663"/>
      <c r="UJ107" s="663"/>
      <c r="UK107" s="663"/>
      <c r="UL107" s="663"/>
      <c r="UM107" s="663"/>
      <c r="UN107" s="663"/>
      <c r="UO107" s="663"/>
      <c r="UP107" s="663"/>
      <c r="UQ107" s="663"/>
      <c r="UR107" s="663"/>
      <c r="US107" s="663"/>
      <c r="UT107" s="663"/>
      <c r="UU107" s="663"/>
      <c r="UV107" s="663"/>
      <c r="UW107" s="663"/>
      <c r="UX107" s="663"/>
      <c r="UY107" s="663"/>
      <c r="UZ107" s="663"/>
      <c r="VA107" s="663"/>
      <c r="VB107" s="663"/>
      <c r="VC107" s="663"/>
      <c r="VD107" s="663"/>
      <c r="VE107" s="663"/>
      <c r="VF107" s="663"/>
      <c r="VG107" s="663"/>
      <c r="VH107" s="663"/>
      <c r="VI107" s="663"/>
      <c r="VJ107" s="663"/>
      <c r="VK107" s="663"/>
      <c r="VL107" s="663"/>
      <c r="VM107" s="663"/>
      <c r="VN107" s="663"/>
      <c r="VO107" s="663"/>
      <c r="VP107" s="663"/>
      <c r="VQ107" s="663"/>
      <c r="VR107" s="663"/>
      <c r="VS107" s="663"/>
      <c r="VT107" s="663"/>
      <c r="VU107" s="663"/>
      <c r="VV107" s="663"/>
      <c r="VW107" s="663"/>
      <c r="VX107" s="663"/>
      <c r="VY107" s="663"/>
      <c r="VZ107" s="663"/>
      <c r="WA107" s="663"/>
      <c r="WB107" s="663"/>
      <c r="WC107" s="663"/>
      <c r="WD107" s="663"/>
      <c r="WE107" s="663"/>
      <c r="WF107" s="663"/>
      <c r="WG107" s="663"/>
      <c r="WH107" s="663"/>
      <c r="WI107" s="663"/>
      <c r="WJ107" s="663"/>
      <c r="WK107" s="663"/>
      <c r="WL107" s="663"/>
      <c r="WM107" s="663"/>
      <c r="WN107" s="663"/>
      <c r="WO107" s="663"/>
      <c r="WP107" s="663"/>
      <c r="WQ107" s="663"/>
      <c r="WR107" s="663"/>
      <c r="WS107" s="663"/>
      <c r="WT107" s="663"/>
      <c r="WU107" s="663"/>
      <c r="WV107" s="663"/>
      <c r="WW107" s="663"/>
      <c r="WX107" s="663"/>
      <c r="WY107" s="663"/>
      <c r="WZ107" s="663"/>
      <c r="XA107" s="663"/>
      <c r="XB107" s="663"/>
      <c r="XC107" s="663"/>
      <c r="XD107" s="663"/>
      <c r="XE107" s="663"/>
      <c r="XF107" s="663"/>
      <c r="XG107" s="663"/>
      <c r="XH107" s="663"/>
      <c r="XI107" s="663"/>
      <c r="XJ107" s="663"/>
      <c r="XK107" s="663"/>
      <c r="XL107" s="663"/>
      <c r="XM107" s="663"/>
      <c r="XN107" s="663"/>
      <c r="XO107" s="663"/>
      <c r="XP107" s="663"/>
      <c r="XQ107" s="663"/>
      <c r="XR107" s="663"/>
      <c r="XS107" s="663"/>
      <c r="XT107" s="663"/>
      <c r="XU107" s="663"/>
      <c r="XV107" s="663"/>
      <c r="XW107" s="663"/>
      <c r="XX107" s="663"/>
      <c r="XY107" s="663"/>
      <c r="XZ107" s="663"/>
      <c r="YA107" s="663"/>
      <c r="YB107" s="663"/>
      <c r="YC107" s="663"/>
      <c r="YD107" s="663"/>
      <c r="YE107" s="663"/>
      <c r="YF107" s="663"/>
      <c r="YG107" s="663"/>
      <c r="YH107" s="663"/>
      <c r="YI107" s="663"/>
      <c r="YJ107" s="663"/>
      <c r="YK107" s="663"/>
      <c r="YL107" s="663"/>
      <c r="YM107" s="663"/>
      <c r="YN107" s="663"/>
      <c r="YO107" s="663"/>
      <c r="YP107" s="663"/>
      <c r="YQ107" s="663"/>
      <c r="YR107" s="663"/>
      <c r="YS107" s="663"/>
      <c r="YT107" s="663"/>
      <c r="YU107" s="663"/>
      <c r="YV107" s="663"/>
      <c r="YW107" s="663"/>
      <c r="YX107" s="663"/>
      <c r="YY107" s="663"/>
      <c r="YZ107" s="663"/>
      <c r="ZA107" s="663"/>
      <c r="ZB107" s="663"/>
      <c r="ZC107" s="663"/>
      <c r="ZD107" s="663"/>
      <c r="ZE107" s="663"/>
      <c r="ZF107" s="663"/>
      <c r="ZG107" s="663"/>
      <c r="ZH107" s="663"/>
      <c r="ZI107" s="663"/>
      <c r="ZJ107" s="663"/>
      <c r="ZK107" s="663"/>
      <c r="ZL107" s="663"/>
      <c r="ZM107" s="663"/>
      <c r="ZN107" s="663"/>
      <c r="ZO107" s="663"/>
      <c r="ZP107" s="663"/>
      <c r="ZQ107" s="663"/>
      <c r="ZR107" s="663"/>
      <c r="ZS107" s="663"/>
      <c r="ZT107" s="663"/>
      <c r="ZU107" s="663"/>
      <c r="ZV107" s="663"/>
      <c r="ZW107" s="663"/>
      <c r="ZX107" s="663"/>
      <c r="ZY107" s="663"/>
      <c r="ZZ107" s="663"/>
      <c r="AAA107" s="663"/>
      <c r="AAB107" s="663"/>
      <c r="AAC107" s="663"/>
      <c r="AAD107" s="663"/>
      <c r="AAE107" s="663"/>
      <c r="AAF107" s="663"/>
      <c r="AAG107" s="663"/>
      <c r="AAH107" s="663"/>
      <c r="AAI107" s="663"/>
      <c r="AAJ107" s="663"/>
      <c r="AAK107" s="663"/>
      <c r="AAL107" s="663"/>
      <c r="AAM107" s="663"/>
      <c r="AAN107" s="663"/>
      <c r="AAO107" s="663"/>
      <c r="AAP107" s="663"/>
      <c r="AAQ107" s="663"/>
      <c r="AAR107" s="663"/>
      <c r="AAS107" s="663"/>
      <c r="AAT107" s="663"/>
      <c r="AAU107" s="663"/>
      <c r="AAV107" s="663"/>
      <c r="AAW107" s="663"/>
      <c r="AAX107" s="663"/>
      <c r="AAY107" s="663"/>
      <c r="AAZ107" s="663"/>
      <c r="ABA107" s="663"/>
      <c r="ABB107" s="663"/>
      <c r="ABC107" s="663"/>
      <c r="ABD107" s="663"/>
      <c r="ABE107" s="663"/>
      <c r="ABF107" s="663"/>
      <c r="ABG107" s="663"/>
      <c r="ABH107" s="663"/>
      <c r="ABI107" s="663"/>
      <c r="ABJ107" s="663"/>
      <c r="ABK107" s="663"/>
      <c r="ABL107" s="663"/>
      <c r="ABM107" s="663"/>
      <c r="ABN107" s="663"/>
      <c r="ABO107" s="663"/>
      <c r="ABP107" s="663"/>
      <c r="ABQ107" s="663"/>
      <c r="ABR107" s="663"/>
      <c r="ABS107" s="663"/>
      <c r="ABT107" s="663"/>
      <c r="ABU107" s="663"/>
      <c r="ABV107" s="663"/>
      <c r="ABW107" s="663"/>
      <c r="ABX107" s="663"/>
      <c r="ABY107" s="663"/>
      <c r="ABZ107" s="663"/>
      <c r="ACA107" s="663"/>
      <c r="ACB107" s="663"/>
      <c r="ACC107" s="663"/>
      <c r="ACD107" s="663"/>
      <c r="ACE107" s="663"/>
      <c r="ACF107" s="663"/>
      <c r="ACG107" s="663"/>
      <c r="ACH107" s="663"/>
      <c r="ACI107" s="663"/>
      <c r="ACJ107" s="663"/>
      <c r="ACK107" s="663"/>
      <c r="ACL107" s="663"/>
      <c r="ACM107" s="663"/>
      <c r="ACN107" s="663"/>
      <c r="ACO107" s="663"/>
      <c r="ACP107" s="663"/>
      <c r="ACQ107" s="663"/>
      <c r="ACR107" s="663"/>
      <c r="ACS107" s="663"/>
      <c r="ACT107" s="663"/>
      <c r="ACU107" s="663"/>
      <c r="ACV107" s="663"/>
      <c r="ACW107" s="663"/>
      <c r="ACX107" s="663"/>
      <c r="ACY107" s="663"/>
      <c r="ACZ107" s="663"/>
      <c r="ADA107" s="663"/>
      <c r="ADB107" s="663"/>
      <c r="ADC107" s="663"/>
      <c r="ADD107" s="663"/>
      <c r="ADE107" s="663"/>
      <c r="ADF107" s="663"/>
      <c r="ADG107" s="663"/>
      <c r="ADH107" s="663"/>
      <c r="ADI107" s="663"/>
      <c r="ADJ107" s="663"/>
      <c r="ADK107" s="663"/>
      <c r="ADL107" s="663"/>
      <c r="ADM107" s="663"/>
      <c r="ADN107" s="663"/>
      <c r="ADO107" s="663"/>
      <c r="ADP107" s="663"/>
      <c r="ADQ107" s="663"/>
      <c r="ADR107" s="663"/>
      <c r="ADS107" s="663"/>
      <c r="ADT107" s="663"/>
      <c r="ADU107" s="663"/>
      <c r="ADV107" s="663"/>
      <c r="ADW107" s="663"/>
      <c r="ADX107" s="663"/>
      <c r="ADY107" s="663"/>
      <c r="ADZ107" s="663"/>
      <c r="AEA107" s="663"/>
      <c r="AEB107" s="663"/>
      <c r="AEC107" s="663"/>
      <c r="AED107" s="663"/>
      <c r="AEE107" s="663"/>
      <c r="AEF107" s="663"/>
      <c r="AEG107" s="663"/>
      <c r="AEH107" s="663"/>
      <c r="AEI107" s="663"/>
      <c r="AEJ107" s="663"/>
      <c r="AEK107" s="663"/>
      <c r="AEL107" s="663"/>
      <c r="AEM107" s="663"/>
      <c r="AEN107" s="663"/>
      <c r="AEO107" s="663"/>
      <c r="AEP107" s="663"/>
      <c r="AEQ107" s="663"/>
      <c r="AER107" s="663"/>
      <c r="AES107" s="663"/>
      <c r="AET107" s="663"/>
      <c r="AEU107" s="663"/>
      <c r="AEV107" s="663"/>
      <c r="AEW107" s="663"/>
      <c r="AEX107" s="663"/>
      <c r="AEY107" s="663"/>
      <c r="AEZ107" s="663"/>
      <c r="AFA107" s="663"/>
      <c r="AFB107" s="663"/>
      <c r="AFC107" s="663"/>
      <c r="AFD107" s="663"/>
      <c r="AFE107" s="663"/>
      <c r="AFF107" s="663"/>
      <c r="AFG107" s="663"/>
      <c r="AFH107" s="663"/>
      <c r="AFI107" s="663"/>
      <c r="AFJ107" s="663"/>
      <c r="AFK107" s="663"/>
      <c r="AFL107" s="663"/>
      <c r="AFM107" s="663"/>
      <c r="AFN107" s="663"/>
      <c r="AFO107" s="663"/>
      <c r="AFP107" s="663"/>
      <c r="AFQ107" s="663"/>
      <c r="AFR107" s="663"/>
      <c r="AFS107" s="663"/>
      <c r="AFT107" s="663"/>
      <c r="AFU107" s="663"/>
      <c r="AFV107" s="663"/>
      <c r="AFW107" s="663"/>
      <c r="AFX107" s="663"/>
      <c r="AFY107" s="663"/>
      <c r="AFZ107" s="663"/>
      <c r="AGA107" s="663"/>
      <c r="AGB107" s="663"/>
      <c r="AGC107" s="663"/>
      <c r="AGD107" s="663"/>
      <c r="AGE107" s="663"/>
      <c r="AGF107" s="663"/>
      <c r="AGG107" s="663"/>
      <c r="AGH107" s="663"/>
      <c r="AGI107" s="663"/>
      <c r="AGJ107" s="663"/>
      <c r="AGK107" s="663"/>
      <c r="AGL107" s="663"/>
      <c r="AGM107" s="663"/>
      <c r="AGN107" s="663"/>
      <c r="AGO107" s="663"/>
      <c r="AGP107" s="663"/>
      <c r="AGQ107" s="663"/>
      <c r="AGR107" s="663"/>
      <c r="AGS107" s="663"/>
      <c r="AGT107" s="663"/>
      <c r="AGU107" s="663"/>
      <c r="AGV107" s="663"/>
      <c r="AGW107" s="663"/>
      <c r="AGX107" s="663"/>
      <c r="AGY107" s="663"/>
      <c r="AGZ107" s="663"/>
      <c r="AHA107" s="663"/>
      <c r="AHB107" s="663"/>
      <c r="AHC107" s="663"/>
      <c r="AHD107" s="663"/>
      <c r="AHE107" s="663"/>
      <c r="AHF107" s="663"/>
      <c r="AHG107" s="663"/>
      <c r="AHH107" s="663"/>
      <c r="AHI107" s="663"/>
      <c r="AHJ107" s="663"/>
      <c r="AHK107" s="663"/>
      <c r="AHL107" s="663"/>
      <c r="AHM107" s="663"/>
      <c r="AHN107" s="663"/>
      <c r="AHO107" s="663"/>
      <c r="AHP107" s="663"/>
      <c r="AHQ107" s="663"/>
      <c r="AHR107" s="663"/>
      <c r="AHS107" s="663"/>
      <c r="AHT107" s="663"/>
      <c r="AHU107" s="663"/>
      <c r="AHV107" s="663"/>
      <c r="AHW107" s="663"/>
      <c r="AHX107" s="663"/>
      <c r="AHY107" s="663"/>
      <c r="AHZ107" s="663"/>
      <c r="AIA107" s="663"/>
      <c r="AIB107" s="663"/>
      <c r="AIC107" s="663"/>
      <c r="AID107" s="663"/>
      <c r="AIE107" s="663"/>
      <c r="AIF107" s="663"/>
      <c r="AIG107" s="663"/>
      <c r="AIH107" s="663"/>
      <c r="AII107" s="663"/>
      <c r="AIJ107" s="663"/>
      <c r="AIK107" s="663"/>
      <c r="AIL107" s="663"/>
      <c r="AIM107" s="663"/>
      <c r="AIN107" s="663"/>
      <c r="AIO107" s="663"/>
      <c r="AIP107" s="663"/>
      <c r="AIQ107" s="663"/>
      <c r="AIR107" s="663"/>
      <c r="AIS107" s="663"/>
      <c r="AIT107" s="663"/>
      <c r="AIU107" s="663"/>
      <c r="AIV107" s="663"/>
      <c r="AIW107" s="663"/>
      <c r="AIX107" s="663"/>
      <c r="AIY107" s="663"/>
      <c r="AIZ107" s="663"/>
      <c r="AJA107" s="663"/>
      <c r="AJB107" s="663"/>
      <c r="AJC107" s="663"/>
      <c r="AJD107" s="663"/>
      <c r="AJE107" s="663"/>
      <c r="AJF107" s="663"/>
      <c r="AJG107" s="663"/>
      <c r="AJH107" s="663"/>
      <c r="AJI107" s="663"/>
      <c r="AJJ107" s="663"/>
      <c r="AJK107" s="663"/>
      <c r="AJL107" s="663"/>
      <c r="AJM107" s="663"/>
      <c r="AJN107" s="663"/>
      <c r="AJO107" s="663"/>
      <c r="AJP107" s="663"/>
      <c r="AJQ107" s="663"/>
      <c r="AJR107" s="663"/>
      <c r="AJS107" s="663"/>
      <c r="AJT107" s="663"/>
      <c r="AJU107" s="663"/>
      <c r="AJV107" s="663"/>
      <c r="AJW107" s="663"/>
      <c r="AJX107" s="663"/>
      <c r="AJY107" s="663"/>
      <c r="AJZ107" s="663"/>
      <c r="AKA107" s="663"/>
      <c r="AKB107" s="663"/>
      <c r="AKC107" s="663"/>
      <c r="AKD107" s="663"/>
      <c r="AKE107" s="663"/>
      <c r="AKF107" s="663"/>
      <c r="AKG107" s="663"/>
      <c r="AKH107" s="663"/>
      <c r="AKI107" s="663"/>
      <c r="AKJ107" s="663"/>
      <c r="AKK107" s="663"/>
      <c r="AKL107" s="663"/>
      <c r="AKM107" s="663"/>
      <c r="AKN107" s="663"/>
      <c r="AKO107" s="663"/>
      <c r="AKP107" s="663"/>
      <c r="AKQ107" s="663"/>
      <c r="AKR107" s="663"/>
      <c r="AKS107" s="663"/>
      <c r="AKT107" s="663"/>
      <c r="AKU107" s="663"/>
      <c r="AKV107" s="663"/>
      <c r="AKW107" s="663"/>
      <c r="AKX107" s="663"/>
      <c r="AKY107" s="663"/>
      <c r="AKZ107" s="663"/>
      <c r="ALA107" s="663"/>
      <c r="ALB107" s="663"/>
      <c r="ALC107" s="663"/>
      <c r="ALD107" s="663"/>
      <c r="ALE107" s="663"/>
      <c r="ALF107" s="663"/>
      <c r="ALG107" s="663"/>
      <c r="ALH107" s="663"/>
      <c r="ALI107" s="663"/>
      <c r="ALJ107" s="663"/>
      <c r="ALK107" s="663"/>
      <c r="ALL107" s="663"/>
      <c r="ALM107" s="663"/>
      <c r="ALN107" s="663"/>
      <c r="ALO107" s="663"/>
      <c r="ALP107" s="663"/>
      <c r="ALQ107" s="663"/>
      <c r="ALR107" s="663"/>
      <c r="ALS107" s="663"/>
      <c r="ALT107" s="663"/>
      <c r="ALU107" s="663"/>
      <c r="ALV107" s="663"/>
      <c r="ALW107" s="663"/>
      <c r="ALX107" s="663"/>
      <c r="ALY107" s="663"/>
      <c r="ALZ107" s="663"/>
      <c r="AMA107" s="663"/>
      <c r="AMB107" s="663"/>
      <c r="AMC107" s="663"/>
      <c r="AMD107" s="663"/>
      <c r="AME107" s="663"/>
      <c r="AMF107" s="663"/>
      <c r="AMG107" s="663"/>
      <c r="AMH107" s="663"/>
      <c r="AMI107" s="663"/>
      <c r="AMJ107" s="663"/>
      <c r="AMK107" s="663"/>
      <c r="AML107" s="663"/>
      <c r="AMM107" s="663"/>
      <c r="AMN107" s="663"/>
      <c r="AMO107" s="663"/>
      <c r="AMP107" s="663"/>
      <c r="AMQ107" s="663"/>
      <c r="AMR107" s="663"/>
      <c r="AMS107" s="663"/>
      <c r="AMT107" s="663"/>
      <c r="AMU107" s="663"/>
      <c r="AMV107" s="663"/>
      <c r="AMW107" s="663"/>
      <c r="AMX107" s="663"/>
      <c r="AMY107" s="663"/>
      <c r="AMZ107" s="663"/>
      <c r="ANA107" s="663"/>
      <c r="ANB107" s="663"/>
      <c r="ANC107" s="663"/>
      <c r="AND107" s="663"/>
      <c r="ANE107" s="663"/>
      <c r="ANF107" s="663"/>
      <c r="ANG107" s="663"/>
      <c r="ANH107" s="663"/>
      <c r="ANI107" s="663"/>
      <c r="ANJ107" s="663"/>
      <c r="ANK107" s="663"/>
      <c r="ANL107" s="663"/>
      <c r="ANM107" s="663"/>
      <c r="ANN107" s="663"/>
      <c r="ANO107" s="663"/>
      <c r="ANP107" s="663"/>
      <c r="ANQ107" s="663"/>
      <c r="ANR107" s="663"/>
      <c r="ANS107" s="663"/>
      <c r="ANT107" s="663"/>
      <c r="ANU107" s="663"/>
      <c r="ANV107" s="663"/>
      <c r="ANW107" s="663"/>
      <c r="ANX107" s="663"/>
      <c r="ANY107" s="663"/>
      <c r="ANZ107" s="663"/>
      <c r="AOA107" s="663"/>
      <c r="AOB107" s="663"/>
      <c r="AOC107" s="663"/>
      <c r="AOD107" s="663"/>
      <c r="AOE107" s="663"/>
      <c r="AOF107" s="663"/>
      <c r="AOG107" s="663"/>
      <c r="AOH107" s="663"/>
      <c r="AOI107" s="663"/>
      <c r="AOJ107" s="663"/>
      <c r="AOK107" s="663"/>
      <c r="AOL107" s="663"/>
      <c r="AOM107" s="663"/>
      <c r="AON107" s="663"/>
      <c r="AOO107" s="663"/>
      <c r="AOP107" s="663"/>
      <c r="AOQ107" s="663"/>
      <c r="AOR107" s="663"/>
      <c r="AOS107" s="663"/>
      <c r="AOT107" s="663"/>
      <c r="AOU107" s="663"/>
      <c r="AOV107" s="663"/>
      <c r="AOW107" s="663"/>
      <c r="AOX107" s="663"/>
      <c r="AOY107" s="663"/>
      <c r="AOZ107" s="663"/>
      <c r="APA107" s="663"/>
      <c r="APB107" s="663"/>
      <c r="APC107" s="663"/>
      <c r="APD107" s="663"/>
      <c r="APE107" s="663"/>
      <c r="APF107" s="663"/>
      <c r="APG107" s="663"/>
      <c r="APH107" s="663"/>
      <c r="API107" s="663"/>
      <c r="APJ107" s="663"/>
      <c r="APK107" s="663"/>
      <c r="APL107" s="663"/>
      <c r="APM107" s="663"/>
      <c r="APN107" s="663"/>
      <c r="APO107" s="663"/>
      <c r="APP107" s="663"/>
      <c r="APQ107" s="663"/>
      <c r="APR107" s="663"/>
      <c r="APS107" s="663"/>
      <c r="APT107" s="663"/>
      <c r="APU107" s="663"/>
      <c r="APV107" s="663"/>
      <c r="APW107" s="663"/>
      <c r="APX107" s="663"/>
      <c r="APY107" s="663"/>
      <c r="APZ107" s="663"/>
      <c r="AQA107" s="663"/>
      <c r="AQB107" s="663"/>
      <c r="AQC107" s="663"/>
      <c r="AQD107" s="663"/>
      <c r="AQE107" s="663"/>
      <c r="AQF107" s="663"/>
      <c r="AQG107" s="663"/>
      <c r="AQH107" s="663"/>
      <c r="AQI107" s="663"/>
      <c r="AQJ107" s="663"/>
      <c r="AQK107" s="663"/>
      <c r="AQL107" s="663"/>
      <c r="AQM107" s="663"/>
      <c r="AQN107" s="663"/>
      <c r="AQO107" s="663"/>
      <c r="AQP107" s="663"/>
      <c r="AQQ107" s="663"/>
      <c r="AQR107" s="663"/>
      <c r="AQS107" s="663"/>
      <c r="AQT107" s="663"/>
      <c r="AQU107" s="663"/>
      <c r="AQV107" s="663"/>
      <c r="AQW107" s="663"/>
      <c r="AQX107" s="663"/>
      <c r="AQY107" s="663"/>
      <c r="AQZ107" s="663"/>
      <c r="ARA107" s="663"/>
      <c r="ARB107" s="663"/>
      <c r="ARC107" s="663"/>
      <c r="ARD107" s="663"/>
      <c r="ARE107" s="663"/>
      <c r="ARF107" s="663"/>
      <c r="ARG107" s="663"/>
      <c r="ARH107" s="663"/>
      <c r="ARI107" s="663"/>
      <c r="ARJ107" s="663"/>
      <c r="ARK107" s="663"/>
      <c r="ARL107" s="663"/>
      <c r="ARM107" s="663"/>
      <c r="ARN107" s="663"/>
      <c r="ARO107" s="663"/>
      <c r="ARP107" s="663"/>
      <c r="ARQ107" s="663"/>
      <c r="ARR107" s="663"/>
      <c r="ARS107" s="663"/>
      <c r="ART107" s="663"/>
      <c r="ARU107" s="663"/>
      <c r="ARV107" s="663"/>
      <c r="ARW107" s="663"/>
      <c r="ARX107" s="663"/>
      <c r="ARY107" s="663"/>
      <c r="ARZ107" s="663"/>
      <c r="ASA107" s="663"/>
      <c r="ASB107" s="663"/>
      <c r="ASC107" s="663"/>
      <c r="ASD107" s="663"/>
      <c r="ASE107" s="663"/>
      <c r="ASF107" s="663"/>
      <c r="ASG107" s="663"/>
      <c r="ASH107" s="663"/>
      <c r="ASI107" s="663"/>
      <c r="ASJ107" s="663"/>
      <c r="ASK107" s="663"/>
      <c r="ASL107" s="663"/>
      <c r="ASM107" s="663"/>
      <c r="ASN107" s="663"/>
      <c r="ASO107" s="663"/>
      <c r="ASP107" s="663"/>
      <c r="ASQ107" s="663"/>
      <c r="ASR107" s="663"/>
      <c r="ASS107" s="663"/>
      <c r="AST107" s="663"/>
      <c r="ASU107" s="663"/>
      <c r="ASV107" s="663"/>
      <c r="ASW107" s="663"/>
      <c r="ASX107" s="663"/>
      <c r="ASY107" s="663"/>
      <c r="ASZ107" s="663"/>
      <c r="ATA107" s="663"/>
      <c r="ATB107" s="663"/>
      <c r="ATC107" s="663"/>
      <c r="ATD107" s="663"/>
      <c r="ATE107" s="663"/>
      <c r="ATF107" s="663"/>
      <c r="ATG107" s="663"/>
      <c r="ATH107" s="663"/>
      <c r="ATI107" s="663"/>
      <c r="ATJ107" s="663"/>
      <c r="ATK107" s="663"/>
      <c r="ATL107" s="663"/>
      <c r="ATM107" s="663"/>
      <c r="ATN107" s="663"/>
      <c r="ATO107" s="663"/>
      <c r="ATP107" s="663"/>
      <c r="ATQ107" s="663"/>
      <c r="ATR107" s="663"/>
      <c r="ATS107" s="663"/>
      <c r="ATT107" s="663"/>
      <c r="ATU107" s="663"/>
      <c r="ATV107" s="663"/>
      <c r="ATW107" s="663"/>
      <c r="ATX107" s="663"/>
      <c r="ATY107" s="663"/>
      <c r="ATZ107" s="663"/>
      <c r="AUA107" s="663"/>
      <c r="AUB107" s="663"/>
      <c r="AUC107" s="663"/>
      <c r="AUD107" s="663"/>
      <c r="AUE107" s="663"/>
      <c r="AUF107" s="663"/>
      <c r="AUG107" s="663"/>
      <c r="AUH107" s="663"/>
      <c r="AUI107" s="663"/>
      <c r="AUJ107" s="663"/>
      <c r="AUK107" s="663"/>
      <c r="AUL107" s="663"/>
      <c r="AUM107" s="663"/>
      <c r="AUN107" s="663"/>
      <c r="AUO107" s="663"/>
      <c r="AUP107" s="663"/>
      <c r="AUQ107" s="663"/>
      <c r="AUR107" s="663"/>
      <c r="AUS107" s="663"/>
      <c r="AUT107" s="663"/>
      <c r="AUU107" s="663"/>
      <c r="AUV107" s="663"/>
      <c r="AUW107" s="663"/>
      <c r="AUX107" s="663"/>
      <c r="AUY107" s="663"/>
      <c r="AUZ107" s="663"/>
      <c r="AVA107" s="663"/>
      <c r="AVB107" s="663"/>
      <c r="AVC107" s="663"/>
      <c r="AVD107" s="663"/>
      <c r="AVE107" s="663"/>
      <c r="AVF107" s="663"/>
      <c r="AVG107" s="663"/>
      <c r="AVH107" s="663"/>
      <c r="AVI107" s="663"/>
      <c r="AVJ107" s="663"/>
      <c r="AVK107" s="663"/>
      <c r="AVL107" s="663"/>
      <c r="AVM107" s="663"/>
      <c r="AVN107" s="663"/>
      <c r="AVO107" s="663"/>
      <c r="AVP107" s="663"/>
      <c r="AVQ107" s="663"/>
      <c r="AVR107" s="663"/>
      <c r="AVS107" s="663"/>
      <c r="AVT107" s="663"/>
      <c r="AVU107" s="663"/>
      <c r="AVV107" s="663"/>
      <c r="AVW107" s="663"/>
      <c r="AVX107" s="663"/>
      <c r="AVY107" s="663"/>
      <c r="AVZ107" s="663"/>
      <c r="AWA107" s="663"/>
      <c r="AWB107" s="663"/>
      <c r="AWC107" s="663"/>
      <c r="AWD107" s="663"/>
      <c r="AWE107" s="663"/>
      <c r="AWF107" s="663"/>
      <c r="AWG107" s="663"/>
      <c r="AWH107" s="663"/>
      <c r="AWI107" s="663"/>
      <c r="AWJ107" s="663"/>
      <c r="AWK107" s="663"/>
      <c r="AWL107" s="663"/>
      <c r="AWM107" s="663"/>
      <c r="AWN107" s="663"/>
      <c r="AWO107" s="663"/>
      <c r="AWP107" s="663"/>
      <c r="AWQ107" s="663"/>
      <c r="AWR107" s="663"/>
      <c r="AWS107" s="663"/>
      <c r="AWT107" s="663"/>
      <c r="AWU107" s="663"/>
      <c r="AWV107" s="663"/>
      <c r="AWW107" s="663"/>
      <c r="AWX107" s="663"/>
      <c r="AWY107" s="663"/>
      <c r="AWZ107" s="663"/>
      <c r="AXA107" s="663"/>
      <c r="AXB107" s="663"/>
      <c r="AXC107" s="663"/>
      <c r="AXD107" s="663"/>
      <c r="AXE107" s="663"/>
      <c r="AXF107" s="663"/>
      <c r="AXG107" s="663"/>
      <c r="AXH107" s="663"/>
      <c r="AXI107" s="663"/>
      <c r="AXJ107" s="663"/>
      <c r="AXK107" s="663"/>
      <c r="AXL107" s="663"/>
      <c r="AXM107" s="663"/>
      <c r="AXN107" s="663"/>
      <c r="AXO107" s="663"/>
      <c r="AXP107" s="663"/>
      <c r="AXQ107" s="663"/>
      <c r="AXR107" s="663"/>
      <c r="AXS107" s="663"/>
      <c r="AXT107" s="663"/>
      <c r="AXU107" s="663"/>
      <c r="AXV107" s="663"/>
      <c r="AXW107" s="663"/>
      <c r="AXX107" s="663"/>
      <c r="AXY107" s="663"/>
      <c r="AXZ107" s="663"/>
      <c r="AYA107" s="663"/>
      <c r="AYB107" s="663"/>
      <c r="AYC107" s="663"/>
      <c r="AYD107" s="663"/>
      <c r="AYE107" s="663"/>
      <c r="AYF107" s="663"/>
      <c r="AYG107" s="663"/>
      <c r="AYH107" s="663"/>
      <c r="AYI107" s="663"/>
      <c r="AYJ107" s="663"/>
      <c r="AYK107" s="663"/>
      <c r="AYL107" s="663"/>
      <c r="AYM107" s="663"/>
      <c r="AYN107" s="663"/>
      <c r="AYO107" s="663"/>
      <c r="AYP107" s="663"/>
      <c r="AYQ107" s="663"/>
      <c r="AYR107" s="663"/>
      <c r="AYS107" s="663"/>
      <c r="AYT107" s="663"/>
      <c r="AYU107" s="663"/>
      <c r="AYV107" s="663"/>
      <c r="AYW107" s="663"/>
      <c r="AYX107" s="663"/>
      <c r="AYY107" s="663"/>
      <c r="AYZ107" s="663"/>
      <c r="AZA107" s="663"/>
      <c r="AZB107" s="663"/>
      <c r="AZC107" s="663"/>
      <c r="AZD107" s="663"/>
      <c r="AZE107" s="663"/>
      <c r="AZF107" s="663"/>
      <c r="AZG107" s="663"/>
      <c r="AZH107" s="663"/>
      <c r="AZI107" s="663"/>
      <c r="AZJ107" s="663"/>
      <c r="AZK107" s="663"/>
      <c r="AZL107" s="663"/>
      <c r="AZM107" s="663"/>
      <c r="AZN107" s="663"/>
      <c r="AZO107" s="663"/>
      <c r="AZP107" s="663"/>
      <c r="AZQ107" s="663"/>
      <c r="AZR107" s="663"/>
      <c r="AZS107" s="663"/>
      <c r="AZT107" s="663"/>
      <c r="AZU107" s="663"/>
      <c r="AZV107" s="663"/>
      <c r="AZW107" s="663"/>
      <c r="AZX107" s="663"/>
      <c r="AZY107" s="663"/>
      <c r="AZZ107" s="663"/>
      <c r="BAA107" s="663"/>
      <c r="BAB107" s="663"/>
      <c r="BAC107" s="663"/>
      <c r="BAD107" s="663"/>
      <c r="BAE107" s="663"/>
      <c r="BAF107" s="663"/>
      <c r="BAG107" s="663"/>
      <c r="BAH107" s="663"/>
      <c r="BAI107" s="663"/>
      <c r="BAJ107" s="663"/>
      <c r="BAK107" s="663"/>
      <c r="BAL107" s="663"/>
      <c r="BAM107" s="663"/>
      <c r="BAN107" s="663"/>
    </row>
    <row r="108" spans="1:1392" s="640" customFormat="1" ht="24.75" customHeight="1" thickTop="1" thickBot="1">
      <c r="A108" s="699" t="s">
        <v>793</v>
      </c>
      <c r="B108" s="700" t="s">
        <v>382</v>
      </c>
      <c r="C108" s="700" t="s">
        <v>382</v>
      </c>
      <c r="D108" s="700" t="s">
        <v>382</v>
      </c>
      <c r="E108" s="700" t="s">
        <v>358</v>
      </c>
      <c r="F108" s="700"/>
      <c r="G108" s="700"/>
      <c r="H108" s="701" t="s">
        <v>2245</v>
      </c>
      <c r="I108" s="702">
        <v>404481588.10000002</v>
      </c>
      <c r="J108" s="702">
        <v>300209702.58999997</v>
      </c>
      <c r="K108" s="702">
        <v>0</v>
      </c>
      <c r="L108" s="702">
        <v>0</v>
      </c>
      <c r="M108" s="702"/>
      <c r="N108" s="702"/>
      <c r="O108" s="702"/>
      <c r="P108" s="702"/>
      <c r="Q108" s="702"/>
      <c r="R108" s="702"/>
      <c r="S108" s="702"/>
      <c r="T108" s="702"/>
      <c r="U108" s="702"/>
      <c r="V108" s="702"/>
      <c r="W108" s="702"/>
      <c r="X108" s="702"/>
      <c r="Y108" s="653">
        <f t="shared" si="46"/>
        <v>404481588.10000002</v>
      </c>
      <c r="Z108" s="653">
        <f t="shared" si="46"/>
        <v>300209702.58999997</v>
      </c>
      <c r="AA108" s="653">
        <f t="shared" si="46"/>
        <v>0</v>
      </c>
      <c r="AB108" s="653">
        <f t="shared" si="45"/>
        <v>0</v>
      </c>
      <c r="AC108" s="703"/>
      <c r="AD108" s="639"/>
      <c r="AE108" s="639"/>
      <c r="AF108" s="639"/>
      <c r="AG108" s="639"/>
      <c r="AH108" s="639"/>
      <c r="AI108" s="639"/>
      <c r="AJ108" s="639"/>
      <c r="AK108" s="639"/>
      <c r="AL108" s="639"/>
      <c r="AM108" s="639"/>
      <c r="AN108" s="639"/>
      <c r="AO108" s="639"/>
      <c r="AP108" s="639"/>
      <c r="AQ108" s="639"/>
      <c r="AR108" s="639"/>
      <c r="AS108" s="639"/>
      <c r="AT108" s="639"/>
      <c r="AU108" s="639"/>
      <c r="AV108" s="639"/>
    </row>
    <row r="109" spans="1:1392" s="685" customFormat="1" ht="24.75" customHeight="1" thickTop="1" thickBot="1">
      <c r="A109" s="696" t="s">
        <v>793</v>
      </c>
      <c r="B109" s="697" t="s">
        <v>382</v>
      </c>
      <c r="C109" s="697" t="s">
        <v>386</v>
      </c>
      <c r="D109" s="697"/>
      <c r="E109" s="697"/>
      <c r="F109" s="697"/>
      <c r="G109" s="697"/>
      <c r="H109" s="698" t="s">
        <v>2246</v>
      </c>
      <c r="I109" s="682">
        <v>465102999</v>
      </c>
      <c r="J109" s="682">
        <v>465102999</v>
      </c>
      <c r="K109" s="682">
        <v>28965400</v>
      </c>
      <c r="L109" s="682">
        <v>24999600</v>
      </c>
      <c r="M109" s="682"/>
      <c r="N109" s="682"/>
      <c r="O109" s="682"/>
      <c r="P109" s="682"/>
      <c r="Q109" s="682"/>
      <c r="R109" s="682"/>
      <c r="S109" s="682"/>
      <c r="T109" s="682"/>
      <c r="U109" s="682"/>
      <c r="V109" s="682"/>
      <c r="W109" s="682"/>
      <c r="X109" s="682"/>
      <c r="Y109" s="683">
        <f t="shared" si="46"/>
        <v>465102999</v>
      </c>
      <c r="Z109" s="683">
        <f t="shared" si="46"/>
        <v>465102999</v>
      </c>
      <c r="AA109" s="683">
        <f t="shared" si="46"/>
        <v>28965400</v>
      </c>
      <c r="AB109" s="683">
        <f t="shared" si="45"/>
        <v>24999600</v>
      </c>
      <c r="AC109" s="684"/>
      <c r="AD109" s="662"/>
      <c r="AE109" s="662"/>
      <c r="AF109" s="662"/>
      <c r="AG109" s="662"/>
      <c r="AH109" s="662"/>
      <c r="AI109" s="662"/>
      <c r="AJ109" s="662"/>
      <c r="AK109" s="662"/>
      <c r="AL109" s="662"/>
      <c r="AM109" s="662"/>
      <c r="AN109" s="662"/>
      <c r="AO109" s="662"/>
      <c r="AP109" s="662"/>
      <c r="AQ109" s="662"/>
      <c r="AR109" s="662"/>
      <c r="AS109" s="662"/>
      <c r="AT109" s="662"/>
      <c r="AU109" s="662"/>
      <c r="AV109" s="662"/>
      <c r="AW109" s="663"/>
      <c r="AX109" s="663"/>
      <c r="AY109" s="663"/>
      <c r="AZ109" s="663"/>
      <c r="BA109" s="663"/>
      <c r="BB109" s="663"/>
      <c r="BC109" s="663"/>
      <c r="BD109" s="663"/>
      <c r="BE109" s="663"/>
      <c r="BF109" s="663"/>
      <c r="BG109" s="663"/>
      <c r="BH109" s="663"/>
      <c r="BI109" s="663"/>
      <c r="BJ109" s="663"/>
      <c r="BK109" s="663"/>
      <c r="BL109" s="663"/>
      <c r="BM109" s="663"/>
      <c r="BN109" s="663"/>
      <c r="BO109" s="663"/>
      <c r="BP109" s="663"/>
      <c r="BQ109" s="663"/>
      <c r="BR109" s="663"/>
      <c r="BS109" s="663"/>
      <c r="BT109" s="663"/>
      <c r="BU109" s="663"/>
      <c r="BV109" s="663"/>
      <c r="BW109" s="663"/>
      <c r="BX109" s="663"/>
      <c r="BY109" s="663"/>
      <c r="BZ109" s="663"/>
      <c r="CA109" s="663"/>
      <c r="CB109" s="663"/>
      <c r="CC109" s="663"/>
      <c r="CD109" s="663"/>
      <c r="CE109" s="663"/>
      <c r="CF109" s="663"/>
      <c r="CG109" s="663"/>
      <c r="CH109" s="663"/>
      <c r="CI109" s="663"/>
      <c r="CJ109" s="663"/>
      <c r="CK109" s="663"/>
      <c r="CL109" s="663"/>
      <c r="CM109" s="663"/>
      <c r="CN109" s="663"/>
      <c r="CO109" s="663"/>
      <c r="CP109" s="663"/>
      <c r="CQ109" s="663"/>
      <c r="CR109" s="663"/>
      <c r="CS109" s="663"/>
      <c r="CT109" s="663"/>
      <c r="CU109" s="663"/>
      <c r="CV109" s="663"/>
      <c r="CW109" s="663"/>
      <c r="CX109" s="663"/>
      <c r="CY109" s="663"/>
      <c r="CZ109" s="663"/>
      <c r="DA109" s="663"/>
      <c r="DB109" s="663"/>
      <c r="DC109" s="663"/>
      <c r="DD109" s="663"/>
      <c r="DE109" s="663"/>
      <c r="DF109" s="663"/>
      <c r="DG109" s="663"/>
      <c r="DH109" s="663"/>
      <c r="DI109" s="663"/>
      <c r="DJ109" s="663"/>
      <c r="DK109" s="663"/>
      <c r="DL109" s="663"/>
      <c r="DM109" s="663"/>
      <c r="DN109" s="663"/>
      <c r="DO109" s="663"/>
      <c r="DP109" s="663"/>
      <c r="DQ109" s="663"/>
      <c r="DR109" s="663"/>
      <c r="DS109" s="663"/>
      <c r="DT109" s="663"/>
      <c r="DU109" s="663"/>
      <c r="DV109" s="663"/>
      <c r="DW109" s="663"/>
      <c r="DX109" s="663"/>
      <c r="DY109" s="663"/>
      <c r="DZ109" s="663"/>
      <c r="EA109" s="663"/>
      <c r="EB109" s="663"/>
      <c r="EC109" s="663"/>
      <c r="ED109" s="663"/>
      <c r="EE109" s="663"/>
      <c r="EF109" s="663"/>
      <c r="EG109" s="663"/>
      <c r="EH109" s="663"/>
      <c r="EI109" s="663"/>
      <c r="EJ109" s="663"/>
      <c r="EK109" s="663"/>
      <c r="EL109" s="663"/>
      <c r="EM109" s="663"/>
      <c r="EN109" s="663"/>
      <c r="EO109" s="663"/>
      <c r="EP109" s="663"/>
      <c r="EQ109" s="663"/>
      <c r="ER109" s="663"/>
      <c r="ES109" s="663"/>
      <c r="ET109" s="663"/>
      <c r="EU109" s="663"/>
      <c r="EV109" s="663"/>
      <c r="EW109" s="663"/>
      <c r="EX109" s="663"/>
      <c r="EY109" s="663"/>
      <c r="EZ109" s="663"/>
      <c r="FA109" s="663"/>
      <c r="FB109" s="663"/>
      <c r="FC109" s="663"/>
      <c r="FD109" s="663"/>
      <c r="FE109" s="663"/>
      <c r="FF109" s="663"/>
      <c r="FG109" s="663"/>
      <c r="FH109" s="663"/>
      <c r="FI109" s="663"/>
      <c r="FJ109" s="663"/>
      <c r="FK109" s="663"/>
      <c r="FL109" s="663"/>
      <c r="FM109" s="663"/>
      <c r="FN109" s="663"/>
      <c r="FO109" s="663"/>
      <c r="FP109" s="663"/>
      <c r="FQ109" s="663"/>
      <c r="FR109" s="663"/>
      <c r="FS109" s="663"/>
      <c r="FT109" s="663"/>
      <c r="FU109" s="663"/>
      <c r="FV109" s="663"/>
      <c r="FW109" s="663"/>
      <c r="FX109" s="663"/>
      <c r="FY109" s="663"/>
      <c r="FZ109" s="663"/>
      <c r="GA109" s="663"/>
      <c r="GB109" s="663"/>
      <c r="GC109" s="663"/>
      <c r="GD109" s="663"/>
      <c r="GE109" s="663"/>
      <c r="GF109" s="663"/>
      <c r="GG109" s="663"/>
      <c r="GH109" s="663"/>
      <c r="GI109" s="663"/>
      <c r="GJ109" s="663"/>
      <c r="GK109" s="663"/>
      <c r="GL109" s="663"/>
      <c r="GM109" s="663"/>
      <c r="GN109" s="663"/>
      <c r="GO109" s="663"/>
      <c r="GP109" s="663"/>
      <c r="GQ109" s="663"/>
      <c r="GR109" s="663"/>
      <c r="GS109" s="663"/>
      <c r="GT109" s="663"/>
      <c r="GU109" s="663"/>
      <c r="GV109" s="663"/>
      <c r="GW109" s="663"/>
      <c r="GX109" s="663"/>
      <c r="GY109" s="663"/>
      <c r="GZ109" s="663"/>
      <c r="HA109" s="663"/>
      <c r="HB109" s="663"/>
      <c r="HC109" s="663"/>
      <c r="HD109" s="663"/>
      <c r="HE109" s="663"/>
      <c r="HF109" s="663"/>
      <c r="HG109" s="663"/>
      <c r="HH109" s="663"/>
      <c r="HI109" s="663"/>
      <c r="HJ109" s="663"/>
      <c r="HK109" s="663"/>
      <c r="HL109" s="663"/>
      <c r="HM109" s="663"/>
      <c r="HN109" s="663"/>
      <c r="HO109" s="663"/>
      <c r="HP109" s="663"/>
      <c r="HQ109" s="663"/>
      <c r="HR109" s="663"/>
      <c r="HS109" s="663"/>
      <c r="HT109" s="663"/>
      <c r="HU109" s="663"/>
      <c r="HV109" s="663"/>
      <c r="HW109" s="663"/>
      <c r="HX109" s="663"/>
      <c r="HY109" s="663"/>
      <c r="HZ109" s="663"/>
      <c r="IA109" s="663"/>
      <c r="IB109" s="663"/>
      <c r="IC109" s="663"/>
      <c r="ID109" s="663"/>
      <c r="IE109" s="663"/>
      <c r="IF109" s="663"/>
      <c r="IG109" s="663"/>
      <c r="IH109" s="663"/>
      <c r="II109" s="663"/>
      <c r="IJ109" s="663"/>
      <c r="IK109" s="663"/>
      <c r="IL109" s="663"/>
      <c r="IM109" s="663"/>
      <c r="IN109" s="663"/>
      <c r="IO109" s="663"/>
      <c r="IP109" s="663"/>
      <c r="IQ109" s="663"/>
      <c r="IR109" s="663"/>
      <c r="IS109" s="663"/>
      <c r="IT109" s="663"/>
      <c r="IU109" s="663"/>
      <c r="IV109" s="663"/>
      <c r="IW109" s="663"/>
      <c r="IX109" s="663"/>
      <c r="IY109" s="663"/>
      <c r="IZ109" s="663"/>
      <c r="JA109" s="663"/>
      <c r="JB109" s="663"/>
      <c r="JC109" s="663"/>
      <c r="JD109" s="663"/>
      <c r="JE109" s="663"/>
      <c r="JF109" s="663"/>
      <c r="JG109" s="663"/>
      <c r="JH109" s="663"/>
      <c r="JI109" s="663"/>
      <c r="JJ109" s="663"/>
      <c r="JK109" s="663"/>
      <c r="JL109" s="663"/>
      <c r="JM109" s="663"/>
      <c r="JN109" s="663"/>
      <c r="JO109" s="663"/>
      <c r="JP109" s="663"/>
      <c r="JQ109" s="663"/>
      <c r="JR109" s="663"/>
      <c r="JS109" s="663"/>
      <c r="JT109" s="663"/>
      <c r="JU109" s="663"/>
      <c r="JV109" s="663"/>
      <c r="JW109" s="663"/>
      <c r="JX109" s="663"/>
      <c r="JY109" s="663"/>
      <c r="JZ109" s="663"/>
      <c r="KA109" s="663"/>
      <c r="KB109" s="663"/>
      <c r="KC109" s="663"/>
      <c r="KD109" s="663"/>
      <c r="KE109" s="663"/>
      <c r="KF109" s="663"/>
      <c r="KG109" s="663"/>
      <c r="KH109" s="663"/>
      <c r="KI109" s="663"/>
      <c r="KJ109" s="663"/>
      <c r="KK109" s="663"/>
      <c r="KL109" s="663"/>
      <c r="KM109" s="663"/>
      <c r="KN109" s="663"/>
      <c r="KO109" s="663"/>
      <c r="KP109" s="663"/>
      <c r="KQ109" s="663"/>
      <c r="KR109" s="663"/>
      <c r="KS109" s="663"/>
      <c r="KT109" s="663"/>
      <c r="KU109" s="663"/>
      <c r="KV109" s="663"/>
      <c r="KW109" s="663"/>
      <c r="KX109" s="663"/>
      <c r="KY109" s="663"/>
      <c r="KZ109" s="663"/>
      <c r="LA109" s="663"/>
      <c r="LB109" s="663"/>
      <c r="LC109" s="663"/>
      <c r="LD109" s="663"/>
      <c r="LE109" s="663"/>
      <c r="LF109" s="663"/>
      <c r="LG109" s="663"/>
      <c r="LH109" s="663"/>
      <c r="LI109" s="663"/>
      <c r="LJ109" s="663"/>
      <c r="LK109" s="663"/>
      <c r="LL109" s="663"/>
      <c r="LM109" s="663"/>
      <c r="LN109" s="663"/>
      <c r="LO109" s="663"/>
      <c r="LP109" s="663"/>
      <c r="LQ109" s="663"/>
      <c r="LR109" s="663"/>
      <c r="LS109" s="663"/>
      <c r="LT109" s="663"/>
      <c r="LU109" s="663"/>
      <c r="LV109" s="663"/>
      <c r="LW109" s="663"/>
      <c r="LX109" s="663"/>
      <c r="LY109" s="663"/>
      <c r="LZ109" s="663"/>
      <c r="MA109" s="663"/>
      <c r="MB109" s="663"/>
      <c r="MC109" s="663"/>
      <c r="MD109" s="663"/>
      <c r="ME109" s="663"/>
      <c r="MF109" s="663"/>
      <c r="MG109" s="663"/>
      <c r="MH109" s="663"/>
      <c r="MI109" s="663"/>
      <c r="MJ109" s="663"/>
      <c r="MK109" s="663"/>
      <c r="ML109" s="663"/>
      <c r="MM109" s="663"/>
      <c r="MN109" s="663"/>
      <c r="MO109" s="663"/>
      <c r="MP109" s="663"/>
      <c r="MQ109" s="663"/>
      <c r="MR109" s="663"/>
      <c r="MS109" s="663"/>
      <c r="MT109" s="663"/>
      <c r="MU109" s="663"/>
      <c r="MV109" s="663"/>
      <c r="MW109" s="663"/>
      <c r="MX109" s="663"/>
      <c r="MY109" s="663"/>
      <c r="MZ109" s="663"/>
      <c r="NA109" s="663"/>
      <c r="NB109" s="663"/>
      <c r="NC109" s="663"/>
      <c r="ND109" s="663"/>
      <c r="NE109" s="663"/>
      <c r="NF109" s="663"/>
      <c r="NG109" s="663"/>
      <c r="NH109" s="663"/>
      <c r="NI109" s="663"/>
      <c r="NJ109" s="663"/>
      <c r="NK109" s="663"/>
      <c r="NL109" s="663"/>
      <c r="NM109" s="663"/>
      <c r="NN109" s="663"/>
      <c r="NO109" s="663"/>
      <c r="NP109" s="663"/>
      <c r="NQ109" s="663"/>
      <c r="NR109" s="663"/>
      <c r="NS109" s="663"/>
      <c r="NT109" s="663"/>
      <c r="NU109" s="663"/>
      <c r="NV109" s="663"/>
      <c r="NW109" s="663"/>
      <c r="NX109" s="663"/>
      <c r="NY109" s="663"/>
      <c r="NZ109" s="663"/>
      <c r="OA109" s="663"/>
      <c r="OB109" s="663"/>
      <c r="OC109" s="663"/>
      <c r="OD109" s="663"/>
      <c r="OE109" s="663"/>
      <c r="OF109" s="663"/>
      <c r="OG109" s="663"/>
      <c r="OH109" s="663"/>
      <c r="OI109" s="663"/>
      <c r="OJ109" s="663"/>
      <c r="OK109" s="663"/>
      <c r="OL109" s="663"/>
      <c r="OM109" s="663"/>
      <c r="ON109" s="663"/>
      <c r="OO109" s="663"/>
      <c r="OP109" s="663"/>
      <c r="OQ109" s="663"/>
      <c r="OR109" s="663"/>
      <c r="OS109" s="663"/>
      <c r="OT109" s="663"/>
      <c r="OU109" s="663"/>
      <c r="OV109" s="663"/>
      <c r="OW109" s="663"/>
      <c r="OX109" s="663"/>
      <c r="OY109" s="663"/>
      <c r="OZ109" s="663"/>
      <c r="PA109" s="663"/>
      <c r="PB109" s="663"/>
      <c r="PC109" s="663"/>
      <c r="PD109" s="663"/>
      <c r="PE109" s="663"/>
      <c r="PF109" s="663"/>
      <c r="PG109" s="663"/>
      <c r="PH109" s="663"/>
      <c r="PI109" s="663"/>
      <c r="PJ109" s="663"/>
      <c r="PK109" s="663"/>
      <c r="PL109" s="663"/>
      <c r="PM109" s="663"/>
      <c r="PN109" s="663"/>
      <c r="PO109" s="663"/>
      <c r="PP109" s="663"/>
      <c r="PQ109" s="663"/>
      <c r="PR109" s="663"/>
      <c r="PS109" s="663"/>
      <c r="PT109" s="663"/>
      <c r="PU109" s="663"/>
      <c r="PV109" s="663"/>
      <c r="PW109" s="663"/>
      <c r="PX109" s="663"/>
      <c r="PY109" s="663"/>
      <c r="PZ109" s="663"/>
      <c r="QA109" s="663"/>
      <c r="QB109" s="663"/>
      <c r="QC109" s="663"/>
      <c r="QD109" s="663"/>
      <c r="QE109" s="663"/>
      <c r="QF109" s="663"/>
      <c r="QG109" s="663"/>
      <c r="QH109" s="663"/>
      <c r="QI109" s="663"/>
      <c r="QJ109" s="663"/>
      <c r="QK109" s="663"/>
      <c r="QL109" s="663"/>
      <c r="QM109" s="663"/>
      <c r="QN109" s="663"/>
      <c r="QO109" s="663"/>
      <c r="QP109" s="663"/>
      <c r="QQ109" s="663"/>
      <c r="QR109" s="663"/>
      <c r="QS109" s="663"/>
      <c r="QT109" s="663"/>
      <c r="QU109" s="663"/>
      <c r="QV109" s="663"/>
      <c r="QW109" s="663"/>
      <c r="QX109" s="663"/>
      <c r="QY109" s="663"/>
      <c r="QZ109" s="663"/>
      <c r="RA109" s="663"/>
      <c r="RB109" s="663"/>
      <c r="RC109" s="663"/>
      <c r="RD109" s="663"/>
      <c r="RE109" s="663"/>
      <c r="RF109" s="663"/>
      <c r="RG109" s="663"/>
      <c r="RH109" s="663"/>
      <c r="RI109" s="663"/>
      <c r="RJ109" s="663"/>
      <c r="RK109" s="663"/>
      <c r="RL109" s="663"/>
      <c r="RM109" s="663"/>
      <c r="RN109" s="663"/>
      <c r="RO109" s="663"/>
      <c r="RP109" s="663"/>
      <c r="RQ109" s="663"/>
      <c r="RR109" s="663"/>
      <c r="RS109" s="663"/>
      <c r="RT109" s="663"/>
      <c r="RU109" s="663"/>
      <c r="RV109" s="663"/>
      <c r="RW109" s="663"/>
      <c r="RX109" s="663"/>
      <c r="RY109" s="663"/>
      <c r="RZ109" s="663"/>
      <c r="SA109" s="663"/>
      <c r="SB109" s="663"/>
      <c r="SC109" s="663"/>
      <c r="SD109" s="663"/>
      <c r="SE109" s="663"/>
      <c r="SF109" s="663"/>
      <c r="SG109" s="663"/>
      <c r="SH109" s="663"/>
      <c r="SI109" s="663"/>
      <c r="SJ109" s="663"/>
      <c r="SK109" s="663"/>
      <c r="SL109" s="663"/>
      <c r="SM109" s="663"/>
      <c r="SN109" s="663"/>
      <c r="SO109" s="663"/>
      <c r="SP109" s="663"/>
      <c r="SQ109" s="663"/>
      <c r="SR109" s="663"/>
      <c r="SS109" s="663"/>
      <c r="ST109" s="663"/>
      <c r="SU109" s="663"/>
      <c r="SV109" s="663"/>
      <c r="SW109" s="663"/>
      <c r="SX109" s="663"/>
      <c r="SY109" s="663"/>
      <c r="SZ109" s="663"/>
      <c r="TA109" s="663"/>
      <c r="TB109" s="663"/>
      <c r="TC109" s="663"/>
      <c r="TD109" s="663"/>
      <c r="TE109" s="663"/>
      <c r="TF109" s="663"/>
      <c r="TG109" s="663"/>
      <c r="TH109" s="663"/>
      <c r="TI109" s="663"/>
      <c r="TJ109" s="663"/>
      <c r="TK109" s="663"/>
      <c r="TL109" s="663"/>
      <c r="TM109" s="663"/>
      <c r="TN109" s="663"/>
      <c r="TO109" s="663"/>
      <c r="TP109" s="663"/>
      <c r="TQ109" s="663"/>
      <c r="TR109" s="663"/>
      <c r="TS109" s="663"/>
      <c r="TT109" s="663"/>
      <c r="TU109" s="663"/>
      <c r="TV109" s="663"/>
      <c r="TW109" s="663"/>
      <c r="TX109" s="663"/>
      <c r="TY109" s="663"/>
      <c r="TZ109" s="663"/>
      <c r="UA109" s="663"/>
      <c r="UB109" s="663"/>
      <c r="UC109" s="663"/>
      <c r="UD109" s="663"/>
      <c r="UE109" s="663"/>
      <c r="UF109" s="663"/>
      <c r="UG109" s="663"/>
      <c r="UH109" s="663"/>
      <c r="UI109" s="663"/>
      <c r="UJ109" s="663"/>
      <c r="UK109" s="663"/>
      <c r="UL109" s="663"/>
      <c r="UM109" s="663"/>
      <c r="UN109" s="663"/>
      <c r="UO109" s="663"/>
      <c r="UP109" s="663"/>
      <c r="UQ109" s="663"/>
      <c r="UR109" s="663"/>
      <c r="US109" s="663"/>
      <c r="UT109" s="663"/>
      <c r="UU109" s="663"/>
      <c r="UV109" s="663"/>
      <c r="UW109" s="663"/>
      <c r="UX109" s="663"/>
      <c r="UY109" s="663"/>
      <c r="UZ109" s="663"/>
      <c r="VA109" s="663"/>
      <c r="VB109" s="663"/>
      <c r="VC109" s="663"/>
      <c r="VD109" s="663"/>
      <c r="VE109" s="663"/>
      <c r="VF109" s="663"/>
      <c r="VG109" s="663"/>
      <c r="VH109" s="663"/>
      <c r="VI109" s="663"/>
      <c r="VJ109" s="663"/>
      <c r="VK109" s="663"/>
      <c r="VL109" s="663"/>
      <c r="VM109" s="663"/>
      <c r="VN109" s="663"/>
      <c r="VO109" s="663"/>
      <c r="VP109" s="663"/>
      <c r="VQ109" s="663"/>
      <c r="VR109" s="663"/>
      <c r="VS109" s="663"/>
      <c r="VT109" s="663"/>
      <c r="VU109" s="663"/>
      <c r="VV109" s="663"/>
      <c r="VW109" s="663"/>
      <c r="VX109" s="663"/>
      <c r="VY109" s="663"/>
      <c r="VZ109" s="663"/>
      <c r="WA109" s="663"/>
      <c r="WB109" s="663"/>
      <c r="WC109" s="663"/>
      <c r="WD109" s="663"/>
      <c r="WE109" s="663"/>
      <c r="WF109" s="663"/>
      <c r="WG109" s="663"/>
      <c r="WH109" s="663"/>
      <c r="WI109" s="663"/>
      <c r="WJ109" s="663"/>
      <c r="WK109" s="663"/>
      <c r="WL109" s="663"/>
      <c r="WM109" s="663"/>
      <c r="WN109" s="663"/>
      <c r="WO109" s="663"/>
      <c r="WP109" s="663"/>
      <c r="WQ109" s="663"/>
      <c r="WR109" s="663"/>
      <c r="WS109" s="663"/>
      <c r="WT109" s="663"/>
      <c r="WU109" s="663"/>
      <c r="WV109" s="663"/>
      <c r="WW109" s="663"/>
      <c r="WX109" s="663"/>
      <c r="WY109" s="663"/>
      <c r="WZ109" s="663"/>
      <c r="XA109" s="663"/>
      <c r="XB109" s="663"/>
      <c r="XC109" s="663"/>
      <c r="XD109" s="663"/>
      <c r="XE109" s="663"/>
      <c r="XF109" s="663"/>
      <c r="XG109" s="663"/>
      <c r="XH109" s="663"/>
      <c r="XI109" s="663"/>
      <c r="XJ109" s="663"/>
      <c r="XK109" s="663"/>
      <c r="XL109" s="663"/>
      <c r="XM109" s="663"/>
      <c r="XN109" s="663"/>
      <c r="XO109" s="663"/>
      <c r="XP109" s="663"/>
      <c r="XQ109" s="663"/>
      <c r="XR109" s="663"/>
      <c r="XS109" s="663"/>
      <c r="XT109" s="663"/>
      <c r="XU109" s="663"/>
      <c r="XV109" s="663"/>
      <c r="XW109" s="663"/>
      <c r="XX109" s="663"/>
      <c r="XY109" s="663"/>
      <c r="XZ109" s="663"/>
      <c r="YA109" s="663"/>
      <c r="YB109" s="663"/>
      <c r="YC109" s="663"/>
      <c r="YD109" s="663"/>
      <c r="YE109" s="663"/>
      <c r="YF109" s="663"/>
      <c r="YG109" s="663"/>
      <c r="YH109" s="663"/>
      <c r="YI109" s="663"/>
      <c r="YJ109" s="663"/>
      <c r="YK109" s="663"/>
      <c r="YL109" s="663"/>
      <c r="YM109" s="663"/>
      <c r="YN109" s="663"/>
      <c r="YO109" s="663"/>
      <c r="YP109" s="663"/>
      <c r="YQ109" s="663"/>
      <c r="YR109" s="663"/>
      <c r="YS109" s="663"/>
      <c r="YT109" s="663"/>
      <c r="YU109" s="663"/>
      <c r="YV109" s="663"/>
      <c r="YW109" s="663"/>
      <c r="YX109" s="663"/>
      <c r="YY109" s="663"/>
      <c r="YZ109" s="663"/>
      <c r="ZA109" s="663"/>
      <c r="ZB109" s="663"/>
      <c r="ZC109" s="663"/>
      <c r="ZD109" s="663"/>
      <c r="ZE109" s="663"/>
      <c r="ZF109" s="663"/>
      <c r="ZG109" s="663"/>
      <c r="ZH109" s="663"/>
      <c r="ZI109" s="663"/>
      <c r="ZJ109" s="663"/>
      <c r="ZK109" s="663"/>
      <c r="ZL109" s="663"/>
      <c r="ZM109" s="663"/>
      <c r="ZN109" s="663"/>
      <c r="ZO109" s="663"/>
      <c r="ZP109" s="663"/>
      <c r="ZQ109" s="663"/>
      <c r="ZR109" s="663"/>
      <c r="ZS109" s="663"/>
      <c r="ZT109" s="663"/>
      <c r="ZU109" s="663"/>
      <c r="ZV109" s="663"/>
      <c r="ZW109" s="663"/>
      <c r="ZX109" s="663"/>
      <c r="ZY109" s="663"/>
      <c r="ZZ109" s="663"/>
      <c r="AAA109" s="663"/>
      <c r="AAB109" s="663"/>
      <c r="AAC109" s="663"/>
      <c r="AAD109" s="663"/>
      <c r="AAE109" s="663"/>
      <c r="AAF109" s="663"/>
      <c r="AAG109" s="663"/>
      <c r="AAH109" s="663"/>
      <c r="AAI109" s="663"/>
      <c r="AAJ109" s="663"/>
      <c r="AAK109" s="663"/>
      <c r="AAL109" s="663"/>
      <c r="AAM109" s="663"/>
      <c r="AAN109" s="663"/>
      <c r="AAO109" s="663"/>
      <c r="AAP109" s="663"/>
      <c r="AAQ109" s="663"/>
      <c r="AAR109" s="663"/>
      <c r="AAS109" s="663"/>
      <c r="AAT109" s="663"/>
      <c r="AAU109" s="663"/>
      <c r="AAV109" s="663"/>
      <c r="AAW109" s="663"/>
      <c r="AAX109" s="663"/>
      <c r="AAY109" s="663"/>
      <c r="AAZ109" s="663"/>
      <c r="ABA109" s="663"/>
      <c r="ABB109" s="663"/>
      <c r="ABC109" s="663"/>
      <c r="ABD109" s="663"/>
      <c r="ABE109" s="663"/>
      <c r="ABF109" s="663"/>
      <c r="ABG109" s="663"/>
      <c r="ABH109" s="663"/>
      <c r="ABI109" s="663"/>
      <c r="ABJ109" s="663"/>
      <c r="ABK109" s="663"/>
      <c r="ABL109" s="663"/>
      <c r="ABM109" s="663"/>
      <c r="ABN109" s="663"/>
      <c r="ABO109" s="663"/>
      <c r="ABP109" s="663"/>
      <c r="ABQ109" s="663"/>
      <c r="ABR109" s="663"/>
      <c r="ABS109" s="663"/>
      <c r="ABT109" s="663"/>
      <c r="ABU109" s="663"/>
      <c r="ABV109" s="663"/>
      <c r="ABW109" s="663"/>
      <c r="ABX109" s="663"/>
      <c r="ABY109" s="663"/>
      <c r="ABZ109" s="663"/>
      <c r="ACA109" s="663"/>
      <c r="ACB109" s="663"/>
      <c r="ACC109" s="663"/>
      <c r="ACD109" s="663"/>
      <c r="ACE109" s="663"/>
      <c r="ACF109" s="663"/>
      <c r="ACG109" s="663"/>
      <c r="ACH109" s="663"/>
      <c r="ACI109" s="663"/>
      <c r="ACJ109" s="663"/>
      <c r="ACK109" s="663"/>
      <c r="ACL109" s="663"/>
      <c r="ACM109" s="663"/>
      <c r="ACN109" s="663"/>
      <c r="ACO109" s="663"/>
      <c r="ACP109" s="663"/>
      <c r="ACQ109" s="663"/>
      <c r="ACR109" s="663"/>
      <c r="ACS109" s="663"/>
      <c r="ACT109" s="663"/>
      <c r="ACU109" s="663"/>
      <c r="ACV109" s="663"/>
      <c r="ACW109" s="663"/>
      <c r="ACX109" s="663"/>
      <c r="ACY109" s="663"/>
      <c r="ACZ109" s="663"/>
      <c r="ADA109" s="663"/>
      <c r="ADB109" s="663"/>
      <c r="ADC109" s="663"/>
      <c r="ADD109" s="663"/>
      <c r="ADE109" s="663"/>
      <c r="ADF109" s="663"/>
      <c r="ADG109" s="663"/>
      <c r="ADH109" s="663"/>
      <c r="ADI109" s="663"/>
      <c r="ADJ109" s="663"/>
      <c r="ADK109" s="663"/>
      <c r="ADL109" s="663"/>
      <c r="ADM109" s="663"/>
      <c r="ADN109" s="663"/>
      <c r="ADO109" s="663"/>
      <c r="ADP109" s="663"/>
      <c r="ADQ109" s="663"/>
      <c r="ADR109" s="663"/>
      <c r="ADS109" s="663"/>
      <c r="ADT109" s="663"/>
      <c r="ADU109" s="663"/>
      <c r="ADV109" s="663"/>
      <c r="ADW109" s="663"/>
      <c r="ADX109" s="663"/>
      <c r="ADY109" s="663"/>
      <c r="ADZ109" s="663"/>
      <c r="AEA109" s="663"/>
      <c r="AEB109" s="663"/>
      <c r="AEC109" s="663"/>
      <c r="AED109" s="663"/>
      <c r="AEE109" s="663"/>
      <c r="AEF109" s="663"/>
      <c r="AEG109" s="663"/>
      <c r="AEH109" s="663"/>
      <c r="AEI109" s="663"/>
      <c r="AEJ109" s="663"/>
      <c r="AEK109" s="663"/>
      <c r="AEL109" s="663"/>
      <c r="AEM109" s="663"/>
      <c r="AEN109" s="663"/>
      <c r="AEO109" s="663"/>
      <c r="AEP109" s="663"/>
      <c r="AEQ109" s="663"/>
      <c r="AER109" s="663"/>
      <c r="AES109" s="663"/>
      <c r="AET109" s="663"/>
      <c r="AEU109" s="663"/>
      <c r="AEV109" s="663"/>
      <c r="AEW109" s="663"/>
      <c r="AEX109" s="663"/>
      <c r="AEY109" s="663"/>
      <c r="AEZ109" s="663"/>
      <c r="AFA109" s="663"/>
      <c r="AFB109" s="663"/>
      <c r="AFC109" s="663"/>
      <c r="AFD109" s="663"/>
      <c r="AFE109" s="663"/>
      <c r="AFF109" s="663"/>
      <c r="AFG109" s="663"/>
      <c r="AFH109" s="663"/>
      <c r="AFI109" s="663"/>
      <c r="AFJ109" s="663"/>
      <c r="AFK109" s="663"/>
      <c r="AFL109" s="663"/>
      <c r="AFM109" s="663"/>
      <c r="AFN109" s="663"/>
      <c r="AFO109" s="663"/>
      <c r="AFP109" s="663"/>
      <c r="AFQ109" s="663"/>
      <c r="AFR109" s="663"/>
      <c r="AFS109" s="663"/>
      <c r="AFT109" s="663"/>
      <c r="AFU109" s="663"/>
      <c r="AFV109" s="663"/>
      <c r="AFW109" s="663"/>
      <c r="AFX109" s="663"/>
      <c r="AFY109" s="663"/>
      <c r="AFZ109" s="663"/>
      <c r="AGA109" s="663"/>
      <c r="AGB109" s="663"/>
      <c r="AGC109" s="663"/>
      <c r="AGD109" s="663"/>
      <c r="AGE109" s="663"/>
      <c r="AGF109" s="663"/>
      <c r="AGG109" s="663"/>
      <c r="AGH109" s="663"/>
      <c r="AGI109" s="663"/>
      <c r="AGJ109" s="663"/>
      <c r="AGK109" s="663"/>
      <c r="AGL109" s="663"/>
      <c r="AGM109" s="663"/>
      <c r="AGN109" s="663"/>
      <c r="AGO109" s="663"/>
      <c r="AGP109" s="663"/>
      <c r="AGQ109" s="663"/>
      <c r="AGR109" s="663"/>
      <c r="AGS109" s="663"/>
      <c r="AGT109" s="663"/>
      <c r="AGU109" s="663"/>
      <c r="AGV109" s="663"/>
      <c r="AGW109" s="663"/>
      <c r="AGX109" s="663"/>
      <c r="AGY109" s="663"/>
      <c r="AGZ109" s="663"/>
      <c r="AHA109" s="663"/>
      <c r="AHB109" s="663"/>
      <c r="AHC109" s="663"/>
      <c r="AHD109" s="663"/>
      <c r="AHE109" s="663"/>
      <c r="AHF109" s="663"/>
      <c r="AHG109" s="663"/>
      <c r="AHH109" s="663"/>
      <c r="AHI109" s="663"/>
      <c r="AHJ109" s="663"/>
      <c r="AHK109" s="663"/>
      <c r="AHL109" s="663"/>
      <c r="AHM109" s="663"/>
      <c r="AHN109" s="663"/>
      <c r="AHO109" s="663"/>
      <c r="AHP109" s="663"/>
      <c r="AHQ109" s="663"/>
      <c r="AHR109" s="663"/>
      <c r="AHS109" s="663"/>
      <c r="AHT109" s="663"/>
      <c r="AHU109" s="663"/>
      <c r="AHV109" s="663"/>
      <c r="AHW109" s="663"/>
      <c r="AHX109" s="663"/>
      <c r="AHY109" s="663"/>
      <c r="AHZ109" s="663"/>
      <c r="AIA109" s="663"/>
      <c r="AIB109" s="663"/>
      <c r="AIC109" s="663"/>
      <c r="AID109" s="663"/>
      <c r="AIE109" s="663"/>
      <c r="AIF109" s="663"/>
      <c r="AIG109" s="663"/>
      <c r="AIH109" s="663"/>
      <c r="AII109" s="663"/>
      <c r="AIJ109" s="663"/>
      <c r="AIK109" s="663"/>
      <c r="AIL109" s="663"/>
      <c r="AIM109" s="663"/>
      <c r="AIN109" s="663"/>
      <c r="AIO109" s="663"/>
      <c r="AIP109" s="663"/>
      <c r="AIQ109" s="663"/>
      <c r="AIR109" s="663"/>
      <c r="AIS109" s="663"/>
      <c r="AIT109" s="663"/>
      <c r="AIU109" s="663"/>
      <c r="AIV109" s="663"/>
      <c r="AIW109" s="663"/>
      <c r="AIX109" s="663"/>
      <c r="AIY109" s="663"/>
      <c r="AIZ109" s="663"/>
      <c r="AJA109" s="663"/>
      <c r="AJB109" s="663"/>
      <c r="AJC109" s="663"/>
      <c r="AJD109" s="663"/>
      <c r="AJE109" s="663"/>
      <c r="AJF109" s="663"/>
      <c r="AJG109" s="663"/>
      <c r="AJH109" s="663"/>
      <c r="AJI109" s="663"/>
      <c r="AJJ109" s="663"/>
      <c r="AJK109" s="663"/>
      <c r="AJL109" s="663"/>
      <c r="AJM109" s="663"/>
      <c r="AJN109" s="663"/>
      <c r="AJO109" s="663"/>
      <c r="AJP109" s="663"/>
      <c r="AJQ109" s="663"/>
      <c r="AJR109" s="663"/>
      <c r="AJS109" s="663"/>
      <c r="AJT109" s="663"/>
      <c r="AJU109" s="663"/>
      <c r="AJV109" s="663"/>
      <c r="AJW109" s="663"/>
      <c r="AJX109" s="663"/>
      <c r="AJY109" s="663"/>
      <c r="AJZ109" s="663"/>
      <c r="AKA109" s="663"/>
      <c r="AKB109" s="663"/>
      <c r="AKC109" s="663"/>
      <c r="AKD109" s="663"/>
      <c r="AKE109" s="663"/>
      <c r="AKF109" s="663"/>
      <c r="AKG109" s="663"/>
      <c r="AKH109" s="663"/>
      <c r="AKI109" s="663"/>
      <c r="AKJ109" s="663"/>
      <c r="AKK109" s="663"/>
      <c r="AKL109" s="663"/>
      <c r="AKM109" s="663"/>
      <c r="AKN109" s="663"/>
      <c r="AKO109" s="663"/>
      <c r="AKP109" s="663"/>
      <c r="AKQ109" s="663"/>
      <c r="AKR109" s="663"/>
      <c r="AKS109" s="663"/>
      <c r="AKT109" s="663"/>
      <c r="AKU109" s="663"/>
      <c r="AKV109" s="663"/>
      <c r="AKW109" s="663"/>
      <c r="AKX109" s="663"/>
      <c r="AKY109" s="663"/>
      <c r="AKZ109" s="663"/>
      <c r="ALA109" s="663"/>
      <c r="ALB109" s="663"/>
      <c r="ALC109" s="663"/>
      <c r="ALD109" s="663"/>
      <c r="ALE109" s="663"/>
      <c r="ALF109" s="663"/>
      <c r="ALG109" s="663"/>
      <c r="ALH109" s="663"/>
      <c r="ALI109" s="663"/>
      <c r="ALJ109" s="663"/>
      <c r="ALK109" s="663"/>
      <c r="ALL109" s="663"/>
      <c r="ALM109" s="663"/>
      <c r="ALN109" s="663"/>
      <c r="ALO109" s="663"/>
      <c r="ALP109" s="663"/>
      <c r="ALQ109" s="663"/>
      <c r="ALR109" s="663"/>
      <c r="ALS109" s="663"/>
      <c r="ALT109" s="663"/>
      <c r="ALU109" s="663"/>
      <c r="ALV109" s="663"/>
      <c r="ALW109" s="663"/>
      <c r="ALX109" s="663"/>
      <c r="ALY109" s="663"/>
      <c r="ALZ109" s="663"/>
      <c r="AMA109" s="663"/>
      <c r="AMB109" s="663"/>
      <c r="AMC109" s="663"/>
      <c r="AMD109" s="663"/>
      <c r="AME109" s="663"/>
      <c r="AMF109" s="663"/>
      <c r="AMG109" s="663"/>
      <c r="AMH109" s="663"/>
      <c r="AMI109" s="663"/>
      <c r="AMJ109" s="663"/>
      <c r="AMK109" s="663"/>
      <c r="AML109" s="663"/>
      <c r="AMM109" s="663"/>
      <c r="AMN109" s="663"/>
      <c r="AMO109" s="663"/>
      <c r="AMP109" s="663"/>
      <c r="AMQ109" s="663"/>
      <c r="AMR109" s="663"/>
      <c r="AMS109" s="663"/>
      <c r="AMT109" s="663"/>
      <c r="AMU109" s="663"/>
      <c r="AMV109" s="663"/>
      <c r="AMW109" s="663"/>
      <c r="AMX109" s="663"/>
      <c r="AMY109" s="663"/>
      <c r="AMZ109" s="663"/>
      <c r="ANA109" s="663"/>
      <c r="ANB109" s="663"/>
      <c r="ANC109" s="663"/>
      <c r="AND109" s="663"/>
      <c r="ANE109" s="663"/>
      <c r="ANF109" s="663"/>
      <c r="ANG109" s="663"/>
      <c r="ANH109" s="663"/>
      <c r="ANI109" s="663"/>
      <c r="ANJ109" s="663"/>
      <c r="ANK109" s="663"/>
      <c r="ANL109" s="663"/>
      <c r="ANM109" s="663"/>
      <c r="ANN109" s="663"/>
      <c r="ANO109" s="663"/>
      <c r="ANP109" s="663"/>
      <c r="ANQ109" s="663"/>
      <c r="ANR109" s="663"/>
      <c r="ANS109" s="663"/>
      <c r="ANT109" s="663"/>
      <c r="ANU109" s="663"/>
      <c r="ANV109" s="663"/>
      <c r="ANW109" s="663"/>
      <c r="ANX109" s="663"/>
      <c r="ANY109" s="663"/>
      <c r="ANZ109" s="663"/>
      <c r="AOA109" s="663"/>
      <c r="AOB109" s="663"/>
      <c r="AOC109" s="663"/>
      <c r="AOD109" s="663"/>
      <c r="AOE109" s="663"/>
      <c r="AOF109" s="663"/>
      <c r="AOG109" s="663"/>
      <c r="AOH109" s="663"/>
      <c r="AOI109" s="663"/>
      <c r="AOJ109" s="663"/>
      <c r="AOK109" s="663"/>
      <c r="AOL109" s="663"/>
      <c r="AOM109" s="663"/>
      <c r="AON109" s="663"/>
      <c r="AOO109" s="663"/>
      <c r="AOP109" s="663"/>
      <c r="AOQ109" s="663"/>
      <c r="AOR109" s="663"/>
      <c r="AOS109" s="663"/>
      <c r="AOT109" s="663"/>
      <c r="AOU109" s="663"/>
      <c r="AOV109" s="663"/>
      <c r="AOW109" s="663"/>
      <c r="AOX109" s="663"/>
      <c r="AOY109" s="663"/>
      <c r="AOZ109" s="663"/>
      <c r="APA109" s="663"/>
      <c r="APB109" s="663"/>
      <c r="APC109" s="663"/>
      <c r="APD109" s="663"/>
      <c r="APE109" s="663"/>
      <c r="APF109" s="663"/>
      <c r="APG109" s="663"/>
      <c r="APH109" s="663"/>
      <c r="API109" s="663"/>
      <c r="APJ109" s="663"/>
      <c r="APK109" s="663"/>
      <c r="APL109" s="663"/>
      <c r="APM109" s="663"/>
      <c r="APN109" s="663"/>
      <c r="APO109" s="663"/>
      <c r="APP109" s="663"/>
      <c r="APQ109" s="663"/>
      <c r="APR109" s="663"/>
      <c r="APS109" s="663"/>
      <c r="APT109" s="663"/>
      <c r="APU109" s="663"/>
      <c r="APV109" s="663"/>
      <c r="APW109" s="663"/>
      <c r="APX109" s="663"/>
      <c r="APY109" s="663"/>
      <c r="APZ109" s="663"/>
      <c r="AQA109" s="663"/>
      <c r="AQB109" s="663"/>
      <c r="AQC109" s="663"/>
      <c r="AQD109" s="663"/>
      <c r="AQE109" s="663"/>
      <c r="AQF109" s="663"/>
      <c r="AQG109" s="663"/>
      <c r="AQH109" s="663"/>
      <c r="AQI109" s="663"/>
      <c r="AQJ109" s="663"/>
      <c r="AQK109" s="663"/>
      <c r="AQL109" s="663"/>
      <c r="AQM109" s="663"/>
      <c r="AQN109" s="663"/>
      <c r="AQO109" s="663"/>
      <c r="AQP109" s="663"/>
      <c r="AQQ109" s="663"/>
      <c r="AQR109" s="663"/>
      <c r="AQS109" s="663"/>
      <c r="AQT109" s="663"/>
      <c r="AQU109" s="663"/>
      <c r="AQV109" s="663"/>
      <c r="AQW109" s="663"/>
      <c r="AQX109" s="663"/>
      <c r="AQY109" s="663"/>
      <c r="AQZ109" s="663"/>
      <c r="ARA109" s="663"/>
      <c r="ARB109" s="663"/>
      <c r="ARC109" s="663"/>
      <c r="ARD109" s="663"/>
      <c r="ARE109" s="663"/>
      <c r="ARF109" s="663"/>
      <c r="ARG109" s="663"/>
      <c r="ARH109" s="663"/>
      <c r="ARI109" s="663"/>
      <c r="ARJ109" s="663"/>
      <c r="ARK109" s="663"/>
      <c r="ARL109" s="663"/>
      <c r="ARM109" s="663"/>
      <c r="ARN109" s="663"/>
      <c r="ARO109" s="663"/>
      <c r="ARP109" s="663"/>
      <c r="ARQ109" s="663"/>
      <c r="ARR109" s="663"/>
      <c r="ARS109" s="663"/>
      <c r="ART109" s="663"/>
      <c r="ARU109" s="663"/>
      <c r="ARV109" s="663"/>
      <c r="ARW109" s="663"/>
      <c r="ARX109" s="663"/>
      <c r="ARY109" s="663"/>
      <c r="ARZ109" s="663"/>
      <c r="ASA109" s="663"/>
      <c r="ASB109" s="663"/>
      <c r="ASC109" s="663"/>
      <c r="ASD109" s="663"/>
      <c r="ASE109" s="663"/>
      <c r="ASF109" s="663"/>
      <c r="ASG109" s="663"/>
      <c r="ASH109" s="663"/>
      <c r="ASI109" s="663"/>
      <c r="ASJ109" s="663"/>
      <c r="ASK109" s="663"/>
      <c r="ASL109" s="663"/>
      <c r="ASM109" s="663"/>
      <c r="ASN109" s="663"/>
      <c r="ASO109" s="663"/>
      <c r="ASP109" s="663"/>
      <c r="ASQ109" s="663"/>
      <c r="ASR109" s="663"/>
      <c r="ASS109" s="663"/>
      <c r="AST109" s="663"/>
      <c r="ASU109" s="663"/>
      <c r="ASV109" s="663"/>
      <c r="ASW109" s="663"/>
      <c r="ASX109" s="663"/>
      <c r="ASY109" s="663"/>
      <c r="ASZ109" s="663"/>
      <c r="ATA109" s="663"/>
      <c r="ATB109" s="663"/>
      <c r="ATC109" s="663"/>
      <c r="ATD109" s="663"/>
      <c r="ATE109" s="663"/>
      <c r="ATF109" s="663"/>
      <c r="ATG109" s="663"/>
      <c r="ATH109" s="663"/>
      <c r="ATI109" s="663"/>
      <c r="ATJ109" s="663"/>
      <c r="ATK109" s="663"/>
      <c r="ATL109" s="663"/>
      <c r="ATM109" s="663"/>
      <c r="ATN109" s="663"/>
      <c r="ATO109" s="663"/>
      <c r="ATP109" s="663"/>
      <c r="ATQ109" s="663"/>
      <c r="ATR109" s="663"/>
      <c r="ATS109" s="663"/>
      <c r="ATT109" s="663"/>
      <c r="ATU109" s="663"/>
      <c r="ATV109" s="663"/>
      <c r="ATW109" s="663"/>
      <c r="ATX109" s="663"/>
      <c r="ATY109" s="663"/>
      <c r="ATZ109" s="663"/>
      <c r="AUA109" s="663"/>
      <c r="AUB109" s="663"/>
      <c r="AUC109" s="663"/>
      <c r="AUD109" s="663"/>
      <c r="AUE109" s="663"/>
      <c r="AUF109" s="663"/>
      <c r="AUG109" s="663"/>
      <c r="AUH109" s="663"/>
      <c r="AUI109" s="663"/>
      <c r="AUJ109" s="663"/>
      <c r="AUK109" s="663"/>
      <c r="AUL109" s="663"/>
      <c r="AUM109" s="663"/>
      <c r="AUN109" s="663"/>
      <c r="AUO109" s="663"/>
      <c r="AUP109" s="663"/>
      <c r="AUQ109" s="663"/>
      <c r="AUR109" s="663"/>
      <c r="AUS109" s="663"/>
      <c r="AUT109" s="663"/>
      <c r="AUU109" s="663"/>
      <c r="AUV109" s="663"/>
      <c r="AUW109" s="663"/>
      <c r="AUX109" s="663"/>
      <c r="AUY109" s="663"/>
      <c r="AUZ109" s="663"/>
      <c r="AVA109" s="663"/>
      <c r="AVB109" s="663"/>
      <c r="AVC109" s="663"/>
      <c r="AVD109" s="663"/>
      <c r="AVE109" s="663"/>
      <c r="AVF109" s="663"/>
      <c r="AVG109" s="663"/>
      <c r="AVH109" s="663"/>
      <c r="AVI109" s="663"/>
      <c r="AVJ109" s="663"/>
      <c r="AVK109" s="663"/>
      <c r="AVL109" s="663"/>
      <c r="AVM109" s="663"/>
      <c r="AVN109" s="663"/>
      <c r="AVO109" s="663"/>
      <c r="AVP109" s="663"/>
      <c r="AVQ109" s="663"/>
      <c r="AVR109" s="663"/>
      <c r="AVS109" s="663"/>
      <c r="AVT109" s="663"/>
      <c r="AVU109" s="663"/>
      <c r="AVV109" s="663"/>
      <c r="AVW109" s="663"/>
      <c r="AVX109" s="663"/>
      <c r="AVY109" s="663"/>
      <c r="AVZ109" s="663"/>
      <c r="AWA109" s="663"/>
      <c r="AWB109" s="663"/>
      <c r="AWC109" s="663"/>
      <c r="AWD109" s="663"/>
      <c r="AWE109" s="663"/>
      <c r="AWF109" s="663"/>
      <c r="AWG109" s="663"/>
      <c r="AWH109" s="663"/>
      <c r="AWI109" s="663"/>
      <c r="AWJ109" s="663"/>
      <c r="AWK109" s="663"/>
      <c r="AWL109" s="663"/>
      <c r="AWM109" s="663"/>
      <c r="AWN109" s="663"/>
      <c r="AWO109" s="663"/>
      <c r="AWP109" s="663"/>
      <c r="AWQ109" s="663"/>
      <c r="AWR109" s="663"/>
      <c r="AWS109" s="663"/>
      <c r="AWT109" s="663"/>
      <c r="AWU109" s="663"/>
      <c r="AWV109" s="663"/>
      <c r="AWW109" s="663"/>
      <c r="AWX109" s="663"/>
      <c r="AWY109" s="663"/>
      <c r="AWZ109" s="663"/>
      <c r="AXA109" s="663"/>
      <c r="AXB109" s="663"/>
      <c r="AXC109" s="663"/>
      <c r="AXD109" s="663"/>
      <c r="AXE109" s="663"/>
      <c r="AXF109" s="663"/>
      <c r="AXG109" s="663"/>
      <c r="AXH109" s="663"/>
      <c r="AXI109" s="663"/>
      <c r="AXJ109" s="663"/>
      <c r="AXK109" s="663"/>
      <c r="AXL109" s="663"/>
      <c r="AXM109" s="663"/>
      <c r="AXN109" s="663"/>
      <c r="AXO109" s="663"/>
      <c r="AXP109" s="663"/>
      <c r="AXQ109" s="663"/>
      <c r="AXR109" s="663"/>
      <c r="AXS109" s="663"/>
      <c r="AXT109" s="663"/>
      <c r="AXU109" s="663"/>
      <c r="AXV109" s="663"/>
      <c r="AXW109" s="663"/>
      <c r="AXX109" s="663"/>
      <c r="AXY109" s="663"/>
      <c r="AXZ109" s="663"/>
      <c r="AYA109" s="663"/>
      <c r="AYB109" s="663"/>
      <c r="AYC109" s="663"/>
      <c r="AYD109" s="663"/>
      <c r="AYE109" s="663"/>
      <c r="AYF109" s="663"/>
      <c r="AYG109" s="663"/>
      <c r="AYH109" s="663"/>
      <c r="AYI109" s="663"/>
      <c r="AYJ109" s="663"/>
      <c r="AYK109" s="663"/>
      <c r="AYL109" s="663"/>
      <c r="AYM109" s="663"/>
      <c r="AYN109" s="663"/>
      <c r="AYO109" s="663"/>
      <c r="AYP109" s="663"/>
      <c r="AYQ109" s="663"/>
      <c r="AYR109" s="663"/>
      <c r="AYS109" s="663"/>
      <c r="AYT109" s="663"/>
      <c r="AYU109" s="663"/>
      <c r="AYV109" s="663"/>
      <c r="AYW109" s="663"/>
      <c r="AYX109" s="663"/>
      <c r="AYY109" s="663"/>
      <c r="AYZ109" s="663"/>
      <c r="AZA109" s="663"/>
      <c r="AZB109" s="663"/>
      <c r="AZC109" s="663"/>
      <c r="AZD109" s="663"/>
      <c r="AZE109" s="663"/>
      <c r="AZF109" s="663"/>
      <c r="AZG109" s="663"/>
      <c r="AZH109" s="663"/>
      <c r="AZI109" s="663"/>
      <c r="AZJ109" s="663"/>
      <c r="AZK109" s="663"/>
      <c r="AZL109" s="663"/>
      <c r="AZM109" s="663"/>
      <c r="AZN109" s="663"/>
      <c r="AZO109" s="663"/>
      <c r="AZP109" s="663"/>
      <c r="AZQ109" s="663"/>
      <c r="AZR109" s="663"/>
      <c r="AZS109" s="663"/>
      <c r="AZT109" s="663"/>
      <c r="AZU109" s="663"/>
      <c r="AZV109" s="663"/>
      <c r="AZW109" s="663"/>
      <c r="AZX109" s="663"/>
      <c r="AZY109" s="663"/>
      <c r="AZZ109" s="663"/>
      <c r="BAA109" s="663"/>
      <c r="BAB109" s="663"/>
      <c r="BAC109" s="663"/>
      <c r="BAD109" s="663"/>
      <c r="BAE109" s="663"/>
      <c r="BAF109" s="663"/>
      <c r="BAG109" s="663"/>
      <c r="BAH109" s="663"/>
      <c r="BAI109" s="663"/>
      <c r="BAJ109" s="663"/>
      <c r="BAK109" s="663"/>
      <c r="BAL109" s="663"/>
      <c r="BAM109" s="663"/>
      <c r="BAN109" s="663"/>
    </row>
    <row r="110" spans="1:1392" s="685" customFormat="1" ht="24.75" customHeight="1" thickTop="1" thickBot="1">
      <c r="A110" s="696" t="s">
        <v>793</v>
      </c>
      <c r="B110" s="697" t="s">
        <v>382</v>
      </c>
      <c r="C110" s="697" t="s">
        <v>386</v>
      </c>
      <c r="D110" s="697" t="s">
        <v>386</v>
      </c>
      <c r="E110" s="697"/>
      <c r="F110" s="697"/>
      <c r="G110" s="697"/>
      <c r="H110" s="698" t="s">
        <v>2247</v>
      </c>
      <c r="I110" s="682">
        <v>465102999</v>
      </c>
      <c r="J110" s="682">
        <v>465102999</v>
      </c>
      <c r="K110" s="682">
        <v>28965400</v>
      </c>
      <c r="L110" s="682">
        <v>24999600</v>
      </c>
      <c r="M110" s="682"/>
      <c r="N110" s="682"/>
      <c r="O110" s="682"/>
      <c r="P110" s="682"/>
      <c r="Q110" s="682"/>
      <c r="R110" s="682"/>
      <c r="S110" s="682"/>
      <c r="T110" s="682"/>
      <c r="U110" s="682"/>
      <c r="V110" s="682"/>
      <c r="W110" s="682"/>
      <c r="X110" s="682"/>
      <c r="Y110" s="683">
        <f t="shared" si="46"/>
        <v>465102999</v>
      </c>
      <c r="Z110" s="683">
        <f t="shared" si="46"/>
        <v>465102999</v>
      </c>
      <c r="AA110" s="683">
        <f t="shared" si="46"/>
        <v>28965400</v>
      </c>
      <c r="AB110" s="683">
        <f t="shared" si="45"/>
        <v>24999600</v>
      </c>
      <c r="AC110" s="684"/>
      <c r="AD110" s="662"/>
      <c r="AE110" s="662"/>
      <c r="AF110" s="662"/>
      <c r="AG110" s="662"/>
      <c r="AH110" s="662"/>
      <c r="AI110" s="662"/>
      <c r="AJ110" s="662"/>
      <c r="AK110" s="662"/>
      <c r="AL110" s="662"/>
      <c r="AM110" s="662"/>
      <c r="AN110" s="662"/>
      <c r="AO110" s="662"/>
      <c r="AP110" s="662"/>
      <c r="AQ110" s="662"/>
      <c r="AR110" s="662"/>
      <c r="AS110" s="662"/>
      <c r="AT110" s="662"/>
      <c r="AU110" s="662"/>
      <c r="AV110" s="662"/>
      <c r="AW110" s="663"/>
      <c r="AX110" s="663"/>
      <c r="AY110" s="663"/>
      <c r="AZ110" s="663"/>
      <c r="BA110" s="663"/>
      <c r="BB110" s="663"/>
      <c r="BC110" s="663"/>
      <c r="BD110" s="663"/>
      <c r="BE110" s="663"/>
      <c r="BF110" s="663"/>
      <c r="BG110" s="663"/>
      <c r="BH110" s="663"/>
      <c r="BI110" s="663"/>
      <c r="BJ110" s="663"/>
      <c r="BK110" s="663"/>
      <c r="BL110" s="663"/>
      <c r="BM110" s="663"/>
      <c r="BN110" s="663"/>
      <c r="BO110" s="663"/>
      <c r="BP110" s="663"/>
      <c r="BQ110" s="663"/>
      <c r="BR110" s="663"/>
      <c r="BS110" s="663"/>
      <c r="BT110" s="663"/>
      <c r="BU110" s="663"/>
      <c r="BV110" s="663"/>
      <c r="BW110" s="663"/>
      <c r="BX110" s="663"/>
      <c r="BY110" s="663"/>
      <c r="BZ110" s="663"/>
      <c r="CA110" s="663"/>
      <c r="CB110" s="663"/>
      <c r="CC110" s="663"/>
      <c r="CD110" s="663"/>
      <c r="CE110" s="663"/>
      <c r="CF110" s="663"/>
      <c r="CG110" s="663"/>
      <c r="CH110" s="663"/>
      <c r="CI110" s="663"/>
      <c r="CJ110" s="663"/>
      <c r="CK110" s="663"/>
      <c r="CL110" s="663"/>
      <c r="CM110" s="663"/>
      <c r="CN110" s="663"/>
      <c r="CO110" s="663"/>
      <c r="CP110" s="663"/>
      <c r="CQ110" s="663"/>
      <c r="CR110" s="663"/>
      <c r="CS110" s="663"/>
      <c r="CT110" s="663"/>
      <c r="CU110" s="663"/>
      <c r="CV110" s="663"/>
      <c r="CW110" s="663"/>
      <c r="CX110" s="663"/>
      <c r="CY110" s="663"/>
      <c r="CZ110" s="663"/>
      <c r="DA110" s="663"/>
      <c r="DB110" s="663"/>
      <c r="DC110" s="663"/>
      <c r="DD110" s="663"/>
      <c r="DE110" s="663"/>
      <c r="DF110" s="663"/>
      <c r="DG110" s="663"/>
      <c r="DH110" s="663"/>
      <c r="DI110" s="663"/>
      <c r="DJ110" s="663"/>
      <c r="DK110" s="663"/>
      <c r="DL110" s="663"/>
      <c r="DM110" s="663"/>
      <c r="DN110" s="663"/>
      <c r="DO110" s="663"/>
      <c r="DP110" s="663"/>
      <c r="DQ110" s="663"/>
      <c r="DR110" s="663"/>
      <c r="DS110" s="663"/>
      <c r="DT110" s="663"/>
      <c r="DU110" s="663"/>
      <c r="DV110" s="663"/>
      <c r="DW110" s="663"/>
      <c r="DX110" s="663"/>
      <c r="DY110" s="663"/>
      <c r="DZ110" s="663"/>
      <c r="EA110" s="663"/>
      <c r="EB110" s="663"/>
      <c r="EC110" s="663"/>
      <c r="ED110" s="663"/>
      <c r="EE110" s="663"/>
      <c r="EF110" s="663"/>
      <c r="EG110" s="663"/>
      <c r="EH110" s="663"/>
      <c r="EI110" s="663"/>
      <c r="EJ110" s="663"/>
      <c r="EK110" s="663"/>
      <c r="EL110" s="663"/>
      <c r="EM110" s="663"/>
      <c r="EN110" s="663"/>
      <c r="EO110" s="663"/>
      <c r="EP110" s="663"/>
      <c r="EQ110" s="663"/>
      <c r="ER110" s="663"/>
      <c r="ES110" s="663"/>
      <c r="ET110" s="663"/>
      <c r="EU110" s="663"/>
      <c r="EV110" s="663"/>
      <c r="EW110" s="663"/>
      <c r="EX110" s="663"/>
      <c r="EY110" s="663"/>
      <c r="EZ110" s="663"/>
      <c r="FA110" s="663"/>
      <c r="FB110" s="663"/>
      <c r="FC110" s="663"/>
      <c r="FD110" s="663"/>
      <c r="FE110" s="663"/>
      <c r="FF110" s="663"/>
      <c r="FG110" s="663"/>
      <c r="FH110" s="663"/>
      <c r="FI110" s="663"/>
      <c r="FJ110" s="663"/>
      <c r="FK110" s="663"/>
      <c r="FL110" s="663"/>
      <c r="FM110" s="663"/>
      <c r="FN110" s="663"/>
      <c r="FO110" s="663"/>
      <c r="FP110" s="663"/>
      <c r="FQ110" s="663"/>
      <c r="FR110" s="663"/>
      <c r="FS110" s="663"/>
      <c r="FT110" s="663"/>
      <c r="FU110" s="663"/>
      <c r="FV110" s="663"/>
      <c r="FW110" s="663"/>
      <c r="FX110" s="663"/>
      <c r="FY110" s="663"/>
      <c r="FZ110" s="663"/>
      <c r="GA110" s="663"/>
      <c r="GB110" s="663"/>
      <c r="GC110" s="663"/>
      <c r="GD110" s="663"/>
      <c r="GE110" s="663"/>
      <c r="GF110" s="663"/>
      <c r="GG110" s="663"/>
      <c r="GH110" s="663"/>
      <c r="GI110" s="663"/>
      <c r="GJ110" s="663"/>
      <c r="GK110" s="663"/>
      <c r="GL110" s="663"/>
      <c r="GM110" s="663"/>
      <c r="GN110" s="663"/>
      <c r="GO110" s="663"/>
      <c r="GP110" s="663"/>
      <c r="GQ110" s="663"/>
      <c r="GR110" s="663"/>
      <c r="GS110" s="663"/>
      <c r="GT110" s="663"/>
      <c r="GU110" s="663"/>
      <c r="GV110" s="663"/>
      <c r="GW110" s="663"/>
      <c r="GX110" s="663"/>
      <c r="GY110" s="663"/>
      <c r="GZ110" s="663"/>
      <c r="HA110" s="663"/>
      <c r="HB110" s="663"/>
      <c r="HC110" s="663"/>
      <c r="HD110" s="663"/>
      <c r="HE110" s="663"/>
      <c r="HF110" s="663"/>
      <c r="HG110" s="663"/>
      <c r="HH110" s="663"/>
      <c r="HI110" s="663"/>
      <c r="HJ110" s="663"/>
      <c r="HK110" s="663"/>
      <c r="HL110" s="663"/>
      <c r="HM110" s="663"/>
      <c r="HN110" s="663"/>
      <c r="HO110" s="663"/>
      <c r="HP110" s="663"/>
      <c r="HQ110" s="663"/>
      <c r="HR110" s="663"/>
      <c r="HS110" s="663"/>
      <c r="HT110" s="663"/>
      <c r="HU110" s="663"/>
      <c r="HV110" s="663"/>
      <c r="HW110" s="663"/>
      <c r="HX110" s="663"/>
      <c r="HY110" s="663"/>
      <c r="HZ110" s="663"/>
      <c r="IA110" s="663"/>
      <c r="IB110" s="663"/>
      <c r="IC110" s="663"/>
      <c r="ID110" s="663"/>
      <c r="IE110" s="663"/>
      <c r="IF110" s="663"/>
      <c r="IG110" s="663"/>
      <c r="IH110" s="663"/>
      <c r="II110" s="663"/>
      <c r="IJ110" s="663"/>
      <c r="IK110" s="663"/>
      <c r="IL110" s="663"/>
      <c r="IM110" s="663"/>
      <c r="IN110" s="663"/>
      <c r="IO110" s="663"/>
      <c r="IP110" s="663"/>
      <c r="IQ110" s="663"/>
      <c r="IR110" s="663"/>
      <c r="IS110" s="663"/>
      <c r="IT110" s="663"/>
      <c r="IU110" s="663"/>
      <c r="IV110" s="663"/>
      <c r="IW110" s="663"/>
      <c r="IX110" s="663"/>
      <c r="IY110" s="663"/>
      <c r="IZ110" s="663"/>
      <c r="JA110" s="663"/>
      <c r="JB110" s="663"/>
      <c r="JC110" s="663"/>
      <c r="JD110" s="663"/>
      <c r="JE110" s="663"/>
      <c r="JF110" s="663"/>
      <c r="JG110" s="663"/>
      <c r="JH110" s="663"/>
      <c r="JI110" s="663"/>
      <c r="JJ110" s="663"/>
      <c r="JK110" s="663"/>
      <c r="JL110" s="663"/>
      <c r="JM110" s="663"/>
      <c r="JN110" s="663"/>
      <c r="JO110" s="663"/>
      <c r="JP110" s="663"/>
      <c r="JQ110" s="663"/>
      <c r="JR110" s="663"/>
      <c r="JS110" s="663"/>
      <c r="JT110" s="663"/>
      <c r="JU110" s="663"/>
      <c r="JV110" s="663"/>
      <c r="JW110" s="663"/>
      <c r="JX110" s="663"/>
      <c r="JY110" s="663"/>
      <c r="JZ110" s="663"/>
      <c r="KA110" s="663"/>
      <c r="KB110" s="663"/>
      <c r="KC110" s="663"/>
      <c r="KD110" s="663"/>
      <c r="KE110" s="663"/>
      <c r="KF110" s="663"/>
      <c r="KG110" s="663"/>
      <c r="KH110" s="663"/>
      <c r="KI110" s="663"/>
      <c r="KJ110" s="663"/>
      <c r="KK110" s="663"/>
      <c r="KL110" s="663"/>
      <c r="KM110" s="663"/>
      <c r="KN110" s="663"/>
      <c r="KO110" s="663"/>
      <c r="KP110" s="663"/>
      <c r="KQ110" s="663"/>
      <c r="KR110" s="663"/>
      <c r="KS110" s="663"/>
      <c r="KT110" s="663"/>
      <c r="KU110" s="663"/>
      <c r="KV110" s="663"/>
      <c r="KW110" s="663"/>
      <c r="KX110" s="663"/>
      <c r="KY110" s="663"/>
      <c r="KZ110" s="663"/>
      <c r="LA110" s="663"/>
      <c r="LB110" s="663"/>
      <c r="LC110" s="663"/>
      <c r="LD110" s="663"/>
      <c r="LE110" s="663"/>
      <c r="LF110" s="663"/>
      <c r="LG110" s="663"/>
      <c r="LH110" s="663"/>
      <c r="LI110" s="663"/>
      <c r="LJ110" s="663"/>
      <c r="LK110" s="663"/>
      <c r="LL110" s="663"/>
      <c r="LM110" s="663"/>
      <c r="LN110" s="663"/>
      <c r="LO110" s="663"/>
      <c r="LP110" s="663"/>
      <c r="LQ110" s="663"/>
      <c r="LR110" s="663"/>
      <c r="LS110" s="663"/>
      <c r="LT110" s="663"/>
      <c r="LU110" s="663"/>
      <c r="LV110" s="663"/>
      <c r="LW110" s="663"/>
      <c r="LX110" s="663"/>
      <c r="LY110" s="663"/>
      <c r="LZ110" s="663"/>
      <c r="MA110" s="663"/>
      <c r="MB110" s="663"/>
      <c r="MC110" s="663"/>
      <c r="MD110" s="663"/>
      <c r="ME110" s="663"/>
      <c r="MF110" s="663"/>
      <c r="MG110" s="663"/>
      <c r="MH110" s="663"/>
      <c r="MI110" s="663"/>
      <c r="MJ110" s="663"/>
      <c r="MK110" s="663"/>
      <c r="ML110" s="663"/>
      <c r="MM110" s="663"/>
      <c r="MN110" s="663"/>
      <c r="MO110" s="663"/>
      <c r="MP110" s="663"/>
      <c r="MQ110" s="663"/>
      <c r="MR110" s="663"/>
      <c r="MS110" s="663"/>
      <c r="MT110" s="663"/>
      <c r="MU110" s="663"/>
      <c r="MV110" s="663"/>
      <c r="MW110" s="663"/>
      <c r="MX110" s="663"/>
      <c r="MY110" s="663"/>
      <c r="MZ110" s="663"/>
      <c r="NA110" s="663"/>
      <c r="NB110" s="663"/>
      <c r="NC110" s="663"/>
      <c r="ND110" s="663"/>
      <c r="NE110" s="663"/>
      <c r="NF110" s="663"/>
      <c r="NG110" s="663"/>
      <c r="NH110" s="663"/>
      <c r="NI110" s="663"/>
      <c r="NJ110" s="663"/>
      <c r="NK110" s="663"/>
      <c r="NL110" s="663"/>
      <c r="NM110" s="663"/>
      <c r="NN110" s="663"/>
      <c r="NO110" s="663"/>
      <c r="NP110" s="663"/>
      <c r="NQ110" s="663"/>
      <c r="NR110" s="663"/>
      <c r="NS110" s="663"/>
      <c r="NT110" s="663"/>
      <c r="NU110" s="663"/>
      <c r="NV110" s="663"/>
      <c r="NW110" s="663"/>
      <c r="NX110" s="663"/>
      <c r="NY110" s="663"/>
      <c r="NZ110" s="663"/>
      <c r="OA110" s="663"/>
      <c r="OB110" s="663"/>
      <c r="OC110" s="663"/>
      <c r="OD110" s="663"/>
      <c r="OE110" s="663"/>
      <c r="OF110" s="663"/>
      <c r="OG110" s="663"/>
      <c r="OH110" s="663"/>
      <c r="OI110" s="663"/>
      <c r="OJ110" s="663"/>
      <c r="OK110" s="663"/>
      <c r="OL110" s="663"/>
      <c r="OM110" s="663"/>
      <c r="ON110" s="663"/>
      <c r="OO110" s="663"/>
      <c r="OP110" s="663"/>
      <c r="OQ110" s="663"/>
      <c r="OR110" s="663"/>
      <c r="OS110" s="663"/>
      <c r="OT110" s="663"/>
      <c r="OU110" s="663"/>
      <c r="OV110" s="663"/>
      <c r="OW110" s="663"/>
      <c r="OX110" s="663"/>
      <c r="OY110" s="663"/>
      <c r="OZ110" s="663"/>
      <c r="PA110" s="663"/>
      <c r="PB110" s="663"/>
      <c r="PC110" s="663"/>
      <c r="PD110" s="663"/>
      <c r="PE110" s="663"/>
      <c r="PF110" s="663"/>
      <c r="PG110" s="663"/>
      <c r="PH110" s="663"/>
      <c r="PI110" s="663"/>
      <c r="PJ110" s="663"/>
      <c r="PK110" s="663"/>
      <c r="PL110" s="663"/>
      <c r="PM110" s="663"/>
      <c r="PN110" s="663"/>
      <c r="PO110" s="663"/>
      <c r="PP110" s="663"/>
      <c r="PQ110" s="663"/>
      <c r="PR110" s="663"/>
      <c r="PS110" s="663"/>
      <c r="PT110" s="663"/>
      <c r="PU110" s="663"/>
      <c r="PV110" s="663"/>
      <c r="PW110" s="663"/>
      <c r="PX110" s="663"/>
      <c r="PY110" s="663"/>
      <c r="PZ110" s="663"/>
      <c r="QA110" s="663"/>
      <c r="QB110" s="663"/>
      <c r="QC110" s="663"/>
      <c r="QD110" s="663"/>
      <c r="QE110" s="663"/>
      <c r="QF110" s="663"/>
      <c r="QG110" s="663"/>
      <c r="QH110" s="663"/>
      <c r="QI110" s="663"/>
      <c r="QJ110" s="663"/>
      <c r="QK110" s="663"/>
      <c r="QL110" s="663"/>
      <c r="QM110" s="663"/>
      <c r="QN110" s="663"/>
      <c r="QO110" s="663"/>
      <c r="QP110" s="663"/>
      <c r="QQ110" s="663"/>
      <c r="QR110" s="663"/>
      <c r="QS110" s="663"/>
      <c r="QT110" s="663"/>
      <c r="QU110" s="663"/>
      <c r="QV110" s="663"/>
      <c r="QW110" s="663"/>
      <c r="QX110" s="663"/>
      <c r="QY110" s="663"/>
      <c r="QZ110" s="663"/>
      <c r="RA110" s="663"/>
      <c r="RB110" s="663"/>
      <c r="RC110" s="663"/>
      <c r="RD110" s="663"/>
      <c r="RE110" s="663"/>
      <c r="RF110" s="663"/>
      <c r="RG110" s="663"/>
      <c r="RH110" s="663"/>
      <c r="RI110" s="663"/>
      <c r="RJ110" s="663"/>
      <c r="RK110" s="663"/>
      <c r="RL110" s="663"/>
      <c r="RM110" s="663"/>
      <c r="RN110" s="663"/>
      <c r="RO110" s="663"/>
      <c r="RP110" s="663"/>
      <c r="RQ110" s="663"/>
      <c r="RR110" s="663"/>
      <c r="RS110" s="663"/>
      <c r="RT110" s="663"/>
      <c r="RU110" s="663"/>
      <c r="RV110" s="663"/>
      <c r="RW110" s="663"/>
      <c r="RX110" s="663"/>
      <c r="RY110" s="663"/>
      <c r="RZ110" s="663"/>
      <c r="SA110" s="663"/>
      <c r="SB110" s="663"/>
      <c r="SC110" s="663"/>
      <c r="SD110" s="663"/>
      <c r="SE110" s="663"/>
      <c r="SF110" s="663"/>
      <c r="SG110" s="663"/>
      <c r="SH110" s="663"/>
      <c r="SI110" s="663"/>
      <c r="SJ110" s="663"/>
      <c r="SK110" s="663"/>
      <c r="SL110" s="663"/>
      <c r="SM110" s="663"/>
      <c r="SN110" s="663"/>
      <c r="SO110" s="663"/>
      <c r="SP110" s="663"/>
      <c r="SQ110" s="663"/>
      <c r="SR110" s="663"/>
      <c r="SS110" s="663"/>
      <c r="ST110" s="663"/>
      <c r="SU110" s="663"/>
      <c r="SV110" s="663"/>
      <c r="SW110" s="663"/>
      <c r="SX110" s="663"/>
      <c r="SY110" s="663"/>
      <c r="SZ110" s="663"/>
      <c r="TA110" s="663"/>
      <c r="TB110" s="663"/>
      <c r="TC110" s="663"/>
      <c r="TD110" s="663"/>
      <c r="TE110" s="663"/>
      <c r="TF110" s="663"/>
      <c r="TG110" s="663"/>
      <c r="TH110" s="663"/>
      <c r="TI110" s="663"/>
      <c r="TJ110" s="663"/>
      <c r="TK110" s="663"/>
      <c r="TL110" s="663"/>
      <c r="TM110" s="663"/>
      <c r="TN110" s="663"/>
      <c r="TO110" s="663"/>
      <c r="TP110" s="663"/>
      <c r="TQ110" s="663"/>
      <c r="TR110" s="663"/>
      <c r="TS110" s="663"/>
      <c r="TT110" s="663"/>
      <c r="TU110" s="663"/>
      <c r="TV110" s="663"/>
      <c r="TW110" s="663"/>
      <c r="TX110" s="663"/>
      <c r="TY110" s="663"/>
      <c r="TZ110" s="663"/>
      <c r="UA110" s="663"/>
      <c r="UB110" s="663"/>
      <c r="UC110" s="663"/>
      <c r="UD110" s="663"/>
      <c r="UE110" s="663"/>
      <c r="UF110" s="663"/>
      <c r="UG110" s="663"/>
      <c r="UH110" s="663"/>
      <c r="UI110" s="663"/>
      <c r="UJ110" s="663"/>
      <c r="UK110" s="663"/>
      <c r="UL110" s="663"/>
      <c r="UM110" s="663"/>
      <c r="UN110" s="663"/>
      <c r="UO110" s="663"/>
      <c r="UP110" s="663"/>
      <c r="UQ110" s="663"/>
      <c r="UR110" s="663"/>
      <c r="US110" s="663"/>
      <c r="UT110" s="663"/>
      <c r="UU110" s="663"/>
      <c r="UV110" s="663"/>
      <c r="UW110" s="663"/>
      <c r="UX110" s="663"/>
      <c r="UY110" s="663"/>
      <c r="UZ110" s="663"/>
      <c r="VA110" s="663"/>
      <c r="VB110" s="663"/>
      <c r="VC110" s="663"/>
      <c r="VD110" s="663"/>
      <c r="VE110" s="663"/>
      <c r="VF110" s="663"/>
      <c r="VG110" s="663"/>
      <c r="VH110" s="663"/>
      <c r="VI110" s="663"/>
      <c r="VJ110" s="663"/>
      <c r="VK110" s="663"/>
      <c r="VL110" s="663"/>
      <c r="VM110" s="663"/>
      <c r="VN110" s="663"/>
      <c r="VO110" s="663"/>
      <c r="VP110" s="663"/>
      <c r="VQ110" s="663"/>
      <c r="VR110" s="663"/>
      <c r="VS110" s="663"/>
      <c r="VT110" s="663"/>
      <c r="VU110" s="663"/>
      <c r="VV110" s="663"/>
      <c r="VW110" s="663"/>
      <c r="VX110" s="663"/>
      <c r="VY110" s="663"/>
      <c r="VZ110" s="663"/>
      <c r="WA110" s="663"/>
      <c r="WB110" s="663"/>
      <c r="WC110" s="663"/>
      <c r="WD110" s="663"/>
      <c r="WE110" s="663"/>
      <c r="WF110" s="663"/>
      <c r="WG110" s="663"/>
      <c r="WH110" s="663"/>
      <c r="WI110" s="663"/>
      <c r="WJ110" s="663"/>
      <c r="WK110" s="663"/>
      <c r="WL110" s="663"/>
      <c r="WM110" s="663"/>
      <c r="WN110" s="663"/>
      <c r="WO110" s="663"/>
      <c r="WP110" s="663"/>
      <c r="WQ110" s="663"/>
      <c r="WR110" s="663"/>
      <c r="WS110" s="663"/>
      <c r="WT110" s="663"/>
      <c r="WU110" s="663"/>
      <c r="WV110" s="663"/>
      <c r="WW110" s="663"/>
      <c r="WX110" s="663"/>
      <c r="WY110" s="663"/>
      <c r="WZ110" s="663"/>
      <c r="XA110" s="663"/>
      <c r="XB110" s="663"/>
      <c r="XC110" s="663"/>
      <c r="XD110" s="663"/>
      <c r="XE110" s="663"/>
      <c r="XF110" s="663"/>
      <c r="XG110" s="663"/>
      <c r="XH110" s="663"/>
      <c r="XI110" s="663"/>
      <c r="XJ110" s="663"/>
      <c r="XK110" s="663"/>
      <c r="XL110" s="663"/>
      <c r="XM110" s="663"/>
      <c r="XN110" s="663"/>
      <c r="XO110" s="663"/>
      <c r="XP110" s="663"/>
      <c r="XQ110" s="663"/>
      <c r="XR110" s="663"/>
      <c r="XS110" s="663"/>
      <c r="XT110" s="663"/>
      <c r="XU110" s="663"/>
      <c r="XV110" s="663"/>
      <c r="XW110" s="663"/>
      <c r="XX110" s="663"/>
      <c r="XY110" s="663"/>
      <c r="XZ110" s="663"/>
      <c r="YA110" s="663"/>
      <c r="YB110" s="663"/>
      <c r="YC110" s="663"/>
      <c r="YD110" s="663"/>
      <c r="YE110" s="663"/>
      <c r="YF110" s="663"/>
      <c r="YG110" s="663"/>
      <c r="YH110" s="663"/>
      <c r="YI110" s="663"/>
      <c r="YJ110" s="663"/>
      <c r="YK110" s="663"/>
      <c r="YL110" s="663"/>
      <c r="YM110" s="663"/>
      <c r="YN110" s="663"/>
      <c r="YO110" s="663"/>
      <c r="YP110" s="663"/>
      <c r="YQ110" s="663"/>
      <c r="YR110" s="663"/>
      <c r="YS110" s="663"/>
      <c r="YT110" s="663"/>
      <c r="YU110" s="663"/>
      <c r="YV110" s="663"/>
      <c r="YW110" s="663"/>
      <c r="YX110" s="663"/>
      <c r="YY110" s="663"/>
      <c r="YZ110" s="663"/>
      <c r="ZA110" s="663"/>
      <c r="ZB110" s="663"/>
      <c r="ZC110" s="663"/>
      <c r="ZD110" s="663"/>
      <c r="ZE110" s="663"/>
      <c r="ZF110" s="663"/>
      <c r="ZG110" s="663"/>
      <c r="ZH110" s="663"/>
      <c r="ZI110" s="663"/>
      <c r="ZJ110" s="663"/>
      <c r="ZK110" s="663"/>
      <c r="ZL110" s="663"/>
      <c r="ZM110" s="663"/>
      <c r="ZN110" s="663"/>
      <c r="ZO110" s="663"/>
      <c r="ZP110" s="663"/>
      <c r="ZQ110" s="663"/>
      <c r="ZR110" s="663"/>
      <c r="ZS110" s="663"/>
      <c r="ZT110" s="663"/>
      <c r="ZU110" s="663"/>
      <c r="ZV110" s="663"/>
      <c r="ZW110" s="663"/>
      <c r="ZX110" s="663"/>
      <c r="ZY110" s="663"/>
      <c r="ZZ110" s="663"/>
      <c r="AAA110" s="663"/>
      <c r="AAB110" s="663"/>
      <c r="AAC110" s="663"/>
      <c r="AAD110" s="663"/>
      <c r="AAE110" s="663"/>
      <c r="AAF110" s="663"/>
      <c r="AAG110" s="663"/>
      <c r="AAH110" s="663"/>
      <c r="AAI110" s="663"/>
      <c r="AAJ110" s="663"/>
      <c r="AAK110" s="663"/>
      <c r="AAL110" s="663"/>
      <c r="AAM110" s="663"/>
      <c r="AAN110" s="663"/>
      <c r="AAO110" s="663"/>
      <c r="AAP110" s="663"/>
      <c r="AAQ110" s="663"/>
      <c r="AAR110" s="663"/>
      <c r="AAS110" s="663"/>
      <c r="AAT110" s="663"/>
      <c r="AAU110" s="663"/>
      <c r="AAV110" s="663"/>
      <c r="AAW110" s="663"/>
      <c r="AAX110" s="663"/>
      <c r="AAY110" s="663"/>
      <c r="AAZ110" s="663"/>
      <c r="ABA110" s="663"/>
      <c r="ABB110" s="663"/>
      <c r="ABC110" s="663"/>
      <c r="ABD110" s="663"/>
      <c r="ABE110" s="663"/>
      <c r="ABF110" s="663"/>
      <c r="ABG110" s="663"/>
      <c r="ABH110" s="663"/>
      <c r="ABI110" s="663"/>
      <c r="ABJ110" s="663"/>
      <c r="ABK110" s="663"/>
      <c r="ABL110" s="663"/>
      <c r="ABM110" s="663"/>
      <c r="ABN110" s="663"/>
      <c r="ABO110" s="663"/>
      <c r="ABP110" s="663"/>
      <c r="ABQ110" s="663"/>
      <c r="ABR110" s="663"/>
      <c r="ABS110" s="663"/>
      <c r="ABT110" s="663"/>
      <c r="ABU110" s="663"/>
      <c r="ABV110" s="663"/>
      <c r="ABW110" s="663"/>
      <c r="ABX110" s="663"/>
      <c r="ABY110" s="663"/>
      <c r="ABZ110" s="663"/>
      <c r="ACA110" s="663"/>
      <c r="ACB110" s="663"/>
      <c r="ACC110" s="663"/>
      <c r="ACD110" s="663"/>
      <c r="ACE110" s="663"/>
      <c r="ACF110" s="663"/>
      <c r="ACG110" s="663"/>
      <c r="ACH110" s="663"/>
      <c r="ACI110" s="663"/>
      <c r="ACJ110" s="663"/>
      <c r="ACK110" s="663"/>
      <c r="ACL110" s="663"/>
      <c r="ACM110" s="663"/>
      <c r="ACN110" s="663"/>
      <c r="ACO110" s="663"/>
      <c r="ACP110" s="663"/>
      <c r="ACQ110" s="663"/>
      <c r="ACR110" s="663"/>
      <c r="ACS110" s="663"/>
      <c r="ACT110" s="663"/>
      <c r="ACU110" s="663"/>
      <c r="ACV110" s="663"/>
      <c r="ACW110" s="663"/>
      <c r="ACX110" s="663"/>
      <c r="ACY110" s="663"/>
      <c r="ACZ110" s="663"/>
      <c r="ADA110" s="663"/>
      <c r="ADB110" s="663"/>
      <c r="ADC110" s="663"/>
      <c r="ADD110" s="663"/>
      <c r="ADE110" s="663"/>
      <c r="ADF110" s="663"/>
      <c r="ADG110" s="663"/>
      <c r="ADH110" s="663"/>
      <c r="ADI110" s="663"/>
      <c r="ADJ110" s="663"/>
      <c r="ADK110" s="663"/>
      <c r="ADL110" s="663"/>
      <c r="ADM110" s="663"/>
      <c r="ADN110" s="663"/>
      <c r="ADO110" s="663"/>
      <c r="ADP110" s="663"/>
      <c r="ADQ110" s="663"/>
      <c r="ADR110" s="663"/>
      <c r="ADS110" s="663"/>
      <c r="ADT110" s="663"/>
      <c r="ADU110" s="663"/>
      <c r="ADV110" s="663"/>
      <c r="ADW110" s="663"/>
      <c r="ADX110" s="663"/>
      <c r="ADY110" s="663"/>
      <c r="ADZ110" s="663"/>
      <c r="AEA110" s="663"/>
      <c r="AEB110" s="663"/>
      <c r="AEC110" s="663"/>
      <c r="AED110" s="663"/>
      <c r="AEE110" s="663"/>
      <c r="AEF110" s="663"/>
      <c r="AEG110" s="663"/>
      <c r="AEH110" s="663"/>
      <c r="AEI110" s="663"/>
      <c r="AEJ110" s="663"/>
      <c r="AEK110" s="663"/>
      <c r="AEL110" s="663"/>
      <c r="AEM110" s="663"/>
      <c r="AEN110" s="663"/>
      <c r="AEO110" s="663"/>
      <c r="AEP110" s="663"/>
      <c r="AEQ110" s="663"/>
      <c r="AER110" s="663"/>
      <c r="AES110" s="663"/>
      <c r="AET110" s="663"/>
      <c r="AEU110" s="663"/>
      <c r="AEV110" s="663"/>
      <c r="AEW110" s="663"/>
      <c r="AEX110" s="663"/>
      <c r="AEY110" s="663"/>
      <c r="AEZ110" s="663"/>
      <c r="AFA110" s="663"/>
      <c r="AFB110" s="663"/>
      <c r="AFC110" s="663"/>
      <c r="AFD110" s="663"/>
      <c r="AFE110" s="663"/>
      <c r="AFF110" s="663"/>
      <c r="AFG110" s="663"/>
      <c r="AFH110" s="663"/>
      <c r="AFI110" s="663"/>
      <c r="AFJ110" s="663"/>
      <c r="AFK110" s="663"/>
      <c r="AFL110" s="663"/>
      <c r="AFM110" s="663"/>
      <c r="AFN110" s="663"/>
      <c r="AFO110" s="663"/>
      <c r="AFP110" s="663"/>
      <c r="AFQ110" s="663"/>
      <c r="AFR110" s="663"/>
      <c r="AFS110" s="663"/>
      <c r="AFT110" s="663"/>
      <c r="AFU110" s="663"/>
      <c r="AFV110" s="663"/>
      <c r="AFW110" s="663"/>
      <c r="AFX110" s="663"/>
      <c r="AFY110" s="663"/>
      <c r="AFZ110" s="663"/>
      <c r="AGA110" s="663"/>
      <c r="AGB110" s="663"/>
      <c r="AGC110" s="663"/>
      <c r="AGD110" s="663"/>
      <c r="AGE110" s="663"/>
      <c r="AGF110" s="663"/>
      <c r="AGG110" s="663"/>
      <c r="AGH110" s="663"/>
      <c r="AGI110" s="663"/>
      <c r="AGJ110" s="663"/>
      <c r="AGK110" s="663"/>
      <c r="AGL110" s="663"/>
      <c r="AGM110" s="663"/>
      <c r="AGN110" s="663"/>
      <c r="AGO110" s="663"/>
      <c r="AGP110" s="663"/>
      <c r="AGQ110" s="663"/>
      <c r="AGR110" s="663"/>
      <c r="AGS110" s="663"/>
      <c r="AGT110" s="663"/>
      <c r="AGU110" s="663"/>
      <c r="AGV110" s="663"/>
      <c r="AGW110" s="663"/>
      <c r="AGX110" s="663"/>
      <c r="AGY110" s="663"/>
      <c r="AGZ110" s="663"/>
      <c r="AHA110" s="663"/>
      <c r="AHB110" s="663"/>
      <c r="AHC110" s="663"/>
      <c r="AHD110" s="663"/>
      <c r="AHE110" s="663"/>
      <c r="AHF110" s="663"/>
      <c r="AHG110" s="663"/>
      <c r="AHH110" s="663"/>
      <c r="AHI110" s="663"/>
      <c r="AHJ110" s="663"/>
      <c r="AHK110" s="663"/>
      <c r="AHL110" s="663"/>
      <c r="AHM110" s="663"/>
      <c r="AHN110" s="663"/>
      <c r="AHO110" s="663"/>
      <c r="AHP110" s="663"/>
      <c r="AHQ110" s="663"/>
      <c r="AHR110" s="663"/>
      <c r="AHS110" s="663"/>
      <c r="AHT110" s="663"/>
      <c r="AHU110" s="663"/>
      <c r="AHV110" s="663"/>
      <c r="AHW110" s="663"/>
      <c r="AHX110" s="663"/>
      <c r="AHY110" s="663"/>
      <c r="AHZ110" s="663"/>
      <c r="AIA110" s="663"/>
      <c r="AIB110" s="663"/>
      <c r="AIC110" s="663"/>
      <c r="AID110" s="663"/>
      <c r="AIE110" s="663"/>
      <c r="AIF110" s="663"/>
      <c r="AIG110" s="663"/>
      <c r="AIH110" s="663"/>
      <c r="AII110" s="663"/>
      <c r="AIJ110" s="663"/>
      <c r="AIK110" s="663"/>
      <c r="AIL110" s="663"/>
      <c r="AIM110" s="663"/>
      <c r="AIN110" s="663"/>
      <c r="AIO110" s="663"/>
      <c r="AIP110" s="663"/>
      <c r="AIQ110" s="663"/>
      <c r="AIR110" s="663"/>
      <c r="AIS110" s="663"/>
      <c r="AIT110" s="663"/>
      <c r="AIU110" s="663"/>
      <c r="AIV110" s="663"/>
      <c r="AIW110" s="663"/>
      <c r="AIX110" s="663"/>
      <c r="AIY110" s="663"/>
      <c r="AIZ110" s="663"/>
      <c r="AJA110" s="663"/>
      <c r="AJB110" s="663"/>
      <c r="AJC110" s="663"/>
      <c r="AJD110" s="663"/>
      <c r="AJE110" s="663"/>
      <c r="AJF110" s="663"/>
      <c r="AJG110" s="663"/>
      <c r="AJH110" s="663"/>
      <c r="AJI110" s="663"/>
      <c r="AJJ110" s="663"/>
      <c r="AJK110" s="663"/>
      <c r="AJL110" s="663"/>
      <c r="AJM110" s="663"/>
      <c r="AJN110" s="663"/>
      <c r="AJO110" s="663"/>
      <c r="AJP110" s="663"/>
      <c r="AJQ110" s="663"/>
      <c r="AJR110" s="663"/>
      <c r="AJS110" s="663"/>
      <c r="AJT110" s="663"/>
      <c r="AJU110" s="663"/>
      <c r="AJV110" s="663"/>
      <c r="AJW110" s="663"/>
      <c r="AJX110" s="663"/>
      <c r="AJY110" s="663"/>
      <c r="AJZ110" s="663"/>
      <c r="AKA110" s="663"/>
      <c r="AKB110" s="663"/>
      <c r="AKC110" s="663"/>
      <c r="AKD110" s="663"/>
      <c r="AKE110" s="663"/>
      <c r="AKF110" s="663"/>
      <c r="AKG110" s="663"/>
      <c r="AKH110" s="663"/>
      <c r="AKI110" s="663"/>
      <c r="AKJ110" s="663"/>
      <c r="AKK110" s="663"/>
      <c r="AKL110" s="663"/>
      <c r="AKM110" s="663"/>
      <c r="AKN110" s="663"/>
      <c r="AKO110" s="663"/>
      <c r="AKP110" s="663"/>
      <c r="AKQ110" s="663"/>
      <c r="AKR110" s="663"/>
      <c r="AKS110" s="663"/>
      <c r="AKT110" s="663"/>
      <c r="AKU110" s="663"/>
      <c r="AKV110" s="663"/>
      <c r="AKW110" s="663"/>
      <c r="AKX110" s="663"/>
      <c r="AKY110" s="663"/>
      <c r="AKZ110" s="663"/>
      <c r="ALA110" s="663"/>
      <c r="ALB110" s="663"/>
      <c r="ALC110" s="663"/>
      <c r="ALD110" s="663"/>
      <c r="ALE110" s="663"/>
      <c r="ALF110" s="663"/>
      <c r="ALG110" s="663"/>
      <c r="ALH110" s="663"/>
      <c r="ALI110" s="663"/>
      <c r="ALJ110" s="663"/>
      <c r="ALK110" s="663"/>
      <c r="ALL110" s="663"/>
      <c r="ALM110" s="663"/>
      <c r="ALN110" s="663"/>
      <c r="ALO110" s="663"/>
      <c r="ALP110" s="663"/>
      <c r="ALQ110" s="663"/>
      <c r="ALR110" s="663"/>
      <c r="ALS110" s="663"/>
      <c r="ALT110" s="663"/>
      <c r="ALU110" s="663"/>
      <c r="ALV110" s="663"/>
      <c r="ALW110" s="663"/>
      <c r="ALX110" s="663"/>
      <c r="ALY110" s="663"/>
      <c r="ALZ110" s="663"/>
      <c r="AMA110" s="663"/>
      <c r="AMB110" s="663"/>
      <c r="AMC110" s="663"/>
      <c r="AMD110" s="663"/>
      <c r="AME110" s="663"/>
      <c r="AMF110" s="663"/>
      <c r="AMG110" s="663"/>
      <c r="AMH110" s="663"/>
      <c r="AMI110" s="663"/>
      <c r="AMJ110" s="663"/>
      <c r="AMK110" s="663"/>
      <c r="AML110" s="663"/>
      <c r="AMM110" s="663"/>
      <c r="AMN110" s="663"/>
      <c r="AMO110" s="663"/>
      <c r="AMP110" s="663"/>
      <c r="AMQ110" s="663"/>
      <c r="AMR110" s="663"/>
      <c r="AMS110" s="663"/>
      <c r="AMT110" s="663"/>
      <c r="AMU110" s="663"/>
      <c r="AMV110" s="663"/>
      <c r="AMW110" s="663"/>
      <c r="AMX110" s="663"/>
      <c r="AMY110" s="663"/>
      <c r="AMZ110" s="663"/>
      <c r="ANA110" s="663"/>
      <c r="ANB110" s="663"/>
      <c r="ANC110" s="663"/>
      <c r="AND110" s="663"/>
      <c r="ANE110" s="663"/>
      <c r="ANF110" s="663"/>
      <c r="ANG110" s="663"/>
      <c r="ANH110" s="663"/>
      <c r="ANI110" s="663"/>
      <c r="ANJ110" s="663"/>
      <c r="ANK110" s="663"/>
      <c r="ANL110" s="663"/>
      <c r="ANM110" s="663"/>
      <c r="ANN110" s="663"/>
      <c r="ANO110" s="663"/>
      <c r="ANP110" s="663"/>
      <c r="ANQ110" s="663"/>
      <c r="ANR110" s="663"/>
      <c r="ANS110" s="663"/>
      <c r="ANT110" s="663"/>
      <c r="ANU110" s="663"/>
      <c r="ANV110" s="663"/>
      <c r="ANW110" s="663"/>
      <c r="ANX110" s="663"/>
      <c r="ANY110" s="663"/>
      <c r="ANZ110" s="663"/>
      <c r="AOA110" s="663"/>
      <c r="AOB110" s="663"/>
      <c r="AOC110" s="663"/>
      <c r="AOD110" s="663"/>
      <c r="AOE110" s="663"/>
      <c r="AOF110" s="663"/>
      <c r="AOG110" s="663"/>
      <c r="AOH110" s="663"/>
      <c r="AOI110" s="663"/>
      <c r="AOJ110" s="663"/>
      <c r="AOK110" s="663"/>
      <c r="AOL110" s="663"/>
      <c r="AOM110" s="663"/>
      <c r="AON110" s="663"/>
      <c r="AOO110" s="663"/>
      <c r="AOP110" s="663"/>
      <c r="AOQ110" s="663"/>
      <c r="AOR110" s="663"/>
      <c r="AOS110" s="663"/>
      <c r="AOT110" s="663"/>
      <c r="AOU110" s="663"/>
      <c r="AOV110" s="663"/>
      <c r="AOW110" s="663"/>
      <c r="AOX110" s="663"/>
      <c r="AOY110" s="663"/>
      <c r="AOZ110" s="663"/>
      <c r="APA110" s="663"/>
      <c r="APB110" s="663"/>
      <c r="APC110" s="663"/>
      <c r="APD110" s="663"/>
      <c r="APE110" s="663"/>
      <c r="APF110" s="663"/>
      <c r="APG110" s="663"/>
      <c r="APH110" s="663"/>
      <c r="API110" s="663"/>
      <c r="APJ110" s="663"/>
      <c r="APK110" s="663"/>
      <c r="APL110" s="663"/>
      <c r="APM110" s="663"/>
      <c r="APN110" s="663"/>
      <c r="APO110" s="663"/>
      <c r="APP110" s="663"/>
      <c r="APQ110" s="663"/>
      <c r="APR110" s="663"/>
      <c r="APS110" s="663"/>
      <c r="APT110" s="663"/>
      <c r="APU110" s="663"/>
      <c r="APV110" s="663"/>
      <c r="APW110" s="663"/>
      <c r="APX110" s="663"/>
      <c r="APY110" s="663"/>
      <c r="APZ110" s="663"/>
      <c r="AQA110" s="663"/>
      <c r="AQB110" s="663"/>
      <c r="AQC110" s="663"/>
      <c r="AQD110" s="663"/>
      <c r="AQE110" s="663"/>
      <c r="AQF110" s="663"/>
      <c r="AQG110" s="663"/>
      <c r="AQH110" s="663"/>
      <c r="AQI110" s="663"/>
      <c r="AQJ110" s="663"/>
      <c r="AQK110" s="663"/>
      <c r="AQL110" s="663"/>
      <c r="AQM110" s="663"/>
      <c r="AQN110" s="663"/>
      <c r="AQO110" s="663"/>
      <c r="AQP110" s="663"/>
      <c r="AQQ110" s="663"/>
      <c r="AQR110" s="663"/>
      <c r="AQS110" s="663"/>
      <c r="AQT110" s="663"/>
      <c r="AQU110" s="663"/>
      <c r="AQV110" s="663"/>
      <c r="AQW110" s="663"/>
      <c r="AQX110" s="663"/>
      <c r="AQY110" s="663"/>
      <c r="AQZ110" s="663"/>
      <c r="ARA110" s="663"/>
      <c r="ARB110" s="663"/>
      <c r="ARC110" s="663"/>
      <c r="ARD110" s="663"/>
      <c r="ARE110" s="663"/>
      <c r="ARF110" s="663"/>
      <c r="ARG110" s="663"/>
      <c r="ARH110" s="663"/>
      <c r="ARI110" s="663"/>
      <c r="ARJ110" s="663"/>
      <c r="ARK110" s="663"/>
      <c r="ARL110" s="663"/>
      <c r="ARM110" s="663"/>
      <c r="ARN110" s="663"/>
      <c r="ARO110" s="663"/>
      <c r="ARP110" s="663"/>
      <c r="ARQ110" s="663"/>
      <c r="ARR110" s="663"/>
      <c r="ARS110" s="663"/>
      <c r="ART110" s="663"/>
      <c r="ARU110" s="663"/>
      <c r="ARV110" s="663"/>
      <c r="ARW110" s="663"/>
      <c r="ARX110" s="663"/>
      <c r="ARY110" s="663"/>
      <c r="ARZ110" s="663"/>
      <c r="ASA110" s="663"/>
      <c r="ASB110" s="663"/>
      <c r="ASC110" s="663"/>
      <c r="ASD110" s="663"/>
      <c r="ASE110" s="663"/>
      <c r="ASF110" s="663"/>
      <c r="ASG110" s="663"/>
      <c r="ASH110" s="663"/>
      <c r="ASI110" s="663"/>
      <c r="ASJ110" s="663"/>
      <c r="ASK110" s="663"/>
      <c r="ASL110" s="663"/>
      <c r="ASM110" s="663"/>
      <c r="ASN110" s="663"/>
      <c r="ASO110" s="663"/>
      <c r="ASP110" s="663"/>
      <c r="ASQ110" s="663"/>
      <c r="ASR110" s="663"/>
      <c r="ASS110" s="663"/>
      <c r="AST110" s="663"/>
      <c r="ASU110" s="663"/>
      <c r="ASV110" s="663"/>
      <c r="ASW110" s="663"/>
      <c r="ASX110" s="663"/>
      <c r="ASY110" s="663"/>
      <c r="ASZ110" s="663"/>
      <c r="ATA110" s="663"/>
      <c r="ATB110" s="663"/>
      <c r="ATC110" s="663"/>
      <c r="ATD110" s="663"/>
      <c r="ATE110" s="663"/>
      <c r="ATF110" s="663"/>
      <c r="ATG110" s="663"/>
      <c r="ATH110" s="663"/>
      <c r="ATI110" s="663"/>
      <c r="ATJ110" s="663"/>
      <c r="ATK110" s="663"/>
      <c r="ATL110" s="663"/>
      <c r="ATM110" s="663"/>
      <c r="ATN110" s="663"/>
      <c r="ATO110" s="663"/>
      <c r="ATP110" s="663"/>
      <c r="ATQ110" s="663"/>
      <c r="ATR110" s="663"/>
      <c r="ATS110" s="663"/>
      <c r="ATT110" s="663"/>
      <c r="ATU110" s="663"/>
      <c r="ATV110" s="663"/>
      <c r="ATW110" s="663"/>
      <c r="ATX110" s="663"/>
      <c r="ATY110" s="663"/>
      <c r="ATZ110" s="663"/>
      <c r="AUA110" s="663"/>
      <c r="AUB110" s="663"/>
      <c r="AUC110" s="663"/>
      <c r="AUD110" s="663"/>
      <c r="AUE110" s="663"/>
      <c r="AUF110" s="663"/>
      <c r="AUG110" s="663"/>
      <c r="AUH110" s="663"/>
      <c r="AUI110" s="663"/>
      <c r="AUJ110" s="663"/>
      <c r="AUK110" s="663"/>
      <c r="AUL110" s="663"/>
      <c r="AUM110" s="663"/>
      <c r="AUN110" s="663"/>
      <c r="AUO110" s="663"/>
      <c r="AUP110" s="663"/>
      <c r="AUQ110" s="663"/>
      <c r="AUR110" s="663"/>
      <c r="AUS110" s="663"/>
      <c r="AUT110" s="663"/>
      <c r="AUU110" s="663"/>
      <c r="AUV110" s="663"/>
      <c r="AUW110" s="663"/>
      <c r="AUX110" s="663"/>
      <c r="AUY110" s="663"/>
      <c r="AUZ110" s="663"/>
      <c r="AVA110" s="663"/>
      <c r="AVB110" s="663"/>
      <c r="AVC110" s="663"/>
      <c r="AVD110" s="663"/>
      <c r="AVE110" s="663"/>
      <c r="AVF110" s="663"/>
      <c r="AVG110" s="663"/>
      <c r="AVH110" s="663"/>
      <c r="AVI110" s="663"/>
      <c r="AVJ110" s="663"/>
      <c r="AVK110" s="663"/>
      <c r="AVL110" s="663"/>
      <c r="AVM110" s="663"/>
      <c r="AVN110" s="663"/>
      <c r="AVO110" s="663"/>
      <c r="AVP110" s="663"/>
      <c r="AVQ110" s="663"/>
      <c r="AVR110" s="663"/>
      <c r="AVS110" s="663"/>
      <c r="AVT110" s="663"/>
      <c r="AVU110" s="663"/>
      <c r="AVV110" s="663"/>
      <c r="AVW110" s="663"/>
      <c r="AVX110" s="663"/>
      <c r="AVY110" s="663"/>
      <c r="AVZ110" s="663"/>
      <c r="AWA110" s="663"/>
      <c r="AWB110" s="663"/>
      <c r="AWC110" s="663"/>
      <c r="AWD110" s="663"/>
      <c r="AWE110" s="663"/>
      <c r="AWF110" s="663"/>
      <c r="AWG110" s="663"/>
      <c r="AWH110" s="663"/>
      <c r="AWI110" s="663"/>
      <c r="AWJ110" s="663"/>
      <c r="AWK110" s="663"/>
      <c r="AWL110" s="663"/>
      <c r="AWM110" s="663"/>
      <c r="AWN110" s="663"/>
      <c r="AWO110" s="663"/>
      <c r="AWP110" s="663"/>
      <c r="AWQ110" s="663"/>
      <c r="AWR110" s="663"/>
      <c r="AWS110" s="663"/>
      <c r="AWT110" s="663"/>
      <c r="AWU110" s="663"/>
      <c r="AWV110" s="663"/>
      <c r="AWW110" s="663"/>
      <c r="AWX110" s="663"/>
      <c r="AWY110" s="663"/>
      <c r="AWZ110" s="663"/>
      <c r="AXA110" s="663"/>
      <c r="AXB110" s="663"/>
      <c r="AXC110" s="663"/>
      <c r="AXD110" s="663"/>
      <c r="AXE110" s="663"/>
      <c r="AXF110" s="663"/>
      <c r="AXG110" s="663"/>
      <c r="AXH110" s="663"/>
      <c r="AXI110" s="663"/>
      <c r="AXJ110" s="663"/>
      <c r="AXK110" s="663"/>
      <c r="AXL110" s="663"/>
      <c r="AXM110" s="663"/>
      <c r="AXN110" s="663"/>
      <c r="AXO110" s="663"/>
      <c r="AXP110" s="663"/>
      <c r="AXQ110" s="663"/>
      <c r="AXR110" s="663"/>
      <c r="AXS110" s="663"/>
      <c r="AXT110" s="663"/>
      <c r="AXU110" s="663"/>
      <c r="AXV110" s="663"/>
      <c r="AXW110" s="663"/>
      <c r="AXX110" s="663"/>
      <c r="AXY110" s="663"/>
      <c r="AXZ110" s="663"/>
      <c r="AYA110" s="663"/>
      <c r="AYB110" s="663"/>
      <c r="AYC110" s="663"/>
      <c r="AYD110" s="663"/>
      <c r="AYE110" s="663"/>
      <c r="AYF110" s="663"/>
      <c r="AYG110" s="663"/>
      <c r="AYH110" s="663"/>
      <c r="AYI110" s="663"/>
      <c r="AYJ110" s="663"/>
      <c r="AYK110" s="663"/>
      <c r="AYL110" s="663"/>
      <c r="AYM110" s="663"/>
      <c r="AYN110" s="663"/>
      <c r="AYO110" s="663"/>
      <c r="AYP110" s="663"/>
      <c r="AYQ110" s="663"/>
      <c r="AYR110" s="663"/>
      <c r="AYS110" s="663"/>
      <c r="AYT110" s="663"/>
      <c r="AYU110" s="663"/>
      <c r="AYV110" s="663"/>
      <c r="AYW110" s="663"/>
      <c r="AYX110" s="663"/>
      <c r="AYY110" s="663"/>
      <c r="AYZ110" s="663"/>
      <c r="AZA110" s="663"/>
      <c r="AZB110" s="663"/>
      <c r="AZC110" s="663"/>
      <c r="AZD110" s="663"/>
      <c r="AZE110" s="663"/>
      <c r="AZF110" s="663"/>
      <c r="AZG110" s="663"/>
      <c r="AZH110" s="663"/>
      <c r="AZI110" s="663"/>
      <c r="AZJ110" s="663"/>
      <c r="AZK110" s="663"/>
      <c r="AZL110" s="663"/>
      <c r="AZM110" s="663"/>
      <c r="AZN110" s="663"/>
      <c r="AZO110" s="663"/>
      <c r="AZP110" s="663"/>
      <c r="AZQ110" s="663"/>
      <c r="AZR110" s="663"/>
      <c r="AZS110" s="663"/>
      <c r="AZT110" s="663"/>
      <c r="AZU110" s="663"/>
      <c r="AZV110" s="663"/>
      <c r="AZW110" s="663"/>
      <c r="AZX110" s="663"/>
      <c r="AZY110" s="663"/>
      <c r="AZZ110" s="663"/>
      <c r="BAA110" s="663"/>
      <c r="BAB110" s="663"/>
      <c r="BAC110" s="663"/>
      <c r="BAD110" s="663"/>
      <c r="BAE110" s="663"/>
      <c r="BAF110" s="663"/>
      <c r="BAG110" s="663"/>
      <c r="BAH110" s="663"/>
      <c r="BAI110" s="663"/>
      <c r="BAJ110" s="663"/>
      <c r="BAK110" s="663"/>
      <c r="BAL110" s="663"/>
      <c r="BAM110" s="663"/>
      <c r="BAN110" s="663"/>
    </row>
    <row r="111" spans="1:1392" s="640" customFormat="1" ht="24.75" customHeight="1" thickTop="1" thickBot="1">
      <c r="A111" s="699" t="s">
        <v>793</v>
      </c>
      <c r="B111" s="700" t="s">
        <v>382</v>
      </c>
      <c r="C111" s="700" t="s">
        <v>386</v>
      </c>
      <c r="D111" s="700" t="s">
        <v>386</v>
      </c>
      <c r="E111" s="700" t="s">
        <v>345</v>
      </c>
      <c r="F111" s="700"/>
      <c r="G111" s="700"/>
      <c r="H111" s="701" t="s">
        <v>2248</v>
      </c>
      <c r="I111" s="702">
        <v>228510400.00999999</v>
      </c>
      <c r="J111" s="702">
        <v>228510400</v>
      </c>
      <c r="K111" s="702">
        <v>18072000</v>
      </c>
      <c r="L111" s="702">
        <v>18072000</v>
      </c>
      <c r="M111" s="702"/>
      <c r="N111" s="702"/>
      <c r="O111" s="702"/>
      <c r="P111" s="702"/>
      <c r="Q111" s="702"/>
      <c r="R111" s="702"/>
      <c r="S111" s="702"/>
      <c r="T111" s="702"/>
      <c r="U111" s="702"/>
      <c r="V111" s="702"/>
      <c r="W111" s="702"/>
      <c r="X111" s="702"/>
      <c r="Y111" s="653">
        <f t="shared" si="46"/>
        <v>228510400.00999999</v>
      </c>
      <c r="Z111" s="653">
        <f t="shared" si="46"/>
        <v>228510400</v>
      </c>
      <c r="AA111" s="653">
        <f t="shared" si="46"/>
        <v>18072000</v>
      </c>
      <c r="AB111" s="653">
        <f t="shared" si="45"/>
        <v>18072000</v>
      </c>
      <c r="AC111" s="703"/>
      <c r="AD111" s="639"/>
      <c r="AE111" s="639"/>
      <c r="AF111" s="639"/>
      <c r="AG111" s="639"/>
      <c r="AH111" s="639"/>
      <c r="AI111" s="639"/>
      <c r="AJ111" s="639"/>
      <c r="AK111" s="639"/>
      <c r="AL111" s="639"/>
      <c r="AM111" s="639"/>
      <c r="AN111" s="639"/>
      <c r="AO111" s="639"/>
      <c r="AP111" s="639"/>
      <c r="AQ111" s="639"/>
      <c r="AR111" s="639"/>
      <c r="AS111" s="639"/>
      <c r="AT111" s="639"/>
      <c r="AU111" s="639"/>
      <c r="AV111" s="639"/>
    </row>
    <row r="112" spans="1:1392" s="640" customFormat="1" ht="24.75" customHeight="1" thickTop="1" thickBot="1">
      <c r="A112" s="699" t="s">
        <v>793</v>
      </c>
      <c r="B112" s="700" t="s">
        <v>382</v>
      </c>
      <c r="C112" s="700" t="s">
        <v>386</v>
      </c>
      <c r="D112" s="700" t="s">
        <v>386</v>
      </c>
      <c r="E112" s="700" t="s">
        <v>358</v>
      </c>
      <c r="F112" s="700"/>
      <c r="G112" s="700"/>
      <c r="H112" s="701" t="s">
        <v>2249</v>
      </c>
      <c r="I112" s="702">
        <v>222536599</v>
      </c>
      <c r="J112" s="702">
        <v>222536599</v>
      </c>
      <c r="K112" s="702">
        <v>10893400</v>
      </c>
      <c r="L112" s="702">
        <v>6927600</v>
      </c>
      <c r="M112" s="702"/>
      <c r="N112" s="702"/>
      <c r="O112" s="702"/>
      <c r="P112" s="702"/>
      <c r="Q112" s="702"/>
      <c r="R112" s="702"/>
      <c r="S112" s="702"/>
      <c r="T112" s="702"/>
      <c r="U112" s="702"/>
      <c r="V112" s="702"/>
      <c r="W112" s="702"/>
      <c r="X112" s="702"/>
      <c r="Y112" s="653">
        <f t="shared" si="46"/>
        <v>222536599</v>
      </c>
      <c r="Z112" s="653">
        <f t="shared" si="46"/>
        <v>222536599</v>
      </c>
      <c r="AA112" s="653">
        <f t="shared" si="46"/>
        <v>10893400</v>
      </c>
      <c r="AB112" s="653">
        <f t="shared" si="45"/>
        <v>6927600</v>
      </c>
      <c r="AC112" s="703"/>
      <c r="AD112" s="639"/>
      <c r="AE112" s="639"/>
      <c r="AF112" s="639"/>
      <c r="AG112" s="639"/>
      <c r="AH112" s="639"/>
      <c r="AI112" s="639"/>
      <c r="AJ112" s="639"/>
      <c r="AK112" s="639"/>
      <c r="AL112" s="639"/>
      <c r="AM112" s="639"/>
      <c r="AN112" s="639"/>
      <c r="AO112" s="639"/>
      <c r="AP112" s="639"/>
      <c r="AQ112" s="639"/>
      <c r="AR112" s="639"/>
      <c r="AS112" s="639"/>
      <c r="AT112" s="639"/>
      <c r="AU112" s="639"/>
      <c r="AV112" s="639"/>
    </row>
    <row r="113" spans="1:1392" s="640" customFormat="1" ht="24.75" customHeight="1" thickTop="1" thickBot="1">
      <c r="A113" s="699" t="s">
        <v>793</v>
      </c>
      <c r="B113" s="700" t="s">
        <v>382</v>
      </c>
      <c r="C113" s="700" t="s">
        <v>386</v>
      </c>
      <c r="D113" s="700" t="s">
        <v>386</v>
      </c>
      <c r="E113" s="700" t="s">
        <v>382</v>
      </c>
      <c r="F113" s="700"/>
      <c r="G113" s="700"/>
      <c r="H113" s="701" t="s">
        <v>2250</v>
      </c>
      <c r="I113" s="702">
        <v>14056000</v>
      </c>
      <c r="J113" s="702">
        <v>14056000</v>
      </c>
      <c r="K113" s="702">
        <v>0</v>
      </c>
      <c r="L113" s="702">
        <v>0</v>
      </c>
      <c r="M113" s="702"/>
      <c r="N113" s="702"/>
      <c r="O113" s="702"/>
      <c r="P113" s="702"/>
      <c r="Q113" s="702"/>
      <c r="R113" s="702"/>
      <c r="S113" s="702"/>
      <c r="T113" s="702"/>
      <c r="U113" s="702"/>
      <c r="V113" s="702"/>
      <c r="W113" s="702"/>
      <c r="X113" s="702"/>
      <c r="Y113" s="653">
        <f t="shared" si="46"/>
        <v>14056000</v>
      </c>
      <c r="Z113" s="653">
        <f t="shared" si="46"/>
        <v>14056000</v>
      </c>
      <c r="AA113" s="653">
        <f t="shared" si="46"/>
        <v>0</v>
      </c>
      <c r="AB113" s="653">
        <f t="shared" si="45"/>
        <v>0</v>
      </c>
      <c r="AC113" s="703"/>
      <c r="AD113" s="639"/>
      <c r="AE113" s="639"/>
      <c r="AF113" s="639"/>
      <c r="AG113" s="639"/>
      <c r="AH113" s="639"/>
      <c r="AI113" s="639"/>
      <c r="AJ113" s="639"/>
      <c r="AK113" s="639"/>
      <c r="AL113" s="639"/>
      <c r="AM113" s="639"/>
      <c r="AN113" s="639"/>
      <c r="AO113" s="639"/>
      <c r="AP113" s="639"/>
      <c r="AQ113" s="639"/>
      <c r="AR113" s="639"/>
      <c r="AS113" s="639"/>
      <c r="AT113" s="639"/>
      <c r="AU113" s="639"/>
      <c r="AV113" s="639"/>
    </row>
    <row r="114" spans="1:1392" s="685" customFormat="1" ht="24.75" customHeight="1" thickTop="1" thickBot="1">
      <c r="A114" s="696" t="s">
        <v>793</v>
      </c>
      <c r="B114" s="697" t="s">
        <v>382</v>
      </c>
      <c r="C114" s="697" t="s">
        <v>411</v>
      </c>
      <c r="D114" s="697"/>
      <c r="E114" s="697"/>
      <c r="F114" s="697"/>
      <c r="G114" s="697"/>
      <c r="H114" s="698" t="s">
        <v>2251</v>
      </c>
      <c r="I114" s="682">
        <v>290176080.01999998</v>
      </c>
      <c r="J114" s="682">
        <v>290176080</v>
      </c>
      <c r="K114" s="682">
        <v>47730160</v>
      </c>
      <c r="L114" s="682">
        <v>43914960</v>
      </c>
      <c r="M114" s="682"/>
      <c r="N114" s="682"/>
      <c r="O114" s="682"/>
      <c r="P114" s="682"/>
      <c r="Q114" s="682"/>
      <c r="R114" s="682"/>
      <c r="S114" s="682"/>
      <c r="T114" s="682"/>
      <c r="U114" s="682"/>
      <c r="V114" s="682"/>
      <c r="W114" s="682"/>
      <c r="X114" s="682"/>
      <c r="Y114" s="683">
        <f t="shared" si="46"/>
        <v>290176080.01999998</v>
      </c>
      <c r="Z114" s="683">
        <f t="shared" si="46"/>
        <v>290176080</v>
      </c>
      <c r="AA114" s="683">
        <f t="shared" si="46"/>
        <v>47730160</v>
      </c>
      <c r="AB114" s="683">
        <f t="shared" si="45"/>
        <v>43914960</v>
      </c>
      <c r="AC114" s="684"/>
      <c r="AD114" s="662"/>
      <c r="AE114" s="662"/>
      <c r="AF114" s="662"/>
      <c r="AG114" s="662"/>
      <c r="AH114" s="662"/>
      <c r="AI114" s="662"/>
      <c r="AJ114" s="662"/>
      <c r="AK114" s="662"/>
      <c r="AL114" s="662"/>
      <c r="AM114" s="662"/>
      <c r="AN114" s="662"/>
      <c r="AO114" s="662"/>
      <c r="AP114" s="662"/>
      <c r="AQ114" s="662"/>
      <c r="AR114" s="662"/>
      <c r="AS114" s="662"/>
      <c r="AT114" s="662"/>
      <c r="AU114" s="662"/>
      <c r="AV114" s="662"/>
      <c r="AW114" s="663"/>
      <c r="AX114" s="663"/>
      <c r="AY114" s="663"/>
      <c r="AZ114" s="663"/>
      <c r="BA114" s="663"/>
      <c r="BB114" s="663"/>
      <c r="BC114" s="663"/>
      <c r="BD114" s="663"/>
      <c r="BE114" s="663"/>
      <c r="BF114" s="663"/>
      <c r="BG114" s="663"/>
      <c r="BH114" s="663"/>
      <c r="BI114" s="663"/>
      <c r="BJ114" s="663"/>
      <c r="BK114" s="663"/>
      <c r="BL114" s="663"/>
      <c r="BM114" s="663"/>
      <c r="BN114" s="663"/>
      <c r="BO114" s="663"/>
      <c r="BP114" s="663"/>
      <c r="BQ114" s="663"/>
      <c r="BR114" s="663"/>
      <c r="BS114" s="663"/>
      <c r="BT114" s="663"/>
      <c r="BU114" s="663"/>
      <c r="BV114" s="663"/>
      <c r="BW114" s="663"/>
      <c r="BX114" s="663"/>
      <c r="BY114" s="663"/>
      <c r="BZ114" s="663"/>
      <c r="CA114" s="663"/>
      <c r="CB114" s="663"/>
      <c r="CC114" s="663"/>
      <c r="CD114" s="663"/>
      <c r="CE114" s="663"/>
      <c r="CF114" s="663"/>
      <c r="CG114" s="663"/>
      <c r="CH114" s="663"/>
      <c r="CI114" s="663"/>
      <c r="CJ114" s="663"/>
      <c r="CK114" s="663"/>
      <c r="CL114" s="663"/>
      <c r="CM114" s="663"/>
      <c r="CN114" s="663"/>
      <c r="CO114" s="663"/>
      <c r="CP114" s="663"/>
      <c r="CQ114" s="663"/>
      <c r="CR114" s="663"/>
      <c r="CS114" s="663"/>
      <c r="CT114" s="663"/>
      <c r="CU114" s="663"/>
      <c r="CV114" s="663"/>
      <c r="CW114" s="663"/>
      <c r="CX114" s="663"/>
      <c r="CY114" s="663"/>
      <c r="CZ114" s="663"/>
      <c r="DA114" s="663"/>
      <c r="DB114" s="663"/>
      <c r="DC114" s="663"/>
      <c r="DD114" s="663"/>
      <c r="DE114" s="663"/>
      <c r="DF114" s="663"/>
      <c r="DG114" s="663"/>
      <c r="DH114" s="663"/>
      <c r="DI114" s="663"/>
      <c r="DJ114" s="663"/>
      <c r="DK114" s="663"/>
      <c r="DL114" s="663"/>
      <c r="DM114" s="663"/>
      <c r="DN114" s="663"/>
      <c r="DO114" s="663"/>
      <c r="DP114" s="663"/>
      <c r="DQ114" s="663"/>
      <c r="DR114" s="663"/>
      <c r="DS114" s="663"/>
      <c r="DT114" s="663"/>
      <c r="DU114" s="663"/>
      <c r="DV114" s="663"/>
      <c r="DW114" s="663"/>
      <c r="DX114" s="663"/>
      <c r="DY114" s="663"/>
      <c r="DZ114" s="663"/>
      <c r="EA114" s="663"/>
      <c r="EB114" s="663"/>
      <c r="EC114" s="663"/>
      <c r="ED114" s="663"/>
      <c r="EE114" s="663"/>
      <c r="EF114" s="663"/>
      <c r="EG114" s="663"/>
      <c r="EH114" s="663"/>
      <c r="EI114" s="663"/>
      <c r="EJ114" s="663"/>
      <c r="EK114" s="663"/>
      <c r="EL114" s="663"/>
      <c r="EM114" s="663"/>
      <c r="EN114" s="663"/>
      <c r="EO114" s="663"/>
      <c r="EP114" s="663"/>
      <c r="EQ114" s="663"/>
      <c r="ER114" s="663"/>
      <c r="ES114" s="663"/>
      <c r="ET114" s="663"/>
      <c r="EU114" s="663"/>
      <c r="EV114" s="663"/>
      <c r="EW114" s="663"/>
      <c r="EX114" s="663"/>
      <c r="EY114" s="663"/>
      <c r="EZ114" s="663"/>
      <c r="FA114" s="663"/>
      <c r="FB114" s="663"/>
      <c r="FC114" s="663"/>
      <c r="FD114" s="663"/>
      <c r="FE114" s="663"/>
      <c r="FF114" s="663"/>
      <c r="FG114" s="663"/>
      <c r="FH114" s="663"/>
      <c r="FI114" s="663"/>
      <c r="FJ114" s="663"/>
      <c r="FK114" s="663"/>
      <c r="FL114" s="663"/>
      <c r="FM114" s="663"/>
      <c r="FN114" s="663"/>
      <c r="FO114" s="663"/>
      <c r="FP114" s="663"/>
      <c r="FQ114" s="663"/>
      <c r="FR114" s="663"/>
      <c r="FS114" s="663"/>
      <c r="FT114" s="663"/>
      <c r="FU114" s="663"/>
      <c r="FV114" s="663"/>
      <c r="FW114" s="663"/>
      <c r="FX114" s="663"/>
      <c r="FY114" s="663"/>
      <c r="FZ114" s="663"/>
      <c r="GA114" s="663"/>
      <c r="GB114" s="663"/>
      <c r="GC114" s="663"/>
      <c r="GD114" s="663"/>
      <c r="GE114" s="663"/>
      <c r="GF114" s="663"/>
      <c r="GG114" s="663"/>
      <c r="GH114" s="663"/>
      <c r="GI114" s="663"/>
      <c r="GJ114" s="663"/>
      <c r="GK114" s="663"/>
      <c r="GL114" s="663"/>
      <c r="GM114" s="663"/>
      <c r="GN114" s="663"/>
      <c r="GO114" s="663"/>
      <c r="GP114" s="663"/>
      <c r="GQ114" s="663"/>
      <c r="GR114" s="663"/>
      <c r="GS114" s="663"/>
      <c r="GT114" s="663"/>
      <c r="GU114" s="663"/>
      <c r="GV114" s="663"/>
      <c r="GW114" s="663"/>
      <c r="GX114" s="663"/>
      <c r="GY114" s="663"/>
      <c r="GZ114" s="663"/>
      <c r="HA114" s="663"/>
      <c r="HB114" s="663"/>
      <c r="HC114" s="663"/>
      <c r="HD114" s="663"/>
      <c r="HE114" s="663"/>
      <c r="HF114" s="663"/>
      <c r="HG114" s="663"/>
      <c r="HH114" s="663"/>
      <c r="HI114" s="663"/>
      <c r="HJ114" s="663"/>
      <c r="HK114" s="663"/>
      <c r="HL114" s="663"/>
      <c r="HM114" s="663"/>
      <c r="HN114" s="663"/>
      <c r="HO114" s="663"/>
      <c r="HP114" s="663"/>
      <c r="HQ114" s="663"/>
      <c r="HR114" s="663"/>
      <c r="HS114" s="663"/>
      <c r="HT114" s="663"/>
      <c r="HU114" s="663"/>
      <c r="HV114" s="663"/>
      <c r="HW114" s="663"/>
      <c r="HX114" s="663"/>
      <c r="HY114" s="663"/>
      <c r="HZ114" s="663"/>
      <c r="IA114" s="663"/>
      <c r="IB114" s="663"/>
      <c r="IC114" s="663"/>
      <c r="ID114" s="663"/>
      <c r="IE114" s="663"/>
      <c r="IF114" s="663"/>
      <c r="IG114" s="663"/>
      <c r="IH114" s="663"/>
      <c r="II114" s="663"/>
      <c r="IJ114" s="663"/>
      <c r="IK114" s="663"/>
      <c r="IL114" s="663"/>
      <c r="IM114" s="663"/>
      <c r="IN114" s="663"/>
      <c r="IO114" s="663"/>
      <c r="IP114" s="663"/>
      <c r="IQ114" s="663"/>
      <c r="IR114" s="663"/>
      <c r="IS114" s="663"/>
      <c r="IT114" s="663"/>
      <c r="IU114" s="663"/>
      <c r="IV114" s="663"/>
      <c r="IW114" s="663"/>
      <c r="IX114" s="663"/>
      <c r="IY114" s="663"/>
      <c r="IZ114" s="663"/>
      <c r="JA114" s="663"/>
      <c r="JB114" s="663"/>
      <c r="JC114" s="663"/>
      <c r="JD114" s="663"/>
      <c r="JE114" s="663"/>
      <c r="JF114" s="663"/>
      <c r="JG114" s="663"/>
      <c r="JH114" s="663"/>
      <c r="JI114" s="663"/>
      <c r="JJ114" s="663"/>
      <c r="JK114" s="663"/>
      <c r="JL114" s="663"/>
      <c r="JM114" s="663"/>
      <c r="JN114" s="663"/>
      <c r="JO114" s="663"/>
      <c r="JP114" s="663"/>
      <c r="JQ114" s="663"/>
      <c r="JR114" s="663"/>
      <c r="JS114" s="663"/>
      <c r="JT114" s="663"/>
      <c r="JU114" s="663"/>
      <c r="JV114" s="663"/>
      <c r="JW114" s="663"/>
      <c r="JX114" s="663"/>
      <c r="JY114" s="663"/>
      <c r="JZ114" s="663"/>
      <c r="KA114" s="663"/>
      <c r="KB114" s="663"/>
      <c r="KC114" s="663"/>
      <c r="KD114" s="663"/>
      <c r="KE114" s="663"/>
      <c r="KF114" s="663"/>
      <c r="KG114" s="663"/>
      <c r="KH114" s="663"/>
      <c r="KI114" s="663"/>
      <c r="KJ114" s="663"/>
      <c r="KK114" s="663"/>
      <c r="KL114" s="663"/>
      <c r="KM114" s="663"/>
      <c r="KN114" s="663"/>
      <c r="KO114" s="663"/>
      <c r="KP114" s="663"/>
      <c r="KQ114" s="663"/>
      <c r="KR114" s="663"/>
      <c r="KS114" s="663"/>
      <c r="KT114" s="663"/>
      <c r="KU114" s="663"/>
      <c r="KV114" s="663"/>
      <c r="KW114" s="663"/>
      <c r="KX114" s="663"/>
      <c r="KY114" s="663"/>
      <c r="KZ114" s="663"/>
      <c r="LA114" s="663"/>
      <c r="LB114" s="663"/>
      <c r="LC114" s="663"/>
      <c r="LD114" s="663"/>
      <c r="LE114" s="663"/>
      <c r="LF114" s="663"/>
      <c r="LG114" s="663"/>
      <c r="LH114" s="663"/>
      <c r="LI114" s="663"/>
      <c r="LJ114" s="663"/>
      <c r="LK114" s="663"/>
      <c r="LL114" s="663"/>
      <c r="LM114" s="663"/>
      <c r="LN114" s="663"/>
      <c r="LO114" s="663"/>
      <c r="LP114" s="663"/>
      <c r="LQ114" s="663"/>
      <c r="LR114" s="663"/>
      <c r="LS114" s="663"/>
      <c r="LT114" s="663"/>
      <c r="LU114" s="663"/>
      <c r="LV114" s="663"/>
      <c r="LW114" s="663"/>
      <c r="LX114" s="663"/>
      <c r="LY114" s="663"/>
      <c r="LZ114" s="663"/>
      <c r="MA114" s="663"/>
      <c r="MB114" s="663"/>
      <c r="MC114" s="663"/>
      <c r="MD114" s="663"/>
      <c r="ME114" s="663"/>
      <c r="MF114" s="663"/>
      <c r="MG114" s="663"/>
      <c r="MH114" s="663"/>
      <c r="MI114" s="663"/>
      <c r="MJ114" s="663"/>
      <c r="MK114" s="663"/>
      <c r="ML114" s="663"/>
      <c r="MM114" s="663"/>
      <c r="MN114" s="663"/>
      <c r="MO114" s="663"/>
      <c r="MP114" s="663"/>
      <c r="MQ114" s="663"/>
      <c r="MR114" s="663"/>
      <c r="MS114" s="663"/>
      <c r="MT114" s="663"/>
      <c r="MU114" s="663"/>
      <c r="MV114" s="663"/>
      <c r="MW114" s="663"/>
      <c r="MX114" s="663"/>
      <c r="MY114" s="663"/>
      <c r="MZ114" s="663"/>
      <c r="NA114" s="663"/>
      <c r="NB114" s="663"/>
      <c r="NC114" s="663"/>
      <c r="ND114" s="663"/>
      <c r="NE114" s="663"/>
      <c r="NF114" s="663"/>
      <c r="NG114" s="663"/>
      <c r="NH114" s="663"/>
      <c r="NI114" s="663"/>
      <c r="NJ114" s="663"/>
      <c r="NK114" s="663"/>
      <c r="NL114" s="663"/>
      <c r="NM114" s="663"/>
      <c r="NN114" s="663"/>
      <c r="NO114" s="663"/>
      <c r="NP114" s="663"/>
      <c r="NQ114" s="663"/>
      <c r="NR114" s="663"/>
      <c r="NS114" s="663"/>
      <c r="NT114" s="663"/>
      <c r="NU114" s="663"/>
      <c r="NV114" s="663"/>
      <c r="NW114" s="663"/>
      <c r="NX114" s="663"/>
      <c r="NY114" s="663"/>
      <c r="NZ114" s="663"/>
      <c r="OA114" s="663"/>
      <c r="OB114" s="663"/>
      <c r="OC114" s="663"/>
      <c r="OD114" s="663"/>
      <c r="OE114" s="663"/>
      <c r="OF114" s="663"/>
      <c r="OG114" s="663"/>
      <c r="OH114" s="663"/>
      <c r="OI114" s="663"/>
      <c r="OJ114" s="663"/>
      <c r="OK114" s="663"/>
      <c r="OL114" s="663"/>
      <c r="OM114" s="663"/>
      <c r="ON114" s="663"/>
      <c r="OO114" s="663"/>
      <c r="OP114" s="663"/>
      <c r="OQ114" s="663"/>
      <c r="OR114" s="663"/>
      <c r="OS114" s="663"/>
      <c r="OT114" s="663"/>
      <c r="OU114" s="663"/>
      <c r="OV114" s="663"/>
      <c r="OW114" s="663"/>
      <c r="OX114" s="663"/>
      <c r="OY114" s="663"/>
      <c r="OZ114" s="663"/>
      <c r="PA114" s="663"/>
      <c r="PB114" s="663"/>
      <c r="PC114" s="663"/>
      <c r="PD114" s="663"/>
      <c r="PE114" s="663"/>
      <c r="PF114" s="663"/>
      <c r="PG114" s="663"/>
      <c r="PH114" s="663"/>
      <c r="PI114" s="663"/>
      <c r="PJ114" s="663"/>
      <c r="PK114" s="663"/>
      <c r="PL114" s="663"/>
      <c r="PM114" s="663"/>
      <c r="PN114" s="663"/>
      <c r="PO114" s="663"/>
      <c r="PP114" s="663"/>
      <c r="PQ114" s="663"/>
      <c r="PR114" s="663"/>
      <c r="PS114" s="663"/>
      <c r="PT114" s="663"/>
      <c r="PU114" s="663"/>
      <c r="PV114" s="663"/>
      <c r="PW114" s="663"/>
      <c r="PX114" s="663"/>
      <c r="PY114" s="663"/>
      <c r="PZ114" s="663"/>
      <c r="QA114" s="663"/>
      <c r="QB114" s="663"/>
      <c r="QC114" s="663"/>
      <c r="QD114" s="663"/>
      <c r="QE114" s="663"/>
      <c r="QF114" s="663"/>
      <c r="QG114" s="663"/>
      <c r="QH114" s="663"/>
      <c r="QI114" s="663"/>
      <c r="QJ114" s="663"/>
      <c r="QK114" s="663"/>
      <c r="QL114" s="663"/>
      <c r="QM114" s="663"/>
      <c r="QN114" s="663"/>
      <c r="QO114" s="663"/>
      <c r="QP114" s="663"/>
      <c r="QQ114" s="663"/>
      <c r="QR114" s="663"/>
      <c r="QS114" s="663"/>
      <c r="QT114" s="663"/>
      <c r="QU114" s="663"/>
      <c r="QV114" s="663"/>
      <c r="QW114" s="663"/>
      <c r="QX114" s="663"/>
      <c r="QY114" s="663"/>
      <c r="QZ114" s="663"/>
      <c r="RA114" s="663"/>
      <c r="RB114" s="663"/>
      <c r="RC114" s="663"/>
      <c r="RD114" s="663"/>
      <c r="RE114" s="663"/>
      <c r="RF114" s="663"/>
      <c r="RG114" s="663"/>
      <c r="RH114" s="663"/>
      <c r="RI114" s="663"/>
      <c r="RJ114" s="663"/>
      <c r="RK114" s="663"/>
      <c r="RL114" s="663"/>
      <c r="RM114" s="663"/>
      <c r="RN114" s="663"/>
      <c r="RO114" s="663"/>
      <c r="RP114" s="663"/>
      <c r="RQ114" s="663"/>
      <c r="RR114" s="663"/>
      <c r="RS114" s="663"/>
      <c r="RT114" s="663"/>
      <c r="RU114" s="663"/>
      <c r="RV114" s="663"/>
      <c r="RW114" s="663"/>
      <c r="RX114" s="663"/>
      <c r="RY114" s="663"/>
      <c r="RZ114" s="663"/>
      <c r="SA114" s="663"/>
      <c r="SB114" s="663"/>
      <c r="SC114" s="663"/>
      <c r="SD114" s="663"/>
      <c r="SE114" s="663"/>
      <c r="SF114" s="663"/>
      <c r="SG114" s="663"/>
      <c r="SH114" s="663"/>
      <c r="SI114" s="663"/>
      <c r="SJ114" s="663"/>
      <c r="SK114" s="663"/>
      <c r="SL114" s="663"/>
      <c r="SM114" s="663"/>
      <c r="SN114" s="663"/>
      <c r="SO114" s="663"/>
      <c r="SP114" s="663"/>
      <c r="SQ114" s="663"/>
      <c r="SR114" s="663"/>
      <c r="SS114" s="663"/>
      <c r="ST114" s="663"/>
      <c r="SU114" s="663"/>
      <c r="SV114" s="663"/>
      <c r="SW114" s="663"/>
      <c r="SX114" s="663"/>
      <c r="SY114" s="663"/>
      <c r="SZ114" s="663"/>
      <c r="TA114" s="663"/>
      <c r="TB114" s="663"/>
      <c r="TC114" s="663"/>
      <c r="TD114" s="663"/>
      <c r="TE114" s="663"/>
      <c r="TF114" s="663"/>
      <c r="TG114" s="663"/>
      <c r="TH114" s="663"/>
      <c r="TI114" s="663"/>
      <c r="TJ114" s="663"/>
      <c r="TK114" s="663"/>
      <c r="TL114" s="663"/>
      <c r="TM114" s="663"/>
      <c r="TN114" s="663"/>
      <c r="TO114" s="663"/>
      <c r="TP114" s="663"/>
      <c r="TQ114" s="663"/>
      <c r="TR114" s="663"/>
      <c r="TS114" s="663"/>
      <c r="TT114" s="663"/>
      <c r="TU114" s="663"/>
      <c r="TV114" s="663"/>
      <c r="TW114" s="663"/>
      <c r="TX114" s="663"/>
      <c r="TY114" s="663"/>
      <c r="TZ114" s="663"/>
      <c r="UA114" s="663"/>
      <c r="UB114" s="663"/>
      <c r="UC114" s="663"/>
      <c r="UD114" s="663"/>
      <c r="UE114" s="663"/>
      <c r="UF114" s="663"/>
      <c r="UG114" s="663"/>
      <c r="UH114" s="663"/>
      <c r="UI114" s="663"/>
      <c r="UJ114" s="663"/>
      <c r="UK114" s="663"/>
      <c r="UL114" s="663"/>
      <c r="UM114" s="663"/>
      <c r="UN114" s="663"/>
      <c r="UO114" s="663"/>
      <c r="UP114" s="663"/>
      <c r="UQ114" s="663"/>
      <c r="UR114" s="663"/>
      <c r="US114" s="663"/>
      <c r="UT114" s="663"/>
      <c r="UU114" s="663"/>
      <c r="UV114" s="663"/>
      <c r="UW114" s="663"/>
      <c r="UX114" s="663"/>
      <c r="UY114" s="663"/>
      <c r="UZ114" s="663"/>
      <c r="VA114" s="663"/>
      <c r="VB114" s="663"/>
      <c r="VC114" s="663"/>
      <c r="VD114" s="663"/>
      <c r="VE114" s="663"/>
      <c r="VF114" s="663"/>
      <c r="VG114" s="663"/>
      <c r="VH114" s="663"/>
      <c r="VI114" s="663"/>
      <c r="VJ114" s="663"/>
      <c r="VK114" s="663"/>
      <c r="VL114" s="663"/>
      <c r="VM114" s="663"/>
      <c r="VN114" s="663"/>
      <c r="VO114" s="663"/>
      <c r="VP114" s="663"/>
      <c r="VQ114" s="663"/>
      <c r="VR114" s="663"/>
      <c r="VS114" s="663"/>
      <c r="VT114" s="663"/>
      <c r="VU114" s="663"/>
      <c r="VV114" s="663"/>
      <c r="VW114" s="663"/>
      <c r="VX114" s="663"/>
      <c r="VY114" s="663"/>
      <c r="VZ114" s="663"/>
      <c r="WA114" s="663"/>
      <c r="WB114" s="663"/>
      <c r="WC114" s="663"/>
      <c r="WD114" s="663"/>
      <c r="WE114" s="663"/>
      <c r="WF114" s="663"/>
      <c r="WG114" s="663"/>
      <c r="WH114" s="663"/>
      <c r="WI114" s="663"/>
      <c r="WJ114" s="663"/>
      <c r="WK114" s="663"/>
      <c r="WL114" s="663"/>
      <c r="WM114" s="663"/>
      <c r="WN114" s="663"/>
      <c r="WO114" s="663"/>
      <c r="WP114" s="663"/>
      <c r="WQ114" s="663"/>
      <c r="WR114" s="663"/>
      <c r="WS114" s="663"/>
      <c r="WT114" s="663"/>
      <c r="WU114" s="663"/>
      <c r="WV114" s="663"/>
      <c r="WW114" s="663"/>
      <c r="WX114" s="663"/>
      <c r="WY114" s="663"/>
      <c r="WZ114" s="663"/>
      <c r="XA114" s="663"/>
      <c r="XB114" s="663"/>
      <c r="XC114" s="663"/>
      <c r="XD114" s="663"/>
      <c r="XE114" s="663"/>
      <c r="XF114" s="663"/>
      <c r="XG114" s="663"/>
      <c r="XH114" s="663"/>
      <c r="XI114" s="663"/>
      <c r="XJ114" s="663"/>
      <c r="XK114" s="663"/>
      <c r="XL114" s="663"/>
      <c r="XM114" s="663"/>
      <c r="XN114" s="663"/>
      <c r="XO114" s="663"/>
      <c r="XP114" s="663"/>
      <c r="XQ114" s="663"/>
      <c r="XR114" s="663"/>
      <c r="XS114" s="663"/>
      <c r="XT114" s="663"/>
      <c r="XU114" s="663"/>
      <c r="XV114" s="663"/>
      <c r="XW114" s="663"/>
      <c r="XX114" s="663"/>
      <c r="XY114" s="663"/>
      <c r="XZ114" s="663"/>
      <c r="YA114" s="663"/>
      <c r="YB114" s="663"/>
      <c r="YC114" s="663"/>
      <c r="YD114" s="663"/>
      <c r="YE114" s="663"/>
      <c r="YF114" s="663"/>
      <c r="YG114" s="663"/>
      <c r="YH114" s="663"/>
      <c r="YI114" s="663"/>
      <c r="YJ114" s="663"/>
      <c r="YK114" s="663"/>
      <c r="YL114" s="663"/>
      <c r="YM114" s="663"/>
      <c r="YN114" s="663"/>
      <c r="YO114" s="663"/>
      <c r="YP114" s="663"/>
      <c r="YQ114" s="663"/>
      <c r="YR114" s="663"/>
      <c r="YS114" s="663"/>
      <c r="YT114" s="663"/>
      <c r="YU114" s="663"/>
      <c r="YV114" s="663"/>
      <c r="YW114" s="663"/>
      <c r="YX114" s="663"/>
      <c r="YY114" s="663"/>
      <c r="YZ114" s="663"/>
      <c r="ZA114" s="663"/>
      <c r="ZB114" s="663"/>
      <c r="ZC114" s="663"/>
      <c r="ZD114" s="663"/>
      <c r="ZE114" s="663"/>
      <c r="ZF114" s="663"/>
      <c r="ZG114" s="663"/>
      <c r="ZH114" s="663"/>
      <c r="ZI114" s="663"/>
      <c r="ZJ114" s="663"/>
      <c r="ZK114" s="663"/>
      <c r="ZL114" s="663"/>
      <c r="ZM114" s="663"/>
      <c r="ZN114" s="663"/>
      <c r="ZO114" s="663"/>
      <c r="ZP114" s="663"/>
      <c r="ZQ114" s="663"/>
      <c r="ZR114" s="663"/>
      <c r="ZS114" s="663"/>
      <c r="ZT114" s="663"/>
      <c r="ZU114" s="663"/>
      <c r="ZV114" s="663"/>
      <c r="ZW114" s="663"/>
      <c r="ZX114" s="663"/>
      <c r="ZY114" s="663"/>
      <c r="ZZ114" s="663"/>
      <c r="AAA114" s="663"/>
      <c r="AAB114" s="663"/>
      <c r="AAC114" s="663"/>
      <c r="AAD114" s="663"/>
      <c r="AAE114" s="663"/>
      <c r="AAF114" s="663"/>
      <c r="AAG114" s="663"/>
      <c r="AAH114" s="663"/>
      <c r="AAI114" s="663"/>
      <c r="AAJ114" s="663"/>
      <c r="AAK114" s="663"/>
      <c r="AAL114" s="663"/>
      <c r="AAM114" s="663"/>
      <c r="AAN114" s="663"/>
      <c r="AAO114" s="663"/>
      <c r="AAP114" s="663"/>
      <c r="AAQ114" s="663"/>
      <c r="AAR114" s="663"/>
      <c r="AAS114" s="663"/>
      <c r="AAT114" s="663"/>
      <c r="AAU114" s="663"/>
      <c r="AAV114" s="663"/>
      <c r="AAW114" s="663"/>
      <c r="AAX114" s="663"/>
      <c r="AAY114" s="663"/>
      <c r="AAZ114" s="663"/>
      <c r="ABA114" s="663"/>
      <c r="ABB114" s="663"/>
      <c r="ABC114" s="663"/>
      <c r="ABD114" s="663"/>
      <c r="ABE114" s="663"/>
      <c r="ABF114" s="663"/>
      <c r="ABG114" s="663"/>
      <c r="ABH114" s="663"/>
      <c r="ABI114" s="663"/>
      <c r="ABJ114" s="663"/>
      <c r="ABK114" s="663"/>
      <c r="ABL114" s="663"/>
      <c r="ABM114" s="663"/>
      <c r="ABN114" s="663"/>
      <c r="ABO114" s="663"/>
      <c r="ABP114" s="663"/>
      <c r="ABQ114" s="663"/>
      <c r="ABR114" s="663"/>
      <c r="ABS114" s="663"/>
      <c r="ABT114" s="663"/>
      <c r="ABU114" s="663"/>
      <c r="ABV114" s="663"/>
      <c r="ABW114" s="663"/>
      <c r="ABX114" s="663"/>
      <c r="ABY114" s="663"/>
      <c r="ABZ114" s="663"/>
      <c r="ACA114" s="663"/>
      <c r="ACB114" s="663"/>
      <c r="ACC114" s="663"/>
      <c r="ACD114" s="663"/>
      <c r="ACE114" s="663"/>
      <c r="ACF114" s="663"/>
      <c r="ACG114" s="663"/>
      <c r="ACH114" s="663"/>
      <c r="ACI114" s="663"/>
      <c r="ACJ114" s="663"/>
      <c r="ACK114" s="663"/>
      <c r="ACL114" s="663"/>
      <c r="ACM114" s="663"/>
      <c r="ACN114" s="663"/>
      <c r="ACO114" s="663"/>
      <c r="ACP114" s="663"/>
      <c r="ACQ114" s="663"/>
      <c r="ACR114" s="663"/>
      <c r="ACS114" s="663"/>
      <c r="ACT114" s="663"/>
      <c r="ACU114" s="663"/>
      <c r="ACV114" s="663"/>
      <c r="ACW114" s="663"/>
      <c r="ACX114" s="663"/>
      <c r="ACY114" s="663"/>
      <c r="ACZ114" s="663"/>
      <c r="ADA114" s="663"/>
      <c r="ADB114" s="663"/>
      <c r="ADC114" s="663"/>
      <c r="ADD114" s="663"/>
      <c r="ADE114" s="663"/>
      <c r="ADF114" s="663"/>
      <c r="ADG114" s="663"/>
      <c r="ADH114" s="663"/>
      <c r="ADI114" s="663"/>
      <c r="ADJ114" s="663"/>
      <c r="ADK114" s="663"/>
      <c r="ADL114" s="663"/>
      <c r="ADM114" s="663"/>
      <c r="ADN114" s="663"/>
      <c r="ADO114" s="663"/>
      <c r="ADP114" s="663"/>
      <c r="ADQ114" s="663"/>
      <c r="ADR114" s="663"/>
      <c r="ADS114" s="663"/>
      <c r="ADT114" s="663"/>
      <c r="ADU114" s="663"/>
      <c r="ADV114" s="663"/>
      <c r="ADW114" s="663"/>
      <c r="ADX114" s="663"/>
      <c r="ADY114" s="663"/>
      <c r="ADZ114" s="663"/>
      <c r="AEA114" s="663"/>
      <c r="AEB114" s="663"/>
      <c r="AEC114" s="663"/>
      <c r="AED114" s="663"/>
      <c r="AEE114" s="663"/>
      <c r="AEF114" s="663"/>
      <c r="AEG114" s="663"/>
      <c r="AEH114" s="663"/>
      <c r="AEI114" s="663"/>
      <c r="AEJ114" s="663"/>
      <c r="AEK114" s="663"/>
      <c r="AEL114" s="663"/>
      <c r="AEM114" s="663"/>
      <c r="AEN114" s="663"/>
      <c r="AEO114" s="663"/>
      <c r="AEP114" s="663"/>
      <c r="AEQ114" s="663"/>
      <c r="AER114" s="663"/>
      <c r="AES114" s="663"/>
      <c r="AET114" s="663"/>
      <c r="AEU114" s="663"/>
      <c r="AEV114" s="663"/>
      <c r="AEW114" s="663"/>
      <c r="AEX114" s="663"/>
      <c r="AEY114" s="663"/>
      <c r="AEZ114" s="663"/>
      <c r="AFA114" s="663"/>
      <c r="AFB114" s="663"/>
      <c r="AFC114" s="663"/>
      <c r="AFD114" s="663"/>
      <c r="AFE114" s="663"/>
      <c r="AFF114" s="663"/>
      <c r="AFG114" s="663"/>
      <c r="AFH114" s="663"/>
      <c r="AFI114" s="663"/>
      <c r="AFJ114" s="663"/>
      <c r="AFK114" s="663"/>
      <c r="AFL114" s="663"/>
      <c r="AFM114" s="663"/>
      <c r="AFN114" s="663"/>
      <c r="AFO114" s="663"/>
      <c r="AFP114" s="663"/>
      <c r="AFQ114" s="663"/>
      <c r="AFR114" s="663"/>
      <c r="AFS114" s="663"/>
      <c r="AFT114" s="663"/>
      <c r="AFU114" s="663"/>
      <c r="AFV114" s="663"/>
      <c r="AFW114" s="663"/>
      <c r="AFX114" s="663"/>
      <c r="AFY114" s="663"/>
      <c r="AFZ114" s="663"/>
      <c r="AGA114" s="663"/>
      <c r="AGB114" s="663"/>
      <c r="AGC114" s="663"/>
      <c r="AGD114" s="663"/>
      <c r="AGE114" s="663"/>
      <c r="AGF114" s="663"/>
      <c r="AGG114" s="663"/>
      <c r="AGH114" s="663"/>
      <c r="AGI114" s="663"/>
      <c r="AGJ114" s="663"/>
      <c r="AGK114" s="663"/>
      <c r="AGL114" s="663"/>
      <c r="AGM114" s="663"/>
      <c r="AGN114" s="663"/>
      <c r="AGO114" s="663"/>
      <c r="AGP114" s="663"/>
      <c r="AGQ114" s="663"/>
      <c r="AGR114" s="663"/>
      <c r="AGS114" s="663"/>
      <c r="AGT114" s="663"/>
      <c r="AGU114" s="663"/>
      <c r="AGV114" s="663"/>
      <c r="AGW114" s="663"/>
      <c r="AGX114" s="663"/>
      <c r="AGY114" s="663"/>
      <c r="AGZ114" s="663"/>
      <c r="AHA114" s="663"/>
      <c r="AHB114" s="663"/>
      <c r="AHC114" s="663"/>
      <c r="AHD114" s="663"/>
      <c r="AHE114" s="663"/>
      <c r="AHF114" s="663"/>
      <c r="AHG114" s="663"/>
      <c r="AHH114" s="663"/>
      <c r="AHI114" s="663"/>
      <c r="AHJ114" s="663"/>
      <c r="AHK114" s="663"/>
      <c r="AHL114" s="663"/>
      <c r="AHM114" s="663"/>
      <c r="AHN114" s="663"/>
      <c r="AHO114" s="663"/>
      <c r="AHP114" s="663"/>
      <c r="AHQ114" s="663"/>
      <c r="AHR114" s="663"/>
      <c r="AHS114" s="663"/>
      <c r="AHT114" s="663"/>
      <c r="AHU114" s="663"/>
      <c r="AHV114" s="663"/>
      <c r="AHW114" s="663"/>
      <c r="AHX114" s="663"/>
      <c r="AHY114" s="663"/>
      <c r="AHZ114" s="663"/>
      <c r="AIA114" s="663"/>
      <c r="AIB114" s="663"/>
      <c r="AIC114" s="663"/>
      <c r="AID114" s="663"/>
      <c r="AIE114" s="663"/>
      <c r="AIF114" s="663"/>
      <c r="AIG114" s="663"/>
      <c r="AIH114" s="663"/>
      <c r="AII114" s="663"/>
      <c r="AIJ114" s="663"/>
      <c r="AIK114" s="663"/>
      <c r="AIL114" s="663"/>
      <c r="AIM114" s="663"/>
      <c r="AIN114" s="663"/>
      <c r="AIO114" s="663"/>
      <c r="AIP114" s="663"/>
      <c r="AIQ114" s="663"/>
      <c r="AIR114" s="663"/>
      <c r="AIS114" s="663"/>
      <c r="AIT114" s="663"/>
      <c r="AIU114" s="663"/>
      <c r="AIV114" s="663"/>
      <c r="AIW114" s="663"/>
      <c r="AIX114" s="663"/>
      <c r="AIY114" s="663"/>
      <c r="AIZ114" s="663"/>
      <c r="AJA114" s="663"/>
      <c r="AJB114" s="663"/>
      <c r="AJC114" s="663"/>
      <c r="AJD114" s="663"/>
      <c r="AJE114" s="663"/>
      <c r="AJF114" s="663"/>
      <c r="AJG114" s="663"/>
      <c r="AJH114" s="663"/>
      <c r="AJI114" s="663"/>
      <c r="AJJ114" s="663"/>
      <c r="AJK114" s="663"/>
      <c r="AJL114" s="663"/>
      <c r="AJM114" s="663"/>
      <c r="AJN114" s="663"/>
      <c r="AJO114" s="663"/>
      <c r="AJP114" s="663"/>
      <c r="AJQ114" s="663"/>
      <c r="AJR114" s="663"/>
      <c r="AJS114" s="663"/>
      <c r="AJT114" s="663"/>
      <c r="AJU114" s="663"/>
      <c r="AJV114" s="663"/>
      <c r="AJW114" s="663"/>
      <c r="AJX114" s="663"/>
      <c r="AJY114" s="663"/>
      <c r="AJZ114" s="663"/>
      <c r="AKA114" s="663"/>
      <c r="AKB114" s="663"/>
      <c r="AKC114" s="663"/>
      <c r="AKD114" s="663"/>
      <c r="AKE114" s="663"/>
      <c r="AKF114" s="663"/>
      <c r="AKG114" s="663"/>
      <c r="AKH114" s="663"/>
      <c r="AKI114" s="663"/>
      <c r="AKJ114" s="663"/>
      <c r="AKK114" s="663"/>
      <c r="AKL114" s="663"/>
      <c r="AKM114" s="663"/>
      <c r="AKN114" s="663"/>
      <c r="AKO114" s="663"/>
      <c r="AKP114" s="663"/>
      <c r="AKQ114" s="663"/>
      <c r="AKR114" s="663"/>
      <c r="AKS114" s="663"/>
      <c r="AKT114" s="663"/>
      <c r="AKU114" s="663"/>
      <c r="AKV114" s="663"/>
      <c r="AKW114" s="663"/>
      <c r="AKX114" s="663"/>
      <c r="AKY114" s="663"/>
      <c r="AKZ114" s="663"/>
      <c r="ALA114" s="663"/>
      <c r="ALB114" s="663"/>
      <c r="ALC114" s="663"/>
      <c r="ALD114" s="663"/>
      <c r="ALE114" s="663"/>
      <c r="ALF114" s="663"/>
      <c r="ALG114" s="663"/>
      <c r="ALH114" s="663"/>
      <c r="ALI114" s="663"/>
      <c r="ALJ114" s="663"/>
      <c r="ALK114" s="663"/>
      <c r="ALL114" s="663"/>
      <c r="ALM114" s="663"/>
      <c r="ALN114" s="663"/>
      <c r="ALO114" s="663"/>
      <c r="ALP114" s="663"/>
      <c r="ALQ114" s="663"/>
      <c r="ALR114" s="663"/>
      <c r="ALS114" s="663"/>
      <c r="ALT114" s="663"/>
      <c r="ALU114" s="663"/>
      <c r="ALV114" s="663"/>
      <c r="ALW114" s="663"/>
      <c r="ALX114" s="663"/>
      <c r="ALY114" s="663"/>
      <c r="ALZ114" s="663"/>
      <c r="AMA114" s="663"/>
      <c r="AMB114" s="663"/>
      <c r="AMC114" s="663"/>
      <c r="AMD114" s="663"/>
      <c r="AME114" s="663"/>
      <c r="AMF114" s="663"/>
      <c r="AMG114" s="663"/>
      <c r="AMH114" s="663"/>
      <c r="AMI114" s="663"/>
      <c r="AMJ114" s="663"/>
      <c r="AMK114" s="663"/>
      <c r="AML114" s="663"/>
      <c r="AMM114" s="663"/>
      <c r="AMN114" s="663"/>
      <c r="AMO114" s="663"/>
      <c r="AMP114" s="663"/>
      <c r="AMQ114" s="663"/>
      <c r="AMR114" s="663"/>
      <c r="AMS114" s="663"/>
      <c r="AMT114" s="663"/>
      <c r="AMU114" s="663"/>
      <c r="AMV114" s="663"/>
      <c r="AMW114" s="663"/>
      <c r="AMX114" s="663"/>
      <c r="AMY114" s="663"/>
      <c r="AMZ114" s="663"/>
      <c r="ANA114" s="663"/>
      <c r="ANB114" s="663"/>
      <c r="ANC114" s="663"/>
      <c r="AND114" s="663"/>
      <c r="ANE114" s="663"/>
      <c r="ANF114" s="663"/>
      <c r="ANG114" s="663"/>
      <c r="ANH114" s="663"/>
      <c r="ANI114" s="663"/>
      <c r="ANJ114" s="663"/>
      <c r="ANK114" s="663"/>
      <c r="ANL114" s="663"/>
      <c r="ANM114" s="663"/>
      <c r="ANN114" s="663"/>
      <c r="ANO114" s="663"/>
      <c r="ANP114" s="663"/>
      <c r="ANQ114" s="663"/>
      <c r="ANR114" s="663"/>
      <c r="ANS114" s="663"/>
      <c r="ANT114" s="663"/>
      <c r="ANU114" s="663"/>
      <c r="ANV114" s="663"/>
      <c r="ANW114" s="663"/>
      <c r="ANX114" s="663"/>
      <c r="ANY114" s="663"/>
      <c r="ANZ114" s="663"/>
      <c r="AOA114" s="663"/>
      <c r="AOB114" s="663"/>
      <c r="AOC114" s="663"/>
      <c r="AOD114" s="663"/>
      <c r="AOE114" s="663"/>
      <c r="AOF114" s="663"/>
      <c r="AOG114" s="663"/>
      <c r="AOH114" s="663"/>
      <c r="AOI114" s="663"/>
      <c r="AOJ114" s="663"/>
      <c r="AOK114" s="663"/>
      <c r="AOL114" s="663"/>
      <c r="AOM114" s="663"/>
      <c r="AON114" s="663"/>
      <c r="AOO114" s="663"/>
      <c r="AOP114" s="663"/>
      <c r="AOQ114" s="663"/>
      <c r="AOR114" s="663"/>
      <c r="AOS114" s="663"/>
      <c r="AOT114" s="663"/>
      <c r="AOU114" s="663"/>
      <c r="AOV114" s="663"/>
      <c r="AOW114" s="663"/>
      <c r="AOX114" s="663"/>
      <c r="AOY114" s="663"/>
      <c r="AOZ114" s="663"/>
      <c r="APA114" s="663"/>
      <c r="APB114" s="663"/>
      <c r="APC114" s="663"/>
      <c r="APD114" s="663"/>
      <c r="APE114" s="663"/>
      <c r="APF114" s="663"/>
      <c r="APG114" s="663"/>
      <c r="APH114" s="663"/>
      <c r="API114" s="663"/>
      <c r="APJ114" s="663"/>
      <c r="APK114" s="663"/>
      <c r="APL114" s="663"/>
      <c r="APM114" s="663"/>
      <c r="APN114" s="663"/>
      <c r="APO114" s="663"/>
      <c r="APP114" s="663"/>
      <c r="APQ114" s="663"/>
      <c r="APR114" s="663"/>
      <c r="APS114" s="663"/>
      <c r="APT114" s="663"/>
      <c r="APU114" s="663"/>
      <c r="APV114" s="663"/>
      <c r="APW114" s="663"/>
      <c r="APX114" s="663"/>
      <c r="APY114" s="663"/>
      <c r="APZ114" s="663"/>
      <c r="AQA114" s="663"/>
      <c r="AQB114" s="663"/>
      <c r="AQC114" s="663"/>
      <c r="AQD114" s="663"/>
      <c r="AQE114" s="663"/>
      <c r="AQF114" s="663"/>
      <c r="AQG114" s="663"/>
      <c r="AQH114" s="663"/>
      <c r="AQI114" s="663"/>
      <c r="AQJ114" s="663"/>
      <c r="AQK114" s="663"/>
      <c r="AQL114" s="663"/>
      <c r="AQM114" s="663"/>
      <c r="AQN114" s="663"/>
      <c r="AQO114" s="663"/>
      <c r="AQP114" s="663"/>
      <c r="AQQ114" s="663"/>
      <c r="AQR114" s="663"/>
      <c r="AQS114" s="663"/>
      <c r="AQT114" s="663"/>
      <c r="AQU114" s="663"/>
      <c r="AQV114" s="663"/>
      <c r="AQW114" s="663"/>
      <c r="AQX114" s="663"/>
      <c r="AQY114" s="663"/>
      <c r="AQZ114" s="663"/>
      <c r="ARA114" s="663"/>
      <c r="ARB114" s="663"/>
      <c r="ARC114" s="663"/>
      <c r="ARD114" s="663"/>
      <c r="ARE114" s="663"/>
      <c r="ARF114" s="663"/>
      <c r="ARG114" s="663"/>
      <c r="ARH114" s="663"/>
      <c r="ARI114" s="663"/>
      <c r="ARJ114" s="663"/>
      <c r="ARK114" s="663"/>
      <c r="ARL114" s="663"/>
      <c r="ARM114" s="663"/>
      <c r="ARN114" s="663"/>
      <c r="ARO114" s="663"/>
      <c r="ARP114" s="663"/>
      <c r="ARQ114" s="663"/>
      <c r="ARR114" s="663"/>
      <c r="ARS114" s="663"/>
      <c r="ART114" s="663"/>
      <c r="ARU114" s="663"/>
      <c r="ARV114" s="663"/>
      <c r="ARW114" s="663"/>
      <c r="ARX114" s="663"/>
      <c r="ARY114" s="663"/>
      <c r="ARZ114" s="663"/>
      <c r="ASA114" s="663"/>
      <c r="ASB114" s="663"/>
      <c r="ASC114" s="663"/>
      <c r="ASD114" s="663"/>
      <c r="ASE114" s="663"/>
      <c r="ASF114" s="663"/>
      <c r="ASG114" s="663"/>
      <c r="ASH114" s="663"/>
      <c r="ASI114" s="663"/>
      <c r="ASJ114" s="663"/>
      <c r="ASK114" s="663"/>
      <c r="ASL114" s="663"/>
      <c r="ASM114" s="663"/>
      <c r="ASN114" s="663"/>
      <c r="ASO114" s="663"/>
      <c r="ASP114" s="663"/>
      <c r="ASQ114" s="663"/>
      <c r="ASR114" s="663"/>
      <c r="ASS114" s="663"/>
      <c r="AST114" s="663"/>
      <c r="ASU114" s="663"/>
      <c r="ASV114" s="663"/>
      <c r="ASW114" s="663"/>
      <c r="ASX114" s="663"/>
      <c r="ASY114" s="663"/>
      <c r="ASZ114" s="663"/>
      <c r="ATA114" s="663"/>
      <c r="ATB114" s="663"/>
      <c r="ATC114" s="663"/>
      <c r="ATD114" s="663"/>
      <c r="ATE114" s="663"/>
      <c r="ATF114" s="663"/>
      <c r="ATG114" s="663"/>
      <c r="ATH114" s="663"/>
      <c r="ATI114" s="663"/>
      <c r="ATJ114" s="663"/>
      <c r="ATK114" s="663"/>
      <c r="ATL114" s="663"/>
      <c r="ATM114" s="663"/>
      <c r="ATN114" s="663"/>
      <c r="ATO114" s="663"/>
      <c r="ATP114" s="663"/>
      <c r="ATQ114" s="663"/>
      <c r="ATR114" s="663"/>
      <c r="ATS114" s="663"/>
      <c r="ATT114" s="663"/>
      <c r="ATU114" s="663"/>
      <c r="ATV114" s="663"/>
      <c r="ATW114" s="663"/>
      <c r="ATX114" s="663"/>
      <c r="ATY114" s="663"/>
      <c r="ATZ114" s="663"/>
      <c r="AUA114" s="663"/>
      <c r="AUB114" s="663"/>
      <c r="AUC114" s="663"/>
      <c r="AUD114" s="663"/>
      <c r="AUE114" s="663"/>
      <c r="AUF114" s="663"/>
      <c r="AUG114" s="663"/>
      <c r="AUH114" s="663"/>
      <c r="AUI114" s="663"/>
      <c r="AUJ114" s="663"/>
      <c r="AUK114" s="663"/>
      <c r="AUL114" s="663"/>
      <c r="AUM114" s="663"/>
      <c r="AUN114" s="663"/>
      <c r="AUO114" s="663"/>
      <c r="AUP114" s="663"/>
      <c r="AUQ114" s="663"/>
      <c r="AUR114" s="663"/>
      <c r="AUS114" s="663"/>
      <c r="AUT114" s="663"/>
      <c r="AUU114" s="663"/>
      <c r="AUV114" s="663"/>
      <c r="AUW114" s="663"/>
      <c r="AUX114" s="663"/>
      <c r="AUY114" s="663"/>
      <c r="AUZ114" s="663"/>
      <c r="AVA114" s="663"/>
      <c r="AVB114" s="663"/>
      <c r="AVC114" s="663"/>
      <c r="AVD114" s="663"/>
      <c r="AVE114" s="663"/>
      <c r="AVF114" s="663"/>
      <c r="AVG114" s="663"/>
      <c r="AVH114" s="663"/>
      <c r="AVI114" s="663"/>
      <c r="AVJ114" s="663"/>
      <c r="AVK114" s="663"/>
      <c r="AVL114" s="663"/>
      <c r="AVM114" s="663"/>
      <c r="AVN114" s="663"/>
      <c r="AVO114" s="663"/>
      <c r="AVP114" s="663"/>
      <c r="AVQ114" s="663"/>
      <c r="AVR114" s="663"/>
      <c r="AVS114" s="663"/>
      <c r="AVT114" s="663"/>
      <c r="AVU114" s="663"/>
      <c r="AVV114" s="663"/>
      <c r="AVW114" s="663"/>
      <c r="AVX114" s="663"/>
      <c r="AVY114" s="663"/>
      <c r="AVZ114" s="663"/>
      <c r="AWA114" s="663"/>
      <c r="AWB114" s="663"/>
      <c r="AWC114" s="663"/>
      <c r="AWD114" s="663"/>
      <c r="AWE114" s="663"/>
      <c r="AWF114" s="663"/>
      <c r="AWG114" s="663"/>
      <c r="AWH114" s="663"/>
      <c r="AWI114" s="663"/>
      <c r="AWJ114" s="663"/>
      <c r="AWK114" s="663"/>
      <c r="AWL114" s="663"/>
      <c r="AWM114" s="663"/>
      <c r="AWN114" s="663"/>
      <c r="AWO114" s="663"/>
      <c r="AWP114" s="663"/>
      <c r="AWQ114" s="663"/>
      <c r="AWR114" s="663"/>
      <c r="AWS114" s="663"/>
      <c r="AWT114" s="663"/>
      <c r="AWU114" s="663"/>
      <c r="AWV114" s="663"/>
      <c r="AWW114" s="663"/>
      <c r="AWX114" s="663"/>
      <c r="AWY114" s="663"/>
      <c r="AWZ114" s="663"/>
      <c r="AXA114" s="663"/>
      <c r="AXB114" s="663"/>
      <c r="AXC114" s="663"/>
      <c r="AXD114" s="663"/>
      <c r="AXE114" s="663"/>
      <c r="AXF114" s="663"/>
      <c r="AXG114" s="663"/>
      <c r="AXH114" s="663"/>
      <c r="AXI114" s="663"/>
      <c r="AXJ114" s="663"/>
      <c r="AXK114" s="663"/>
      <c r="AXL114" s="663"/>
      <c r="AXM114" s="663"/>
      <c r="AXN114" s="663"/>
      <c r="AXO114" s="663"/>
      <c r="AXP114" s="663"/>
      <c r="AXQ114" s="663"/>
      <c r="AXR114" s="663"/>
      <c r="AXS114" s="663"/>
      <c r="AXT114" s="663"/>
      <c r="AXU114" s="663"/>
      <c r="AXV114" s="663"/>
      <c r="AXW114" s="663"/>
      <c r="AXX114" s="663"/>
      <c r="AXY114" s="663"/>
      <c r="AXZ114" s="663"/>
      <c r="AYA114" s="663"/>
      <c r="AYB114" s="663"/>
      <c r="AYC114" s="663"/>
      <c r="AYD114" s="663"/>
      <c r="AYE114" s="663"/>
      <c r="AYF114" s="663"/>
      <c r="AYG114" s="663"/>
      <c r="AYH114" s="663"/>
      <c r="AYI114" s="663"/>
      <c r="AYJ114" s="663"/>
      <c r="AYK114" s="663"/>
      <c r="AYL114" s="663"/>
      <c r="AYM114" s="663"/>
      <c r="AYN114" s="663"/>
      <c r="AYO114" s="663"/>
      <c r="AYP114" s="663"/>
      <c r="AYQ114" s="663"/>
      <c r="AYR114" s="663"/>
      <c r="AYS114" s="663"/>
      <c r="AYT114" s="663"/>
      <c r="AYU114" s="663"/>
      <c r="AYV114" s="663"/>
      <c r="AYW114" s="663"/>
      <c r="AYX114" s="663"/>
      <c r="AYY114" s="663"/>
      <c r="AYZ114" s="663"/>
      <c r="AZA114" s="663"/>
      <c r="AZB114" s="663"/>
      <c r="AZC114" s="663"/>
      <c r="AZD114" s="663"/>
      <c r="AZE114" s="663"/>
      <c r="AZF114" s="663"/>
      <c r="AZG114" s="663"/>
      <c r="AZH114" s="663"/>
      <c r="AZI114" s="663"/>
      <c r="AZJ114" s="663"/>
      <c r="AZK114" s="663"/>
      <c r="AZL114" s="663"/>
      <c r="AZM114" s="663"/>
      <c r="AZN114" s="663"/>
      <c r="AZO114" s="663"/>
      <c r="AZP114" s="663"/>
      <c r="AZQ114" s="663"/>
      <c r="AZR114" s="663"/>
      <c r="AZS114" s="663"/>
      <c r="AZT114" s="663"/>
      <c r="AZU114" s="663"/>
      <c r="AZV114" s="663"/>
      <c r="AZW114" s="663"/>
      <c r="AZX114" s="663"/>
      <c r="AZY114" s="663"/>
      <c r="AZZ114" s="663"/>
      <c r="BAA114" s="663"/>
      <c r="BAB114" s="663"/>
      <c r="BAC114" s="663"/>
      <c r="BAD114" s="663"/>
      <c r="BAE114" s="663"/>
      <c r="BAF114" s="663"/>
      <c r="BAG114" s="663"/>
      <c r="BAH114" s="663"/>
      <c r="BAI114" s="663"/>
      <c r="BAJ114" s="663"/>
      <c r="BAK114" s="663"/>
      <c r="BAL114" s="663"/>
      <c r="BAM114" s="663"/>
      <c r="BAN114" s="663"/>
    </row>
    <row r="115" spans="1:1392" s="685" customFormat="1" ht="24.75" customHeight="1" thickTop="1" thickBot="1">
      <c r="A115" s="696" t="s">
        <v>793</v>
      </c>
      <c r="B115" s="697" t="s">
        <v>382</v>
      </c>
      <c r="C115" s="697" t="s">
        <v>411</v>
      </c>
      <c r="D115" s="697" t="s">
        <v>411</v>
      </c>
      <c r="E115" s="697"/>
      <c r="F115" s="697"/>
      <c r="G115" s="697"/>
      <c r="H115" s="698" t="s">
        <v>2252</v>
      </c>
      <c r="I115" s="682">
        <v>290176080.01999998</v>
      </c>
      <c r="J115" s="682">
        <v>290176080</v>
      </c>
      <c r="K115" s="682">
        <v>47730160</v>
      </c>
      <c r="L115" s="682">
        <v>43914960</v>
      </c>
      <c r="M115" s="682"/>
      <c r="N115" s="682"/>
      <c r="O115" s="682"/>
      <c r="P115" s="682"/>
      <c r="Q115" s="682"/>
      <c r="R115" s="682"/>
      <c r="S115" s="682"/>
      <c r="T115" s="682"/>
      <c r="U115" s="682"/>
      <c r="V115" s="682"/>
      <c r="W115" s="682"/>
      <c r="X115" s="682"/>
      <c r="Y115" s="683">
        <f t="shared" si="46"/>
        <v>290176080.01999998</v>
      </c>
      <c r="Z115" s="683">
        <f t="shared" si="46"/>
        <v>290176080</v>
      </c>
      <c r="AA115" s="683">
        <f t="shared" si="46"/>
        <v>47730160</v>
      </c>
      <c r="AB115" s="683">
        <f t="shared" si="45"/>
        <v>43914960</v>
      </c>
      <c r="AC115" s="684"/>
      <c r="AD115" s="662"/>
      <c r="AE115" s="662"/>
      <c r="AF115" s="662"/>
      <c r="AG115" s="662"/>
      <c r="AH115" s="662"/>
      <c r="AI115" s="662"/>
      <c r="AJ115" s="662"/>
      <c r="AK115" s="662"/>
      <c r="AL115" s="662"/>
      <c r="AM115" s="662"/>
      <c r="AN115" s="662"/>
      <c r="AO115" s="662"/>
      <c r="AP115" s="662"/>
      <c r="AQ115" s="662"/>
      <c r="AR115" s="662"/>
      <c r="AS115" s="662"/>
      <c r="AT115" s="662"/>
      <c r="AU115" s="662"/>
      <c r="AV115" s="662"/>
      <c r="AW115" s="663"/>
      <c r="AX115" s="663"/>
      <c r="AY115" s="663"/>
      <c r="AZ115" s="663"/>
      <c r="BA115" s="663"/>
      <c r="BB115" s="663"/>
      <c r="BC115" s="663"/>
      <c r="BD115" s="663"/>
      <c r="BE115" s="663"/>
      <c r="BF115" s="663"/>
      <c r="BG115" s="663"/>
      <c r="BH115" s="663"/>
      <c r="BI115" s="663"/>
      <c r="BJ115" s="663"/>
      <c r="BK115" s="663"/>
      <c r="BL115" s="663"/>
      <c r="BM115" s="663"/>
      <c r="BN115" s="663"/>
      <c r="BO115" s="663"/>
      <c r="BP115" s="663"/>
      <c r="BQ115" s="663"/>
      <c r="BR115" s="663"/>
      <c r="BS115" s="663"/>
      <c r="BT115" s="663"/>
      <c r="BU115" s="663"/>
      <c r="BV115" s="663"/>
      <c r="BW115" s="663"/>
      <c r="BX115" s="663"/>
      <c r="BY115" s="663"/>
      <c r="BZ115" s="663"/>
      <c r="CA115" s="663"/>
      <c r="CB115" s="663"/>
      <c r="CC115" s="663"/>
      <c r="CD115" s="663"/>
      <c r="CE115" s="663"/>
      <c r="CF115" s="663"/>
      <c r="CG115" s="663"/>
      <c r="CH115" s="663"/>
      <c r="CI115" s="663"/>
      <c r="CJ115" s="663"/>
      <c r="CK115" s="663"/>
      <c r="CL115" s="663"/>
      <c r="CM115" s="663"/>
      <c r="CN115" s="663"/>
      <c r="CO115" s="663"/>
      <c r="CP115" s="663"/>
      <c r="CQ115" s="663"/>
      <c r="CR115" s="663"/>
      <c r="CS115" s="663"/>
      <c r="CT115" s="663"/>
      <c r="CU115" s="663"/>
      <c r="CV115" s="663"/>
      <c r="CW115" s="663"/>
      <c r="CX115" s="663"/>
      <c r="CY115" s="663"/>
      <c r="CZ115" s="663"/>
      <c r="DA115" s="663"/>
      <c r="DB115" s="663"/>
      <c r="DC115" s="663"/>
      <c r="DD115" s="663"/>
      <c r="DE115" s="663"/>
      <c r="DF115" s="663"/>
      <c r="DG115" s="663"/>
      <c r="DH115" s="663"/>
      <c r="DI115" s="663"/>
      <c r="DJ115" s="663"/>
      <c r="DK115" s="663"/>
      <c r="DL115" s="663"/>
      <c r="DM115" s="663"/>
      <c r="DN115" s="663"/>
      <c r="DO115" s="663"/>
      <c r="DP115" s="663"/>
      <c r="DQ115" s="663"/>
      <c r="DR115" s="663"/>
      <c r="DS115" s="663"/>
      <c r="DT115" s="663"/>
      <c r="DU115" s="663"/>
      <c r="DV115" s="663"/>
      <c r="DW115" s="663"/>
      <c r="DX115" s="663"/>
      <c r="DY115" s="663"/>
      <c r="DZ115" s="663"/>
      <c r="EA115" s="663"/>
      <c r="EB115" s="663"/>
      <c r="EC115" s="663"/>
      <c r="ED115" s="663"/>
      <c r="EE115" s="663"/>
      <c r="EF115" s="663"/>
      <c r="EG115" s="663"/>
      <c r="EH115" s="663"/>
      <c r="EI115" s="663"/>
      <c r="EJ115" s="663"/>
      <c r="EK115" s="663"/>
      <c r="EL115" s="663"/>
      <c r="EM115" s="663"/>
      <c r="EN115" s="663"/>
      <c r="EO115" s="663"/>
      <c r="EP115" s="663"/>
      <c r="EQ115" s="663"/>
      <c r="ER115" s="663"/>
      <c r="ES115" s="663"/>
      <c r="ET115" s="663"/>
      <c r="EU115" s="663"/>
      <c r="EV115" s="663"/>
      <c r="EW115" s="663"/>
      <c r="EX115" s="663"/>
      <c r="EY115" s="663"/>
      <c r="EZ115" s="663"/>
      <c r="FA115" s="663"/>
      <c r="FB115" s="663"/>
      <c r="FC115" s="663"/>
      <c r="FD115" s="663"/>
      <c r="FE115" s="663"/>
      <c r="FF115" s="663"/>
      <c r="FG115" s="663"/>
      <c r="FH115" s="663"/>
      <c r="FI115" s="663"/>
      <c r="FJ115" s="663"/>
      <c r="FK115" s="663"/>
      <c r="FL115" s="663"/>
      <c r="FM115" s="663"/>
      <c r="FN115" s="663"/>
      <c r="FO115" s="663"/>
      <c r="FP115" s="663"/>
      <c r="FQ115" s="663"/>
      <c r="FR115" s="663"/>
      <c r="FS115" s="663"/>
      <c r="FT115" s="663"/>
      <c r="FU115" s="663"/>
      <c r="FV115" s="663"/>
      <c r="FW115" s="663"/>
      <c r="FX115" s="663"/>
      <c r="FY115" s="663"/>
      <c r="FZ115" s="663"/>
      <c r="GA115" s="663"/>
      <c r="GB115" s="663"/>
      <c r="GC115" s="663"/>
      <c r="GD115" s="663"/>
      <c r="GE115" s="663"/>
      <c r="GF115" s="663"/>
      <c r="GG115" s="663"/>
      <c r="GH115" s="663"/>
      <c r="GI115" s="663"/>
      <c r="GJ115" s="663"/>
      <c r="GK115" s="663"/>
      <c r="GL115" s="663"/>
      <c r="GM115" s="663"/>
      <c r="GN115" s="663"/>
      <c r="GO115" s="663"/>
      <c r="GP115" s="663"/>
      <c r="GQ115" s="663"/>
      <c r="GR115" s="663"/>
      <c r="GS115" s="663"/>
      <c r="GT115" s="663"/>
      <c r="GU115" s="663"/>
      <c r="GV115" s="663"/>
      <c r="GW115" s="663"/>
      <c r="GX115" s="663"/>
      <c r="GY115" s="663"/>
      <c r="GZ115" s="663"/>
      <c r="HA115" s="663"/>
      <c r="HB115" s="663"/>
      <c r="HC115" s="663"/>
      <c r="HD115" s="663"/>
      <c r="HE115" s="663"/>
      <c r="HF115" s="663"/>
      <c r="HG115" s="663"/>
      <c r="HH115" s="663"/>
      <c r="HI115" s="663"/>
      <c r="HJ115" s="663"/>
      <c r="HK115" s="663"/>
      <c r="HL115" s="663"/>
      <c r="HM115" s="663"/>
      <c r="HN115" s="663"/>
      <c r="HO115" s="663"/>
      <c r="HP115" s="663"/>
      <c r="HQ115" s="663"/>
      <c r="HR115" s="663"/>
      <c r="HS115" s="663"/>
      <c r="HT115" s="663"/>
      <c r="HU115" s="663"/>
      <c r="HV115" s="663"/>
      <c r="HW115" s="663"/>
      <c r="HX115" s="663"/>
      <c r="HY115" s="663"/>
      <c r="HZ115" s="663"/>
      <c r="IA115" s="663"/>
      <c r="IB115" s="663"/>
      <c r="IC115" s="663"/>
      <c r="ID115" s="663"/>
      <c r="IE115" s="663"/>
      <c r="IF115" s="663"/>
      <c r="IG115" s="663"/>
      <c r="IH115" s="663"/>
      <c r="II115" s="663"/>
      <c r="IJ115" s="663"/>
      <c r="IK115" s="663"/>
      <c r="IL115" s="663"/>
      <c r="IM115" s="663"/>
      <c r="IN115" s="663"/>
      <c r="IO115" s="663"/>
      <c r="IP115" s="663"/>
      <c r="IQ115" s="663"/>
      <c r="IR115" s="663"/>
      <c r="IS115" s="663"/>
      <c r="IT115" s="663"/>
      <c r="IU115" s="663"/>
      <c r="IV115" s="663"/>
      <c r="IW115" s="663"/>
      <c r="IX115" s="663"/>
      <c r="IY115" s="663"/>
      <c r="IZ115" s="663"/>
      <c r="JA115" s="663"/>
      <c r="JB115" s="663"/>
      <c r="JC115" s="663"/>
      <c r="JD115" s="663"/>
      <c r="JE115" s="663"/>
      <c r="JF115" s="663"/>
      <c r="JG115" s="663"/>
      <c r="JH115" s="663"/>
      <c r="JI115" s="663"/>
      <c r="JJ115" s="663"/>
      <c r="JK115" s="663"/>
      <c r="JL115" s="663"/>
      <c r="JM115" s="663"/>
      <c r="JN115" s="663"/>
      <c r="JO115" s="663"/>
      <c r="JP115" s="663"/>
      <c r="JQ115" s="663"/>
      <c r="JR115" s="663"/>
      <c r="JS115" s="663"/>
      <c r="JT115" s="663"/>
      <c r="JU115" s="663"/>
      <c r="JV115" s="663"/>
      <c r="JW115" s="663"/>
      <c r="JX115" s="663"/>
      <c r="JY115" s="663"/>
      <c r="JZ115" s="663"/>
      <c r="KA115" s="663"/>
      <c r="KB115" s="663"/>
      <c r="KC115" s="663"/>
      <c r="KD115" s="663"/>
      <c r="KE115" s="663"/>
      <c r="KF115" s="663"/>
      <c r="KG115" s="663"/>
      <c r="KH115" s="663"/>
      <c r="KI115" s="663"/>
      <c r="KJ115" s="663"/>
      <c r="KK115" s="663"/>
      <c r="KL115" s="663"/>
      <c r="KM115" s="663"/>
      <c r="KN115" s="663"/>
      <c r="KO115" s="663"/>
      <c r="KP115" s="663"/>
      <c r="KQ115" s="663"/>
      <c r="KR115" s="663"/>
      <c r="KS115" s="663"/>
      <c r="KT115" s="663"/>
      <c r="KU115" s="663"/>
      <c r="KV115" s="663"/>
      <c r="KW115" s="663"/>
      <c r="KX115" s="663"/>
      <c r="KY115" s="663"/>
      <c r="KZ115" s="663"/>
      <c r="LA115" s="663"/>
      <c r="LB115" s="663"/>
      <c r="LC115" s="663"/>
      <c r="LD115" s="663"/>
      <c r="LE115" s="663"/>
      <c r="LF115" s="663"/>
      <c r="LG115" s="663"/>
      <c r="LH115" s="663"/>
      <c r="LI115" s="663"/>
      <c r="LJ115" s="663"/>
      <c r="LK115" s="663"/>
      <c r="LL115" s="663"/>
      <c r="LM115" s="663"/>
      <c r="LN115" s="663"/>
      <c r="LO115" s="663"/>
      <c r="LP115" s="663"/>
      <c r="LQ115" s="663"/>
      <c r="LR115" s="663"/>
      <c r="LS115" s="663"/>
      <c r="LT115" s="663"/>
      <c r="LU115" s="663"/>
      <c r="LV115" s="663"/>
      <c r="LW115" s="663"/>
      <c r="LX115" s="663"/>
      <c r="LY115" s="663"/>
      <c r="LZ115" s="663"/>
      <c r="MA115" s="663"/>
      <c r="MB115" s="663"/>
      <c r="MC115" s="663"/>
      <c r="MD115" s="663"/>
      <c r="ME115" s="663"/>
      <c r="MF115" s="663"/>
      <c r="MG115" s="663"/>
      <c r="MH115" s="663"/>
      <c r="MI115" s="663"/>
      <c r="MJ115" s="663"/>
      <c r="MK115" s="663"/>
      <c r="ML115" s="663"/>
      <c r="MM115" s="663"/>
      <c r="MN115" s="663"/>
      <c r="MO115" s="663"/>
      <c r="MP115" s="663"/>
      <c r="MQ115" s="663"/>
      <c r="MR115" s="663"/>
      <c r="MS115" s="663"/>
      <c r="MT115" s="663"/>
      <c r="MU115" s="663"/>
      <c r="MV115" s="663"/>
      <c r="MW115" s="663"/>
      <c r="MX115" s="663"/>
      <c r="MY115" s="663"/>
      <c r="MZ115" s="663"/>
      <c r="NA115" s="663"/>
      <c r="NB115" s="663"/>
      <c r="NC115" s="663"/>
      <c r="ND115" s="663"/>
      <c r="NE115" s="663"/>
      <c r="NF115" s="663"/>
      <c r="NG115" s="663"/>
      <c r="NH115" s="663"/>
      <c r="NI115" s="663"/>
      <c r="NJ115" s="663"/>
      <c r="NK115" s="663"/>
      <c r="NL115" s="663"/>
      <c r="NM115" s="663"/>
      <c r="NN115" s="663"/>
      <c r="NO115" s="663"/>
      <c r="NP115" s="663"/>
      <c r="NQ115" s="663"/>
      <c r="NR115" s="663"/>
      <c r="NS115" s="663"/>
      <c r="NT115" s="663"/>
      <c r="NU115" s="663"/>
      <c r="NV115" s="663"/>
      <c r="NW115" s="663"/>
      <c r="NX115" s="663"/>
      <c r="NY115" s="663"/>
      <c r="NZ115" s="663"/>
      <c r="OA115" s="663"/>
      <c r="OB115" s="663"/>
      <c r="OC115" s="663"/>
      <c r="OD115" s="663"/>
      <c r="OE115" s="663"/>
      <c r="OF115" s="663"/>
      <c r="OG115" s="663"/>
      <c r="OH115" s="663"/>
      <c r="OI115" s="663"/>
      <c r="OJ115" s="663"/>
      <c r="OK115" s="663"/>
      <c r="OL115" s="663"/>
      <c r="OM115" s="663"/>
      <c r="ON115" s="663"/>
      <c r="OO115" s="663"/>
      <c r="OP115" s="663"/>
      <c r="OQ115" s="663"/>
      <c r="OR115" s="663"/>
      <c r="OS115" s="663"/>
      <c r="OT115" s="663"/>
      <c r="OU115" s="663"/>
      <c r="OV115" s="663"/>
      <c r="OW115" s="663"/>
      <c r="OX115" s="663"/>
      <c r="OY115" s="663"/>
      <c r="OZ115" s="663"/>
      <c r="PA115" s="663"/>
      <c r="PB115" s="663"/>
      <c r="PC115" s="663"/>
      <c r="PD115" s="663"/>
      <c r="PE115" s="663"/>
      <c r="PF115" s="663"/>
      <c r="PG115" s="663"/>
      <c r="PH115" s="663"/>
      <c r="PI115" s="663"/>
      <c r="PJ115" s="663"/>
      <c r="PK115" s="663"/>
      <c r="PL115" s="663"/>
      <c r="PM115" s="663"/>
      <c r="PN115" s="663"/>
      <c r="PO115" s="663"/>
      <c r="PP115" s="663"/>
      <c r="PQ115" s="663"/>
      <c r="PR115" s="663"/>
      <c r="PS115" s="663"/>
      <c r="PT115" s="663"/>
      <c r="PU115" s="663"/>
      <c r="PV115" s="663"/>
      <c r="PW115" s="663"/>
      <c r="PX115" s="663"/>
      <c r="PY115" s="663"/>
      <c r="PZ115" s="663"/>
      <c r="QA115" s="663"/>
      <c r="QB115" s="663"/>
      <c r="QC115" s="663"/>
      <c r="QD115" s="663"/>
      <c r="QE115" s="663"/>
      <c r="QF115" s="663"/>
      <c r="QG115" s="663"/>
      <c r="QH115" s="663"/>
      <c r="QI115" s="663"/>
      <c r="QJ115" s="663"/>
      <c r="QK115" s="663"/>
      <c r="QL115" s="663"/>
      <c r="QM115" s="663"/>
      <c r="QN115" s="663"/>
      <c r="QO115" s="663"/>
      <c r="QP115" s="663"/>
      <c r="QQ115" s="663"/>
      <c r="QR115" s="663"/>
      <c r="QS115" s="663"/>
      <c r="QT115" s="663"/>
      <c r="QU115" s="663"/>
      <c r="QV115" s="663"/>
      <c r="QW115" s="663"/>
      <c r="QX115" s="663"/>
      <c r="QY115" s="663"/>
      <c r="QZ115" s="663"/>
      <c r="RA115" s="663"/>
      <c r="RB115" s="663"/>
      <c r="RC115" s="663"/>
      <c r="RD115" s="663"/>
      <c r="RE115" s="663"/>
      <c r="RF115" s="663"/>
      <c r="RG115" s="663"/>
      <c r="RH115" s="663"/>
      <c r="RI115" s="663"/>
      <c r="RJ115" s="663"/>
      <c r="RK115" s="663"/>
      <c r="RL115" s="663"/>
      <c r="RM115" s="663"/>
      <c r="RN115" s="663"/>
      <c r="RO115" s="663"/>
      <c r="RP115" s="663"/>
      <c r="RQ115" s="663"/>
      <c r="RR115" s="663"/>
      <c r="RS115" s="663"/>
      <c r="RT115" s="663"/>
      <c r="RU115" s="663"/>
      <c r="RV115" s="663"/>
      <c r="RW115" s="663"/>
      <c r="RX115" s="663"/>
      <c r="RY115" s="663"/>
      <c r="RZ115" s="663"/>
      <c r="SA115" s="663"/>
      <c r="SB115" s="663"/>
      <c r="SC115" s="663"/>
      <c r="SD115" s="663"/>
      <c r="SE115" s="663"/>
      <c r="SF115" s="663"/>
      <c r="SG115" s="663"/>
      <c r="SH115" s="663"/>
      <c r="SI115" s="663"/>
      <c r="SJ115" s="663"/>
      <c r="SK115" s="663"/>
      <c r="SL115" s="663"/>
      <c r="SM115" s="663"/>
      <c r="SN115" s="663"/>
      <c r="SO115" s="663"/>
      <c r="SP115" s="663"/>
      <c r="SQ115" s="663"/>
      <c r="SR115" s="663"/>
      <c r="SS115" s="663"/>
      <c r="ST115" s="663"/>
      <c r="SU115" s="663"/>
      <c r="SV115" s="663"/>
      <c r="SW115" s="663"/>
      <c r="SX115" s="663"/>
      <c r="SY115" s="663"/>
      <c r="SZ115" s="663"/>
      <c r="TA115" s="663"/>
      <c r="TB115" s="663"/>
      <c r="TC115" s="663"/>
      <c r="TD115" s="663"/>
      <c r="TE115" s="663"/>
      <c r="TF115" s="663"/>
      <c r="TG115" s="663"/>
      <c r="TH115" s="663"/>
      <c r="TI115" s="663"/>
      <c r="TJ115" s="663"/>
      <c r="TK115" s="663"/>
      <c r="TL115" s="663"/>
      <c r="TM115" s="663"/>
      <c r="TN115" s="663"/>
      <c r="TO115" s="663"/>
      <c r="TP115" s="663"/>
      <c r="TQ115" s="663"/>
      <c r="TR115" s="663"/>
      <c r="TS115" s="663"/>
      <c r="TT115" s="663"/>
      <c r="TU115" s="663"/>
      <c r="TV115" s="663"/>
      <c r="TW115" s="663"/>
      <c r="TX115" s="663"/>
      <c r="TY115" s="663"/>
      <c r="TZ115" s="663"/>
      <c r="UA115" s="663"/>
      <c r="UB115" s="663"/>
      <c r="UC115" s="663"/>
      <c r="UD115" s="663"/>
      <c r="UE115" s="663"/>
      <c r="UF115" s="663"/>
      <c r="UG115" s="663"/>
      <c r="UH115" s="663"/>
      <c r="UI115" s="663"/>
      <c r="UJ115" s="663"/>
      <c r="UK115" s="663"/>
      <c r="UL115" s="663"/>
      <c r="UM115" s="663"/>
      <c r="UN115" s="663"/>
      <c r="UO115" s="663"/>
      <c r="UP115" s="663"/>
      <c r="UQ115" s="663"/>
      <c r="UR115" s="663"/>
      <c r="US115" s="663"/>
      <c r="UT115" s="663"/>
      <c r="UU115" s="663"/>
      <c r="UV115" s="663"/>
      <c r="UW115" s="663"/>
      <c r="UX115" s="663"/>
      <c r="UY115" s="663"/>
      <c r="UZ115" s="663"/>
      <c r="VA115" s="663"/>
      <c r="VB115" s="663"/>
      <c r="VC115" s="663"/>
      <c r="VD115" s="663"/>
      <c r="VE115" s="663"/>
      <c r="VF115" s="663"/>
      <c r="VG115" s="663"/>
      <c r="VH115" s="663"/>
      <c r="VI115" s="663"/>
      <c r="VJ115" s="663"/>
      <c r="VK115" s="663"/>
      <c r="VL115" s="663"/>
      <c r="VM115" s="663"/>
      <c r="VN115" s="663"/>
      <c r="VO115" s="663"/>
      <c r="VP115" s="663"/>
      <c r="VQ115" s="663"/>
      <c r="VR115" s="663"/>
      <c r="VS115" s="663"/>
      <c r="VT115" s="663"/>
      <c r="VU115" s="663"/>
      <c r="VV115" s="663"/>
      <c r="VW115" s="663"/>
      <c r="VX115" s="663"/>
      <c r="VY115" s="663"/>
      <c r="VZ115" s="663"/>
      <c r="WA115" s="663"/>
      <c r="WB115" s="663"/>
      <c r="WC115" s="663"/>
      <c r="WD115" s="663"/>
      <c r="WE115" s="663"/>
      <c r="WF115" s="663"/>
      <c r="WG115" s="663"/>
      <c r="WH115" s="663"/>
      <c r="WI115" s="663"/>
      <c r="WJ115" s="663"/>
      <c r="WK115" s="663"/>
      <c r="WL115" s="663"/>
      <c r="WM115" s="663"/>
      <c r="WN115" s="663"/>
      <c r="WO115" s="663"/>
      <c r="WP115" s="663"/>
      <c r="WQ115" s="663"/>
      <c r="WR115" s="663"/>
      <c r="WS115" s="663"/>
      <c r="WT115" s="663"/>
      <c r="WU115" s="663"/>
      <c r="WV115" s="663"/>
      <c r="WW115" s="663"/>
      <c r="WX115" s="663"/>
      <c r="WY115" s="663"/>
      <c r="WZ115" s="663"/>
      <c r="XA115" s="663"/>
      <c r="XB115" s="663"/>
      <c r="XC115" s="663"/>
      <c r="XD115" s="663"/>
      <c r="XE115" s="663"/>
      <c r="XF115" s="663"/>
      <c r="XG115" s="663"/>
      <c r="XH115" s="663"/>
      <c r="XI115" s="663"/>
      <c r="XJ115" s="663"/>
      <c r="XK115" s="663"/>
      <c r="XL115" s="663"/>
      <c r="XM115" s="663"/>
      <c r="XN115" s="663"/>
      <c r="XO115" s="663"/>
      <c r="XP115" s="663"/>
      <c r="XQ115" s="663"/>
      <c r="XR115" s="663"/>
      <c r="XS115" s="663"/>
      <c r="XT115" s="663"/>
      <c r="XU115" s="663"/>
      <c r="XV115" s="663"/>
      <c r="XW115" s="663"/>
      <c r="XX115" s="663"/>
      <c r="XY115" s="663"/>
      <c r="XZ115" s="663"/>
      <c r="YA115" s="663"/>
      <c r="YB115" s="663"/>
      <c r="YC115" s="663"/>
      <c r="YD115" s="663"/>
      <c r="YE115" s="663"/>
      <c r="YF115" s="663"/>
      <c r="YG115" s="663"/>
      <c r="YH115" s="663"/>
      <c r="YI115" s="663"/>
      <c r="YJ115" s="663"/>
      <c r="YK115" s="663"/>
      <c r="YL115" s="663"/>
      <c r="YM115" s="663"/>
      <c r="YN115" s="663"/>
      <c r="YO115" s="663"/>
      <c r="YP115" s="663"/>
      <c r="YQ115" s="663"/>
      <c r="YR115" s="663"/>
      <c r="YS115" s="663"/>
      <c r="YT115" s="663"/>
      <c r="YU115" s="663"/>
      <c r="YV115" s="663"/>
      <c r="YW115" s="663"/>
      <c r="YX115" s="663"/>
      <c r="YY115" s="663"/>
      <c r="YZ115" s="663"/>
      <c r="ZA115" s="663"/>
      <c r="ZB115" s="663"/>
      <c r="ZC115" s="663"/>
      <c r="ZD115" s="663"/>
      <c r="ZE115" s="663"/>
      <c r="ZF115" s="663"/>
      <c r="ZG115" s="663"/>
      <c r="ZH115" s="663"/>
      <c r="ZI115" s="663"/>
      <c r="ZJ115" s="663"/>
      <c r="ZK115" s="663"/>
      <c r="ZL115" s="663"/>
      <c r="ZM115" s="663"/>
      <c r="ZN115" s="663"/>
      <c r="ZO115" s="663"/>
      <c r="ZP115" s="663"/>
      <c r="ZQ115" s="663"/>
      <c r="ZR115" s="663"/>
      <c r="ZS115" s="663"/>
      <c r="ZT115" s="663"/>
      <c r="ZU115" s="663"/>
      <c r="ZV115" s="663"/>
      <c r="ZW115" s="663"/>
      <c r="ZX115" s="663"/>
      <c r="ZY115" s="663"/>
      <c r="ZZ115" s="663"/>
      <c r="AAA115" s="663"/>
      <c r="AAB115" s="663"/>
      <c r="AAC115" s="663"/>
      <c r="AAD115" s="663"/>
      <c r="AAE115" s="663"/>
      <c r="AAF115" s="663"/>
      <c r="AAG115" s="663"/>
      <c r="AAH115" s="663"/>
      <c r="AAI115" s="663"/>
      <c r="AAJ115" s="663"/>
      <c r="AAK115" s="663"/>
      <c r="AAL115" s="663"/>
      <c r="AAM115" s="663"/>
      <c r="AAN115" s="663"/>
      <c r="AAO115" s="663"/>
      <c r="AAP115" s="663"/>
      <c r="AAQ115" s="663"/>
      <c r="AAR115" s="663"/>
      <c r="AAS115" s="663"/>
      <c r="AAT115" s="663"/>
      <c r="AAU115" s="663"/>
      <c r="AAV115" s="663"/>
      <c r="AAW115" s="663"/>
      <c r="AAX115" s="663"/>
      <c r="AAY115" s="663"/>
      <c r="AAZ115" s="663"/>
      <c r="ABA115" s="663"/>
      <c r="ABB115" s="663"/>
      <c r="ABC115" s="663"/>
      <c r="ABD115" s="663"/>
      <c r="ABE115" s="663"/>
      <c r="ABF115" s="663"/>
      <c r="ABG115" s="663"/>
      <c r="ABH115" s="663"/>
      <c r="ABI115" s="663"/>
      <c r="ABJ115" s="663"/>
      <c r="ABK115" s="663"/>
      <c r="ABL115" s="663"/>
      <c r="ABM115" s="663"/>
      <c r="ABN115" s="663"/>
      <c r="ABO115" s="663"/>
      <c r="ABP115" s="663"/>
      <c r="ABQ115" s="663"/>
      <c r="ABR115" s="663"/>
      <c r="ABS115" s="663"/>
      <c r="ABT115" s="663"/>
      <c r="ABU115" s="663"/>
      <c r="ABV115" s="663"/>
      <c r="ABW115" s="663"/>
      <c r="ABX115" s="663"/>
      <c r="ABY115" s="663"/>
      <c r="ABZ115" s="663"/>
      <c r="ACA115" s="663"/>
      <c r="ACB115" s="663"/>
      <c r="ACC115" s="663"/>
      <c r="ACD115" s="663"/>
      <c r="ACE115" s="663"/>
      <c r="ACF115" s="663"/>
      <c r="ACG115" s="663"/>
      <c r="ACH115" s="663"/>
      <c r="ACI115" s="663"/>
      <c r="ACJ115" s="663"/>
      <c r="ACK115" s="663"/>
      <c r="ACL115" s="663"/>
      <c r="ACM115" s="663"/>
      <c r="ACN115" s="663"/>
      <c r="ACO115" s="663"/>
      <c r="ACP115" s="663"/>
      <c r="ACQ115" s="663"/>
      <c r="ACR115" s="663"/>
      <c r="ACS115" s="663"/>
      <c r="ACT115" s="663"/>
      <c r="ACU115" s="663"/>
      <c r="ACV115" s="663"/>
      <c r="ACW115" s="663"/>
      <c r="ACX115" s="663"/>
      <c r="ACY115" s="663"/>
      <c r="ACZ115" s="663"/>
      <c r="ADA115" s="663"/>
      <c r="ADB115" s="663"/>
      <c r="ADC115" s="663"/>
      <c r="ADD115" s="663"/>
      <c r="ADE115" s="663"/>
      <c r="ADF115" s="663"/>
      <c r="ADG115" s="663"/>
      <c r="ADH115" s="663"/>
      <c r="ADI115" s="663"/>
      <c r="ADJ115" s="663"/>
      <c r="ADK115" s="663"/>
      <c r="ADL115" s="663"/>
      <c r="ADM115" s="663"/>
      <c r="ADN115" s="663"/>
      <c r="ADO115" s="663"/>
      <c r="ADP115" s="663"/>
      <c r="ADQ115" s="663"/>
      <c r="ADR115" s="663"/>
      <c r="ADS115" s="663"/>
      <c r="ADT115" s="663"/>
      <c r="ADU115" s="663"/>
      <c r="ADV115" s="663"/>
      <c r="ADW115" s="663"/>
      <c r="ADX115" s="663"/>
      <c r="ADY115" s="663"/>
      <c r="ADZ115" s="663"/>
      <c r="AEA115" s="663"/>
      <c r="AEB115" s="663"/>
      <c r="AEC115" s="663"/>
      <c r="AED115" s="663"/>
      <c r="AEE115" s="663"/>
      <c r="AEF115" s="663"/>
      <c r="AEG115" s="663"/>
      <c r="AEH115" s="663"/>
      <c r="AEI115" s="663"/>
      <c r="AEJ115" s="663"/>
      <c r="AEK115" s="663"/>
      <c r="AEL115" s="663"/>
      <c r="AEM115" s="663"/>
      <c r="AEN115" s="663"/>
      <c r="AEO115" s="663"/>
      <c r="AEP115" s="663"/>
      <c r="AEQ115" s="663"/>
      <c r="AER115" s="663"/>
      <c r="AES115" s="663"/>
      <c r="AET115" s="663"/>
      <c r="AEU115" s="663"/>
      <c r="AEV115" s="663"/>
      <c r="AEW115" s="663"/>
      <c r="AEX115" s="663"/>
      <c r="AEY115" s="663"/>
      <c r="AEZ115" s="663"/>
      <c r="AFA115" s="663"/>
      <c r="AFB115" s="663"/>
      <c r="AFC115" s="663"/>
      <c r="AFD115" s="663"/>
      <c r="AFE115" s="663"/>
      <c r="AFF115" s="663"/>
      <c r="AFG115" s="663"/>
      <c r="AFH115" s="663"/>
      <c r="AFI115" s="663"/>
      <c r="AFJ115" s="663"/>
      <c r="AFK115" s="663"/>
      <c r="AFL115" s="663"/>
      <c r="AFM115" s="663"/>
      <c r="AFN115" s="663"/>
      <c r="AFO115" s="663"/>
      <c r="AFP115" s="663"/>
      <c r="AFQ115" s="663"/>
      <c r="AFR115" s="663"/>
      <c r="AFS115" s="663"/>
      <c r="AFT115" s="663"/>
      <c r="AFU115" s="663"/>
      <c r="AFV115" s="663"/>
      <c r="AFW115" s="663"/>
      <c r="AFX115" s="663"/>
      <c r="AFY115" s="663"/>
      <c r="AFZ115" s="663"/>
      <c r="AGA115" s="663"/>
      <c r="AGB115" s="663"/>
      <c r="AGC115" s="663"/>
      <c r="AGD115" s="663"/>
      <c r="AGE115" s="663"/>
      <c r="AGF115" s="663"/>
      <c r="AGG115" s="663"/>
      <c r="AGH115" s="663"/>
      <c r="AGI115" s="663"/>
      <c r="AGJ115" s="663"/>
      <c r="AGK115" s="663"/>
      <c r="AGL115" s="663"/>
      <c r="AGM115" s="663"/>
      <c r="AGN115" s="663"/>
      <c r="AGO115" s="663"/>
      <c r="AGP115" s="663"/>
      <c r="AGQ115" s="663"/>
      <c r="AGR115" s="663"/>
      <c r="AGS115" s="663"/>
      <c r="AGT115" s="663"/>
      <c r="AGU115" s="663"/>
      <c r="AGV115" s="663"/>
      <c r="AGW115" s="663"/>
      <c r="AGX115" s="663"/>
      <c r="AGY115" s="663"/>
      <c r="AGZ115" s="663"/>
      <c r="AHA115" s="663"/>
      <c r="AHB115" s="663"/>
      <c r="AHC115" s="663"/>
      <c r="AHD115" s="663"/>
      <c r="AHE115" s="663"/>
      <c r="AHF115" s="663"/>
      <c r="AHG115" s="663"/>
      <c r="AHH115" s="663"/>
      <c r="AHI115" s="663"/>
      <c r="AHJ115" s="663"/>
      <c r="AHK115" s="663"/>
      <c r="AHL115" s="663"/>
      <c r="AHM115" s="663"/>
      <c r="AHN115" s="663"/>
      <c r="AHO115" s="663"/>
      <c r="AHP115" s="663"/>
      <c r="AHQ115" s="663"/>
      <c r="AHR115" s="663"/>
      <c r="AHS115" s="663"/>
      <c r="AHT115" s="663"/>
      <c r="AHU115" s="663"/>
      <c r="AHV115" s="663"/>
      <c r="AHW115" s="663"/>
      <c r="AHX115" s="663"/>
      <c r="AHY115" s="663"/>
      <c r="AHZ115" s="663"/>
      <c r="AIA115" s="663"/>
      <c r="AIB115" s="663"/>
      <c r="AIC115" s="663"/>
      <c r="AID115" s="663"/>
      <c r="AIE115" s="663"/>
      <c r="AIF115" s="663"/>
      <c r="AIG115" s="663"/>
      <c r="AIH115" s="663"/>
      <c r="AII115" s="663"/>
      <c r="AIJ115" s="663"/>
      <c r="AIK115" s="663"/>
      <c r="AIL115" s="663"/>
      <c r="AIM115" s="663"/>
      <c r="AIN115" s="663"/>
      <c r="AIO115" s="663"/>
      <c r="AIP115" s="663"/>
      <c r="AIQ115" s="663"/>
      <c r="AIR115" s="663"/>
      <c r="AIS115" s="663"/>
      <c r="AIT115" s="663"/>
      <c r="AIU115" s="663"/>
      <c r="AIV115" s="663"/>
      <c r="AIW115" s="663"/>
      <c r="AIX115" s="663"/>
      <c r="AIY115" s="663"/>
      <c r="AIZ115" s="663"/>
      <c r="AJA115" s="663"/>
      <c r="AJB115" s="663"/>
      <c r="AJC115" s="663"/>
      <c r="AJD115" s="663"/>
      <c r="AJE115" s="663"/>
      <c r="AJF115" s="663"/>
      <c r="AJG115" s="663"/>
      <c r="AJH115" s="663"/>
      <c r="AJI115" s="663"/>
      <c r="AJJ115" s="663"/>
      <c r="AJK115" s="663"/>
      <c r="AJL115" s="663"/>
      <c r="AJM115" s="663"/>
      <c r="AJN115" s="663"/>
      <c r="AJO115" s="663"/>
      <c r="AJP115" s="663"/>
      <c r="AJQ115" s="663"/>
      <c r="AJR115" s="663"/>
      <c r="AJS115" s="663"/>
      <c r="AJT115" s="663"/>
      <c r="AJU115" s="663"/>
      <c r="AJV115" s="663"/>
      <c r="AJW115" s="663"/>
      <c r="AJX115" s="663"/>
      <c r="AJY115" s="663"/>
      <c r="AJZ115" s="663"/>
      <c r="AKA115" s="663"/>
      <c r="AKB115" s="663"/>
      <c r="AKC115" s="663"/>
      <c r="AKD115" s="663"/>
      <c r="AKE115" s="663"/>
      <c r="AKF115" s="663"/>
      <c r="AKG115" s="663"/>
      <c r="AKH115" s="663"/>
      <c r="AKI115" s="663"/>
      <c r="AKJ115" s="663"/>
      <c r="AKK115" s="663"/>
      <c r="AKL115" s="663"/>
      <c r="AKM115" s="663"/>
      <c r="AKN115" s="663"/>
      <c r="AKO115" s="663"/>
      <c r="AKP115" s="663"/>
      <c r="AKQ115" s="663"/>
      <c r="AKR115" s="663"/>
      <c r="AKS115" s="663"/>
      <c r="AKT115" s="663"/>
      <c r="AKU115" s="663"/>
      <c r="AKV115" s="663"/>
      <c r="AKW115" s="663"/>
      <c r="AKX115" s="663"/>
      <c r="AKY115" s="663"/>
      <c r="AKZ115" s="663"/>
      <c r="ALA115" s="663"/>
      <c r="ALB115" s="663"/>
      <c r="ALC115" s="663"/>
      <c r="ALD115" s="663"/>
      <c r="ALE115" s="663"/>
      <c r="ALF115" s="663"/>
      <c r="ALG115" s="663"/>
      <c r="ALH115" s="663"/>
      <c r="ALI115" s="663"/>
      <c r="ALJ115" s="663"/>
      <c r="ALK115" s="663"/>
      <c r="ALL115" s="663"/>
      <c r="ALM115" s="663"/>
      <c r="ALN115" s="663"/>
      <c r="ALO115" s="663"/>
      <c r="ALP115" s="663"/>
      <c r="ALQ115" s="663"/>
      <c r="ALR115" s="663"/>
      <c r="ALS115" s="663"/>
      <c r="ALT115" s="663"/>
      <c r="ALU115" s="663"/>
      <c r="ALV115" s="663"/>
      <c r="ALW115" s="663"/>
      <c r="ALX115" s="663"/>
      <c r="ALY115" s="663"/>
      <c r="ALZ115" s="663"/>
      <c r="AMA115" s="663"/>
      <c r="AMB115" s="663"/>
      <c r="AMC115" s="663"/>
      <c r="AMD115" s="663"/>
      <c r="AME115" s="663"/>
      <c r="AMF115" s="663"/>
      <c r="AMG115" s="663"/>
      <c r="AMH115" s="663"/>
      <c r="AMI115" s="663"/>
      <c r="AMJ115" s="663"/>
      <c r="AMK115" s="663"/>
      <c r="AML115" s="663"/>
      <c r="AMM115" s="663"/>
      <c r="AMN115" s="663"/>
      <c r="AMO115" s="663"/>
      <c r="AMP115" s="663"/>
      <c r="AMQ115" s="663"/>
      <c r="AMR115" s="663"/>
      <c r="AMS115" s="663"/>
      <c r="AMT115" s="663"/>
      <c r="AMU115" s="663"/>
      <c r="AMV115" s="663"/>
      <c r="AMW115" s="663"/>
      <c r="AMX115" s="663"/>
      <c r="AMY115" s="663"/>
      <c r="AMZ115" s="663"/>
      <c r="ANA115" s="663"/>
      <c r="ANB115" s="663"/>
      <c r="ANC115" s="663"/>
      <c r="AND115" s="663"/>
      <c r="ANE115" s="663"/>
      <c r="ANF115" s="663"/>
      <c r="ANG115" s="663"/>
      <c r="ANH115" s="663"/>
      <c r="ANI115" s="663"/>
      <c r="ANJ115" s="663"/>
      <c r="ANK115" s="663"/>
      <c r="ANL115" s="663"/>
      <c r="ANM115" s="663"/>
      <c r="ANN115" s="663"/>
      <c r="ANO115" s="663"/>
      <c r="ANP115" s="663"/>
      <c r="ANQ115" s="663"/>
      <c r="ANR115" s="663"/>
      <c r="ANS115" s="663"/>
      <c r="ANT115" s="663"/>
      <c r="ANU115" s="663"/>
      <c r="ANV115" s="663"/>
      <c r="ANW115" s="663"/>
      <c r="ANX115" s="663"/>
      <c r="ANY115" s="663"/>
      <c r="ANZ115" s="663"/>
      <c r="AOA115" s="663"/>
      <c r="AOB115" s="663"/>
      <c r="AOC115" s="663"/>
      <c r="AOD115" s="663"/>
      <c r="AOE115" s="663"/>
      <c r="AOF115" s="663"/>
      <c r="AOG115" s="663"/>
      <c r="AOH115" s="663"/>
      <c r="AOI115" s="663"/>
      <c r="AOJ115" s="663"/>
      <c r="AOK115" s="663"/>
      <c r="AOL115" s="663"/>
      <c r="AOM115" s="663"/>
      <c r="AON115" s="663"/>
      <c r="AOO115" s="663"/>
      <c r="AOP115" s="663"/>
      <c r="AOQ115" s="663"/>
      <c r="AOR115" s="663"/>
      <c r="AOS115" s="663"/>
      <c r="AOT115" s="663"/>
      <c r="AOU115" s="663"/>
      <c r="AOV115" s="663"/>
      <c r="AOW115" s="663"/>
      <c r="AOX115" s="663"/>
      <c r="AOY115" s="663"/>
      <c r="AOZ115" s="663"/>
      <c r="APA115" s="663"/>
      <c r="APB115" s="663"/>
      <c r="APC115" s="663"/>
      <c r="APD115" s="663"/>
      <c r="APE115" s="663"/>
      <c r="APF115" s="663"/>
      <c r="APG115" s="663"/>
      <c r="APH115" s="663"/>
      <c r="API115" s="663"/>
      <c r="APJ115" s="663"/>
      <c r="APK115" s="663"/>
      <c r="APL115" s="663"/>
      <c r="APM115" s="663"/>
      <c r="APN115" s="663"/>
      <c r="APO115" s="663"/>
      <c r="APP115" s="663"/>
      <c r="APQ115" s="663"/>
      <c r="APR115" s="663"/>
      <c r="APS115" s="663"/>
      <c r="APT115" s="663"/>
      <c r="APU115" s="663"/>
      <c r="APV115" s="663"/>
      <c r="APW115" s="663"/>
      <c r="APX115" s="663"/>
      <c r="APY115" s="663"/>
      <c r="APZ115" s="663"/>
      <c r="AQA115" s="663"/>
      <c r="AQB115" s="663"/>
      <c r="AQC115" s="663"/>
      <c r="AQD115" s="663"/>
      <c r="AQE115" s="663"/>
      <c r="AQF115" s="663"/>
      <c r="AQG115" s="663"/>
      <c r="AQH115" s="663"/>
      <c r="AQI115" s="663"/>
      <c r="AQJ115" s="663"/>
      <c r="AQK115" s="663"/>
      <c r="AQL115" s="663"/>
      <c r="AQM115" s="663"/>
      <c r="AQN115" s="663"/>
      <c r="AQO115" s="663"/>
      <c r="AQP115" s="663"/>
      <c r="AQQ115" s="663"/>
      <c r="AQR115" s="663"/>
      <c r="AQS115" s="663"/>
      <c r="AQT115" s="663"/>
      <c r="AQU115" s="663"/>
      <c r="AQV115" s="663"/>
      <c r="AQW115" s="663"/>
      <c r="AQX115" s="663"/>
      <c r="AQY115" s="663"/>
      <c r="AQZ115" s="663"/>
      <c r="ARA115" s="663"/>
      <c r="ARB115" s="663"/>
      <c r="ARC115" s="663"/>
      <c r="ARD115" s="663"/>
      <c r="ARE115" s="663"/>
      <c r="ARF115" s="663"/>
      <c r="ARG115" s="663"/>
      <c r="ARH115" s="663"/>
      <c r="ARI115" s="663"/>
      <c r="ARJ115" s="663"/>
      <c r="ARK115" s="663"/>
      <c r="ARL115" s="663"/>
      <c r="ARM115" s="663"/>
      <c r="ARN115" s="663"/>
      <c r="ARO115" s="663"/>
      <c r="ARP115" s="663"/>
      <c r="ARQ115" s="663"/>
      <c r="ARR115" s="663"/>
      <c r="ARS115" s="663"/>
      <c r="ART115" s="663"/>
      <c r="ARU115" s="663"/>
      <c r="ARV115" s="663"/>
      <c r="ARW115" s="663"/>
      <c r="ARX115" s="663"/>
      <c r="ARY115" s="663"/>
      <c r="ARZ115" s="663"/>
      <c r="ASA115" s="663"/>
      <c r="ASB115" s="663"/>
      <c r="ASC115" s="663"/>
      <c r="ASD115" s="663"/>
      <c r="ASE115" s="663"/>
      <c r="ASF115" s="663"/>
      <c r="ASG115" s="663"/>
      <c r="ASH115" s="663"/>
      <c r="ASI115" s="663"/>
      <c r="ASJ115" s="663"/>
      <c r="ASK115" s="663"/>
      <c r="ASL115" s="663"/>
      <c r="ASM115" s="663"/>
      <c r="ASN115" s="663"/>
      <c r="ASO115" s="663"/>
      <c r="ASP115" s="663"/>
      <c r="ASQ115" s="663"/>
      <c r="ASR115" s="663"/>
      <c r="ASS115" s="663"/>
      <c r="AST115" s="663"/>
      <c r="ASU115" s="663"/>
      <c r="ASV115" s="663"/>
      <c r="ASW115" s="663"/>
      <c r="ASX115" s="663"/>
      <c r="ASY115" s="663"/>
      <c r="ASZ115" s="663"/>
      <c r="ATA115" s="663"/>
      <c r="ATB115" s="663"/>
      <c r="ATC115" s="663"/>
      <c r="ATD115" s="663"/>
      <c r="ATE115" s="663"/>
      <c r="ATF115" s="663"/>
      <c r="ATG115" s="663"/>
      <c r="ATH115" s="663"/>
      <c r="ATI115" s="663"/>
      <c r="ATJ115" s="663"/>
      <c r="ATK115" s="663"/>
      <c r="ATL115" s="663"/>
      <c r="ATM115" s="663"/>
      <c r="ATN115" s="663"/>
      <c r="ATO115" s="663"/>
      <c r="ATP115" s="663"/>
      <c r="ATQ115" s="663"/>
      <c r="ATR115" s="663"/>
      <c r="ATS115" s="663"/>
      <c r="ATT115" s="663"/>
      <c r="ATU115" s="663"/>
      <c r="ATV115" s="663"/>
      <c r="ATW115" s="663"/>
      <c r="ATX115" s="663"/>
      <c r="ATY115" s="663"/>
      <c r="ATZ115" s="663"/>
      <c r="AUA115" s="663"/>
      <c r="AUB115" s="663"/>
      <c r="AUC115" s="663"/>
      <c r="AUD115" s="663"/>
      <c r="AUE115" s="663"/>
      <c r="AUF115" s="663"/>
      <c r="AUG115" s="663"/>
      <c r="AUH115" s="663"/>
      <c r="AUI115" s="663"/>
      <c r="AUJ115" s="663"/>
      <c r="AUK115" s="663"/>
      <c r="AUL115" s="663"/>
      <c r="AUM115" s="663"/>
      <c r="AUN115" s="663"/>
      <c r="AUO115" s="663"/>
      <c r="AUP115" s="663"/>
      <c r="AUQ115" s="663"/>
      <c r="AUR115" s="663"/>
      <c r="AUS115" s="663"/>
      <c r="AUT115" s="663"/>
      <c r="AUU115" s="663"/>
      <c r="AUV115" s="663"/>
      <c r="AUW115" s="663"/>
      <c r="AUX115" s="663"/>
      <c r="AUY115" s="663"/>
      <c r="AUZ115" s="663"/>
      <c r="AVA115" s="663"/>
      <c r="AVB115" s="663"/>
      <c r="AVC115" s="663"/>
      <c r="AVD115" s="663"/>
      <c r="AVE115" s="663"/>
      <c r="AVF115" s="663"/>
      <c r="AVG115" s="663"/>
      <c r="AVH115" s="663"/>
      <c r="AVI115" s="663"/>
      <c r="AVJ115" s="663"/>
      <c r="AVK115" s="663"/>
      <c r="AVL115" s="663"/>
      <c r="AVM115" s="663"/>
      <c r="AVN115" s="663"/>
      <c r="AVO115" s="663"/>
      <c r="AVP115" s="663"/>
      <c r="AVQ115" s="663"/>
      <c r="AVR115" s="663"/>
      <c r="AVS115" s="663"/>
      <c r="AVT115" s="663"/>
      <c r="AVU115" s="663"/>
      <c r="AVV115" s="663"/>
      <c r="AVW115" s="663"/>
      <c r="AVX115" s="663"/>
      <c r="AVY115" s="663"/>
      <c r="AVZ115" s="663"/>
      <c r="AWA115" s="663"/>
      <c r="AWB115" s="663"/>
      <c r="AWC115" s="663"/>
      <c r="AWD115" s="663"/>
      <c r="AWE115" s="663"/>
      <c r="AWF115" s="663"/>
      <c r="AWG115" s="663"/>
      <c r="AWH115" s="663"/>
      <c r="AWI115" s="663"/>
      <c r="AWJ115" s="663"/>
      <c r="AWK115" s="663"/>
      <c r="AWL115" s="663"/>
      <c r="AWM115" s="663"/>
      <c r="AWN115" s="663"/>
      <c r="AWO115" s="663"/>
      <c r="AWP115" s="663"/>
      <c r="AWQ115" s="663"/>
      <c r="AWR115" s="663"/>
      <c r="AWS115" s="663"/>
      <c r="AWT115" s="663"/>
      <c r="AWU115" s="663"/>
      <c r="AWV115" s="663"/>
      <c r="AWW115" s="663"/>
      <c r="AWX115" s="663"/>
      <c r="AWY115" s="663"/>
      <c r="AWZ115" s="663"/>
      <c r="AXA115" s="663"/>
      <c r="AXB115" s="663"/>
      <c r="AXC115" s="663"/>
      <c r="AXD115" s="663"/>
      <c r="AXE115" s="663"/>
      <c r="AXF115" s="663"/>
      <c r="AXG115" s="663"/>
      <c r="AXH115" s="663"/>
      <c r="AXI115" s="663"/>
      <c r="AXJ115" s="663"/>
      <c r="AXK115" s="663"/>
      <c r="AXL115" s="663"/>
      <c r="AXM115" s="663"/>
      <c r="AXN115" s="663"/>
      <c r="AXO115" s="663"/>
      <c r="AXP115" s="663"/>
      <c r="AXQ115" s="663"/>
      <c r="AXR115" s="663"/>
      <c r="AXS115" s="663"/>
      <c r="AXT115" s="663"/>
      <c r="AXU115" s="663"/>
      <c r="AXV115" s="663"/>
      <c r="AXW115" s="663"/>
      <c r="AXX115" s="663"/>
      <c r="AXY115" s="663"/>
      <c r="AXZ115" s="663"/>
      <c r="AYA115" s="663"/>
      <c r="AYB115" s="663"/>
      <c r="AYC115" s="663"/>
      <c r="AYD115" s="663"/>
      <c r="AYE115" s="663"/>
      <c r="AYF115" s="663"/>
      <c r="AYG115" s="663"/>
      <c r="AYH115" s="663"/>
      <c r="AYI115" s="663"/>
      <c r="AYJ115" s="663"/>
      <c r="AYK115" s="663"/>
      <c r="AYL115" s="663"/>
      <c r="AYM115" s="663"/>
      <c r="AYN115" s="663"/>
      <c r="AYO115" s="663"/>
      <c r="AYP115" s="663"/>
      <c r="AYQ115" s="663"/>
      <c r="AYR115" s="663"/>
      <c r="AYS115" s="663"/>
      <c r="AYT115" s="663"/>
      <c r="AYU115" s="663"/>
      <c r="AYV115" s="663"/>
      <c r="AYW115" s="663"/>
      <c r="AYX115" s="663"/>
      <c r="AYY115" s="663"/>
      <c r="AYZ115" s="663"/>
      <c r="AZA115" s="663"/>
      <c r="AZB115" s="663"/>
      <c r="AZC115" s="663"/>
      <c r="AZD115" s="663"/>
      <c r="AZE115" s="663"/>
      <c r="AZF115" s="663"/>
      <c r="AZG115" s="663"/>
      <c r="AZH115" s="663"/>
      <c r="AZI115" s="663"/>
      <c r="AZJ115" s="663"/>
      <c r="AZK115" s="663"/>
      <c r="AZL115" s="663"/>
      <c r="AZM115" s="663"/>
      <c r="AZN115" s="663"/>
      <c r="AZO115" s="663"/>
      <c r="AZP115" s="663"/>
      <c r="AZQ115" s="663"/>
      <c r="AZR115" s="663"/>
      <c r="AZS115" s="663"/>
      <c r="AZT115" s="663"/>
      <c r="AZU115" s="663"/>
      <c r="AZV115" s="663"/>
      <c r="AZW115" s="663"/>
      <c r="AZX115" s="663"/>
      <c r="AZY115" s="663"/>
      <c r="AZZ115" s="663"/>
      <c r="BAA115" s="663"/>
      <c r="BAB115" s="663"/>
      <c r="BAC115" s="663"/>
      <c r="BAD115" s="663"/>
      <c r="BAE115" s="663"/>
      <c r="BAF115" s="663"/>
      <c r="BAG115" s="663"/>
      <c r="BAH115" s="663"/>
      <c r="BAI115" s="663"/>
      <c r="BAJ115" s="663"/>
      <c r="BAK115" s="663"/>
      <c r="BAL115" s="663"/>
      <c r="BAM115" s="663"/>
      <c r="BAN115" s="663"/>
    </row>
    <row r="116" spans="1:1392" s="640" customFormat="1" ht="24.75" customHeight="1" thickTop="1" thickBot="1">
      <c r="A116" s="699" t="s">
        <v>793</v>
      </c>
      <c r="B116" s="700" t="s">
        <v>382</v>
      </c>
      <c r="C116" s="700" t="s">
        <v>411</v>
      </c>
      <c r="D116" s="700" t="s">
        <v>411</v>
      </c>
      <c r="E116" s="700" t="s">
        <v>345</v>
      </c>
      <c r="F116" s="700"/>
      <c r="G116" s="700"/>
      <c r="H116" s="701" t="s">
        <v>2253</v>
      </c>
      <c r="I116" s="702">
        <v>123994000</v>
      </c>
      <c r="J116" s="702">
        <v>123994000</v>
      </c>
      <c r="K116" s="702">
        <v>25501600</v>
      </c>
      <c r="L116" s="702">
        <v>21686400</v>
      </c>
      <c r="M116" s="702"/>
      <c r="N116" s="702"/>
      <c r="O116" s="702"/>
      <c r="P116" s="702"/>
      <c r="Q116" s="702"/>
      <c r="R116" s="702"/>
      <c r="S116" s="702"/>
      <c r="T116" s="702"/>
      <c r="U116" s="702"/>
      <c r="V116" s="702"/>
      <c r="W116" s="702"/>
      <c r="X116" s="702"/>
      <c r="Y116" s="653">
        <f t="shared" si="46"/>
        <v>123994000</v>
      </c>
      <c r="Z116" s="653">
        <f t="shared" si="46"/>
        <v>123994000</v>
      </c>
      <c r="AA116" s="653">
        <f t="shared" si="46"/>
        <v>25501600</v>
      </c>
      <c r="AB116" s="653">
        <f t="shared" si="45"/>
        <v>21686400</v>
      </c>
      <c r="AC116" s="703"/>
      <c r="AD116" s="639"/>
      <c r="AE116" s="639"/>
      <c r="AF116" s="639"/>
      <c r="AG116" s="639"/>
      <c r="AH116" s="639"/>
      <c r="AI116" s="639"/>
      <c r="AJ116" s="639"/>
      <c r="AK116" s="639"/>
      <c r="AL116" s="639"/>
      <c r="AM116" s="639"/>
      <c r="AN116" s="639"/>
      <c r="AO116" s="639"/>
      <c r="AP116" s="639"/>
      <c r="AQ116" s="639"/>
      <c r="AR116" s="639"/>
      <c r="AS116" s="639"/>
      <c r="AT116" s="639"/>
      <c r="AU116" s="639"/>
      <c r="AV116" s="639"/>
    </row>
    <row r="117" spans="1:1392" s="640" customFormat="1" ht="24.75" customHeight="1" thickTop="1" thickBot="1">
      <c r="A117" s="699" t="s">
        <v>793</v>
      </c>
      <c r="B117" s="700" t="s">
        <v>382</v>
      </c>
      <c r="C117" s="700" t="s">
        <v>411</v>
      </c>
      <c r="D117" s="700" t="s">
        <v>411</v>
      </c>
      <c r="E117" s="700" t="s">
        <v>358</v>
      </c>
      <c r="F117" s="700"/>
      <c r="G117" s="700"/>
      <c r="H117" s="701" t="s">
        <v>2254</v>
      </c>
      <c r="I117" s="702">
        <v>115259200.02</v>
      </c>
      <c r="J117" s="702">
        <v>115259200</v>
      </c>
      <c r="K117" s="702">
        <v>11847200</v>
      </c>
      <c r="L117" s="702">
        <v>11847200</v>
      </c>
      <c r="M117" s="702"/>
      <c r="N117" s="702"/>
      <c r="O117" s="702"/>
      <c r="P117" s="702"/>
      <c r="Q117" s="702"/>
      <c r="R117" s="702"/>
      <c r="S117" s="702"/>
      <c r="T117" s="702"/>
      <c r="U117" s="702"/>
      <c r="V117" s="702"/>
      <c r="W117" s="702"/>
      <c r="X117" s="702"/>
      <c r="Y117" s="653">
        <f t="shared" si="46"/>
        <v>115259200.02</v>
      </c>
      <c r="Z117" s="653">
        <f t="shared" si="46"/>
        <v>115259200</v>
      </c>
      <c r="AA117" s="653">
        <f t="shared" si="46"/>
        <v>11847200</v>
      </c>
      <c r="AB117" s="653">
        <f t="shared" si="45"/>
        <v>11847200</v>
      </c>
      <c r="AC117" s="703"/>
      <c r="AD117" s="639"/>
      <c r="AE117" s="639"/>
      <c r="AF117" s="639"/>
      <c r="AG117" s="639"/>
      <c r="AH117" s="639"/>
      <c r="AI117" s="639"/>
      <c r="AJ117" s="639"/>
      <c r="AK117" s="639"/>
      <c r="AL117" s="639"/>
      <c r="AM117" s="639"/>
      <c r="AN117" s="639"/>
      <c r="AO117" s="639"/>
      <c r="AP117" s="639"/>
      <c r="AQ117" s="639"/>
      <c r="AR117" s="639"/>
      <c r="AS117" s="639"/>
      <c r="AT117" s="639"/>
      <c r="AU117" s="639"/>
      <c r="AV117" s="639"/>
    </row>
    <row r="118" spans="1:1392" s="640" customFormat="1" ht="24.75" customHeight="1" thickTop="1" thickBot="1">
      <c r="A118" s="699" t="s">
        <v>793</v>
      </c>
      <c r="B118" s="700" t="s">
        <v>382</v>
      </c>
      <c r="C118" s="700" t="s">
        <v>411</v>
      </c>
      <c r="D118" s="700" t="s">
        <v>411</v>
      </c>
      <c r="E118" s="700" t="s">
        <v>386</v>
      </c>
      <c r="F118" s="700"/>
      <c r="G118" s="700"/>
      <c r="H118" s="701" t="s">
        <v>2255</v>
      </c>
      <c r="I118" s="702">
        <v>50922880</v>
      </c>
      <c r="J118" s="702">
        <v>50922880</v>
      </c>
      <c r="K118" s="702">
        <v>10381360</v>
      </c>
      <c r="L118" s="702">
        <v>10381360</v>
      </c>
      <c r="M118" s="702"/>
      <c r="N118" s="702"/>
      <c r="O118" s="702"/>
      <c r="P118" s="702"/>
      <c r="Q118" s="702"/>
      <c r="R118" s="702"/>
      <c r="S118" s="702"/>
      <c r="T118" s="702"/>
      <c r="U118" s="702"/>
      <c r="V118" s="702"/>
      <c r="W118" s="702"/>
      <c r="X118" s="702"/>
      <c r="Y118" s="653">
        <f t="shared" si="46"/>
        <v>50922880</v>
      </c>
      <c r="Z118" s="653">
        <f t="shared" si="46"/>
        <v>50922880</v>
      </c>
      <c r="AA118" s="653">
        <f t="shared" si="46"/>
        <v>10381360</v>
      </c>
      <c r="AB118" s="653">
        <f t="shared" si="45"/>
        <v>10381360</v>
      </c>
      <c r="AC118" s="703"/>
      <c r="AD118" s="639"/>
      <c r="AE118" s="639"/>
      <c r="AF118" s="639"/>
      <c r="AG118" s="639"/>
      <c r="AH118" s="639"/>
      <c r="AI118" s="639"/>
      <c r="AJ118" s="639"/>
      <c r="AK118" s="639"/>
      <c r="AL118" s="639"/>
      <c r="AM118" s="639"/>
      <c r="AN118" s="639"/>
      <c r="AO118" s="639"/>
      <c r="AP118" s="639"/>
      <c r="AQ118" s="639"/>
      <c r="AR118" s="639"/>
      <c r="AS118" s="639"/>
      <c r="AT118" s="639"/>
      <c r="AU118" s="639"/>
      <c r="AV118" s="639"/>
    </row>
    <row r="119" spans="1:1392" s="640" customFormat="1" ht="24.75" customHeight="1" thickTop="1" thickBot="1">
      <c r="A119" s="699" t="s">
        <v>793</v>
      </c>
      <c r="B119" s="700" t="s">
        <v>382</v>
      </c>
      <c r="C119" s="700" t="s">
        <v>411</v>
      </c>
      <c r="D119" s="700" t="s">
        <v>411</v>
      </c>
      <c r="E119" s="700" t="s">
        <v>411</v>
      </c>
      <c r="F119" s="700"/>
      <c r="G119" s="700"/>
      <c r="H119" s="701" t="s">
        <v>2256</v>
      </c>
      <c r="I119" s="702">
        <v>0</v>
      </c>
      <c r="J119" s="702">
        <v>0</v>
      </c>
      <c r="K119" s="702">
        <v>0</v>
      </c>
      <c r="L119" s="702">
        <v>0</v>
      </c>
      <c r="M119" s="702"/>
      <c r="N119" s="702"/>
      <c r="O119" s="702"/>
      <c r="P119" s="702"/>
      <c r="Q119" s="702"/>
      <c r="R119" s="702"/>
      <c r="S119" s="702"/>
      <c r="T119" s="702"/>
      <c r="U119" s="702"/>
      <c r="V119" s="702"/>
      <c r="W119" s="702"/>
      <c r="X119" s="702"/>
      <c r="Y119" s="653">
        <f t="shared" si="46"/>
        <v>0</v>
      </c>
      <c r="Z119" s="653">
        <f t="shared" si="46"/>
        <v>0</v>
      </c>
      <c r="AA119" s="653">
        <f t="shared" si="46"/>
        <v>0</v>
      </c>
      <c r="AB119" s="653">
        <f t="shared" si="45"/>
        <v>0</v>
      </c>
      <c r="AC119" s="703"/>
      <c r="AD119" s="639"/>
      <c r="AE119" s="639"/>
      <c r="AF119" s="639"/>
      <c r="AG119" s="639"/>
      <c r="AH119" s="639"/>
      <c r="AI119" s="639"/>
      <c r="AJ119" s="639"/>
      <c r="AK119" s="639"/>
      <c r="AL119" s="639"/>
      <c r="AM119" s="639"/>
      <c r="AN119" s="639"/>
      <c r="AO119" s="639"/>
      <c r="AP119" s="639"/>
      <c r="AQ119" s="639"/>
      <c r="AR119" s="639"/>
      <c r="AS119" s="639"/>
      <c r="AT119" s="639"/>
      <c r="AU119" s="639"/>
      <c r="AV119" s="639"/>
    </row>
    <row r="120" spans="1:1392" s="685" customFormat="1" ht="24.75" customHeight="1" thickTop="1" thickBot="1">
      <c r="A120" s="696" t="s">
        <v>793</v>
      </c>
      <c r="B120" s="697" t="s">
        <v>382</v>
      </c>
      <c r="C120" s="697" t="s">
        <v>434</v>
      </c>
      <c r="D120" s="697"/>
      <c r="E120" s="697"/>
      <c r="F120" s="697"/>
      <c r="G120" s="697"/>
      <c r="H120" s="698" t="s">
        <v>2257</v>
      </c>
      <c r="I120" s="682">
        <v>554228879.98000002</v>
      </c>
      <c r="J120" s="682">
        <v>554228880</v>
      </c>
      <c r="K120" s="682">
        <v>105922000</v>
      </c>
      <c r="L120" s="682">
        <v>66565200</v>
      </c>
      <c r="M120" s="682"/>
      <c r="N120" s="682"/>
      <c r="O120" s="682"/>
      <c r="P120" s="682"/>
      <c r="Q120" s="682"/>
      <c r="R120" s="682"/>
      <c r="S120" s="682"/>
      <c r="T120" s="682"/>
      <c r="U120" s="682"/>
      <c r="V120" s="682"/>
      <c r="W120" s="682"/>
      <c r="X120" s="682"/>
      <c r="Y120" s="683">
        <f t="shared" si="46"/>
        <v>554228879.98000002</v>
      </c>
      <c r="Z120" s="683">
        <f t="shared" si="46"/>
        <v>554228880</v>
      </c>
      <c r="AA120" s="683">
        <f t="shared" si="46"/>
        <v>105922000</v>
      </c>
      <c r="AB120" s="683">
        <f t="shared" si="45"/>
        <v>66565200</v>
      </c>
      <c r="AC120" s="684"/>
      <c r="AD120" s="662"/>
      <c r="AE120" s="662"/>
      <c r="AF120" s="662"/>
      <c r="AG120" s="662"/>
      <c r="AH120" s="662"/>
      <c r="AI120" s="662"/>
      <c r="AJ120" s="662"/>
      <c r="AK120" s="662"/>
      <c r="AL120" s="662"/>
      <c r="AM120" s="662"/>
      <c r="AN120" s="662"/>
      <c r="AO120" s="662"/>
      <c r="AP120" s="662"/>
      <c r="AQ120" s="662"/>
      <c r="AR120" s="662"/>
      <c r="AS120" s="662"/>
      <c r="AT120" s="662"/>
      <c r="AU120" s="662"/>
      <c r="AV120" s="662"/>
      <c r="AW120" s="663"/>
      <c r="AX120" s="663"/>
      <c r="AY120" s="663"/>
      <c r="AZ120" s="663"/>
      <c r="BA120" s="663"/>
      <c r="BB120" s="663"/>
      <c r="BC120" s="663"/>
      <c r="BD120" s="663"/>
      <c r="BE120" s="663"/>
      <c r="BF120" s="663"/>
      <c r="BG120" s="663"/>
      <c r="BH120" s="663"/>
      <c r="BI120" s="663"/>
      <c r="BJ120" s="663"/>
      <c r="BK120" s="663"/>
      <c r="BL120" s="663"/>
      <c r="BM120" s="663"/>
      <c r="BN120" s="663"/>
      <c r="BO120" s="663"/>
      <c r="BP120" s="663"/>
      <c r="BQ120" s="663"/>
      <c r="BR120" s="663"/>
      <c r="BS120" s="663"/>
      <c r="BT120" s="663"/>
      <c r="BU120" s="663"/>
      <c r="BV120" s="663"/>
      <c r="BW120" s="663"/>
      <c r="BX120" s="663"/>
      <c r="BY120" s="663"/>
      <c r="BZ120" s="663"/>
      <c r="CA120" s="663"/>
      <c r="CB120" s="663"/>
      <c r="CC120" s="663"/>
      <c r="CD120" s="663"/>
      <c r="CE120" s="663"/>
      <c r="CF120" s="663"/>
      <c r="CG120" s="663"/>
      <c r="CH120" s="663"/>
      <c r="CI120" s="663"/>
      <c r="CJ120" s="663"/>
      <c r="CK120" s="663"/>
      <c r="CL120" s="663"/>
      <c r="CM120" s="663"/>
      <c r="CN120" s="663"/>
      <c r="CO120" s="663"/>
      <c r="CP120" s="663"/>
      <c r="CQ120" s="663"/>
      <c r="CR120" s="663"/>
      <c r="CS120" s="663"/>
      <c r="CT120" s="663"/>
      <c r="CU120" s="663"/>
      <c r="CV120" s="663"/>
      <c r="CW120" s="663"/>
      <c r="CX120" s="663"/>
      <c r="CY120" s="663"/>
      <c r="CZ120" s="663"/>
      <c r="DA120" s="663"/>
      <c r="DB120" s="663"/>
      <c r="DC120" s="663"/>
      <c r="DD120" s="663"/>
      <c r="DE120" s="663"/>
      <c r="DF120" s="663"/>
      <c r="DG120" s="663"/>
      <c r="DH120" s="663"/>
      <c r="DI120" s="663"/>
      <c r="DJ120" s="663"/>
      <c r="DK120" s="663"/>
      <c r="DL120" s="663"/>
      <c r="DM120" s="663"/>
      <c r="DN120" s="663"/>
      <c r="DO120" s="663"/>
      <c r="DP120" s="663"/>
      <c r="DQ120" s="663"/>
      <c r="DR120" s="663"/>
      <c r="DS120" s="663"/>
      <c r="DT120" s="663"/>
      <c r="DU120" s="663"/>
      <c r="DV120" s="663"/>
      <c r="DW120" s="663"/>
      <c r="DX120" s="663"/>
      <c r="DY120" s="663"/>
      <c r="DZ120" s="663"/>
      <c r="EA120" s="663"/>
      <c r="EB120" s="663"/>
      <c r="EC120" s="663"/>
      <c r="ED120" s="663"/>
      <c r="EE120" s="663"/>
      <c r="EF120" s="663"/>
      <c r="EG120" s="663"/>
      <c r="EH120" s="663"/>
      <c r="EI120" s="663"/>
      <c r="EJ120" s="663"/>
      <c r="EK120" s="663"/>
      <c r="EL120" s="663"/>
      <c r="EM120" s="663"/>
      <c r="EN120" s="663"/>
      <c r="EO120" s="663"/>
      <c r="EP120" s="663"/>
      <c r="EQ120" s="663"/>
      <c r="ER120" s="663"/>
      <c r="ES120" s="663"/>
      <c r="ET120" s="663"/>
      <c r="EU120" s="663"/>
      <c r="EV120" s="663"/>
      <c r="EW120" s="663"/>
      <c r="EX120" s="663"/>
      <c r="EY120" s="663"/>
      <c r="EZ120" s="663"/>
      <c r="FA120" s="663"/>
      <c r="FB120" s="663"/>
      <c r="FC120" s="663"/>
      <c r="FD120" s="663"/>
      <c r="FE120" s="663"/>
      <c r="FF120" s="663"/>
      <c r="FG120" s="663"/>
      <c r="FH120" s="663"/>
      <c r="FI120" s="663"/>
      <c r="FJ120" s="663"/>
      <c r="FK120" s="663"/>
      <c r="FL120" s="663"/>
      <c r="FM120" s="663"/>
      <c r="FN120" s="663"/>
      <c r="FO120" s="663"/>
      <c r="FP120" s="663"/>
      <c r="FQ120" s="663"/>
      <c r="FR120" s="663"/>
      <c r="FS120" s="663"/>
      <c r="FT120" s="663"/>
      <c r="FU120" s="663"/>
      <c r="FV120" s="663"/>
      <c r="FW120" s="663"/>
      <c r="FX120" s="663"/>
      <c r="FY120" s="663"/>
      <c r="FZ120" s="663"/>
      <c r="GA120" s="663"/>
      <c r="GB120" s="663"/>
      <c r="GC120" s="663"/>
      <c r="GD120" s="663"/>
      <c r="GE120" s="663"/>
      <c r="GF120" s="663"/>
      <c r="GG120" s="663"/>
      <c r="GH120" s="663"/>
      <c r="GI120" s="663"/>
      <c r="GJ120" s="663"/>
      <c r="GK120" s="663"/>
      <c r="GL120" s="663"/>
      <c r="GM120" s="663"/>
      <c r="GN120" s="663"/>
      <c r="GO120" s="663"/>
      <c r="GP120" s="663"/>
      <c r="GQ120" s="663"/>
      <c r="GR120" s="663"/>
      <c r="GS120" s="663"/>
      <c r="GT120" s="663"/>
      <c r="GU120" s="663"/>
      <c r="GV120" s="663"/>
      <c r="GW120" s="663"/>
      <c r="GX120" s="663"/>
      <c r="GY120" s="663"/>
      <c r="GZ120" s="663"/>
      <c r="HA120" s="663"/>
      <c r="HB120" s="663"/>
      <c r="HC120" s="663"/>
      <c r="HD120" s="663"/>
      <c r="HE120" s="663"/>
      <c r="HF120" s="663"/>
      <c r="HG120" s="663"/>
      <c r="HH120" s="663"/>
      <c r="HI120" s="663"/>
      <c r="HJ120" s="663"/>
      <c r="HK120" s="663"/>
      <c r="HL120" s="663"/>
      <c r="HM120" s="663"/>
      <c r="HN120" s="663"/>
      <c r="HO120" s="663"/>
      <c r="HP120" s="663"/>
      <c r="HQ120" s="663"/>
      <c r="HR120" s="663"/>
      <c r="HS120" s="663"/>
      <c r="HT120" s="663"/>
      <c r="HU120" s="663"/>
      <c r="HV120" s="663"/>
      <c r="HW120" s="663"/>
      <c r="HX120" s="663"/>
      <c r="HY120" s="663"/>
      <c r="HZ120" s="663"/>
      <c r="IA120" s="663"/>
      <c r="IB120" s="663"/>
      <c r="IC120" s="663"/>
      <c r="ID120" s="663"/>
      <c r="IE120" s="663"/>
      <c r="IF120" s="663"/>
      <c r="IG120" s="663"/>
      <c r="IH120" s="663"/>
      <c r="II120" s="663"/>
      <c r="IJ120" s="663"/>
      <c r="IK120" s="663"/>
      <c r="IL120" s="663"/>
      <c r="IM120" s="663"/>
      <c r="IN120" s="663"/>
      <c r="IO120" s="663"/>
      <c r="IP120" s="663"/>
      <c r="IQ120" s="663"/>
      <c r="IR120" s="663"/>
      <c r="IS120" s="663"/>
      <c r="IT120" s="663"/>
      <c r="IU120" s="663"/>
      <c r="IV120" s="663"/>
      <c r="IW120" s="663"/>
      <c r="IX120" s="663"/>
      <c r="IY120" s="663"/>
      <c r="IZ120" s="663"/>
      <c r="JA120" s="663"/>
      <c r="JB120" s="663"/>
      <c r="JC120" s="663"/>
      <c r="JD120" s="663"/>
      <c r="JE120" s="663"/>
      <c r="JF120" s="663"/>
      <c r="JG120" s="663"/>
      <c r="JH120" s="663"/>
      <c r="JI120" s="663"/>
      <c r="JJ120" s="663"/>
      <c r="JK120" s="663"/>
      <c r="JL120" s="663"/>
      <c r="JM120" s="663"/>
      <c r="JN120" s="663"/>
      <c r="JO120" s="663"/>
      <c r="JP120" s="663"/>
      <c r="JQ120" s="663"/>
      <c r="JR120" s="663"/>
      <c r="JS120" s="663"/>
      <c r="JT120" s="663"/>
      <c r="JU120" s="663"/>
      <c r="JV120" s="663"/>
      <c r="JW120" s="663"/>
      <c r="JX120" s="663"/>
      <c r="JY120" s="663"/>
      <c r="JZ120" s="663"/>
      <c r="KA120" s="663"/>
      <c r="KB120" s="663"/>
      <c r="KC120" s="663"/>
      <c r="KD120" s="663"/>
      <c r="KE120" s="663"/>
      <c r="KF120" s="663"/>
      <c r="KG120" s="663"/>
      <c r="KH120" s="663"/>
      <c r="KI120" s="663"/>
      <c r="KJ120" s="663"/>
      <c r="KK120" s="663"/>
      <c r="KL120" s="663"/>
      <c r="KM120" s="663"/>
      <c r="KN120" s="663"/>
      <c r="KO120" s="663"/>
      <c r="KP120" s="663"/>
      <c r="KQ120" s="663"/>
      <c r="KR120" s="663"/>
      <c r="KS120" s="663"/>
      <c r="KT120" s="663"/>
      <c r="KU120" s="663"/>
      <c r="KV120" s="663"/>
      <c r="KW120" s="663"/>
      <c r="KX120" s="663"/>
      <c r="KY120" s="663"/>
      <c r="KZ120" s="663"/>
      <c r="LA120" s="663"/>
      <c r="LB120" s="663"/>
      <c r="LC120" s="663"/>
      <c r="LD120" s="663"/>
      <c r="LE120" s="663"/>
      <c r="LF120" s="663"/>
      <c r="LG120" s="663"/>
      <c r="LH120" s="663"/>
      <c r="LI120" s="663"/>
      <c r="LJ120" s="663"/>
      <c r="LK120" s="663"/>
      <c r="LL120" s="663"/>
      <c r="LM120" s="663"/>
      <c r="LN120" s="663"/>
      <c r="LO120" s="663"/>
      <c r="LP120" s="663"/>
      <c r="LQ120" s="663"/>
      <c r="LR120" s="663"/>
      <c r="LS120" s="663"/>
      <c r="LT120" s="663"/>
      <c r="LU120" s="663"/>
      <c r="LV120" s="663"/>
      <c r="LW120" s="663"/>
      <c r="LX120" s="663"/>
      <c r="LY120" s="663"/>
      <c r="LZ120" s="663"/>
      <c r="MA120" s="663"/>
      <c r="MB120" s="663"/>
      <c r="MC120" s="663"/>
      <c r="MD120" s="663"/>
      <c r="ME120" s="663"/>
      <c r="MF120" s="663"/>
      <c r="MG120" s="663"/>
      <c r="MH120" s="663"/>
      <c r="MI120" s="663"/>
      <c r="MJ120" s="663"/>
      <c r="MK120" s="663"/>
      <c r="ML120" s="663"/>
      <c r="MM120" s="663"/>
      <c r="MN120" s="663"/>
      <c r="MO120" s="663"/>
      <c r="MP120" s="663"/>
      <c r="MQ120" s="663"/>
      <c r="MR120" s="663"/>
      <c r="MS120" s="663"/>
      <c r="MT120" s="663"/>
      <c r="MU120" s="663"/>
      <c r="MV120" s="663"/>
      <c r="MW120" s="663"/>
      <c r="MX120" s="663"/>
      <c r="MY120" s="663"/>
      <c r="MZ120" s="663"/>
      <c r="NA120" s="663"/>
      <c r="NB120" s="663"/>
      <c r="NC120" s="663"/>
      <c r="ND120" s="663"/>
      <c r="NE120" s="663"/>
      <c r="NF120" s="663"/>
      <c r="NG120" s="663"/>
      <c r="NH120" s="663"/>
      <c r="NI120" s="663"/>
      <c r="NJ120" s="663"/>
      <c r="NK120" s="663"/>
      <c r="NL120" s="663"/>
      <c r="NM120" s="663"/>
      <c r="NN120" s="663"/>
      <c r="NO120" s="663"/>
      <c r="NP120" s="663"/>
      <c r="NQ120" s="663"/>
      <c r="NR120" s="663"/>
      <c r="NS120" s="663"/>
      <c r="NT120" s="663"/>
      <c r="NU120" s="663"/>
      <c r="NV120" s="663"/>
      <c r="NW120" s="663"/>
      <c r="NX120" s="663"/>
      <c r="NY120" s="663"/>
      <c r="NZ120" s="663"/>
      <c r="OA120" s="663"/>
      <c r="OB120" s="663"/>
      <c r="OC120" s="663"/>
      <c r="OD120" s="663"/>
      <c r="OE120" s="663"/>
      <c r="OF120" s="663"/>
      <c r="OG120" s="663"/>
      <c r="OH120" s="663"/>
      <c r="OI120" s="663"/>
      <c r="OJ120" s="663"/>
      <c r="OK120" s="663"/>
      <c r="OL120" s="663"/>
      <c r="OM120" s="663"/>
      <c r="ON120" s="663"/>
      <c r="OO120" s="663"/>
      <c r="OP120" s="663"/>
      <c r="OQ120" s="663"/>
      <c r="OR120" s="663"/>
      <c r="OS120" s="663"/>
      <c r="OT120" s="663"/>
      <c r="OU120" s="663"/>
      <c r="OV120" s="663"/>
      <c r="OW120" s="663"/>
      <c r="OX120" s="663"/>
      <c r="OY120" s="663"/>
      <c r="OZ120" s="663"/>
      <c r="PA120" s="663"/>
      <c r="PB120" s="663"/>
      <c r="PC120" s="663"/>
      <c r="PD120" s="663"/>
      <c r="PE120" s="663"/>
      <c r="PF120" s="663"/>
      <c r="PG120" s="663"/>
      <c r="PH120" s="663"/>
      <c r="PI120" s="663"/>
      <c r="PJ120" s="663"/>
      <c r="PK120" s="663"/>
      <c r="PL120" s="663"/>
      <c r="PM120" s="663"/>
      <c r="PN120" s="663"/>
      <c r="PO120" s="663"/>
      <c r="PP120" s="663"/>
      <c r="PQ120" s="663"/>
      <c r="PR120" s="663"/>
      <c r="PS120" s="663"/>
      <c r="PT120" s="663"/>
      <c r="PU120" s="663"/>
      <c r="PV120" s="663"/>
      <c r="PW120" s="663"/>
      <c r="PX120" s="663"/>
      <c r="PY120" s="663"/>
      <c r="PZ120" s="663"/>
      <c r="QA120" s="663"/>
      <c r="QB120" s="663"/>
      <c r="QC120" s="663"/>
      <c r="QD120" s="663"/>
      <c r="QE120" s="663"/>
      <c r="QF120" s="663"/>
      <c r="QG120" s="663"/>
      <c r="QH120" s="663"/>
      <c r="QI120" s="663"/>
      <c r="QJ120" s="663"/>
      <c r="QK120" s="663"/>
      <c r="QL120" s="663"/>
      <c r="QM120" s="663"/>
      <c r="QN120" s="663"/>
      <c r="QO120" s="663"/>
      <c r="QP120" s="663"/>
      <c r="QQ120" s="663"/>
      <c r="QR120" s="663"/>
      <c r="QS120" s="663"/>
      <c r="QT120" s="663"/>
      <c r="QU120" s="663"/>
      <c r="QV120" s="663"/>
      <c r="QW120" s="663"/>
      <c r="QX120" s="663"/>
      <c r="QY120" s="663"/>
      <c r="QZ120" s="663"/>
      <c r="RA120" s="663"/>
      <c r="RB120" s="663"/>
      <c r="RC120" s="663"/>
      <c r="RD120" s="663"/>
      <c r="RE120" s="663"/>
      <c r="RF120" s="663"/>
      <c r="RG120" s="663"/>
      <c r="RH120" s="663"/>
      <c r="RI120" s="663"/>
      <c r="RJ120" s="663"/>
      <c r="RK120" s="663"/>
      <c r="RL120" s="663"/>
      <c r="RM120" s="663"/>
      <c r="RN120" s="663"/>
      <c r="RO120" s="663"/>
      <c r="RP120" s="663"/>
      <c r="RQ120" s="663"/>
      <c r="RR120" s="663"/>
      <c r="RS120" s="663"/>
      <c r="RT120" s="663"/>
      <c r="RU120" s="663"/>
      <c r="RV120" s="663"/>
      <c r="RW120" s="663"/>
      <c r="RX120" s="663"/>
      <c r="RY120" s="663"/>
      <c r="RZ120" s="663"/>
      <c r="SA120" s="663"/>
      <c r="SB120" s="663"/>
      <c r="SC120" s="663"/>
      <c r="SD120" s="663"/>
      <c r="SE120" s="663"/>
      <c r="SF120" s="663"/>
      <c r="SG120" s="663"/>
      <c r="SH120" s="663"/>
      <c r="SI120" s="663"/>
      <c r="SJ120" s="663"/>
      <c r="SK120" s="663"/>
      <c r="SL120" s="663"/>
      <c r="SM120" s="663"/>
      <c r="SN120" s="663"/>
      <c r="SO120" s="663"/>
      <c r="SP120" s="663"/>
      <c r="SQ120" s="663"/>
      <c r="SR120" s="663"/>
      <c r="SS120" s="663"/>
      <c r="ST120" s="663"/>
      <c r="SU120" s="663"/>
      <c r="SV120" s="663"/>
      <c r="SW120" s="663"/>
      <c r="SX120" s="663"/>
      <c r="SY120" s="663"/>
      <c r="SZ120" s="663"/>
      <c r="TA120" s="663"/>
      <c r="TB120" s="663"/>
      <c r="TC120" s="663"/>
      <c r="TD120" s="663"/>
      <c r="TE120" s="663"/>
      <c r="TF120" s="663"/>
      <c r="TG120" s="663"/>
      <c r="TH120" s="663"/>
      <c r="TI120" s="663"/>
      <c r="TJ120" s="663"/>
      <c r="TK120" s="663"/>
      <c r="TL120" s="663"/>
      <c r="TM120" s="663"/>
      <c r="TN120" s="663"/>
      <c r="TO120" s="663"/>
      <c r="TP120" s="663"/>
      <c r="TQ120" s="663"/>
      <c r="TR120" s="663"/>
      <c r="TS120" s="663"/>
      <c r="TT120" s="663"/>
      <c r="TU120" s="663"/>
      <c r="TV120" s="663"/>
      <c r="TW120" s="663"/>
      <c r="TX120" s="663"/>
      <c r="TY120" s="663"/>
      <c r="TZ120" s="663"/>
      <c r="UA120" s="663"/>
      <c r="UB120" s="663"/>
      <c r="UC120" s="663"/>
      <c r="UD120" s="663"/>
      <c r="UE120" s="663"/>
      <c r="UF120" s="663"/>
      <c r="UG120" s="663"/>
      <c r="UH120" s="663"/>
      <c r="UI120" s="663"/>
      <c r="UJ120" s="663"/>
      <c r="UK120" s="663"/>
      <c r="UL120" s="663"/>
      <c r="UM120" s="663"/>
      <c r="UN120" s="663"/>
      <c r="UO120" s="663"/>
      <c r="UP120" s="663"/>
      <c r="UQ120" s="663"/>
      <c r="UR120" s="663"/>
      <c r="US120" s="663"/>
      <c r="UT120" s="663"/>
      <c r="UU120" s="663"/>
      <c r="UV120" s="663"/>
      <c r="UW120" s="663"/>
      <c r="UX120" s="663"/>
      <c r="UY120" s="663"/>
      <c r="UZ120" s="663"/>
      <c r="VA120" s="663"/>
      <c r="VB120" s="663"/>
      <c r="VC120" s="663"/>
      <c r="VD120" s="663"/>
      <c r="VE120" s="663"/>
      <c r="VF120" s="663"/>
      <c r="VG120" s="663"/>
      <c r="VH120" s="663"/>
      <c r="VI120" s="663"/>
      <c r="VJ120" s="663"/>
      <c r="VK120" s="663"/>
      <c r="VL120" s="663"/>
      <c r="VM120" s="663"/>
      <c r="VN120" s="663"/>
      <c r="VO120" s="663"/>
      <c r="VP120" s="663"/>
      <c r="VQ120" s="663"/>
      <c r="VR120" s="663"/>
      <c r="VS120" s="663"/>
      <c r="VT120" s="663"/>
      <c r="VU120" s="663"/>
      <c r="VV120" s="663"/>
      <c r="VW120" s="663"/>
      <c r="VX120" s="663"/>
      <c r="VY120" s="663"/>
      <c r="VZ120" s="663"/>
      <c r="WA120" s="663"/>
      <c r="WB120" s="663"/>
      <c r="WC120" s="663"/>
      <c r="WD120" s="663"/>
      <c r="WE120" s="663"/>
      <c r="WF120" s="663"/>
      <c r="WG120" s="663"/>
      <c r="WH120" s="663"/>
      <c r="WI120" s="663"/>
      <c r="WJ120" s="663"/>
      <c r="WK120" s="663"/>
      <c r="WL120" s="663"/>
      <c r="WM120" s="663"/>
      <c r="WN120" s="663"/>
      <c r="WO120" s="663"/>
      <c r="WP120" s="663"/>
      <c r="WQ120" s="663"/>
      <c r="WR120" s="663"/>
      <c r="WS120" s="663"/>
      <c r="WT120" s="663"/>
      <c r="WU120" s="663"/>
      <c r="WV120" s="663"/>
      <c r="WW120" s="663"/>
      <c r="WX120" s="663"/>
      <c r="WY120" s="663"/>
      <c r="WZ120" s="663"/>
      <c r="XA120" s="663"/>
      <c r="XB120" s="663"/>
      <c r="XC120" s="663"/>
      <c r="XD120" s="663"/>
      <c r="XE120" s="663"/>
      <c r="XF120" s="663"/>
      <c r="XG120" s="663"/>
      <c r="XH120" s="663"/>
      <c r="XI120" s="663"/>
      <c r="XJ120" s="663"/>
      <c r="XK120" s="663"/>
      <c r="XL120" s="663"/>
      <c r="XM120" s="663"/>
      <c r="XN120" s="663"/>
      <c r="XO120" s="663"/>
      <c r="XP120" s="663"/>
      <c r="XQ120" s="663"/>
      <c r="XR120" s="663"/>
      <c r="XS120" s="663"/>
      <c r="XT120" s="663"/>
      <c r="XU120" s="663"/>
      <c r="XV120" s="663"/>
      <c r="XW120" s="663"/>
      <c r="XX120" s="663"/>
      <c r="XY120" s="663"/>
      <c r="XZ120" s="663"/>
      <c r="YA120" s="663"/>
      <c r="YB120" s="663"/>
      <c r="YC120" s="663"/>
      <c r="YD120" s="663"/>
      <c r="YE120" s="663"/>
      <c r="YF120" s="663"/>
      <c r="YG120" s="663"/>
      <c r="YH120" s="663"/>
      <c r="YI120" s="663"/>
      <c r="YJ120" s="663"/>
      <c r="YK120" s="663"/>
      <c r="YL120" s="663"/>
      <c r="YM120" s="663"/>
      <c r="YN120" s="663"/>
      <c r="YO120" s="663"/>
      <c r="YP120" s="663"/>
      <c r="YQ120" s="663"/>
      <c r="YR120" s="663"/>
      <c r="YS120" s="663"/>
      <c r="YT120" s="663"/>
      <c r="YU120" s="663"/>
      <c r="YV120" s="663"/>
      <c r="YW120" s="663"/>
      <c r="YX120" s="663"/>
      <c r="YY120" s="663"/>
      <c r="YZ120" s="663"/>
      <c r="ZA120" s="663"/>
      <c r="ZB120" s="663"/>
      <c r="ZC120" s="663"/>
      <c r="ZD120" s="663"/>
      <c r="ZE120" s="663"/>
      <c r="ZF120" s="663"/>
      <c r="ZG120" s="663"/>
      <c r="ZH120" s="663"/>
      <c r="ZI120" s="663"/>
      <c r="ZJ120" s="663"/>
      <c r="ZK120" s="663"/>
      <c r="ZL120" s="663"/>
      <c r="ZM120" s="663"/>
      <c r="ZN120" s="663"/>
      <c r="ZO120" s="663"/>
      <c r="ZP120" s="663"/>
      <c r="ZQ120" s="663"/>
      <c r="ZR120" s="663"/>
      <c r="ZS120" s="663"/>
      <c r="ZT120" s="663"/>
      <c r="ZU120" s="663"/>
      <c r="ZV120" s="663"/>
      <c r="ZW120" s="663"/>
      <c r="ZX120" s="663"/>
      <c r="ZY120" s="663"/>
      <c r="ZZ120" s="663"/>
      <c r="AAA120" s="663"/>
      <c r="AAB120" s="663"/>
      <c r="AAC120" s="663"/>
      <c r="AAD120" s="663"/>
      <c r="AAE120" s="663"/>
      <c r="AAF120" s="663"/>
      <c r="AAG120" s="663"/>
      <c r="AAH120" s="663"/>
      <c r="AAI120" s="663"/>
      <c r="AAJ120" s="663"/>
      <c r="AAK120" s="663"/>
      <c r="AAL120" s="663"/>
      <c r="AAM120" s="663"/>
      <c r="AAN120" s="663"/>
      <c r="AAO120" s="663"/>
      <c r="AAP120" s="663"/>
      <c r="AAQ120" s="663"/>
      <c r="AAR120" s="663"/>
      <c r="AAS120" s="663"/>
      <c r="AAT120" s="663"/>
      <c r="AAU120" s="663"/>
      <c r="AAV120" s="663"/>
      <c r="AAW120" s="663"/>
      <c r="AAX120" s="663"/>
      <c r="AAY120" s="663"/>
      <c r="AAZ120" s="663"/>
      <c r="ABA120" s="663"/>
      <c r="ABB120" s="663"/>
      <c r="ABC120" s="663"/>
      <c r="ABD120" s="663"/>
      <c r="ABE120" s="663"/>
      <c r="ABF120" s="663"/>
      <c r="ABG120" s="663"/>
      <c r="ABH120" s="663"/>
      <c r="ABI120" s="663"/>
      <c r="ABJ120" s="663"/>
      <c r="ABK120" s="663"/>
      <c r="ABL120" s="663"/>
      <c r="ABM120" s="663"/>
      <c r="ABN120" s="663"/>
      <c r="ABO120" s="663"/>
      <c r="ABP120" s="663"/>
      <c r="ABQ120" s="663"/>
      <c r="ABR120" s="663"/>
      <c r="ABS120" s="663"/>
      <c r="ABT120" s="663"/>
      <c r="ABU120" s="663"/>
      <c r="ABV120" s="663"/>
      <c r="ABW120" s="663"/>
      <c r="ABX120" s="663"/>
      <c r="ABY120" s="663"/>
      <c r="ABZ120" s="663"/>
      <c r="ACA120" s="663"/>
      <c r="ACB120" s="663"/>
      <c r="ACC120" s="663"/>
      <c r="ACD120" s="663"/>
      <c r="ACE120" s="663"/>
      <c r="ACF120" s="663"/>
      <c r="ACG120" s="663"/>
      <c r="ACH120" s="663"/>
      <c r="ACI120" s="663"/>
      <c r="ACJ120" s="663"/>
      <c r="ACK120" s="663"/>
      <c r="ACL120" s="663"/>
      <c r="ACM120" s="663"/>
      <c r="ACN120" s="663"/>
      <c r="ACO120" s="663"/>
      <c r="ACP120" s="663"/>
      <c r="ACQ120" s="663"/>
      <c r="ACR120" s="663"/>
      <c r="ACS120" s="663"/>
      <c r="ACT120" s="663"/>
      <c r="ACU120" s="663"/>
      <c r="ACV120" s="663"/>
      <c r="ACW120" s="663"/>
      <c r="ACX120" s="663"/>
      <c r="ACY120" s="663"/>
      <c r="ACZ120" s="663"/>
      <c r="ADA120" s="663"/>
      <c r="ADB120" s="663"/>
      <c r="ADC120" s="663"/>
      <c r="ADD120" s="663"/>
      <c r="ADE120" s="663"/>
      <c r="ADF120" s="663"/>
      <c r="ADG120" s="663"/>
      <c r="ADH120" s="663"/>
      <c r="ADI120" s="663"/>
      <c r="ADJ120" s="663"/>
      <c r="ADK120" s="663"/>
      <c r="ADL120" s="663"/>
      <c r="ADM120" s="663"/>
      <c r="ADN120" s="663"/>
      <c r="ADO120" s="663"/>
      <c r="ADP120" s="663"/>
      <c r="ADQ120" s="663"/>
      <c r="ADR120" s="663"/>
      <c r="ADS120" s="663"/>
      <c r="ADT120" s="663"/>
      <c r="ADU120" s="663"/>
      <c r="ADV120" s="663"/>
      <c r="ADW120" s="663"/>
      <c r="ADX120" s="663"/>
      <c r="ADY120" s="663"/>
      <c r="ADZ120" s="663"/>
      <c r="AEA120" s="663"/>
      <c r="AEB120" s="663"/>
      <c r="AEC120" s="663"/>
      <c r="AED120" s="663"/>
      <c r="AEE120" s="663"/>
      <c r="AEF120" s="663"/>
      <c r="AEG120" s="663"/>
      <c r="AEH120" s="663"/>
      <c r="AEI120" s="663"/>
      <c r="AEJ120" s="663"/>
      <c r="AEK120" s="663"/>
      <c r="AEL120" s="663"/>
      <c r="AEM120" s="663"/>
      <c r="AEN120" s="663"/>
      <c r="AEO120" s="663"/>
      <c r="AEP120" s="663"/>
      <c r="AEQ120" s="663"/>
      <c r="AER120" s="663"/>
      <c r="AES120" s="663"/>
      <c r="AET120" s="663"/>
      <c r="AEU120" s="663"/>
      <c r="AEV120" s="663"/>
      <c r="AEW120" s="663"/>
      <c r="AEX120" s="663"/>
      <c r="AEY120" s="663"/>
      <c r="AEZ120" s="663"/>
      <c r="AFA120" s="663"/>
      <c r="AFB120" s="663"/>
      <c r="AFC120" s="663"/>
      <c r="AFD120" s="663"/>
      <c r="AFE120" s="663"/>
      <c r="AFF120" s="663"/>
      <c r="AFG120" s="663"/>
      <c r="AFH120" s="663"/>
      <c r="AFI120" s="663"/>
      <c r="AFJ120" s="663"/>
      <c r="AFK120" s="663"/>
      <c r="AFL120" s="663"/>
      <c r="AFM120" s="663"/>
      <c r="AFN120" s="663"/>
      <c r="AFO120" s="663"/>
      <c r="AFP120" s="663"/>
      <c r="AFQ120" s="663"/>
      <c r="AFR120" s="663"/>
      <c r="AFS120" s="663"/>
      <c r="AFT120" s="663"/>
      <c r="AFU120" s="663"/>
      <c r="AFV120" s="663"/>
      <c r="AFW120" s="663"/>
      <c r="AFX120" s="663"/>
      <c r="AFY120" s="663"/>
      <c r="AFZ120" s="663"/>
      <c r="AGA120" s="663"/>
      <c r="AGB120" s="663"/>
      <c r="AGC120" s="663"/>
      <c r="AGD120" s="663"/>
      <c r="AGE120" s="663"/>
      <c r="AGF120" s="663"/>
      <c r="AGG120" s="663"/>
      <c r="AGH120" s="663"/>
      <c r="AGI120" s="663"/>
      <c r="AGJ120" s="663"/>
      <c r="AGK120" s="663"/>
      <c r="AGL120" s="663"/>
      <c r="AGM120" s="663"/>
      <c r="AGN120" s="663"/>
      <c r="AGO120" s="663"/>
      <c r="AGP120" s="663"/>
      <c r="AGQ120" s="663"/>
      <c r="AGR120" s="663"/>
      <c r="AGS120" s="663"/>
      <c r="AGT120" s="663"/>
      <c r="AGU120" s="663"/>
      <c r="AGV120" s="663"/>
      <c r="AGW120" s="663"/>
      <c r="AGX120" s="663"/>
      <c r="AGY120" s="663"/>
      <c r="AGZ120" s="663"/>
      <c r="AHA120" s="663"/>
      <c r="AHB120" s="663"/>
      <c r="AHC120" s="663"/>
      <c r="AHD120" s="663"/>
      <c r="AHE120" s="663"/>
      <c r="AHF120" s="663"/>
      <c r="AHG120" s="663"/>
      <c r="AHH120" s="663"/>
      <c r="AHI120" s="663"/>
      <c r="AHJ120" s="663"/>
      <c r="AHK120" s="663"/>
      <c r="AHL120" s="663"/>
      <c r="AHM120" s="663"/>
      <c r="AHN120" s="663"/>
      <c r="AHO120" s="663"/>
      <c r="AHP120" s="663"/>
      <c r="AHQ120" s="663"/>
      <c r="AHR120" s="663"/>
      <c r="AHS120" s="663"/>
      <c r="AHT120" s="663"/>
      <c r="AHU120" s="663"/>
      <c r="AHV120" s="663"/>
      <c r="AHW120" s="663"/>
      <c r="AHX120" s="663"/>
      <c r="AHY120" s="663"/>
      <c r="AHZ120" s="663"/>
      <c r="AIA120" s="663"/>
      <c r="AIB120" s="663"/>
      <c r="AIC120" s="663"/>
      <c r="AID120" s="663"/>
      <c r="AIE120" s="663"/>
      <c r="AIF120" s="663"/>
      <c r="AIG120" s="663"/>
      <c r="AIH120" s="663"/>
      <c r="AII120" s="663"/>
      <c r="AIJ120" s="663"/>
      <c r="AIK120" s="663"/>
      <c r="AIL120" s="663"/>
      <c r="AIM120" s="663"/>
      <c r="AIN120" s="663"/>
      <c r="AIO120" s="663"/>
      <c r="AIP120" s="663"/>
      <c r="AIQ120" s="663"/>
      <c r="AIR120" s="663"/>
      <c r="AIS120" s="663"/>
      <c r="AIT120" s="663"/>
      <c r="AIU120" s="663"/>
      <c r="AIV120" s="663"/>
      <c r="AIW120" s="663"/>
      <c r="AIX120" s="663"/>
      <c r="AIY120" s="663"/>
      <c r="AIZ120" s="663"/>
      <c r="AJA120" s="663"/>
      <c r="AJB120" s="663"/>
      <c r="AJC120" s="663"/>
      <c r="AJD120" s="663"/>
      <c r="AJE120" s="663"/>
      <c r="AJF120" s="663"/>
      <c r="AJG120" s="663"/>
      <c r="AJH120" s="663"/>
      <c r="AJI120" s="663"/>
      <c r="AJJ120" s="663"/>
      <c r="AJK120" s="663"/>
      <c r="AJL120" s="663"/>
      <c r="AJM120" s="663"/>
      <c r="AJN120" s="663"/>
      <c r="AJO120" s="663"/>
      <c r="AJP120" s="663"/>
      <c r="AJQ120" s="663"/>
      <c r="AJR120" s="663"/>
      <c r="AJS120" s="663"/>
      <c r="AJT120" s="663"/>
      <c r="AJU120" s="663"/>
      <c r="AJV120" s="663"/>
      <c r="AJW120" s="663"/>
      <c r="AJX120" s="663"/>
      <c r="AJY120" s="663"/>
      <c r="AJZ120" s="663"/>
      <c r="AKA120" s="663"/>
      <c r="AKB120" s="663"/>
      <c r="AKC120" s="663"/>
      <c r="AKD120" s="663"/>
      <c r="AKE120" s="663"/>
      <c r="AKF120" s="663"/>
      <c r="AKG120" s="663"/>
      <c r="AKH120" s="663"/>
      <c r="AKI120" s="663"/>
      <c r="AKJ120" s="663"/>
      <c r="AKK120" s="663"/>
      <c r="AKL120" s="663"/>
      <c r="AKM120" s="663"/>
      <c r="AKN120" s="663"/>
      <c r="AKO120" s="663"/>
      <c r="AKP120" s="663"/>
      <c r="AKQ120" s="663"/>
      <c r="AKR120" s="663"/>
      <c r="AKS120" s="663"/>
      <c r="AKT120" s="663"/>
      <c r="AKU120" s="663"/>
      <c r="AKV120" s="663"/>
      <c r="AKW120" s="663"/>
      <c r="AKX120" s="663"/>
      <c r="AKY120" s="663"/>
      <c r="AKZ120" s="663"/>
      <c r="ALA120" s="663"/>
      <c r="ALB120" s="663"/>
      <c r="ALC120" s="663"/>
      <c r="ALD120" s="663"/>
      <c r="ALE120" s="663"/>
      <c r="ALF120" s="663"/>
      <c r="ALG120" s="663"/>
      <c r="ALH120" s="663"/>
      <c r="ALI120" s="663"/>
      <c r="ALJ120" s="663"/>
      <c r="ALK120" s="663"/>
      <c r="ALL120" s="663"/>
      <c r="ALM120" s="663"/>
      <c r="ALN120" s="663"/>
      <c r="ALO120" s="663"/>
      <c r="ALP120" s="663"/>
      <c r="ALQ120" s="663"/>
      <c r="ALR120" s="663"/>
      <c r="ALS120" s="663"/>
      <c r="ALT120" s="663"/>
      <c r="ALU120" s="663"/>
      <c r="ALV120" s="663"/>
      <c r="ALW120" s="663"/>
      <c r="ALX120" s="663"/>
      <c r="ALY120" s="663"/>
      <c r="ALZ120" s="663"/>
      <c r="AMA120" s="663"/>
      <c r="AMB120" s="663"/>
      <c r="AMC120" s="663"/>
      <c r="AMD120" s="663"/>
      <c r="AME120" s="663"/>
      <c r="AMF120" s="663"/>
      <c r="AMG120" s="663"/>
      <c r="AMH120" s="663"/>
      <c r="AMI120" s="663"/>
      <c r="AMJ120" s="663"/>
      <c r="AMK120" s="663"/>
      <c r="AML120" s="663"/>
      <c r="AMM120" s="663"/>
      <c r="AMN120" s="663"/>
      <c r="AMO120" s="663"/>
      <c r="AMP120" s="663"/>
      <c r="AMQ120" s="663"/>
      <c r="AMR120" s="663"/>
      <c r="AMS120" s="663"/>
      <c r="AMT120" s="663"/>
      <c r="AMU120" s="663"/>
      <c r="AMV120" s="663"/>
      <c r="AMW120" s="663"/>
      <c r="AMX120" s="663"/>
      <c r="AMY120" s="663"/>
      <c r="AMZ120" s="663"/>
      <c r="ANA120" s="663"/>
      <c r="ANB120" s="663"/>
      <c r="ANC120" s="663"/>
      <c r="AND120" s="663"/>
      <c r="ANE120" s="663"/>
      <c r="ANF120" s="663"/>
      <c r="ANG120" s="663"/>
      <c r="ANH120" s="663"/>
      <c r="ANI120" s="663"/>
      <c r="ANJ120" s="663"/>
      <c r="ANK120" s="663"/>
      <c r="ANL120" s="663"/>
      <c r="ANM120" s="663"/>
      <c r="ANN120" s="663"/>
      <c r="ANO120" s="663"/>
      <c r="ANP120" s="663"/>
      <c r="ANQ120" s="663"/>
      <c r="ANR120" s="663"/>
      <c r="ANS120" s="663"/>
      <c r="ANT120" s="663"/>
      <c r="ANU120" s="663"/>
      <c r="ANV120" s="663"/>
      <c r="ANW120" s="663"/>
      <c r="ANX120" s="663"/>
      <c r="ANY120" s="663"/>
      <c r="ANZ120" s="663"/>
      <c r="AOA120" s="663"/>
      <c r="AOB120" s="663"/>
      <c r="AOC120" s="663"/>
      <c r="AOD120" s="663"/>
      <c r="AOE120" s="663"/>
      <c r="AOF120" s="663"/>
      <c r="AOG120" s="663"/>
      <c r="AOH120" s="663"/>
      <c r="AOI120" s="663"/>
      <c r="AOJ120" s="663"/>
      <c r="AOK120" s="663"/>
      <c r="AOL120" s="663"/>
      <c r="AOM120" s="663"/>
      <c r="AON120" s="663"/>
      <c r="AOO120" s="663"/>
      <c r="AOP120" s="663"/>
      <c r="AOQ120" s="663"/>
      <c r="AOR120" s="663"/>
      <c r="AOS120" s="663"/>
      <c r="AOT120" s="663"/>
      <c r="AOU120" s="663"/>
      <c r="AOV120" s="663"/>
      <c r="AOW120" s="663"/>
      <c r="AOX120" s="663"/>
      <c r="AOY120" s="663"/>
      <c r="AOZ120" s="663"/>
      <c r="APA120" s="663"/>
      <c r="APB120" s="663"/>
      <c r="APC120" s="663"/>
      <c r="APD120" s="663"/>
      <c r="APE120" s="663"/>
      <c r="APF120" s="663"/>
      <c r="APG120" s="663"/>
      <c r="APH120" s="663"/>
      <c r="API120" s="663"/>
      <c r="APJ120" s="663"/>
      <c r="APK120" s="663"/>
      <c r="APL120" s="663"/>
      <c r="APM120" s="663"/>
      <c r="APN120" s="663"/>
      <c r="APO120" s="663"/>
      <c r="APP120" s="663"/>
      <c r="APQ120" s="663"/>
      <c r="APR120" s="663"/>
      <c r="APS120" s="663"/>
      <c r="APT120" s="663"/>
      <c r="APU120" s="663"/>
      <c r="APV120" s="663"/>
      <c r="APW120" s="663"/>
      <c r="APX120" s="663"/>
      <c r="APY120" s="663"/>
      <c r="APZ120" s="663"/>
      <c r="AQA120" s="663"/>
      <c r="AQB120" s="663"/>
      <c r="AQC120" s="663"/>
      <c r="AQD120" s="663"/>
      <c r="AQE120" s="663"/>
      <c r="AQF120" s="663"/>
      <c r="AQG120" s="663"/>
      <c r="AQH120" s="663"/>
      <c r="AQI120" s="663"/>
      <c r="AQJ120" s="663"/>
      <c r="AQK120" s="663"/>
      <c r="AQL120" s="663"/>
      <c r="AQM120" s="663"/>
      <c r="AQN120" s="663"/>
      <c r="AQO120" s="663"/>
      <c r="AQP120" s="663"/>
      <c r="AQQ120" s="663"/>
      <c r="AQR120" s="663"/>
      <c r="AQS120" s="663"/>
      <c r="AQT120" s="663"/>
      <c r="AQU120" s="663"/>
      <c r="AQV120" s="663"/>
      <c r="AQW120" s="663"/>
      <c r="AQX120" s="663"/>
      <c r="AQY120" s="663"/>
      <c r="AQZ120" s="663"/>
      <c r="ARA120" s="663"/>
      <c r="ARB120" s="663"/>
      <c r="ARC120" s="663"/>
      <c r="ARD120" s="663"/>
      <c r="ARE120" s="663"/>
      <c r="ARF120" s="663"/>
      <c r="ARG120" s="663"/>
      <c r="ARH120" s="663"/>
      <c r="ARI120" s="663"/>
      <c r="ARJ120" s="663"/>
      <c r="ARK120" s="663"/>
      <c r="ARL120" s="663"/>
      <c r="ARM120" s="663"/>
      <c r="ARN120" s="663"/>
      <c r="ARO120" s="663"/>
      <c r="ARP120" s="663"/>
      <c r="ARQ120" s="663"/>
      <c r="ARR120" s="663"/>
      <c r="ARS120" s="663"/>
      <c r="ART120" s="663"/>
      <c r="ARU120" s="663"/>
      <c r="ARV120" s="663"/>
      <c r="ARW120" s="663"/>
      <c r="ARX120" s="663"/>
      <c r="ARY120" s="663"/>
      <c r="ARZ120" s="663"/>
      <c r="ASA120" s="663"/>
      <c r="ASB120" s="663"/>
      <c r="ASC120" s="663"/>
      <c r="ASD120" s="663"/>
      <c r="ASE120" s="663"/>
      <c r="ASF120" s="663"/>
      <c r="ASG120" s="663"/>
      <c r="ASH120" s="663"/>
      <c r="ASI120" s="663"/>
      <c r="ASJ120" s="663"/>
      <c r="ASK120" s="663"/>
      <c r="ASL120" s="663"/>
      <c r="ASM120" s="663"/>
      <c r="ASN120" s="663"/>
      <c r="ASO120" s="663"/>
      <c r="ASP120" s="663"/>
      <c r="ASQ120" s="663"/>
      <c r="ASR120" s="663"/>
      <c r="ASS120" s="663"/>
      <c r="AST120" s="663"/>
      <c r="ASU120" s="663"/>
      <c r="ASV120" s="663"/>
      <c r="ASW120" s="663"/>
      <c r="ASX120" s="663"/>
      <c r="ASY120" s="663"/>
      <c r="ASZ120" s="663"/>
      <c r="ATA120" s="663"/>
      <c r="ATB120" s="663"/>
      <c r="ATC120" s="663"/>
      <c r="ATD120" s="663"/>
      <c r="ATE120" s="663"/>
      <c r="ATF120" s="663"/>
      <c r="ATG120" s="663"/>
      <c r="ATH120" s="663"/>
      <c r="ATI120" s="663"/>
      <c r="ATJ120" s="663"/>
      <c r="ATK120" s="663"/>
      <c r="ATL120" s="663"/>
      <c r="ATM120" s="663"/>
      <c r="ATN120" s="663"/>
      <c r="ATO120" s="663"/>
      <c r="ATP120" s="663"/>
      <c r="ATQ120" s="663"/>
      <c r="ATR120" s="663"/>
      <c r="ATS120" s="663"/>
      <c r="ATT120" s="663"/>
      <c r="ATU120" s="663"/>
      <c r="ATV120" s="663"/>
      <c r="ATW120" s="663"/>
      <c r="ATX120" s="663"/>
      <c r="ATY120" s="663"/>
      <c r="ATZ120" s="663"/>
      <c r="AUA120" s="663"/>
      <c r="AUB120" s="663"/>
      <c r="AUC120" s="663"/>
      <c r="AUD120" s="663"/>
      <c r="AUE120" s="663"/>
      <c r="AUF120" s="663"/>
      <c r="AUG120" s="663"/>
      <c r="AUH120" s="663"/>
      <c r="AUI120" s="663"/>
      <c r="AUJ120" s="663"/>
      <c r="AUK120" s="663"/>
      <c r="AUL120" s="663"/>
      <c r="AUM120" s="663"/>
      <c r="AUN120" s="663"/>
      <c r="AUO120" s="663"/>
      <c r="AUP120" s="663"/>
      <c r="AUQ120" s="663"/>
      <c r="AUR120" s="663"/>
      <c r="AUS120" s="663"/>
      <c r="AUT120" s="663"/>
      <c r="AUU120" s="663"/>
      <c r="AUV120" s="663"/>
      <c r="AUW120" s="663"/>
      <c r="AUX120" s="663"/>
      <c r="AUY120" s="663"/>
      <c r="AUZ120" s="663"/>
      <c r="AVA120" s="663"/>
      <c r="AVB120" s="663"/>
      <c r="AVC120" s="663"/>
      <c r="AVD120" s="663"/>
      <c r="AVE120" s="663"/>
      <c r="AVF120" s="663"/>
      <c r="AVG120" s="663"/>
      <c r="AVH120" s="663"/>
      <c r="AVI120" s="663"/>
      <c r="AVJ120" s="663"/>
      <c r="AVK120" s="663"/>
      <c r="AVL120" s="663"/>
      <c r="AVM120" s="663"/>
      <c r="AVN120" s="663"/>
      <c r="AVO120" s="663"/>
      <c r="AVP120" s="663"/>
      <c r="AVQ120" s="663"/>
      <c r="AVR120" s="663"/>
      <c r="AVS120" s="663"/>
      <c r="AVT120" s="663"/>
      <c r="AVU120" s="663"/>
      <c r="AVV120" s="663"/>
      <c r="AVW120" s="663"/>
      <c r="AVX120" s="663"/>
      <c r="AVY120" s="663"/>
      <c r="AVZ120" s="663"/>
      <c r="AWA120" s="663"/>
      <c r="AWB120" s="663"/>
      <c r="AWC120" s="663"/>
      <c r="AWD120" s="663"/>
      <c r="AWE120" s="663"/>
      <c r="AWF120" s="663"/>
      <c r="AWG120" s="663"/>
      <c r="AWH120" s="663"/>
      <c r="AWI120" s="663"/>
      <c r="AWJ120" s="663"/>
      <c r="AWK120" s="663"/>
      <c r="AWL120" s="663"/>
      <c r="AWM120" s="663"/>
      <c r="AWN120" s="663"/>
      <c r="AWO120" s="663"/>
      <c r="AWP120" s="663"/>
      <c r="AWQ120" s="663"/>
      <c r="AWR120" s="663"/>
      <c r="AWS120" s="663"/>
      <c r="AWT120" s="663"/>
      <c r="AWU120" s="663"/>
      <c r="AWV120" s="663"/>
      <c r="AWW120" s="663"/>
      <c r="AWX120" s="663"/>
      <c r="AWY120" s="663"/>
      <c r="AWZ120" s="663"/>
      <c r="AXA120" s="663"/>
      <c r="AXB120" s="663"/>
      <c r="AXC120" s="663"/>
      <c r="AXD120" s="663"/>
      <c r="AXE120" s="663"/>
      <c r="AXF120" s="663"/>
      <c r="AXG120" s="663"/>
      <c r="AXH120" s="663"/>
      <c r="AXI120" s="663"/>
      <c r="AXJ120" s="663"/>
      <c r="AXK120" s="663"/>
      <c r="AXL120" s="663"/>
      <c r="AXM120" s="663"/>
      <c r="AXN120" s="663"/>
      <c r="AXO120" s="663"/>
      <c r="AXP120" s="663"/>
      <c r="AXQ120" s="663"/>
      <c r="AXR120" s="663"/>
      <c r="AXS120" s="663"/>
      <c r="AXT120" s="663"/>
      <c r="AXU120" s="663"/>
      <c r="AXV120" s="663"/>
      <c r="AXW120" s="663"/>
      <c r="AXX120" s="663"/>
      <c r="AXY120" s="663"/>
      <c r="AXZ120" s="663"/>
      <c r="AYA120" s="663"/>
      <c r="AYB120" s="663"/>
      <c r="AYC120" s="663"/>
      <c r="AYD120" s="663"/>
      <c r="AYE120" s="663"/>
      <c r="AYF120" s="663"/>
      <c r="AYG120" s="663"/>
      <c r="AYH120" s="663"/>
      <c r="AYI120" s="663"/>
      <c r="AYJ120" s="663"/>
      <c r="AYK120" s="663"/>
      <c r="AYL120" s="663"/>
      <c r="AYM120" s="663"/>
      <c r="AYN120" s="663"/>
      <c r="AYO120" s="663"/>
      <c r="AYP120" s="663"/>
      <c r="AYQ120" s="663"/>
      <c r="AYR120" s="663"/>
      <c r="AYS120" s="663"/>
      <c r="AYT120" s="663"/>
      <c r="AYU120" s="663"/>
      <c r="AYV120" s="663"/>
      <c r="AYW120" s="663"/>
      <c r="AYX120" s="663"/>
      <c r="AYY120" s="663"/>
      <c r="AYZ120" s="663"/>
      <c r="AZA120" s="663"/>
      <c r="AZB120" s="663"/>
      <c r="AZC120" s="663"/>
      <c r="AZD120" s="663"/>
      <c r="AZE120" s="663"/>
      <c r="AZF120" s="663"/>
      <c r="AZG120" s="663"/>
      <c r="AZH120" s="663"/>
      <c r="AZI120" s="663"/>
      <c r="AZJ120" s="663"/>
      <c r="AZK120" s="663"/>
      <c r="AZL120" s="663"/>
      <c r="AZM120" s="663"/>
      <c r="AZN120" s="663"/>
      <c r="AZO120" s="663"/>
      <c r="AZP120" s="663"/>
      <c r="AZQ120" s="663"/>
      <c r="AZR120" s="663"/>
      <c r="AZS120" s="663"/>
      <c r="AZT120" s="663"/>
      <c r="AZU120" s="663"/>
      <c r="AZV120" s="663"/>
      <c r="AZW120" s="663"/>
      <c r="AZX120" s="663"/>
      <c r="AZY120" s="663"/>
      <c r="AZZ120" s="663"/>
      <c r="BAA120" s="663"/>
      <c r="BAB120" s="663"/>
      <c r="BAC120" s="663"/>
      <c r="BAD120" s="663"/>
      <c r="BAE120" s="663"/>
      <c r="BAF120" s="663"/>
      <c r="BAG120" s="663"/>
      <c r="BAH120" s="663"/>
      <c r="BAI120" s="663"/>
      <c r="BAJ120" s="663"/>
      <c r="BAK120" s="663"/>
      <c r="BAL120" s="663"/>
      <c r="BAM120" s="663"/>
      <c r="BAN120" s="663"/>
    </row>
    <row r="121" spans="1:1392" s="685" customFormat="1" ht="24.75" customHeight="1" thickTop="1" thickBot="1">
      <c r="A121" s="696" t="s">
        <v>793</v>
      </c>
      <c r="B121" s="697" t="s">
        <v>382</v>
      </c>
      <c r="C121" s="697" t="s">
        <v>434</v>
      </c>
      <c r="D121" s="697" t="s">
        <v>434</v>
      </c>
      <c r="E121" s="697"/>
      <c r="F121" s="697"/>
      <c r="G121" s="697"/>
      <c r="H121" s="698" t="s">
        <v>2258</v>
      </c>
      <c r="I121" s="682">
        <v>554228879.98000002</v>
      </c>
      <c r="J121" s="682">
        <v>554228880</v>
      </c>
      <c r="K121" s="682">
        <v>105922000</v>
      </c>
      <c r="L121" s="682">
        <v>66565200</v>
      </c>
      <c r="M121" s="682"/>
      <c r="N121" s="682"/>
      <c r="O121" s="682"/>
      <c r="P121" s="682"/>
      <c r="Q121" s="682"/>
      <c r="R121" s="682"/>
      <c r="S121" s="682"/>
      <c r="T121" s="682"/>
      <c r="U121" s="682"/>
      <c r="V121" s="682"/>
      <c r="W121" s="682"/>
      <c r="X121" s="682"/>
      <c r="Y121" s="683">
        <f t="shared" si="46"/>
        <v>554228879.98000002</v>
      </c>
      <c r="Z121" s="683">
        <f t="shared" si="46"/>
        <v>554228880</v>
      </c>
      <c r="AA121" s="683">
        <f t="shared" si="46"/>
        <v>105922000</v>
      </c>
      <c r="AB121" s="683">
        <f t="shared" si="45"/>
        <v>66565200</v>
      </c>
      <c r="AC121" s="684"/>
      <c r="AD121" s="662"/>
      <c r="AE121" s="662"/>
      <c r="AF121" s="662"/>
      <c r="AG121" s="662"/>
      <c r="AH121" s="662"/>
      <c r="AI121" s="662"/>
      <c r="AJ121" s="662"/>
      <c r="AK121" s="662"/>
      <c r="AL121" s="662"/>
      <c r="AM121" s="662"/>
      <c r="AN121" s="662"/>
      <c r="AO121" s="662"/>
      <c r="AP121" s="662"/>
      <c r="AQ121" s="662"/>
      <c r="AR121" s="662"/>
      <c r="AS121" s="662"/>
      <c r="AT121" s="662"/>
      <c r="AU121" s="662"/>
      <c r="AV121" s="662"/>
      <c r="AW121" s="663"/>
      <c r="AX121" s="663"/>
      <c r="AY121" s="663"/>
      <c r="AZ121" s="663"/>
      <c r="BA121" s="663"/>
      <c r="BB121" s="663"/>
      <c r="BC121" s="663"/>
      <c r="BD121" s="663"/>
      <c r="BE121" s="663"/>
      <c r="BF121" s="663"/>
      <c r="BG121" s="663"/>
      <c r="BH121" s="663"/>
      <c r="BI121" s="663"/>
      <c r="BJ121" s="663"/>
      <c r="BK121" s="663"/>
      <c r="BL121" s="663"/>
      <c r="BM121" s="663"/>
      <c r="BN121" s="663"/>
      <c r="BO121" s="663"/>
      <c r="BP121" s="663"/>
      <c r="BQ121" s="663"/>
      <c r="BR121" s="663"/>
      <c r="BS121" s="663"/>
      <c r="BT121" s="663"/>
      <c r="BU121" s="663"/>
      <c r="BV121" s="663"/>
      <c r="BW121" s="663"/>
      <c r="BX121" s="663"/>
      <c r="BY121" s="663"/>
      <c r="BZ121" s="663"/>
      <c r="CA121" s="663"/>
      <c r="CB121" s="663"/>
      <c r="CC121" s="663"/>
      <c r="CD121" s="663"/>
      <c r="CE121" s="663"/>
      <c r="CF121" s="663"/>
      <c r="CG121" s="663"/>
      <c r="CH121" s="663"/>
      <c r="CI121" s="663"/>
      <c r="CJ121" s="663"/>
      <c r="CK121" s="663"/>
      <c r="CL121" s="663"/>
      <c r="CM121" s="663"/>
      <c r="CN121" s="663"/>
      <c r="CO121" s="663"/>
      <c r="CP121" s="663"/>
      <c r="CQ121" s="663"/>
      <c r="CR121" s="663"/>
      <c r="CS121" s="663"/>
      <c r="CT121" s="663"/>
      <c r="CU121" s="663"/>
      <c r="CV121" s="663"/>
      <c r="CW121" s="663"/>
      <c r="CX121" s="663"/>
      <c r="CY121" s="663"/>
      <c r="CZ121" s="663"/>
      <c r="DA121" s="663"/>
      <c r="DB121" s="663"/>
      <c r="DC121" s="663"/>
      <c r="DD121" s="663"/>
      <c r="DE121" s="663"/>
      <c r="DF121" s="663"/>
      <c r="DG121" s="663"/>
      <c r="DH121" s="663"/>
      <c r="DI121" s="663"/>
      <c r="DJ121" s="663"/>
      <c r="DK121" s="663"/>
      <c r="DL121" s="663"/>
      <c r="DM121" s="663"/>
      <c r="DN121" s="663"/>
      <c r="DO121" s="663"/>
      <c r="DP121" s="663"/>
      <c r="DQ121" s="663"/>
      <c r="DR121" s="663"/>
      <c r="DS121" s="663"/>
      <c r="DT121" s="663"/>
      <c r="DU121" s="663"/>
      <c r="DV121" s="663"/>
      <c r="DW121" s="663"/>
      <c r="DX121" s="663"/>
      <c r="DY121" s="663"/>
      <c r="DZ121" s="663"/>
      <c r="EA121" s="663"/>
      <c r="EB121" s="663"/>
      <c r="EC121" s="663"/>
      <c r="ED121" s="663"/>
      <c r="EE121" s="663"/>
      <c r="EF121" s="663"/>
      <c r="EG121" s="663"/>
      <c r="EH121" s="663"/>
      <c r="EI121" s="663"/>
      <c r="EJ121" s="663"/>
      <c r="EK121" s="663"/>
      <c r="EL121" s="663"/>
      <c r="EM121" s="663"/>
      <c r="EN121" s="663"/>
      <c r="EO121" s="663"/>
      <c r="EP121" s="663"/>
      <c r="EQ121" s="663"/>
      <c r="ER121" s="663"/>
      <c r="ES121" s="663"/>
      <c r="ET121" s="663"/>
      <c r="EU121" s="663"/>
      <c r="EV121" s="663"/>
      <c r="EW121" s="663"/>
      <c r="EX121" s="663"/>
      <c r="EY121" s="663"/>
      <c r="EZ121" s="663"/>
      <c r="FA121" s="663"/>
      <c r="FB121" s="663"/>
      <c r="FC121" s="663"/>
      <c r="FD121" s="663"/>
      <c r="FE121" s="663"/>
      <c r="FF121" s="663"/>
      <c r="FG121" s="663"/>
      <c r="FH121" s="663"/>
      <c r="FI121" s="663"/>
      <c r="FJ121" s="663"/>
      <c r="FK121" s="663"/>
      <c r="FL121" s="663"/>
      <c r="FM121" s="663"/>
      <c r="FN121" s="663"/>
      <c r="FO121" s="663"/>
      <c r="FP121" s="663"/>
      <c r="FQ121" s="663"/>
      <c r="FR121" s="663"/>
      <c r="FS121" s="663"/>
      <c r="FT121" s="663"/>
      <c r="FU121" s="663"/>
      <c r="FV121" s="663"/>
      <c r="FW121" s="663"/>
      <c r="FX121" s="663"/>
      <c r="FY121" s="663"/>
      <c r="FZ121" s="663"/>
      <c r="GA121" s="663"/>
      <c r="GB121" s="663"/>
      <c r="GC121" s="663"/>
      <c r="GD121" s="663"/>
      <c r="GE121" s="663"/>
      <c r="GF121" s="663"/>
      <c r="GG121" s="663"/>
      <c r="GH121" s="663"/>
      <c r="GI121" s="663"/>
      <c r="GJ121" s="663"/>
      <c r="GK121" s="663"/>
      <c r="GL121" s="663"/>
      <c r="GM121" s="663"/>
      <c r="GN121" s="663"/>
      <c r="GO121" s="663"/>
      <c r="GP121" s="663"/>
      <c r="GQ121" s="663"/>
      <c r="GR121" s="663"/>
      <c r="GS121" s="663"/>
      <c r="GT121" s="663"/>
      <c r="GU121" s="663"/>
      <c r="GV121" s="663"/>
      <c r="GW121" s="663"/>
      <c r="GX121" s="663"/>
      <c r="GY121" s="663"/>
      <c r="GZ121" s="663"/>
      <c r="HA121" s="663"/>
      <c r="HB121" s="663"/>
      <c r="HC121" s="663"/>
      <c r="HD121" s="663"/>
      <c r="HE121" s="663"/>
      <c r="HF121" s="663"/>
      <c r="HG121" s="663"/>
      <c r="HH121" s="663"/>
      <c r="HI121" s="663"/>
      <c r="HJ121" s="663"/>
      <c r="HK121" s="663"/>
      <c r="HL121" s="663"/>
      <c r="HM121" s="663"/>
      <c r="HN121" s="663"/>
      <c r="HO121" s="663"/>
      <c r="HP121" s="663"/>
      <c r="HQ121" s="663"/>
      <c r="HR121" s="663"/>
      <c r="HS121" s="663"/>
      <c r="HT121" s="663"/>
      <c r="HU121" s="663"/>
      <c r="HV121" s="663"/>
      <c r="HW121" s="663"/>
      <c r="HX121" s="663"/>
      <c r="HY121" s="663"/>
      <c r="HZ121" s="663"/>
      <c r="IA121" s="663"/>
      <c r="IB121" s="663"/>
      <c r="IC121" s="663"/>
      <c r="ID121" s="663"/>
      <c r="IE121" s="663"/>
      <c r="IF121" s="663"/>
      <c r="IG121" s="663"/>
      <c r="IH121" s="663"/>
      <c r="II121" s="663"/>
      <c r="IJ121" s="663"/>
      <c r="IK121" s="663"/>
      <c r="IL121" s="663"/>
      <c r="IM121" s="663"/>
      <c r="IN121" s="663"/>
      <c r="IO121" s="663"/>
      <c r="IP121" s="663"/>
      <c r="IQ121" s="663"/>
      <c r="IR121" s="663"/>
      <c r="IS121" s="663"/>
      <c r="IT121" s="663"/>
      <c r="IU121" s="663"/>
      <c r="IV121" s="663"/>
      <c r="IW121" s="663"/>
      <c r="IX121" s="663"/>
      <c r="IY121" s="663"/>
      <c r="IZ121" s="663"/>
      <c r="JA121" s="663"/>
      <c r="JB121" s="663"/>
      <c r="JC121" s="663"/>
      <c r="JD121" s="663"/>
      <c r="JE121" s="663"/>
      <c r="JF121" s="663"/>
      <c r="JG121" s="663"/>
      <c r="JH121" s="663"/>
      <c r="JI121" s="663"/>
      <c r="JJ121" s="663"/>
      <c r="JK121" s="663"/>
      <c r="JL121" s="663"/>
      <c r="JM121" s="663"/>
      <c r="JN121" s="663"/>
      <c r="JO121" s="663"/>
      <c r="JP121" s="663"/>
      <c r="JQ121" s="663"/>
      <c r="JR121" s="663"/>
      <c r="JS121" s="663"/>
      <c r="JT121" s="663"/>
      <c r="JU121" s="663"/>
      <c r="JV121" s="663"/>
      <c r="JW121" s="663"/>
      <c r="JX121" s="663"/>
      <c r="JY121" s="663"/>
      <c r="JZ121" s="663"/>
      <c r="KA121" s="663"/>
      <c r="KB121" s="663"/>
      <c r="KC121" s="663"/>
      <c r="KD121" s="663"/>
      <c r="KE121" s="663"/>
      <c r="KF121" s="663"/>
      <c r="KG121" s="663"/>
      <c r="KH121" s="663"/>
      <c r="KI121" s="663"/>
      <c r="KJ121" s="663"/>
      <c r="KK121" s="663"/>
      <c r="KL121" s="663"/>
      <c r="KM121" s="663"/>
      <c r="KN121" s="663"/>
      <c r="KO121" s="663"/>
      <c r="KP121" s="663"/>
      <c r="KQ121" s="663"/>
      <c r="KR121" s="663"/>
      <c r="KS121" s="663"/>
      <c r="KT121" s="663"/>
      <c r="KU121" s="663"/>
      <c r="KV121" s="663"/>
      <c r="KW121" s="663"/>
      <c r="KX121" s="663"/>
      <c r="KY121" s="663"/>
      <c r="KZ121" s="663"/>
      <c r="LA121" s="663"/>
      <c r="LB121" s="663"/>
      <c r="LC121" s="663"/>
      <c r="LD121" s="663"/>
      <c r="LE121" s="663"/>
      <c r="LF121" s="663"/>
      <c r="LG121" s="663"/>
      <c r="LH121" s="663"/>
      <c r="LI121" s="663"/>
      <c r="LJ121" s="663"/>
      <c r="LK121" s="663"/>
      <c r="LL121" s="663"/>
      <c r="LM121" s="663"/>
      <c r="LN121" s="663"/>
      <c r="LO121" s="663"/>
      <c r="LP121" s="663"/>
      <c r="LQ121" s="663"/>
      <c r="LR121" s="663"/>
      <c r="LS121" s="663"/>
      <c r="LT121" s="663"/>
      <c r="LU121" s="663"/>
      <c r="LV121" s="663"/>
      <c r="LW121" s="663"/>
      <c r="LX121" s="663"/>
      <c r="LY121" s="663"/>
      <c r="LZ121" s="663"/>
      <c r="MA121" s="663"/>
      <c r="MB121" s="663"/>
      <c r="MC121" s="663"/>
      <c r="MD121" s="663"/>
      <c r="ME121" s="663"/>
      <c r="MF121" s="663"/>
      <c r="MG121" s="663"/>
      <c r="MH121" s="663"/>
      <c r="MI121" s="663"/>
      <c r="MJ121" s="663"/>
      <c r="MK121" s="663"/>
      <c r="ML121" s="663"/>
      <c r="MM121" s="663"/>
      <c r="MN121" s="663"/>
      <c r="MO121" s="663"/>
      <c r="MP121" s="663"/>
      <c r="MQ121" s="663"/>
      <c r="MR121" s="663"/>
      <c r="MS121" s="663"/>
      <c r="MT121" s="663"/>
      <c r="MU121" s="663"/>
      <c r="MV121" s="663"/>
      <c r="MW121" s="663"/>
      <c r="MX121" s="663"/>
      <c r="MY121" s="663"/>
      <c r="MZ121" s="663"/>
      <c r="NA121" s="663"/>
      <c r="NB121" s="663"/>
      <c r="NC121" s="663"/>
      <c r="ND121" s="663"/>
      <c r="NE121" s="663"/>
      <c r="NF121" s="663"/>
      <c r="NG121" s="663"/>
      <c r="NH121" s="663"/>
      <c r="NI121" s="663"/>
      <c r="NJ121" s="663"/>
      <c r="NK121" s="663"/>
      <c r="NL121" s="663"/>
      <c r="NM121" s="663"/>
      <c r="NN121" s="663"/>
      <c r="NO121" s="663"/>
      <c r="NP121" s="663"/>
      <c r="NQ121" s="663"/>
      <c r="NR121" s="663"/>
      <c r="NS121" s="663"/>
      <c r="NT121" s="663"/>
      <c r="NU121" s="663"/>
      <c r="NV121" s="663"/>
      <c r="NW121" s="663"/>
      <c r="NX121" s="663"/>
      <c r="NY121" s="663"/>
      <c r="NZ121" s="663"/>
      <c r="OA121" s="663"/>
      <c r="OB121" s="663"/>
      <c r="OC121" s="663"/>
      <c r="OD121" s="663"/>
      <c r="OE121" s="663"/>
      <c r="OF121" s="663"/>
      <c r="OG121" s="663"/>
      <c r="OH121" s="663"/>
      <c r="OI121" s="663"/>
      <c r="OJ121" s="663"/>
      <c r="OK121" s="663"/>
      <c r="OL121" s="663"/>
      <c r="OM121" s="663"/>
      <c r="ON121" s="663"/>
      <c r="OO121" s="663"/>
      <c r="OP121" s="663"/>
      <c r="OQ121" s="663"/>
      <c r="OR121" s="663"/>
      <c r="OS121" s="663"/>
      <c r="OT121" s="663"/>
      <c r="OU121" s="663"/>
      <c r="OV121" s="663"/>
      <c r="OW121" s="663"/>
      <c r="OX121" s="663"/>
      <c r="OY121" s="663"/>
      <c r="OZ121" s="663"/>
      <c r="PA121" s="663"/>
      <c r="PB121" s="663"/>
      <c r="PC121" s="663"/>
      <c r="PD121" s="663"/>
      <c r="PE121" s="663"/>
      <c r="PF121" s="663"/>
      <c r="PG121" s="663"/>
      <c r="PH121" s="663"/>
      <c r="PI121" s="663"/>
      <c r="PJ121" s="663"/>
      <c r="PK121" s="663"/>
      <c r="PL121" s="663"/>
      <c r="PM121" s="663"/>
      <c r="PN121" s="663"/>
      <c r="PO121" s="663"/>
      <c r="PP121" s="663"/>
      <c r="PQ121" s="663"/>
      <c r="PR121" s="663"/>
      <c r="PS121" s="663"/>
      <c r="PT121" s="663"/>
      <c r="PU121" s="663"/>
      <c r="PV121" s="663"/>
      <c r="PW121" s="663"/>
      <c r="PX121" s="663"/>
      <c r="PY121" s="663"/>
      <c r="PZ121" s="663"/>
      <c r="QA121" s="663"/>
      <c r="QB121" s="663"/>
      <c r="QC121" s="663"/>
      <c r="QD121" s="663"/>
      <c r="QE121" s="663"/>
      <c r="QF121" s="663"/>
      <c r="QG121" s="663"/>
      <c r="QH121" s="663"/>
      <c r="QI121" s="663"/>
      <c r="QJ121" s="663"/>
      <c r="QK121" s="663"/>
      <c r="QL121" s="663"/>
      <c r="QM121" s="663"/>
      <c r="QN121" s="663"/>
      <c r="QO121" s="663"/>
      <c r="QP121" s="663"/>
      <c r="QQ121" s="663"/>
      <c r="QR121" s="663"/>
      <c r="QS121" s="663"/>
      <c r="QT121" s="663"/>
      <c r="QU121" s="663"/>
      <c r="QV121" s="663"/>
      <c r="QW121" s="663"/>
      <c r="QX121" s="663"/>
      <c r="QY121" s="663"/>
      <c r="QZ121" s="663"/>
      <c r="RA121" s="663"/>
      <c r="RB121" s="663"/>
      <c r="RC121" s="663"/>
      <c r="RD121" s="663"/>
      <c r="RE121" s="663"/>
      <c r="RF121" s="663"/>
      <c r="RG121" s="663"/>
      <c r="RH121" s="663"/>
      <c r="RI121" s="663"/>
      <c r="RJ121" s="663"/>
      <c r="RK121" s="663"/>
      <c r="RL121" s="663"/>
      <c r="RM121" s="663"/>
      <c r="RN121" s="663"/>
      <c r="RO121" s="663"/>
      <c r="RP121" s="663"/>
      <c r="RQ121" s="663"/>
      <c r="RR121" s="663"/>
      <c r="RS121" s="663"/>
      <c r="RT121" s="663"/>
      <c r="RU121" s="663"/>
      <c r="RV121" s="663"/>
      <c r="RW121" s="663"/>
      <c r="RX121" s="663"/>
      <c r="RY121" s="663"/>
      <c r="RZ121" s="663"/>
      <c r="SA121" s="663"/>
      <c r="SB121" s="663"/>
      <c r="SC121" s="663"/>
      <c r="SD121" s="663"/>
      <c r="SE121" s="663"/>
      <c r="SF121" s="663"/>
      <c r="SG121" s="663"/>
      <c r="SH121" s="663"/>
      <c r="SI121" s="663"/>
      <c r="SJ121" s="663"/>
      <c r="SK121" s="663"/>
      <c r="SL121" s="663"/>
      <c r="SM121" s="663"/>
      <c r="SN121" s="663"/>
      <c r="SO121" s="663"/>
      <c r="SP121" s="663"/>
      <c r="SQ121" s="663"/>
      <c r="SR121" s="663"/>
      <c r="SS121" s="663"/>
      <c r="ST121" s="663"/>
      <c r="SU121" s="663"/>
      <c r="SV121" s="663"/>
      <c r="SW121" s="663"/>
      <c r="SX121" s="663"/>
      <c r="SY121" s="663"/>
      <c r="SZ121" s="663"/>
      <c r="TA121" s="663"/>
      <c r="TB121" s="663"/>
      <c r="TC121" s="663"/>
      <c r="TD121" s="663"/>
      <c r="TE121" s="663"/>
      <c r="TF121" s="663"/>
      <c r="TG121" s="663"/>
      <c r="TH121" s="663"/>
      <c r="TI121" s="663"/>
      <c r="TJ121" s="663"/>
      <c r="TK121" s="663"/>
      <c r="TL121" s="663"/>
      <c r="TM121" s="663"/>
      <c r="TN121" s="663"/>
      <c r="TO121" s="663"/>
      <c r="TP121" s="663"/>
      <c r="TQ121" s="663"/>
      <c r="TR121" s="663"/>
      <c r="TS121" s="663"/>
      <c r="TT121" s="663"/>
      <c r="TU121" s="663"/>
      <c r="TV121" s="663"/>
      <c r="TW121" s="663"/>
      <c r="TX121" s="663"/>
      <c r="TY121" s="663"/>
      <c r="TZ121" s="663"/>
      <c r="UA121" s="663"/>
      <c r="UB121" s="663"/>
      <c r="UC121" s="663"/>
      <c r="UD121" s="663"/>
      <c r="UE121" s="663"/>
      <c r="UF121" s="663"/>
      <c r="UG121" s="663"/>
      <c r="UH121" s="663"/>
      <c r="UI121" s="663"/>
      <c r="UJ121" s="663"/>
      <c r="UK121" s="663"/>
      <c r="UL121" s="663"/>
      <c r="UM121" s="663"/>
      <c r="UN121" s="663"/>
      <c r="UO121" s="663"/>
      <c r="UP121" s="663"/>
      <c r="UQ121" s="663"/>
      <c r="UR121" s="663"/>
      <c r="US121" s="663"/>
      <c r="UT121" s="663"/>
      <c r="UU121" s="663"/>
      <c r="UV121" s="663"/>
      <c r="UW121" s="663"/>
      <c r="UX121" s="663"/>
      <c r="UY121" s="663"/>
      <c r="UZ121" s="663"/>
      <c r="VA121" s="663"/>
      <c r="VB121" s="663"/>
      <c r="VC121" s="663"/>
      <c r="VD121" s="663"/>
      <c r="VE121" s="663"/>
      <c r="VF121" s="663"/>
      <c r="VG121" s="663"/>
      <c r="VH121" s="663"/>
      <c r="VI121" s="663"/>
      <c r="VJ121" s="663"/>
      <c r="VK121" s="663"/>
      <c r="VL121" s="663"/>
      <c r="VM121" s="663"/>
      <c r="VN121" s="663"/>
      <c r="VO121" s="663"/>
      <c r="VP121" s="663"/>
      <c r="VQ121" s="663"/>
      <c r="VR121" s="663"/>
      <c r="VS121" s="663"/>
      <c r="VT121" s="663"/>
      <c r="VU121" s="663"/>
      <c r="VV121" s="663"/>
      <c r="VW121" s="663"/>
      <c r="VX121" s="663"/>
      <c r="VY121" s="663"/>
      <c r="VZ121" s="663"/>
      <c r="WA121" s="663"/>
      <c r="WB121" s="663"/>
      <c r="WC121" s="663"/>
      <c r="WD121" s="663"/>
      <c r="WE121" s="663"/>
      <c r="WF121" s="663"/>
      <c r="WG121" s="663"/>
      <c r="WH121" s="663"/>
      <c r="WI121" s="663"/>
      <c r="WJ121" s="663"/>
      <c r="WK121" s="663"/>
      <c r="WL121" s="663"/>
      <c r="WM121" s="663"/>
      <c r="WN121" s="663"/>
      <c r="WO121" s="663"/>
      <c r="WP121" s="663"/>
      <c r="WQ121" s="663"/>
      <c r="WR121" s="663"/>
      <c r="WS121" s="663"/>
      <c r="WT121" s="663"/>
      <c r="WU121" s="663"/>
      <c r="WV121" s="663"/>
      <c r="WW121" s="663"/>
      <c r="WX121" s="663"/>
      <c r="WY121" s="663"/>
      <c r="WZ121" s="663"/>
      <c r="XA121" s="663"/>
      <c r="XB121" s="663"/>
      <c r="XC121" s="663"/>
      <c r="XD121" s="663"/>
      <c r="XE121" s="663"/>
      <c r="XF121" s="663"/>
      <c r="XG121" s="663"/>
      <c r="XH121" s="663"/>
      <c r="XI121" s="663"/>
      <c r="XJ121" s="663"/>
      <c r="XK121" s="663"/>
      <c r="XL121" s="663"/>
      <c r="XM121" s="663"/>
      <c r="XN121" s="663"/>
      <c r="XO121" s="663"/>
      <c r="XP121" s="663"/>
      <c r="XQ121" s="663"/>
      <c r="XR121" s="663"/>
      <c r="XS121" s="663"/>
      <c r="XT121" s="663"/>
      <c r="XU121" s="663"/>
      <c r="XV121" s="663"/>
      <c r="XW121" s="663"/>
      <c r="XX121" s="663"/>
      <c r="XY121" s="663"/>
      <c r="XZ121" s="663"/>
      <c r="YA121" s="663"/>
      <c r="YB121" s="663"/>
      <c r="YC121" s="663"/>
      <c r="YD121" s="663"/>
      <c r="YE121" s="663"/>
      <c r="YF121" s="663"/>
      <c r="YG121" s="663"/>
      <c r="YH121" s="663"/>
      <c r="YI121" s="663"/>
      <c r="YJ121" s="663"/>
      <c r="YK121" s="663"/>
      <c r="YL121" s="663"/>
      <c r="YM121" s="663"/>
      <c r="YN121" s="663"/>
      <c r="YO121" s="663"/>
      <c r="YP121" s="663"/>
      <c r="YQ121" s="663"/>
      <c r="YR121" s="663"/>
      <c r="YS121" s="663"/>
      <c r="YT121" s="663"/>
      <c r="YU121" s="663"/>
      <c r="YV121" s="663"/>
      <c r="YW121" s="663"/>
      <c r="YX121" s="663"/>
      <c r="YY121" s="663"/>
      <c r="YZ121" s="663"/>
      <c r="ZA121" s="663"/>
      <c r="ZB121" s="663"/>
      <c r="ZC121" s="663"/>
      <c r="ZD121" s="663"/>
      <c r="ZE121" s="663"/>
      <c r="ZF121" s="663"/>
      <c r="ZG121" s="663"/>
      <c r="ZH121" s="663"/>
      <c r="ZI121" s="663"/>
      <c r="ZJ121" s="663"/>
      <c r="ZK121" s="663"/>
      <c r="ZL121" s="663"/>
      <c r="ZM121" s="663"/>
      <c r="ZN121" s="663"/>
      <c r="ZO121" s="663"/>
      <c r="ZP121" s="663"/>
      <c r="ZQ121" s="663"/>
      <c r="ZR121" s="663"/>
      <c r="ZS121" s="663"/>
      <c r="ZT121" s="663"/>
      <c r="ZU121" s="663"/>
      <c r="ZV121" s="663"/>
      <c r="ZW121" s="663"/>
      <c r="ZX121" s="663"/>
      <c r="ZY121" s="663"/>
      <c r="ZZ121" s="663"/>
      <c r="AAA121" s="663"/>
      <c r="AAB121" s="663"/>
      <c r="AAC121" s="663"/>
      <c r="AAD121" s="663"/>
      <c r="AAE121" s="663"/>
      <c r="AAF121" s="663"/>
      <c r="AAG121" s="663"/>
      <c r="AAH121" s="663"/>
      <c r="AAI121" s="663"/>
      <c r="AAJ121" s="663"/>
      <c r="AAK121" s="663"/>
      <c r="AAL121" s="663"/>
      <c r="AAM121" s="663"/>
      <c r="AAN121" s="663"/>
      <c r="AAO121" s="663"/>
      <c r="AAP121" s="663"/>
      <c r="AAQ121" s="663"/>
      <c r="AAR121" s="663"/>
      <c r="AAS121" s="663"/>
      <c r="AAT121" s="663"/>
      <c r="AAU121" s="663"/>
      <c r="AAV121" s="663"/>
      <c r="AAW121" s="663"/>
      <c r="AAX121" s="663"/>
      <c r="AAY121" s="663"/>
      <c r="AAZ121" s="663"/>
      <c r="ABA121" s="663"/>
      <c r="ABB121" s="663"/>
      <c r="ABC121" s="663"/>
      <c r="ABD121" s="663"/>
      <c r="ABE121" s="663"/>
      <c r="ABF121" s="663"/>
      <c r="ABG121" s="663"/>
      <c r="ABH121" s="663"/>
      <c r="ABI121" s="663"/>
      <c r="ABJ121" s="663"/>
      <c r="ABK121" s="663"/>
      <c r="ABL121" s="663"/>
      <c r="ABM121" s="663"/>
      <c r="ABN121" s="663"/>
      <c r="ABO121" s="663"/>
      <c r="ABP121" s="663"/>
      <c r="ABQ121" s="663"/>
      <c r="ABR121" s="663"/>
      <c r="ABS121" s="663"/>
      <c r="ABT121" s="663"/>
      <c r="ABU121" s="663"/>
      <c r="ABV121" s="663"/>
      <c r="ABW121" s="663"/>
      <c r="ABX121" s="663"/>
      <c r="ABY121" s="663"/>
      <c r="ABZ121" s="663"/>
      <c r="ACA121" s="663"/>
      <c r="ACB121" s="663"/>
      <c r="ACC121" s="663"/>
      <c r="ACD121" s="663"/>
      <c r="ACE121" s="663"/>
      <c r="ACF121" s="663"/>
      <c r="ACG121" s="663"/>
      <c r="ACH121" s="663"/>
      <c r="ACI121" s="663"/>
      <c r="ACJ121" s="663"/>
      <c r="ACK121" s="663"/>
      <c r="ACL121" s="663"/>
      <c r="ACM121" s="663"/>
      <c r="ACN121" s="663"/>
      <c r="ACO121" s="663"/>
      <c r="ACP121" s="663"/>
      <c r="ACQ121" s="663"/>
      <c r="ACR121" s="663"/>
      <c r="ACS121" s="663"/>
      <c r="ACT121" s="663"/>
      <c r="ACU121" s="663"/>
      <c r="ACV121" s="663"/>
      <c r="ACW121" s="663"/>
      <c r="ACX121" s="663"/>
      <c r="ACY121" s="663"/>
      <c r="ACZ121" s="663"/>
      <c r="ADA121" s="663"/>
      <c r="ADB121" s="663"/>
      <c r="ADC121" s="663"/>
      <c r="ADD121" s="663"/>
      <c r="ADE121" s="663"/>
      <c r="ADF121" s="663"/>
      <c r="ADG121" s="663"/>
      <c r="ADH121" s="663"/>
      <c r="ADI121" s="663"/>
      <c r="ADJ121" s="663"/>
      <c r="ADK121" s="663"/>
      <c r="ADL121" s="663"/>
      <c r="ADM121" s="663"/>
      <c r="ADN121" s="663"/>
      <c r="ADO121" s="663"/>
      <c r="ADP121" s="663"/>
      <c r="ADQ121" s="663"/>
      <c r="ADR121" s="663"/>
      <c r="ADS121" s="663"/>
      <c r="ADT121" s="663"/>
      <c r="ADU121" s="663"/>
      <c r="ADV121" s="663"/>
      <c r="ADW121" s="663"/>
      <c r="ADX121" s="663"/>
      <c r="ADY121" s="663"/>
      <c r="ADZ121" s="663"/>
      <c r="AEA121" s="663"/>
      <c r="AEB121" s="663"/>
      <c r="AEC121" s="663"/>
      <c r="AED121" s="663"/>
      <c r="AEE121" s="663"/>
      <c r="AEF121" s="663"/>
      <c r="AEG121" s="663"/>
      <c r="AEH121" s="663"/>
      <c r="AEI121" s="663"/>
      <c r="AEJ121" s="663"/>
      <c r="AEK121" s="663"/>
      <c r="AEL121" s="663"/>
      <c r="AEM121" s="663"/>
      <c r="AEN121" s="663"/>
      <c r="AEO121" s="663"/>
      <c r="AEP121" s="663"/>
      <c r="AEQ121" s="663"/>
      <c r="AER121" s="663"/>
      <c r="AES121" s="663"/>
      <c r="AET121" s="663"/>
      <c r="AEU121" s="663"/>
      <c r="AEV121" s="663"/>
      <c r="AEW121" s="663"/>
      <c r="AEX121" s="663"/>
      <c r="AEY121" s="663"/>
      <c r="AEZ121" s="663"/>
      <c r="AFA121" s="663"/>
      <c r="AFB121" s="663"/>
      <c r="AFC121" s="663"/>
      <c r="AFD121" s="663"/>
      <c r="AFE121" s="663"/>
      <c r="AFF121" s="663"/>
      <c r="AFG121" s="663"/>
      <c r="AFH121" s="663"/>
      <c r="AFI121" s="663"/>
      <c r="AFJ121" s="663"/>
      <c r="AFK121" s="663"/>
      <c r="AFL121" s="663"/>
      <c r="AFM121" s="663"/>
      <c r="AFN121" s="663"/>
      <c r="AFO121" s="663"/>
      <c r="AFP121" s="663"/>
      <c r="AFQ121" s="663"/>
      <c r="AFR121" s="663"/>
      <c r="AFS121" s="663"/>
      <c r="AFT121" s="663"/>
      <c r="AFU121" s="663"/>
      <c r="AFV121" s="663"/>
      <c r="AFW121" s="663"/>
      <c r="AFX121" s="663"/>
      <c r="AFY121" s="663"/>
      <c r="AFZ121" s="663"/>
      <c r="AGA121" s="663"/>
      <c r="AGB121" s="663"/>
      <c r="AGC121" s="663"/>
      <c r="AGD121" s="663"/>
      <c r="AGE121" s="663"/>
      <c r="AGF121" s="663"/>
      <c r="AGG121" s="663"/>
      <c r="AGH121" s="663"/>
      <c r="AGI121" s="663"/>
      <c r="AGJ121" s="663"/>
      <c r="AGK121" s="663"/>
      <c r="AGL121" s="663"/>
      <c r="AGM121" s="663"/>
      <c r="AGN121" s="663"/>
      <c r="AGO121" s="663"/>
      <c r="AGP121" s="663"/>
      <c r="AGQ121" s="663"/>
      <c r="AGR121" s="663"/>
      <c r="AGS121" s="663"/>
      <c r="AGT121" s="663"/>
      <c r="AGU121" s="663"/>
      <c r="AGV121" s="663"/>
      <c r="AGW121" s="663"/>
      <c r="AGX121" s="663"/>
      <c r="AGY121" s="663"/>
      <c r="AGZ121" s="663"/>
      <c r="AHA121" s="663"/>
      <c r="AHB121" s="663"/>
      <c r="AHC121" s="663"/>
      <c r="AHD121" s="663"/>
      <c r="AHE121" s="663"/>
      <c r="AHF121" s="663"/>
      <c r="AHG121" s="663"/>
      <c r="AHH121" s="663"/>
      <c r="AHI121" s="663"/>
      <c r="AHJ121" s="663"/>
      <c r="AHK121" s="663"/>
      <c r="AHL121" s="663"/>
      <c r="AHM121" s="663"/>
      <c r="AHN121" s="663"/>
      <c r="AHO121" s="663"/>
      <c r="AHP121" s="663"/>
      <c r="AHQ121" s="663"/>
      <c r="AHR121" s="663"/>
      <c r="AHS121" s="663"/>
      <c r="AHT121" s="663"/>
      <c r="AHU121" s="663"/>
      <c r="AHV121" s="663"/>
      <c r="AHW121" s="663"/>
      <c r="AHX121" s="663"/>
      <c r="AHY121" s="663"/>
      <c r="AHZ121" s="663"/>
      <c r="AIA121" s="663"/>
      <c r="AIB121" s="663"/>
      <c r="AIC121" s="663"/>
      <c r="AID121" s="663"/>
      <c r="AIE121" s="663"/>
      <c r="AIF121" s="663"/>
      <c r="AIG121" s="663"/>
      <c r="AIH121" s="663"/>
      <c r="AII121" s="663"/>
      <c r="AIJ121" s="663"/>
      <c r="AIK121" s="663"/>
      <c r="AIL121" s="663"/>
      <c r="AIM121" s="663"/>
      <c r="AIN121" s="663"/>
      <c r="AIO121" s="663"/>
      <c r="AIP121" s="663"/>
      <c r="AIQ121" s="663"/>
      <c r="AIR121" s="663"/>
      <c r="AIS121" s="663"/>
      <c r="AIT121" s="663"/>
      <c r="AIU121" s="663"/>
      <c r="AIV121" s="663"/>
      <c r="AIW121" s="663"/>
      <c r="AIX121" s="663"/>
      <c r="AIY121" s="663"/>
      <c r="AIZ121" s="663"/>
      <c r="AJA121" s="663"/>
      <c r="AJB121" s="663"/>
      <c r="AJC121" s="663"/>
      <c r="AJD121" s="663"/>
      <c r="AJE121" s="663"/>
      <c r="AJF121" s="663"/>
      <c r="AJG121" s="663"/>
      <c r="AJH121" s="663"/>
      <c r="AJI121" s="663"/>
      <c r="AJJ121" s="663"/>
      <c r="AJK121" s="663"/>
      <c r="AJL121" s="663"/>
      <c r="AJM121" s="663"/>
      <c r="AJN121" s="663"/>
      <c r="AJO121" s="663"/>
      <c r="AJP121" s="663"/>
      <c r="AJQ121" s="663"/>
      <c r="AJR121" s="663"/>
      <c r="AJS121" s="663"/>
      <c r="AJT121" s="663"/>
      <c r="AJU121" s="663"/>
      <c r="AJV121" s="663"/>
      <c r="AJW121" s="663"/>
      <c r="AJX121" s="663"/>
      <c r="AJY121" s="663"/>
      <c r="AJZ121" s="663"/>
      <c r="AKA121" s="663"/>
      <c r="AKB121" s="663"/>
      <c r="AKC121" s="663"/>
      <c r="AKD121" s="663"/>
      <c r="AKE121" s="663"/>
      <c r="AKF121" s="663"/>
      <c r="AKG121" s="663"/>
      <c r="AKH121" s="663"/>
      <c r="AKI121" s="663"/>
      <c r="AKJ121" s="663"/>
      <c r="AKK121" s="663"/>
      <c r="AKL121" s="663"/>
      <c r="AKM121" s="663"/>
      <c r="AKN121" s="663"/>
      <c r="AKO121" s="663"/>
      <c r="AKP121" s="663"/>
      <c r="AKQ121" s="663"/>
      <c r="AKR121" s="663"/>
      <c r="AKS121" s="663"/>
      <c r="AKT121" s="663"/>
      <c r="AKU121" s="663"/>
      <c r="AKV121" s="663"/>
      <c r="AKW121" s="663"/>
      <c r="AKX121" s="663"/>
      <c r="AKY121" s="663"/>
      <c r="AKZ121" s="663"/>
      <c r="ALA121" s="663"/>
      <c r="ALB121" s="663"/>
      <c r="ALC121" s="663"/>
      <c r="ALD121" s="663"/>
      <c r="ALE121" s="663"/>
      <c r="ALF121" s="663"/>
      <c r="ALG121" s="663"/>
      <c r="ALH121" s="663"/>
      <c r="ALI121" s="663"/>
      <c r="ALJ121" s="663"/>
      <c r="ALK121" s="663"/>
      <c r="ALL121" s="663"/>
      <c r="ALM121" s="663"/>
      <c r="ALN121" s="663"/>
      <c r="ALO121" s="663"/>
      <c r="ALP121" s="663"/>
      <c r="ALQ121" s="663"/>
      <c r="ALR121" s="663"/>
      <c r="ALS121" s="663"/>
      <c r="ALT121" s="663"/>
      <c r="ALU121" s="663"/>
      <c r="ALV121" s="663"/>
      <c r="ALW121" s="663"/>
      <c r="ALX121" s="663"/>
      <c r="ALY121" s="663"/>
      <c r="ALZ121" s="663"/>
      <c r="AMA121" s="663"/>
      <c r="AMB121" s="663"/>
      <c r="AMC121" s="663"/>
      <c r="AMD121" s="663"/>
      <c r="AME121" s="663"/>
      <c r="AMF121" s="663"/>
      <c r="AMG121" s="663"/>
      <c r="AMH121" s="663"/>
      <c r="AMI121" s="663"/>
      <c r="AMJ121" s="663"/>
      <c r="AMK121" s="663"/>
      <c r="AML121" s="663"/>
      <c r="AMM121" s="663"/>
      <c r="AMN121" s="663"/>
      <c r="AMO121" s="663"/>
      <c r="AMP121" s="663"/>
      <c r="AMQ121" s="663"/>
      <c r="AMR121" s="663"/>
      <c r="AMS121" s="663"/>
      <c r="AMT121" s="663"/>
      <c r="AMU121" s="663"/>
      <c r="AMV121" s="663"/>
      <c r="AMW121" s="663"/>
      <c r="AMX121" s="663"/>
      <c r="AMY121" s="663"/>
      <c r="AMZ121" s="663"/>
      <c r="ANA121" s="663"/>
      <c r="ANB121" s="663"/>
      <c r="ANC121" s="663"/>
      <c r="AND121" s="663"/>
      <c r="ANE121" s="663"/>
      <c r="ANF121" s="663"/>
      <c r="ANG121" s="663"/>
      <c r="ANH121" s="663"/>
      <c r="ANI121" s="663"/>
      <c r="ANJ121" s="663"/>
      <c r="ANK121" s="663"/>
      <c r="ANL121" s="663"/>
      <c r="ANM121" s="663"/>
      <c r="ANN121" s="663"/>
      <c r="ANO121" s="663"/>
      <c r="ANP121" s="663"/>
      <c r="ANQ121" s="663"/>
      <c r="ANR121" s="663"/>
      <c r="ANS121" s="663"/>
      <c r="ANT121" s="663"/>
      <c r="ANU121" s="663"/>
      <c r="ANV121" s="663"/>
      <c r="ANW121" s="663"/>
      <c r="ANX121" s="663"/>
      <c r="ANY121" s="663"/>
      <c r="ANZ121" s="663"/>
      <c r="AOA121" s="663"/>
      <c r="AOB121" s="663"/>
      <c r="AOC121" s="663"/>
      <c r="AOD121" s="663"/>
      <c r="AOE121" s="663"/>
      <c r="AOF121" s="663"/>
      <c r="AOG121" s="663"/>
      <c r="AOH121" s="663"/>
      <c r="AOI121" s="663"/>
      <c r="AOJ121" s="663"/>
      <c r="AOK121" s="663"/>
      <c r="AOL121" s="663"/>
      <c r="AOM121" s="663"/>
      <c r="AON121" s="663"/>
      <c r="AOO121" s="663"/>
      <c r="AOP121" s="663"/>
      <c r="AOQ121" s="663"/>
      <c r="AOR121" s="663"/>
      <c r="AOS121" s="663"/>
      <c r="AOT121" s="663"/>
      <c r="AOU121" s="663"/>
      <c r="AOV121" s="663"/>
      <c r="AOW121" s="663"/>
      <c r="AOX121" s="663"/>
      <c r="AOY121" s="663"/>
      <c r="AOZ121" s="663"/>
      <c r="APA121" s="663"/>
      <c r="APB121" s="663"/>
      <c r="APC121" s="663"/>
      <c r="APD121" s="663"/>
      <c r="APE121" s="663"/>
      <c r="APF121" s="663"/>
      <c r="APG121" s="663"/>
      <c r="APH121" s="663"/>
      <c r="API121" s="663"/>
      <c r="APJ121" s="663"/>
      <c r="APK121" s="663"/>
      <c r="APL121" s="663"/>
      <c r="APM121" s="663"/>
      <c r="APN121" s="663"/>
      <c r="APO121" s="663"/>
      <c r="APP121" s="663"/>
      <c r="APQ121" s="663"/>
      <c r="APR121" s="663"/>
      <c r="APS121" s="663"/>
      <c r="APT121" s="663"/>
      <c r="APU121" s="663"/>
      <c r="APV121" s="663"/>
      <c r="APW121" s="663"/>
      <c r="APX121" s="663"/>
      <c r="APY121" s="663"/>
      <c r="APZ121" s="663"/>
      <c r="AQA121" s="663"/>
      <c r="AQB121" s="663"/>
      <c r="AQC121" s="663"/>
      <c r="AQD121" s="663"/>
      <c r="AQE121" s="663"/>
      <c r="AQF121" s="663"/>
      <c r="AQG121" s="663"/>
      <c r="AQH121" s="663"/>
      <c r="AQI121" s="663"/>
      <c r="AQJ121" s="663"/>
      <c r="AQK121" s="663"/>
      <c r="AQL121" s="663"/>
      <c r="AQM121" s="663"/>
      <c r="AQN121" s="663"/>
      <c r="AQO121" s="663"/>
      <c r="AQP121" s="663"/>
      <c r="AQQ121" s="663"/>
      <c r="AQR121" s="663"/>
      <c r="AQS121" s="663"/>
      <c r="AQT121" s="663"/>
      <c r="AQU121" s="663"/>
      <c r="AQV121" s="663"/>
      <c r="AQW121" s="663"/>
      <c r="AQX121" s="663"/>
      <c r="AQY121" s="663"/>
      <c r="AQZ121" s="663"/>
      <c r="ARA121" s="663"/>
      <c r="ARB121" s="663"/>
      <c r="ARC121" s="663"/>
      <c r="ARD121" s="663"/>
      <c r="ARE121" s="663"/>
      <c r="ARF121" s="663"/>
      <c r="ARG121" s="663"/>
      <c r="ARH121" s="663"/>
      <c r="ARI121" s="663"/>
      <c r="ARJ121" s="663"/>
      <c r="ARK121" s="663"/>
      <c r="ARL121" s="663"/>
      <c r="ARM121" s="663"/>
      <c r="ARN121" s="663"/>
      <c r="ARO121" s="663"/>
      <c r="ARP121" s="663"/>
      <c r="ARQ121" s="663"/>
      <c r="ARR121" s="663"/>
      <c r="ARS121" s="663"/>
      <c r="ART121" s="663"/>
      <c r="ARU121" s="663"/>
      <c r="ARV121" s="663"/>
      <c r="ARW121" s="663"/>
      <c r="ARX121" s="663"/>
      <c r="ARY121" s="663"/>
      <c r="ARZ121" s="663"/>
      <c r="ASA121" s="663"/>
      <c r="ASB121" s="663"/>
      <c r="ASC121" s="663"/>
      <c r="ASD121" s="663"/>
      <c r="ASE121" s="663"/>
      <c r="ASF121" s="663"/>
      <c r="ASG121" s="663"/>
      <c r="ASH121" s="663"/>
      <c r="ASI121" s="663"/>
      <c r="ASJ121" s="663"/>
      <c r="ASK121" s="663"/>
      <c r="ASL121" s="663"/>
      <c r="ASM121" s="663"/>
      <c r="ASN121" s="663"/>
      <c r="ASO121" s="663"/>
      <c r="ASP121" s="663"/>
      <c r="ASQ121" s="663"/>
      <c r="ASR121" s="663"/>
      <c r="ASS121" s="663"/>
      <c r="AST121" s="663"/>
      <c r="ASU121" s="663"/>
      <c r="ASV121" s="663"/>
      <c r="ASW121" s="663"/>
      <c r="ASX121" s="663"/>
      <c r="ASY121" s="663"/>
      <c r="ASZ121" s="663"/>
      <c r="ATA121" s="663"/>
      <c r="ATB121" s="663"/>
      <c r="ATC121" s="663"/>
      <c r="ATD121" s="663"/>
      <c r="ATE121" s="663"/>
      <c r="ATF121" s="663"/>
      <c r="ATG121" s="663"/>
      <c r="ATH121" s="663"/>
      <c r="ATI121" s="663"/>
      <c r="ATJ121" s="663"/>
      <c r="ATK121" s="663"/>
      <c r="ATL121" s="663"/>
      <c r="ATM121" s="663"/>
      <c r="ATN121" s="663"/>
      <c r="ATO121" s="663"/>
      <c r="ATP121" s="663"/>
      <c r="ATQ121" s="663"/>
      <c r="ATR121" s="663"/>
      <c r="ATS121" s="663"/>
      <c r="ATT121" s="663"/>
      <c r="ATU121" s="663"/>
      <c r="ATV121" s="663"/>
      <c r="ATW121" s="663"/>
      <c r="ATX121" s="663"/>
      <c r="ATY121" s="663"/>
      <c r="ATZ121" s="663"/>
      <c r="AUA121" s="663"/>
      <c r="AUB121" s="663"/>
      <c r="AUC121" s="663"/>
      <c r="AUD121" s="663"/>
      <c r="AUE121" s="663"/>
      <c r="AUF121" s="663"/>
      <c r="AUG121" s="663"/>
      <c r="AUH121" s="663"/>
      <c r="AUI121" s="663"/>
      <c r="AUJ121" s="663"/>
      <c r="AUK121" s="663"/>
      <c r="AUL121" s="663"/>
      <c r="AUM121" s="663"/>
      <c r="AUN121" s="663"/>
      <c r="AUO121" s="663"/>
      <c r="AUP121" s="663"/>
      <c r="AUQ121" s="663"/>
      <c r="AUR121" s="663"/>
      <c r="AUS121" s="663"/>
      <c r="AUT121" s="663"/>
      <c r="AUU121" s="663"/>
      <c r="AUV121" s="663"/>
      <c r="AUW121" s="663"/>
      <c r="AUX121" s="663"/>
      <c r="AUY121" s="663"/>
      <c r="AUZ121" s="663"/>
      <c r="AVA121" s="663"/>
      <c r="AVB121" s="663"/>
      <c r="AVC121" s="663"/>
      <c r="AVD121" s="663"/>
      <c r="AVE121" s="663"/>
      <c r="AVF121" s="663"/>
      <c r="AVG121" s="663"/>
      <c r="AVH121" s="663"/>
      <c r="AVI121" s="663"/>
      <c r="AVJ121" s="663"/>
      <c r="AVK121" s="663"/>
      <c r="AVL121" s="663"/>
      <c r="AVM121" s="663"/>
      <c r="AVN121" s="663"/>
      <c r="AVO121" s="663"/>
      <c r="AVP121" s="663"/>
      <c r="AVQ121" s="663"/>
      <c r="AVR121" s="663"/>
      <c r="AVS121" s="663"/>
      <c r="AVT121" s="663"/>
      <c r="AVU121" s="663"/>
      <c r="AVV121" s="663"/>
      <c r="AVW121" s="663"/>
      <c r="AVX121" s="663"/>
      <c r="AVY121" s="663"/>
      <c r="AVZ121" s="663"/>
      <c r="AWA121" s="663"/>
      <c r="AWB121" s="663"/>
      <c r="AWC121" s="663"/>
      <c r="AWD121" s="663"/>
      <c r="AWE121" s="663"/>
      <c r="AWF121" s="663"/>
      <c r="AWG121" s="663"/>
      <c r="AWH121" s="663"/>
      <c r="AWI121" s="663"/>
      <c r="AWJ121" s="663"/>
      <c r="AWK121" s="663"/>
      <c r="AWL121" s="663"/>
      <c r="AWM121" s="663"/>
      <c r="AWN121" s="663"/>
      <c r="AWO121" s="663"/>
      <c r="AWP121" s="663"/>
      <c r="AWQ121" s="663"/>
      <c r="AWR121" s="663"/>
      <c r="AWS121" s="663"/>
      <c r="AWT121" s="663"/>
      <c r="AWU121" s="663"/>
      <c r="AWV121" s="663"/>
      <c r="AWW121" s="663"/>
      <c r="AWX121" s="663"/>
      <c r="AWY121" s="663"/>
      <c r="AWZ121" s="663"/>
      <c r="AXA121" s="663"/>
      <c r="AXB121" s="663"/>
      <c r="AXC121" s="663"/>
      <c r="AXD121" s="663"/>
      <c r="AXE121" s="663"/>
      <c r="AXF121" s="663"/>
      <c r="AXG121" s="663"/>
      <c r="AXH121" s="663"/>
      <c r="AXI121" s="663"/>
      <c r="AXJ121" s="663"/>
      <c r="AXK121" s="663"/>
      <c r="AXL121" s="663"/>
      <c r="AXM121" s="663"/>
      <c r="AXN121" s="663"/>
      <c r="AXO121" s="663"/>
      <c r="AXP121" s="663"/>
      <c r="AXQ121" s="663"/>
      <c r="AXR121" s="663"/>
      <c r="AXS121" s="663"/>
      <c r="AXT121" s="663"/>
      <c r="AXU121" s="663"/>
      <c r="AXV121" s="663"/>
      <c r="AXW121" s="663"/>
      <c r="AXX121" s="663"/>
      <c r="AXY121" s="663"/>
      <c r="AXZ121" s="663"/>
      <c r="AYA121" s="663"/>
      <c r="AYB121" s="663"/>
      <c r="AYC121" s="663"/>
      <c r="AYD121" s="663"/>
      <c r="AYE121" s="663"/>
      <c r="AYF121" s="663"/>
      <c r="AYG121" s="663"/>
      <c r="AYH121" s="663"/>
      <c r="AYI121" s="663"/>
      <c r="AYJ121" s="663"/>
      <c r="AYK121" s="663"/>
      <c r="AYL121" s="663"/>
      <c r="AYM121" s="663"/>
      <c r="AYN121" s="663"/>
      <c r="AYO121" s="663"/>
      <c r="AYP121" s="663"/>
      <c r="AYQ121" s="663"/>
      <c r="AYR121" s="663"/>
      <c r="AYS121" s="663"/>
      <c r="AYT121" s="663"/>
      <c r="AYU121" s="663"/>
      <c r="AYV121" s="663"/>
      <c r="AYW121" s="663"/>
      <c r="AYX121" s="663"/>
      <c r="AYY121" s="663"/>
      <c r="AYZ121" s="663"/>
      <c r="AZA121" s="663"/>
      <c r="AZB121" s="663"/>
      <c r="AZC121" s="663"/>
      <c r="AZD121" s="663"/>
      <c r="AZE121" s="663"/>
      <c r="AZF121" s="663"/>
      <c r="AZG121" s="663"/>
      <c r="AZH121" s="663"/>
      <c r="AZI121" s="663"/>
      <c r="AZJ121" s="663"/>
      <c r="AZK121" s="663"/>
      <c r="AZL121" s="663"/>
      <c r="AZM121" s="663"/>
      <c r="AZN121" s="663"/>
      <c r="AZO121" s="663"/>
      <c r="AZP121" s="663"/>
      <c r="AZQ121" s="663"/>
      <c r="AZR121" s="663"/>
      <c r="AZS121" s="663"/>
      <c r="AZT121" s="663"/>
      <c r="AZU121" s="663"/>
      <c r="AZV121" s="663"/>
      <c r="AZW121" s="663"/>
      <c r="AZX121" s="663"/>
      <c r="AZY121" s="663"/>
      <c r="AZZ121" s="663"/>
      <c r="BAA121" s="663"/>
      <c r="BAB121" s="663"/>
      <c r="BAC121" s="663"/>
      <c r="BAD121" s="663"/>
      <c r="BAE121" s="663"/>
      <c r="BAF121" s="663"/>
      <c r="BAG121" s="663"/>
      <c r="BAH121" s="663"/>
      <c r="BAI121" s="663"/>
      <c r="BAJ121" s="663"/>
      <c r="BAK121" s="663"/>
      <c r="BAL121" s="663"/>
      <c r="BAM121" s="663"/>
      <c r="BAN121" s="663"/>
    </row>
    <row r="122" spans="1:1392" s="640" customFormat="1" ht="24.75" customHeight="1" thickTop="1" thickBot="1">
      <c r="A122" s="699" t="s">
        <v>793</v>
      </c>
      <c r="B122" s="700" t="s">
        <v>382</v>
      </c>
      <c r="C122" s="700" t="s">
        <v>434</v>
      </c>
      <c r="D122" s="700" t="s">
        <v>434</v>
      </c>
      <c r="E122" s="700" t="s">
        <v>345</v>
      </c>
      <c r="F122" s="700"/>
      <c r="G122" s="700"/>
      <c r="H122" s="701" t="s">
        <v>2259</v>
      </c>
      <c r="I122" s="702">
        <v>178883479.97999999</v>
      </c>
      <c r="J122" s="702">
        <v>178883480</v>
      </c>
      <c r="K122" s="702">
        <v>21184400</v>
      </c>
      <c r="L122" s="702">
        <v>10240800</v>
      </c>
      <c r="M122" s="702"/>
      <c r="N122" s="702"/>
      <c r="O122" s="702"/>
      <c r="P122" s="702"/>
      <c r="Q122" s="702"/>
      <c r="R122" s="702"/>
      <c r="S122" s="702"/>
      <c r="T122" s="702"/>
      <c r="U122" s="702"/>
      <c r="V122" s="702"/>
      <c r="W122" s="702"/>
      <c r="X122" s="702"/>
      <c r="Y122" s="653">
        <f t="shared" si="46"/>
        <v>178883479.97999999</v>
      </c>
      <c r="Z122" s="653">
        <f t="shared" si="46"/>
        <v>178883480</v>
      </c>
      <c r="AA122" s="653">
        <f t="shared" si="46"/>
        <v>21184400</v>
      </c>
      <c r="AB122" s="653">
        <f t="shared" si="45"/>
        <v>10240800</v>
      </c>
      <c r="AC122" s="703"/>
      <c r="AD122" s="639"/>
      <c r="AE122" s="639"/>
      <c r="AF122" s="639"/>
      <c r="AG122" s="639"/>
      <c r="AH122" s="639"/>
      <c r="AI122" s="639"/>
      <c r="AJ122" s="639"/>
      <c r="AK122" s="639"/>
      <c r="AL122" s="639"/>
      <c r="AM122" s="639"/>
      <c r="AN122" s="639"/>
      <c r="AO122" s="639"/>
      <c r="AP122" s="639"/>
      <c r="AQ122" s="639"/>
      <c r="AR122" s="639"/>
      <c r="AS122" s="639"/>
      <c r="AT122" s="639"/>
      <c r="AU122" s="639"/>
      <c r="AV122" s="639"/>
    </row>
    <row r="123" spans="1:1392" s="640" customFormat="1" ht="24.75" customHeight="1" thickTop="1" thickBot="1">
      <c r="A123" s="699" t="s">
        <v>793</v>
      </c>
      <c r="B123" s="700" t="s">
        <v>382</v>
      </c>
      <c r="C123" s="700" t="s">
        <v>434</v>
      </c>
      <c r="D123" s="700" t="s">
        <v>434</v>
      </c>
      <c r="E123" s="700" t="s">
        <v>358</v>
      </c>
      <c r="F123" s="700"/>
      <c r="G123" s="700"/>
      <c r="H123" s="701" t="s">
        <v>2260</v>
      </c>
      <c r="I123" s="702">
        <v>375345400</v>
      </c>
      <c r="J123" s="702">
        <v>375345400</v>
      </c>
      <c r="K123" s="702">
        <v>84737600</v>
      </c>
      <c r="L123" s="702">
        <v>56324400</v>
      </c>
      <c r="M123" s="702"/>
      <c r="N123" s="702"/>
      <c r="O123" s="702"/>
      <c r="P123" s="702"/>
      <c r="Q123" s="702"/>
      <c r="R123" s="702"/>
      <c r="S123" s="702"/>
      <c r="T123" s="702"/>
      <c r="U123" s="702"/>
      <c r="V123" s="702"/>
      <c r="W123" s="702"/>
      <c r="X123" s="702"/>
      <c r="Y123" s="653">
        <f t="shared" si="46"/>
        <v>375345400</v>
      </c>
      <c r="Z123" s="653">
        <f t="shared" si="46"/>
        <v>375345400</v>
      </c>
      <c r="AA123" s="653">
        <f t="shared" si="46"/>
        <v>84737600</v>
      </c>
      <c r="AB123" s="653">
        <f t="shared" si="45"/>
        <v>56324400</v>
      </c>
      <c r="AC123" s="703"/>
      <c r="AD123" s="639"/>
      <c r="AE123" s="639"/>
      <c r="AF123" s="639"/>
      <c r="AG123" s="639"/>
      <c r="AH123" s="639"/>
      <c r="AI123" s="639"/>
      <c r="AJ123" s="639"/>
      <c r="AK123" s="639"/>
      <c r="AL123" s="639"/>
      <c r="AM123" s="639"/>
      <c r="AN123" s="639"/>
      <c r="AO123" s="639"/>
      <c r="AP123" s="639"/>
      <c r="AQ123" s="639"/>
      <c r="AR123" s="639"/>
      <c r="AS123" s="639"/>
      <c r="AT123" s="639"/>
      <c r="AU123" s="639"/>
      <c r="AV123" s="639"/>
    </row>
    <row r="124" spans="1:1392" s="685" customFormat="1" ht="24.75" customHeight="1" thickTop="1" thickBot="1">
      <c r="A124" s="696" t="s">
        <v>793</v>
      </c>
      <c r="B124" s="697" t="s">
        <v>382</v>
      </c>
      <c r="C124" s="697" t="s">
        <v>438</v>
      </c>
      <c r="D124" s="697"/>
      <c r="E124" s="697"/>
      <c r="F124" s="697"/>
      <c r="G124" s="697"/>
      <c r="H124" s="698" t="s">
        <v>2261</v>
      </c>
      <c r="I124" s="682">
        <v>484088074.94</v>
      </c>
      <c r="J124" s="682">
        <v>484088074.93000001</v>
      </c>
      <c r="K124" s="682">
        <v>86153537.180000007</v>
      </c>
      <c r="L124" s="682">
        <v>51063440</v>
      </c>
      <c r="M124" s="682"/>
      <c r="N124" s="682"/>
      <c r="O124" s="682"/>
      <c r="P124" s="682"/>
      <c r="Q124" s="682"/>
      <c r="R124" s="682"/>
      <c r="S124" s="682"/>
      <c r="T124" s="682"/>
      <c r="U124" s="682"/>
      <c r="V124" s="682"/>
      <c r="W124" s="682"/>
      <c r="X124" s="682"/>
      <c r="Y124" s="683">
        <f t="shared" si="46"/>
        <v>484088074.94</v>
      </c>
      <c r="Z124" s="683">
        <f t="shared" si="46"/>
        <v>484088074.93000001</v>
      </c>
      <c r="AA124" s="683">
        <f t="shared" si="46"/>
        <v>86153537.180000007</v>
      </c>
      <c r="AB124" s="683">
        <f t="shared" si="45"/>
        <v>51063440</v>
      </c>
      <c r="AC124" s="684"/>
      <c r="AD124" s="662"/>
      <c r="AE124" s="662"/>
      <c r="AF124" s="662"/>
      <c r="AG124" s="662"/>
      <c r="AH124" s="662"/>
      <c r="AI124" s="662"/>
      <c r="AJ124" s="662"/>
      <c r="AK124" s="662"/>
      <c r="AL124" s="662"/>
      <c r="AM124" s="662"/>
      <c r="AN124" s="662"/>
      <c r="AO124" s="662"/>
      <c r="AP124" s="662"/>
      <c r="AQ124" s="662"/>
      <c r="AR124" s="662"/>
      <c r="AS124" s="662"/>
      <c r="AT124" s="662"/>
      <c r="AU124" s="662"/>
      <c r="AV124" s="662"/>
      <c r="AW124" s="663"/>
      <c r="AX124" s="663"/>
      <c r="AY124" s="663"/>
      <c r="AZ124" s="663"/>
      <c r="BA124" s="663"/>
      <c r="BB124" s="663"/>
      <c r="BC124" s="663"/>
      <c r="BD124" s="663"/>
      <c r="BE124" s="663"/>
      <c r="BF124" s="663"/>
      <c r="BG124" s="663"/>
      <c r="BH124" s="663"/>
      <c r="BI124" s="663"/>
      <c r="BJ124" s="663"/>
      <c r="BK124" s="663"/>
      <c r="BL124" s="663"/>
      <c r="BM124" s="663"/>
      <c r="BN124" s="663"/>
      <c r="BO124" s="663"/>
      <c r="BP124" s="663"/>
      <c r="BQ124" s="663"/>
      <c r="BR124" s="663"/>
      <c r="BS124" s="663"/>
      <c r="BT124" s="663"/>
      <c r="BU124" s="663"/>
      <c r="BV124" s="663"/>
      <c r="BW124" s="663"/>
      <c r="BX124" s="663"/>
      <c r="BY124" s="663"/>
      <c r="BZ124" s="663"/>
      <c r="CA124" s="663"/>
      <c r="CB124" s="663"/>
      <c r="CC124" s="663"/>
      <c r="CD124" s="663"/>
      <c r="CE124" s="663"/>
      <c r="CF124" s="663"/>
      <c r="CG124" s="663"/>
      <c r="CH124" s="663"/>
      <c r="CI124" s="663"/>
      <c r="CJ124" s="663"/>
      <c r="CK124" s="663"/>
      <c r="CL124" s="663"/>
      <c r="CM124" s="663"/>
      <c r="CN124" s="663"/>
      <c r="CO124" s="663"/>
      <c r="CP124" s="663"/>
      <c r="CQ124" s="663"/>
      <c r="CR124" s="663"/>
      <c r="CS124" s="663"/>
      <c r="CT124" s="663"/>
      <c r="CU124" s="663"/>
      <c r="CV124" s="663"/>
      <c r="CW124" s="663"/>
      <c r="CX124" s="663"/>
      <c r="CY124" s="663"/>
      <c r="CZ124" s="663"/>
      <c r="DA124" s="663"/>
      <c r="DB124" s="663"/>
      <c r="DC124" s="663"/>
      <c r="DD124" s="663"/>
      <c r="DE124" s="663"/>
      <c r="DF124" s="663"/>
      <c r="DG124" s="663"/>
      <c r="DH124" s="663"/>
      <c r="DI124" s="663"/>
      <c r="DJ124" s="663"/>
      <c r="DK124" s="663"/>
      <c r="DL124" s="663"/>
      <c r="DM124" s="663"/>
      <c r="DN124" s="663"/>
      <c r="DO124" s="663"/>
      <c r="DP124" s="663"/>
      <c r="DQ124" s="663"/>
      <c r="DR124" s="663"/>
      <c r="DS124" s="663"/>
      <c r="DT124" s="663"/>
      <c r="DU124" s="663"/>
      <c r="DV124" s="663"/>
      <c r="DW124" s="663"/>
      <c r="DX124" s="663"/>
      <c r="DY124" s="663"/>
      <c r="DZ124" s="663"/>
      <c r="EA124" s="663"/>
      <c r="EB124" s="663"/>
      <c r="EC124" s="663"/>
      <c r="ED124" s="663"/>
      <c r="EE124" s="663"/>
      <c r="EF124" s="663"/>
      <c r="EG124" s="663"/>
      <c r="EH124" s="663"/>
      <c r="EI124" s="663"/>
      <c r="EJ124" s="663"/>
      <c r="EK124" s="663"/>
      <c r="EL124" s="663"/>
      <c r="EM124" s="663"/>
      <c r="EN124" s="663"/>
      <c r="EO124" s="663"/>
      <c r="EP124" s="663"/>
      <c r="EQ124" s="663"/>
      <c r="ER124" s="663"/>
      <c r="ES124" s="663"/>
      <c r="ET124" s="663"/>
      <c r="EU124" s="663"/>
      <c r="EV124" s="663"/>
      <c r="EW124" s="663"/>
      <c r="EX124" s="663"/>
      <c r="EY124" s="663"/>
      <c r="EZ124" s="663"/>
      <c r="FA124" s="663"/>
      <c r="FB124" s="663"/>
      <c r="FC124" s="663"/>
      <c r="FD124" s="663"/>
      <c r="FE124" s="663"/>
      <c r="FF124" s="663"/>
      <c r="FG124" s="663"/>
      <c r="FH124" s="663"/>
      <c r="FI124" s="663"/>
      <c r="FJ124" s="663"/>
      <c r="FK124" s="663"/>
      <c r="FL124" s="663"/>
      <c r="FM124" s="663"/>
      <c r="FN124" s="663"/>
      <c r="FO124" s="663"/>
      <c r="FP124" s="663"/>
      <c r="FQ124" s="663"/>
      <c r="FR124" s="663"/>
      <c r="FS124" s="663"/>
      <c r="FT124" s="663"/>
      <c r="FU124" s="663"/>
      <c r="FV124" s="663"/>
      <c r="FW124" s="663"/>
      <c r="FX124" s="663"/>
      <c r="FY124" s="663"/>
      <c r="FZ124" s="663"/>
      <c r="GA124" s="663"/>
      <c r="GB124" s="663"/>
      <c r="GC124" s="663"/>
      <c r="GD124" s="663"/>
      <c r="GE124" s="663"/>
      <c r="GF124" s="663"/>
      <c r="GG124" s="663"/>
      <c r="GH124" s="663"/>
      <c r="GI124" s="663"/>
      <c r="GJ124" s="663"/>
      <c r="GK124" s="663"/>
      <c r="GL124" s="663"/>
      <c r="GM124" s="663"/>
      <c r="GN124" s="663"/>
      <c r="GO124" s="663"/>
      <c r="GP124" s="663"/>
      <c r="GQ124" s="663"/>
      <c r="GR124" s="663"/>
      <c r="GS124" s="663"/>
      <c r="GT124" s="663"/>
      <c r="GU124" s="663"/>
      <c r="GV124" s="663"/>
      <c r="GW124" s="663"/>
      <c r="GX124" s="663"/>
      <c r="GY124" s="663"/>
      <c r="GZ124" s="663"/>
      <c r="HA124" s="663"/>
      <c r="HB124" s="663"/>
      <c r="HC124" s="663"/>
      <c r="HD124" s="663"/>
      <c r="HE124" s="663"/>
      <c r="HF124" s="663"/>
      <c r="HG124" s="663"/>
      <c r="HH124" s="663"/>
      <c r="HI124" s="663"/>
      <c r="HJ124" s="663"/>
      <c r="HK124" s="663"/>
      <c r="HL124" s="663"/>
      <c r="HM124" s="663"/>
      <c r="HN124" s="663"/>
      <c r="HO124" s="663"/>
      <c r="HP124" s="663"/>
      <c r="HQ124" s="663"/>
      <c r="HR124" s="663"/>
      <c r="HS124" s="663"/>
      <c r="HT124" s="663"/>
      <c r="HU124" s="663"/>
      <c r="HV124" s="663"/>
      <c r="HW124" s="663"/>
      <c r="HX124" s="663"/>
      <c r="HY124" s="663"/>
      <c r="HZ124" s="663"/>
      <c r="IA124" s="663"/>
      <c r="IB124" s="663"/>
      <c r="IC124" s="663"/>
      <c r="ID124" s="663"/>
      <c r="IE124" s="663"/>
      <c r="IF124" s="663"/>
      <c r="IG124" s="663"/>
      <c r="IH124" s="663"/>
      <c r="II124" s="663"/>
      <c r="IJ124" s="663"/>
      <c r="IK124" s="663"/>
      <c r="IL124" s="663"/>
      <c r="IM124" s="663"/>
      <c r="IN124" s="663"/>
      <c r="IO124" s="663"/>
      <c r="IP124" s="663"/>
      <c r="IQ124" s="663"/>
      <c r="IR124" s="663"/>
      <c r="IS124" s="663"/>
      <c r="IT124" s="663"/>
      <c r="IU124" s="663"/>
      <c r="IV124" s="663"/>
      <c r="IW124" s="663"/>
      <c r="IX124" s="663"/>
      <c r="IY124" s="663"/>
      <c r="IZ124" s="663"/>
      <c r="JA124" s="663"/>
      <c r="JB124" s="663"/>
      <c r="JC124" s="663"/>
      <c r="JD124" s="663"/>
      <c r="JE124" s="663"/>
      <c r="JF124" s="663"/>
      <c r="JG124" s="663"/>
      <c r="JH124" s="663"/>
      <c r="JI124" s="663"/>
      <c r="JJ124" s="663"/>
      <c r="JK124" s="663"/>
      <c r="JL124" s="663"/>
      <c r="JM124" s="663"/>
      <c r="JN124" s="663"/>
      <c r="JO124" s="663"/>
      <c r="JP124" s="663"/>
      <c r="JQ124" s="663"/>
      <c r="JR124" s="663"/>
      <c r="JS124" s="663"/>
      <c r="JT124" s="663"/>
      <c r="JU124" s="663"/>
      <c r="JV124" s="663"/>
      <c r="JW124" s="663"/>
      <c r="JX124" s="663"/>
      <c r="JY124" s="663"/>
      <c r="JZ124" s="663"/>
      <c r="KA124" s="663"/>
      <c r="KB124" s="663"/>
      <c r="KC124" s="663"/>
      <c r="KD124" s="663"/>
      <c r="KE124" s="663"/>
      <c r="KF124" s="663"/>
      <c r="KG124" s="663"/>
      <c r="KH124" s="663"/>
      <c r="KI124" s="663"/>
      <c r="KJ124" s="663"/>
      <c r="KK124" s="663"/>
      <c r="KL124" s="663"/>
      <c r="KM124" s="663"/>
      <c r="KN124" s="663"/>
      <c r="KO124" s="663"/>
      <c r="KP124" s="663"/>
      <c r="KQ124" s="663"/>
      <c r="KR124" s="663"/>
      <c r="KS124" s="663"/>
      <c r="KT124" s="663"/>
      <c r="KU124" s="663"/>
      <c r="KV124" s="663"/>
      <c r="KW124" s="663"/>
      <c r="KX124" s="663"/>
      <c r="KY124" s="663"/>
      <c r="KZ124" s="663"/>
      <c r="LA124" s="663"/>
      <c r="LB124" s="663"/>
      <c r="LC124" s="663"/>
      <c r="LD124" s="663"/>
      <c r="LE124" s="663"/>
      <c r="LF124" s="663"/>
      <c r="LG124" s="663"/>
      <c r="LH124" s="663"/>
      <c r="LI124" s="663"/>
      <c r="LJ124" s="663"/>
      <c r="LK124" s="663"/>
      <c r="LL124" s="663"/>
      <c r="LM124" s="663"/>
      <c r="LN124" s="663"/>
      <c r="LO124" s="663"/>
      <c r="LP124" s="663"/>
      <c r="LQ124" s="663"/>
      <c r="LR124" s="663"/>
      <c r="LS124" s="663"/>
      <c r="LT124" s="663"/>
      <c r="LU124" s="663"/>
      <c r="LV124" s="663"/>
      <c r="LW124" s="663"/>
      <c r="LX124" s="663"/>
      <c r="LY124" s="663"/>
      <c r="LZ124" s="663"/>
      <c r="MA124" s="663"/>
      <c r="MB124" s="663"/>
      <c r="MC124" s="663"/>
      <c r="MD124" s="663"/>
      <c r="ME124" s="663"/>
      <c r="MF124" s="663"/>
      <c r="MG124" s="663"/>
      <c r="MH124" s="663"/>
      <c r="MI124" s="663"/>
      <c r="MJ124" s="663"/>
      <c r="MK124" s="663"/>
      <c r="ML124" s="663"/>
      <c r="MM124" s="663"/>
      <c r="MN124" s="663"/>
      <c r="MO124" s="663"/>
      <c r="MP124" s="663"/>
      <c r="MQ124" s="663"/>
      <c r="MR124" s="663"/>
      <c r="MS124" s="663"/>
      <c r="MT124" s="663"/>
      <c r="MU124" s="663"/>
      <c r="MV124" s="663"/>
      <c r="MW124" s="663"/>
      <c r="MX124" s="663"/>
      <c r="MY124" s="663"/>
      <c r="MZ124" s="663"/>
      <c r="NA124" s="663"/>
      <c r="NB124" s="663"/>
      <c r="NC124" s="663"/>
      <c r="ND124" s="663"/>
      <c r="NE124" s="663"/>
      <c r="NF124" s="663"/>
      <c r="NG124" s="663"/>
      <c r="NH124" s="663"/>
      <c r="NI124" s="663"/>
      <c r="NJ124" s="663"/>
      <c r="NK124" s="663"/>
      <c r="NL124" s="663"/>
      <c r="NM124" s="663"/>
      <c r="NN124" s="663"/>
      <c r="NO124" s="663"/>
      <c r="NP124" s="663"/>
      <c r="NQ124" s="663"/>
      <c r="NR124" s="663"/>
      <c r="NS124" s="663"/>
      <c r="NT124" s="663"/>
      <c r="NU124" s="663"/>
      <c r="NV124" s="663"/>
      <c r="NW124" s="663"/>
      <c r="NX124" s="663"/>
      <c r="NY124" s="663"/>
      <c r="NZ124" s="663"/>
      <c r="OA124" s="663"/>
      <c r="OB124" s="663"/>
      <c r="OC124" s="663"/>
      <c r="OD124" s="663"/>
      <c r="OE124" s="663"/>
      <c r="OF124" s="663"/>
      <c r="OG124" s="663"/>
      <c r="OH124" s="663"/>
      <c r="OI124" s="663"/>
      <c r="OJ124" s="663"/>
      <c r="OK124" s="663"/>
      <c r="OL124" s="663"/>
      <c r="OM124" s="663"/>
      <c r="ON124" s="663"/>
      <c r="OO124" s="663"/>
      <c r="OP124" s="663"/>
      <c r="OQ124" s="663"/>
      <c r="OR124" s="663"/>
      <c r="OS124" s="663"/>
      <c r="OT124" s="663"/>
      <c r="OU124" s="663"/>
      <c r="OV124" s="663"/>
      <c r="OW124" s="663"/>
      <c r="OX124" s="663"/>
      <c r="OY124" s="663"/>
      <c r="OZ124" s="663"/>
      <c r="PA124" s="663"/>
      <c r="PB124" s="663"/>
      <c r="PC124" s="663"/>
      <c r="PD124" s="663"/>
      <c r="PE124" s="663"/>
      <c r="PF124" s="663"/>
      <c r="PG124" s="663"/>
      <c r="PH124" s="663"/>
      <c r="PI124" s="663"/>
      <c r="PJ124" s="663"/>
      <c r="PK124" s="663"/>
      <c r="PL124" s="663"/>
      <c r="PM124" s="663"/>
      <c r="PN124" s="663"/>
      <c r="PO124" s="663"/>
      <c r="PP124" s="663"/>
      <c r="PQ124" s="663"/>
      <c r="PR124" s="663"/>
      <c r="PS124" s="663"/>
      <c r="PT124" s="663"/>
      <c r="PU124" s="663"/>
      <c r="PV124" s="663"/>
      <c r="PW124" s="663"/>
      <c r="PX124" s="663"/>
      <c r="PY124" s="663"/>
      <c r="PZ124" s="663"/>
      <c r="QA124" s="663"/>
      <c r="QB124" s="663"/>
      <c r="QC124" s="663"/>
      <c r="QD124" s="663"/>
      <c r="QE124" s="663"/>
      <c r="QF124" s="663"/>
      <c r="QG124" s="663"/>
      <c r="QH124" s="663"/>
      <c r="QI124" s="663"/>
      <c r="QJ124" s="663"/>
      <c r="QK124" s="663"/>
      <c r="QL124" s="663"/>
      <c r="QM124" s="663"/>
      <c r="QN124" s="663"/>
      <c r="QO124" s="663"/>
      <c r="QP124" s="663"/>
      <c r="QQ124" s="663"/>
      <c r="QR124" s="663"/>
      <c r="QS124" s="663"/>
      <c r="QT124" s="663"/>
      <c r="QU124" s="663"/>
      <c r="QV124" s="663"/>
      <c r="QW124" s="663"/>
      <c r="QX124" s="663"/>
      <c r="QY124" s="663"/>
      <c r="QZ124" s="663"/>
      <c r="RA124" s="663"/>
      <c r="RB124" s="663"/>
      <c r="RC124" s="663"/>
      <c r="RD124" s="663"/>
      <c r="RE124" s="663"/>
      <c r="RF124" s="663"/>
      <c r="RG124" s="663"/>
      <c r="RH124" s="663"/>
      <c r="RI124" s="663"/>
      <c r="RJ124" s="663"/>
      <c r="RK124" s="663"/>
      <c r="RL124" s="663"/>
      <c r="RM124" s="663"/>
      <c r="RN124" s="663"/>
      <c r="RO124" s="663"/>
      <c r="RP124" s="663"/>
      <c r="RQ124" s="663"/>
      <c r="RR124" s="663"/>
      <c r="RS124" s="663"/>
      <c r="RT124" s="663"/>
      <c r="RU124" s="663"/>
      <c r="RV124" s="663"/>
      <c r="RW124" s="663"/>
      <c r="RX124" s="663"/>
      <c r="RY124" s="663"/>
      <c r="RZ124" s="663"/>
      <c r="SA124" s="663"/>
      <c r="SB124" s="663"/>
      <c r="SC124" s="663"/>
      <c r="SD124" s="663"/>
      <c r="SE124" s="663"/>
      <c r="SF124" s="663"/>
      <c r="SG124" s="663"/>
      <c r="SH124" s="663"/>
      <c r="SI124" s="663"/>
      <c r="SJ124" s="663"/>
      <c r="SK124" s="663"/>
      <c r="SL124" s="663"/>
      <c r="SM124" s="663"/>
      <c r="SN124" s="663"/>
      <c r="SO124" s="663"/>
      <c r="SP124" s="663"/>
      <c r="SQ124" s="663"/>
      <c r="SR124" s="663"/>
      <c r="SS124" s="663"/>
      <c r="ST124" s="663"/>
      <c r="SU124" s="663"/>
      <c r="SV124" s="663"/>
      <c r="SW124" s="663"/>
      <c r="SX124" s="663"/>
      <c r="SY124" s="663"/>
      <c r="SZ124" s="663"/>
      <c r="TA124" s="663"/>
      <c r="TB124" s="663"/>
      <c r="TC124" s="663"/>
      <c r="TD124" s="663"/>
      <c r="TE124" s="663"/>
      <c r="TF124" s="663"/>
      <c r="TG124" s="663"/>
      <c r="TH124" s="663"/>
      <c r="TI124" s="663"/>
      <c r="TJ124" s="663"/>
      <c r="TK124" s="663"/>
      <c r="TL124" s="663"/>
      <c r="TM124" s="663"/>
      <c r="TN124" s="663"/>
      <c r="TO124" s="663"/>
      <c r="TP124" s="663"/>
      <c r="TQ124" s="663"/>
      <c r="TR124" s="663"/>
      <c r="TS124" s="663"/>
      <c r="TT124" s="663"/>
      <c r="TU124" s="663"/>
      <c r="TV124" s="663"/>
      <c r="TW124" s="663"/>
      <c r="TX124" s="663"/>
      <c r="TY124" s="663"/>
      <c r="TZ124" s="663"/>
      <c r="UA124" s="663"/>
      <c r="UB124" s="663"/>
      <c r="UC124" s="663"/>
      <c r="UD124" s="663"/>
      <c r="UE124" s="663"/>
      <c r="UF124" s="663"/>
      <c r="UG124" s="663"/>
      <c r="UH124" s="663"/>
      <c r="UI124" s="663"/>
      <c r="UJ124" s="663"/>
      <c r="UK124" s="663"/>
      <c r="UL124" s="663"/>
      <c r="UM124" s="663"/>
      <c r="UN124" s="663"/>
      <c r="UO124" s="663"/>
      <c r="UP124" s="663"/>
      <c r="UQ124" s="663"/>
      <c r="UR124" s="663"/>
      <c r="US124" s="663"/>
      <c r="UT124" s="663"/>
      <c r="UU124" s="663"/>
      <c r="UV124" s="663"/>
      <c r="UW124" s="663"/>
      <c r="UX124" s="663"/>
      <c r="UY124" s="663"/>
      <c r="UZ124" s="663"/>
      <c r="VA124" s="663"/>
      <c r="VB124" s="663"/>
      <c r="VC124" s="663"/>
      <c r="VD124" s="663"/>
      <c r="VE124" s="663"/>
      <c r="VF124" s="663"/>
      <c r="VG124" s="663"/>
      <c r="VH124" s="663"/>
      <c r="VI124" s="663"/>
      <c r="VJ124" s="663"/>
      <c r="VK124" s="663"/>
      <c r="VL124" s="663"/>
      <c r="VM124" s="663"/>
      <c r="VN124" s="663"/>
      <c r="VO124" s="663"/>
      <c r="VP124" s="663"/>
      <c r="VQ124" s="663"/>
      <c r="VR124" s="663"/>
      <c r="VS124" s="663"/>
      <c r="VT124" s="663"/>
      <c r="VU124" s="663"/>
      <c r="VV124" s="663"/>
      <c r="VW124" s="663"/>
      <c r="VX124" s="663"/>
      <c r="VY124" s="663"/>
      <c r="VZ124" s="663"/>
      <c r="WA124" s="663"/>
      <c r="WB124" s="663"/>
      <c r="WC124" s="663"/>
      <c r="WD124" s="663"/>
      <c r="WE124" s="663"/>
      <c r="WF124" s="663"/>
      <c r="WG124" s="663"/>
      <c r="WH124" s="663"/>
      <c r="WI124" s="663"/>
      <c r="WJ124" s="663"/>
      <c r="WK124" s="663"/>
      <c r="WL124" s="663"/>
      <c r="WM124" s="663"/>
      <c r="WN124" s="663"/>
      <c r="WO124" s="663"/>
      <c r="WP124" s="663"/>
      <c r="WQ124" s="663"/>
      <c r="WR124" s="663"/>
      <c r="WS124" s="663"/>
      <c r="WT124" s="663"/>
      <c r="WU124" s="663"/>
      <c r="WV124" s="663"/>
      <c r="WW124" s="663"/>
      <c r="WX124" s="663"/>
      <c r="WY124" s="663"/>
      <c r="WZ124" s="663"/>
      <c r="XA124" s="663"/>
      <c r="XB124" s="663"/>
      <c r="XC124" s="663"/>
      <c r="XD124" s="663"/>
      <c r="XE124" s="663"/>
      <c r="XF124" s="663"/>
      <c r="XG124" s="663"/>
      <c r="XH124" s="663"/>
      <c r="XI124" s="663"/>
      <c r="XJ124" s="663"/>
      <c r="XK124" s="663"/>
      <c r="XL124" s="663"/>
      <c r="XM124" s="663"/>
      <c r="XN124" s="663"/>
      <c r="XO124" s="663"/>
      <c r="XP124" s="663"/>
      <c r="XQ124" s="663"/>
      <c r="XR124" s="663"/>
      <c r="XS124" s="663"/>
      <c r="XT124" s="663"/>
      <c r="XU124" s="663"/>
      <c r="XV124" s="663"/>
      <c r="XW124" s="663"/>
      <c r="XX124" s="663"/>
      <c r="XY124" s="663"/>
      <c r="XZ124" s="663"/>
      <c r="YA124" s="663"/>
      <c r="YB124" s="663"/>
      <c r="YC124" s="663"/>
      <c r="YD124" s="663"/>
      <c r="YE124" s="663"/>
      <c r="YF124" s="663"/>
      <c r="YG124" s="663"/>
      <c r="YH124" s="663"/>
      <c r="YI124" s="663"/>
      <c r="YJ124" s="663"/>
      <c r="YK124" s="663"/>
      <c r="YL124" s="663"/>
      <c r="YM124" s="663"/>
      <c r="YN124" s="663"/>
      <c r="YO124" s="663"/>
      <c r="YP124" s="663"/>
      <c r="YQ124" s="663"/>
      <c r="YR124" s="663"/>
      <c r="YS124" s="663"/>
      <c r="YT124" s="663"/>
      <c r="YU124" s="663"/>
      <c r="YV124" s="663"/>
      <c r="YW124" s="663"/>
      <c r="YX124" s="663"/>
      <c r="YY124" s="663"/>
      <c r="YZ124" s="663"/>
      <c r="ZA124" s="663"/>
      <c r="ZB124" s="663"/>
      <c r="ZC124" s="663"/>
      <c r="ZD124" s="663"/>
      <c r="ZE124" s="663"/>
      <c r="ZF124" s="663"/>
      <c r="ZG124" s="663"/>
      <c r="ZH124" s="663"/>
      <c r="ZI124" s="663"/>
      <c r="ZJ124" s="663"/>
      <c r="ZK124" s="663"/>
      <c r="ZL124" s="663"/>
      <c r="ZM124" s="663"/>
      <c r="ZN124" s="663"/>
      <c r="ZO124" s="663"/>
      <c r="ZP124" s="663"/>
      <c r="ZQ124" s="663"/>
      <c r="ZR124" s="663"/>
      <c r="ZS124" s="663"/>
      <c r="ZT124" s="663"/>
      <c r="ZU124" s="663"/>
      <c r="ZV124" s="663"/>
      <c r="ZW124" s="663"/>
      <c r="ZX124" s="663"/>
      <c r="ZY124" s="663"/>
      <c r="ZZ124" s="663"/>
      <c r="AAA124" s="663"/>
      <c r="AAB124" s="663"/>
      <c r="AAC124" s="663"/>
      <c r="AAD124" s="663"/>
      <c r="AAE124" s="663"/>
      <c r="AAF124" s="663"/>
      <c r="AAG124" s="663"/>
      <c r="AAH124" s="663"/>
      <c r="AAI124" s="663"/>
      <c r="AAJ124" s="663"/>
      <c r="AAK124" s="663"/>
      <c r="AAL124" s="663"/>
      <c r="AAM124" s="663"/>
      <c r="AAN124" s="663"/>
      <c r="AAO124" s="663"/>
      <c r="AAP124" s="663"/>
      <c r="AAQ124" s="663"/>
      <c r="AAR124" s="663"/>
      <c r="AAS124" s="663"/>
      <c r="AAT124" s="663"/>
      <c r="AAU124" s="663"/>
      <c r="AAV124" s="663"/>
      <c r="AAW124" s="663"/>
      <c r="AAX124" s="663"/>
      <c r="AAY124" s="663"/>
      <c r="AAZ124" s="663"/>
      <c r="ABA124" s="663"/>
      <c r="ABB124" s="663"/>
      <c r="ABC124" s="663"/>
      <c r="ABD124" s="663"/>
      <c r="ABE124" s="663"/>
      <c r="ABF124" s="663"/>
      <c r="ABG124" s="663"/>
      <c r="ABH124" s="663"/>
      <c r="ABI124" s="663"/>
      <c r="ABJ124" s="663"/>
      <c r="ABK124" s="663"/>
      <c r="ABL124" s="663"/>
      <c r="ABM124" s="663"/>
      <c r="ABN124" s="663"/>
      <c r="ABO124" s="663"/>
      <c r="ABP124" s="663"/>
      <c r="ABQ124" s="663"/>
      <c r="ABR124" s="663"/>
      <c r="ABS124" s="663"/>
      <c r="ABT124" s="663"/>
      <c r="ABU124" s="663"/>
      <c r="ABV124" s="663"/>
      <c r="ABW124" s="663"/>
      <c r="ABX124" s="663"/>
      <c r="ABY124" s="663"/>
      <c r="ABZ124" s="663"/>
      <c r="ACA124" s="663"/>
      <c r="ACB124" s="663"/>
      <c r="ACC124" s="663"/>
      <c r="ACD124" s="663"/>
      <c r="ACE124" s="663"/>
      <c r="ACF124" s="663"/>
      <c r="ACG124" s="663"/>
      <c r="ACH124" s="663"/>
      <c r="ACI124" s="663"/>
      <c r="ACJ124" s="663"/>
      <c r="ACK124" s="663"/>
      <c r="ACL124" s="663"/>
      <c r="ACM124" s="663"/>
      <c r="ACN124" s="663"/>
      <c r="ACO124" s="663"/>
      <c r="ACP124" s="663"/>
      <c r="ACQ124" s="663"/>
      <c r="ACR124" s="663"/>
      <c r="ACS124" s="663"/>
      <c r="ACT124" s="663"/>
      <c r="ACU124" s="663"/>
      <c r="ACV124" s="663"/>
      <c r="ACW124" s="663"/>
      <c r="ACX124" s="663"/>
      <c r="ACY124" s="663"/>
      <c r="ACZ124" s="663"/>
      <c r="ADA124" s="663"/>
      <c r="ADB124" s="663"/>
      <c r="ADC124" s="663"/>
      <c r="ADD124" s="663"/>
      <c r="ADE124" s="663"/>
      <c r="ADF124" s="663"/>
      <c r="ADG124" s="663"/>
      <c r="ADH124" s="663"/>
      <c r="ADI124" s="663"/>
      <c r="ADJ124" s="663"/>
      <c r="ADK124" s="663"/>
      <c r="ADL124" s="663"/>
      <c r="ADM124" s="663"/>
      <c r="ADN124" s="663"/>
      <c r="ADO124" s="663"/>
      <c r="ADP124" s="663"/>
      <c r="ADQ124" s="663"/>
      <c r="ADR124" s="663"/>
      <c r="ADS124" s="663"/>
      <c r="ADT124" s="663"/>
      <c r="ADU124" s="663"/>
      <c r="ADV124" s="663"/>
      <c r="ADW124" s="663"/>
      <c r="ADX124" s="663"/>
      <c r="ADY124" s="663"/>
      <c r="ADZ124" s="663"/>
      <c r="AEA124" s="663"/>
      <c r="AEB124" s="663"/>
      <c r="AEC124" s="663"/>
      <c r="AED124" s="663"/>
      <c r="AEE124" s="663"/>
      <c r="AEF124" s="663"/>
      <c r="AEG124" s="663"/>
      <c r="AEH124" s="663"/>
      <c r="AEI124" s="663"/>
      <c r="AEJ124" s="663"/>
      <c r="AEK124" s="663"/>
      <c r="AEL124" s="663"/>
      <c r="AEM124" s="663"/>
      <c r="AEN124" s="663"/>
      <c r="AEO124" s="663"/>
      <c r="AEP124" s="663"/>
      <c r="AEQ124" s="663"/>
      <c r="AER124" s="663"/>
      <c r="AES124" s="663"/>
      <c r="AET124" s="663"/>
      <c r="AEU124" s="663"/>
      <c r="AEV124" s="663"/>
      <c r="AEW124" s="663"/>
      <c r="AEX124" s="663"/>
      <c r="AEY124" s="663"/>
      <c r="AEZ124" s="663"/>
      <c r="AFA124" s="663"/>
      <c r="AFB124" s="663"/>
      <c r="AFC124" s="663"/>
      <c r="AFD124" s="663"/>
      <c r="AFE124" s="663"/>
      <c r="AFF124" s="663"/>
      <c r="AFG124" s="663"/>
      <c r="AFH124" s="663"/>
      <c r="AFI124" s="663"/>
      <c r="AFJ124" s="663"/>
      <c r="AFK124" s="663"/>
      <c r="AFL124" s="663"/>
      <c r="AFM124" s="663"/>
      <c r="AFN124" s="663"/>
      <c r="AFO124" s="663"/>
      <c r="AFP124" s="663"/>
      <c r="AFQ124" s="663"/>
      <c r="AFR124" s="663"/>
      <c r="AFS124" s="663"/>
      <c r="AFT124" s="663"/>
      <c r="AFU124" s="663"/>
      <c r="AFV124" s="663"/>
      <c r="AFW124" s="663"/>
      <c r="AFX124" s="663"/>
      <c r="AFY124" s="663"/>
      <c r="AFZ124" s="663"/>
      <c r="AGA124" s="663"/>
      <c r="AGB124" s="663"/>
      <c r="AGC124" s="663"/>
      <c r="AGD124" s="663"/>
      <c r="AGE124" s="663"/>
      <c r="AGF124" s="663"/>
      <c r="AGG124" s="663"/>
      <c r="AGH124" s="663"/>
      <c r="AGI124" s="663"/>
      <c r="AGJ124" s="663"/>
      <c r="AGK124" s="663"/>
      <c r="AGL124" s="663"/>
      <c r="AGM124" s="663"/>
      <c r="AGN124" s="663"/>
      <c r="AGO124" s="663"/>
      <c r="AGP124" s="663"/>
      <c r="AGQ124" s="663"/>
      <c r="AGR124" s="663"/>
      <c r="AGS124" s="663"/>
      <c r="AGT124" s="663"/>
      <c r="AGU124" s="663"/>
      <c r="AGV124" s="663"/>
      <c r="AGW124" s="663"/>
      <c r="AGX124" s="663"/>
      <c r="AGY124" s="663"/>
      <c r="AGZ124" s="663"/>
      <c r="AHA124" s="663"/>
      <c r="AHB124" s="663"/>
      <c r="AHC124" s="663"/>
      <c r="AHD124" s="663"/>
      <c r="AHE124" s="663"/>
      <c r="AHF124" s="663"/>
      <c r="AHG124" s="663"/>
      <c r="AHH124" s="663"/>
      <c r="AHI124" s="663"/>
      <c r="AHJ124" s="663"/>
      <c r="AHK124" s="663"/>
      <c r="AHL124" s="663"/>
      <c r="AHM124" s="663"/>
      <c r="AHN124" s="663"/>
      <c r="AHO124" s="663"/>
      <c r="AHP124" s="663"/>
      <c r="AHQ124" s="663"/>
      <c r="AHR124" s="663"/>
      <c r="AHS124" s="663"/>
      <c r="AHT124" s="663"/>
      <c r="AHU124" s="663"/>
      <c r="AHV124" s="663"/>
      <c r="AHW124" s="663"/>
      <c r="AHX124" s="663"/>
      <c r="AHY124" s="663"/>
      <c r="AHZ124" s="663"/>
      <c r="AIA124" s="663"/>
      <c r="AIB124" s="663"/>
      <c r="AIC124" s="663"/>
      <c r="AID124" s="663"/>
      <c r="AIE124" s="663"/>
      <c r="AIF124" s="663"/>
      <c r="AIG124" s="663"/>
      <c r="AIH124" s="663"/>
      <c r="AII124" s="663"/>
      <c r="AIJ124" s="663"/>
      <c r="AIK124" s="663"/>
      <c r="AIL124" s="663"/>
      <c r="AIM124" s="663"/>
      <c r="AIN124" s="663"/>
      <c r="AIO124" s="663"/>
      <c r="AIP124" s="663"/>
      <c r="AIQ124" s="663"/>
      <c r="AIR124" s="663"/>
      <c r="AIS124" s="663"/>
      <c r="AIT124" s="663"/>
      <c r="AIU124" s="663"/>
      <c r="AIV124" s="663"/>
      <c r="AIW124" s="663"/>
      <c r="AIX124" s="663"/>
      <c r="AIY124" s="663"/>
      <c r="AIZ124" s="663"/>
      <c r="AJA124" s="663"/>
      <c r="AJB124" s="663"/>
      <c r="AJC124" s="663"/>
      <c r="AJD124" s="663"/>
      <c r="AJE124" s="663"/>
      <c r="AJF124" s="663"/>
      <c r="AJG124" s="663"/>
      <c r="AJH124" s="663"/>
      <c r="AJI124" s="663"/>
      <c r="AJJ124" s="663"/>
      <c r="AJK124" s="663"/>
      <c r="AJL124" s="663"/>
      <c r="AJM124" s="663"/>
      <c r="AJN124" s="663"/>
      <c r="AJO124" s="663"/>
      <c r="AJP124" s="663"/>
      <c r="AJQ124" s="663"/>
      <c r="AJR124" s="663"/>
      <c r="AJS124" s="663"/>
      <c r="AJT124" s="663"/>
      <c r="AJU124" s="663"/>
      <c r="AJV124" s="663"/>
      <c r="AJW124" s="663"/>
      <c r="AJX124" s="663"/>
      <c r="AJY124" s="663"/>
      <c r="AJZ124" s="663"/>
      <c r="AKA124" s="663"/>
      <c r="AKB124" s="663"/>
      <c r="AKC124" s="663"/>
      <c r="AKD124" s="663"/>
      <c r="AKE124" s="663"/>
      <c r="AKF124" s="663"/>
      <c r="AKG124" s="663"/>
      <c r="AKH124" s="663"/>
      <c r="AKI124" s="663"/>
      <c r="AKJ124" s="663"/>
      <c r="AKK124" s="663"/>
      <c r="AKL124" s="663"/>
      <c r="AKM124" s="663"/>
      <c r="AKN124" s="663"/>
      <c r="AKO124" s="663"/>
      <c r="AKP124" s="663"/>
      <c r="AKQ124" s="663"/>
      <c r="AKR124" s="663"/>
      <c r="AKS124" s="663"/>
      <c r="AKT124" s="663"/>
      <c r="AKU124" s="663"/>
      <c r="AKV124" s="663"/>
      <c r="AKW124" s="663"/>
      <c r="AKX124" s="663"/>
      <c r="AKY124" s="663"/>
      <c r="AKZ124" s="663"/>
      <c r="ALA124" s="663"/>
      <c r="ALB124" s="663"/>
      <c r="ALC124" s="663"/>
      <c r="ALD124" s="663"/>
      <c r="ALE124" s="663"/>
      <c r="ALF124" s="663"/>
      <c r="ALG124" s="663"/>
      <c r="ALH124" s="663"/>
      <c r="ALI124" s="663"/>
      <c r="ALJ124" s="663"/>
      <c r="ALK124" s="663"/>
      <c r="ALL124" s="663"/>
      <c r="ALM124" s="663"/>
      <c r="ALN124" s="663"/>
      <c r="ALO124" s="663"/>
      <c r="ALP124" s="663"/>
      <c r="ALQ124" s="663"/>
      <c r="ALR124" s="663"/>
      <c r="ALS124" s="663"/>
      <c r="ALT124" s="663"/>
      <c r="ALU124" s="663"/>
      <c r="ALV124" s="663"/>
      <c r="ALW124" s="663"/>
      <c r="ALX124" s="663"/>
      <c r="ALY124" s="663"/>
      <c r="ALZ124" s="663"/>
      <c r="AMA124" s="663"/>
      <c r="AMB124" s="663"/>
      <c r="AMC124" s="663"/>
      <c r="AMD124" s="663"/>
      <c r="AME124" s="663"/>
      <c r="AMF124" s="663"/>
      <c r="AMG124" s="663"/>
      <c r="AMH124" s="663"/>
      <c r="AMI124" s="663"/>
      <c r="AMJ124" s="663"/>
      <c r="AMK124" s="663"/>
      <c r="AML124" s="663"/>
      <c r="AMM124" s="663"/>
      <c r="AMN124" s="663"/>
      <c r="AMO124" s="663"/>
      <c r="AMP124" s="663"/>
      <c r="AMQ124" s="663"/>
      <c r="AMR124" s="663"/>
      <c r="AMS124" s="663"/>
      <c r="AMT124" s="663"/>
      <c r="AMU124" s="663"/>
      <c r="AMV124" s="663"/>
      <c r="AMW124" s="663"/>
      <c r="AMX124" s="663"/>
      <c r="AMY124" s="663"/>
      <c r="AMZ124" s="663"/>
      <c r="ANA124" s="663"/>
      <c r="ANB124" s="663"/>
      <c r="ANC124" s="663"/>
      <c r="AND124" s="663"/>
      <c r="ANE124" s="663"/>
      <c r="ANF124" s="663"/>
      <c r="ANG124" s="663"/>
      <c r="ANH124" s="663"/>
      <c r="ANI124" s="663"/>
      <c r="ANJ124" s="663"/>
      <c r="ANK124" s="663"/>
      <c r="ANL124" s="663"/>
      <c r="ANM124" s="663"/>
      <c r="ANN124" s="663"/>
      <c r="ANO124" s="663"/>
      <c r="ANP124" s="663"/>
      <c r="ANQ124" s="663"/>
      <c r="ANR124" s="663"/>
      <c r="ANS124" s="663"/>
      <c r="ANT124" s="663"/>
      <c r="ANU124" s="663"/>
      <c r="ANV124" s="663"/>
      <c r="ANW124" s="663"/>
      <c r="ANX124" s="663"/>
      <c r="ANY124" s="663"/>
      <c r="ANZ124" s="663"/>
      <c r="AOA124" s="663"/>
      <c r="AOB124" s="663"/>
      <c r="AOC124" s="663"/>
      <c r="AOD124" s="663"/>
      <c r="AOE124" s="663"/>
      <c r="AOF124" s="663"/>
      <c r="AOG124" s="663"/>
      <c r="AOH124" s="663"/>
      <c r="AOI124" s="663"/>
      <c r="AOJ124" s="663"/>
      <c r="AOK124" s="663"/>
      <c r="AOL124" s="663"/>
      <c r="AOM124" s="663"/>
      <c r="AON124" s="663"/>
      <c r="AOO124" s="663"/>
      <c r="AOP124" s="663"/>
      <c r="AOQ124" s="663"/>
      <c r="AOR124" s="663"/>
      <c r="AOS124" s="663"/>
      <c r="AOT124" s="663"/>
      <c r="AOU124" s="663"/>
      <c r="AOV124" s="663"/>
      <c r="AOW124" s="663"/>
      <c r="AOX124" s="663"/>
      <c r="AOY124" s="663"/>
      <c r="AOZ124" s="663"/>
      <c r="APA124" s="663"/>
      <c r="APB124" s="663"/>
      <c r="APC124" s="663"/>
      <c r="APD124" s="663"/>
      <c r="APE124" s="663"/>
      <c r="APF124" s="663"/>
      <c r="APG124" s="663"/>
      <c r="APH124" s="663"/>
      <c r="API124" s="663"/>
      <c r="APJ124" s="663"/>
      <c r="APK124" s="663"/>
      <c r="APL124" s="663"/>
      <c r="APM124" s="663"/>
      <c r="APN124" s="663"/>
      <c r="APO124" s="663"/>
      <c r="APP124" s="663"/>
      <c r="APQ124" s="663"/>
      <c r="APR124" s="663"/>
      <c r="APS124" s="663"/>
      <c r="APT124" s="663"/>
      <c r="APU124" s="663"/>
      <c r="APV124" s="663"/>
      <c r="APW124" s="663"/>
      <c r="APX124" s="663"/>
      <c r="APY124" s="663"/>
      <c r="APZ124" s="663"/>
      <c r="AQA124" s="663"/>
      <c r="AQB124" s="663"/>
      <c r="AQC124" s="663"/>
      <c r="AQD124" s="663"/>
      <c r="AQE124" s="663"/>
      <c r="AQF124" s="663"/>
      <c r="AQG124" s="663"/>
      <c r="AQH124" s="663"/>
      <c r="AQI124" s="663"/>
      <c r="AQJ124" s="663"/>
      <c r="AQK124" s="663"/>
      <c r="AQL124" s="663"/>
      <c r="AQM124" s="663"/>
      <c r="AQN124" s="663"/>
      <c r="AQO124" s="663"/>
      <c r="AQP124" s="663"/>
      <c r="AQQ124" s="663"/>
      <c r="AQR124" s="663"/>
      <c r="AQS124" s="663"/>
      <c r="AQT124" s="663"/>
      <c r="AQU124" s="663"/>
      <c r="AQV124" s="663"/>
      <c r="AQW124" s="663"/>
      <c r="AQX124" s="663"/>
      <c r="AQY124" s="663"/>
      <c r="AQZ124" s="663"/>
      <c r="ARA124" s="663"/>
      <c r="ARB124" s="663"/>
      <c r="ARC124" s="663"/>
      <c r="ARD124" s="663"/>
      <c r="ARE124" s="663"/>
      <c r="ARF124" s="663"/>
      <c r="ARG124" s="663"/>
      <c r="ARH124" s="663"/>
      <c r="ARI124" s="663"/>
      <c r="ARJ124" s="663"/>
      <c r="ARK124" s="663"/>
      <c r="ARL124" s="663"/>
      <c r="ARM124" s="663"/>
      <c r="ARN124" s="663"/>
      <c r="ARO124" s="663"/>
      <c r="ARP124" s="663"/>
      <c r="ARQ124" s="663"/>
      <c r="ARR124" s="663"/>
      <c r="ARS124" s="663"/>
      <c r="ART124" s="663"/>
      <c r="ARU124" s="663"/>
      <c r="ARV124" s="663"/>
      <c r="ARW124" s="663"/>
      <c r="ARX124" s="663"/>
      <c r="ARY124" s="663"/>
      <c r="ARZ124" s="663"/>
      <c r="ASA124" s="663"/>
      <c r="ASB124" s="663"/>
      <c r="ASC124" s="663"/>
      <c r="ASD124" s="663"/>
      <c r="ASE124" s="663"/>
      <c r="ASF124" s="663"/>
      <c r="ASG124" s="663"/>
      <c r="ASH124" s="663"/>
      <c r="ASI124" s="663"/>
      <c r="ASJ124" s="663"/>
      <c r="ASK124" s="663"/>
      <c r="ASL124" s="663"/>
      <c r="ASM124" s="663"/>
      <c r="ASN124" s="663"/>
      <c r="ASO124" s="663"/>
      <c r="ASP124" s="663"/>
      <c r="ASQ124" s="663"/>
      <c r="ASR124" s="663"/>
      <c r="ASS124" s="663"/>
      <c r="AST124" s="663"/>
      <c r="ASU124" s="663"/>
      <c r="ASV124" s="663"/>
      <c r="ASW124" s="663"/>
      <c r="ASX124" s="663"/>
      <c r="ASY124" s="663"/>
      <c r="ASZ124" s="663"/>
      <c r="ATA124" s="663"/>
      <c r="ATB124" s="663"/>
      <c r="ATC124" s="663"/>
      <c r="ATD124" s="663"/>
      <c r="ATE124" s="663"/>
      <c r="ATF124" s="663"/>
      <c r="ATG124" s="663"/>
      <c r="ATH124" s="663"/>
      <c r="ATI124" s="663"/>
      <c r="ATJ124" s="663"/>
      <c r="ATK124" s="663"/>
      <c r="ATL124" s="663"/>
      <c r="ATM124" s="663"/>
      <c r="ATN124" s="663"/>
      <c r="ATO124" s="663"/>
      <c r="ATP124" s="663"/>
      <c r="ATQ124" s="663"/>
      <c r="ATR124" s="663"/>
      <c r="ATS124" s="663"/>
      <c r="ATT124" s="663"/>
      <c r="ATU124" s="663"/>
      <c r="ATV124" s="663"/>
      <c r="ATW124" s="663"/>
      <c r="ATX124" s="663"/>
      <c r="ATY124" s="663"/>
      <c r="ATZ124" s="663"/>
      <c r="AUA124" s="663"/>
      <c r="AUB124" s="663"/>
      <c r="AUC124" s="663"/>
      <c r="AUD124" s="663"/>
      <c r="AUE124" s="663"/>
      <c r="AUF124" s="663"/>
      <c r="AUG124" s="663"/>
      <c r="AUH124" s="663"/>
      <c r="AUI124" s="663"/>
      <c r="AUJ124" s="663"/>
      <c r="AUK124" s="663"/>
      <c r="AUL124" s="663"/>
      <c r="AUM124" s="663"/>
      <c r="AUN124" s="663"/>
      <c r="AUO124" s="663"/>
      <c r="AUP124" s="663"/>
      <c r="AUQ124" s="663"/>
      <c r="AUR124" s="663"/>
      <c r="AUS124" s="663"/>
      <c r="AUT124" s="663"/>
      <c r="AUU124" s="663"/>
      <c r="AUV124" s="663"/>
      <c r="AUW124" s="663"/>
      <c r="AUX124" s="663"/>
      <c r="AUY124" s="663"/>
      <c r="AUZ124" s="663"/>
      <c r="AVA124" s="663"/>
      <c r="AVB124" s="663"/>
      <c r="AVC124" s="663"/>
      <c r="AVD124" s="663"/>
      <c r="AVE124" s="663"/>
      <c r="AVF124" s="663"/>
      <c r="AVG124" s="663"/>
      <c r="AVH124" s="663"/>
      <c r="AVI124" s="663"/>
      <c r="AVJ124" s="663"/>
      <c r="AVK124" s="663"/>
      <c r="AVL124" s="663"/>
      <c r="AVM124" s="663"/>
      <c r="AVN124" s="663"/>
      <c r="AVO124" s="663"/>
      <c r="AVP124" s="663"/>
      <c r="AVQ124" s="663"/>
      <c r="AVR124" s="663"/>
      <c r="AVS124" s="663"/>
      <c r="AVT124" s="663"/>
      <c r="AVU124" s="663"/>
      <c r="AVV124" s="663"/>
      <c r="AVW124" s="663"/>
      <c r="AVX124" s="663"/>
      <c r="AVY124" s="663"/>
      <c r="AVZ124" s="663"/>
      <c r="AWA124" s="663"/>
      <c r="AWB124" s="663"/>
      <c r="AWC124" s="663"/>
      <c r="AWD124" s="663"/>
      <c r="AWE124" s="663"/>
      <c r="AWF124" s="663"/>
      <c r="AWG124" s="663"/>
      <c r="AWH124" s="663"/>
      <c r="AWI124" s="663"/>
      <c r="AWJ124" s="663"/>
      <c r="AWK124" s="663"/>
      <c r="AWL124" s="663"/>
      <c r="AWM124" s="663"/>
      <c r="AWN124" s="663"/>
      <c r="AWO124" s="663"/>
      <c r="AWP124" s="663"/>
      <c r="AWQ124" s="663"/>
      <c r="AWR124" s="663"/>
      <c r="AWS124" s="663"/>
      <c r="AWT124" s="663"/>
      <c r="AWU124" s="663"/>
      <c r="AWV124" s="663"/>
      <c r="AWW124" s="663"/>
      <c r="AWX124" s="663"/>
      <c r="AWY124" s="663"/>
      <c r="AWZ124" s="663"/>
      <c r="AXA124" s="663"/>
      <c r="AXB124" s="663"/>
      <c r="AXC124" s="663"/>
      <c r="AXD124" s="663"/>
      <c r="AXE124" s="663"/>
      <c r="AXF124" s="663"/>
      <c r="AXG124" s="663"/>
      <c r="AXH124" s="663"/>
      <c r="AXI124" s="663"/>
      <c r="AXJ124" s="663"/>
      <c r="AXK124" s="663"/>
      <c r="AXL124" s="663"/>
      <c r="AXM124" s="663"/>
      <c r="AXN124" s="663"/>
      <c r="AXO124" s="663"/>
      <c r="AXP124" s="663"/>
      <c r="AXQ124" s="663"/>
      <c r="AXR124" s="663"/>
      <c r="AXS124" s="663"/>
      <c r="AXT124" s="663"/>
      <c r="AXU124" s="663"/>
      <c r="AXV124" s="663"/>
      <c r="AXW124" s="663"/>
      <c r="AXX124" s="663"/>
      <c r="AXY124" s="663"/>
      <c r="AXZ124" s="663"/>
      <c r="AYA124" s="663"/>
      <c r="AYB124" s="663"/>
      <c r="AYC124" s="663"/>
      <c r="AYD124" s="663"/>
      <c r="AYE124" s="663"/>
      <c r="AYF124" s="663"/>
      <c r="AYG124" s="663"/>
      <c r="AYH124" s="663"/>
      <c r="AYI124" s="663"/>
      <c r="AYJ124" s="663"/>
      <c r="AYK124" s="663"/>
      <c r="AYL124" s="663"/>
      <c r="AYM124" s="663"/>
      <c r="AYN124" s="663"/>
      <c r="AYO124" s="663"/>
      <c r="AYP124" s="663"/>
      <c r="AYQ124" s="663"/>
      <c r="AYR124" s="663"/>
      <c r="AYS124" s="663"/>
      <c r="AYT124" s="663"/>
      <c r="AYU124" s="663"/>
      <c r="AYV124" s="663"/>
      <c r="AYW124" s="663"/>
      <c r="AYX124" s="663"/>
      <c r="AYY124" s="663"/>
      <c r="AYZ124" s="663"/>
      <c r="AZA124" s="663"/>
      <c r="AZB124" s="663"/>
      <c r="AZC124" s="663"/>
      <c r="AZD124" s="663"/>
      <c r="AZE124" s="663"/>
      <c r="AZF124" s="663"/>
      <c r="AZG124" s="663"/>
      <c r="AZH124" s="663"/>
      <c r="AZI124" s="663"/>
      <c r="AZJ124" s="663"/>
      <c r="AZK124" s="663"/>
      <c r="AZL124" s="663"/>
      <c r="AZM124" s="663"/>
      <c r="AZN124" s="663"/>
      <c r="AZO124" s="663"/>
      <c r="AZP124" s="663"/>
      <c r="AZQ124" s="663"/>
      <c r="AZR124" s="663"/>
      <c r="AZS124" s="663"/>
      <c r="AZT124" s="663"/>
      <c r="AZU124" s="663"/>
      <c r="AZV124" s="663"/>
      <c r="AZW124" s="663"/>
      <c r="AZX124" s="663"/>
      <c r="AZY124" s="663"/>
      <c r="AZZ124" s="663"/>
      <c r="BAA124" s="663"/>
      <c r="BAB124" s="663"/>
      <c r="BAC124" s="663"/>
      <c r="BAD124" s="663"/>
      <c r="BAE124" s="663"/>
      <c r="BAF124" s="663"/>
      <c r="BAG124" s="663"/>
      <c r="BAH124" s="663"/>
      <c r="BAI124" s="663"/>
      <c r="BAJ124" s="663"/>
      <c r="BAK124" s="663"/>
      <c r="BAL124" s="663"/>
      <c r="BAM124" s="663"/>
      <c r="BAN124" s="663"/>
    </row>
    <row r="125" spans="1:1392" s="663" customFormat="1" ht="24.75" customHeight="1" thickTop="1" thickBot="1">
      <c r="A125" s="696">
        <v>2</v>
      </c>
      <c r="B125" s="697" t="s">
        <v>382</v>
      </c>
      <c r="C125" s="697" t="s">
        <v>438</v>
      </c>
      <c r="D125" s="697" t="s">
        <v>438</v>
      </c>
      <c r="E125" s="697" t="s">
        <v>345</v>
      </c>
      <c r="F125" s="697"/>
      <c r="G125" s="704"/>
      <c r="H125" s="698" t="s">
        <v>2262</v>
      </c>
      <c r="I125" s="682">
        <v>484088074.94</v>
      </c>
      <c r="J125" s="682">
        <v>484088074.93000001</v>
      </c>
      <c r="K125" s="682">
        <v>86153537.180000007</v>
      </c>
      <c r="L125" s="682">
        <v>51063440</v>
      </c>
      <c r="M125" s="682">
        <f>+M126</f>
        <v>0</v>
      </c>
      <c r="N125" s="682">
        <f t="shared" ref="N125:X125" si="47">+N126</f>
        <v>0</v>
      </c>
      <c r="O125" s="682">
        <f t="shared" si="47"/>
        <v>0</v>
      </c>
      <c r="P125" s="682">
        <f t="shared" si="47"/>
        <v>0</v>
      </c>
      <c r="Q125" s="682">
        <f t="shared" si="47"/>
        <v>0</v>
      </c>
      <c r="R125" s="682">
        <f t="shared" si="47"/>
        <v>0</v>
      </c>
      <c r="S125" s="682">
        <f t="shared" si="47"/>
        <v>0</v>
      </c>
      <c r="T125" s="682">
        <f t="shared" si="47"/>
        <v>0</v>
      </c>
      <c r="U125" s="682">
        <f t="shared" si="47"/>
        <v>0</v>
      </c>
      <c r="V125" s="682">
        <f t="shared" si="47"/>
        <v>0</v>
      </c>
      <c r="W125" s="682">
        <f t="shared" si="47"/>
        <v>0</v>
      </c>
      <c r="X125" s="682">
        <f t="shared" si="47"/>
        <v>0</v>
      </c>
      <c r="Y125" s="683">
        <f t="shared" si="46"/>
        <v>484088074.94</v>
      </c>
      <c r="Z125" s="683">
        <f t="shared" si="46"/>
        <v>484088074.93000001</v>
      </c>
      <c r="AA125" s="683">
        <f t="shared" si="46"/>
        <v>86153537.180000007</v>
      </c>
      <c r="AB125" s="683">
        <f t="shared" si="45"/>
        <v>51063440</v>
      </c>
      <c r="AC125" s="684"/>
      <c r="AD125" s="662"/>
      <c r="AE125" s="662"/>
      <c r="AF125" s="662"/>
      <c r="AG125" s="662"/>
      <c r="AH125" s="662"/>
      <c r="AI125" s="662"/>
      <c r="AJ125" s="662"/>
      <c r="AK125" s="662"/>
      <c r="AL125" s="662"/>
      <c r="AM125" s="662"/>
      <c r="AN125" s="662"/>
      <c r="AO125" s="662"/>
      <c r="AP125" s="662"/>
      <c r="AQ125" s="662"/>
      <c r="AR125" s="662"/>
      <c r="AS125" s="662"/>
      <c r="AT125" s="662"/>
      <c r="AU125" s="662"/>
      <c r="AV125" s="662"/>
    </row>
    <row r="126" spans="1:1392" s="647" customFormat="1" ht="24.75" customHeight="1" thickTop="1" thickBot="1">
      <c r="A126" s="699">
        <v>2</v>
      </c>
      <c r="B126" s="700" t="s">
        <v>382</v>
      </c>
      <c r="C126" s="700" t="s">
        <v>438</v>
      </c>
      <c r="D126" s="700" t="s">
        <v>438</v>
      </c>
      <c r="E126" s="700" t="s">
        <v>345</v>
      </c>
      <c r="F126" s="700"/>
      <c r="G126" s="705"/>
      <c r="H126" s="706" t="s">
        <v>2263</v>
      </c>
      <c r="I126" s="702">
        <v>34571599.460000001</v>
      </c>
      <c r="J126" s="702">
        <v>34571599.460000001</v>
      </c>
      <c r="K126" s="702">
        <v>7831200</v>
      </c>
      <c r="L126" s="702">
        <v>7831200</v>
      </c>
      <c r="M126" s="702">
        <v>0</v>
      </c>
      <c r="N126" s="702">
        <v>0</v>
      </c>
      <c r="O126" s="702">
        <v>0</v>
      </c>
      <c r="P126" s="702">
        <v>0</v>
      </c>
      <c r="Q126" s="702">
        <v>0</v>
      </c>
      <c r="R126" s="702">
        <v>0</v>
      </c>
      <c r="S126" s="702">
        <v>0</v>
      </c>
      <c r="T126" s="702">
        <v>0</v>
      </c>
      <c r="U126" s="702">
        <v>0</v>
      </c>
      <c r="V126" s="702">
        <v>0</v>
      </c>
      <c r="W126" s="702">
        <v>0</v>
      </c>
      <c r="X126" s="702">
        <v>0</v>
      </c>
      <c r="Y126" s="653">
        <f t="shared" si="46"/>
        <v>34571599.460000001</v>
      </c>
      <c r="Z126" s="653">
        <f t="shared" si="46"/>
        <v>34571599.460000001</v>
      </c>
      <c r="AA126" s="653">
        <f t="shared" si="46"/>
        <v>7831200</v>
      </c>
      <c r="AB126" s="653">
        <f t="shared" si="45"/>
        <v>7831200</v>
      </c>
      <c r="AC126" s="703"/>
      <c r="AD126" s="639"/>
      <c r="AE126" s="639"/>
      <c r="AF126" s="639"/>
      <c r="AG126" s="639"/>
      <c r="AH126" s="639"/>
      <c r="AI126" s="639"/>
      <c r="AJ126" s="639"/>
      <c r="AK126" s="639"/>
      <c r="AL126" s="639"/>
      <c r="AM126" s="639"/>
      <c r="AN126" s="639"/>
      <c r="AO126" s="639"/>
      <c r="AP126" s="639"/>
      <c r="AQ126" s="639"/>
      <c r="AR126" s="639"/>
      <c r="AS126" s="639"/>
      <c r="AT126" s="639"/>
      <c r="AU126" s="639"/>
      <c r="AV126" s="639"/>
    </row>
    <row r="127" spans="1:1392" s="647" customFormat="1" ht="35.25" customHeight="1" thickTop="1" thickBot="1">
      <c r="A127" s="699">
        <v>3</v>
      </c>
      <c r="B127" s="700" t="s">
        <v>382</v>
      </c>
      <c r="C127" s="700" t="s">
        <v>438</v>
      </c>
      <c r="D127" s="700" t="s">
        <v>438</v>
      </c>
      <c r="E127" s="700" t="s">
        <v>358</v>
      </c>
      <c r="F127" s="700"/>
      <c r="G127" s="705"/>
      <c r="H127" s="706" t="s">
        <v>2264</v>
      </c>
      <c r="I127" s="702">
        <v>286031732.82999998</v>
      </c>
      <c r="J127" s="702">
        <v>286031732.82999998</v>
      </c>
      <c r="K127" s="702">
        <v>52218337.18</v>
      </c>
      <c r="L127" s="702">
        <v>17128240</v>
      </c>
      <c r="M127" s="702">
        <v>0</v>
      </c>
      <c r="N127" s="702">
        <v>0</v>
      </c>
      <c r="O127" s="702">
        <v>0</v>
      </c>
      <c r="P127" s="702">
        <v>0</v>
      </c>
      <c r="Q127" s="702">
        <v>0</v>
      </c>
      <c r="R127" s="702">
        <v>0</v>
      </c>
      <c r="S127" s="702">
        <v>0</v>
      </c>
      <c r="T127" s="702">
        <v>0</v>
      </c>
      <c r="U127" s="702">
        <v>0</v>
      </c>
      <c r="V127" s="702">
        <v>0</v>
      </c>
      <c r="W127" s="702">
        <v>0</v>
      </c>
      <c r="X127" s="702">
        <v>0</v>
      </c>
      <c r="Y127" s="653">
        <f t="shared" si="46"/>
        <v>286031732.82999998</v>
      </c>
      <c r="Z127" s="653">
        <f t="shared" si="46"/>
        <v>286031732.82999998</v>
      </c>
      <c r="AA127" s="653">
        <f t="shared" si="46"/>
        <v>52218337.18</v>
      </c>
      <c r="AB127" s="653">
        <f t="shared" si="45"/>
        <v>17128240</v>
      </c>
      <c r="AC127" s="703"/>
      <c r="AD127" s="639"/>
      <c r="AE127" s="639"/>
      <c r="AF127" s="639"/>
      <c r="AG127" s="639"/>
      <c r="AH127" s="639"/>
      <c r="AI127" s="639"/>
      <c r="AJ127" s="639"/>
      <c r="AK127" s="639"/>
      <c r="AL127" s="639"/>
      <c r="AM127" s="639"/>
      <c r="AN127" s="639"/>
      <c r="AO127" s="639"/>
      <c r="AP127" s="639"/>
      <c r="AQ127" s="639"/>
      <c r="AR127" s="639"/>
      <c r="AS127" s="639"/>
      <c r="AT127" s="639"/>
      <c r="AU127" s="639"/>
      <c r="AV127" s="639"/>
    </row>
    <row r="128" spans="1:1392" s="647" customFormat="1" ht="24.75" customHeight="1" thickTop="1" thickBot="1">
      <c r="A128" s="699">
        <v>2</v>
      </c>
      <c r="B128" s="700" t="s">
        <v>382</v>
      </c>
      <c r="C128" s="700" t="s">
        <v>438</v>
      </c>
      <c r="D128" s="700" t="s">
        <v>438</v>
      </c>
      <c r="E128" s="700" t="s">
        <v>382</v>
      </c>
      <c r="F128" s="700"/>
      <c r="G128" s="705"/>
      <c r="H128" s="706" t="s">
        <v>2265</v>
      </c>
      <c r="I128" s="702">
        <v>163484742.63999999</v>
      </c>
      <c r="J128" s="702">
        <v>163484742.63999999</v>
      </c>
      <c r="K128" s="702">
        <v>26104000</v>
      </c>
      <c r="L128" s="702">
        <v>26104000</v>
      </c>
      <c r="M128" s="702">
        <v>0</v>
      </c>
      <c r="N128" s="702">
        <v>0</v>
      </c>
      <c r="O128" s="702">
        <v>0</v>
      </c>
      <c r="P128" s="702">
        <v>0</v>
      </c>
      <c r="Q128" s="702">
        <v>0</v>
      </c>
      <c r="R128" s="702">
        <v>0</v>
      </c>
      <c r="S128" s="702">
        <v>0</v>
      </c>
      <c r="T128" s="702">
        <v>0</v>
      </c>
      <c r="U128" s="702">
        <v>0</v>
      </c>
      <c r="V128" s="702">
        <v>0</v>
      </c>
      <c r="W128" s="702">
        <v>0</v>
      </c>
      <c r="X128" s="702">
        <v>0</v>
      </c>
      <c r="Y128" s="653">
        <f t="shared" si="46"/>
        <v>163484742.63999999</v>
      </c>
      <c r="Z128" s="653">
        <f t="shared" si="46"/>
        <v>163484742.63999999</v>
      </c>
      <c r="AA128" s="653">
        <f t="shared" si="46"/>
        <v>26104000</v>
      </c>
      <c r="AB128" s="653">
        <f t="shared" si="45"/>
        <v>26104000</v>
      </c>
      <c r="AC128" s="703"/>
      <c r="AD128" s="639"/>
      <c r="AE128" s="639"/>
      <c r="AF128" s="639"/>
      <c r="AG128" s="639"/>
      <c r="AH128" s="639"/>
      <c r="AI128" s="639"/>
      <c r="AJ128" s="639"/>
      <c r="AK128" s="639"/>
      <c r="AL128" s="639"/>
      <c r="AM128" s="639"/>
      <c r="AN128" s="639"/>
      <c r="AO128" s="639"/>
      <c r="AP128" s="639"/>
      <c r="AQ128" s="639"/>
      <c r="AR128" s="639"/>
      <c r="AS128" s="639"/>
      <c r="AT128" s="639"/>
      <c r="AU128" s="639"/>
      <c r="AV128" s="639"/>
    </row>
    <row r="129" spans="1:48" s="663" customFormat="1" ht="24.75" customHeight="1" thickTop="1" thickBot="1">
      <c r="A129" s="707" t="s">
        <v>793</v>
      </c>
      <c r="B129" s="708" t="s">
        <v>386</v>
      </c>
      <c r="C129" s="708"/>
      <c r="D129" s="708"/>
      <c r="E129" s="708"/>
      <c r="F129" s="708"/>
      <c r="G129" s="709"/>
      <c r="H129" s="710" t="s">
        <v>2266</v>
      </c>
      <c r="I129" s="711">
        <f>+I130+I133+I140+I147</f>
        <v>40512546068.400002</v>
      </c>
      <c r="J129" s="711">
        <v>0</v>
      </c>
      <c r="K129" s="711">
        <v>0</v>
      </c>
      <c r="L129" s="711">
        <v>0</v>
      </c>
      <c r="M129" s="711"/>
      <c r="N129" s="711"/>
      <c r="O129" s="711"/>
      <c r="P129" s="711"/>
      <c r="Q129" s="711"/>
      <c r="R129" s="711"/>
      <c r="S129" s="711"/>
      <c r="T129" s="711"/>
      <c r="U129" s="711"/>
      <c r="V129" s="711"/>
      <c r="W129" s="711"/>
      <c r="X129" s="711"/>
      <c r="Y129" s="711"/>
      <c r="Z129" s="711"/>
      <c r="AA129" s="711"/>
      <c r="AB129" s="711"/>
      <c r="AC129" s="712"/>
      <c r="AD129" s="662"/>
      <c r="AE129" s="662"/>
      <c r="AF129" s="662"/>
      <c r="AG129" s="662"/>
      <c r="AH129" s="662"/>
      <c r="AI129" s="662"/>
      <c r="AJ129" s="662"/>
      <c r="AK129" s="662"/>
      <c r="AL129" s="662"/>
      <c r="AM129" s="662"/>
      <c r="AN129" s="662"/>
      <c r="AO129" s="662"/>
      <c r="AP129" s="662"/>
      <c r="AQ129" s="662"/>
      <c r="AR129" s="662"/>
      <c r="AS129" s="662"/>
      <c r="AT129" s="662"/>
      <c r="AU129" s="662"/>
      <c r="AV129" s="662"/>
    </row>
    <row r="130" spans="1:48" s="663" customFormat="1" ht="24.75" customHeight="1" thickTop="1" thickBot="1">
      <c r="A130" s="696" t="s">
        <v>793</v>
      </c>
      <c r="B130" s="697" t="s">
        <v>386</v>
      </c>
      <c r="C130" s="697" t="s">
        <v>345</v>
      </c>
      <c r="D130" s="697"/>
      <c r="E130" s="697"/>
      <c r="F130" s="697"/>
      <c r="G130" s="704"/>
      <c r="H130" s="713" t="s">
        <v>71</v>
      </c>
      <c r="I130" s="682">
        <f>+I131</f>
        <v>11578446821.32</v>
      </c>
      <c r="J130" s="682">
        <v>0</v>
      </c>
      <c r="K130" s="682">
        <v>0</v>
      </c>
      <c r="L130" s="682">
        <v>0</v>
      </c>
      <c r="M130" s="682"/>
      <c r="N130" s="682"/>
      <c r="O130" s="682"/>
      <c r="P130" s="682"/>
      <c r="Q130" s="682"/>
      <c r="R130" s="682"/>
      <c r="S130" s="682"/>
      <c r="T130" s="682"/>
      <c r="U130" s="682"/>
      <c r="V130" s="682"/>
      <c r="W130" s="682"/>
      <c r="X130" s="682"/>
      <c r="Y130" s="682"/>
      <c r="Z130" s="682"/>
      <c r="AA130" s="682"/>
      <c r="AB130" s="682"/>
      <c r="AC130" s="684"/>
      <c r="AD130" s="662"/>
      <c r="AE130" s="662"/>
      <c r="AF130" s="662"/>
      <c r="AG130" s="662"/>
      <c r="AH130" s="662"/>
      <c r="AI130" s="662"/>
      <c r="AJ130" s="662"/>
      <c r="AK130" s="662"/>
      <c r="AL130" s="662"/>
      <c r="AM130" s="662"/>
      <c r="AN130" s="662"/>
      <c r="AO130" s="662"/>
      <c r="AP130" s="662"/>
      <c r="AQ130" s="662"/>
      <c r="AR130" s="662"/>
      <c r="AS130" s="662"/>
      <c r="AT130" s="662"/>
      <c r="AU130" s="662"/>
      <c r="AV130" s="662"/>
    </row>
    <row r="131" spans="1:48" s="663" customFormat="1" ht="24.75" customHeight="1" thickTop="1" thickBot="1">
      <c r="A131" s="696" t="s">
        <v>793</v>
      </c>
      <c r="B131" s="697" t="s">
        <v>386</v>
      </c>
      <c r="C131" s="697" t="s">
        <v>345</v>
      </c>
      <c r="D131" s="697" t="s">
        <v>345</v>
      </c>
      <c r="E131" s="697"/>
      <c r="F131" s="697"/>
      <c r="G131" s="704"/>
      <c r="H131" s="713" t="s">
        <v>2267</v>
      </c>
      <c r="I131" s="682">
        <f>+I132</f>
        <v>11578446821.32</v>
      </c>
      <c r="J131" s="682">
        <v>0</v>
      </c>
      <c r="K131" s="682">
        <v>0</v>
      </c>
      <c r="L131" s="682">
        <v>0</v>
      </c>
      <c r="M131" s="682"/>
      <c r="N131" s="682"/>
      <c r="O131" s="682"/>
      <c r="P131" s="682"/>
      <c r="Q131" s="682"/>
      <c r="R131" s="682"/>
      <c r="S131" s="682"/>
      <c r="T131" s="682"/>
      <c r="U131" s="682"/>
      <c r="V131" s="682"/>
      <c r="W131" s="682"/>
      <c r="X131" s="682"/>
      <c r="Y131" s="682"/>
      <c r="Z131" s="682"/>
      <c r="AA131" s="682"/>
      <c r="AB131" s="682"/>
      <c r="AC131" s="684"/>
      <c r="AD131" s="662"/>
      <c r="AE131" s="662"/>
      <c r="AF131" s="662"/>
      <c r="AG131" s="662"/>
      <c r="AH131" s="662"/>
      <c r="AI131" s="662"/>
      <c r="AJ131" s="662"/>
      <c r="AK131" s="662"/>
      <c r="AL131" s="662"/>
      <c r="AM131" s="662"/>
      <c r="AN131" s="662"/>
      <c r="AO131" s="662"/>
      <c r="AP131" s="662"/>
      <c r="AQ131" s="662"/>
      <c r="AR131" s="662"/>
      <c r="AS131" s="662"/>
      <c r="AT131" s="662"/>
      <c r="AU131" s="662"/>
      <c r="AV131" s="662"/>
    </row>
    <row r="132" spans="1:48" s="647" customFormat="1" ht="24.75" customHeight="1" thickTop="1" thickBot="1">
      <c r="A132" s="699" t="s">
        <v>793</v>
      </c>
      <c r="B132" s="700" t="s">
        <v>386</v>
      </c>
      <c r="C132" s="700" t="s">
        <v>345</v>
      </c>
      <c r="D132" s="700" t="s">
        <v>345</v>
      </c>
      <c r="E132" s="700" t="s">
        <v>345</v>
      </c>
      <c r="F132" s="700"/>
      <c r="G132" s="705"/>
      <c r="H132" s="706" t="s">
        <v>2268</v>
      </c>
      <c r="I132" s="702">
        <v>11578446821.32</v>
      </c>
      <c r="J132" s="702">
        <v>0</v>
      </c>
      <c r="K132" s="702">
        <v>0</v>
      </c>
      <c r="L132" s="702">
        <v>0</v>
      </c>
      <c r="M132" s="702"/>
      <c r="N132" s="702"/>
      <c r="O132" s="702"/>
      <c r="P132" s="702"/>
      <c r="Q132" s="702"/>
      <c r="R132" s="702"/>
      <c r="S132" s="702"/>
      <c r="T132" s="702"/>
      <c r="U132" s="702"/>
      <c r="V132" s="702"/>
      <c r="W132" s="702"/>
      <c r="X132" s="702"/>
      <c r="Y132" s="653"/>
      <c r="Z132" s="653"/>
      <c r="AA132" s="653"/>
      <c r="AB132" s="653"/>
      <c r="AC132" s="703"/>
      <c r="AD132" s="639"/>
      <c r="AE132" s="639"/>
      <c r="AF132" s="639"/>
      <c r="AG132" s="639"/>
      <c r="AH132" s="639"/>
      <c r="AI132" s="639"/>
      <c r="AJ132" s="639"/>
      <c r="AK132" s="639"/>
      <c r="AL132" s="639"/>
      <c r="AM132" s="639"/>
      <c r="AN132" s="639"/>
      <c r="AO132" s="639"/>
      <c r="AP132" s="639"/>
      <c r="AQ132" s="639"/>
      <c r="AR132" s="639"/>
      <c r="AS132" s="639"/>
      <c r="AT132" s="639"/>
      <c r="AU132" s="639"/>
      <c r="AV132" s="639"/>
    </row>
    <row r="133" spans="1:48" s="663" customFormat="1" ht="31.5" customHeight="1" thickTop="1" thickBot="1">
      <c r="A133" s="714" t="s">
        <v>793</v>
      </c>
      <c r="B133" s="715" t="s">
        <v>386</v>
      </c>
      <c r="C133" s="715" t="s">
        <v>358</v>
      </c>
      <c r="D133" s="715"/>
      <c r="E133" s="715"/>
      <c r="F133" s="715"/>
      <c r="G133" s="716"/>
      <c r="H133" s="717" t="s">
        <v>2269</v>
      </c>
      <c r="I133" s="683">
        <f>+I134+I136+I138</f>
        <v>5992639314.6400003</v>
      </c>
      <c r="J133" s="683">
        <v>0</v>
      </c>
      <c r="K133" s="683">
        <v>0</v>
      </c>
      <c r="L133" s="683">
        <v>0</v>
      </c>
      <c r="M133" s="683"/>
      <c r="N133" s="683"/>
      <c r="O133" s="683"/>
      <c r="P133" s="683"/>
      <c r="Q133" s="683"/>
      <c r="R133" s="683"/>
      <c r="S133" s="683"/>
      <c r="T133" s="683"/>
      <c r="U133" s="683"/>
      <c r="V133" s="683"/>
      <c r="W133" s="683"/>
      <c r="X133" s="683"/>
      <c r="Y133" s="683"/>
      <c r="Z133" s="683"/>
      <c r="AA133" s="683"/>
      <c r="AB133" s="683"/>
      <c r="AC133" s="661"/>
      <c r="AD133" s="662"/>
      <c r="AE133" s="662"/>
      <c r="AF133" s="662"/>
      <c r="AG133" s="662"/>
      <c r="AH133" s="662"/>
      <c r="AI133" s="662"/>
      <c r="AJ133" s="662"/>
      <c r="AK133" s="662"/>
      <c r="AL133" s="662"/>
      <c r="AM133" s="662"/>
      <c r="AN133" s="662"/>
      <c r="AO133" s="662"/>
      <c r="AP133" s="662"/>
      <c r="AQ133" s="662"/>
      <c r="AR133" s="662"/>
      <c r="AS133" s="662"/>
      <c r="AT133" s="662"/>
      <c r="AU133" s="662"/>
      <c r="AV133" s="662"/>
    </row>
    <row r="134" spans="1:48" s="663" customFormat="1" ht="44.25" customHeight="1" thickTop="1" thickBot="1">
      <c r="A134" s="714" t="s">
        <v>793</v>
      </c>
      <c r="B134" s="715" t="s">
        <v>386</v>
      </c>
      <c r="C134" s="715" t="s">
        <v>358</v>
      </c>
      <c r="D134" s="715" t="s">
        <v>345</v>
      </c>
      <c r="E134" s="715"/>
      <c r="F134" s="715"/>
      <c r="G134" s="716"/>
      <c r="H134" s="717" t="s">
        <v>2270</v>
      </c>
      <c r="I134" s="683">
        <f>+I135</f>
        <v>101843430</v>
      </c>
      <c r="J134" s="683">
        <v>0</v>
      </c>
      <c r="K134" s="683">
        <v>0</v>
      </c>
      <c r="L134" s="683">
        <v>0</v>
      </c>
      <c r="M134" s="683"/>
      <c r="N134" s="683"/>
      <c r="O134" s="683"/>
      <c r="P134" s="683"/>
      <c r="Q134" s="683"/>
      <c r="R134" s="683"/>
      <c r="S134" s="683"/>
      <c r="T134" s="683"/>
      <c r="U134" s="683"/>
      <c r="V134" s="683"/>
      <c r="W134" s="683"/>
      <c r="X134" s="683"/>
      <c r="Y134" s="683"/>
      <c r="Z134" s="683"/>
      <c r="AA134" s="683"/>
      <c r="AB134" s="683"/>
      <c r="AC134" s="661"/>
      <c r="AD134" s="662"/>
      <c r="AE134" s="662"/>
      <c r="AF134" s="662"/>
      <c r="AG134" s="662"/>
      <c r="AH134" s="662"/>
      <c r="AI134" s="662"/>
      <c r="AJ134" s="662"/>
      <c r="AK134" s="662"/>
      <c r="AL134" s="662"/>
      <c r="AM134" s="662"/>
      <c r="AN134" s="662"/>
      <c r="AO134" s="662"/>
      <c r="AP134" s="662"/>
      <c r="AQ134" s="662"/>
      <c r="AR134" s="662"/>
      <c r="AS134" s="662"/>
      <c r="AT134" s="662"/>
      <c r="AU134" s="662"/>
      <c r="AV134" s="662"/>
    </row>
    <row r="135" spans="1:48" s="647" customFormat="1" ht="31.5" customHeight="1" thickTop="1" thickBot="1">
      <c r="A135" s="699" t="s">
        <v>793</v>
      </c>
      <c r="B135" s="700" t="s">
        <v>386</v>
      </c>
      <c r="C135" s="700" t="s">
        <v>358</v>
      </c>
      <c r="D135" s="700" t="s">
        <v>345</v>
      </c>
      <c r="E135" s="700" t="s">
        <v>345</v>
      </c>
      <c r="F135" s="700"/>
      <c r="G135" s="705"/>
      <c r="H135" s="706" t="s">
        <v>2271</v>
      </c>
      <c r="I135" s="702">
        <v>101843430</v>
      </c>
      <c r="J135" s="702">
        <v>0</v>
      </c>
      <c r="K135" s="702">
        <v>0</v>
      </c>
      <c r="L135" s="702">
        <v>0</v>
      </c>
      <c r="M135" s="702"/>
      <c r="N135" s="702"/>
      <c r="O135" s="702"/>
      <c r="P135" s="702"/>
      <c r="Q135" s="702"/>
      <c r="R135" s="702"/>
      <c r="S135" s="702"/>
      <c r="T135" s="702"/>
      <c r="U135" s="702"/>
      <c r="V135" s="702"/>
      <c r="W135" s="702"/>
      <c r="X135" s="702"/>
      <c r="Y135" s="653"/>
      <c r="Z135" s="653"/>
      <c r="AA135" s="653"/>
      <c r="AB135" s="653"/>
      <c r="AC135" s="703"/>
      <c r="AD135" s="639"/>
      <c r="AE135" s="639"/>
      <c r="AF135" s="639"/>
      <c r="AG135" s="639"/>
      <c r="AH135" s="639"/>
      <c r="AI135" s="639"/>
      <c r="AJ135" s="639"/>
      <c r="AK135" s="639"/>
      <c r="AL135" s="639"/>
      <c r="AM135" s="639"/>
      <c r="AN135" s="639"/>
      <c r="AO135" s="639"/>
      <c r="AP135" s="639"/>
      <c r="AQ135" s="639"/>
      <c r="AR135" s="639"/>
      <c r="AS135" s="639"/>
      <c r="AT135" s="639"/>
      <c r="AU135" s="639"/>
      <c r="AV135" s="639"/>
    </row>
    <row r="136" spans="1:48" s="663" customFormat="1" ht="43.5" customHeight="1" thickTop="1" thickBot="1">
      <c r="A136" s="714" t="s">
        <v>793</v>
      </c>
      <c r="B136" s="715" t="s">
        <v>386</v>
      </c>
      <c r="C136" s="715" t="s">
        <v>358</v>
      </c>
      <c r="D136" s="715" t="s">
        <v>358</v>
      </c>
      <c r="E136" s="715"/>
      <c r="F136" s="715"/>
      <c r="G136" s="716"/>
      <c r="H136" s="717" t="s">
        <v>2272</v>
      </c>
      <c r="I136" s="683">
        <f>+I137</f>
        <v>4430795884.6400003</v>
      </c>
      <c r="J136" s="683">
        <v>0</v>
      </c>
      <c r="K136" s="683">
        <v>0</v>
      </c>
      <c r="L136" s="683">
        <v>0</v>
      </c>
      <c r="M136" s="683"/>
      <c r="N136" s="683"/>
      <c r="O136" s="683"/>
      <c r="P136" s="683"/>
      <c r="Q136" s="683"/>
      <c r="R136" s="683"/>
      <c r="S136" s="683"/>
      <c r="T136" s="683"/>
      <c r="U136" s="683"/>
      <c r="V136" s="683"/>
      <c r="W136" s="683"/>
      <c r="X136" s="683"/>
      <c r="Y136" s="683"/>
      <c r="Z136" s="683"/>
      <c r="AA136" s="683"/>
      <c r="AB136" s="683"/>
      <c r="AC136" s="661"/>
      <c r="AD136" s="662"/>
      <c r="AE136" s="662"/>
      <c r="AF136" s="662"/>
      <c r="AG136" s="662"/>
      <c r="AH136" s="662"/>
      <c r="AI136" s="662"/>
      <c r="AJ136" s="662"/>
      <c r="AK136" s="662"/>
      <c r="AL136" s="662"/>
      <c r="AM136" s="662"/>
      <c r="AN136" s="662"/>
      <c r="AO136" s="662"/>
      <c r="AP136" s="662"/>
      <c r="AQ136" s="662"/>
      <c r="AR136" s="662"/>
      <c r="AS136" s="662"/>
      <c r="AT136" s="662"/>
      <c r="AU136" s="662"/>
      <c r="AV136" s="662"/>
    </row>
    <row r="137" spans="1:48" s="647" customFormat="1" ht="43.5" customHeight="1" thickTop="1" thickBot="1">
      <c r="A137" s="699" t="s">
        <v>793</v>
      </c>
      <c r="B137" s="700" t="s">
        <v>386</v>
      </c>
      <c r="C137" s="700" t="s">
        <v>358</v>
      </c>
      <c r="D137" s="700" t="s">
        <v>358</v>
      </c>
      <c r="E137" s="700" t="s">
        <v>345</v>
      </c>
      <c r="F137" s="700"/>
      <c r="G137" s="705"/>
      <c r="H137" s="706" t="s">
        <v>2273</v>
      </c>
      <c r="I137" s="702">
        <v>4430795884.6400003</v>
      </c>
      <c r="J137" s="702">
        <v>0</v>
      </c>
      <c r="K137" s="702">
        <v>0</v>
      </c>
      <c r="L137" s="702">
        <v>0</v>
      </c>
      <c r="M137" s="702"/>
      <c r="N137" s="702"/>
      <c r="O137" s="702"/>
      <c r="P137" s="702"/>
      <c r="Q137" s="702"/>
      <c r="R137" s="702"/>
      <c r="S137" s="702"/>
      <c r="T137" s="702"/>
      <c r="U137" s="702"/>
      <c r="V137" s="702"/>
      <c r="W137" s="702"/>
      <c r="X137" s="702"/>
      <c r="Y137" s="653"/>
      <c r="Z137" s="653"/>
      <c r="AA137" s="653"/>
      <c r="AB137" s="653"/>
      <c r="AC137" s="703"/>
      <c r="AD137" s="639"/>
      <c r="AE137" s="639"/>
      <c r="AF137" s="639"/>
      <c r="AG137" s="639"/>
      <c r="AH137" s="639"/>
      <c r="AI137" s="639"/>
      <c r="AJ137" s="639"/>
      <c r="AK137" s="639"/>
      <c r="AL137" s="639"/>
      <c r="AM137" s="639"/>
      <c r="AN137" s="639"/>
      <c r="AO137" s="639"/>
      <c r="AP137" s="639"/>
      <c r="AQ137" s="639"/>
      <c r="AR137" s="639"/>
      <c r="AS137" s="639"/>
      <c r="AT137" s="639"/>
      <c r="AU137" s="639"/>
      <c r="AV137" s="639"/>
    </row>
    <row r="138" spans="1:48" s="663" customFormat="1" ht="31.5" customHeight="1" thickTop="1" thickBot="1">
      <c r="A138" s="714" t="s">
        <v>793</v>
      </c>
      <c r="B138" s="715" t="s">
        <v>386</v>
      </c>
      <c r="C138" s="715" t="s">
        <v>358</v>
      </c>
      <c r="D138" s="715" t="s">
        <v>382</v>
      </c>
      <c r="E138" s="715"/>
      <c r="F138" s="715"/>
      <c r="G138" s="716"/>
      <c r="H138" s="717" t="s">
        <v>2274</v>
      </c>
      <c r="I138" s="683">
        <f>+I139</f>
        <v>1460000000</v>
      </c>
      <c r="J138" s="683">
        <v>0</v>
      </c>
      <c r="K138" s="683">
        <v>0</v>
      </c>
      <c r="L138" s="683">
        <v>0</v>
      </c>
      <c r="M138" s="683"/>
      <c r="N138" s="683"/>
      <c r="O138" s="683"/>
      <c r="P138" s="683"/>
      <c r="Q138" s="683"/>
      <c r="R138" s="683"/>
      <c r="S138" s="683"/>
      <c r="T138" s="683"/>
      <c r="U138" s="683"/>
      <c r="V138" s="683"/>
      <c r="W138" s="683"/>
      <c r="X138" s="683"/>
      <c r="Y138" s="683"/>
      <c r="Z138" s="683"/>
      <c r="AA138" s="683"/>
      <c r="AB138" s="683"/>
      <c r="AC138" s="661"/>
      <c r="AD138" s="662"/>
      <c r="AE138" s="662"/>
      <c r="AF138" s="662"/>
      <c r="AG138" s="662"/>
      <c r="AH138" s="662"/>
      <c r="AI138" s="662"/>
      <c r="AJ138" s="662"/>
      <c r="AK138" s="662"/>
      <c r="AL138" s="662"/>
      <c r="AM138" s="662"/>
      <c r="AN138" s="662"/>
      <c r="AO138" s="662"/>
      <c r="AP138" s="662"/>
      <c r="AQ138" s="662"/>
      <c r="AR138" s="662"/>
      <c r="AS138" s="662"/>
      <c r="AT138" s="662"/>
      <c r="AU138" s="662"/>
      <c r="AV138" s="662"/>
    </row>
    <row r="139" spans="1:48" s="647" customFormat="1" ht="31.5" customHeight="1" thickTop="1" thickBot="1">
      <c r="A139" s="699" t="s">
        <v>793</v>
      </c>
      <c r="B139" s="700" t="s">
        <v>386</v>
      </c>
      <c r="C139" s="700" t="s">
        <v>358</v>
      </c>
      <c r="D139" s="700" t="s">
        <v>382</v>
      </c>
      <c r="E139" s="700" t="s">
        <v>345</v>
      </c>
      <c r="F139" s="700"/>
      <c r="G139" s="705"/>
      <c r="H139" s="706" t="s">
        <v>2275</v>
      </c>
      <c r="I139" s="702">
        <v>1460000000</v>
      </c>
      <c r="J139" s="702">
        <v>0</v>
      </c>
      <c r="K139" s="702">
        <v>0</v>
      </c>
      <c r="L139" s="702">
        <v>0</v>
      </c>
      <c r="M139" s="702"/>
      <c r="N139" s="702"/>
      <c r="O139" s="702"/>
      <c r="P139" s="702"/>
      <c r="Q139" s="702"/>
      <c r="R139" s="702"/>
      <c r="S139" s="702"/>
      <c r="T139" s="702"/>
      <c r="U139" s="702"/>
      <c r="V139" s="702"/>
      <c r="W139" s="702"/>
      <c r="X139" s="702"/>
      <c r="Y139" s="653"/>
      <c r="Z139" s="653"/>
      <c r="AA139" s="653"/>
      <c r="AB139" s="653"/>
      <c r="AC139" s="703"/>
      <c r="AD139" s="639"/>
      <c r="AE139" s="639"/>
      <c r="AF139" s="639"/>
      <c r="AG139" s="639"/>
      <c r="AH139" s="639"/>
      <c r="AI139" s="639"/>
      <c r="AJ139" s="639"/>
      <c r="AK139" s="639"/>
      <c r="AL139" s="639"/>
      <c r="AM139" s="639"/>
      <c r="AN139" s="639"/>
      <c r="AO139" s="639"/>
      <c r="AP139" s="639"/>
      <c r="AQ139" s="639"/>
      <c r="AR139" s="639"/>
      <c r="AS139" s="639"/>
      <c r="AT139" s="639"/>
      <c r="AU139" s="639"/>
      <c r="AV139" s="639"/>
    </row>
    <row r="140" spans="1:48" s="663" customFormat="1" ht="31.5" customHeight="1" thickTop="1" thickBot="1">
      <c r="A140" s="714" t="s">
        <v>793</v>
      </c>
      <c r="B140" s="715" t="s">
        <v>386</v>
      </c>
      <c r="C140" s="715" t="s">
        <v>382</v>
      </c>
      <c r="D140" s="715"/>
      <c r="E140" s="715"/>
      <c r="F140" s="715"/>
      <c r="G140" s="716"/>
      <c r="H140" s="717" t="s">
        <v>2276</v>
      </c>
      <c r="I140" s="683">
        <f>+I141+I143+I145</f>
        <v>14670203428.51</v>
      </c>
      <c r="J140" s="683">
        <v>0</v>
      </c>
      <c r="K140" s="683">
        <v>0</v>
      </c>
      <c r="L140" s="683">
        <v>0</v>
      </c>
      <c r="M140" s="683"/>
      <c r="N140" s="683"/>
      <c r="O140" s="683"/>
      <c r="P140" s="683"/>
      <c r="Q140" s="683"/>
      <c r="R140" s="683"/>
      <c r="S140" s="683"/>
      <c r="T140" s="683"/>
      <c r="U140" s="683"/>
      <c r="V140" s="683"/>
      <c r="W140" s="683"/>
      <c r="X140" s="683"/>
      <c r="Y140" s="683"/>
      <c r="Z140" s="683"/>
      <c r="AA140" s="683"/>
      <c r="AB140" s="683"/>
      <c r="AC140" s="661"/>
      <c r="AD140" s="662"/>
      <c r="AE140" s="662"/>
      <c r="AF140" s="662"/>
      <c r="AG140" s="662"/>
      <c r="AH140" s="662"/>
      <c r="AI140" s="662"/>
      <c r="AJ140" s="662"/>
      <c r="AK140" s="662"/>
      <c r="AL140" s="662"/>
      <c r="AM140" s="662"/>
      <c r="AN140" s="662"/>
      <c r="AO140" s="662"/>
      <c r="AP140" s="662"/>
      <c r="AQ140" s="662"/>
      <c r="AR140" s="662"/>
      <c r="AS140" s="662"/>
      <c r="AT140" s="662"/>
      <c r="AU140" s="662"/>
      <c r="AV140" s="662"/>
    </row>
    <row r="141" spans="1:48" s="663" customFormat="1" ht="31.5" customHeight="1" thickTop="1" thickBot="1">
      <c r="A141" s="714" t="s">
        <v>793</v>
      </c>
      <c r="B141" s="715" t="s">
        <v>386</v>
      </c>
      <c r="C141" s="715" t="s">
        <v>382</v>
      </c>
      <c r="D141" s="715" t="s">
        <v>345</v>
      </c>
      <c r="E141" s="715"/>
      <c r="F141" s="715"/>
      <c r="G141" s="716"/>
      <c r="H141" s="717" t="s">
        <v>2277</v>
      </c>
      <c r="I141" s="683">
        <f>+I142</f>
        <v>1277227944.0999999</v>
      </c>
      <c r="J141" s="683">
        <v>0</v>
      </c>
      <c r="K141" s="683">
        <v>0</v>
      </c>
      <c r="L141" s="683">
        <v>0</v>
      </c>
      <c r="M141" s="683"/>
      <c r="N141" s="683"/>
      <c r="O141" s="683"/>
      <c r="P141" s="683"/>
      <c r="Q141" s="683"/>
      <c r="R141" s="683"/>
      <c r="S141" s="683"/>
      <c r="T141" s="683"/>
      <c r="U141" s="683"/>
      <c r="V141" s="683"/>
      <c r="W141" s="683"/>
      <c r="X141" s="683"/>
      <c r="Y141" s="683"/>
      <c r="Z141" s="683"/>
      <c r="AA141" s="683"/>
      <c r="AB141" s="683"/>
      <c r="AC141" s="661"/>
      <c r="AD141" s="662"/>
      <c r="AE141" s="662"/>
      <c r="AF141" s="662"/>
      <c r="AG141" s="662"/>
      <c r="AH141" s="662"/>
      <c r="AI141" s="662"/>
      <c r="AJ141" s="662"/>
      <c r="AK141" s="662"/>
      <c r="AL141" s="662"/>
      <c r="AM141" s="662"/>
      <c r="AN141" s="662"/>
      <c r="AO141" s="662"/>
      <c r="AP141" s="662"/>
      <c r="AQ141" s="662"/>
      <c r="AR141" s="662"/>
      <c r="AS141" s="662"/>
      <c r="AT141" s="662"/>
      <c r="AU141" s="662"/>
      <c r="AV141" s="662"/>
    </row>
    <row r="142" spans="1:48" s="647" customFormat="1" ht="24.75" customHeight="1" thickTop="1" thickBot="1">
      <c r="A142" s="699" t="s">
        <v>793</v>
      </c>
      <c r="B142" s="700" t="s">
        <v>386</v>
      </c>
      <c r="C142" s="700" t="s">
        <v>382</v>
      </c>
      <c r="D142" s="700" t="s">
        <v>345</v>
      </c>
      <c r="E142" s="700" t="s">
        <v>345</v>
      </c>
      <c r="F142" s="700"/>
      <c r="G142" s="705"/>
      <c r="H142" s="706" t="s">
        <v>2278</v>
      </c>
      <c r="I142" s="702">
        <v>1277227944.0999999</v>
      </c>
      <c r="J142" s="702">
        <v>0</v>
      </c>
      <c r="K142" s="702">
        <v>0</v>
      </c>
      <c r="L142" s="702">
        <v>0</v>
      </c>
      <c r="M142" s="702"/>
      <c r="N142" s="702"/>
      <c r="O142" s="702"/>
      <c r="P142" s="702"/>
      <c r="Q142" s="702"/>
      <c r="R142" s="702"/>
      <c r="S142" s="702"/>
      <c r="T142" s="702"/>
      <c r="U142" s="702"/>
      <c r="V142" s="702"/>
      <c r="W142" s="702"/>
      <c r="X142" s="702"/>
      <c r="Y142" s="653"/>
      <c r="Z142" s="653"/>
      <c r="AA142" s="653"/>
      <c r="AB142" s="653"/>
      <c r="AC142" s="703"/>
      <c r="AD142" s="639"/>
      <c r="AE142" s="639"/>
      <c r="AF142" s="639"/>
      <c r="AG142" s="639"/>
      <c r="AH142" s="639"/>
      <c r="AI142" s="639"/>
      <c r="AJ142" s="639"/>
      <c r="AK142" s="639"/>
      <c r="AL142" s="639"/>
      <c r="AM142" s="639"/>
      <c r="AN142" s="639"/>
      <c r="AO142" s="639"/>
      <c r="AP142" s="639"/>
      <c r="AQ142" s="639"/>
      <c r="AR142" s="639"/>
      <c r="AS142" s="639"/>
      <c r="AT142" s="639"/>
      <c r="AU142" s="639"/>
      <c r="AV142" s="639"/>
    </row>
    <row r="143" spans="1:48" s="663" customFormat="1" ht="24.75" customHeight="1" thickTop="1" thickBot="1">
      <c r="A143" s="714" t="s">
        <v>793</v>
      </c>
      <c r="B143" s="715" t="s">
        <v>386</v>
      </c>
      <c r="C143" s="715" t="s">
        <v>382</v>
      </c>
      <c r="D143" s="715" t="s">
        <v>358</v>
      </c>
      <c r="E143" s="715"/>
      <c r="F143" s="715"/>
      <c r="G143" s="716"/>
      <c r="H143" s="717" t="s">
        <v>2279</v>
      </c>
      <c r="I143" s="683">
        <f>+I144</f>
        <v>2172640199.3200002</v>
      </c>
      <c r="J143" s="683">
        <v>0</v>
      </c>
      <c r="K143" s="683">
        <v>0</v>
      </c>
      <c r="L143" s="683">
        <v>0</v>
      </c>
      <c r="M143" s="683"/>
      <c r="N143" s="683"/>
      <c r="O143" s="683"/>
      <c r="P143" s="683"/>
      <c r="Q143" s="683"/>
      <c r="R143" s="683"/>
      <c r="S143" s="683"/>
      <c r="T143" s="683"/>
      <c r="U143" s="683"/>
      <c r="V143" s="683"/>
      <c r="W143" s="683"/>
      <c r="X143" s="683"/>
      <c r="Y143" s="683"/>
      <c r="Z143" s="683"/>
      <c r="AA143" s="683"/>
      <c r="AB143" s="683"/>
      <c r="AC143" s="661"/>
      <c r="AD143" s="662"/>
      <c r="AE143" s="662"/>
      <c r="AF143" s="662"/>
      <c r="AG143" s="662"/>
      <c r="AH143" s="662"/>
      <c r="AI143" s="662"/>
      <c r="AJ143" s="662"/>
      <c r="AK143" s="662"/>
      <c r="AL143" s="662"/>
      <c r="AM143" s="662"/>
      <c r="AN143" s="662"/>
      <c r="AO143" s="662"/>
      <c r="AP143" s="662"/>
      <c r="AQ143" s="662"/>
      <c r="AR143" s="662"/>
      <c r="AS143" s="662"/>
      <c r="AT143" s="662"/>
      <c r="AU143" s="662"/>
      <c r="AV143" s="662"/>
    </row>
    <row r="144" spans="1:48" s="647" customFormat="1" ht="24.75" customHeight="1" thickTop="1" thickBot="1">
      <c r="A144" s="699" t="s">
        <v>793</v>
      </c>
      <c r="B144" s="700" t="s">
        <v>386</v>
      </c>
      <c r="C144" s="700" t="s">
        <v>382</v>
      </c>
      <c r="D144" s="700" t="s">
        <v>358</v>
      </c>
      <c r="E144" s="700" t="s">
        <v>345</v>
      </c>
      <c r="F144" s="700"/>
      <c r="G144" s="705"/>
      <c r="H144" s="706" t="s">
        <v>2280</v>
      </c>
      <c r="I144" s="702">
        <v>2172640199.3200002</v>
      </c>
      <c r="J144" s="702">
        <v>0</v>
      </c>
      <c r="K144" s="702">
        <v>0</v>
      </c>
      <c r="L144" s="702">
        <v>0</v>
      </c>
      <c r="M144" s="702"/>
      <c r="N144" s="702"/>
      <c r="O144" s="702"/>
      <c r="P144" s="702"/>
      <c r="Q144" s="702"/>
      <c r="R144" s="702"/>
      <c r="S144" s="702"/>
      <c r="T144" s="702"/>
      <c r="U144" s="702"/>
      <c r="V144" s="702"/>
      <c r="W144" s="702"/>
      <c r="X144" s="702"/>
      <c r="Y144" s="653"/>
      <c r="Z144" s="653"/>
      <c r="AA144" s="653"/>
      <c r="AB144" s="653"/>
      <c r="AC144" s="703"/>
      <c r="AD144" s="639"/>
      <c r="AE144" s="639"/>
      <c r="AF144" s="639"/>
      <c r="AG144" s="639"/>
      <c r="AH144" s="639"/>
      <c r="AI144" s="639"/>
      <c r="AJ144" s="639"/>
      <c r="AK144" s="639"/>
      <c r="AL144" s="639"/>
      <c r="AM144" s="639"/>
      <c r="AN144" s="639"/>
      <c r="AO144" s="639"/>
      <c r="AP144" s="639"/>
      <c r="AQ144" s="639"/>
      <c r="AR144" s="639"/>
      <c r="AS144" s="639"/>
      <c r="AT144" s="639"/>
      <c r="AU144" s="639"/>
      <c r="AV144" s="639"/>
    </row>
    <row r="145" spans="1:1392" s="663" customFormat="1" ht="24.75" customHeight="1" thickTop="1" thickBot="1">
      <c r="A145" s="714" t="s">
        <v>793</v>
      </c>
      <c r="B145" s="715" t="s">
        <v>386</v>
      </c>
      <c r="C145" s="715" t="s">
        <v>382</v>
      </c>
      <c r="D145" s="715" t="s">
        <v>382</v>
      </c>
      <c r="E145" s="715"/>
      <c r="F145" s="715"/>
      <c r="G145" s="716"/>
      <c r="H145" s="717" t="s">
        <v>2281</v>
      </c>
      <c r="I145" s="683">
        <f>+I146</f>
        <v>11220335285.09</v>
      </c>
      <c r="J145" s="683">
        <v>0</v>
      </c>
      <c r="K145" s="683">
        <v>0</v>
      </c>
      <c r="L145" s="683">
        <v>0</v>
      </c>
      <c r="M145" s="683"/>
      <c r="N145" s="683"/>
      <c r="O145" s="683"/>
      <c r="P145" s="683"/>
      <c r="Q145" s="683"/>
      <c r="R145" s="683"/>
      <c r="S145" s="683"/>
      <c r="T145" s="683"/>
      <c r="U145" s="683"/>
      <c r="V145" s="683"/>
      <c r="W145" s="683"/>
      <c r="X145" s="683"/>
      <c r="Y145" s="683"/>
      <c r="Z145" s="683"/>
      <c r="AA145" s="683"/>
      <c r="AB145" s="683"/>
      <c r="AC145" s="661"/>
      <c r="AD145" s="662"/>
      <c r="AE145" s="662"/>
      <c r="AF145" s="662"/>
      <c r="AG145" s="662"/>
      <c r="AH145" s="662"/>
      <c r="AI145" s="662"/>
      <c r="AJ145" s="662"/>
      <c r="AK145" s="662"/>
      <c r="AL145" s="662"/>
      <c r="AM145" s="662"/>
      <c r="AN145" s="662"/>
      <c r="AO145" s="662"/>
      <c r="AP145" s="662"/>
      <c r="AQ145" s="662"/>
      <c r="AR145" s="662"/>
      <c r="AS145" s="662"/>
      <c r="AT145" s="662"/>
      <c r="AU145" s="662"/>
      <c r="AV145" s="662"/>
    </row>
    <row r="146" spans="1:1392" s="647" customFormat="1" ht="32.25" customHeight="1" thickTop="1" thickBot="1">
      <c r="A146" s="699" t="s">
        <v>793</v>
      </c>
      <c r="B146" s="700" t="s">
        <v>386</v>
      </c>
      <c r="C146" s="700" t="s">
        <v>382</v>
      </c>
      <c r="D146" s="700" t="s">
        <v>382</v>
      </c>
      <c r="E146" s="700" t="s">
        <v>345</v>
      </c>
      <c r="F146" s="700"/>
      <c r="G146" s="705"/>
      <c r="H146" s="706" t="s">
        <v>2282</v>
      </c>
      <c r="I146" s="702">
        <v>11220335285.09</v>
      </c>
      <c r="J146" s="702">
        <v>0</v>
      </c>
      <c r="K146" s="702">
        <v>0</v>
      </c>
      <c r="L146" s="702">
        <v>0</v>
      </c>
      <c r="M146" s="702"/>
      <c r="N146" s="702"/>
      <c r="O146" s="702"/>
      <c r="P146" s="702"/>
      <c r="Q146" s="702"/>
      <c r="R146" s="702"/>
      <c r="S146" s="702"/>
      <c r="T146" s="702"/>
      <c r="U146" s="702"/>
      <c r="V146" s="702"/>
      <c r="W146" s="702"/>
      <c r="X146" s="702"/>
      <c r="Y146" s="653"/>
      <c r="Z146" s="653"/>
      <c r="AA146" s="653"/>
      <c r="AB146" s="653"/>
      <c r="AC146" s="703"/>
      <c r="AD146" s="639"/>
      <c r="AE146" s="639"/>
      <c r="AF146" s="639"/>
      <c r="AG146" s="639"/>
      <c r="AH146" s="639"/>
      <c r="AI146" s="639"/>
      <c r="AJ146" s="639"/>
      <c r="AK146" s="639"/>
      <c r="AL146" s="639"/>
      <c r="AM146" s="639"/>
      <c r="AN146" s="639"/>
      <c r="AO146" s="639"/>
      <c r="AP146" s="639"/>
      <c r="AQ146" s="639"/>
      <c r="AR146" s="639"/>
      <c r="AS146" s="639"/>
      <c r="AT146" s="639"/>
      <c r="AU146" s="639"/>
      <c r="AV146" s="639"/>
    </row>
    <row r="147" spans="1:1392" s="663" customFormat="1" ht="24.75" customHeight="1" thickTop="1" thickBot="1">
      <c r="A147" s="714" t="s">
        <v>793</v>
      </c>
      <c r="B147" s="715" t="s">
        <v>386</v>
      </c>
      <c r="C147" s="715" t="s">
        <v>386</v>
      </c>
      <c r="D147" s="715"/>
      <c r="E147" s="715"/>
      <c r="F147" s="715"/>
      <c r="G147" s="716"/>
      <c r="H147" s="717" t="s">
        <v>2283</v>
      </c>
      <c r="I147" s="683">
        <v>8271256503.9300003</v>
      </c>
      <c r="J147" s="683">
        <v>0</v>
      </c>
      <c r="K147" s="683">
        <v>0</v>
      </c>
      <c r="L147" s="683">
        <v>0</v>
      </c>
      <c r="M147" s="683"/>
      <c r="N147" s="683"/>
      <c r="O147" s="683"/>
      <c r="P147" s="683"/>
      <c r="Q147" s="683"/>
      <c r="R147" s="683"/>
      <c r="S147" s="683"/>
      <c r="T147" s="683"/>
      <c r="U147" s="683"/>
      <c r="V147" s="683"/>
      <c r="W147" s="683"/>
      <c r="X147" s="683"/>
      <c r="Y147" s="683"/>
      <c r="Z147" s="683"/>
      <c r="AA147" s="683"/>
      <c r="AB147" s="683"/>
      <c r="AC147" s="661"/>
      <c r="AD147" s="662"/>
      <c r="AE147" s="662"/>
      <c r="AF147" s="662"/>
      <c r="AG147" s="662"/>
      <c r="AH147" s="662"/>
      <c r="AI147" s="662"/>
      <c r="AJ147" s="662"/>
      <c r="AK147" s="662"/>
      <c r="AL147" s="662"/>
      <c r="AM147" s="662"/>
      <c r="AN147" s="662"/>
      <c r="AO147" s="662"/>
      <c r="AP147" s="662"/>
      <c r="AQ147" s="662"/>
      <c r="AR147" s="662"/>
      <c r="AS147" s="662"/>
      <c r="AT147" s="662"/>
      <c r="AU147" s="662"/>
      <c r="AV147" s="662"/>
    </row>
    <row r="148" spans="1:1392" s="663" customFormat="1" ht="24.75" customHeight="1" thickTop="1" thickBot="1">
      <c r="A148" s="714" t="s">
        <v>793</v>
      </c>
      <c r="B148" s="715" t="s">
        <v>386</v>
      </c>
      <c r="C148" s="715" t="s">
        <v>386</v>
      </c>
      <c r="D148" s="715" t="s">
        <v>345</v>
      </c>
      <c r="E148" s="715"/>
      <c r="F148" s="715"/>
      <c r="G148" s="716"/>
      <c r="H148" s="717" t="s">
        <v>2284</v>
      </c>
      <c r="I148" s="683">
        <v>5771256503.9300003</v>
      </c>
      <c r="J148" s="683">
        <v>0</v>
      </c>
      <c r="K148" s="683">
        <v>0</v>
      </c>
      <c r="L148" s="683">
        <v>0</v>
      </c>
      <c r="M148" s="683"/>
      <c r="N148" s="683"/>
      <c r="O148" s="683"/>
      <c r="P148" s="683"/>
      <c r="Q148" s="683"/>
      <c r="R148" s="683"/>
      <c r="S148" s="683"/>
      <c r="T148" s="683"/>
      <c r="U148" s="683"/>
      <c r="V148" s="683"/>
      <c r="W148" s="683"/>
      <c r="X148" s="683"/>
      <c r="Y148" s="683"/>
      <c r="Z148" s="683"/>
      <c r="AA148" s="683"/>
      <c r="AB148" s="683"/>
      <c r="AC148" s="661"/>
      <c r="AD148" s="662"/>
      <c r="AE148" s="662"/>
      <c r="AF148" s="662"/>
      <c r="AG148" s="662"/>
      <c r="AH148" s="662"/>
      <c r="AI148" s="662"/>
      <c r="AJ148" s="662"/>
      <c r="AK148" s="662"/>
      <c r="AL148" s="662"/>
      <c r="AM148" s="662"/>
      <c r="AN148" s="662"/>
      <c r="AO148" s="662"/>
      <c r="AP148" s="662"/>
      <c r="AQ148" s="662"/>
      <c r="AR148" s="662"/>
      <c r="AS148" s="662"/>
      <c r="AT148" s="662"/>
      <c r="AU148" s="662"/>
      <c r="AV148" s="662"/>
    </row>
    <row r="149" spans="1:1392" s="647" customFormat="1" ht="31.5" customHeight="1" thickTop="1" thickBot="1">
      <c r="A149" s="699" t="s">
        <v>793</v>
      </c>
      <c r="B149" s="700" t="s">
        <v>386</v>
      </c>
      <c r="C149" s="700" t="s">
        <v>386</v>
      </c>
      <c r="D149" s="700" t="s">
        <v>345</v>
      </c>
      <c r="E149" s="700" t="s">
        <v>345</v>
      </c>
      <c r="F149" s="700"/>
      <c r="G149" s="705"/>
      <c r="H149" s="706" t="s">
        <v>2285</v>
      </c>
      <c r="I149" s="702">
        <v>5771256503.9300003</v>
      </c>
      <c r="J149" s="702">
        <v>0</v>
      </c>
      <c r="K149" s="702">
        <v>0</v>
      </c>
      <c r="L149" s="702">
        <v>0</v>
      </c>
      <c r="M149" s="702"/>
      <c r="N149" s="702"/>
      <c r="O149" s="702"/>
      <c r="P149" s="702"/>
      <c r="Q149" s="702"/>
      <c r="R149" s="702"/>
      <c r="S149" s="702"/>
      <c r="T149" s="702"/>
      <c r="U149" s="702"/>
      <c r="V149" s="702"/>
      <c r="W149" s="702"/>
      <c r="X149" s="702"/>
      <c r="Y149" s="653"/>
      <c r="Z149" s="653"/>
      <c r="AA149" s="653"/>
      <c r="AB149" s="653"/>
      <c r="AC149" s="703"/>
      <c r="AD149" s="639"/>
      <c r="AE149" s="639"/>
      <c r="AF149" s="639"/>
      <c r="AG149" s="639"/>
      <c r="AH149" s="639"/>
      <c r="AI149" s="639"/>
      <c r="AJ149" s="639"/>
      <c r="AK149" s="639"/>
      <c r="AL149" s="639"/>
      <c r="AM149" s="639"/>
      <c r="AN149" s="639"/>
      <c r="AO149" s="639"/>
      <c r="AP149" s="639"/>
      <c r="AQ149" s="639"/>
      <c r="AR149" s="639"/>
      <c r="AS149" s="639"/>
      <c r="AT149" s="639"/>
      <c r="AU149" s="639"/>
      <c r="AV149" s="639"/>
    </row>
    <row r="150" spans="1:1392" s="663" customFormat="1" ht="31.5" customHeight="1" thickTop="1" thickBot="1">
      <c r="A150" s="714" t="s">
        <v>793</v>
      </c>
      <c r="B150" s="715" t="s">
        <v>386</v>
      </c>
      <c r="C150" s="715" t="s">
        <v>386</v>
      </c>
      <c r="D150" s="715" t="s">
        <v>358</v>
      </c>
      <c r="E150" s="715"/>
      <c r="F150" s="715"/>
      <c r="G150" s="716"/>
      <c r="H150" s="717" t="s">
        <v>2286</v>
      </c>
      <c r="I150" s="683">
        <v>150000000</v>
      </c>
      <c r="J150" s="683">
        <v>0</v>
      </c>
      <c r="K150" s="683">
        <v>0</v>
      </c>
      <c r="L150" s="683">
        <v>0</v>
      </c>
      <c r="M150" s="683"/>
      <c r="N150" s="683"/>
      <c r="O150" s="683"/>
      <c r="P150" s="683"/>
      <c r="Q150" s="683"/>
      <c r="R150" s="683"/>
      <c r="S150" s="683"/>
      <c r="T150" s="683"/>
      <c r="U150" s="683"/>
      <c r="V150" s="683"/>
      <c r="W150" s="683"/>
      <c r="X150" s="683"/>
      <c r="Y150" s="683"/>
      <c r="Z150" s="683"/>
      <c r="AA150" s="683"/>
      <c r="AB150" s="683"/>
      <c r="AC150" s="661"/>
      <c r="AD150" s="662"/>
      <c r="AE150" s="662"/>
      <c r="AF150" s="662"/>
      <c r="AG150" s="662"/>
      <c r="AH150" s="662"/>
      <c r="AI150" s="662"/>
      <c r="AJ150" s="662"/>
      <c r="AK150" s="662"/>
      <c r="AL150" s="662"/>
      <c r="AM150" s="662"/>
      <c r="AN150" s="662"/>
      <c r="AO150" s="662"/>
      <c r="AP150" s="662"/>
      <c r="AQ150" s="662"/>
      <c r="AR150" s="662"/>
      <c r="AS150" s="662"/>
      <c r="AT150" s="662"/>
      <c r="AU150" s="662"/>
      <c r="AV150" s="662"/>
    </row>
    <row r="151" spans="1:1392" s="647" customFormat="1" ht="31.5" customHeight="1" thickTop="1" thickBot="1">
      <c r="A151" s="699" t="s">
        <v>793</v>
      </c>
      <c r="B151" s="700" t="s">
        <v>386</v>
      </c>
      <c r="C151" s="700" t="s">
        <v>386</v>
      </c>
      <c r="D151" s="700" t="s">
        <v>358</v>
      </c>
      <c r="E151" s="700" t="s">
        <v>345</v>
      </c>
      <c r="F151" s="700"/>
      <c r="G151" s="705"/>
      <c r="H151" s="706" t="s">
        <v>2287</v>
      </c>
      <c r="I151" s="702">
        <v>150000000</v>
      </c>
      <c r="J151" s="702">
        <v>0</v>
      </c>
      <c r="K151" s="702">
        <v>0</v>
      </c>
      <c r="L151" s="702">
        <v>0</v>
      </c>
      <c r="M151" s="702"/>
      <c r="N151" s="702"/>
      <c r="O151" s="702"/>
      <c r="P151" s="702"/>
      <c r="Q151" s="702"/>
      <c r="R151" s="702"/>
      <c r="S151" s="702"/>
      <c r="T151" s="702"/>
      <c r="U151" s="702"/>
      <c r="V151" s="702"/>
      <c r="W151" s="702"/>
      <c r="X151" s="702"/>
      <c r="Y151" s="653"/>
      <c r="Z151" s="653"/>
      <c r="AA151" s="653"/>
      <c r="AB151" s="653"/>
      <c r="AC151" s="703"/>
      <c r="AD151" s="639"/>
      <c r="AE151" s="639"/>
      <c r="AF151" s="639"/>
      <c r="AG151" s="639"/>
      <c r="AH151" s="639"/>
      <c r="AI151" s="639"/>
      <c r="AJ151" s="639"/>
      <c r="AK151" s="639"/>
      <c r="AL151" s="639"/>
      <c r="AM151" s="639"/>
      <c r="AN151" s="639"/>
      <c r="AO151" s="639"/>
      <c r="AP151" s="639"/>
      <c r="AQ151" s="639"/>
      <c r="AR151" s="639"/>
      <c r="AS151" s="639"/>
      <c r="AT151" s="639"/>
      <c r="AU151" s="639"/>
      <c r="AV151" s="639"/>
    </row>
    <row r="152" spans="1:1392" s="663" customFormat="1" ht="31.5" customHeight="1" thickTop="1" thickBot="1">
      <c r="A152" s="714" t="s">
        <v>793</v>
      </c>
      <c r="B152" s="715" t="s">
        <v>386</v>
      </c>
      <c r="C152" s="715" t="s">
        <v>386</v>
      </c>
      <c r="D152" s="715" t="s">
        <v>382</v>
      </c>
      <c r="E152" s="715"/>
      <c r="F152" s="715"/>
      <c r="G152" s="716"/>
      <c r="H152" s="717" t="s">
        <v>2288</v>
      </c>
      <c r="I152" s="683">
        <v>100000000</v>
      </c>
      <c r="J152" s="683">
        <v>0</v>
      </c>
      <c r="K152" s="683">
        <v>0</v>
      </c>
      <c r="L152" s="683">
        <v>0</v>
      </c>
      <c r="M152" s="683"/>
      <c r="N152" s="683"/>
      <c r="O152" s="683"/>
      <c r="P152" s="683"/>
      <c r="Q152" s="683"/>
      <c r="R152" s="683"/>
      <c r="S152" s="683"/>
      <c r="T152" s="683"/>
      <c r="U152" s="683"/>
      <c r="V152" s="683"/>
      <c r="W152" s="683"/>
      <c r="X152" s="683"/>
      <c r="Y152" s="683"/>
      <c r="Z152" s="683"/>
      <c r="AA152" s="683"/>
      <c r="AB152" s="683"/>
      <c r="AC152" s="661"/>
      <c r="AD152" s="662"/>
      <c r="AE152" s="662"/>
      <c r="AF152" s="662"/>
      <c r="AG152" s="662"/>
      <c r="AH152" s="662"/>
      <c r="AI152" s="662"/>
      <c r="AJ152" s="662"/>
      <c r="AK152" s="662"/>
      <c r="AL152" s="662"/>
      <c r="AM152" s="662"/>
      <c r="AN152" s="662"/>
      <c r="AO152" s="662"/>
      <c r="AP152" s="662"/>
      <c r="AQ152" s="662"/>
      <c r="AR152" s="662"/>
      <c r="AS152" s="662"/>
      <c r="AT152" s="662"/>
      <c r="AU152" s="662"/>
      <c r="AV152" s="662"/>
    </row>
    <row r="153" spans="1:1392" s="647" customFormat="1" ht="31.5" customHeight="1" thickTop="1" thickBot="1">
      <c r="A153" s="699" t="s">
        <v>793</v>
      </c>
      <c r="B153" s="700" t="s">
        <v>386</v>
      </c>
      <c r="C153" s="700" t="s">
        <v>386</v>
      </c>
      <c r="D153" s="700" t="s">
        <v>382</v>
      </c>
      <c r="E153" s="700" t="s">
        <v>345</v>
      </c>
      <c r="F153" s="700"/>
      <c r="G153" s="705"/>
      <c r="H153" s="706" t="s">
        <v>2289</v>
      </c>
      <c r="I153" s="702">
        <v>100000000</v>
      </c>
      <c r="J153" s="702">
        <v>0</v>
      </c>
      <c r="K153" s="702">
        <v>0</v>
      </c>
      <c r="L153" s="702">
        <v>0</v>
      </c>
      <c r="M153" s="702"/>
      <c r="N153" s="702"/>
      <c r="O153" s="702"/>
      <c r="P153" s="702"/>
      <c r="Q153" s="702"/>
      <c r="R153" s="702"/>
      <c r="S153" s="702"/>
      <c r="T153" s="702"/>
      <c r="U153" s="702"/>
      <c r="V153" s="702"/>
      <c r="W153" s="702"/>
      <c r="X153" s="702"/>
      <c r="Y153" s="653"/>
      <c r="Z153" s="653"/>
      <c r="AA153" s="653"/>
      <c r="AB153" s="653"/>
      <c r="AC153" s="703"/>
      <c r="AD153" s="639"/>
      <c r="AE153" s="639"/>
      <c r="AF153" s="639"/>
      <c r="AG153" s="639"/>
      <c r="AH153" s="639"/>
      <c r="AI153" s="639"/>
      <c r="AJ153" s="639"/>
      <c r="AK153" s="639"/>
      <c r="AL153" s="639"/>
      <c r="AM153" s="639"/>
      <c r="AN153" s="639"/>
      <c r="AO153" s="639"/>
      <c r="AP153" s="639"/>
      <c r="AQ153" s="639"/>
      <c r="AR153" s="639"/>
      <c r="AS153" s="639"/>
      <c r="AT153" s="639"/>
      <c r="AU153" s="639"/>
      <c r="AV153" s="639"/>
    </row>
    <row r="154" spans="1:1392" s="663" customFormat="1" ht="31.5" customHeight="1" thickTop="1" thickBot="1">
      <c r="A154" s="714" t="s">
        <v>793</v>
      </c>
      <c r="B154" s="715" t="s">
        <v>386</v>
      </c>
      <c r="C154" s="715" t="s">
        <v>386</v>
      </c>
      <c r="D154" s="715" t="s">
        <v>386</v>
      </c>
      <c r="E154" s="715"/>
      <c r="F154" s="715"/>
      <c r="G154" s="716"/>
      <c r="H154" s="717" t="s">
        <v>2290</v>
      </c>
      <c r="I154" s="683">
        <v>2250000000.0100002</v>
      </c>
      <c r="J154" s="683">
        <v>0</v>
      </c>
      <c r="K154" s="683">
        <v>0</v>
      </c>
      <c r="L154" s="683">
        <v>0</v>
      </c>
      <c r="M154" s="683"/>
      <c r="N154" s="683"/>
      <c r="O154" s="683"/>
      <c r="P154" s="683"/>
      <c r="Q154" s="683"/>
      <c r="R154" s="683"/>
      <c r="S154" s="683"/>
      <c r="T154" s="683"/>
      <c r="U154" s="683"/>
      <c r="V154" s="683"/>
      <c r="W154" s="683"/>
      <c r="X154" s="683"/>
      <c r="Y154" s="683"/>
      <c r="Z154" s="683"/>
      <c r="AA154" s="683"/>
      <c r="AB154" s="683"/>
      <c r="AC154" s="661"/>
      <c r="AD154" s="662"/>
      <c r="AE154" s="662"/>
      <c r="AF154" s="662"/>
      <c r="AG154" s="662"/>
      <c r="AH154" s="662"/>
      <c r="AI154" s="662"/>
      <c r="AJ154" s="662"/>
      <c r="AK154" s="662"/>
      <c r="AL154" s="662"/>
      <c r="AM154" s="662"/>
      <c r="AN154" s="662"/>
      <c r="AO154" s="662"/>
      <c r="AP154" s="662"/>
      <c r="AQ154" s="662"/>
      <c r="AR154" s="662"/>
      <c r="AS154" s="662"/>
      <c r="AT154" s="662"/>
      <c r="AU154" s="662"/>
      <c r="AV154" s="662"/>
    </row>
    <row r="155" spans="1:1392" s="647" customFormat="1" ht="31.5" customHeight="1" thickTop="1" thickBot="1">
      <c r="A155" s="699" t="s">
        <v>793</v>
      </c>
      <c r="B155" s="700" t="s">
        <v>386</v>
      </c>
      <c r="C155" s="700" t="s">
        <v>386</v>
      </c>
      <c r="D155" s="700" t="s">
        <v>386</v>
      </c>
      <c r="E155" s="700" t="s">
        <v>345</v>
      </c>
      <c r="F155" s="700"/>
      <c r="G155" s="705"/>
      <c r="H155" s="706" t="s">
        <v>2291</v>
      </c>
      <c r="I155" s="702">
        <v>2250000000.0100002</v>
      </c>
      <c r="J155" s="702">
        <v>0</v>
      </c>
      <c r="K155" s="702">
        <v>0</v>
      </c>
      <c r="L155" s="702">
        <v>0</v>
      </c>
      <c r="M155" s="702"/>
      <c r="N155" s="702"/>
      <c r="O155" s="702"/>
      <c r="P155" s="702"/>
      <c r="Q155" s="702"/>
      <c r="R155" s="702"/>
      <c r="S155" s="702"/>
      <c r="T155" s="702"/>
      <c r="U155" s="702"/>
      <c r="V155" s="702"/>
      <c r="W155" s="702"/>
      <c r="X155" s="702"/>
      <c r="Y155" s="653"/>
      <c r="Z155" s="653"/>
      <c r="AA155" s="653"/>
      <c r="AB155" s="653"/>
      <c r="AC155" s="703"/>
      <c r="AD155" s="639"/>
      <c r="AE155" s="639"/>
      <c r="AF155" s="639"/>
      <c r="AG155" s="639"/>
      <c r="AH155" s="639"/>
      <c r="AI155" s="639"/>
      <c r="AJ155" s="639"/>
      <c r="AK155" s="639"/>
      <c r="AL155" s="639"/>
      <c r="AM155" s="639"/>
      <c r="AN155" s="639"/>
      <c r="AO155" s="639"/>
      <c r="AP155" s="639"/>
      <c r="AQ155" s="639"/>
      <c r="AR155" s="639"/>
      <c r="AS155" s="639"/>
      <c r="AT155" s="639"/>
      <c r="AU155" s="639"/>
      <c r="AV155" s="639"/>
    </row>
    <row r="156" spans="1:1392" s="725" customFormat="1" ht="24.75" customHeight="1" thickTop="1" thickBot="1">
      <c r="A156" s="718"/>
      <c r="B156" s="718"/>
      <c r="C156" s="719"/>
      <c r="D156" s="719"/>
      <c r="E156" s="719"/>
      <c r="F156" s="719"/>
      <c r="G156" s="719"/>
      <c r="H156" s="720" t="s">
        <v>831</v>
      </c>
      <c r="I156" s="721">
        <f>+I3+I46</f>
        <v>81890449780.580002</v>
      </c>
      <c r="J156" s="721">
        <f t="shared" ref="J156:AB156" si="48">+J3+J46</f>
        <v>16551979501.798</v>
      </c>
      <c r="K156" s="721">
        <f t="shared" si="48"/>
        <v>7802464594.5279999</v>
      </c>
      <c r="L156" s="721">
        <f t="shared" si="48"/>
        <v>7586949802.0180006</v>
      </c>
      <c r="M156" s="721">
        <f t="shared" si="48"/>
        <v>2037946000</v>
      </c>
      <c r="N156" s="721">
        <f t="shared" si="48"/>
        <v>788381317.02999997</v>
      </c>
      <c r="O156" s="721">
        <f t="shared" si="48"/>
        <v>788381317.02999997</v>
      </c>
      <c r="P156" s="721">
        <f t="shared" si="48"/>
        <v>788381317.02999997</v>
      </c>
      <c r="Q156" s="721">
        <f t="shared" si="48"/>
        <v>0</v>
      </c>
      <c r="R156" s="721">
        <f t="shared" si="48"/>
        <v>0</v>
      </c>
      <c r="S156" s="721">
        <f t="shared" si="48"/>
        <v>0</v>
      </c>
      <c r="T156" s="721">
        <f t="shared" si="48"/>
        <v>0</v>
      </c>
      <c r="U156" s="721">
        <f t="shared" si="48"/>
        <v>0</v>
      </c>
      <c r="V156" s="721">
        <f t="shared" si="48"/>
        <v>0</v>
      </c>
      <c r="W156" s="721">
        <f t="shared" si="48"/>
        <v>0</v>
      </c>
      <c r="X156" s="721">
        <f t="shared" si="48"/>
        <v>0</v>
      </c>
      <c r="Y156" s="721">
        <f t="shared" si="48"/>
        <v>83928395780.580002</v>
      </c>
      <c r="Z156" s="721">
        <f t="shared" si="48"/>
        <v>17340360818.828003</v>
      </c>
      <c r="AA156" s="721">
        <f t="shared" si="48"/>
        <v>8590845911.5579987</v>
      </c>
      <c r="AB156" s="721">
        <f t="shared" si="48"/>
        <v>8375331119.0480003</v>
      </c>
      <c r="AC156" s="722"/>
      <c r="AD156" s="723"/>
      <c r="AE156" s="723"/>
      <c r="AF156" s="723"/>
      <c r="AG156" s="723"/>
      <c r="AH156" s="723"/>
      <c r="AI156" s="723"/>
      <c r="AJ156" s="723"/>
      <c r="AK156" s="723"/>
      <c r="AL156" s="723"/>
      <c r="AM156" s="723"/>
      <c r="AN156" s="723"/>
      <c r="AO156" s="723"/>
      <c r="AP156" s="723"/>
      <c r="AQ156" s="723"/>
      <c r="AR156" s="723"/>
      <c r="AS156" s="723"/>
      <c r="AT156" s="723"/>
      <c r="AU156" s="723"/>
      <c r="AV156" s="723"/>
      <c r="AW156" s="724"/>
      <c r="AX156" s="724"/>
      <c r="AY156" s="724"/>
      <c r="AZ156" s="724"/>
      <c r="BA156" s="724"/>
      <c r="BB156" s="724"/>
      <c r="BC156" s="724"/>
      <c r="BD156" s="724"/>
      <c r="BE156" s="724"/>
      <c r="BF156" s="724"/>
      <c r="BG156" s="724"/>
      <c r="BH156" s="724"/>
      <c r="BI156" s="724"/>
      <c r="BJ156" s="724"/>
      <c r="BK156" s="724"/>
      <c r="BL156" s="724"/>
      <c r="BM156" s="724"/>
      <c r="BN156" s="724"/>
      <c r="BO156" s="724"/>
      <c r="BP156" s="724"/>
      <c r="BQ156" s="724"/>
      <c r="BR156" s="724"/>
      <c r="BS156" s="724"/>
      <c r="BT156" s="724"/>
      <c r="BU156" s="724"/>
      <c r="BV156" s="724"/>
      <c r="BW156" s="724"/>
      <c r="BX156" s="724"/>
      <c r="BY156" s="724"/>
      <c r="BZ156" s="724"/>
      <c r="CA156" s="724"/>
      <c r="CB156" s="724"/>
      <c r="CC156" s="724"/>
      <c r="CD156" s="724"/>
      <c r="CE156" s="724"/>
      <c r="CF156" s="724"/>
      <c r="CG156" s="724"/>
      <c r="CH156" s="724"/>
      <c r="CI156" s="724"/>
      <c r="CJ156" s="724"/>
      <c r="CK156" s="724"/>
      <c r="CL156" s="724"/>
      <c r="CM156" s="724"/>
      <c r="CN156" s="724"/>
      <c r="CO156" s="724"/>
      <c r="CP156" s="724"/>
      <c r="CQ156" s="724"/>
      <c r="CR156" s="724"/>
      <c r="CS156" s="724"/>
      <c r="CT156" s="724"/>
      <c r="CU156" s="724"/>
      <c r="CV156" s="724"/>
      <c r="CW156" s="724"/>
      <c r="CX156" s="724"/>
      <c r="CY156" s="724"/>
      <c r="CZ156" s="724"/>
      <c r="DA156" s="724"/>
      <c r="DB156" s="724"/>
      <c r="DC156" s="724"/>
      <c r="DD156" s="724"/>
      <c r="DE156" s="724"/>
      <c r="DF156" s="724"/>
      <c r="DG156" s="724"/>
      <c r="DH156" s="724"/>
      <c r="DI156" s="724"/>
      <c r="DJ156" s="724"/>
      <c r="DK156" s="724"/>
      <c r="DL156" s="724"/>
      <c r="DM156" s="724"/>
      <c r="DN156" s="724"/>
      <c r="DO156" s="724"/>
      <c r="DP156" s="724"/>
      <c r="DQ156" s="724"/>
      <c r="DR156" s="724"/>
      <c r="DS156" s="724"/>
      <c r="DT156" s="724"/>
      <c r="DU156" s="724"/>
      <c r="DV156" s="724"/>
      <c r="DW156" s="724"/>
      <c r="DX156" s="724"/>
      <c r="DY156" s="724"/>
      <c r="DZ156" s="724"/>
      <c r="EA156" s="724"/>
      <c r="EB156" s="724"/>
      <c r="EC156" s="724"/>
      <c r="ED156" s="724"/>
      <c r="EE156" s="724"/>
      <c r="EF156" s="724"/>
      <c r="EG156" s="724"/>
      <c r="EH156" s="724"/>
      <c r="EI156" s="724"/>
      <c r="EJ156" s="724"/>
      <c r="EK156" s="724"/>
      <c r="EL156" s="724"/>
      <c r="EM156" s="724"/>
      <c r="EN156" s="724"/>
      <c r="EO156" s="724"/>
      <c r="EP156" s="724"/>
      <c r="EQ156" s="724"/>
      <c r="ER156" s="724"/>
      <c r="ES156" s="724"/>
      <c r="ET156" s="724"/>
      <c r="EU156" s="724"/>
      <c r="EV156" s="724"/>
      <c r="EW156" s="724"/>
      <c r="EX156" s="724"/>
      <c r="EY156" s="724"/>
      <c r="EZ156" s="724"/>
      <c r="FA156" s="724"/>
      <c r="FB156" s="724"/>
      <c r="FC156" s="724"/>
      <c r="FD156" s="724"/>
      <c r="FE156" s="724"/>
      <c r="FF156" s="724"/>
      <c r="FG156" s="724"/>
      <c r="FH156" s="724"/>
      <c r="FI156" s="724"/>
      <c r="FJ156" s="724"/>
      <c r="FK156" s="724"/>
      <c r="FL156" s="724"/>
      <c r="FM156" s="724"/>
      <c r="FN156" s="724"/>
      <c r="FO156" s="724"/>
      <c r="FP156" s="724"/>
      <c r="FQ156" s="724"/>
      <c r="FR156" s="724"/>
      <c r="FS156" s="724"/>
      <c r="FT156" s="724"/>
      <c r="FU156" s="724"/>
      <c r="FV156" s="724"/>
      <c r="FW156" s="724"/>
      <c r="FX156" s="724"/>
      <c r="FY156" s="724"/>
      <c r="FZ156" s="724"/>
      <c r="GA156" s="724"/>
      <c r="GB156" s="724"/>
      <c r="GC156" s="724"/>
      <c r="GD156" s="724"/>
      <c r="GE156" s="724"/>
      <c r="GF156" s="724"/>
      <c r="GG156" s="724"/>
      <c r="GH156" s="724"/>
      <c r="GI156" s="724"/>
      <c r="GJ156" s="724"/>
      <c r="GK156" s="724"/>
      <c r="GL156" s="724"/>
      <c r="GM156" s="724"/>
      <c r="GN156" s="724"/>
      <c r="GO156" s="724"/>
      <c r="GP156" s="724"/>
      <c r="GQ156" s="724"/>
      <c r="GR156" s="724"/>
      <c r="GS156" s="724"/>
      <c r="GT156" s="724"/>
      <c r="GU156" s="724"/>
      <c r="GV156" s="724"/>
      <c r="GW156" s="724"/>
      <c r="GX156" s="724"/>
      <c r="GY156" s="724"/>
      <c r="GZ156" s="724"/>
      <c r="HA156" s="724"/>
      <c r="HB156" s="724"/>
      <c r="HC156" s="724"/>
      <c r="HD156" s="724"/>
      <c r="HE156" s="724"/>
      <c r="HF156" s="724"/>
      <c r="HG156" s="724"/>
      <c r="HH156" s="724"/>
      <c r="HI156" s="724"/>
      <c r="HJ156" s="724"/>
      <c r="HK156" s="724"/>
      <c r="HL156" s="724"/>
      <c r="HM156" s="724"/>
      <c r="HN156" s="724"/>
      <c r="HO156" s="724"/>
      <c r="HP156" s="724"/>
      <c r="HQ156" s="724"/>
      <c r="HR156" s="724"/>
      <c r="HS156" s="724"/>
      <c r="HT156" s="724"/>
      <c r="HU156" s="724"/>
      <c r="HV156" s="724"/>
      <c r="HW156" s="724"/>
      <c r="HX156" s="724"/>
      <c r="HY156" s="724"/>
      <c r="HZ156" s="724"/>
      <c r="IA156" s="724"/>
      <c r="IB156" s="724"/>
      <c r="IC156" s="724"/>
      <c r="ID156" s="724"/>
      <c r="IE156" s="724"/>
      <c r="IF156" s="724"/>
      <c r="IG156" s="724"/>
      <c r="IH156" s="724"/>
      <c r="II156" s="724"/>
      <c r="IJ156" s="724"/>
      <c r="IK156" s="724"/>
      <c r="IL156" s="724"/>
      <c r="IM156" s="724"/>
      <c r="IN156" s="724"/>
      <c r="IO156" s="724"/>
      <c r="IP156" s="724"/>
      <c r="IQ156" s="724"/>
      <c r="IR156" s="724"/>
      <c r="IS156" s="724"/>
      <c r="IT156" s="724"/>
      <c r="IU156" s="724"/>
      <c r="IV156" s="724"/>
      <c r="IW156" s="724"/>
      <c r="IX156" s="724"/>
      <c r="IY156" s="724"/>
      <c r="IZ156" s="724"/>
      <c r="JA156" s="724"/>
      <c r="JB156" s="724"/>
      <c r="JC156" s="724"/>
      <c r="JD156" s="724"/>
      <c r="JE156" s="724"/>
      <c r="JF156" s="724"/>
      <c r="JG156" s="724"/>
      <c r="JH156" s="724"/>
      <c r="JI156" s="724"/>
      <c r="JJ156" s="724"/>
      <c r="JK156" s="724"/>
      <c r="JL156" s="724"/>
      <c r="JM156" s="724"/>
      <c r="JN156" s="724"/>
      <c r="JO156" s="724"/>
      <c r="JP156" s="724"/>
      <c r="JQ156" s="724"/>
      <c r="JR156" s="724"/>
      <c r="JS156" s="724"/>
      <c r="JT156" s="724"/>
      <c r="JU156" s="724"/>
      <c r="JV156" s="724"/>
      <c r="JW156" s="724"/>
      <c r="JX156" s="724"/>
      <c r="JY156" s="724"/>
      <c r="JZ156" s="724"/>
      <c r="KA156" s="724"/>
      <c r="KB156" s="724"/>
      <c r="KC156" s="724"/>
      <c r="KD156" s="724"/>
      <c r="KE156" s="724"/>
      <c r="KF156" s="724"/>
      <c r="KG156" s="724"/>
      <c r="KH156" s="724"/>
      <c r="KI156" s="724"/>
      <c r="KJ156" s="724"/>
      <c r="KK156" s="724"/>
      <c r="KL156" s="724"/>
      <c r="KM156" s="724"/>
      <c r="KN156" s="724"/>
      <c r="KO156" s="724"/>
      <c r="KP156" s="724"/>
      <c r="KQ156" s="724"/>
      <c r="KR156" s="724"/>
      <c r="KS156" s="724"/>
      <c r="KT156" s="724"/>
      <c r="KU156" s="724"/>
      <c r="KV156" s="724"/>
      <c r="KW156" s="724"/>
      <c r="KX156" s="724"/>
      <c r="KY156" s="724"/>
      <c r="KZ156" s="724"/>
      <c r="LA156" s="724"/>
      <c r="LB156" s="724"/>
      <c r="LC156" s="724"/>
      <c r="LD156" s="724"/>
      <c r="LE156" s="724"/>
      <c r="LF156" s="724"/>
      <c r="LG156" s="724"/>
      <c r="LH156" s="724"/>
      <c r="LI156" s="724"/>
      <c r="LJ156" s="724"/>
      <c r="LK156" s="724"/>
      <c r="LL156" s="724"/>
      <c r="LM156" s="724"/>
      <c r="LN156" s="724"/>
      <c r="LO156" s="724"/>
      <c r="LP156" s="724"/>
      <c r="LQ156" s="724"/>
      <c r="LR156" s="724"/>
      <c r="LS156" s="724"/>
      <c r="LT156" s="724"/>
      <c r="LU156" s="724"/>
      <c r="LV156" s="724"/>
      <c r="LW156" s="724"/>
      <c r="LX156" s="724"/>
      <c r="LY156" s="724"/>
      <c r="LZ156" s="724"/>
      <c r="MA156" s="724"/>
      <c r="MB156" s="724"/>
      <c r="MC156" s="724"/>
      <c r="MD156" s="724"/>
      <c r="ME156" s="724"/>
      <c r="MF156" s="724"/>
      <c r="MG156" s="724"/>
      <c r="MH156" s="724"/>
      <c r="MI156" s="724"/>
      <c r="MJ156" s="724"/>
      <c r="MK156" s="724"/>
      <c r="ML156" s="724"/>
      <c r="MM156" s="724"/>
      <c r="MN156" s="724"/>
      <c r="MO156" s="724"/>
      <c r="MP156" s="724"/>
      <c r="MQ156" s="724"/>
      <c r="MR156" s="724"/>
      <c r="MS156" s="724"/>
      <c r="MT156" s="724"/>
      <c r="MU156" s="724"/>
      <c r="MV156" s="724"/>
      <c r="MW156" s="724"/>
      <c r="MX156" s="724"/>
      <c r="MY156" s="724"/>
      <c r="MZ156" s="724"/>
      <c r="NA156" s="724"/>
      <c r="NB156" s="724"/>
      <c r="NC156" s="724"/>
      <c r="ND156" s="724"/>
      <c r="NE156" s="724"/>
      <c r="NF156" s="724"/>
      <c r="NG156" s="724"/>
      <c r="NH156" s="724"/>
      <c r="NI156" s="724"/>
      <c r="NJ156" s="724"/>
      <c r="NK156" s="724"/>
      <c r="NL156" s="724"/>
      <c r="NM156" s="724"/>
      <c r="NN156" s="724"/>
      <c r="NO156" s="724"/>
      <c r="NP156" s="724"/>
      <c r="NQ156" s="724"/>
      <c r="NR156" s="724"/>
      <c r="NS156" s="724"/>
      <c r="NT156" s="724"/>
      <c r="NU156" s="724"/>
      <c r="NV156" s="724"/>
      <c r="NW156" s="724"/>
      <c r="NX156" s="724"/>
      <c r="NY156" s="724"/>
      <c r="NZ156" s="724"/>
      <c r="OA156" s="724"/>
      <c r="OB156" s="724"/>
      <c r="OC156" s="724"/>
      <c r="OD156" s="724"/>
      <c r="OE156" s="724"/>
      <c r="OF156" s="724"/>
      <c r="OG156" s="724"/>
      <c r="OH156" s="724"/>
      <c r="OI156" s="724"/>
      <c r="OJ156" s="724"/>
      <c r="OK156" s="724"/>
      <c r="OL156" s="724"/>
      <c r="OM156" s="724"/>
      <c r="ON156" s="724"/>
      <c r="OO156" s="724"/>
      <c r="OP156" s="724"/>
      <c r="OQ156" s="724"/>
      <c r="OR156" s="724"/>
      <c r="OS156" s="724"/>
      <c r="OT156" s="724"/>
      <c r="OU156" s="724"/>
      <c r="OV156" s="724"/>
      <c r="OW156" s="724"/>
      <c r="OX156" s="724"/>
      <c r="OY156" s="724"/>
      <c r="OZ156" s="724"/>
      <c r="PA156" s="724"/>
      <c r="PB156" s="724"/>
      <c r="PC156" s="724"/>
      <c r="PD156" s="724"/>
      <c r="PE156" s="724"/>
      <c r="PF156" s="724"/>
      <c r="PG156" s="724"/>
      <c r="PH156" s="724"/>
      <c r="PI156" s="724"/>
      <c r="PJ156" s="724"/>
      <c r="PK156" s="724"/>
      <c r="PL156" s="724"/>
      <c r="PM156" s="724"/>
      <c r="PN156" s="724"/>
      <c r="PO156" s="724"/>
      <c r="PP156" s="724"/>
      <c r="PQ156" s="724"/>
      <c r="PR156" s="724"/>
      <c r="PS156" s="724"/>
      <c r="PT156" s="724"/>
      <c r="PU156" s="724"/>
      <c r="PV156" s="724"/>
      <c r="PW156" s="724"/>
      <c r="PX156" s="724"/>
      <c r="PY156" s="724"/>
      <c r="PZ156" s="724"/>
      <c r="QA156" s="724"/>
      <c r="QB156" s="724"/>
      <c r="QC156" s="724"/>
      <c r="QD156" s="724"/>
      <c r="QE156" s="724"/>
      <c r="QF156" s="724"/>
      <c r="QG156" s="724"/>
      <c r="QH156" s="724"/>
      <c r="QI156" s="724"/>
      <c r="QJ156" s="724"/>
      <c r="QK156" s="724"/>
      <c r="QL156" s="724"/>
      <c r="QM156" s="724"/>
      <c r="QN156" s="724"/>
      <c r="QO156" s="724"/>
      <c r="QP156" s="724"/>
      <c r="QQ156" s="724"/>
      <c r="QR156" s="724"/>
      <c r="QS156" s="724"/>
      <c r="QT156" s="724"/>
      <c r="QU156" s="724"/>
      <c r="QV156" s="724"/>
      <c r="QW156" s="724"/>
      <c r="QX156" s="724"/>
      <c r="QY156" s="724"/>
      <c r="QZ156" s="724"/>
      <c r="RA156" s="724"/>
      <c r="RB156" s="724"/>
      <c r="RC156" s="724"/>
      <c r="RD156" s="724"/>
      <c r="RE156" s="724"/>
      <c r="RF156" s="724"/>
      <c r="RG156" s="724"/>
      <c r="RH156" s="724"/>
      <c r="RI156" s="724"/>
      <c r="RJ156" s="724"/>
      <c r="RK156" s="724"/>
      <c r="RL156" s="724"/>
      <c r="RM156" s="724"/>
      <c r="RN156" s="724"/>
      <c r="RO156" s="724"/>
      <c r="RP156" s="724"/>
      <c r="RQ156" s="724"/>
      <c r="RR156" s="724"/>
      <c r="RS156" s="724"/>
      <c r="RT156" s="724"/>
      <c r="RU156" s="724"/>
      <c r="RV156" s="724"/>
      <c r="RW156" s="724"/>
      <c r="RX156" s="724"/>
      <c r="RY156" s="724"/>
      <c r="RZ156" s="724"/>
      <c r="SA156" s="724"/>
      <c r="SB156" s="724"/>
      <c r="SC156" s="724"/>
      <c r="SD156" s="724"/>
      <c r="SE156" s="724"/>
      <c r="SF156" s="724"/>
      <c r="SG156" s="724"/>
      <c r="SH156" s="724"/>
      <c r="SI156" s="724"/>
      <c r="SJ156" s="724"/>
      <c r="SK156" s="724"/>
      <c r="SL156" s="724"/>
      <c r="SM156" s="724"/>
      <c r="SN156" s="724"/>
      <c r="SO156" s="724"/>
      <c r="SP156" s="724"/>
      <c r="SQ156" s="724"/>
      <c r="SR156" s="724"/>
      <c r="SS156" s="724"/>
      <c r="ST156" s="724"/>
      <c r="SU156" s="724"/>
      <c r="SV156" s="724"/>
      <c r="SW156" s="724"/>
      <c r="SX156" s="724"/>
      <c r="SY156" s="724"/>
      <c r="SZ156" s="724"/>
      <c r="TA156" s="724"/>
      <c r="TB156" s="724"/>
      <c r="TC156" s="724"/>
      <c r="TD156" s="724"/>
      <c r="TE156" s="724"/>
      <c r="TF156" s="724"/>
      <c r="TG156" s="724"/>
      <c r="TH156" s="724"/>
      <c r="TI156" s="724"/>
      <c r="TJ156" s="724"/>
      <c r="TK156" s="724"/>
      <c r="TL156" s="724"/>
      <c r="TM156" s="724"/>
      <c r="TN156" s="724"/>
      <c r="TO156" s="724"/>
      <c r="TP156" s="724"/>
      <c r="TQ156" s="724"/>
      <c r="TR156" s="724"/>
      <c r="TS156" s="724"/>
      <c r="TT156" s="724"/>
      <c r="TU156" s="724"/>
      <c r="TV156" s="724"/>
      <c r="TW156" s="724"/>
      <c r="TX156" s="724"/>
      <c r="TY156" s="724"/>
      <c r="TZ156" s="724"/>
      <c r="UA156" s="724"/>
      <c r="UB156" s="724"/>
      <c r="UC156" s="724"/>
      <c r="UD156" s="724"/>
      <c r="UE156" s="724"/>
      <c r="UF156" s="724"/>
      <c r="UG156" s="724"/>
      <c r="UH156" s="724"/>
      <c r="UI156" s="724"/>
      <c r="UJ156" s="724"/>
      <c r="UK156" s="724"/>
      <c r="UL156" s="724"/>
      <c r="UM156" s="724"/>
      <c r="UN156" s="724"/>
      <c r="UO156" s="724"/>
      <c r="UP156" s="724"/>
      <c r="UQ156" s="724"/>
      <c r="UR156" s="724"/>
      <c r="US156" s="724"/>
      <c r="UT156" s="724"/>
      <c r="UU156" s="724"/>
      <c r="UV156" s="724"/>
      <c r="UW156" s="724"/>
      <c r="UX156" s="724"/>
      <c r="UY156" s="724"/>
      <c r="UZ156" s="724"/>
      <c r="VA156" s="724"/>
      <c r="VB156" s="724"/>
      <c r="VC156" s="724"/>
      <c r="VD156" s="724"/>
      <c r="VE156" s="724"/>
      <c r="VF156" s="724"/>
      <c r="VG156" s="724"/>
      <c r="VH156" s="724"/>
      <c r="VI156" s="724"/>
      <c r="VJ156" s="724"/>
      <c r="VK156" s="724"/>
      <c r="VL156" s="724"/>
      <c r="VM156" s="724"/>
      <c r="VN156" s="724"/>
      <c r="VO156" s="724"/>
      <c r="VP156" s="724"/>
      <c r="VQ156" s="724"/>
      <c r="VR156" s="724"/>
      <c r="VS156" s="724"/>
      <c r="VT156" s="724"/>
      <c r="VU156" s="724"/>
      <c r="VV156" s="724"/>
      <c r="VW156" s="724"/>
      <c r="VX156" s="724"/>
      <c r="VY156" s="724"/>
      <c r="VZ156" s="724"/>
      <c r="WA156" s="724"/>
      <c r="WB156" s="724"/>
      <c r="WC156" s="724"/>
      <c r="WD156" s="724"/>
      <c r="WE156" s="724"/>
      <c r="WF156" s="724"/>
      <c r="WG156" s="724"/>
      <c r="WH156" s="724"/>
      <c r="WI156" s="724"/>
      <c r="WJ156" s="724"/>
      <c r="WK156" s="724"/>
      <c r="WL156" s="724"/>
      <c r="WM156" s="724"/>
      <c r="WN156" s="724"/>
      <c r="WO156" s="724"/>
      <c r="WP156" s="724"/>
      <c r="WQ156" s="724"/>
      <c r="WR156" s="724"/>
      <c r="WS156" s="724"/>
      <c r="WT156" s="724"/>
      <c r="WU156" s="724"/>
      <c r="WV156" s="724"/>
      <c r="WW156" s="724"/>
      <c r="WX156" s="724"/>
      <c r="WY156" s="724"/>
      <c r="WZ156" s="724"/>
      <c r="XA156" s="724"/>
      <c r="XB156" s="724"/>
      <c r="XC156" s="724"/>
      <c r="XD156" s="724"/>
      <c r="XE156" s="724"/>
      <c r="XF156" s="724"/>
      <c r="XG156" s="724"/>
      <c r="XH156" s="724"/>
      <c r="XI156" s="724"/>
      <c r="XJ156" s="724"/>
      <c r="XK156" s="724"/>
      <c r="XL156" s="724"/>
      <c r="XM156" s="724"/>
      <c r="XN156" s="724"/>
      <c r="XO156" s="724"/>
      <c r="XP156" s="724"/>
      <c r="XQ156" s="724"/>
      <c r="XR156" s="724"/>
      <c r="XS156" s="724"/>
      <c r="XT156" s="724"/>
      <c r="XU156" s="724"/>
      <c r="XV156" s="724"/>
      <c r="XW156" s="724"/>
      <c r="XX156" s="724"/>
      <c r="XY156" s="724"/>
      <c r="XZ156" s="724"/>
      <c r="YA156" s="724"/>
      <c r="YB156" s="724"/>
      <c r="YC156" s="724"/>
      <c r="YD156" s="724"/>
      <c r="YE156" s="724"/>
      <c r="YF156" s="724"/>
      <c r="YG156" s="724"/>
      <c r="YH156" s="724"/>
      <c r="YI156" s="724"/>
      <c r="YJ156" s="724"/>
      <c r="YK156" s="724"/>
      <c r="YL156" s="724"/>
      <c r="YM156" s="724"/>
      <c r="YN156" s="724"/>
      <c r="YO156" s="724"/>
      <c r="YP156" s="724"/>
      <c r="YQ156" s="724"/>
      <c r="YR156" s="724"/>
      <c r="YS156" s="724"/>
      <c r="YT156" s="724"/>
      <c r="YU156" s="724"/>
      <c r="YV156" s="724"/>
      <c r="YW156" s="724"/>
      <c r="YX156" s="724"/>
      <c r="YY156" s="724"/>
      <c r="YZ156" s="724"/>
      <c r="ZA156" s="724"/>
      <c r="ZB156" s="724"/>
      <c r="ZC156" s="724"/>
      <c r="ZD156" s="724"/>
      <c r="ZE156" s="724"/>
      <c r="ZF156" s="724"/>
      <c r="ZG156" s="724"/>
      <c r="ZH156" s="724"/>
      <c r="ZI156" s="724"/>
      <c r="ZJ156" s="724"/>
      <c r="ZK156" s="724"/>
      <c r="ZL156" s="724"/>
      <c r="ZM156" s="724"/>
      <c r="ZN156" s="724"/>
      <c r="ZO156" s="724"/>
      <c r="ZP156" s="724"/>
      <c r="ZQ156" s="724"/>
      <c r="ZR156" s="724"/>
      <c r="ZS156" s="724"/>
      <c r="ZT156" s="724"/>
      <c r="ZU156" s="724"/>
      <c r="ZV156" s="724"/>
      <c r="ZW156" s="724"/>
      <c r="ZX156" s="724"/>
      <c r="ZY156" s="724"/>
      <c r="ZZ156" s="724"/>
      <c r="AAA156" s="724"/>
      <c r="AAB156" s="724"/>
      <c r="AAC156" s="724"/>
      <c r="AAD156" s="724"/>
      <c r="AAE156" s="724"/>
      <c r="AAF156" s="724"/>
      <c r="AAG156" s="724"/>
      <c r="AAH156" s="724"/>
      <c r="AAI156" s="724"/>
      <c r="AAJ156" s="724"/>
      <c r="AAK156" s="724"/>
      <c r="AAL156" s="724"/>
      <c r="AAM156" s="724"/>
      <c r="AAN156" s="724"/>
      <c r="AAO156" s="724"/>
      <c r="AAP156" s="724"/>
      <c r="AAQ156" s="724"/>
      <c r="AAR156" s="724"/>
      <c r="AAS156" s="724"/>
      <c r="AAT156" s="724"/>
      <c r="AAU156" s="724"/>
      <c r="AAV156" s="724"/>
      <c r="AAW156" s="724"/>
      <c r="AAX156" s="724"/>
      <c r="AAY156" s="724"/>
      <c r="AAZ156" s="724"/>
      <c r="ABA156" s="724"/>
      <c r="ABB156" s="724"/>
      <c r="ABC156" s="724"/>
      <c r="ABD156" s="724"/>
      <c r="ABE156" s="724"/>
      <c r="ABF156" s="724"/>
      <c r="ABG156" s="724"/>
      <c r="ABH156" s="724"/>
      <c r="ABI156" s="724"/>
      <c r="ABJ156" s="724"/>
      <c r="ABK156" s="724"/>
      <c r="ABL156" s="724"/>
      <c r="ABM156" s="724"/>
      <c r="ABN156" s="724"/>
      <c r="ABO156" s="724"/>
      <c r="ABP156" s="724"/>
      <c r="ABQ156" s="724"/>
      <c r="ABR156" s="724"/>
      <c r="ABS156" s="724"/>
      <c r="ABT156" s="724"/>
      <c r="ABU156" s="724"/>
      <c r="ABV156" s="724"/>
      <c r="ABW156" s="724"/>
      <c r="ABX156" s="724"/>
      <c r="ABY156" s="724"/>
      <c r="ABZ156" s="724"/>
      <c r="ACA156" s="724"/>
      <c r="ACB156" s="724"/>
      <c r="ACC156" s="724"/>
      <c r="ACD156" s="724"/>
      <c r="ACE156" s="724"/>
      <c r="ACF156" s="724"/>
      <c r="ACG156" s="724"/>
      <c r="ACH156" s="724"/>
      <c r="ACI156" s="724"/>
      <c r="ACJ156" s="724"/>
      <c r="ACK156" s="724"/>
      <c r="ACL156" s="724"/>
      <c r="ACM156" s="724"/>
      <c r="ACN156" s="724"/>
      <c r="ACO156" s="724"/>
      <c r="ACP156" s="724"/>
      <c r="ACQ156" s="724"/>
      <c r="ACR156" s="724"/>
      <c r="ACS156" s="724"/>
      <c r="ACT156" s="724"/>
      <c r="ACU156" s="724"/>
      <c r="ACV156" s="724"/>
      <c r="ACW156" s="724"/>
      <c r="ACX156" s="724"/>
      <c r="ACY156" s="724"/>
      <c r="ACZ156" s="724"/>
      <c r="ADA156" s="724"/>
      <c r="ADB156" s="724"/>
      <c r="ADC156" s="724"/>
      <c r="ADD156" s="724"/>
      <c r="ADE156" s="724"/>
      <c r="ADF156" s="724"/>
      <c r="ADG156" s="724"/>
      <c r="ADH156" s="724"/>
      <c r="ADI156" s="724"/>
      <c r="ADJ156" s="724"/>
      <c r="ADK156" s="724"/>
      <c r="ADL156" s="724"/>
      <c r="ADM156" s="724"/>
      <c r="ADN156" s="724"/>
      <c r="ADO156" s="724"/>
      <c r="ADP156" s="724"/>
      <c r="ADQ156" s="724"/>
      <c r="ADR156" s="724"/>
      <c r="ADS156" s="724"/>
      <c r="ADT156" s="724"/>
      <c r="ADU156" s="724"/>
      <c r="ADV156" s="724"/>
      <c r="ADW156" s="724"/>
      <c r="ADX156" s="724"/>
      <c r="ADY156" s="724"/>
      <c r="ADZ156" s="724"/>
      <c r="AEA156" s="724"/>
      <c r="AEB156" s="724"/>
      <c r="AEC156" s="724"/>
      <c r="AED156" s="724"/>
      <c r="AEE156" s="724"/>
      <c r="AEF156" s="724"/>
      <c r="AEG156" s="724"/>
      <c r="AEH156" s="724"/>
      <c r="AEI156" s="724"/>
      <c r="AEJ156" s="724"/>
      <c r="AEK156" s="724"/>
      <c r="AEL156" s="724"/>
      <c r="AEM156" s="724"/>
      <c r="AEN156" s="724"/>
      <c r="AEO156" s="724"/>
      <c r="AEP156" s="724"/>
      <c r="AEQ156" s="724"/>
      <c r="AER156" s="724"/>
      <c r="AES156" s="724"/>
      <c r="AET156" s="724"/>
      <c r="AEU156" s="724"/>
      <c r="AEV156" s="724"/>
      <c r="AEW156" s="724"/>
      <c r="AEX156" s="724"/>
      <c r="AEY156" s="724"/>
      <c r="AEZ156" s="724"/>
      <c r="AFA156" s="724"/>
      <c r="AFB156" s="724"/>
      <c r="AFC156" s="724"/>
      <c r="AFD156" s="724"/>
      <c r="AFE156" s="724"/>
      <c r="AFF156" s="724"/>
      <c r="AFG156" s="724"/>
      <c r="AFH156" s="724"/>
      <c r="AFI156" s="724"/>
      <c r="AFJ156" s="724"/>
      <c r="AFK156" s="724"/>
      <c r="AFL156" s="724"/>
      <c r="AFM156" s="724"/>
      <c r="AFN156" s="724"/>
      <c r="AFO156" s="724"/>
      <c r="AFP156" s="724"/>
      <c r="AFQ156" s="724"/>
      <c r="AFR156" s="724"/>
      <c r="AFS156" s="724"/>
      <c r="AFT156" s="724"/>
      <c r="AFU156" s="724"/>
      <c r="AFV156" s="724"/>
      <c r="AFW156" s="724"/>
      <c r="AFX156" s="724"/>
      <c r="AFY156" s="724"/>
      <c r="AFZ156" s="724"/>
      <c r="AGA156" s="724"/>
      <c r="AGB156" s="724"/>
      <c r="AGC156" s="724"/>
      <c r="AGD156" s="724"/>
      <c r="AGE156" s="724"/>
      <c r="AGF156" s="724"/>
      <c r="AGG156" s="724"/>
      <c r="AGH156" s="724"/>
      <c r="AGI156" s="724"/>
      <c r="AGJ156" s="724"/>
      <c r="AGK156" s="724"/>
      <c r="AGL156" s="724"/>
      <c r="AGM156" s="724"/>
      <c r="AGN156" s="724"/>
      <c r="AGO156" s="724"/>
      <c r="AGP156" s="724"/>
      <c r="AGQ156" s="724"/>
      <c r="AGR156" s="724"/>
      <c r="AGS156" s="724"/>
      <c r="AGT156" s="724"/>
      <c r="AGU156" s="724"/>
      <c r="AGV156" s="724"/>
      <c r="AGW156" s="724"/>
      <c r="AGX156" s="724"/>
      <c r="AGY156" s="724"/>
      <c r="AGZ156" s="724"/>
      <c r="AHA156" s="724"/>
      <c r="AHB156" s="724"/>
      <c r="AHC156" s="724"/>
      <c r="AHD156" s="724"/>
      <c r="AHE156" s="724"/>
      <c r="AHF156" s="724"/>
      <c r="AHG156" s="724"/>
      <c r="AHH156" s="724"/>
      <c r="AHI156" s="724"/>
      <c r="AHJ156" s="724"/>
      <c r="AHK156" s="724"/>
      <c r="AHL156" s="724"/>
      <c r="AHM156" s="724"/>
      <c r="AHN156" s="724"/>
      <c r="AHO156" s="724"/>
      <c r="AHP156" s="724"/>
      <c r="AHQ156" s="724"/>
      <c r="AHR156" s="724"/>
      <c r="AHS156" s="724"/>
      <c r="AHT156" s="724"/>
      <c r="AHU156" s="724"/>
      <c r="AHV156" s="724"/>
      <c r="AHW156" s="724"/>
      <c r="AHX156" s="724"/>
      <c r="AHY156" s="724"/>
      <c r="AHZ156" s="724"/>
      <c r="AIA156" s="724"/>
      <c r="AIB156" s="724"/>
      <c r="AIC156" s="724"/>
      <c r="AID156" s="724"/>
      <c r="AIE156" s="724"/>
      <c r="AIF156" s="724"/>
      <c r="AIG156" s="724"/>
      <c r="AIH156" s="724"/>
      <c r="AII156" s="724"/>
      <c r="AIJ156" s="724"/>
      <c r="AIK156" s="724"/>
      <c r="AIL156" s="724"/>
      <c r="AIM156" s="724"/>
      <c r="AIN156" s="724"/>
      <c r="AIO156" s="724"/>
      <c r="AIP156" s="724"/>
      <c r="AIQ156" s="724"/>
      <c r="AIR156" s="724"/>
      <c r="AIS156" s="724"/>
      <c r="AIT156" s="724"/>
      <c r="AIU156" s="724"/>
      <c r="AIV156" s="724"/>
      <c r="AIW156" s="724"/>
      <c r="AIX156" s="724"/>
      <c r="AIY156" s="724"/>
      <c r="AIZ156" s="724"/>
      <c r="AJA156" s="724"/>
      <c r="AJB156" s="724"/>
      <c r="AJC156" s="724"/>
      <c r="AJD156" s="724"/>
      <c r="AJE156" s="724"/>
      <c r="AJF156" s="724"/>
      <c r="AJG156" s="724"/>
      <c r="AJH156" s="724"/>
      <c r="AJI156" s="724"/>
      <c r="AJJ156" s="724"/>
      <c r="AJK156" s="724"/>
      <c r="AJL156" s="724"/>
      <c r="AJM156" s="724"/>
      <c r="AJN156" s="724"/>
      <c r="AJO156" s="724"/>
      <c r="AJP156" s="724"/>
      <c r="AJQ156" s="724"/>
      <c r="AJR156" s="724"/>
      <c r="AJS156" s="724"/>
      <c r="AJT156" s="724"/>
      <c r="AJU156" s="724"/>
      <c r="AJV156" s="724"/>
      <c r="AJW156" s="724"/>
      <c r="AJX156" s="724"/>
      <c r="AJY156" s="724"/>
      <c r="AJZ156" s="724"/>
      <c r="AKA156" s="724"/>
      <c r="AKB156" s="724"/>
      <c r="AKC156" s="724"/>
      <c r="AKD156" s="724"/>
      <c r="AKE156" s="724"/>
      <c r="AKF156" s="724"/>
      <c r="AKG156" s="724"/>
      <c r="AKH156" s="724"/>
      <c r="AKI156" s="724"/>
      <c r="AKJ156" s="724"/>
      <c r="AKK156" s="724"/>
      <c r="AKL156" s="724"/>
      <c r="AKM156" s="724"/>
      <c r="AKN156" s="724"/>
      <c r="AKO156" s="724"/>
      <c r="AKP156" s="724"/>
      <c r="AKQ156" s="724"/>
      <c r="AKR156" s="724"/>
      <c r="AKS156" s="724"/>
      <c r="AKT156" s="724"/>
      <c r="AKU156" s="724"/>
      <c r="AKV156" s="724"/>
      <c r="AKW156" s="724"/>
      <c r="AKX156" s="724"/>
      <c r="AKY156" s="724"/>
      <c r="AKZ156" s="724"/>
      <c r="ALA156" s="724"/>
      <c r="ALB156" s="724"/>
      <c r="ALC156" s="724"/>
      <c r="ALD156" s="724"/>
      <c r="ALE156" s="724"/>
      <c r="ALF156" s="724"/>
      <c r="ALG156" s="724"/>
      <c r="ALH156" s="724"/>
      <c r="ALI156" s="724"/>
      <c r="ALJ156" s="724"/>
      <c r="ALK156" s="724"/>
      <c r="ALL156" s="724"/>
      <c r="ALM156" s="724"/>
      <c r="ALN156" s="724"/>
      <c r="ALO156" s="724"/>
      <c r="ALP156" s="724"/>
      <c r="ALQ156" s="724"/>
      <c r="ALR156" s="724"/>
      <c r="ALS156" s="724"/>
      <c r="ALT156" s="724"/>
      <c r="ALU156" s="724"/>
      <c r="ALV156" s="724"/>
      <c r="ALW156" s="724"/>
      <c r="ALX156" s="724"/>
      <c r="ALY156" s="724"/>
      <c r="ALZ156" s="724"/>
      <c r="AMA156" s="724"/>
      <c r="AMB156" s="724"/>
      <c r="AMC156" s="724"/>
      <c r="AMD156" s="724"/>
      <c r="AME156" s="724"/>
      <c r="AMF156" s="724"/>
      <c r="AMG156" s="724"/>
      <c r="AMH156" s="724"/>
      <c r="AMI156" s="724"/>
      <c r="AMJ156" s="724"/>
      <c r="AMK156" s="724"/>
      <c r="AML156" s="724"/>
      <c r="AMM156" s="724"/>
      <c r="AMN156" s="724"/>
      <c r="AMO156" s="724"/>
      <c r="AMP156" s="724"/>
      <c r="AMQ156" s="724"/>
      <c r="AMR156" s="724"/>
      <c r="AMS156" s="724"/>
      <c r="AMT156" s="724"/>
      <c r="AMU156" s="724"/>
      <c r="AMV156" s="724"/>
      <c r="AMW156" s="724"/>
      <c r="AMX156" s="724"/>
      <c r="AMY156" s="724"/>
      <c r="AMZ156" s="724"/>
      <c r="ANA156" s="724"/>
      <c r="ANB156" s="724"/>
      <c r="ANC156" s="724"/>
      <c r="AND156" s="724"/>
      <c r="ANE156" s="724"/>
      <c r="ANF156" s="724"/>
      <c r="ANG156" s="724"/>
      <c r="ANH156" s="724"/>
      <c r="ANI156" s="724"/>
      <c r="ANJ156" s="724"/>
      <c r="ANK156" s="724"/>
      <c r="ANL156" s="724"/>
      <c r="ANM156" s="724"/>
      <c r="ANN156" s="724"/>
      <c r="ANO156" s="724"/>
      <c r="ANP156" s="724"/>
      <c r="ANQ156" s="724"/>
      <c r="ANR156" s="724"/>
      <c r="ANS156" s="724"/>
      <c r="ANT156" s="724"/>
      <c r="ANU156" s="724"/>
      <c r="ANV156" s="724"/>
      <c r="ANW156" s="724"/>
      <c r="ANX156" s="724"/>
      <c r="ANY156" s="724"/>
      <c r="ANZ156" s="724"/>
      <c r="AOA156" s="724"/>
      <c r="AOB156" s="724"/>
      <c r="AOC156" s="724"/>
      <c r="AOD156" s="724"/>
      <c r="AOE156" s="724"/>
      <c r="AOF156" s="724"/>
      <c r="AOG156" s="724"/>
      <c r="AOH156" s="724"/>
      <c r="AOI156" s="724"/>
      <c r="AOJ156" s="724"/>
      <c r="AOK156" s="724"/>
      <c r="AOL156" s="724"/>
      <c r="AOM156" s="724"/>
      <c r="AON156" s="724"/>
      <c r="AOO156" s="724"/>
      <c r="AOP156" s="724"/>
      <c r="AOQ156" s="724"/>
      <c r="AOR156" s="724"/>
      <c r="AOS156" s="724"/>
      <c r="AOT156" s="724"/>
      <c r="AOU156" s="724"/>
      <c r="AOV156" s="724"/>
      <c r="AOW156" s="724"/>
      <c r="AOX156" s="724"/>
      <c r="AOY156" s="724"/>
      <c r="AOZ156" s="724"/>
      <c r="APA156" s="724"/>
      <c r="APB156" s="724"/>
      <c r="APC156" s="724"/>
      <c r="APD156" s="724"/>
      <c r="APE156" s="724"/>
      <c r="APF156" s="724"/>
      <c r="APG156" s="724"/>
      <c r="APH156" s="724"/>
      <c r="API156" s="724"/>
      <c r="APJ156" s="724"/>
      <c r="APK156" s="724"/>
      <c r="APL156" s="724"/>
      <c r="APM156" s="724"/>
      <c r="APN156" s="724"/>
      <c r="APO156" s="724"/>
      <c r="APP156" s="724"/>
      <c r="APQ156" s="724"/>
      <c r="APR156" s="724"/>
      <c r="APS156" s="724"/>
      <c r="APT156" s="724"/>
      <c r="APU156" s="724"/>
      <c r="APV156" s="724"/>
      <c r="APW156" s="724"/>
      <c r="APX156" s="724"/>
      <c r="APY156" s="724"/>
      <c r="APZ156" s="724"/>
      <c r="AQA156" s="724"/>
      <c r="AQB156" s="724"/>
      <c r="AQC156" s="724"/>
      <c r="AQD156" s="724"/>
      <c r="AQE156" s="724"/>
      <c r="AQF156" s="724"/>
      <c r="AQG156" s="724"/>
      <c r="AQH156" s="724"/>
      <c r="AQI156" s="724"/>
      <c r="AQJ156" s="724"/>
      <c r="AQK156" s="724"/>
      <c r="AQL156" s="724"/>
      <c r="AQM156" s="724"/>
      <c r="AQN156" s="724"/>
      <c r="AQO156" s="724"/>
      <c r="AQP156" s="724"/>
      <c r="AQQ156" s="724"/>
      <c r="AQR156" s="724"/>
      <c r="AQS156" s="724"/>
      <c r="AQT156" s="724"/>
      <c r="AQU156" s="724"/>
      <c r="AQV156" s="724"/>
      <c r="AQW156" s="724"/>
      <c r="AQX156" s="724"/>
      <c r="AQY156" s="724"/>
      <c r="AQZ156" s="724"/>
      <c r="ARA156" s="724"/>
      <c r="ARB156" s="724"/>
      <c r="ARC156" s="724"/>
      <c r="ARD156" s="724"/>
      <c r="ARE156" s="724"/>
      <c r="ARF156" s="724"/>
      <c r="ARG156" s="724"/>
      <c r="ARH156" s="724"/>
      <c r="ARI156" s="724"/>
      <c r="ARJ156" s="724"/>
      <c r="ARK156" s="724"/>
      <c r="ARL156" s="724"/>
      <c r="ARM156" s="724"/>
      <c r="ARN156" s="724"/>
      <c r="ARO156" s="724"/>
      <c r="ARP156" s="724"/>
      <c r="ARQ156" s="724"/>
      <c r="ARR156" s="724"/>
      <c r="ARS156" s="724"/>
      <c r="ART156" s="724"/>
      <c r="ARU156" s="724"/>
      <c r="ARV156" s="724"/>
      <c r="ARW156" s="724"/>
      <c r="ARX156" s="724"/>
      <c r="ARY156" s="724"/>
      <c r="ARZ156" s="724"/>
      <c r="ASA156" s="724"/>
      <c r="ASB156" s="724"/>
      <c r="ASC156" s="724"/>
      <c r="ASD156" s="724"/>
      <c r="ASE156" s="724"/>
      <c r="ASF156" s="724"/>
      <c r="ASG156" s="724"/>
      <c r="ASH156" s="724"/>
      <c r="ASI156" s="724"/>
      <c r="ASJ156" s="724"/>
      <c r="ASK156" s="724"/>
      <c r="ASL156" s="724"/>
      <c r="ASM156" s="724"/>
      <c r="ASN156" s="724"/>
      <c r="ASO156" s="724"/>
      <c r="ASP156" s="724"/>
      <c r="ASQ156" s="724"/>
      <c r="ASR156" s="724"/>
      <c r="ASS156" s="724"/>
      <c r="AST156" s="724"/>
      <c r="ASU156" s="724"/>
      <c r="ASV156" s="724"/>
      <c r="ASW156" s="724"/>
      <c r="ASX156" s="724"/>
      <c r="ASY156" s="724"/>
      <c r="ASZ156" s="724"/>
      <c r="ATA156" s="724"/>
      <c r="ATB156" s="724"/>
      <c r="ATC156" s="724"/>
      <c r="ATD156" s="724"/>
      <c r="ATE156" s="724"/>
      <c r="ATF156" s="724"/>
      <c r="ATG156" s="724"/>
      <c r="ATH156" s="724"/>
      <c r="ATI156" s="724"/>
      <c r="ATJ156" s="724"/>
      <c r="ATK156" s="724"/>
      <c r="ATL156" s="724"/>
      <c r="ATM156" s="724"/>
      <c r="ATN156" s="724"/>
      <c r="ATO156" s="724"/>
      <c r="ATP156" s="724"/>
      <c r="ATQ156" s="724"/>
      <c r="ATR156" s="724"/>
      <c r="ATS156" s="724"/>
      <c r="ATT156" s="724"/>
      <c r="ATU156" s="724"/>
      <c r="ATV156" s="724"/>
      <c r="ATW156" s="724"/>
      <c r="ATX156" s="724"/>
      <c r="ATY156" s="724"/>
      <c r="ATZ156" s="724"/>
      <c r="AUA156" s="724"/>
      <c r="AUB156" s="724"/>
      <c r="AUC156" s="724"/>
      <c r="AUD156" s="724"/>
      <c r="AUE156" s="724"/>
      <c r="AUF156" s="724"/>
      <c r="AUG156" s="724"/>
      <c r="AUH156" s="724"/>
      <c r="AUI156" s="724"/>
      <c r="AUJ156" s="724"/>
      <c r="AUK156" s="724"/>
      <c r="AUL156" s="724"/>
      <c r="AUM156" s="724"/>
      <c r="AUN156" s="724"/>
      <c r="AUO156" s="724"/>
      <c r="AUP156" s="724"/>
      <c r="AUQ156" s="724"/>
      <c r="AUR156" s="724"/>
      <c r="AUS156" s="724"/>
      <c r="AUT156" s="724"/>
      <c r="AUU156" s="724"/>
      <c r="AUV156" s="724"/>
      <c r="AUW156" s="724"/>
      <c r="AUX156" s="724"/>
      <c r="AUY156" s="724"/>
      <c r="AUZ156" s="724"/>
      <c r="AVA156" s="724"/>
      <c r="AVB156" s="724"/>
      <c r="AVC156" s="724"/>
      <c r="AVD156" s="724"/>
      <c r="AVE156" s="724"/>
      <c r="AVF156" s="724"/>
      <c r="AVG156" s="724"/>
      <c r="AVH156" s="724"/>
      <c r="AVI156" s="724"/>
      <c r="AVJ156" s="724"/>
      <c r="AVK156" s="724"/>
      <c r="AVL156" s="724"/>
      <c r="AVM156" s="724"/>
      <c r="AVN156" s="724"/>
      <c r="AVO156" s="724"/>
      <c r="AVP156" s="724"/>
      <c r="AVQ156" s="724"/>
      <c r="AVR156" s="724"/>
      <c r="AVS156" s="724"/>
      <c r="AVT156" s="724"/>
      <c r="AVU156" s="724"/>
      <c r="AVV156" s="724"/>
      <c r="AVW156" s="724"/>
      <c r="AVX156" s="724"/>
      <c r="AVY156" s="724"/>
      <c r="AVZ156" s="724"/>
      <c r="AWA156" s="724"/>
      <c r="AWB156" s="724"/>
      <c r="AWC156" s="724"/>
      <c r="AWD156" s="724"/>
      <c r="AWE156" s="724"/>
      <c r="AWF156" s="724"/>
      <c r="AWG156" s="724"/>
      <c r="AWH156" s="724"/>
      <c r="AWI156" s="724"/>
      <c r="AWJ156" s="724"/>
      <c r="AWK156" s="724"/>
      <c r="AWL156" s="724"/>
      <c r="AWM156" s="724"/>
      <c r="AWN156" s="724"/>
      <c r="AWO156" s="724"/>
      <c r="AWP156" s="724"/>
      <c r="AWQ156" s="724"/>
      <c r="AWR156" s="724"/>
      <c r="AWS156" s="724"/>
      <c r="AWT156" s="724"/>
      <c r="AWU156" s="724"/>
      <c r="AWV156" s="724"/>
      <c r="AWW156" s="724"/>
      <c r="AWX156" s="724"/>
      <c r="AWY156" s="724"/>
      <c r="AWZ156" s="724"/>
      <c r="AXA156" s="724"/>
      <c r="AXB156" s="724"/>
      <c r="AXC156" s="724"/>
      <c r="AXD156" s="724"/>
      <c r="AXE156" s="724"/>
      <c r="AXF156" s="724"/>
      <c r="AXG156" s="724"/>
      <c r="AXH156" s="724"/>
      <c r="AXI156" s="724"/>
      <c r="AXJ156" s="724"/>
      <c r="AXK156" s="724"/>
      <c r="AXL156" s="724"/>
      <c r="AXM156" s="724"/>
      <c r="AXN156" s="724"/>
      <c r="AXO156" s="724"/>
      <c r="AXP156" s="724"/>
      <c r="AXQ156" s="724"/>
      <c r="AXR156" s="724"/>
      <c r="AXS156" s="724"/>
      <c r="AXT156" s="724"/>
      <c r="AXU156" s="724"/>
      <c r="AXV156" s="724"/>
      <c r="AXW156" s="724"/>
      <c r="AXX156" s="724"/>
      <c r="AXY156" s="724"/>
      <c r="AXZ156" s="724"/>
      <c r="AYA156" s="724"/>
      <c r="AYB156" s="724"/>
      <c r="AYC156" s="724"/>
      <c r="AYD156" s="724"/>
      <c r="AYE156" s="724"/>
      <c r="AYF156" s="724"/>
      <c r="AYG156" s="724"/>
      <c r="AYH156" s="724"/>
      <c r="AYI156" s="724"/>
      <c r="AYJ156" s="724"/>
      <c r="AYK156" s="724"/>
      <c r="AYL156" s="724"/>
      <c r="AYM156" s="724"/>
      <c r="AYN156" s="724"/>
      <c r="AYO156" s="724"/>
      <c r="AYP156" s="724"/>
      <c r="AYQ156" s="724"/>
      <c r="AYR156" s="724"/>
      <c r="AYS156" s="724"/>
      <c r="AYT156" s="724"/>
      <c r="AYU156" s="724"/>
      <c r="AYV156" s="724"/>
      <c r="AYW156" s="724"/>
      <c r="AYX156" s="724"/>
      <c r="AYY156" s="724"/>
      <c r="AYZ156" s="724"/>
      <c r="AZA156" s="724"/>
      <c r="AZB156" s="724"/>
      <c r="AZC156" s="724"/>
      <c r="AZD156" s="724"/>
      <c r="AZE156" s="724"/>
      <c r="AZF156" s="724"/>
      <c r="AZG156" s="724"/>
      <c r="AZH156" s="724"/>
      <c r="AZI156" s="724"/>
      <c r="AZJ156" s="724"/>
      <c r="AZK156" s="724"/>
      <c r="AZL156" s="724"/>
      <c r="AZM156" s="724"/>
      <c r="AZN156" s="724"/>
      <c r="AZO156" s="724"/>
      <c r="AZP156" s="724"/>
      <c r="AZQ156" s="724"/>
      <c r="AZR156" s="724"/>
      <c r="AZS156" s="724"/>
      <c r="AZT156" s="724"/>
      <c r="AZU156" s="724"/>
      <c r="AZV156" s="724"/>
      <c r="AZW156" s="724"/>
      <c r="AZX156" s="724"/>
      <c r="AZY156" s="724"/>
      <c r="AZZ156" s="724"/>
      <c r="BAA156" s="724"/>
      <c r="BAB156" s="724"/>
      <c r="BAC156" s="724"/>
      <c r="BAD156" s="724"/>
      <c r="BAE156" s="724"/>
      <c r="BAF156" s="724"/>
      <c r="BAG156" s="724"/>
      <c r="BAH156" s="724"/>
      <c r="BAI156" s="724"/>
      <c r="BAJ156" s="724"/>
      <c r="BAK156" s="724"/>
      <c r="BAL156" s="724"/>
      <c r="BAM156" s="724"/>
      <c r="BAN156" s="724"/>
    </row>
    <row r="157" spans="1:1392" ht="24.75" customHeight="1" thickTop="1">
      <c r="A157" s="359"/>
      <c r="B157" s="359"/>
      <c r="C157" s="359"/>
      <c r="D157" s="359"/>
      <c r="E157" s="359"/>
      <c r="F157" s="359"/>
      <c r="G157" s="359"/>
      <c r="H157" s="24"/>
      <c r="I157" s="98"/>
      <c r="J157" s="24"/>
      <c r="K157" s="24"/>
      <c r="L157" s="24"/>
      <c r="M157" s="24"/>
      <c r="N157" s="24"/>
      <c r="O157" s="24"/>
      <c r="P157" s="24"/>
      <c r="Q157" s="24"/>
      <c r="R157" s="24"/>
      <c r="S157" s="24"/>
      <c r="T157" s="24"/>
      <c r="U157" s="24"/>
      <c r="V157" s="24"/>
      <c r="W157" s="24"/>
      <c r="X157" s="24"/>
      <c r="Y157" s="24"/>
      <c r="Z157" s="24"/>
      <c r="AA157" s="24"/>
      <c r="AB157" s="24"/>
      <c r="AC157" s="24"/>
      <c r="AD157" s="639"/>
      <c r="AE157" s="639"/>
      <c r="AF157" s="639"/>
      <c r="AG157" s="639"/>
      <c r="AH157" s="639"/>
      <c r="AI157" s="639"/>
      <c r="AJ157" s="639"/>
      <c r="AK157" s="639"/>
      <c r="AL157" s="639"/>
      <c r="AM157" s="639"/>
      <c r="AN157" s="639"/>
      <c r="AO157" s="639"/>
      <c r="AP157" s="639"/>
      <c r="AQ157" s="639"/>
      <c r="AR157" s="639"/>
      <c r="AS157" s="639"/>
      <c r="AT157" s="639"/>
      <c r="AU157" s="639"/>
      <c r="AV157" s="639"/>
    </row>
    <row r="158" spans="1:1392" ht="24.75" customHeight="1">
      <c r="A158" s="359"/>
      <c r="B158" s="359"/>
      <c r="C158" s="359"/>
      <c r="D158" s="359"/>
      <c r="E158" s="359"/>
      <c r="F158" s="359"/>
      <c r="G158" s="359"/>
      <c r="H158" s="24"/>
      <c r="I158" s="726"/>
      <c r="J158" s="726"/>
      <c r="K158" s="726"/>
      <c r="L158" s="726"/>
      <c r="M158" s="24"/>
      <c r="N158" s="24"/>
      <c r="O158" s="24"/>
      <c r="P158" s="24"/>
      <c r="Q158" s="24"/>
      <c r="R158" s="24"/>
      <c r="S158" s="24"/>
      <c r="T158" s="24"/>
      <c r="U158" s="24"/>
      <c r="V158" s="24"/>
      <c r="W158" s="24"/>
      <c r="X158" s="24"/>
      <c r="Y158" s="726"/>
      <c r="Z158" s="726"/>
      <c r="AA158" s="726"/>
      <c r="AB158" s="726"/>
      <c r="AC158" s="24"/>
      <c r="AD158" s="639"/>
      <c r="AE158" s="639"/>
      <c r="AF158" s="639"/>
      <c r="AG158" s="639"/>
      <c r="AH158" s="639"/>
      <c r="AI158" s="639"/>
      <c r="AJ158" s="639"/>
      <c r="AK158" s="639"/>
      <c r="AL158" s="639"/>
      <c r="AM158" s="639"/>
      <c r="AN158" s="639"/>
      <c r="AO158" s="639"/>
      <c r="AP158" s="639"/>
      <c r="AQ158" s="639"/>
      <c r="AR158" s="639"/>
      <c r="AS158" s="639"/>
      <c r="AT158" s="639"/>
      <c r="AU158" s="639"/>
      <c r="AV158" s="639"/>
    </row>
    <row r="159" spans="1:1392" ht="24.75" customHeight="1">
      <c r="A159" s="359"/>
      <c r="B159" s="359"/>
      <c r="C159" s="359"/>
      <c r="D159" s="359"/>
      <c r="E159" s="359"/>
      <c r="F159" s="359"/>
      <c r="G159" s="359"/>
      <c r="H159" s="24"/>
      <c r="I159" s="98"/>
      <c r="J159" s="24"/>
      <c r="K159" s="24"/>
      <c r="L159" s="24"/>
      <c r="M159" s="24"/>
      <c r="N159" s="24"/>
      <c r="O159" s="24"/>
      <c r="P159" s="24"/>
      <c r="Q159" s="24"/>
      <c r="R159" s="24"/>
      <c r="S159" s="24"/>
      <c r="T159" s="24"/>
      <c r="U159" s="24"/>
      <c r="V159" s="24"/>
      <c r="W159" s="24"/>
      <c r="X159" s="24"/>
      <c r="Y159" s="726"/>
      <c r="Z159" s="726"/>
      <c r="AA159" s="726"/>
      <c r="AB159" s="726"/>
      <c r="AC159" s="24"/>
      <c r="AD159" s="639"/>
      <c r="AE159" s="639"/>
      <c r="AF159" s="639"/>
      <c r="AG159" s="639"/>
      <c r="AH159" s="639"/>
      <c r="AI159" s="639"/>
      <c r="AJ159" s="639"/>
      <c r="AK159" s="639"/>
      <c r="AL159" s="639"/>
      <c r="AM159" s="639"/>
      <c r="AN159" s="639"/>
      <c r="AO159" s="639"/>
      <c r="AP159" s="639"/>
      <c r="AQ159" s="639"/>
      <c r="AR159" s="639"/>
      <c r="AS159" s="639"/>
      <c r="AT159" s="639"/>
      <c r="AU159" s="639"/>
      <c r="AV159" s="639"/>
    </row>
    <row r="160" spans="1:1392" ht="24.75" customHeight="1">
      <c r="A160" s="359"/>
      <c r="B160" s="359"/>
      <c r="C160" s="359"/>
      <c r="D160" s="359"/>
      <c r="E160" s="359"/>
      <c r="F160" s="359"/>
      <c r="G160" s="359"/>
      <c r="H160" s="24"/>
      <c r="I160" s="98"/>
      <c r="J160" s="98"/>
      <c r="K160" s="98"/>
      <c r="L160" s="98"/>
      <c r="M160" s="24"/>
      <c r="N160" s="24"/>
      <c r="O160" s="24"/>
      <c r="P160" s="24"/>
      <c r="Q160" s="24"/>
      <c r="R160" s="24"/>
      <c r="S160" s="24"/>
      <c r="T160" s="24"/>
      <c r="U160" s="24"/>
      <c r="V160" s="24"/>
      <c r="W160" s="24"/>
      <c r="X160" s="24"/>
      <c r="Y160" s="24"/>
      <c r="Z160" s="727"/>
      <c r="AA160" s="727"/>
      <c r="AB160" s="727"/>
      <c r="AC160" s="24"/>
      <c r="AD160" s="639"/>
      <c r="AE160" s="639"/>
      <c r="AF160" s="639"/>
      <c r="AG160" s="639"/>
      <c r="AH160" s="639"/>
      <c r="AI160" s="639"/>
      <c r="AJ160" s="639"/>
      <c r="AK160" s="639"/>
      <c r="AL160" s="639"/>
      <c r="AM160" s="639"/>
      <c r="AN160" s="639"/>
      <c r="AO160" s="639"/>
      <c r="AP160" s="639"/>
      <c r="AQ160" s="639"/>
      <c r="AR160" s="639"/>
      <c r="AS160" s="639"/>
      <c r="AT160" s="639"/>
      <c r="AU160" s="639"/>
      <c r="AV160" s="639"/>
    </row>
    <row r="161" spans="1:48" ht="24.75" customHeight="1">
      <c r="A161" s="359"/>
      <c r="B161" s="359"/>
      <c r="C161" s="359"/>
      <c r="D161" s="359"/>
      <c r="E161" s="359"/>
      <c r="F161" s="359"/>
      <c r="G161" s="359"/>
      <c r="H161" s="24"/>
      <c r="I161" s="98"/>
      <c r="J161" s="98"/>
      <c r="K161" s="98"/>
      <c r="L161" s="98"/>
      <c r="M161" s="24"/>
      <c r="N161" s="24"/>
      <c r="O161" s="24"/>
      <c r="P161" s="24"/>
      <c r="Q161" s="24"/>
      <c r="R161" s="24"/>
      <c r="S161" s="24"/>
      <c r="T161" s="24"/>
      <c r="U161" s="24"/>
      <c r="V161" s="24"/>
      <c r="W161" s="24"/>
      <c r="X161" s="24"/>
      <c r="Y161" s="727"/>
      <c r="Z161" s="727"/>
      <c r="AA161" s="727"/>
      <c r="AB161" s="727"/>
      <c r="AC161" s="24"/>
      <c r="AD161" s="639"/>
      <c r="AE161" s="639"/>
      <c r="AF161" s="639"/>
      <c r="AG161" s="639"/>
      <c r="AH161" s="639"/>
      <c r="AI161" s="639"/>
      <c r="AJ161" s="639"/>
      <c r="AK161" s="639"/>
      <c r="AL161" s="639"/>
      <c r="AM161" s="639"/>
      <c r="AN161" s="639"/>
      <c r="AO161" s="639"/>
      <c r="AP161" s="639"/>
      <c r="AQ161" s="639"/>
      <c r="AR161" s="639"/>
      <c r="AS161" s="639"/>
      <c r="AT161" s="639"/>
      <c r="AU161" s="639"/>
      <c r="AV161" s="639"/>
    </row>
    <row r="162" spans="1:48" ht="24.75" customHeight="1">
      <c r="A162" s="359"/>
      <c r="B162" s="359"/>
      <c r="C162" s="359"/>
      <c r="D162" s="359"/>
      <c r="E162" s="359"/>
      <c r="F162" s="359"/>
      <c r="G162" s="359"/>
      <c r="H162" s="24"/>
      <c r="I162" s="98"/>
      <c r="J162" s="98"/>
      <c r="K162" s="98"/>
      <c r="L162" s="98"/>
      <c r="M162" s="24"/>
      <c r="N162" s="24"/>
      <c r="O162" s="24"/>
      <c r="P162" s="24"/>
      <c r="Q162" s="24"/>
      <c r="R162" s="24"/>
      <c r="S162" s="24"/>
      <c r="T162" s="24"/>
      <c r="U162" s="24"/>
      <c r="V162" s="24"/>
      <c r="W162" s="24"/>
      <c r="X162" s="24"/>
      <c r="Y162" s="24"/>
      <c r="Z162" s="24"/>
      <c r="AA162" s="24"/>
      <c r="AB162" s="24"/>
      <c r="AC162" s="24"/>
      <c r="AD162" s="639"/>
      <c r="AE162" s="639"/>
      <c r="AF162" s="639"/>
      <c r="AG162" s="639"/>
      <c r="AH162" s="639"/>
      <c r="AI162" s="639"/>
      <c r="AJ162" s="639"/>
      <c r="AK162" s="639"/>
      <c r="AL162" s="639"/>
      <c r="AM162" s="639"/>
      <c r="AN162" s="639"/>
      <c r="AO162" s="639"/>
      <c r="AP162" s="639"/>
      <c r="AQ162" s="639"/>
      <c r="AR162" s="639"/>
      <c r="AS162" s="639"/>
      <c r="AT162" s="639"/>
      <c r="AU162" s="639"/>
      <c r="AV162" s="639"/>
    </row>
    <row r="163" spans="1:48" ht="24.75" customHeight="1">
      <c r="A163" s="359"/>
      <c r="B163" s="359"/>
      <c r="C163" s="359"/>
      <c r="D163" s="359"/>
      <c r="E163" s="359"/>
      <c r="F163" s="359"/>
      <c r="G163" s="359"/>
      <c r="H163" s="24"/>
      <c r="I163" s="98"/>
      <c r="J163" s="98"/>
      <c r="K163" s="98"/>
      <c r="L163" s="98"/>
      <c r="M163" s="24"/>
      <c r="N163" s="24"/>
      <c r="O163" s="24"/>
      <c r="P163" s="24"/>
      <c r="Q163" s="24"/>
      <c r="R163" s="24"/>
      <c r="S163" s="24"/>
      <c r="T163" s="24"/>
      <c r="U163" s="24"/>
      <c r="V163" s="24"/>
      <c r="W163" s="24"/>
      <c r="X163" s="24"/>
      <c r="Y163" s="24"/>
      <c r="Z163" s="24"/>
      <c r="AA163" s="24"/>
      <c r="AB163" s="24"/>
      <c r="AC163" s="24"/>
      <c r="AD163" s="639"/>
      <c r="AE163" s="639"/>
      <c r="AF163" s="639"/>
      <c r="AG163" s="639"/>
      <c r="AH163" s="639"/>
      <c r="AI163" s="639"/>
      <c r="AJ163" s="639"/>
      <c r="AK163" s="639"/>
      <c r="AL163" s="639"/>
      <c r="AM163" s="639"/>
      <c r="AN163" s="639"/>
      <c r="AO163" s="639"/>
      <c r="AP163" s="639"/>
      <c r="AQ163" s="639"/>
      <c r="AR163" s="639"/>
      <c r="AS163" s="639"/>
      <c r="AT163" s="639"/>
      <c r="AU163" s="639"/>
      <c r="AV163" s="639"/>
    </row>
    <row r="164" spans="1:48" ht="24.75" customHeight="1">
      <c r="A164" s="359"/>
      <c r="B164" s="359"/>
      <c r="C164" s="359"/>
      <c r="D164" s="359"/>
      <c r="E164" s="359"/>
      <c r="F164" s="359"/>
      <c r="G164" s="359"/>
      <c r="H164" s="24"/>
      <c r="I164" s="98"/>
      <c r="J164" s="24"/>
      <c r="K164" s="24"/>
      <c r="L164" s="24"/>
      <c r="M164" s="24"/>
      <c r="N164" s="24"/>
      <c r="O164" s="24"/>
      <c r="P164" s="24"/>
      <c r="Q164" s="24"/>
      <c r="R164" s="24"/>
      <c r="S164" s="24"/>
      <c r="T164" s="24"/>
      <c r="U164" s="24"/>
      <c r="V164" s="24"/>
      <c r="W164" s="24"/>
      <c r="X164" s="24"/>
      <c r="Y164" s="24"/>
      <c r="Z164" s="24"/>
      <c r="AA164" s="24"/>
      <c r="AB164" s="24"/>
      <c r="AC164" s="24"/>
      <c r="AD164" s="639"/>
      <c r="AE164" s="639"/>
      <c r="AF164" s="639"/>
      <c r="AG164" s="639"/>
      <c r="AH164" s="639"/>
      <c r="AI164" s="639"/>
      <c r="AJ164" s="639"/>
      <c r="AK164" s="639"/>
      <c r="AL164" s="639"/>
      <c r="AM164" s="639"/>
      <c r="AN164" s="639"/>
      <c r="AO164" s="639"/>
      <c r="AP164" s="639"/>
      <c r="AQ164" s="639"/>
      <c r="AR164" s="639"/>
      <c r="AS164" s="639"/>
      <c r="AT164" s="639"/>
      <c r="AU164" s="639"/>
      <c r="AV164" s="639"/>
    </row>
    <row r="165" spans="1:48" ht="24.75" customHeight="1">
      <c r="A165" s="359"/>
      <c r="B165" s="359"/>
      <c r="C165" s="359"/>
      <c r="D165" s="359"/>
      <c r="E165" s="359"/>
      <c r="F165" s="359"/>
      <c r="G165" s="359"/>
      <c r="H165" s="24"/>
      <c r="I165" s="98"/>
      <c r="J165" s="98"/>
      <c r="K165" s="98"/>
      <c r="L165" s="98"/>
      <c r="M165" s="98"/>
      <c r="N165" s="24"/>
      <c r="O165" s="24"/>
      <c r="P165" s="24"/>
      <c r="Q165" s="24"/>
      <c r="R165" s="24"/>
      <c r="S165" s="24"/>
      <c r="T165" s="24"/>
      <c r="U165" s="24"/>
      <c r="V165" s="24"/>
      <c r="W165" s="24"/>
      <c r="X165" s="24"/>
      <c r="Y165" s="727"/>
      <c r="Z165" s="727"/>
      <c r="AA165" s="727"/>
      <c r="AB165" s="727"/>
      <c r="AC165" s="24"/>
      <c r="AD165" s="639"/>
      <c r="AE165" s="639"/>
      <c r="AF165" s="639"/>
      <c r="AG165" s="639"/>
      <c r="AH165" s="639"/>
      <c r="AI165" s="639"/>
      <c r="AJ165" s="639"/>
      <c r="AK165" s="639"/>
      <c r="AL165" s="639"/>
      <c r="AM165" s="639"/>
      <c r="AN165" s="639"/>
      <c r="AO165" s="639"/>
      <c r="AP165" s="639"/>
      <c r="AQ165" s="639"/>
      <c r="AR165" s="639"/>
      <c r="AS165" s="639"/>
      <c r="AT165" s="639"/>
      <c r="AU165" s="639"/>
      <c r="AV165" s="639"/>
    </row>
    <row r="166" spans="1:48" ht="24.75" customHeight="1">
      <c r="A166" s="359"/>
      <c r="B166" s="359"/>
      <c r="C166" s="359"/>
      <c r="D166" s="359"/>
      <c r="E166" s="359"/>
      <c r="F166" s="359"/>
      <c r="G166" s="359"/>
      <c r="H166" s="24"/>
      <c r="I166" s="98"/>
      <c r="J166" s="24"/>
      <c r="K166" s="24"/>
      <c r="L166" s="24"/>
      <c r="M166" s="24"/>
      <c r="N166" s="24"/>
      <c r="O166" s="24"/>
      <c r="P166" s="24"/>
      <c r="Q166" s="24"/>
      <c r="R166" s="24"/>
      <c r="S166" s="24"/>
      <c r="T166" s="24"/>
      <c r="U166" s="24"/>
      <c r="V166" s="24"/>
      <c r="W166" s="24"/>
      <c r="X166" s="24"/>
      <c r="Y166" s="24"/>
      <c r="Z166" s="24"/>
      <c r="AA166" s="24"/>
      <c r="AB166" s="24"/>
      <c r="AC166" s="24"/>
      <c r="AD166" s="639"/>
      <c r="AE166" s="639"/>
      <c r="AF166" s="639"/>
      <c r="AG166" s="639"/>
      <c r="AH166" s="639"/>
      <c r="AI166" s="639"/>
      <c r="AJ166" s="639"/>
      <c r="AK166" s="639"/>
      <c r="AL166" s="639"/>
      <c r="AM166" s="639"/>
      <c r="AN166" s="639"/>
      <c r="AO166" s="639"/>
      <c r="AP166" s="639"/>
      <c r="AQ166" s="639"/>
      <c r="AR166" s="639"/>
      <c r="AS166" s="639"/>
      <c r="AT166" s="639"/>
      <c r="AU166" s="639"/>
      <c r="AV166" s="639"/>
    </row>
    <row r="167" spans="1:48" ht="24.75" customHeight="1">
      <c r="A167" s="359"/>
      <c r="B167" s="359"/>
      <c r="C167" s="359"/>
      <c r="D167" s="359"/>
      <c r="E167" s="359"/>
      <c r="F167" s="359"/>
      <c r="G167" s="359"/>
      <c r="H167" s="24"/>
      <c r="I167" s="98"/>
      <c r="J167" s="24"/>
      <c r="K167" s="24"/>
      <c r="L167" s="24"/>
      <c r="M167" s="24"/>
      <c r="N167" s="24"/>
      <c r="O167" s="24"/>
      <c r="P167" s="24"/>
      <c r="Q167" s="24"/>
      <c r="R167" s="24"/>
      <c r="S167" s="24"/>
      <c r="T167" s="24"/>
      <c r="U167" s="24"/>
      <c r="V167" s="24"/>
      <c r="W167" s="24"/>
      <c r="X167" s="24"/>
      <c r="Y167" s="24"/>
      <c r="Z167" s="24"/>
      <c r="AA167" s="24"/>
      <c r="AB167" s="24"/>
      <c r="AC167" s="24"/>
      <c r="AD167" s="639"/>
      <c r="AE167" s="639"/>
      <c r="AF167" s="639"/>
      <c r="AG167" s="639"/>
      <c r="AH167" s="639"/>
      <c r="AI167" s="639"/>
      <c r="AJ167" s="639"/>
      <c r="AK167" s="639"/>
      <c r="AL167" s="639"/>
      <c r="AM167" s="639"/>
      <c r="AN167" s="639"/>
      <c r="AO167" s="639"/>
      <c r="AP167" s="639"/>
      <c r="AQ167" s="639"/>
      <c r="AR167" s="639"/>
      <c r="AS167" s="639"/>
      <c r="AT167" s="639"/>
      <c r="AU167" s="639"/>
      <c r="AV167" s="639"/>
    </row>
    <row r="168" spans="1:48" ht="24.75" customHeight="1">
      <c r="A168" s="359"/>
      <c r="B168" s="359"/>
      <c r="C168" s="359"/>
      <c r="D168" s="359"/>
      <c r="E168" s="359"/>
      <c r="F168" s="359"/>
      <c r="G168" s="359"/>
      <c r="H168" s="24"/>
      <c r="I168" s="98"/>
      <c r="J168" s="24"/>
      <c r="K168" s="24"/>
      <c r="L168" s="24"/>
      <c r="M168" s="24"/>
      <c r="N168" s="24"/>
      <c r="O168" s="24"/>
      <c r="P168" s="24"/>
      <c r="Q168" s="24"/>
      <c r="R168" s="24"/>
      <c r="S168" s="24"/>
      <c r="T168" s="24"/>
      <c r="U168" s="24"/>
      <c r="V168" s="24"/>
      <c r="W168" s="24"/>
      <c r="X168" s="24"/>
      <c r="Y168" s="24"/>
      <c r="Z168" s="24"/>
      <c r="AA168" s="24"/>
      <c r="AB168" s="24"/>
      <c r="AC168" s="24"/>
      <c r="AD168" s="639"/>
      <c r="AE168" s="639"/>
      <c r="AF168" s="639"/>
      <c r="AG168" s="639"/>
      <c r="AH168" s="639"/>
      <c r="AI168" s="639"/>
      <c r="AJ168" s="639"/>
      <c r="AK168" s="639"/>
      <c r="AL168" s="639"/>
      <c r="AM168" s="639"/>
      <c r="AN168" s="639"/>
      <c r="AO168" s="639"/>
      <c r="AP168" s="639"/>
      <c r="AQ168" s="639"/>
      <c r="AR168" s="639"/>
      <c r="AS168" s="639"/>
      <c r="AT168" s="639"/>
      <c r="AU168" s="639"/>
      <c r="AV168" s="639"/>
    </row>
    <row r="169" spans="1:48" ht="24.75" customHeight="1">
      <c r="A169" s="359"/>
      <c r="B169" s="359"/>
      <c r="C169" s="359"/>
      <c r="D169" s="359"/>
      <c r="E169" s="359"/>
      <c r="F169" s="359"/>
      <c r="G169" s="359"/>
      <c r="H169" s="24"/>
      <c r="I169" s="98"/>
      <c r="J169" s="24"/>
      <c r="K169" s="24"/>
      <c r="L169" s="24"/>
      <c r="M169" s="24"/>
      <c r="N169" s="24"/>
      <c r="O169" s="24"/>
      <c r="P169" s="24"/>
      <c r="Q169" s="24"/>
      <c r="R169" s="24"/>
      <c r="S169" s="24"/>
      <c r="T169" s="24"/>
      <c r="U169" s="24"/>
      <c r="V169" s="24"/>
      <c r="W169" s="24"/>
      <c r="X169" s="24"/>
      <c r="Y169" s="24"/>
      <c r="Z169" s="24"/>
      <c r="AA169" s="24"/>
      <c r="AB169" s="24"/>
      <c r="AC169" s="24"/>
      <c r="AD169" s="639"/>
      <c r="AE169" s="639"/>
      <c r="AF169" s="639"/>
      <c r="AG169" s="639"/>
      <c r="AH169" s="639"/>
      <c r="AI169" s="639"/>
      <c r="AJ169" s="639"/>
      <c r="AK169" s="639"/>
      <c r="AL169" s="639"/>
      <c r="AM169" s="639"/>
      <c r="AN169" s="639"/>
      <c r="AO169" s="639"/>
      <c r="AP169" s="639"/>
      <c r="AQ169" s="639"/>
      <c r="AR169" s="639"/>
      <c r="AS169" s="639"/>
      <c r="AT169" s="639"/>
      <c r="AU169" s="639"/>
      <c r="AV169" s="639"/>
    </row>
    <row r="170" spans="1:48" ht="24.75" customHeight="1">
      <c r="A170" s="359"/>
      <c r="B170" s="359"/>
      <c r="C170" s="359"/>
      <c r="D170" s="359"/>
      <c r="E170" s="359"/>
      <c r="F170" s="359"/>
      <c r="G170" s="359"/>
      <c r="H170" s="24"/>
      <c r="I170" s="98"/>
      <c r="J170" s="24"/>
      <c r="K170" s="24"/>
      <c r="L170" s="24"/>
      <c r="M170" s="24"/>
      <c r="N170" s="24"/>
      <c r="O170" s="24"/>
      <c r="P170" s="24"/>
      <c r="Q170" s="24"/>
      <c r="R170" s="24"/>
      <c r="S170" s="24"/>
      <c r="T170" s="24"/>
      <c r="U170" s="24"/>
      <c r="V170" s="24"/>
      <c r="W170" s="24"/>
      <c r="X170" s="24"/>
      <c r="Y170" s="24"/>
      <c r="Z170" s="24"/>
      <c r="AA170" s="24"/>
      <c r="AB170" s="24"/>
      <c r="AC170" s="24"/>
      <c r="AD170" s="639"/>
      <c r="AE170" s="639"/>
      <c r="AF170" s="639"/>
      <c r="AG170" s="639"/>
      <c r="AH170" s="639"/>
      <c r="AI170" s="639"/>
      <c r="AJ170" s="639"/>
      <c r="AK170" s="639"/>
      <c r="AL170" s="639"/>
      <c r="AM170" s="639"/>
      <c r="AN170" s="639"/>
      <c r="AO170" s="639"/>
      <c r="AP170" s="639"/>
      <c r="AQ170" s="639"/>
      <c r="AR170" s="639"/>
      <c r="AS170" s="639"/>
      <c r="AT170" s="639"/>
      <c r="AU170" s="639"/>
      <c r="AV170" s="639"/>
    </row>
    <row r="171" spans="1:48" ht="24.75" customHeight="1">
      <c r="A171" s="359"/>
      <c r="B171" s="359"/>
      <c r="C171" s="359"/>
      <c r="D171" s="359"/>
      <c r="E171" s="359"/>
      <c r="F171" s="359"/>
      <c r="G171" s="359"/>
      <c r="H171" s="24"/>
      <c r="I171" s="98"/>
      <c r="J171" s="24"/>
      <c r="K171" s="24"/>
      <c r="L171" s="24"/>
      <c r="M171" s="24"/>
      <c r="N171" s="24"/>
      <c r="O171" s="24"/>
      <c r="P171" s="24"/>
      <c r="Q171" s="24"/>
      <c r="R171" s="24"/>
      <c r="S171" s="24"/>
      <c r="T171" s="24"/>
      <c r="U171" s="24"/>
      <c r="V171" s="24"/>
      <c r="W171" s="24"/>
      <c r="X171" s="24"/>
      <c r="Y171" s="24"/>
      <c r="Z171" s="24"/>
      <c r="AA171" s="24"/>
      <c r="AB171" s="24"/>
      <c r="AC171" s="24"/>
      <c r="AD171" s="639"/>
      <c r="AE171" s="639"/>
      <c r="AF171" s="639"/>
      <c r="AG171" s="639"/>
      <c r="AH171" s="639"/>
      <c r="AI171" s="639"/>
      <c r="AJ171" s="639"/>
      <c r="AK171" s="639"/>
      <c r="AL171" s="639"/>
      <c r="AM171" s="639"/>
      <c r="AN171" s="639"/>
      <c r="AO171" s="639"/>
      <c r="AP171" s="639"/>
      <c r="AQ171" s="639"/>
      <c r="AR171" s="639"/>
      <c r="AS171" s="639"/>
      <c r="AT171" s="639"/>
      <c r="AU171" s="639"/>
      <c r="AV171" s="639"/>
    </row>
    <row r="172" spans="1:48" ht="24.75" customHeight="1">
      <c r="A172" s="359"/>
      <c r="B172" s="359"/>
      <c r="C172" s="359"/>
      <c r="D172" s="359"/>
      <c r="E172" s="359"/>
      <c r="F172" s="359"/>
      <c r="G172" s="359"/>
      <c r="H172" s="24"/>
      <c r="I172" s="98"/>
      <c r="J172" s="24"/>
      <c r="K172" s="24"/>
      <c r="L172" s="24"/>
      <c r="M172" s="24"/>
      <c r="N172" s="24"/>
      <c r="O172" s="24"/>
      <c r="P172" s="24"/>
      <c r="Q172" s="24"/>
      <c r="R172" s="24"/>
      <c r="S172" s="24"/>
      <c r="T172" s="24"/>
      <c r="U172" s="24"/>
      <c r="V172" s="24"/>
      <c r="W172" s="24"/>
      <c r="X172" s="24"/>
      <c r="Y172" s="24"/>
      <c r="Z172" s="24"/>
      <c r="AA172" s="24"/>
      <c r="AB172" s="24"/>
      <c r="AC172" s="24"/>
      <c r="AD172" s="639"/>
      <c r="AE172" s="639"/>
      <c r="AF172" s="639"/>
      <c r="AG172" s="639"/>
      <c r="AH172" s="639"/>
      <c r="AI172" s="639"/>
      <c r="AJ172" s="639"/>
      <c r="AK172" s="639"/>
      <c r="AL172" s="639"/>
      <c r="AM172" s="639"/>
      <c r="AN172" s="639"/>
      <c r="AO172" s="639"/>
      <c r="AP172" s="639"/>
      <c r="AQ172" s="639"/>
      <c r="AR172" s="639"/>
      <c r="AS172" s="639"/>
      <c r="AT172" s="639"/>
      <c r="AU172" s="639"/>
      <c r="AV172" s="639"/>
    </row>
    <row r="173" spans="1:48" ht="24.75" customHeight="1">
      <c r="A173" s="359"/>
      <c r="B173" s="359"/>
      <c r="C173" s="359"/>
      <c r="D173" s="359"/>
      <c r="E173" s="359"/>
      <c r="F173" s="359"/>
      <c r="G173" s="359"/>
      <c r="H173" s="24"/>
      <c r="I173" s="98"/>
      <c r="J173" s="24"/>
      <c r="K173" s="24"/>
      <c r="L173" s="24"/>
      <c r="M173" s="24"/>
      <c r="N173" s="24"/>
      <c r="O173" s="24"/>
      <c r="P173" s="24"/>
      <c r="Q173" s="24"/>
      <c r="R173" s="24"/>
      <c r="S173" s="24"/>
      <c r="T173" s="24"/>
      <c r="U173" s="24"/>
      <c r="V173" s="24"/>
      <c r="W173" s="24"/>
      <c r="X173" s="24"/>
      <c r="Y173" s="24"/>
      <c r="Z173" s="24"/>
      <c r="AA173" s="24"/>
      <c r="AB173" s="24"/>
      <c r="AC173" s="24"/>
      <c r="AD173" s="639"/>
      <c r="AE173" s="639"/>
      <c r="AF173" s="639"/>
      <c r="AG173" s="639"/>
      <c r="AH173" s="639"/>
      <c r="AI173" s="639"/>
      <c r="AJ173" s="639"/>
      <c r="AK173" s="639"/>
      <c r="AL173" s="639"/>
      <c r="AM173" s="639"/>
      <c r="AN173" s="639"/>
      <c r="AO173" s="639"/>
      <c r="AP173" s="639"/>
      <c r="AQ173" s="639"/>
      <c r="AR173" s="639"/>
      <c r="AS173" s="639"/>
      <c r="AT173" s="639"/>
      <c r="AU173" s="639"/>
      <c r="AV173" s="639"/>
    </row>
    <row r="174" spans="1:48" ht="24.75" customHeight="1">
      <c r="A174" s="359"/>
      <c r="B174" s="359"/>
      <c r="C174" s="359"/>
      <c r="D174" s="359"/>
      <c r="E174" s="359"/>
      <c r="F174" s="359"/>
      <c r="G174" s="359"/>
      <c r="H174" s="24"/>
      <c r="I174" s="98"/>
      <c r="J174" s="24"/>
      <c r="K174" s="24"/>
      <c r="L174" s="24"/>
      <c r="M174" s="24"/>
      <c r="N174" s="24"/>
      <c r="O174" s="24"/>
      <c r="P174" s="24"/>
      <c r="Q174" s="24"/>
      <c r="R174" s="24"/>
      <c r="S174" s="24"/>
      <c r="T174" s="24"/>
      <c r="U174" s="24"/>
      <c r="V174" s="24"/>
      <c r="W174" s="24"/>
      <c r="X174" s="24"/>
      <c r="Y174" s="24"/>
      <c r="Z174" s="24"/>
      <c r="AA174" s="24"/>
      <c r="AB174" s="24"/>
      <c r="AC174" s="24"/>
      <c r="AD174" s="639"/>
      <c r="AE174" s="639"/>
      <c r="AF174" s="639"/>
      <c r="AG174" s="639"/>
      <c r="AH174" s="639"/>
      <c r="AI174" s="639"/>
      <c r="AJ174" s="639"/>
      <c r="AK174" s="639"/>
      <c r="AL174" s="639"/>
      <c r="AM174" s="639"/>
      <c r="AN174" s="639"/>
      <c r="AO174" s="639"/>
      <c r="AP174" s="639"/>
      <c r="AQ174" s="639"/>
      <c r="AR174" s="639"/>
      <c r="AS174" s="639"/>
      <c r="AT174" s="639"/>
      <c r="AU174" s="639"/>
      <c r="AV174" s="639"/>
    </row>
    <row r="175" spans="1:48" ht="24.75" customHeight="1">
      <c r="A175" s="359"/>
      <c r="B175" s="359"/>
      <c r="C175" s="359"/>
      <c r="D175" s="359"/>
      <c r="E175" s="359"/>
      <c r="F175" s="359"/>
      <c r="G175" s="359"/>
      <c r="H175" s="24"/>
      <c r="I175" s="98"/>
      <c r="J175" s="24"/>
      <c r="K175" s="24"/>
      <c r="L175" s="24"/>
      <c r="M175" s="24"/>
      <c r="N175" s="24"/>
      <c r="O175" s="24"/>
      <c r="P175" s="24"/>
      <c r="Q175" s="24"/>
      <c r="R175" s="24"/>
      <c r="S175" s="24"/>
      <c r="T175" s="24"/>
      <c r="U175" s="24"/>
      <c r="V175" s="24"/>
      <c r="W175" s="24"/>
      <c r="X175" s="24"/>
      <c r="Y175" s="24"/>
      <c r="Z175" s="24"/>
      <c r="AA175" s="24"/>
      <c r="AB175" s="24"/>
      <c r="AC175" s="24"/>
      <c r="AD175" s="639"/>
      <c r="AE175" s="639"/>
      <c r="AF175" s="639"/>
      <c r="AG175" s="639"/>
      <c r="AH175" s="639"/>
      <c r="AI175" s="639"/>
      <c r="AJ175" s="639"/>
      <c r="AK175" s="639"/>
      <c r="AL175" s="639"/>
      <c r="AM175" s="639"/>
      <c r="AN175" s="639"/>
      <c r="AO175" s="639"/>
      <c r="AP175" s="639"/>
      <c r="AQ175" s="639"/>
      <c r="AR175" s="639"/>
      <c r="AS175" s="639"/>
      <c r="AT175" s="639"/>
      <c r="AU175" s="639"/>
      <c r="AV175" s="639"/>
    </row>
    <row r="176" spans="1:48" ht="24.75" customHeight="1">
      <c r="A176" s="359"/>
      <c r="B176" s="359"/>
      <c r="C176" s="359"/>
      <c r="D176" s="359"/>
      <c r="E176" s="359"/>
      <c r="F176" s="359"/>
      <c r="G176" s="359"/>
      <c r="H176" s="24"/>
      <c r="I176" s="98"/>
      <c r="J176" s="24"/>
      <c r="K176" s="24"/>
      <c r="L176" s="24"/>
      <c r="M176" s="24"/>
      <c r="N176" s="24"/>
      <c r="O176" s="24"/>
      <c r="P176" s="24"/>
      <c r="Q176" s="24"/>
      <c r="R176" s="24"/>
      <c r="S176" s="24"/>
      <c r="T176" s="24"/>
      <c r="U176" s="24"/>
      <c r="V176" s="24"/>
      <c r="W176" s="24"/>
      <c r="X176" s="24"/>
      <c r="Y176" s="24"/>
      <c r="Z176" s="24"/>
      <c r="AA176" s="24"/>
      <c r="AB176" s="24"/>
      <c r="AC176" s="24"/>
      <c r="AD176" s="639"/>
      <c r="AE176" s="639"/>
      <c r="AF176" s="639"/>
      <c r="AG176" s="639"/>
      <c r="AH176" s="639"/>
      <c r="AI176" s="639"/>
      <c r="AJ176" s="639"/>
      <c r="AK176" s="639"/>
      <c r="AL176" s="639"/>
      <c r="AM176" s="639"/>
      <c r="AN176" s="639"/>
      <c r="AO176" s="639"/>
      <c r="AP176" s="639"/>
      <c r="AQ176" s="639"/>
      <c r="AR176" s="639"/>
      <c r="AS176" s="639"/>
      <c r="AT176" s="639"/>
      <c r="AU176" s="639"/>
      <c r="AV176" s="639"/>
    </row>
    <row r="177" spans="1:48" ht="24.75" customHeight="1">
      <c r="A177" s="359"/>
      <c r="B177" s="359"/>
      <c r="C177" s="359"/>
      <c r="D177" s="359"/>
      <c r="E177" s="359"/>
      <c r="F177" s="359"/>
      <c r="G177" s="359"/>
      <c r="H177" s="24"/>
      <c r="I177" s="98"/>
      <c r="J177" s="24"/>
      <c r="K177" s="24"/>
      <c r="L177" s="24"/>
      <c r="M177" s="24"/>
      <c r="N177" s="24"/>
      <c r="O177" s="24"/>
      <c r="P177" s="24"/>
      <c r="Q177" s="24"/>
      <c r="R177" s="24"/>
      <c r="S177" s="24"/>
      <c r="T177" s="24"/>
      <c r="U177" s="24"/>
      <c r="V177" s="24"/>
      <c r="W177" s="24"/>
      <c r="X177" s="24"/>
      <c r="Y177" s="24"/>
      <c r="Z177" s="24"/>
      <c r="AA177" s="24"/>
      <c r="AB177" s="24"/>
      <c r="AC177" s="24"/>
      <c r="AD177" s="639"/>
      <c r="AE177" s="639"/>
      <c r="AF177" s="639"/>
      <c r="AG177" s="639"/>
      <c r="AH177" s="639"/>
      <c r="AI177" s="639"/>
      <c r="AJ177" s="639"/>
      <c r="AK177" s="639"/>
      <c r="AL177" s="639"/>
      <c r="AM177" s="639"/>
      <c r="AN177" s="639"/>
      <c r="AO177" s="639"/>
      <c r="AP177" s="639"/>
      <c r="AQ177" s="639"/>
      <c r="AR177" s="639"/>
      <c r="AS177" s="639"/>
      <c r="AT177" s="639"/>
      <c r="AU177" s="639"/>
      <c r="AV177" s="639"/>
    </row>
    <row r="178" spans="1:48" ht="24.75" customHeight="1">
      <c r="A178" s="359"/>
      <c r="B178" s="359"/>
      <c r="C178" s="359"/>
      <c r="D178" s="359"/>
      <c r="E178" s="359"/>
      <c r="F178" s="359"/>
      <c r="G178" s="359"/>
      <c r="H178" s="24"/>
      <c r="I178" s="98"/>
      <c r="J178" s="24"/>
      <c r="K178" s="24"/>
      <c r="L178" s="24"/>
      <c r="M178" s="24"/>
      <c r="N178" s="24"/>
      <c r="O178" s="24"/>
      <c r="P178" s="24"/>
      <c r="Q178" s="24"/>
      <c r="R178" s="24"/>
      <c r="S178" s="24"/>
      <c r="T178" s="24"/>
      <c r="U178" s="24"/>
      <c r="V178" s="24"/>
      <c r="W178" s="24"/>
      <c r="X178" s="24"/>
      <c r="Y178" s="24"/>
      <c r="Z178" s="24"/>
      <c r="AA178" s="24"/>
      <c r="AB178" s="24"/>
      <c r="AC178" s="24"/>
      <c r="AD178" s="639"/>
      <c r="AE178" s="639"/>
      <c r="AF178" s="639"/>
      <c r="AG178" s="639"/>
      <c r="AH178" s="639"/>
      <c r="AI178" s="639"/>
      <c r="AJ178" s="639"/>
      <c r="AK178" s="639"/>
      <c r="AL178" s="639"/>
      <c r="AM178" s="639"/>
      <c r="AN178" s="639"/>
      <c r="AO178" s="639"/>
      <c r="AP178" s="639"/>
      <c r="AQ178" s="639"/>
      <c r="AR178" s="639"/>
      <c r="AS178" s="639"/>
      <c r="AT178" s="639"/>
      <c r="AU178" s="639"/>
      <c r="AV178" s="639"/>
    </row>
    <row r="179" spans="1:48" ht="24.75" customHeight="1">
      <c r="A179" s="359"/>
      <c r="B179" s="359"/>
      <c r="C179" s="359"/>
      <c r="D179" s="359"/>
      <c r="E179" s="359"/>
      <c r="F179" s="359"/>
      <c r="G179" s="359"/>
      <c r="H179" s="24"/>
      <c r="I179" s="98"/>
      <c r="J179" s="24"/>
      <c r="K179" s="24"/>
      <c r="L179" s="24"/>
      <c r="M179" s="24"/>
      <c r="N179" s="24"/>
      <c r="O179" s="24"/>
      <c r="P179" s="24"/>
      <c r="Q179" s="24"/>
      <c r="R179" s="24"/>
      <c r="S179" s="24"/>
      <c r="T179" s="24"/>
      <c r="U179" s="24"/>
      <c r="V179" s="24"/>
      <c r="W179" s="24"/>
      <c r="X179" s="24"/>
      <c r="Y179" s="24"/>
      <c r="Z179" s="24"/>
      <c r="AA179" s="24"/>
      <c r="AB179" s="24"/>
      <c r="AC179" s="24"/>
      <c r="AD179" s="639"/>
      <c r="AE179" s="639"/>
      <c r="AF179" s="639"/>
      <c r="AG179" s="639"/>
      <c r="AH179" s="639"/>
      <c r="AI179" s="639"/>
      <c r="AJ179" s="639"/>
      <c r="AK179" s="639"/>
      <c r="AL179" s="639"/>
      <c r="AM179" s="639"/>
      <c r="AN179" s="639"/>
      <c r="AO179" s="639"/>
      <c r="AP179" s="639"/>
      <c r="AQ179" s="639"/>
      <c r="AR179" s="639"/>
      <c r="AS179" s="639"/>
      <c r="AT179" s="639"/>
      <c r="AU179" s="639"/>
      <c r="AV179" s="639"/>
    </row>
    <row r="180" spans="1:48" ht="24.75" customHeight="1">
      <c r="A180" s="359"/>
      <c r="B180" s="359"/>
      <c r="C180" s="359"/>
      <c r="D180" s="359"/>
      <c r="E180" s="359"/>
      <c r="F180" s="359"/>
      <c r="G180" s="359"/>
      <c r="H180" s="24"/>
      <c r="I180" s="98"/>
      <c r="J180" s="24"/>
      <c r="K180" s="24"/>
      <c r="L180" s="24"/>
      <c r="M180" s="24"/>
      <c r="N180" s="24"/>
      <c r="O180" s="24"/>
      <c r="P180" s="24"/>
      <c r="Q180" s="24"/>
      <c r="R180" s="24"/>
      <c r="S180" s="24"/>
      <c r="T180" s="24"/>
      <c r="U180" s="24"/>
      <c r="V180" s="24"/>
      <c r="W180" s="24"/>
      <c r="X180" s="24"/>
      <c r="Y180" s="24"/>
      <c r="Z180" s="24"/>
      <c r="AA180" s="24"/>
      <c r="AB180" s="24"/>
      <c r="AC180" s="24"/>
      <c r="AD180" s="639"/>
      <c r="AE180" s="639"/>
      <c r="AF180" s="639"/>
      <c r="AG180" s="639"/>
      <c r="AH180" s="639"/>
      <c r="AI180" s="639"/>
      <c r="AJ180" s="639"/>
      <c r="AK180" s="639"/>
      <c r="AL180" s="639"/>
      <c r="AM180" s="639"/>
      <c r="AN180" s="639"/>
      <c r="AO180" s="639"/>
      <c r="AP180" s="639"/>
      <c r="AQ180" s="639"/>
      <c r="AR180" s="639"/>
      <c r="AS180" s="639"/>
      <c r="AT180" s="639"/>
      <c r="AU180" s="639"/>
      <c r="AV180" s="639"/>
    </row>
    <row r="181" spans="1:48" ht="24.75" customHeight="1">
      <c r="A181" s="359"/>
      <c r="B181" s="359"/>
      <c r="C181" s="359"/>
      <c r="D181" s="359"/>
      <c r="E181" s="359"/>
      <c r="F181" s="359"/>
      <c r="G181" s="359"/>
      <c r="H181" s="24"/>
      <c r="I181" s="98"/>
      <c r="J181" s="24"/>
      <c r="K181" s="24"/>
      <c r="L181" s="24"/>
      <c r="M181" s="24"/>
      <c r="N181" s="24"/>
      <c r="O181" s="24"/>
      <c r="P181" s="24"/>
      <c r="Q181" s="24"/>
      <c r="R181" s="24"/>
      <c r="S181" s="24"/>
      <c r="T181" s="24"/>
      <c r="U181" s="24"/>
      <c r="V181" s="24"/>
      <c r="W181" s="24"/>
      <c r="X181" s="24"/>
      <c r="Y181" s="24"/>
      <c r="Z181" s="24"/>
      <c r="AA181" s="24"/>
      <c r="AB181" s="24"/>
      <c r="AC181" s="24"/>
      <c r="AD181" s="639"/>
      <c r="AE181" s="639"/>
      <c r="AF181" s="639"/>
      <c r="AG181" s="639"/>
      <c r="AH181" s="639"/>
      <c r="AI181" s="639"/>
      <c r="AJ181" s="639"/>
      <c r="AK181" s="639"/>
      <c r="AL181" s="639"/>
      <c r="AM181" s="639"/>
      <c r="AN181" s="639"/>
      <c r="AO181" s="639"/>
      <c r="AP181" s="639"/>
      <c r="AQ181" s="639"/>
      <c r="AR181" s="639"/>
      <c r="AS181" s="639"/>
      <c r="AT181" s="639"/>
      <c r="AU181" s="639"/>
      <c r="AV181" s="639"/>
    </row>
    <row r="182" spans="1:48" ht="24.75" customHeight="1">
      <c r="A182" s="359"/>
      <c r="B182" s="359"/>
      <c r="C182" s="359"/>
      <c r="D182" s="359"/>
      <c r="E182" s="359"/>
      <c r="F182" s="359"/>
      <c r="G182" s="359"/>
      <c r="H182" s="24"/>
      <c r="I182" s="98"/>
      <c r="J182" s="24"/>
      <c r="K182" s="24"/>
      <c r="L182" s="24"/>
      <c r="M182" s="24"/>
      <c r="N182" s="24"/>
      <c r="O182" s="24"/>
      <c r="P182" s="24"/>
      <c r="Q182" s="24"/>
      <c r="R182" s="24"/>
      <c r="S182" s="24"/>
      <c r="T182" s="24"/>
      <c r="U182" s="24"/>
      <c r="V182" s="24"/>
      <c r="W182" s="24"/>
      <c r="X182" s="24"/>
      <c r="Y182" s="24"/>
      <c r="Z182" s="24"/>
      <c r="AA182" s="24"/>
      <c r="AB182" s="24"/>
      <c r="AC182" s="24"/>
      <c r="AD182" s="639"/>
      <c r="AE182" s="639"/>
      <c r="AF182" s="639"/>
      <c r="AG182" s="639"/>
      <c r="AH182" s="639"/>
      <c r="AI182" s="639"/>
      <c r="AJ182" s="639"/>
      <c r="AK182" s="639"/>
      <c r="AL182" s="639"/>
      <c r="AM182" s="639"/>
      <c r="AN182" s="639"/>
      <c r="AO182" s="639"/>
      <c r="AP182" s="639"/>
      <c r="AQ182" s="639"/>
      <c r="AR182" s="639"/>
      <c r="AS182" s="639"/>
      <c r="AT182" s="639"/>
      <c r="AU182" s="639"/>
      <c r="AV182" s="639"/>
    </row>
    <row r="183" spans="1:48" ht="24.75" customHeight="1">
      <c r="A183" s="359"/>
      <c r="B183" s="359"/>
      <c r="C183" s="359"/>
      <c r="D183" s="359"/>
      <c r="E183" s="359"/>
      <c r="F183" s="359"/>
      <c r="G183" s="359"/>
      <c r="H183" s="24"/>
      <c r="I183" s="98"/>
      <c r="J183" s="24"/>
      <c r="K183" s="24"/>
      <c r="L183" s="24"/>
      <c r="M183" s="24"/>
      <c r="N183" s="24"/>
      <c r="O183" s="24"/>
      <c r="P183" s="24"/>
      <c r="Q183" s="24"/>
      <c r="R183" s="24"/>
      <c r="S183" s="24"/>
      <c r="T183" s="24"/>
      <c r="U183" s="24"/>
      <c r="V183" s="24"/>
      <c r="W183" s="24"/>
      <c r="X183" s="24"/>
      <c r="Y183" s="24"/>
      <c r="Z183" s="24"/>
      <c r="AA183" s="24"/>
      <c r="AB183" s="24"/>
      <c r="AC183" s="24"/>
      <c r="AD183" s="639"/>
      <c r="AE183" s="639"/>
      <c r="AF183" s="639"/>
      <c r="AG183" s="639"/>
      <c r="AH183" s="639"/>
      <c r="AI183" s="639"/>
      <c r="AJ183" s="639"/>
      <c r="AK183" s="639"/>
      <c r="AL183" s="639"/>
      <c r="AM183" s="639"/>
      <c r="AN183" s="639"/>
      <c r="AO183" s="639"/>
      <c r="AP183" s="639"/>
      <c r="AQ183" s="639"/>
      <c r="AR183" s="639"/>
      <c r="AS183" s="639"/>
      <c r="AT183" s="639"/>
      <c r="AU183" s="639"/>
      <c r="AV183" s="639"/>
    </row>
    <row r="184" spans="1:48" ht="24.75" customHeight="1">
      <c r="A184" s="359"/>
      <c r="B184" s="359"/>
      <c r="C184" s="359"/>
      <c r="D184" s="359"/>
      <c r="E184" s="359"/>
      <c r="F184" s="359"/>
      <c r="G184" s="359"/>
      <c r="H184" s="24"/>
      <c r="I184" s="98"/>
      <c r="J184" s="24"/>
      <c r="K184" s="24"/>
      <c r="L184" s="24"/>
      <c r="M184" s="24"/>
      <c r="N184" s="24"/>
      <c r="O184" s="24"/>
      <c r="P184" s="24"/>
      <c r="Q184" s="24"/>
      <c r="R184" s="24"/>
      <c r="S184" s="24"/>
      <c r="T184" s="24"/>
      <c r="U184" s="24"/>
      <c r="V184" s="24"/>
      <c r="W184" s="24"/>
      <c r="X184" s="24"/>
      <c r="Y184" s="24"/>
      <c r="Z184" s="24"/>
      <c r="AA184" s="24"/>
      <c r="AB184" s="24"/>
      <c r="AC184" s="24"/>
      <c r="AD184" s="639"/>
      <c r="AE184" s="639"/>
      <c r="AF184" s="639"/>
      <c r="AG184" s="639"/>
      <c r="AH184" s="639"/>
      <c r="AI184" s="639"/>
      <c r="AJ184" s="639"/>
      <c r="AK184" s="639"/>
      <c r="AL184" s="639"/>
      <c r="AM184" s="639"/>
      <c r="AN184" s="639"/>
      <c r="AO184" s="639"/>
      <c r="AP184" s="639"/>
      <c r="AQ184" s="639"/>
      <c r="AR184" s="639"/>
      <c r="AS184" s="639"/>
      <c r="AT184" s="639"/>
      <c r="AU184" s="639"/>
      <c r="AV184" s="639"/>
    </row>
    <row r="185" spans="1:48" ht="24.75" customHeight="1">
      <c r="A185" s="359"/>
      <c r="B185" s="359"/>
      <c r="C185" s="359"/>
      <c r="D185" s="359"/>
      <c r="E185" s="359"/>
      <c r="F185" s="359"/>
      <c r="G185" s="359"/>
      <c r="H185" s="24"/>
      <c r="I185" s="98"/>
      <c r="J185" s="24"/>
      <c r="K185" s="24"/>
      <c r="L185" s="24"/>
      <c r="M185" s="24"/>
      <c r="N185" s="24"/>
      <c r="O185" s="24"/>
      <c r="P185" s="24"/>
      <c r="Q185" s="24"/>
      <c r="R185" s="24"/>
      <c r="S185" s="24"/>
      <c r="T185" s="24"/>
      <c r="U185" s="24"/>
      <c r="V185" s="24"/>
      <c r="W185" s="24"/>
      <c r="X185" s="24"/>
      <c r="Y185" s="24"/>
      <c r="Z185" s="24"/>
      <c r="AA185" s="24"/>
      <c r="AB185" s="24"/>
      <c r="AC185" s="24"/>
      <c r="AD185" s="639"/>
      <c r="AE185" s="639"/>
      <c r="AF185" s="639"/>
      <c r="AG185" s="639"/>
      <c r="AH185" s="639"/>
      <c r="AI185" s="639"/>
      <c r="AJ185" s="639"/>
      <c r="AK185" s="639"/>
      <c r="AL185" s="639"/>
      <c r="AM185" s="639"/>
      <c r="AN185" s="639"/>
      <c r="AO185" s="639"/>
      <c r="AP185" s="639"/>
      <c r="AQ185" s="639"/>
      <c r="AR185" s="639"/>
      <c r="AS185" s="639"/>
      <c r="AT185" s="639"/>
      <c r="AU185" s="639"/>
      <c r="AV185" s="639"/>
    </row>
    <row r="186" spans="1:48" ht="24.75" customHeight="1">
      <c r="A186" s="359"/>
      <c r="B186" s="359"/>
      <c r="C186" s="359"/>
      <c r="D186" s="359"/>
      <c r="E186" s="359"/>
      <c r="F186" s="359"/>
      <c r="G186" s="359"/>
      <c r="H186" s="24"/>
      <c r="I186" s="98"/>
      <c r="J186" s="24"/>
      <c r="K186" s="24"/>
      <c r="L186" s="24"/>
      <c r="M186" s="24"/>
      <c r="N186" s="24"/>
      <c r="O186" s="24"/>
      <c r="P186" s="24"/>
      <c r="Q186" s="24"/>
      <c r="R186" s="24"/>
      <c r="S186" s="24"/>
      <c r="T186" s="24"/>
      <c r="U186" s="24"/>
      <c r="V186" s="24"/>
      <c r="W186" s="24"/>
      <c r="X186" s="24"/>
      <c r="Y186" s="24"/>
      <c r="Z186" s="24"/>
      <c r="AA186" s="24"/>
      <c r="AB186" s="24"/>
      <c r="AC186" s="24"/>
      <c r="AD186" s="639"/>
      <c r="AE186" s="639"/>
      <c r="AF186" s="639"/>
      <c r="AG186" s="639"/>
      <c r="AH186" s="639"/>
      <c r="AI186" s="639"/>
      <c r="AJ186" s="639"/>
      <c r="AK186" s="639"/>
      <c r="AL186" s="639"/>
      <c r="AM186" s="639"/>
      <c r="AN186" s="639"/>
      <c r="AO186" s="639"/>
      <c r="AP186" s="639"/>
      <c r="AQ186" s="639"/>
      <c r="AR186" s="639"/>
      <c r="AS186" s="639"/>
      <c r="AT186" s="639"/>
      <c r="AU186" s="639"/>
      <c r="AV186" s="639"/>
    </row>
    <row r="187" spans="1:48" ht="24.75" customHeight="1">
      <c r="A187" s="359"/>
      <c r="B187" s="359"/>
      <c r="C187" s="359"/>
      <c r="D187" s="359"/>
      <c r="E187" s="359"/>
      <c r="F187" s="359"/>
      <c r="G187" s="359"/>
      <c r="H187" s="24"/>
      <c r="I187" s="98"/>
      <c r="J187" s="24"/>
      <c r="K187" s="24"/>
      <c r="L187" s="24"/>
      <c r="M187" s="24"/>
      <c r="N187" s="24"/>
      <c r="O187" s="24"/>
      <c r="P187" s="24"/>
      <c r="Q187" s="24"/>
      <c r="R187" s="24"/>
      <c r="S187" s="24"/>
      <c r="T187" s="24"/>
      <c r="U187" s="24"/>
      <c r="V187" s="24"/>
      <c r="W187" s="24"/>
      <c r="X187" s="24"/>
      <c r="Y187" s="24"/>
      <c r="Z187" s="24"/>
      <c r="AA187" s="24"/>
      <c r="AB187" s="24"/>
      <c r="AC187" s="24"/>
      <c r="AD187" s="639"/>
      <c r="AE187" s="639"/>
      <c r="AF187" s="639"/>
      <c r="AG187" s="639"/>
      <c r="AH187" s="639"/>
      <c r="AI187" s="639"/>
      <c r="AJ187" s="639"/>
      <c r="AK187" s="639"/>
      <c r="AL187" s="639"/>
      <c r="AM187" s="639"/>
      <c r="AN187" s="639"/>
      <c r="AO187" s="639"/>
      <c r="AP187" s="639"/>
      <c r="AQ187" s="639"/>
      <c r="AR187" s="639"/>
      <c r="AS187" s="639"/>
      <c r="AT187" s="639"/>
      <c r="AU187" s="639"/>
      <c r="AV187" s="639"/>
    </row>
    <row r="188" spans="1:48" ht="24.75" customHeight="1">
      <c r="A188" s="359"/>
      <c r="B188" s="359"/>
      <c r="C188" s="359"/>
      <c r="D188" s="359"/>
      <c r="E188" s="359"/>
      <c r="F188" s="359"/>
      <c r="G188" s="359"/>
      <c r="H188" s="24"/>
      <c r="I188" s="98"/>
      <c r="J188" s="24"/>
      <c r="K188" s="24"/>
      <c r="L188" s="24"/>
      <c r="M188" s="24"/>
      <c r="N188" s="24"/>
      <c r="O188" s="24"/>
      <c r="P188" s="24"/>
      <c r="Q188" s="24"/>
      <c r="R188" s="24"/>
      <c r="S188" s="24"/>
      <c r="T188" s="24"/>
      <c r="U188" s="24"/>
      <c r="V188" s="24"/>
      <c r="W188" s="24"/>
      <c r="X188" s="24"/>
      <c r="Y188" s="24"/>
      <c r="Z188" s="24"/>
      <c r="AA188" s="24"/>
      <c r="AB188" s="24"/>
      <c r="AC188" s="24"/>
      <c r="AD188" s="639"/>
      <c r="AE188" s="639"/>
      <c r="AF188" s="639"/>
      <c r="AG188" s="639"/>
      <c r="AH188" s="639"/>
      <c r="AI188" s="639"/>
      <c r="AJ188" s="639"/>
      <c r="AK188" s="639"/>
      <c r="AL188" s="639"/>
      <c r="AM188" s="639"/>
      <c r="AN188" s="639"/>
      <c r="AO188" s="639"/>
      <c r="AP188" s="639"/>
      <c r="AQ188" s="639"/>
      <c r="AR188" s="639"/>
      <c r="AS188" s="639"/>
      <c r="AT188" s="639"/>
      <c r="AU188" s="639"/>
      <c r="AV188" s="639"/>
    </row>
    <row r="189" spans="1:48" ht="24.75" customHeight="1">
      <c r="A189" s="359"/>
      <c r="B189" s="359"/>
      <c r="C189" s="359"/>
      <c r="D189" s="359"/>
      <c r="E189" s="359"/>
      <c r="F189" s="359"/>
      <c r="G189" s="359"/>
      <c r="H189" s="24"/>
      <c r="I189" s="98"/>
      <c r="J189" s="24"/>
      <c r="K189" s="24"/>
      <c r="L189" s="24"/>
      <c r="M189" s="24"/>
      <c r="N189" s="24"/>
      <c r="O189" s="24"/>
      <c r="P189" s="24"/>
      <c r="Q189" s="24"/>
      <c r="R189" s="24"/>
      <c r="S189" s="24"/>
      <c r="T189" s="24"/>
      <c r="U189" s="24"/>
      <c r="V189" s="24"/>
      <c r="W189" s="24"/>
      <c r="X189" s="24"/>
      <c r="Y189" s="24"/>
      <c r="Z189" s="24"/>
      <c r="AA189" s="24"/>
      <c r="AB189" s="24"/>
      <c r="AC189" s="24"/>
      <c r="AD189" s="639"/>
      <c r="AE189" s="639"/>
      <c r="AF189" s="639"/>
      <c r="AG189" s="639"/>
      <c r="AH189" s="639"/>
      <c r="AI189" s="639"/>
      <c r="AJ189" s="639"/>
      <c r="AK189" s="639"/>
      <c r="AL189" s="639"/>
      <c r="AM189" s="639"/>
      <c r="AN189" s="639"/>
      <c r="AO189" s="639"/>
      <c r="AP189" s="639"/>
      <c r="AQ189" s="639"/>
      <c r="AR189" s="639"/>
      <c r="AS189" s="639"/>
      <c r="AT189" s="639"/>
      <c r="AU189" s="639"/>
      <c r="AV189" s="639"/>
    </row>
    <row r="190" spans="1:48" ht="24.75" customHeight="1">
      <c r="A190" s="359"/>
      <c r="B190" s="359"/>
      <c r="C190" s="359"/>
      <c r="D190" s="359"/>
      <c r="E190" s="359"/>
      <c r="F190" s="359"/>
      <c r="G190" s="359"/>
      <c r="H190" s="24"/>
      <c r="I190" s="98"/>
      <c r="J190" s="24"/>
      <c r="K190" s="24"/>
      <c r="L190" s="24"/>
      <c r="M190" s="24"/>
      <c r="N190" s="24"/>
      <c r="O190" s="24"/>
      <c r="P190" s="24"/>
      <c r="Q190" s="24"/>
      <c r="R190" s="24"/>
      <c r="S190" s="24"/>
      <c r="T190" s="24"/>
      <c r="U190" s="24"/>
      <c r="V190" s="24"/>
      <c r="W190" s="24"/>
      <c r="X190" s="24"/>
      <c r="Y190" s="24"/>
      <c r="Z190" s="24"/>
      <c r="AA190" s="24"/>
      <c r="AB190" s="24"/>
      <c r="AC190" s="24"/>
      <c r="AD190" s="639"/>
      <c r="AE190" s="639"/>
      <c r="AF190" s="639"/>
      <c r="AG190" s="639"/>
      <c r="AH190" s="639"/>
      <c r="AI190" s="639"/>
      <c r="AJ190" s="639"/>
      <c r="AK190" s="639"/>
      <c r="AL190" s="639"/>
      <c r="AM190" s="639"/>
      <c r="AN190" s="639"/>
      <c r="AO190" s="639"/>
      <c r="AP190" s="639"/>
      <c r="AQ190" s="639"/>
      <c r="AR190" s="639"/>
      <c r="AS190" s="639"/>
      <c r="AT190" s="639"/>
      <c r="AU190" s="639"/>
      <c r="AV190" s="639"/>
    </row>
    <row r="191" spans="1:48" ht="24.75" customHeight="1">
      <c r="A191" s="359"/>
      <c r="B191" s="359"/>
      <c r="C191" s="359"/>
      <c r="D191" s="359"/>
      <c r="E191" s="359"/>
      <c r="F191" s="359"/>
      <c r="G191" s="359"/>
      <c r="H191" s="24"/>
      <c r="I191" s="98"/>
      <c r="J191" s="24"/>
      <c r="K191" s="24"/>
      <c r="L191" s="24"/>
      <c r="M191" s="24"/>
      <c r="N191" s="24"/>
      <c r="O191" s="24"/>
      <c r="P191" s="24"/>
      <c r="Q191" s="24"/>
      <c r="R191" s="24"/>
      <c r="S191" s="24"/>
      <c r="T191" s="24"/>
      <c r="U191" s="24"/>
      <c r="V191" s="24"/>
      <c r="W191" s="24"/>
      <c r="X191" s="24"/>
      <c r="Y191" s="24"/>
      <c r="Z191" s="24"/>
      <c r="AA191" s="24"/>
      <c r="AB191" s="24"/>
      <c r="AC191" s="24"/>
      <c r="AD191" s="639"/>
      <c r="AE191" s="639"/>
      <c r="AF191" s="639"/>
      <c r="AG191" s="639"/>
      <c r="AH191" s="639"/>
      <c r="AI191" s="639"/>
      <c r="AJ191" s="639"/>
      <c r="AK191" s="639"/>
      <c r="AL191" s="639"/>
      <c r="AM191" s="639"/>
      <c r="AN191" s="639"/>
      <c r="AO191" s="639"/>
      <c r="AP191" s="639"/>
      <c r="AQ191" s="639"/>
      <c r="AR191" s="639"/>
      <c r="AS191" s="639"/>
      <c r="AT191" s="639"/>
      <c r="AU191" s="639"/>
      <c r="AV191" s="639"/>
    </row>
    <row r="192" spans="1:48" ht="24.75" customHeight="1">
      <c r="A192" s="359"/>
      <c r="B192" s="359"/>
      <c r="C192" s="359"/>
      <c r="D192" s="359"/>
      <c r="E192" s="359"/>
      <c r="F192" s="359"/>
      <c r="G192" s="359"/>
      <c r="H192" s="24"/>
      <c r="I192" s="98"/>
      <c r="J192" s="24"/>
      <c r="K192" s="24"/>
      <c r="L192" s="24"/>
      <c r="M192" s="24"/>
      <c r="N192" s="24"/>
      <c r="O192" s="24"/>
      <c r="P192" s="24"/>
      <c r="Q192" s="24"/>
      <c r="R192" s="24"/>
      <c r="S192" s="24"/>
      <c r="T192" s="24"/>
      <c r="U192" s="24"/>
      <c r="V192" s="24"/>
      <c r="W192" s="24"/>
      <c r="X192" s="24"/>
      <c r="Y192" s="24"/>
      <c r="Z192" s="24"/>
      <c r="AA192" s="24"/>
      <c r="AB192" s="24"/>
      <c r="AC192" s="24"/>
      <c r="AD192" s="639"/>
      <c r="AE192" s="639"/>
      <c r="AF192" s="639"/>
      <c r="AG192" s="639"/>
      <c r="AH192" s="639"/>
      <c r="AI192" s="639"/>
      <c r="AJ192" s="639"/>
      <c r="AK192" s="639"/>
      <c r="AL192" s="639"/>
      <c r="AM192" s="639"/>
      <c r="AN192" s="639"/>
      <c r="AO192" s="639"/>
      <c r="AP192" s="639"/>
      <c r="AQ192" s="639"/>
      <c r="AR192" s="639"/>
      <c r="AS192" s="639"/>
      <c r="AT192" s="639"/>
      <c r="AU192" s="639"/>
      <c r="AV192" s="639"/>
    </row>
    <row r="193" spans="1:48" ht="24.75" customHeight="1">
      <c r="A193" s="359"/>
      <c r="B193" s="359"/>
      <c r="C193" s="359"/>
      <c r="D193" s="359"/>
      <c r="E193" s="359"/>
      <c r="F193" s="359"/>
      <c r="G193" s="359"/>
      <c r="H193" s="24"/>
      <c r="I193" s="98"/>
      <c r="J193" s="24"/>
      <c r="K193" s="24"/>
      <c r="L193" s="24"/>
      <c r="M193" s="24"/>
      <c r="N193" s="24"/>
      <c r="O193" s="24"/>
      <c r="P193" s="24"/>
      <c r="Q193" s="24"/>
      <c r="R193" s="24"/>
      <c r="S193" s="24"/>
      <c r="T193" s="24"/>
      <c r="U193" s="24"/>
      <c r="V193" s="24"/>
      <c r="W193" s="24"/>
      <c r="X193" s="24"/>
      <c r="Y193" s="24"/>
      <c r="Z193" s="24"/>
      <c r="AA193" s="24"/>
      <c r="AB193" s="24"/>
      <c r="AC193" s="24"/>
      <c r="AD193" s="639"/>
      <c r="AE193" s="639"/>
      <c r="AF193" s="639"/>
      <c r="AG193" s="639"/>
      <c r="AH193" s="639"/>
      <c r="AI193" s="639"/>
      <c r="AJ193" s="639"/>
      <c r="AK193" s="639"/>
      <c r="AL193" s="639"/>
      <c r="AM193" s="639"/>
      <c r="AN193" s="639"/>
      <c r="AO193" s="639"/>
      <c r="AP193" s="639"/>
      <c r="AQ193" s="639"/>
      <c r="AR193" s="639"/>
      <c r="AS193" s="639"/>
      <c r="AT193" s="639"/>
      <c r="AU193" s="639"/>
      <c r="AV193" s="639"/>
    </row>
    <row r="194" spans="1:48" ht="24.75" customHeight="1">
      <c r="A194" s="359"/>
      <c r="B194" s="359"/>
      <c r="C194" s="359"/>
      <c r="D194" s="359"/>
      <c r="E194" s="359"/>
      <c r="F194" s="359"/>
      <c r="G194" s="359"/>
      <c r="H194" s="24"/>
      <c r="I194" s="98"/>
      <c r="J194" s="24"/>
      <c r="K194" s="24"/>
      <c r="L194" s="24"/>
      <c r="M194" s="24"/>
      <c r="N194" s="24"/>
      <c r="O194" s="24"/>
      <c r="P194" s="24"/>
      <c r="Q194" s="24"/>
      <c r="R194" s="24"/>
      <c r="S194" s="24"/>
      <c r="T194" s="24"/>
      <c r="U194" s="24"/>
      <c r="V194" s="24"/>
      <c r="W194" s="24"/>
      <c r="X194" s="24"/>
      <c r="Y194" s="24"/>
      <c r="Z194" s="24"/>
      <c r="AA194" s="24"/>
      <c r="AB194" s="24"/>
      <c r="AC194" s="24"/>
      <c r="AD194" s="639"/>
      <c r="AE194" s="639"/>
      <c r="AF194" s="639"/>
      <c r="AG194" s="639"/>
      <c r="AH194" s="639"/>
      <c r="AI194" s="639"/>
      <c r="AJ194" s="639"/>
      <c r="AK194" s="639"/>
      <c r="AL194" s="639"/>
      <c r="AM194" s="639"/>
      <c r="AN194" s="639"/>
      <c r="AO194" s="639"/>
      <c r="AP194" s="639"/>
      <c r="AQ194" s="639"/>
      <c r="AR194" s="639"/>
      <c r="AS194" s="639"/>
      <c r="AT194" s="639"/>
      <c r="AU194" s="639"/>
      <c r="AV194" s="639"/>
    </row>
    <row r="195" spans="1:48" ht="24.75" customHeight="1">
      <c r="A195" s="359"/>
      <c r="B195" s="359"/>
      <c r="C195" s="359"/>
      <c r="D195" s="359"/>
      <c r="E195" s="359"/>
      <c r="F195" s="359"/>
      <c r="G195" s="359"/>
      <c r="H195" s="24"/>
      <c r="I195" s="98"/>
      <c r="J195" s="24"/>
      <c r="K195" s="24"/>
      <c r="L195" s="24"/>
      <c r="M195" s="24"/>
      <c r="N195" s="24"/>
      <c r="O195" s="24"/>
      <c r="P195" s="24"/>
      <c r="Q195" s="24"/>
      <c r="R195" s="24"/>
      <c r="S195" s="24"/>
      <c r="T195" s="24"/>
      <c r="U195" s="24"/>
      <c r="V195" s="24"/>
      <c r="W195" s="24"/>
      <c r="X195" s="24"/>
      <c r="Y195" s="24"/>
      <c r="Z195" s="24"/>
      <c r="AA195" s="24"/>
      <c r="AB195" s="24"/>
      <c r="AC195" s="24"/>
      <c r="AD195" s="639"/>
      <c r="AE195" s="639"/>
      <c r="AF195" s="639"/>
      <c r="AG195" s="639"/>
      <c r="AH195" s="639"/>
      <c r="AI195" s="639"/>
      <c r="AJ195" s="639"/>
      <c r="AK195" s="639"/>
      <c r="AL195" s="639"/>
      <c r="AM195" s="639"/>
      <c r="AN195" s="639"/>
      <c r="AO195" s="639"/>
      <c r="AP195" s="639"/>
      <c r="AQ195" s="639"/>
      <c r="AR195" s="639"/>
      <c r="AS195" s="639"/>
      <c r="AT195" s="639"/>
      <c r="AU195" s="639"/>
      <c r="AV195" s="639"/>
    </row>
    <row r="196" spans="1:48" ht="24.75" customHeight="1">
      <c r="A196" s="359"/>
      <c r="B196" s="359"/>
      <c r="C196" s="359"/>
      <c r="D196" s="359"/>
      <c r="E196" s="359"/>
      <c r="F196" s="359"/>
      <c r="G196" s="359"/>
      <c r="H196" s="24"/>
      <c r="I196" s="98"/>
      <c r="J196" s="24"/>
      <c r="K196" s="24"/>
      <c r="L196" s="24"/>
      <c r="M196" s="24"/>
      <c r="N196" s="24"/>
      <c r="O196" s="24"/>
      <c r="P196" s="24"/>
      <c r="Q196" s="24"/>
      <c r="R196" s="24"/>
      <c r="S196" s="24"/>
      <c r="T196" s="24"/>
      <c r="U196" s="24"/>
      <c r="V196" s="24"/>
      <c r="W196" s="24"/>
      <c r="X196" s="24"/>
      <c r="Y196" s="24"/>
      <c r="Z196" s="24"/>
      <c r="AA196" s="24"/>
      <c r="AB196" s="24"/>
      <c r="AC196" s="24"/>
      <c r="AD196" s="639"/>
      <c r="AE196" s="639"/>
      <c r="AF196" s="639"/>
      <c r="AG196" s="639"/>
      <c r="AH196" s="639"/>
      <c r="AI196" s="639"/>
      <c r="AJ196" s="639"/>
      <c r="AK196" s="639"/>
      <c r="AL196" s="639"/>
      <c r="AM196" s="639"/>
      <c r="AN196" s="639"/>
      <c r="AO196" s="639"/>
      <c r="AP196" s="639"/>
      <c r="AQ196" s="639"/>
      <c r="AR196" s="639"/>
      <c r="AS196" s="639"/>
      <c r="AT196" s="639"/>
      <c r="AU196" s="639"/>
      <c r="AV196" s="639"/>
    </row>
    <row r="197" spans="1:48" ht="24.75" customHeight="1">
      <c r="A197" s="359"/>
      <c r="B197" s="359"/>
      <c r="C197" s="359"/>
      <c r="D197" s="359"/>
      <c r="E197" s="359"/>
      <c r="F197" s="359"/>
      <c r="G197" s="359"/>
      <c r="H197" s="24"/>
      <c r="I197" s="98"/>
      <c r="J197" s="24"/>
      <c r="K197" s="24"/>
      <c r="L197" s="24"/>
      <c r="M197" s="24"/>
      <c r="N197" s="24"/>
      <c r="O197" s="24"/>
      <c r="P197" s="24"/>
      <c r="Q197" s="24"/>
      <c r="R197" s="24"/>
      <c r="S197" s="24"/>
      <c r="T197" s="24"/>
      <c r="U197" s="24"/>
      <c r="V197" s="24"/>
      <c r="W197" s="24"/>
      <c r="X197" s="24"/>
      <c r="Y197" s="24"/>
      <c r="Z197" s="24"/>
      <c r="AA197" s="24"/>
      <c r="AB197" s="24"/>
      <c r="AC197" s="24"/>
      <c r="AD197" s="639"/>
      <c r="AE197" s="639"/>
      <c r="AF197" s="639"/>
      <c r="AG197" s="639"/>
      <c r="AH197" s="639"/>
      <c r="AI197" s="639"/>
      <c r="AJ197" s="639"/>
      <c r="AK197" s="639"/>
      <c r="AL197" s="639"/>
      <c r="AM197" s="639"/>
      <c r="AN197" s="639"/>
      <c r="AO197" s="639"/>
      <c r="AP197" s="639"/>
      <c r="AQ197" s="639"/>
      <c r="AR197" s="639"/>
      <c r="AS197" s="639"/>
      <c r="AT197" s="639"/>
      <c r="AU197" s="639"/>
      <c r="AV197" s="639"/>
    </row>
    <row r="198" spans="1:48" ht="24.75" customHeight="1">
      <c r="A198" s="359"/>
      <c r="B198" s="359"/>
      <c r="C198" s="359"/>
      <c r="D198" s="359"/>
      <c r="E198" s="359"/>
      <c r="F198" s="359"/>
      <c r="G198" s="359"/>
      <c r="H198" s="24"/>
      <c r="I198" s="98"/>
      <c r="J198" s="24"/>
      <c r="K198" s="24"/>
      <c r="L198" s="24"/>
      <c r="M198" s="24"/>
      <c r="N198" s="24"/>
      <c r="O198" s="24"/>
      <c r="P198" s="24"/>
      <c r="Q198" s="24"/>
      <c r="R198" s="24"/>
      <c r="S198" s="24"/>
      <c r="T198" s="24"/>
      <c r="U198" s="24"/>
      <c r="V198" s="24"/>
      <c r="W198" s="24"/>
      <c r="X198" s="24"/>
      <c r="Y198" s="24"/>
      <c r="Z198" s="24"/>
      <c r="AA198" s="24"/>
      <c r="AB198" s="24"/>
      <c r="AC198" s="24"/>
      <c r="AD198" s="639"/>
      <c r="AE198" s="639"/>
      <c r="AF198" s="639"/>
      <c r="AG198" s="639"/>
      <c r="AH198" s="639"/>
      <c r="AI198" s="639"/>
      <c r="AJ198" s="639"/>
      <c r="AK198" s="639"/>
      <c r="AL198" s="639"/>
      <c r="AM198" s="639"/>
      <c r="AN198" s="639"/>
      <c r="AO198" s="639"/>
      <c r="AP198" s="639"/>
      <c r="AQ198" s="639"/>
      <c r="AR198" s="639"/>
      <c r="AS198" s="639"/>
      <c r="AT198" s="639"/>
      <c r="AU198" s="639"/>
      <c r="AV198" s="639"/>
    </row>
    <row r="199" spans="1:48" ht="24.75" customHeight="1">
      <c r="A199" s="359"/>
      <c r="B199" s="359"/>
      <c r="C199" s="359"/>
      <c r="D199" s="359"/>
      <c r="E199" s="359"/>
      <c r="F199" s="359"/>
      <c r="G199" s="359"/>
      <c r="H199" s="24"/>
      <c r="I199" s="98"/>
      <c r="J199" s="24"/>
      <c r="K199" s="24"/>
      <c r="L199" s="24"/>
      <c r="M199" s="24"/>
      <c r="N199" s="24"/>
      <c r="O199" s="24"/>
      <c r="P199" s="24"/>
      <c r="Q199" s="24"/>
      <c r="R199" s="24"/>
      <c r="S199" s="24"/>
      <c r="T199" s="24"/>
      <c r="U199" s="24"/>
      <c r="V199" s="24"/>
      <c r="W199" s="24"/>
      <c r="X199" s="24"/>
      <c r="Y199" s="24"/>
      <c r="Z199" s="24"/>
      <c r="AA199" s="24"/>
      <c r="AB199" s="24"/>
      <c r="AC199" s="24"/>
      <c r="AD199" s="639"/>
      <c r="AE199" s="639"/>
      <c r="AF199" s="639"/>
      <c r="AG199" s="639"/>
      <c r="AH199" s="639"/>
      <c r="AI199" s="639"/>
      <c r="AJ199" s="639"/>
      <c r="AK199" s="639"/>
      <c r="AL199" s="639"/>
      <c r="AM199" s="639"/>
      <c r="AN199" s="639"/>
      <c r="AO199" s="639"/>
      <c r="AP199" s="639"/>
      <c r="AQ199" s="639"/>
      <c r="AR199" s="639"/>
      <c r="AS199" s="639"/>
      <c r="AT199" s="639"/>
      <c r="AU199" s="639"/>
      <c r="AV199" s="639"/>
    </row>
    <row r="200" spans="1:48" ht="24.75" customHeight="1">
      <c r="A200" s="359"/>
      <c r="B200" s="359"/>
      <c r="C200" s="359"/>
      <c r="D200" s="359"/>
      <c r="E200" s="359"/>
      <c r="F200" s="359"/>
      <c r="G200" s="359"/>
      <c r="H200" s="24"/>
      <c r="I200" s="98"/>
      <c r="J200" s="24"/>
      <c r="K200" s="24"/>
      <c r="L200" s="24"/>
      <c r="M200" s="24"/>
      <c r="N200" s="24"/>
      <c r="O200" s="24"/>
      <c r="P200" s="24"/>
      <c r="Q200" s="24"/>
      <c r="R200" s="24"/>
      <c r="S200" s="24"/>
      <c r="T200" s="24"/>
      <c r="U200" s="24"/>
      <c r="V200" s="24"/>
      <c r="W200" s="24"/>
      <c r="X200" s="24"/>
      <c r="Y200" s="24"/>
      <c r="Z200" s="24"/>
      <c r="AA200" s="24"/>
      <c r="AB200" s="24"/>
      <c r="AC200" s="24"/>
      <c r="AD200" s="639"/>
      <c r="AE200" s="639"/>
      <c r="AF200" s="639"/>
      <c r="AG200" s="639"/>
      <c r="AH200" s="639"/>
      <c r="AI200" s="639"/>
      <c r="AJ200" s="639"/>
      <c r="AK200" s="639"/>
      <c r="AL200" s="639"/>
      <c r="AM200" s="639"/>
      <c r="AN200" s="639"/>
      <c r="AO200" s="639"/>
      <c r="AP200" s="639"/>
      <c r="AQ200" s="639"/>
      <c r="AR200" s="639"/>
      <c r="AS200" s="639"/>
      <c r="AT200" s="639"/>
      <c r="AU200" s="639"/>
      <c r="AV200" s="639"/>
    </row>
    <row r="201" spans="1:48" ht="24.75" customHeight="1">
      <c r="A201" s="359"/>
      <c r="B201" s="359"/>
      <c r="C201" s="359"/>
      <c r="D201" s="359"/>
      <c r="E201" s="359"/>
      <c r="F201" s="359"/>
      <c r="G201" s="359"/>
      <c r="H201" s="24"/>
      <c r="I201" s="98"/>
      <c r="J201" s="24"/>
      <c r="K201" s="24"/>
      <c r="L201" s="24"/>
      <c r="M201" s="24"/>
      <c r="N201" s="24"/>
      <c r="O201" s="24"/>
      <c r="P201" s="24"/>
      <c r="Q201" s="24"/>
      <c r="R201" s="24"/>
      <c r="S201" s="24"/>
      <c r="T201" s="24"/>
      <c r="U201" s="24"/>
      <c r="V201" s="24"/>
      <c r="W201" s="24"/>
      <c r="X201" s="24"/>
      <c r="Y201" s="24"/>
      <c r="Z201" s="24"/>
      <c r="AA201" s="24"/>
      <c r="AB201" s="24"/>
      <c r="AC201" s="24"/>
      <c r="AD201" s="639"/>
      <c r="AE201" s="639"/>
      <c r="AF201" s="639"/>
      <c r="AG201" s="639"/>
      <c r="AH201" s="639"/>
      <c r="AI201" s="639"/>
      <c r="AJ201" s="639"/>
      <c r="AK201" s="639"/>
      <c r="AL201" s="639"/>
      <c r="AM201" s="639"/>
      <c r="AN201" s="639"/>
      <c r="AO201" s="639"/>
      <c r="AP201" s="639"/>
      <c r="AQ201" s="639"/>
      <c r="AR201" s="639"/>
      <c r="AS201" s="639"/>
      <c r="AT201" s="639"/>
      <c r="AU201" s="639"/>
      <c r="AV201" s="639"/>
    </row>
    <row r="202" spans="1:48" ht="24.75" customHeight="1">
      <c r="A202" s="359"/>
      <c r="B202" s="359"/>
      <c r="C202" s="359"/>
      <c r="D202" s="359"/>
      <c r="E202" s="359"/>
      <c r="F202" s="359"/>
      <c r="G202" s="359"/>
      <c r="H202" s="24"/>
      <c r="I202" s="98"/>
      <c r="J202" s="24"/>
      <c r="K202" s="24"/>
      <c r="L202" s="24"/>
      <c r="M202" s="24"/>
      <c r="N202" s="24"/>
      <c r="O202" s="24"/>
      <c r="P202" s="24"/>
      <c r="Q202" s="24"/>
      <c r="R202" s="24"/>
      <c r="S202" s="24"/>
      <c r="T202" s="24"/>
      <c r="U202" s="24"/>
      <c r="V202" s="24"/>
      <c r="W202" s="24"/>
      <c r="X202" s="24"/>
      <c r="Y202" s="24"/>
      <c r="Z202" s="24"/>
      <c r="AA202" s="24"/>
      <c r="AB202" s="24"/>
      <c r="AC202" s="24"/>
      <c r="AD202" s="639"/>
      <c r="AE202" s="639"/>
      <c r="AF202" s="639"/>
      <c r="AG202" s="639"/>
      <c r="AH202" s="639"/>
      <c r="AI202" s="639"/>
      <c r="AJ202" s="639"/>
      <c r="AK202" s="639"/>
      <c r="AL202" s="639"/>
      <c r="AM202" s="639"/>
      <c r="AN202" s="639"/>
      <c r="AO202" s="639"/>
      <c r="AP202" s="639"/>
      <c r="AQ202" s="639"/>
      <c r="AR202" s="639"/>
      <c r="AS202" s="639"/>
      <c r="AT202" s="639"/>
      <c r="AU202" s="639"/>
      <c r="AV202" s="639"/>
    </row>
    <row r="203" spans="1:48" ht="24.75" customHeight="1">
      <c r="A203" s="359"/>
      <c r="B203" s="359"/>
      <c r="C203" s="359"/>
      <c r="D203" s="359"/>
      <c r="E203" s="359"/>
      <c r="F203" s="359"/>
      <c r="G203" s="359"/>
      <c r="H203" s="24"/>
      <c r="I203" s="98"/>
      <c r="J203" s="24"/>
      <c r="K203" s="24"/>
      <c r="L203" s="24"/>
      <c r="M203" s="24"/>
      <c r="N203" s="24"/>
      <c r="O203" s="24"/>
      <c r="P203" s="24"/>
      <c r="Q203" s="24"/>
      <c r="R203" s="24"/>
      <c r="S203" s="24"/>
      <c r="T203" s="24"/>
      <c r="U203" s="24"/>
      <c r="V203" s="24"/>
      <c r="W203" s="24"/>
      <c r="X203" s="24"/>
      <c r="Y203" s="24"/>
      <c r="Z203" s="24"/>
      <c r="AA203" s="24"/>
      <c r="AB203" s="24"/>
      <c r="AC203" s="24"/>
      <c r="AD203" s="639"/>
      <c r="AE203" s="639"/>
      <c r="AF203" s="639"/>
      <c r="AG203" s="639"/>
      <c r="AH203" s="639"/>
      <c r="AI203" s="639"/>
      <c r="AJ203" s="639"/>
      <c r="AK203" s="639"/>
      <c r="AL203" s="639"/>
      <c r="AM203" s="639"/>
      <c r="AN203" s="639"/>
      <c r="AO203" s="639"/>
      <c r="AP203" s="639"/>
      <c r="AQ203" s="639"/>
      <c r="AR203" s="639"/>
      <c r="AS203" s="639"/>
      <c r="AT203" s="639"/>
      <c r="AU203" s="639"/>
      <c r="AV203" s="639"/>
    </row>
    <row r="204" spans="1:48" ht="24.75" customHeight="1">
      <c r="A204" s="359"/>
      <c r="B204" s="359"/>
      <c r="C204" s="359"/>
      <c r="D204" s="359"/>
      <c r="E204" s="359"/>
      <c r="F204" s="359"/>
      <c r="G204" s="359"/>
      <c r="H204" s="24"/>
      <c r="I204" s="98"/>
      <c r="J204" s="24"/>
      <c r="K204" s="24"/>
      <c r="L204" s="24"/>
      <c r="M204" s="24"/>
      <c r="N204" s="24"/>
      <c r="O204" s="24"/>
      <c r="P204" s="24"/>
      <c r="Q204" s="24"/>
      <c r="R204" s="24"/>
      <c r="S204" s="24"/>
      <c r="T204" s="24"/>
      <c r="U204" s="24"/>
      <c r="V204" s="24"/>
      <c r="W204" s="24"/>
      <c r="X204" s="24"/>
      <c r="Y204" s="24"/>
      <c r="Z204" s="24"/>
      <c r="AA204" s="24"/>
      <c r="AB204" s="24"/>
      <c r="AC204" s="24"/>
      <c r="AD204" s="639"/>
      <c r="AE204" s="639"/>
      <c r="AF204" s="639"/>
      <c r="AG204" s="639"/>
      <c r="AH204" s="639"/>
      <c r="AI204" s="639"/>
      <c r="AJ204" s="639"/>
      <c r="AK204" s="639"/>
      <c r="AL204" s="639"/>
      <c r="AM204" s="639"/>
      <c r="AN204" s="639"/>
      <c r="AO204" s="639"/>
      <c r="AP204" s="639"/>
      <c r="AQ204" s="639"/>
      <c r="AR204" s="639"/>
      <c r="AS204" s="639"/>
      <c r="AT204" s="639"/>
      <c r="AU204" s="639"/>
      <c r="AV204" s="639"/>
    </row>
    <row r="205" spans="1:48" ht="24.75" customHeight="1">
      <c r="A205" s="359"/>
      <c r="B205" s="359"/>
      <c r="C205" s="359"/>
      <c r="D205" s="359"/>
      <c r="E205" s="359"/>
      <c r="F205" s="359"/>
      <c r="G205" s="359"/>
      <c r="H205" s="24"/>
      <c r="I205" s="98"/>
      <c r="J205" s="24"/>
      <c r="K205" s="24"/>
      <c r="L205" s="24"/>
      <c r="M205" s="24"/>
      <c r="N205" s="24"/>
      <c r="O205" s="24"/>
      <c r="P205" s="24"/>
      <c r="Q205" s="24"/>
      <c r="R205" s="24"/>
      <c r="S205" s="24"/>
      <c r="T205" s="24"/>
      <c r="U205" s="24"/>
      <c r="V205" s="24"/>
      <c r="W205" s="24"/>
      <c r="X205" s="24"/>
      <c r="Y205" s="24"/>
      <c r="Z205" s="24"/>
      <c r="AA205" s="24"/>
      <c r="AB205" s="24"/>
      <c r="AC205" s="24"/>
      <c r="AD205" s="639"/>
      <c r="AE205" s="639"/>
      <c r="AF205" s="639"/>
      <c r="AG205" s="639"/>
      <c r="AH205" s="639"/>
      <c r="AI205" s="639"/>
      <c r="AJ205" s="639"/>
      <c r="AK205" s="639"/>
      <c r="AL205" s="639"/>
      <c r="AM205" s="639"/>
      <c r="AN205" s="639"/>
      <c r="AO205" s="639"/>
      <c r="AP205" s="639"/>
      <c r="AQ205" s="639"/>
      <c r="AR205" s="639"/>
      <c r="AS205" s="639"/>
      <c r="AT205" s="639"/>
      <c r="AU205" s="639"/>
      <c r="AV205" s="639"/>
    </row>
    <row r="206" spans="1:48" ht="24.75" customHeight="1">
      <c r="A206" s="359"/>
      <c r="B206" s="359"/>
      <c r="C206" s="359"/>
      <c r="D206" s="359"/>
      <c r="E206" s="359"/>
      <c r="F206" s="359"/>
      <c r="G206" s="359"/>
      <c r="H206" s="24"/>
      <c r="I206" s="98"/>
      <c r="J206" s="24"/>
      <c r="K206" s="24"/>
      <c r="L206" s="24"/>
      <c r="M206" s="24"/>
      <c r="N206" s="24"/>
      <c r="O206" s="24"/>
      <c r="P206" s="24"/>
      <c r="Q206" s="24"/>
      <c r="R206" s="24"/>
      <c r="S206" s="24"/>
      <c r="T206" s="24"/>
      <c r="U206" s="24"/>
      <c r="V206" s="24"/>
      <c r="W206" s="24"/>
      <c r="X206" s="24"/>
      <c r="Y206" s="24"/>
      <c r="Z206" s="24"/>
      <c r="AA206" s="24"/>
      <c r="AB206" s="24"/>
      <c r="AC206" s="24"/>
      <c r="AD206" s="639"/>
      <c r="AE206" s="639"/>
      <c r="AF206" s="639"/>
      <c r="AG206" s="639"/>
      <c r="AH206" s="639"/>
      <c r="AI206" s="639"/>
      <c r="AJ206" s="639"/>
      <c r="AK206" s="639"/>
      <c r="AL206" s="639"/>
      <c r="AM206" s="639"/>
      <c r="AN206" s="639"/>
      <c r="AO206" s="639"/>
      <c r="AP206" s="639"/>
      <c r="AQ206" s="639"/>
      <c r="AR206" s="639"/>
      <c r="AS206" s="639"/>
      <c r="AT206" s="639"/>
      <c r="AU206" s="639"/>
      <c r="AV206" s="639"/>
    </row>
    <row r="207" spans="1:48" ht="24.75" customHeight="1">
      <c r="A207" s="359"/>
      <c r="B207" s="359"/>
      <c r="C207" s="359"/>
      <c r="D207" s="359"/>
      <c r="E207" s="359"/>
      <c r="F207" s="359"/>
      <c r="G207" s="359"/>
      <c r="H207" s="24"/>
      <c r="I207" s="98"/>
      <c r="J207" s="24"/>
      <c r="K207" s="24"/>
      <c r="L207" s="24"/>
      <c r="M207" s="24"/>
      <c r="N207" s="24"/>
      <c r="O207" s="24"/>
      <c r="P207" s="24"/>
      <c r="Q207" s="24"/>
      <c r="R207" s="24"/>
      <c r="S207" s="24"/>
      <c r="T207" s="24"/>
      <c r="U207" s="24"/>
      <c r="V207" s="24"/>
      <c r="W207" s="24"/>
      <c r="X207" s="24"/>
      <c r="Y207" s="24"/>
      <c r="Z207" s="24"/>
      <c r="AA207" s="24"/>
      <c r="AB207" s="24"/>
      <c r="AC207" s="24"/>
      <c r="AD207" s="639"/>
      <c r="AE207" s="639"/>
      <c r="AF207" s="639"/>
      <c r="AG207" s="639"/>
      <c r="AH207" s="639"/>
      <c r="AI207" s="639"/>
      <c r="AJ207" s="639"/>
      <c r="AK207" s="639"/>
      <c r="AL207" s="639"/>
      <c r="AM207" s="639"/>
      <c r="AN207" s="639"/>
      <c r="AO207" s="639"/>
      <c r="AP207" s="639"/>
      <c r="AQ207" s="639"/>
      <c r="AR207" s="639"/>
      <c r="AS207" s="639"/>
      <c r="AT207" s="639"/>
      <c r="AU207" s="639"/>
      <c r="AV207" s="639"/>
    </row>
    <row r="208" spans="1:48" ht="24.75" customHeight="1">
      <c r="A208" s="359"/>
      <c r="B208" s="359"/>
      <c r="C208" s="359"/>
      <c r="D208" s="359"/>
      <c r="E208" s="359"/>
      <c r="F208" s="359"/>
      <c r="G208" s="359"/>
      <c r="H208" s="24"/>
      <c r="I208" s="98"/>
      <c r="J208" s="24"/>
      <c r="K208" s="24"/>
      <c r="L208" s="24"/>
      <c r="M208" s="24"/>
      <c r="N208" s="24"/>
      <c r="O208" s="24"/>
      <c r="P208" s="24"/>
      <c r="Q208" s="24"/>
      <c r="R208" s="24"/>
      <c r="S208" s="24"/>
      <c r="T208" s="24"/>
      <c r="U208" s="24"/>
      <c r="V208" s="24"/>
      <c r="W208" s="24"/>
      <c r="X208" s="24"/>
      <c r="Y208" s="24"/>
      <c r="Z208" s="24"/>
      <c r="AA208" s="24"/>
      <c r="AB208" s="24"/>
      <c r="AC208" s="24"/>
      <c r="AD208" s="639"/>
      <c r="AE208" s="639"/>
      <c r="AF208" s="639"/>
      <c r="AG208" s="639"/>
      <c r="AH208" s="639"/>
      <c r="AI208" s="639"/>
      <c r="AJ208" s="639"/>
      <c r="AK208" s="639"/>
      <c r="AL208" s="639"/>
      <c r="AM208" s="639"/>
      <c r="AN208" s="639"/>
      <c r="AO208" s="639"/>
      <c r="AP208" s="639"/>
      <c r="AQ208" s="639"/>
      <c r="AR208" s="639"/>
      <c r="AS208" s="639"/>
      <c r="AT208" s="639"/>
      <c r="AU208" s="639"/>
      <c r="AV208" s="639"/>
    </row>
    <row r="209" spans="1:48" ht="24.75" customHeight="1">
      <c r="A209" s="359"/>
      <c r="B209" s="359"/>
      <c r="C209" s="359"/>
      <c r="D209" s="359"/>
      <c r="E209" s="359"/>
      <c r="F209" s="359"/>
      <c r="G209" s="359"/>
      <c r="H209" s="24"/>
      <c r="I209" s="98"/>
      <c r="J209" s="24"/>
      <c r="K209" s="24"/>
      <c r="L209" s="24"/>
      <c r="M209" s="24"/>
      <c r="N209" s="24"/>
      <c r="O209" s="24"/>
      <c r="P209" s="24"/>
      <c r="Q209" s="24"/>
      <c r="R209" s="24"/>
      <c r="S209" s="24"/>
      <c r="T209" s="24"/>
      <c r="U209" s="24"/>
      <c r="V209" s="24"/>
      <c r="W209" s="24"/>
      <c r="X209" s="24"/>
      <c r="Y209" s="24"/>
      <c r="Z209" s="24"/>
      <c r="AA209" s="24"/>
      <c r="AB209" s="24"/>
      <c r="AC209" s="24"/>
      <c r="AD209" s="639"/>
      <c r="AE209" s="639"/>
      <c r="AF209" s="639"/>
      <c r="AG209" s="639"/>
      <c r="AH209" s="639"/>
      <c r="AI209" s="639"/>
      <c r="AJ209" s="639"/>
      <c r="AK209" s="639"/>
      <c r="AL209" s="639"/>
      <c r="AM209" s="639"/>
      <c r="AN209" s="639"/>
      <c r="AO209" s="639"/>
      <c r="AP209" s="639"/>
      <c r="AQ209" s="639"/>
      <c r="AR209" s="639"/>
      <c r="AS209" s="639"/>
      <c r="AT209" s="639"/>
      <c r="AU209" s="639"/>
      <c r="AV209" s="639"/>
    </row>
    <row r="210" spans="1:48" ht="24.75" customHeight="1">
      <c r="A210" s="359"/>
      <c r="B210" s="359"/>
      <c r="C210" s="359"/>
      <c r="D210" s="359"/>
      <c r="E210" s="359"/>
      <c r="F210" s="359"/>
      <c r="G210" s="359"/>
      <c r="H210" s="24"/>
      <c r="I210" s="98"/>
      <c r="J210" s="24"/>
      <c r="K210" s="24"/>
      <c r="L210" s="24"/>
      <c r="M210" s="24"/>
      <c r="N210" s="24"/>
      <c r="O210" s="24"/>
      <c r="P210" s="24"/>
      <c r="Q210" s="24"/>
      <c r="R210" s="24"/>
      <c r="S210" s="24"/>
      <c r="T210" s="24"/>
      <c r="U210" s="24"/>
      <c r="V210" s="24"/>
      <c r="W210" s="24"/>
      <c r="X210" s="24"/>
      <c r="Y210" s="24"/>
      <c r="Z210" s="24"/>
      <c r="AA210" s="24"/>
      <c r="AB210" s="24"/>
      <c r="AC210" s="24"/>
      <c r="AD210" s="639"/>
      <c r="AE210" s="639"/>
      <c r="AF210" s="639"/>
      <c r="AG210" s="639"/>
      <c r="AH210" s="639"/>
      <c r="AI210" s="639"/>
      <c r="AJ210" s="639"/>
      <c r="AK210" s="639"/>
      <c r="AL210" s="639"/>
      <c r="AM210" s="639"/>
      <c r="AN210" s="639"/>
      <c r="AO210" s="639"/>
      <c r="AP210" s="639"/>
      <c r="AQ210" s="639"/>
      <c r="AR210" s="639"/>
      <c r="AS210" s="639"/>
      <c r="AT210" s="639"/>
      <c r="AU210" s="639"/>
      <c r="AV210" s="639"/>
    </row>
    <row r="211" spans="1:48" ht="24.75" customHeight="1">
      <c r="A211" s="359"/>
      <c r="B211" s="359"/>
      <c r="C211" s="359"/>
      <c r="D211" s="359"/>
      <c r="E211" s="359"/>
      <c r="F211" s="359"/>
      <c r="G211" s="359"/>
      <c r="H211" s="24"/>
      <c r="I211" s="98"/>
      <c r="J211" s="24"/>
      <c r="K211" s="24"/>
      <c r="L211" s="24"/>
      <c r="M211" s="24"/>
      <c r="N211" s="24"/>
      <c r="O211" s="24"/>
      <c r="P211" s="24"/>
      <c r="Q211" s="24"/>
      <c r="R211" s="24"/>
      <c r="S211" s="24"/>
      <c r="T211" s="24"/>
      <c r="U211" s="24"/>
      <c r="V211" s="24"/>
      <c r="W211" s="24"/>
      <c r="X211" s="24"/>
      <c r="Y211" s="24"/>
      <c r="Z211" s="24"/>
      <c r="AA211" s="24"/>
      <c r="AB211" s="24"/>
      <c r="AC211" s="24"/>
      <c r="AD211" s="639"/>
      <c r="AE211" s="639"/>
      <c r="AF211" s="639"/>
      <c r="AG211" s="639"/>
      <c r="AH211" s="639"/>
      <c r="AI211" s="639"/>
      <c r="AJ211" s="639"/>
      <c r="AK211" s="639"/>
      <c r="AL211" s="639"/>
      <c r="AM211" s="639"/>
      <c r="AN211" s="639"/>
      <c r="AO211" s="639"/>
      <c r="AP211" s="639"/>
      <c r="AQ211" s="639"/>
      <c r="AR211" s="639"/>
      <c r="AS211" s="639"/>
      <c r="AT211" s="639"/>
      <c r="AU211" s="639"/>
      <c r="AV211" s="639"/>
    </row>
    <row r="212" spans="1:48" ht="24.75" customHeight="1">
      <c r="A212" s="359"/>
      <c r="B212" s="359"/>
      <c r="C212" s="359"/>
      <c r="D212" s="359"/>
      <c r="E212" s="359"/>
      <c r="F212" s="359"/>
      <c r="G212" s="359"/>
      <c r="H212" s="24"/>
      <c r="I212" s="98"/>
      <c r="J212" s="24"/>
      <c r="K212" s="24"/>
      <c r="L212" s="24"/>
      <c r="M212" s="24"/>
      <c r="N212" s="24"/>
      <c r="O212" s="24"/>
      <c r="P212" s="24"/>
      <c r="Q212" s="24"/>
      <c r="R212" s="24"/>
      <c r="S212" s="24"/>
      <c r="T212" s="24"/>
      <c r="U212" s="24"/>
      <c r="V212" s="24"/>
      <c r="W212" s="24"/>
      <c r="X212" s="24"/>
      <c r="Y212" s="24"/>
      <c r="Z212" s="24"/>
      <c r="AA212" s="24"/>
      <c r="AB212" s="24"/>
      <c r="AC212" s="24"/>
      <c r="AD212" s="639"/>
      <c r="AE212" s="639"/>
      <c r="AF212" s="639"/>
      <c r="AG212" s="639"/>
      <c r="AH212" s="639"/>
      <c r="AI212" s="639"/>
      <c r="AJ212" s="639"/>
      <c r="AK212" s="639"/>
      <c r="AL212" s="639"/>
      <c r="AM212" s="639"/>
      <c r="AN212" s="639"/>
      <c r="AO212" s="639"/>
      <c r="AP212" s="639"/>
      <c r="AQ212" s="639"/>
      <c r="AR212" s="639"/>
      <c r="AS212" s="639"/>
      <c r="AT212" s="639"/>
      <c r="AU212" s="639"/>
      <c r="AV212" s="639"/>
    </row>
    <row r="213" spans="1:48" ht="24.75" customHeight="1">
      <c r="A213" s="359"/>
      <c r="B213" s="359"/>
      <c r="C213" s="359"/>
      <c r="D213" s="359"/>
      <c r="E213" s="359"/>
      <c r="F213" s="359"/>
      <c r="G213" s="359"/>
      <c r="H213" s="24"/>
      <c r="I213" s="98"/>
      <c r="J213" s="24"/>
      <c r="K213" s="24"/>
      <c r="L213" s="24"/>
      <c r="M213" s="24"/>
      <c r="N213" s="24"/>
      <c r="O213" s="24"/>
      <c r="P213" s="24"/>
      <c r="Q213" s="24"/>
      <c r="R213" s="24"/>
      <c r="S213" s="24"/>
      <c r="T213" s="24"/>
      <c r="U213" s="24"/>
      <c r="V213" s="24"/>
      <c r="W213" s="24"/>
      <c r="X213" s="24"/>
      <c r="Y213" s="24"/>
      <c r="Z213" s="24"/>
      <c r="AA213" s="24"/>
      <c r="AB213" s="24"/>
      <c r="AC213" s="24"/>
      <c r="AD213" s="639"/>
      <c r="AE213" s="639"/>
      <c r="AF213" s="639"/>
      <c r="AG213" s="639"/>
      <c r="AH213" s="639"/>
      <c r="AI213" s="639"/>
      <c r="AJ213" s="639"/>
      <c r="AK213" s="639"/>
      <c r="AL213" s="639"/>
      <c r="AM213" s="639"/>
      <c r="AN213" s="639"/>
      <c r="AO213" s="639"/>
      <c r="AP213" s="639"/>
      <c r="AQ213" s="639"/>
      <c r="AR213" s="639"/>
      <c r="AS213" s="639"/>
      <c r="AT213" s="639"/>
      <c r="AU213" s="639"/>
      <c r="AV213" s="639"/>
    </row>
    <row r="214" spans="1:48" ht="24.75" customHeight="1">
      <c r="A214" s="359"/>
      <c r="B214" s="359"/>
      <c r="C214" s="359"/>
      <c r="D214" s="359"/>
      <c r="E214" s="359"/>
      <c r="F214" s="359"/>
      <c r="G214" s="359"/>
      <c r="H214" s="24"/>
      <c r="I214" s="98"/>
      <c r="J214" s="24"/>
      <c r="K214" s="24"/>
      <c r="L214" s="24"/>
      <c r="M214" s="24"/>
      <c r="N214" s="24"/>
      <c r="O214" s="24"/>
      <c r="P214" s="24"/>
      <c r="Q214" s="24"/>
      <c r="R214" s="24"/>
      <c r="S214" s="24"/>
      <c r="T214" s="24"/>
      <c r="U214" s="24"/>
      <c r="V214" s="24"/>
      <c r="W214" s="24"/>
      <c r="X214" s="24"/>
      <c r="Y214" s="24"/>
      <c r="Z214" s="24"/>
      <c r="AA214" s="24"/>
      <c r="AB214" s="24"/>
      <c r="AC214" s="24"/>
      <c r="AD214" s="639"/>
      <c r="AE214" s="639"/>
      <c r="AF214" s="639"/>
      <c r="AG214" s="639"/>
      <c r="AH214" s="639"/>
      <c r="AI214" s="639"/>
      <c r="AJ214" s="639"/>
      <c r="AK214" s="639"/>
      <c r="AL214" s="639"/>
      <c r="AM214" s="639"/>
      <c r="AN214" s="639"/>
      <c r="AO214" s="639"/>
      <c r="AP214" s="639"/>
      <c r="AQ214" s="639"/>
      <c r="AR214" s="639"/>
      <c r="AS214" s="639"/>
      <c r="AT214" s="639"/>
      <c r="AU214" s="639"/>
      <c r="AV214" s="639"/>
    </row>
    <row r="215" spans="1:48" ht="24.75" customHeight="1">
      <c r="A215" s="359"/>
      <c r="B215" s="359"/>
      <c r="C215" s="359"/>
      <c r="D215" s="359"/>
      <c r="E215" s="359"/>
      <c r="F215" s="359"/>
      <c r="G215" s="359"/>
      <c r="H215" s="24"/>
      <c r="I215" s="98"/>
      <c r="J215" s="24"/>
      <c r="K215" s="24"/>
      <c r="L215" s="24"/>
      <c r="M215" s="24"/>
      <c r="N215" s="24"/>
      <c r="O215" s="24"/>
      <c r="P215" s="24"/>
      <c r="Q215" s="24"/>
      <c r="R215" s="24"/>
      <c r="S215" s="24"/>
      <c r="T215" s="24"/>
      <c r="U215" s="24"/>
      <c r="V215" s="24"/>
      <c r="W215" s="24"/>
      <c r="X215" s="24"/>
      <c r="Y215" s="24"/>
      <c r="Z215" s="24"/>
      <c r="AA215" s="24"/>
      <c r="AB215" s="24"/>
      <c r="AC215" s="24"/>
      <c r="AD215" s="639"/>
      <c r="AE215" s="639"/>
      <c r="AF215" s="639"/>
      <c r="AG215" s="639"/>
      <c r="AH215" s="639"/>
      <c r="AI215" s="639"/>
      <c r="AJ215" s="639"/>
      <c r="AK215" s="639"/>
      <c r="AL215" s="639"/>
      <c r="AM215" s="639"/>
      <c r="AN215" s="639"/>
      <c r="AO215" s="639"/>
      <c r="AP215" s="639"/>
      <c r="AQ215" s="639"/>
      <c r="AR215" s="639"/>
      <c r="AS215" s="639"/>
      <c r="AT215" s="639"/>
      <c r="AU215" s="639"/>
      <c r="AV215" s="639"/>
    </row>
    <row r="216" spans="1:48" ht="24.75" customHeight="1">
      <c r="A216" s="359"/>
      <c r="B216" s="359"/>
      <c r="C216" s="359"/>
      <c r="D216" s="359"/>
      <c r="E216" s="359"/>
      <c r="F216" s="359"/>
      <c r="G216" s="359"/>
      <c r="H216" s="24"/>
      <c r="I216" s="98"/>
      <c r="J216" s="24"/>
      <c r="K216" s="24"/>
      <c r="L216" s="24"/>
      <c r="M216" s="24"/>
      <c r="N216" s="24"/>
      <c r="O216" s="24"/>
      <c r="P216" s="24"/>
      <c r="Q216" s="24"/>
      <c r="R216" s="24"/>
      <c r="S216" s="24"/>
      <c r="T216" s="24"/>
      <c r="U216" s="24"/>
      <c r="V216" s="24"/>
      <c r="W216" s="24"/>
      <c r="X216" s="24"/>
      <c r="Y216" s="24"/>
      <c r="Z216" s="24"/>
      <c r="AA216" s="24"/>
      <c r="AB216" s="24"/>
      <c r="AC216" s="24"/>
      <c r="AD216" s="639"/>
      <c r="AE216" s="639"/>
      <c r="AF216" s="639"/>
      <c r="AG216" s="639"/>
      <c r="AH216" s="639"/>
      <c r="AI216" s="639"/>
      <c r="AJ216" s="639"/>
      <c r="AK216" s="639"/>
      <c r="AL216" s="639"/>
      <c r="AM216" s="639"/>
      <c r="AN216" s="639"/>
      <c r="AO216" s="639"/>
      <c r="AP216" s="639"/>
      <c r="AQ216" s="639"/>
      <c r="AR216" s="639"/>
      <c r="AS216" s="639"/>
      <c r="AT216" s="639"/>
      <c r="AU216" s="639"/>
      <c r="AV216" s="639"/>
    </row>
    <row r="217" spans="1:48" ht="24.75" customHeight="1">
      <c r="A217" s="359"/>
      <c r="B217" s="359"/>
      <c r="C217" s="359"/>
      <c r="D217" s="359"/>
      <c r="E217" s="359"/>
      <c r="F217" s="359"/>
      <c r="G217" s="359"/>
      <c r="H217" s="24"/>
      <c r="I217" s="98"/>
      <c r="J217" s="24"/>
      <c r="K217" s="24"/>
      <c r="L217" s="24"/>
      <c r="M217" s="24"/>
      <c r="N217" s="24"/>
      <c r="O217" s="24"/>
      <c r="P217" s="24"/>
      <c r="Q217" s="24"/>
      <c r="R217" s="24"/>
      <c r="S217" s="24"/>
      <c r="T217" s="24"/>
      <c r="U217" s="24"/>
      <c r="V217" s="24"/>
      <c r="W217" s="24"/>
      <c r="X217" s="24"/>
      <c r="Y217" s="24"/>
      <c r="Z217" s="24"/>
      <c r="AA217" s="24"/>
      <c r="AB217" s="24"/>
      <c r="AC217" s="24"/>
      <c r="AD217" s="639"/>
      <c r="AE217" s="639"/>
      <c r="AF217" s="639"/>
      <c r="AG217" s="639"/>
      <c r="AH217" s="639"/>
      <c r="AI217" s="639"/>
      <c r="AJ217" s="639"/>
      <c r="AK217" s="639"/>
      <c r="AL217" s="639"/>
      <c r="AM217" s="639"/>
      <c r="AN217" s="639"/>
      <c r="AO217" s="639"/>
      <c r="AP217" s="639"/>
      <c r="AQ217" s="639"/>
      <c r="AR217" s="639"/>
      <c r="AS217" s="639"/>
      <c r="AT217" s="639"/>
      <c r="AU217" s="639"/>
      <c r="AV217" s="639"/>
    </row>
    <row r="218" spans="1:48" ht="24.75" customHeight="1">
      <c r="A218" s="359"/>
      <c r="B218" s="359"/>
      <c r="C218" s="359"/>
      <c r="D218" s="359"/>
      <c r="E218" s="359"/>
      <c r="F218" s="359"/>
      <c r="G218" s="359"/>
      <c r="H218" s="24"/>
      <c r="I218" s="98"/>
      <c r="J218" s="24"/>
      <c r="K218" s="24"/>
      <c r="L218" s="24"/>
      <c r="M218" s="24"/>
      <c r="N218" s="24"/>
      <c r="O218" s="24"/>
      <c r="P218" s="24"/>
      <c r="Q218" s="24"/>
      <c r="R218" s="24"/>
      <c r="S218" s="24"/>
      <c r="T218" s="24"/>
      <c r="U218" s="24"/>
      <c r="V218" s="24"/>
      <c r="W218" s="24"/>
      <c r="X218" s="24"/>
      <c r="Y218" s="24"/>
      <c r="Z218" s="24"/>
      <c r="AA218" s="24"/>
      <c r="AB218" s="24"/>
      <c r="AC218" s="24"/>
      <c r="AD218" s="639"/>
      <c r="AE218" s="639"/>
      <c r="AF218" s="639"/>
      <c r="AG218" s="639"/>
      <c r="AH218" s="639"/>
      <c r="AI218" s="639"/>
      <c r="AJ218" s="639"/>
      <c r="AK218" s="639"/>
      <c r="AL218" s="639"/>
      <c r="AM218" s="639"/>
      <c r="AN218" s="639"/>
      <c r="AO218" s="639"/>
      <c r="AP218" s="639"/>
      <c r="AQ218" s="639"/>
      <c r="AR218" s="639"/>
      <c r="AS218" s="639"/>
      <c r="AT218" s="639"/>
      <c r="AU218" s="639"/>
      <c r="AV218" s="639"/>
    </row>
    <row r="219" spans="1:48" ht="24.75" customHeight="1">
      <c r="A219" s="359"/>
      <c r="B219" s="359"/>
      <c r="C219" s="359"/>
      <c r="D219" s="359"/>
      <c r="E219" s="359"/>
      <c r="F219" s="359"/>
      <c r="G219" s="359"/>
      <c r="H219" s="24"/>
      <c r="I219" s="98"/>
      <c r="J219" s="24"/>
      <c r="K219" s="24"/>
      <c r="L219" s="24"/>
      <c r="M219" s="24"/>
      <c r="N219" s="24"/>
      <c r="O219" s="24"/>
      <c r="P219" s="24"/>
      <c r="Q219" s="24"/>
      <c r="R219" s="24"/>
      <c r="S219" s="24"/>
      <c r="T219" s="24"/>
      <c r="U219" s="24"/>
      <c r="V219" s="24"/>
      <c r="W219" s="24"/>
      <c r="X219" s="24"/>
      <c r="Y219" s="24"/>
      <c r="Z219" s="24"/>
      <c r="AA219" s="24"/>
      <c r="AB219" s="24"/>
      <c r="AC219" s="24"/>
      <c r="AD219" s="639"/>
      <c r="AE219" s="639"/>
      <c r="AF219" s="639"/>
      <c r="AG219" s="639"/>
      <c r="AH219" s="639"/>
      <c r="AI219" s="639"/>
      <c r="AJ219" s="639"/>
      <c r="AK219" s="639"/>
      <c r="AL219" s="639"/>
      <c r="AM219" s="639"/>
      <c r="AN219" s="639"/>
      <c r="AO219" s="639"/>
      <c r="AP219" s="639"/>
      <c r="AQ219" s="639"/>
      <c r="AR219" s="639"/>
      <c r="AS219" s="639"/>
      <c r="AT219" s="639"/>
      <c r="AU219" s="639"/>
      <c r="AV219" s="639"/>
    </row>
    <row r="220" spans="1:48" ht="24.75" customHeight="1">
      <c r="A220" s="359"/>
      <c r="B220" s="359"/>
      <c r="C220" s="359"/>
      <c r="D220" s="359"/>
      <c r="E220" s="359"/>
      <c r="F220" s="359"/>
      <c r="G220" s="359"/>
      <c r="H220" s="24"/>
      <c r="I220" s="98"/>
      <c r="J220" s="24"/>
      <c r="K220" s="24"/>
      <c r="L220" s="24"/>
      <c r="M220" s="24"/>
      <c r="N220" s="24"/>
      <c r="O220" s="24"/>
      <c r="P220" s="24"/>
      <c r="Q220" s="24"/>
      <c r="R220" s="24"/>
      <c r="S220" s="24"/>
      <c r="T220" s="24"/>
      <c r="U220" s="24"/>
      <c r="V220" s="24"/>
      <c r="W220" s="24"/>
      <c r="X220" s="24"/>
      <c r="Y220" s="24"/>
      <c r="Z220" s="24"/>
      <c r="AA220" s="24"/>
      <c r="AB220" s="24"/>
      <c r="AC220" s="24"/>
      <c r="AD220" s="639"/>
      <c r="AE220" s="639"/>
      <c r="AF220" s="639"/>
      <c r="AG220" s="639"/>
      <c r="AH220" s="639"/>
      <c r="AI220" s="639"/>
      <c r="AJ220" s="639"/>
      <c r="AK220" s="639"/>
      <c r="AL220" s="639"/>
      <c r="AM220" s="639"/>
      <c r="AN220" s="639"/>
      <c r="AO220" s="639"/>
      <c r="AP220" s="639"/>
      <c r="AQ220" s="639"/>
      <c r="AR220" s="639"/>
      <c r="AS220" s="639"/>
      <c r="AT220" s="639"/>
      <c r="AU220" s="639"/>
      <c r="AV220" s="639"/>
    </row>
    <row r="221" spans="1:48" ht="24.75" customHeight="1">
      <c r="A221" s="359"/>
      <c r="B221" s="359"/>
      <c r="C221" s="359"/>
      <c r="D221" s="359"/>
      <c r="E221" s="359"/>
      <c r="F221" s="359"/>
      <c r="G221" s="359"/>
      <c r="H221" s="24"/>
      <c r="I221" s="98"/>
      <c r="J221" s="24"/>
      <c r="K221" s="24"/>
      <c r="L221" s="24"/>
      <c r="M221" s="24"/>
      <c r="N221" s="24"/>
      <c r="O221" s="24"/>
      <c r="P221" s="24"/>
      <c r="Q221" s="24"/>
      <c r="R221" s="24"/>
      <c r="S221" s="24"/>
      <c r="T221" s="24"/>
      <c r="U221" s="24"/>
      <c r="V221" s="24"/>
      <c r="W221" s="24"/>
      <c r="X221" s="24"/>
      <c r="Y221" s="24"/>
      <c r="Z221" s="24"/>
      <c r="AA221" s="24"/>
      <c r="AB221" s="24"/>
      <c r="AC221" s="24"/>
      <c r="AD221" s="639"/>
      <c r="AE221" s="639"/>
      <c r="AF221" s="639"/>
      <c r="AG221" s="639"/>
      <c r="AH221" s="639"/>
      <c r="AI221" s="639"/>
      <c r="AJ221" s="639"/>
      <c r="AK221" s="639"/>
      <c r="AL221" s="639"/>
      <c r="AM221" s="639"/>
      <c r="AN221" s="639"/>
      <c r="AO221" s="639"/>
      <c r="AP221" s="639"/>
      <c r="AQ221" s="639"/>
      <c r="AR221" s="639"/>
      <c r="AS221" s="639"/>
      <c r="AT221" s="639"/>
      <c r="AU221" s="639"/>
      <c r="AV221" s="639"/>
    </row>
    <row r="222" spans="1:48" ht="24.75" customHeight="1">
      <c r="A222" s="359"/>
      <c r="B222" s="359"/>
      <c r="C222" s="359"/>
      <c r="D222" s="359"/>
      <c r="E222" s="359"/>
      <c r="F222" s="359"/>
      <c r="G222" s="359"/>
      <c r="H222" s="24"/>
      <c r="I222" s="98"/>
      <c r="J222" s="24"/>
      <c r="K222" s="24"/>
      <c r="L222" s="24"/>
      <c r="M222" s="24"/>
      <c r="N222" s="24"/>
      <c r="O222" s="24"/>
      <c r="P222" s="24"/>
      <c r="Q222" s="24"/>
      <c r="R222" s="24"/>
      <c r="S222" s="24"/>
      <c r="T222" s="24"/>
      <c r="U222" s="24"/>
      <c r="V222" s="24"/>
      <c r="W222" s="24"/>
      <c r="X222" s="24"/>
      <c r="Y222" s="24"/>
      <c r="Z222" s="24"/>
      <c r="AA222" s="24"/>
      <c r="AB222" s="24"/>
      <c r="AC222" s="24"/>
      <c r="AD222" s="639"/>
      <c r="AE222" s="639"/>
      <c r="AF222" s="639"/>
      <c r="AG222" s="639"/>
      <c r="AH222" s="639"/>
      <c r="AI222" s="639"/>
      <c r="AJ222" s="639"/>
      <c r="AK222" s="639"/>
      <c r="AL222" s="639"/>
      <c r="AM222" s="639"/>
      <c r="AN222" s="639"/>
      <c r="AO222" s="639"/>
      <c r="AP222" s="639"/>
      <c r="AQ222" s="639"/>
      <c r="AR222" s="639"/>
      <c r="AS222" s="639"/>
      <c r="AT222" s="639"/>
      <c r="AU222" s="639"/>
      <c r="AV222" s="639"/>
    </row>
    <row r="223" spans="1:48" ht="24.75" customHeight="1">
      <c r="A223" s="359"/>
      <c r="B223" s="359"/>
      <c r="C223" s="359"/>
      <c r="D223" s="359"/>
      <c r="E223" s="359"/>
      <c r="F223" s="359"/>
      <c r="G223" s="359"/>
      <c r="H223" s="24"/>
      <c r="I223" s="98"/>
      <c r="J223" s="24"/>
      <c r="K223" s="24"/>
      <c r="L223" s="24"/>
      <c r="M223" s="24"/>
      <c r="N223" s="24"/>
      <c r="O223" s="24"/>
      <c r="P223" s="24"/>
      <c r="Q223" s="24"/>
      <c r="R223" s="24"/>
      <c r="S223" s="24"/>
      <c r="T223" s="24"/>
      <c r="U223" s="24"/>
      <c r="V223" s="24"/>
      <c r="W223" s="24"/>
      <c r="X223" s="24"/>
      <c r="Y223" s="24"/>
      <c r="Z223" s="24"/>
      <c r="AA223" s="24"/>
      <c r="AB223" s="24"/>
      <c r="AC223" s="24"/>
      <c r="AD223" s="639"/>
      <c r="AE223" s="639"/>
      <c r="AF223" s="639"/>
      <c r="AG223" s="639"/>
      <c r="AH223" s="639"/>
      <c r="AI223" s="639"/>
      <c r="AJ223" s="639"/>
      <c r="AK223" s="639"/>
      <c r="AL223" s="639"/>
      <c r="AM223" s="639"/>
      <c r="AN223" s="639"/>
      <c r="AO223" s="639"/>
      <c r="AP223" s="639"/>
      <c r="AQ223" s="639"/>
      <c r="AR223" s="639"/>
      <c r="AS223" s="639"/>
      <c r="AT223" s="639"/>
      <c r="AU223" s="639"/>
      <c r="AV223" s="639"/>
    </row>
    <row r="224" spans="1:48" ht="24.75" customHeight="1">
      <c r="A224" s="359"/>
      <c r="B224" s="359"/>
      <c r="C224" s="359"/>
      <c r="D224" s="359"/>
      <c r="E224" s="359"/>
      <c r="F224" s="359"/>
      <c r="G224" s="359"/>
      <c r="H224" s="24"/>
      <c r="I224" s="98"/>
      <c r="J224" s="24"/>
      <c r="K224" s="24"/>
      <c r="L224" s="24"/>
      <c r="M224" s="24"/>
      <c r="N224" s="24"/>
      <c r="O224" s="24"/>
      <c r="P224" s="24"/>
      <c r="Q224" s="24"/>
      <c r="R224" s="24"/>
      <c r="S224" s="24"/>
      <c r="T224" s="24"/>
      <c r="U224" s="24"/>
      <c r="V224" s="24"/>
      <c r="W224" s="24"/>
      <c r="X224" s="24"/>
      <c r="Y224" s="24"/>
      <c r="Z224" s="24"/>
      <c r="AA224" s="24"/>
      <c r="AB224" s="24"/>
      <c r="AC224" s="24"/>
      <c r="AD224" s="639"/>
      <c r="AE224" s="639"/>
      <c r="AF224" s="639"/>
      <c r="AG224" s="639"/>
      <c r="AH224" s="639"/>
      <c r="AI224" s="639"/>
      <c r="AJ224" s="639"/>
      <c r="AK224" s="639"/>
      <c r="AL224" s="639"/>
      <c r="AM224" s="639"/>
      <c r="AN224" s="639"/>
      <c r="AO224" s="639"/>
      <c r="AP224" s="639"/>
      <c r="AQ224" s="639"/>
      <c r="AR224" s="639"/>
      <c r="AS224" s="639"/>
      <c r="AT224" s="639"/>
      <c r="AU224" s="639"/>
      <c r="AV224" s="639"/>
    </row>
    <row r="225" spans="1:48" ht="24.75" customHeight="1">
      <c r="A225" s="359"/>
      <c r="B225" s="359"/>
      <c r="C225" s="359"/>
      <c r="D225" s="359"/>
      <c r="E225" s="359"/>
      <c r="F225" s="359"/>
      <c r="G225" s="359"/>
      <c r="H225" s="24"/>
      <c r="I225" s="98"/>
      <c r="J225" s="24"/>
      <c r="K225" s="24"/>
      <c r="L225" s="24"/>
      <c r="M225" s="24"/>
      <c r="N225" s="24"/>
      <c r="O225" s="24"/>
      <c r="P225" s="24"/>
      <c r="Q225" s="24"/>
      <c r="R225" s="24"/>
      <c r="S225" s="24"/>
      <c r="T225" s="24"/>
      <c r="U225" s="24"/>
      <c r="V225" s="24"/>
      <c r="W225" s="24"/>
      <c r="X225" s="24"/>
      <c r="Y225" s="24"/>
      <c r="Z225" s="24"/>
      <c r="AA225" s="24"/>
      <c r="AB225" s="24"/>
      <c r="AC225" s="24"/>
      <c r="AD225" s="639"/>
      <c r="AE225" s="639"/>
      <c r="AF225" s="639"/>
      <c r="AG225" s="639"/>
      <c r="AH225" s="639"/>
      <c r="AI225" s="639"/>
      <c r="AJ225" s="639"/>
      <c r="AK225" s="639"/>
      <c r="AL225" s="639"/>
      <c r="AM225" s="639"/>
      <c r="AN225" s="639"/>
      <c r="AO225" s="639"/>
      <c r="AP225" s="639"/>
      <c r="AQ225" s="639"/>
      <c r="AR225" s="639"/>
      <c r="AS225" s="639"/>
      <c r="AT225" s="639"/>
      <c r="AU225" s="639"/>
      <c r="AV225" s="639"/>
    </row>
    <row r="226" spans="1:48" ht="24.75" customHeight="1">
      <c r="A226" s="359"/>
      <c r="B226" s="359"/>
      <c r="C226" s="359"/>
      <c r="D226" s="359"/>
      <c r="E226" s="359"/>
      <c r="F226" s="359"/>
      <c r="G226" s="359"/>
      <c r="H226" s="24"/>
      <c r="I226" s="98"/>
      <c r="J226" s="24"/>
      <c r="K226" s="24"/>
      <c r="L226" s="24"/>
      <c r="M226" s="24"/>
      <c r="N226" s="24"/>
      <c r="O226" s="24"/>
      <c r="P226" s="24"/>
      <c r="Q226" s="24"/>
      <c r="R226" s="24"/>
      <c r="S226" s="24"/>
      <c r="T226" s="24"/>
      <c r="U226" s="24"/>
      <c r="V226" s="24"/>
      <c r="W226" s="24"/>
      <c r="X226" s="24"/>
      <c r="Y226" s="24"/>
      <c r="Z226" s="24"/>
      <c r="AA226" s="24"/>
      <c r="AB226" s="24"/>
      <c r="AC226" s="24"/>
      <c r="AD226" s="639"/>
      <c r="AE226" s="639"/>
      <c r="AF226" s="639"/>
      <c r="AG226" s="639"/>
      <c r="AH226" s="639"/>
      <c r="AI226" s="639"/>
      <c r="AJ226" s="639"/>
      <c r="AK226" s="639"/>
      <c r="AL226" s="639"/>
      <c r="AM226" s="639"/>
      <c r="AN226" s="639"/>
      <c r="AO226" s="639"/>
      <c r="AP226" s="639"/>
      <c r="AQ226" s="639"/>
      <c r="AR226" s="639"/>
      <c r="AS226" s="639"/>
      <c r="AT226" s="639"/>
      <c r="AU226" s="639"/>
      <c r="AV226" s="639"/>
    </row>
    <row r="227" spans="1:48" ht="24.75" customHeight="1">
      <c r="A227" s="359"/>
      <c r="B227" s="359"/>
      <c r="C227" s="359"/>
      <c r="D227" s="359"/>
      <c r="E227" s="359"/>
      <c r="F227" s="359"/>
      <c r="G227" s="359"/>
      <c r="H227" s="24"/>
      <c r="I227" s="98"/>
      <c r="J227" s="24"/>
      <c r="K227" s="24"/>
      <c r="L227" s="24"/>
      <c r="M227" s="24"/>
      <c r="N227" s="24"/>
      <c r="O227" s="24"/>
      <c r="P227" s="24"/>
      <c r="Q227" s="24"/>
      <c r="R227" s="24"/>
      <c r="S227" s="24"/>
      <c r="T227" s="24"/>
      <c r="U227" s="24"/>
      <c r="V227" s="24"/>
      <c r="W227" s="24"/>
      <c r="X227" s="24"/>
      <c r="Y227" s="24"/>
      <c r="Z227" s="24"/>
      <c r="AA227" s="24"/>
      <c r="AB227" s="24"/>
      <c r="AC227" s="24"/>
      <c r="AD227" s="639"/>
      <c r="AE227" s="639"/>
      <c r="AF227" s="639"/>
      <c r="AG227" s="639"/>
      <c r="AH227" s="639"/>
      <c r="AI227" s="639"/>
      <c r="AJ227" s="639"/>
      <c r="AK227" s="639"/>
      <c r="AL227" s="639"/>
      <c r="AM227" s="639"/>
      <c r="AN227" s="639"/>
      <c r="AO227" s="639"/>
      <c r="AP227" s="639"/>
      <c r="AQ227" s="639"/>
      <c r="AR227" s="639"/>
      <c r="AS227" s="639"/>
      <c r="AT227" s="639"/>
      <c r="AU227" s="639"/>
      <c r="AV227" s="639"/>
    </row>
    <row r="228" spans="1:48" ht="24.75" customHeight="1">
      <c r="A228" s="359"/>
      <c r="B228" s="359"/>
      <c r="C228" s="359"/>
      <c r="D228" s="359"/>
      <c r="E228" s="359"/>
      <c r="F228" s="359"/>
      <c r="G228" s="359"/>
      <c r="H228" s="24"/>
      <c r="I228" s="98"/>
      <c r="J228" s="24"/>
      <c r="K228" s="24"/>
      <c r="L228" s="24"/>
      <c r="M228" s="24"/>
      <c r="N228" s="24"/>
      <c r="O228" s="24"/>
      <c r="P228" s="24"/>
      <c r="Q228" s="24"/>
      <c r="R228" s="24"/>
      <c r="S228" s="24"/>
      <c r="T228" s="24"/>
      <c r="U228" s="24"/>
      <c r="V228" s="24"/>
      <c r="W228" s="24"/>
      <c r="X228" s="24"/>
      <c r="Y228" s="24"/>
      <c r="Z228" s="24"/>
      <c r="AA228" s="24"/>
      <c r="AB228" s="24"/>
      <c r="AC228" s="24"/>
      <c r="AD228" s="639"/>
      <c r="AE228" s="639"/>
      <c r="AF228" s="639"/>
      <c r="AG228" s="639"/>
      <c r="AH228" s="639"/>
      <c r="AI228" s="639"/>
      <c r="AJ228" s="639"/>
      <c r="AK228" s="639"/>
      <c r="AL228" s="639"/>
      <c r="AM228" s="639"/>
      <c r="AN228" s="639"/>
      <c r="AO228" s="639"/>
      <c r="AP228" s="639"/>
      <c r="AQ228" s="639"/>
      <c r="AR228" s="639"/>
      <c r="AS228" s="639"/>
      <c r="AT228" s="639"/>
      <c r="AU228" s="639"/>
      <c r="AV228" s="639"/>
    </row>
    <row r="229" spans="1:48" ht="24.75" customHeight="1">
      <c r="A229" s="359"/>
      <c r="B229" s="359"/>
      <c r="C229" s="359"/>
      <c r="D229" s="359"/>
      <c r="E229" s="359"/>
      <c r="F229" s="359"/>
      <c r="G229" s="359"/>
      <c r="H229" s="24"/>
      <c r="I229" s="98"/>
      <c r="J229" s="24"/>
      <c r="K229" s="24"/>
      <c r="L229" s="24"/>
      <c r="M229" s="24"/>
      <c r="N229" s="24"/>
      <c r="O229" s="24"/>
      <c r="P229" s="24"/>
      <c r="Q229" s="24"/>
      <c r="R229" s="24"/>
      <c r="S229" s="24"/>
      <c r="T229" s="24"/>
      <c r="U229" s="24"/>
      <c r="V229" s="24"/>
      <c r="W229" s="24"/>
      <c r="X229" s="24"/>
      <c r="Y229" s="24"/>
      <c r="Z229" s="24"/>
      <c r="AA229" s="24"/>
      <c r="AB229" s="24"/>
      <c r="AC229" s="24"/>
      <c r="AD229" s="639"/>
      <c r="AE229" s="639"/>
      <c r="AF229" s="639"/>
      <c r="AG229" s="639"/>
      <c r="AH229" s="639"/>
      <c r="AI229" s="639"/>
      <c r="AJ229" s="639"/>
      <c r="AK229" s="639"/>
      <c r="AL229" s="639"/>
      <c r="AM229" s="639"/>
      <c r="AN229" s="639"/>
      <c r="AO229" s="639"/>
      <c r="AP229" s="639"/>
      <c r="AQ229" s="639"/>
      <c r="AR229" s="639"/>
      <c r="AS229" s="639"/>
      <c r="AT229" s="639"/>
      <c r="AU229" s="639"/>
      <c r="AV229" s="639"/>
    </row>
    <row r="230" spans="1:48" ht="24.75" customHeight="1">
      <c r="A230" s="359"/>
      <c r="B230" s="359"/>
      <c r="C230" s="359"/>
      <c r="D230" s="359"/>
      <c r="E230" s="359"/>
      <c r="F230" s="359"/>
      <c r="G230" s="359"/>
      <c r="H230" s="24"/>
      <c r="I230" s="98"/>
      <c r="J230" s="24"/>
      <c r="K230" s="24"/>
      <c r="L230" s="24"/>
      <c r="M230" s="24"/>
      <c r="N230" s="24"/>
      <c r="O230" s="24"/>
      <c r="P230" s="24"/>
      <c r="Q230" s="24"/>
      <c r="R230" s="24"/>
      <c r="S230" s="24"/>
      <c r="T230" s="24"/>
      <c r="U230" s="24"/>
      <c r="V230" s="24"/>
      <c r="W230" s="24"/>
      <c r="X230" s="24"/>
      <c r="Y230" s="24"/>
      <c r="Z230" s="24"/>
      <c r="AA230" s="24"/>
      <c r="AB230" s="24"/>
      <c r="AC230" s="24"/>
      <c r="AD230" s="639"/>
      <c r="AE230" s="639"/>
      <c r="AF230" s="639"/>
      <c r="AG230" s="639"/>
      <c r="AH230" s="639"/>
      <c r="AI230" s="639"/>
      <c r="AJ230" s="639"/>
      <c r="AK230" s="639"/>
      <c r="AL230" s="639"/>
      <c r="AM230" s="639"/>
      <c r="AN230" s="639"/>
      <c r="AO230" s="639"/>
      <c r="AP230" s="639"/>
      <c r="AQ230" s="639"/>
      <c r="AR230" s="639"/>
      <c r="AS230" s="639"/>
      <c r="AT230" s="639"/>
      <c r="AU230" s="639"/>
      <c r="AV230" s="639"/>
    </row>
    <row r="231" spans="1:48" ht="24.75" customHeight="1">
      <c r="A231" s="359"/>
      <c r="B231" s="359"/>
      <c r="C231" s="359"/>
      <c r="D231" s="359"/>
      <c r="E231" s="359"/>
      <c r="F231" s="359"/>
      <c r="G231" s="359"/>
      <c r="H231" s="24"/>
      <c r="I231" s="98"/>
      <c r="J231" s="24"/>
      <c r="K231" s="24"/>
      <c r="L231" s="24"/>
      <c r="M231" s="24"/>
      <c r="N231" s="24"/>
      <c r="O231" s="24"/>
      <c r="P231" s="24"/>
      <c r="Q231" s="24"/>
      <c r="R231" s="24"/>
      <c r="S231" s="24"/>
      <c r="T231" s="24"/>
      <c r="U231" s="24"/>
      <c r="V231" s="24"/>
      <c r="W231" s="24"/>
      <c r="X231" s="24"/>
      <c r="Y231" s="24"/>
      <c r="Z231" s="24"/>
      <c r="AA231" s="24"/>
      <c r="AB231" s="24"/>
      <c r="AC231" s="24"/>
      <c r="AD231" s="639"/>
      <c r="AE231" s="639"/>
      <c r="AF231" s="639"/>
      <c r="AG231" s="639"/>
      <c r="AH231" s="639"/>
      <c r="AI231" s="639"/>
      <c r="AJ231" s="639"/>
      <c r="AK231" s="639"/>
      <c r="AL231" s="639"/>
      <c r="AM231" s="639"/>
      <c r="AN231" s="639"/>
      <c r="AO231" s="639"/>
      <c r="AP231" s="639"/>
      <c r="AQ231" s="639"/>
      <c r="AR231" s="639"/>
      <c r="AS231" s="639"/>
      <c r="AT231" s="639"/>
      <c r="AU231" s="639"/>
      <c r="AV231" s="639"/>
    </row>
    <row r="232" spans="1:48" ht="24.75" customHeight="1">
      <c r="A232" s="359"/>
      <c r="B232" s="359"/>
      <c r="C232" s="359"/>
      <c r="D232" s="359"/>
      <c r="E232" s="359"/>
      <c r="F232" s="359"/>
      <c r="G232" s="359"/>
      <c r="H232" s="24"/>
      <c r="I232" s="98"/>
      <c r="J232" s="24"/>
      <c r="K232" s="24"/>
      <c r="L232" s="24"/>
      <c r="M232" s="24"/>
      <c r="N232" s="24"/>
      <c r="O232" s="24"/>
      <c r="P232" s="24"/>
      <c r="Q232" s="24"/>
      <c r="R232" s="24"/>
      <c r="S232" s="24"/>
      <c r="T232" s="24"/>
      <c r="U232" s="24"/>
      <c r="V232" s="24"/>
      <c r="W232" s="24"/>
      <c r="X232" s="24"/>
      <c r="Y232" s="24"/>
      <c r="Z232" s="24"/>
      <c r="AA232" s="24"/>
      <c r="AB232" s="24"/>
      <c r="AC232" s="24"/>
      <c r="AD232" s="639"/>
      <c r="AE232" s="639"/>
      <c r="AF232" s="639"/>
      <c r="AG232" s="639"/>
      <c r="AH232" s="639"/>
      <c r="AI232" s="639"/>
      <c r="AJ232" s="639"/>
      <c r="AK232" s="639"/>
      <c r="AL232" s="639"/>
      <c r="AM232" s="639"/>
      <c r="AN232" s="639"/>
      <c r="AO232" s="639"/>
      <c r="AP232" s="639"/>
      <c r="AQ232" s="639"/>
      <c r="AR232" s="639"/>
      <c r="AS232" s="639"/>
      <c r="AT232" s="639"/>
      <c r="AU232" s="639"/>
      <c r="AV232" s="639"/>
    </row>
    <row r="233" spans="1:48" ht="24.75" customHeight="1">
      <c r="A233" s="359"/>
      <c r="B233" s="359"/>
      <c r="C233" s="359"/>
      <c r="D233" s="359"/>
      <c r="E233" s="359"/>
      <c r="F233" s="359"/>
      <c r="G233" s="359"/>
      <c r="H233" s="24"/>
      <c r="I233" s="98"/>
      <c r="J233" s="24"/>
      <c r="K233" s="24"/>
      <c r="L233" s="24"/>
      <c r="M233" s="24"/>
      <c r="N233" s="24"/>
      <c r="O233" s="24"/>
      <c r="P233" s="24"/>
      <c r="Q233" s="24"/>
      <c r="R233" s="24"/>
      <c r="S233" s="24"/>
      <c r="T233" s="24"/>
      <c r="U233" s="24"/>
      <c r="V233" s="24"/>
      <c r="W233" s="24"/>
      <c r="X233" s="24"/>
      <c r="Y233" s="24"/>
      <c r="Z233" s="24"/>
      <c r="AA233" s="24"/>
      <c r="AB233" s="24"/>
      <c r="AC233" s="24"/>
      <c r="AD233" s="639"/>
      <c r="AE233" s="639"/>
      <c r="AF233" s="639"/>
      <c r="AG233" s="639"/>
      <c r="AH233" s="639"/>
      <c r="AI233" s="639"/>
      <c r="AJ233" s="639"/>
      <c r="AK233" s="639"/>
      <c r="AL233" s="639"/>
      <c r="AM233" s="639"/>
      <c r="AN233" s="639"/>
      <c r="AO233" s="639"/>
      <c r="AP233" s="639"/>
      <c r="AQ233" s="639"/>
      <c r="AR233" s="639"/>
      <c r="AS233" s="639"/>
      <c r="AT233" s="639"/>
      <c r="AU233" s="639"/>
      <c r="AV233" s="639"/>
    </row>
    <row r="234" spans="1:48" ht="24.75" customHeight="1">
      <c r="A234" s="359"/>
      <c r="B234" s="359"/>
      <c r="C234" s="359"/>
      <c r="D234" s="359"/>
      <c r="E234" s="359"/>
      <c r="F234" s="359"/>
      <c r="G234" s="359"/>
      <c r="H234" s="24"/>
      <c r="I234" s="98"/>
      <c r="J234" s="24"/>
      <c r="K234" s="24"/>
      <c r="L234" s="24"/>
      <c r="M234" s="24"/>
      <c r="N234" s="24"/>
      <c r="O234" s="24"/>
      <c r="P234" s="24"/>
      <c r="Q234" s="24"/>
      <c r="R234" s="24"/>
      <c r="S234" s="24"/>
      <c r="T234" s="24"/>
      <c r="U234" s="24"/>
      <c r="V234" s="24"/>
      <c r="W234" s="24"/>
      <c r="X234" s="24"/>
      <c r="Y234" s="24"/>
      <c r="Z234" s="24"/>
      <c r="AA234" s="24"/>
      <c r="AB234" s="24"/>
      <c r="AC234" s="24"/>
      <c r="AD234" s="639"/>
      <c r="AE234" s="639"/>
      <c r="AF234" s="639"/>
      <c r="AG234" s="639"/>
      <c r="AH234" s="639"/>
      <c r="AI234" s="639"/>
      <c r="AJ234" s="639"/>
      <c r="AK234" s="639"/>
      <c r="AL234" s="639"/>
      <c r="AM234" s="639"/>
      <c r="AN234" s="639"/>
      <c r="AO234" s="639"/>
      <c r="AP234" s="639"/>
      <c r="AQ234" s="639"/>
      <c r="AR234" s="639"/>
      <c r="AS234" s="639"/>
      <c r="AT234" s="639"/>
      <c r="AU234" s="639"/>
      <c r="AV234" s="639"/>
    </row>
    <row r="235" spans="1:48" ht="24.75" customHeight="1">
      <c r="A235" s="359"/>
      <c r="B235" s="359"/>
      <c r="C235" s="359"/>
      <c r="D235" s="359"/>
      <c r="E235" s="359"/>
      <c r="F235" s="359"/>
      <c r="G235" s="359"/>
      <c r="H235" s="24"/>
      <c r="I235" s="98"/>
      <c r="J235" s="24"/>
      <c r="K235" s="24"/>
      <c r="L235" s="24"/>
      <c r="M235" s="24"/>
      <c r="N235" s="24"/>
      <c r="O235" s="24"/>
      <c r="P235" s="24"/>
      <c r="Q235" s="24"/>
      <c r="R235" s="24"/>
      <c r="S235" s="24"/>
      <c r="T235" s="24"/>
      <c r="U235" s="24"/>
      <c r="V235" s="24"/>
      <c r="W235" s="24"/>
      <c r="X235" s="24"/>
      <c r="Y235" s="24"/>
      <c r="Z235" s="24"/>
      <c r="AA235" s="24"/>
      <c r="AB235" s="24"/>
      <c r="AC235" s="24"/>
      <c r="AD235" s="639"/>
      <c r="AE235" s="639"/>
      <c r="AF235" s="639"/>
      <c r="AG235" s="639"/>
      <c r="AH235" s="639"/>
      <c r="AI235" s="639"/>
      <c r="AJ235" s="639"/>
      <c r="AK235" s="639"/>
      <c r="AL235" s="639"/>
      <c r="AM235" s="639"/>
      <c r="AN235" s="639"/>
      <c r="AO235" s="639"/>
      <c r="AP235" s="639"/>
      <c r="AQ235" s="639"/>
      <c r="AR235" s="639"/>
      <c r="AS235" s="639"/>
      <c r="AT235" s="639"/>
      <c r="AU235" s="639"/>
      <c r="AV235" s="639"/>
    </row>
    <row r="236" spans="1:48" ht="24.75" customHeight="1">
      <c r="A236" s="359"/>
      <c r="B236" s="359"/>
      <c r="C236" s="359"/>
      <c r="D236" s="359"/>
      <c r="E236" s="359"/>
      <c r="F236" s="359"/>
      <c r="G236" s="359"/>
      <c r="H236" s="24"/>
      <c r="I236" s="98"/>
      <c r="J236" s="24"/>
      <c r="K236" s="24"/>
      <c r="L236" s="24"/>
      <c r="M236" s="24"/>
      <c r="N236" s="24"/>
      <c r="O236" s="24"/>
      <c r="P236" s="24"/>
      <c r="Q236" s="24"/>
      <c r="R236" s="24"/>
      <c r="S236" s="24"/>
      <c r="T236" s="24"/>
      <c r="U236" s="24"/>
      <c r="V236" s="24"/>
      <c r="W236" s="24"/>
      <c r="X236" s="24"/>
      <c r="Y236" s="24"/>
      <c r="Z236" s="24"/>
      <c r="AA236" s="24"/>
      <c r="AB236" s="24"/>
      <c r="AC236" s="24"/>
      <c r="AD236" s="639"/>
      <c r="AE236" s="639"/>
      <c r="AF236" s="639"/>
      <c r="AG236" s="639"/>
      <c r="AH236" s="639"/>
      <c r="AI236" s="639"/>
      <c r="AJ236" s="639"/>
      <c r="AK236" s="639"/>
      <c r="AL236" s="639"/>
      <c r="AM236" s="639"/>
      <c r="AN236" s="639"/>
      <c r="AO236" s="639"/>
      <c r="AP236" s="639"/>
      <c r="AQ236" s="639"/>
      <c r="AR236" s="639"/>
      <c r="AS236" s="639"/>
      <c r="AT236" s="639"/>
      <c r="AU236" s="639"/>
      <c r="AV236" s="639"/>
    </row>
    <row r="237" spans="1:48" ht="24.75" customHeight="1">
      <c r="A237" s="359"/>
      <c r="B237" s="359"/>
      <c r="C237" s="359"/>
      <c r="D237" s="359"/>
      <c r="E237" s="359"/>
      <c r="F237" s="359"/>
      <c r="G237" s="359"/>
      <c r="H237" s="24"/>
      <c r="I237" s="98"/>
      <c r="J237" s="24"/>
      <c r="K237" s="24"/>
      <c r="L237" s="24"/>
      <c r="M237" s="24"/>
      <c r="N237" s="24"/>
      <c r="O237" s="24"/>
      <c r="P237" s="24"/>
      <c r="Q237" s="24"/>
      <c r="R237" s="24"/>
      <c r="S237" s="24"/>
      <c r="T237" s="24"/>
      <c r="U237" s="24"/>
      <c r="V237" s="24"/>
      <c r="W237" s="24"/>
      <c r="X237" s="24"/>
      <c r="Y237" s="24"/>
      <c r="Z237" s="24"/>
      <c r="AA237" s="24"/>
      <c r="AB237" s="24"/>
      <c r="AC237" s="24"/>
      <c r="AD237" s="639"/>
      <c r="AE237" s="639"/>
      <c r="AF237" s="639"/>
      <c r="AG237" s="639"/>
      <c r="AH237" s="639"/>
      <c r="AI237" s="639"/>
      <c r="AJ237" s="639"/>
      <c r="AK237" s="639"/>
      <c r="AL237" s="639"/>
      <c r="AM237" s="639"/>
      <c r="AN237" s="639"/>
      <c r="AO237" s="639"/>
      <c r="AP237" s="639"/>
      <c r="AQ237" s="639"/>
      <c r="AR237" s="639"/>
      <c r="AS237" s="639"/>
      <c r="AT237" s="639"/>
      <c r="AU237" s="639"/>
      <c r="AV237" s="639"/>
    </row>
    <row r="238" spans="1:48" ht="24.75" customHeight="1">
      <c r="A238" s="359"/>
      <c r="B238" s="359"/>
      <c r="C238" s="359"/>
      <c r="D238" s="359"/>
      <c r="E238" s="359"/>
      <c r="F238" s="359"/>
      <c r="G238" s="359"/>
      <c r="H238" s="24"/>
      <c r="I238" s="98"/>
      <c r="J238" s="24"/>
      <c r="K238" s="24"/>
      <c r="L238" s="24"/>
      <c r="M238" s="24"/>
      <c r="N238" s="24"/>
      <c r="O238" s="24"/>
      <c r="P238" s="24"/>
      <c r="Q238" s="24"/>
      <c r="R238" s="24"/>
      <c r="S238" s="24"/>
      <c r="T238" s="24"/>
      <c r="U238" s="24"/>
      <c r="V238" s="24"/>
      <c r="W238" s="24"/>
      <c r="X238" s="24"/>
      <c r="Y238" s="24"/>
      <c r="Z238" s="24"/>
      <c r="AA238" s="24"/>
      <c r="AB238" s="24"/>
      <c r="AC238" s="24"/>
      <c r="AD238" s="639"/>
      <c r="AE238" s="639"/>
      <c r="AF238" s="639"/>
      <c r="AG238" s="639"/>
      <c r="AH238" s="639"/>
      <c r="AI238" s="639"/>
      <c r="AJ238" s="639"/>
      <c r="AK238" s="639"/>
      <c r="AL238" s="639"/>
      <c r="AM238" s="639"/>
      <c r="AN238" s="639"/>
      <c r="AO238" s="639"/>
      <c r="AP238" s="639"/>
      <c r="AQ238" s="639"/>
      <c r="AR238" s="639"/>
      <c r="AS238" s="639"/>
      <c r="AT238" s="639"/>
      <c r="AU238" s="639"/>
      <c r="AV238" s="639"/>
    </row>
    <row r="239" spans="1:48" ht="24.75" customHeight="1">
      <c r="A239" s="359"/>
      <c r="B239" s="359"/>
      <c r="C239" s="359"/>
      <c r="D239" s="359"/>
      <c r="E239" s="359"/>
      <c r="F239" s="359"/>
      <c r="G239" s="359"/>
      <c r="H239" s="24"/>
      <c r="I239" s="98"/>
      <c r="J239" s="24"/>
      <c r="K239" s="24"/>
      <c r="L239" s="24"/>
      <c r="M239" s="24"/>
      <c r="N239" s="24"/>
      <c r="O239" s="24"/>
      <c r="P239" s="24"/>
      <c r="Q239" s="24"/>
      <c r="R239" s="24"/>
      <c r="S239" s="24"/>
      <c r="T239" s="24"/>
      <c r="U239" s="24"/>
      <c r="V239" s="24"/>
      <c r="W239" s="24"/>
      <c r="X239" s="24"/>
      <c r="Y239" s="24"/>
      <c r="Z239" s="24"/>
      <c r="AA239" s="24"/>
      <c r="AB239" s="24"/>
      <c r="AC239" s="24"/>
      <c r="AD239" s="639"/>
      <c r="AE239" s="639"/>
      <c r="AF239" s="639"/>
      <c r="AG239" s="639"/>
      <c r="AH239" s="639"/>
      <c r="AI239" s="639"/>
      <c r="AJ239" s="639"/>
      <c r="AK239" s="639"/>
      <c r="AL239" s="639"/>
      <c r="AM239" s="639"/>
      <c r="AN239" s="639"/>
      <c r="AO239" s="639"/>
      <c r="AP239" s="639"/>
      <c r="AQ239" s="639"/>
      <c r="AR239" s="639"/>
      <c r="AS239" s="639"/>
      <c r="AT239" s="639"/>
      <c r="AU239" s="639"/>
      <c r="AV239" s="639"/>
    </row>
    <row r="240" spans="1:48" ht="24.75" customHeight="1">
      <c r="A240" s="359"/>
      <c r="B240" s="359"/>
      <c r="C240" s="359"/>
      <c r="D240" s="359"/>
      <c r="E240" s="359"/>
      <c r="F240" s="359"/>
      <c r="G240" s="359"/>
      <c r="H240" s="24"/>
      <c r="I240" s="98"/>
      <c r="J240" s="24"/>
      <c r="K240" s="24"/>
      <c r="L240" s="24"/>
      <c r="M240" s="24"/>
      <c r="N240" s="24"/>
      <c r="O240" s="24"/>
      <c r="P240" s="24"/>
      <c r="Q240" s="24"/>
      <c r="R240" s="24"/>
      <c r="S240" s="24"/>
      <c r="T240" s="24"/>
      <c r="U240" s="24"/>
      <c r="V240" s="24"/>
      <c r="W240" s="24"/>
      <c r="X240" s="24"/>
      <c r="Y240" s="24"/>
      <c r="Z240" s="24"/>
      <c r="AA240" s="24"/>
      <c r="AB240" s="24"/>
      <c r="AC240" s="24"/>
      <c r="AD240" s="639"/>
      <c r="AE240" s="639"/>
      <c r="AF240" s="639"/>
      <c r="AG240" s="639"/>
      <c r="AH240" s="639"/>
      <c r="AI240" s="639"/>
      <c r="AJ240" s="639"/>
      <c r="AK240" s="639"/>
      <c r="AL240" s="639"/>
      <c r="AM240" s="639"/>
      <c r="AN240" s="639"/>
      <c r="AO240" s="639"/>
      <c r="AP240" s="639"/>
      <c r="AQ240" s="639"/>
      <c r="AR240" s="639"/>
      <c r="AS240" s="639"/>
      <c r="AT240" s="639"/>
      <c r="AU240" s="639"/>
      <c r="AV240" s="639"/>
    </row>
    <row r="241" spans="1:48" ht="24.75" customHeight="1">
      <c r="A241" s="359"/>
      <c r="B241" s="359"/>
      <c r="C241" s="359"/>
      <c r="D241" s="359"/>
      <c r="E241" s="359"/>
      <c r="F241" s="359"/>
      <c r="G241" s="359"/>
      <c r="H241" s="24"/>
      <c r="I241" s="98"/>
      <c r="J241" s="24"/>
      <c r="K241" s="24"/>
      <c r="L241" s="24"/>
      <c r="M241" s="24"/>
      <c r="N241" s="24"/>
      <c r="O241" s="24"/>
      <c r="P241" s="24"/>
      <c r="Q241" s="24"/>
      <c r="R241" s="24"/>
      <c r="S241" s="24"/>
      <c r="T241" s="24"/>
      <c r="U241" s="24"/>
      <c r="V241" s="24"/>
      <c r="W241" s="24"/>
      <c r="X241" s="24"/>
      <c r="Y241" s="24"/>
      <c r="Z241" s="24"/>
      <c r="AA241" s="24"/>
      <c r="AB241" s="24"/>
      <c r="AC241" s="24"/>
      <c r="AD241" s="639"/>
      <c r="AE241" s="639"/>
      <c r="AF241" s="639"/>
      <c r="AG241" s="639"/>
      <c r="AH241" s="639"/>
      <c r="AI241" s="639"/>
      <c r="AJ241" s="639"/>
      <c r="AK241" s="639"/>
      <c r="AL241" s="639"/>
      <c r="AM241" s="639"/>
      <c r="AN241" s="639"/>
      <c r="AO241" s="639"/>
      <c r="AP241" s="639"/>
      <c r="AQ241" s="639"/>
      <c r="AR241" s="639"/>
      <c r="AS241" s="639"/>
      <c r="AT241" s="639"/>
      <c r="AU241" s="639"/>
      <c r="AV241" s="639"/>
    </row>
    <row r="242" spans="1:48" ht="24.75" customHeight="1">
      <c r="A242" s="359"/>
      <c r="B242" s="359"/>
      <c r="C242" s="359"/>
      <c r="D242" s="359"/>
      <c r="E242" s="359"/>
      <c r="F242" s="359"/>
      <c r="G242" s="359"/>
      <c r="H242" s="24"/>
      <c r="I242" s="98"/>
      <c r="J242" s="24"/>
      <c r="K242" s="24"/>
      <c r="L242" s="24"/>
      <c r="M242" s="24"/>
      <c r="N242" s="24"/>
      <c r="O242" s="24"/>
      <c r="P242" s="24"/>
      <c r="Q242" s="24"/>
      <c r="R242" s="24"/>
      <c r="S242" s="24"/>
      <c r="T242" s="24"/>
      <c r="U242" s="24"/>
      <c r="V242" s="24"/>
      <c r="W242" s="24"/>
      <c r="X242" s="24"/>
      <c r="Y242" s="24"/>
      <c r="Z242" s="24"/>
      <c r="AA242" s="24"/>
      <c r="AB242" s="24"/>
      <c r="AC242" s="24"/>
      <c r="AD242" s="639"/>
      <c r="AE242" s="639"/>
      <c r="AF242" s="639"/>
      <c r="AG242" s="639"/>
      <c r="AH242" s="639"/>
      <c r="AI242" s="639"/>
      <c r="AJ242" s="639"/>
      <c r="AK242" s="639"/>
      <c r="AL242" s="639"/>
      <c r="AM242" s="639"/>
      <c r="AN242" s="639"/>
      <c r="AO242" s="639"/>
      <c r="AP242" s="639"/>
      <c r="AQ242" s="639"/>
      <c r="AR242" s="639"/>
      <c r="AS242" s="639"/>
      <c r="AT242" s="639"/>
      <c r="AU242" s="639"/>
      <c r="AV242" s="639"/>
    </row>
    <row r="243" spans="1:48" ht="24.75" customHeight="1">
      <c r="A243" s="359"/>
      <c r="B243" s="359"/>
      <c r="C243" s="359"/>
      <c r="D243" s="359"/>
      <c r="E243" s="359"/>
      <c r="F243" s="359"/>
      <c r="G243" s="359"/>
      <c r="H243" s="24"/>
      <c r="I243" s="98"/>
      <c r="J243" s="24"/>
      <c r="K243" s="24"/>
      <c r="L243" s="24"/>
      <c r="M243" s="24"/>
      <c r="N243" s="24"/>
      <c r="O243" s="24"/>
      <c r="P243" s="24"/>
      <c r="Q243" s="24"/>
      <c r="R243" s="24"/>
      <c r="S243" s="24"/>
      <c r="T243" s="24"/>
      <c r="U243" s="24"/>
      <c r="V243" s="24"/>
      <c r="W243" s="24"/>
      <c r="X243" s="24"/>
      <c r="Y243" s="24"/>
      <c r="Z243" s="24"/>
      <c r="AA243" s="24"/>
      <c r="AB243" s="24"/>
      <c r="AC243" s="24"/>
      <c r="AD243" s="639"/>
      <c r="AE243" s="639"/>
      <c r="AF243" s="639"/>
      <c r="AG243" s="639"/>
      <c r="AH243" s="639"/>
      <c r="AI243" s="639"/>
      <c r="AJ243" s="639"/>
      <c r="AK243" s="639"/>
      <c r="AL243" s="639"/>
      <c r="AM243" s="639"/>
      <c r="AN243" s="639"/>
      <c r="AO243" s="639"/>
      <c r="AP243" s="639"/>
      <c r="AQ243" s="639"/>
      <c r="AR243" s="639"/>
      <c r="AS243" s="639"/>
      <c r="AT243" s="639"/>
      <c r="AU243" s="639"/>
      <c r="AV243" s="639"/>
    </row>
    <row r="244" spans="1:48" ht="24.75" customHeight="1">
      <c r="A244" s="359"/>
      <c r="B244" s="359"/>
      <c r="C244" s="359"/>
      <c r="D244" s="359"/>
      <c r="E244" s="359"/>
      <c r="F244" s="359"/>
      <c r="G244" s="359"/>
      <c r="H244" s="24"/>
      <c r="I244" s="98"/>
      <c r="J244" s="24"/>
      <c r="K244" s="24"/>
      <c r="L244" s="24"/>
      <c r="M244" s="24"/>
      <c r="N244" s="24"/>
      <c r="O244" s="24"/>
      <c r="P244" s="24"/>
      <c r="Q244" s="24"/>
      <c r="R244" s="24"/>
      <c r="S244" s="24"/>
      <c r="T244" s="24"/>
      <c r="U244" s="24"/>
      <c r="V244" s="24"/>
      <c r="W244" s="24"/>
      <c r="X244" s="24"/>
      <c r="Y244" s="24"/>
      <c r="Z244" s="24"/>
      <c r="AA244" s="24"/>
      <c r="AB244" s="24"/>
      <c r="AC244" s="24"/>
      <c r="AD244" s="639"/>
      <c r="AE244" s="639"/>
      <c r="AF244" s="639"/>
      <c r="AG244" s="639"/>
      <c r="AH244" s="639"/>
      <c r="AI244" s="639"/>
      <c r="AJ244" s="639"/>
      <c r="AK244" s="639"/>
      <c r="AL244" s="639"/>
      <c r="AM244" s="639"/>
      <c r="AN244" s="639"/>
      <c r="AO244" s="639"/>
      <c r="AP244" s="639"/>
      <c r="AQ244" s="639"/>
      <c r="AR244" s="639"/>
      <c r="AS244" s="639"/>
      <c r="AT244" s="639"/>
      <c r="AU244" s="639"/>
      <c r="AV244" s="639"/>
    </row>
    <row r="245" spans="1:48" ht="24.75" customHeight="1">
      <c r="A245" s="359"/>
      <c r="B245" s="359"/>
      <c r="C245" s="359"/>
      <c r="D245" s="359"/>
      <c r="E245" s="359"/>
      <c r="F245" s="359"/>
      <c r="G245" s="359"/>
      <c r="H245" s="24"/>
      <c r="I245" s="98"/>
      <c r="J245" s="24"/>
      <c r="K245" s="24"/>
      <c r="L245" s="24"/>
      <c r="M245" s="24"/>
      <c r="N245" s="24"/>
      <c r="O245" s="24"/>
      <c r="P245" s="24"/>
      <c r="Q245" s="24"/>
      <c r="R245" s="24"/>
      <c r="S245" s="24"/>
      <c r="T245" s="24"/>
      <c r="U245" s="24"/>
      <c r="V245" s="24"/>
      <c r="W245" s="24"/>
      <c r="X245" s="24"/>
      <c r="Y245" s="24"/>
      <c r="Z245" s="24"/>
      <c r="AA245" s="24"/>
      <c r="AB245" s="24"/>
      <c r="AC245" s="24"/>
      <c r="AD245" s="639"/>
      <c r="AE245" s="639"/>
      <c r="AF245" s="639"/>
      <c r="AG245" s="639"/>
      <c r="AH245" s="639"/>
      <c r="AI245" s="639"/>
      <c r="AJ245" s="639"/>
      <c r="AK245" s="639"/>
      <c r="AL245" s="639"/>
      <c r="AM245" s="639"/>
      <c r="AN245" s="639"/>
      <c r="AO245" s="639"/>
      <c r="AP245" s="639"/>
      <c r="AQ245" s="639"/>
      <c r="AR245" s="639"/>
      <c r="AS245" s="639"/>
      <c r="AT245" s="639"/>
      <c r="AU245" s="639"/>
      <c r="AV245" s="639"/>
    </row>
    <row r="246" spans="1:48" ht="24.75" customHeight="1">
      <c r="A246" s="359"/>
      <c r="B246" s="359"/>
      <c r="C246" s="359"/>
      <c r="D246" s="359"/>
      <c r="E246" s="359"/>
      <c r="F246" s="359"/>
      <c r="G246" s="359"/>
      <c r="H246" s="24"/>
      <c r="I246" s="98"/>
      <c r="J246" s="24"/>
      <c r="K246" s="24"/>
      <c r="L246" s="24"/>
      <c r="M246" s="24"/>
      <c r="N246" s="24"/>
      <c r="O246" s="24"/>
      <c r="P246" s="24"/>
      <c r="Q246" s="24"/>
      <c r="R246" s="24"/>
      <c r="S246" s="24"/>
      <c r="T246" s="24"/>
      <c r="U246" s="24"/>
      <c r="V246" s="24"/>
      <c r="W246" s="24"/>
      <c r="X246" s="24"/>
      <c r="Y246" s="24"/>
      <c r="Z246" s="24"/>
      <c r="AA246" s="24"/>
      <c r="AB246" s="24"/>
      <c r="AC246" s="24"/>
      <c r="AD246" s="639"/>
      <c r="AE246" s="639"/>
      <c r="AF246" s="639"/>
      <c r="AG246" s="639"/>
      <c r="AH246" s="639"/>
      <c r="AI246" s="639"/>
      <c r="AJ246" s="639"/>
      <c r="AK246" s="639"/>
      <c r="AL246" s="639"/>
      <c r="AM246" s="639"/>
      <c r="AN246" s="639"/>
      <c r="AO246" s="639"/>
      <c r="AP246" s="639"/>
      <c r="AQ246" s="639"/>
      <c r="AR246" s="639"/>
      <c r="AS246" s="639"/>
      <c r="AT246" s="639"/>
      <c r="AU246" s="639"/>
      <c r="AV246" s="639"/>
    </row>
    <row r="247" spans="1:48" ht="24.75" customHeight="1">
      <c r="A247" s="359"/>
      <c r="B247" s="359"/>
      <c r="C247" s="359"/>
      <c r="D247" s="359"/>
      <c r="E247" s="359"/>
      <c r="F247" s="359"/>
      <c r="G247" s="359"/>
      <c r="H247" s="24"/>
      <c r="I247" s="98"/>
      <c r="J247" s="24"/>
      <c r="K247" s="24"/>
      <c r="L247" s="24"/>
      <c r="M247" s="24"/>
      <c r="N247" s="24"/>
      <c r="O247" s="24"/>
      <c r="P247" s="24"/>
      <c r="Q247" s="24"/>
      <c r="R247" s="24"/>
      <c r="S247" s="24"/>
      <c r="T247" s="24"/>
      <c r="U247" s="24"/>
      <c r="V247" s="24"/>
      <c r="W247" s="24"/>
      <c r="X247" s="24"/>
      <c r="Y247" s="24"/>
      <c r="Z247" s="24"/>
      <c r="AA247" s="24"/>
      <c r="AB247" s="24"/>
      <c r="AC247" s="24"/>
      <c r="AD247" s="639"/>
      <c r="AE247" s="639"/>
      <c r="AF247" s="639"/>
      <c r="AG247" s="639"/>
      <c r="AH247" s="639"/>
      <c r="AI247" s="639"/>
      <c r="AJ247" s="639"/>
      <c r="AK247" s="639"/>
      <c r="AL247" s="639"/>
      <c r="AM247" s="639"/>
      <c r="AN247" s="639"/>
      <c r="AO247" s="639"/>
      <c r="AP247" s="639"/>
      <c r="AQ247" s="639"/>
      <c r="AR247" s="639"/>
      <c r="AS247" s="639"/>
      <c r="AT247" s="639"/>
      <c r="AU247" s="639"/>
      <c r="AV247" s="639"/>
    </row>
    <row r="248" spans="1:48" ht="24.75" customHeight="1">
      <c r="A248" s="359"/>
      <c r="B248" s="359"/>
      <c r="C248" s="359"/>
      <c r="D248" s="359"/>
      <c r="E248" s="359"/>
      <c r="F248" s="359"/>
      <c r="G248" s="359"/>
      <c r="H248" s="24"/>
      <c r="I248" s="98"/>
      <c r="J248" s="24"/>
      <c r="K248" s="24"/>
      <c r="L248" s="24"/>
      <c r="M248" s="24"/>
      <c r="N248" s="24"/>
      <c r="O248" s="24"/>
      <c r="P248" s="24"/>
      <c r="Q248" s="24"/>
      <c r="R248" s="24"/>
      <c r="S248" s="24"/>
      <c r="T248" s="24"/>
      <c r="U248" s="24"/>
      <c r="V248" s="24"/>
      <c r="W248" s="24"/>
      <c r="X248" s="24"/>
      <c r="Y248" s="24"/>
      <c r="Z248" s="24"/>
      <c r="AA248" s="24"/>
      <c r="AB248" s="24"/>
      <c r="AC248" s="24"/>
      <c r="AD248" s="639"/>
      <c r="AE248" s="639"/>
      <c r="AF248" s="639"/>
      <c r="AG248" s="639"/>
      <c r="AH248" s="639"/>
      <c r="AI248" s="639"/>
      <c r="AJ248" s="639"/>
      <c r="AK248" s="639"/>
      <c r="AL248" s="639"/>
      <c r="AM248" s="639"/>
      <c r="AN248" s="639"/>
      <c r="AO248" s="639"/>
      <c r="AP248" s="639"/>
      <c r="AQ248" s="639"/>
      <c r="AR248" s="639"/>
      <c r="AS248" s="639"/>
      <c r="AT248" s="639"/>
      <c r="AU248" s="639"/>
      <c r="AV248" s="639"/>
    </row>
    <row r="249" spans="1:48" ht="24.75" customHeight="1">
      <c r="A249" s="359"/>
      <c r="B249" s="359"/>
      <c r="C249" s="359"/>
      <c r="D249" s="359"/>
      <c r="E249" s="359"/>
      <c r="F249" s="359"/>
      <c r="G249" s="359"/>
      <c r="H249" s="24"/>
      <c r="I249" s="98"/>
      <c r="J249" s="24"/>
      <c r="K249" s="24"/>
      <c r="L249" s="24"/>
      <c r="M249" s="24"/>
      <c r="N249" s="24"/>
      <c r="O249" s="24"/>
      <c r="P249" s="24"/>
      <c r="Q249" s="24"/>
      <c r="R249" s="24"/>
      <c r="S249" s="24"/>
      <c r="T249" s="24"/>
      <c r="U249" s="24"/>
      <c r="V249" s="24"/>
      <c r="W249" s="24"/>
      <c r="X249" s="24"/>
      <c r="Y249" s="24"/>
      <c r="Z249" s="24"/>
      <c r="AA249" s="24"/>
      <c r="AB249" s="24"/>
      <c r="AC249" s="24"/>
      <c r="AD249" s="639"/>
      <c r="AE249" s="639"/>
      <c r="AF249" s="639"/>
      <c r="AG249" s="639"/>
      <c r="AH249" s="639"/>
      <c r="AI249" s="639"/>
      <c r="AJ249" s="639"/>
      <c r="AK249" s="639"/>
      <c r="AL249" s="639"/>
      <c r="AM249" s="639"/>
      <c r="AN249" s="639"/>
      <c r="AO249" s="639"/>
      <c r="AP249" s="639"/>
      <c r="AQ249" s="639"/>
      <c r="AR249" s="639"/>
      <c r="AS249" s="639"/>
      <c r="AT249" s="639"/>
      <c r="AU249" s="639"/>
      <c r="AV249" s="639"/>
    </row>
    <row r="250" spans="1:48" ht="24.75" customHeight="1">
      <c r="A250" s="359"/>
      <c r="B250" s="359"/>
      <c r="C250" s="359"/>
      <c r="D250" s="359"/>
      <c r="E250" s="359"/>
      <c r="F250" s="359"/>
      <c r="G250" s="359"/>
      <c r="H250" s="24"/>
      <c r="I250" s="98"/>
      <c r="J250" s="24"/>
      <c r="K250" s="24"/>
      <c r="L250" s="24"/>
      <c r="M250" s="24"/>
      <c r="N250" s="24"/>
      <c r="O250" s="24"/>
      <c r="P250" s="24"/>
      <c r="Q250" s="24"/>
      <c r="R250" s="24"/>
      <c r="S250" s="24"/>
      <c r="T250" s="24"/>
      <c r="U250" s="24"/>
      <c r="V250" s="24"/>
      <c r="W250" s="24"/>
      <c r="X250" s="24"/>
      <c r="Y250" s="24"/>
      <c r="Z250" s="24"/>
      <c r="AA250" s="24"/>
      <c r="AB250" s="24"/>
      <c r="AC250" s="24"/>
      <c r="AD250" s="639"/>
      <c r="AE250" s="639"/>
      <c r="AF250" s="639"/>
      <c r="AG250" s="639"/>
      <c r="AH250" s="639"/>
      <c r="AI250" s="639"/>
      <c r="AJ250" s="639"/>
      <c r="AK250" s="639"/>
      <c r="AL250" s="639"/>
      <c r="AM250" s="639"/>
      <c r="AN250" s="639"/>
      <c r="AO250" s="639"/>
      <c r="AP250" s="639"/>
      <c r="AQ250" s="639"/>
      <c r="AR250" s="639"/>
      <c r="AS250" s="639"/>
      <c r="AT250" s="639"/>
      <c r="AU250" s="639"/>
      <c r="AV250" s="639"/>
    </row>
    <row r="251" spans="1:48" ht="24.75" customHeight="1">
      <c r="A251" s="359"/>
      <c r="B251" s="359"/>
      <c r="C251" s="359"/>
      <c r="D251" s="359"/>
      <c r="E251" s="359"/>
      <c r="F251" s="359"/>
      <c r="G251" s="359"/>
      <c r="H251" s="24"/>
      <c r="I251" s="98"/>
      <c r="J251" s="24"/>
      <c r="K251" s="24"/>
      <c r="L251" s="24"/>
      <c r="M251" s="24"/>
      <c r="N251" s="24"/>
      <c r="O251" s="24"/>
      <c r="P251" s="24"/>
      <c r="Q251" s="24"/>
      <c r="R251" s="24"/>
      <c r="S251" s="24"/>
      <c r="T251" s="24"/>
      <c r="U251" s="24"/>
      <c r="V251" s="24"/>
      <c r="W251" s="24"/>
      <c r="X251" s="24"/>
      <c r="Y251" s="24"/>
      <c r="Z251" s="24"/>
      <c r="AA251" s="24"/>
      <c r="AB251" s="24"/>
      <c r="AC251" s="24"/>
      <c r="AD251" s="639"/>
      <c r="AE251" s="639"/>
      <c r="AF251" s="639"/>
      <c r="AG251" s="639"/>
      <c r="AH251" s="639"/>
      <c r="AI251" s="639"/>
      <c r="AJ251" s="639"/>
      <c r="AK251" s="639"/>
      <c r="AL251" s="639"/>
      <c r="AM251" s="639"/>
      <c r="AN251" s="639"/>
      <c r="AO251" s="639"/>
      <c r="AP251" s="639"/>
      <c r="AQ251" s="639"/>
      <c r="AR251" s="639"/>
      <c r="AS251" s="639"/>
      <c r="AT251" s="639"/>
      <c r="AU251" s="639"/>
      <c r="AV251" s="639"/>
    </row>
    <row r="252" spans="1:48" ht="24.75" customHeight="1">
      <c r="A252" s="359"/>
      <c r="B252" s="359"/>
      <c r="C252" s="359"/>
      <c r="D252" s="359"/>
      <c r="E252" s="359"/>
      <c r="F252" s="359"/>
      <c r="G252" s="359"/>
      <c r="H252" s="24"/>
      <c r="I252" s="98"/>
      <c r="J252" s="24"/>
      <c r="K252" s="24"/>
      <c r="L252" s="24"/>
      <c r="M252" s="24"/>
      <c r="N252" s="24"/>
      <c r="O252" s="24"/>
      <c r="P252" s="24"/>
      <c r="Q252" s="24"/>
      <c r="R252" s="24"/>
      <c r="S252" s="24"/>
      <c r="T252" s="24"/>
      <c r="U252" s="24"/>
      <c r="V252" s="24"/>
      <c r="W252" s="24"/>
      <c r="X252" s="24"/>
      <c r="Y252" s="24"/>
      <c r="Z252" s="24"/>
      <c r="AA252" s="24"/>
      <c r="AB252" s="24"/>
      <c r="AC252" s="24"/>
      <c r="AD252" s="639"/>
      <c r="AE252" s="639"/>
      <c r="AF252" s="639"/>
      <c r="AG252" s="639"/>
      <c r="AH252" s="639"/>
      <c r="AI252" s="639"/>
      <c r="AJ252" s="639"/>
      <c r="AK252" s="639"/>
      <c r="AL252" s="639"/>
      <c r="AM252" s="639"/>
      <c r="AN252" s="639"/>
      <c r="AO252" s="639"/>
      <c r="AP252" s="639"/>
      <c r="AQ252" s="639"/>
      <c r="AR252" s="639"/>
      <c r="AS252" s="639"/>
      <c r="AT252" s="639"/>
      <c r="AU252" s="639"/>
      <c r="AV252" s="639"/>
    </row>
    <row r="253" spans="1:48" ht="24.75" customHeight="1">
      <c r="A253" s="359"/>
      <c r="B253" s="359"/>
      <c r="C253" s="359"/>
      <c r="D253" s="359"/>
      <c r="E253" s="359"/>
      <c r="F253" s="359"/>
      <c r="G253" s="359"/>
      <c r="H253" s="24"/>
      <c r="I253" s="98"/>
      <c r="J253" s="24"/>
      <c r="K253" s="24"/>
      <c r="L253" s="24"/>
      <c r="M253" s="24"/>
      <c r="N253" s="24"/>
      <c r="O253" s="24"/>
      <c r="P253" s="24"/>
      <c r="Q253" s="24"/>
      <c r="R253" s="24"/>
      <c r="S253" s="24"/>
      <c r="T253" s="24"/>
      <c r="U253" s="24"/>
      <c r="V253" s="24"/>
      <c r="W253" s="24"/>
      <c r="X253" s="24"/>
      <c r="Y253" s="24"/>
      <c r="Z253" s="24"/>
      <c r="AA253" s="24"/>
      <c r="AB253" s="24"/>
      <c r="AC253" s="24"/>
      <c r="AD253" s="639"/>
      <c r="AE253" s="639"/>
      <c r="AF253" s="639"/>
      <c r="AG253" s="639"/>
      <c r="AH253" s="639"/>
      <c r="AI253" s="639"/>
      <c r="AJ253" s="639"/>
      <c r="AK253" s="639"/>
      <c r="AL253" s="639"/>
      <c r="AM253" s="639"/>
      <c r="AN253" s="639"/>
      <c r="AO253" s="639"/>
      <c r="AP253" s="639"/>
      <c r="AQ253" s="639"/>
      <c r="AR253" s="639"/>
      <c r="AS253" s="639"/>
      <c r="AT253" s="639"/>
      <c r="AU253" s="639"/>
      <c r="AV253" s="639"/>
    </row>
    <row r="254" spans="1:48" ht="24.75" customHeight="1">
      <c r="A254" s="359"/>
      <c r="B254" s="359"/>
      <c r="C254" s="359"/>
      <c r="D254" s="359"/>
      <c r="E254" s="359"/>
      <c r="F254" s="359"/>
      <c r="G254" s="359"/>
      <c r="H254" s="24"/>
      <c r="I254" s="98"/>
      <c r="J254" s="24"/>
      <c r="K254" s="24"/>
      <c r="L254" s="24"/>
      <c r="M254" s="24"/>
      <c r="N254" s="24"/>
      <c r="O254" s="24"/>
      <c r="P254" s="24"/>
      <c r="Q254" s="24"/>
      <c r="R254" s="24"/>
      <c r="S254" s="24"/>
      <c r="T254" s="24"/>
      <c r="U254" s="24"/>
      <c r="V254" s="24"/>
      <c r="W254" s="24"/>
      <c r="X254" s="24"/>
      <c r="Y254" s="24"/>
      <c r="Z254" s="24"/>
      <c r="AA254" s="24"/>
      <c r="AB254" s="24"/>
      <c r="AC254" s="24"/>
      <c r="AD254" s="639"/>
      <c r="AE254" s="639"/>
      <c r="AF254" s="639"/>
      <c r="AG254" s="639"/>
      <c r="AH254" s="639"/>
      <c r="AI254" s="639"/>
      <c r="AJ254" s="639"/>
      <c r="AK254" s="639"/>
      <c r="AL254" s="639"/>
      <c r="AM254" s="639"/>
      <c r="AN254" s="639"/>
      <c r="AO254" s="639"/>
      <c r="AP254" s="639"/>
      <c r="AQ254" s="639"/>
      <c r="AR254" s="639"/>
      <c r="AS254" s="639"/>
      <c r="AT254" s="639"/>
      <c r="AU254" s="639"/>
      <c r="AV254" s="639"/>
    </row>
    <row r="255" spans="1:48" ht="24.75" customHeight="1">
      <c r="A255" s="359"/>
      <c r="B255" s="359"/>
      <c r="C255" s="359"/>
      <c r="D255" s="359"/>
      <c r="E255" s="359"/>
      <c r="F255" s="359"/>
      <c r="G255" s="359"/>
      <c r="H255" s="24"/>
      <c r="I255" s="98"/>
      <c r="J255" s="24"/>
      <c r="K255" s="24"/>
      <c r="L255" s="24"/>
      <c r="M255" s="24"/>
      <c r="N255" s="24"/>
      <c r="O255" s="24"/>
      <c r="P255" s="24"/>
      <c r="Q255" s="24"/>
      <c r="R255" s="24"/>
      <c r="S255" s="24"/>
      <c r="T255" s="24"/>
      <c r="U255" s="24"/>
      <c r="V255" s="24"/>
      <c r="W255" s="24"/>
      <c r="X255" s="24"/>
      <c r="Y255" s="24"/>
      <c r="Z255" s="24"/>
      <c r="AA255" s="24"/>
      <c r="AB255" s="24"/>
      <c r="AC255" s="24"/>
      <c r="AD255" s="639"/>
      <c r="AE255" s="639"/>
      <c r="AF255" s="639"/>
      <c r="AG255" s="639"/>
      <c r="AH255" s="639"/>
      <c r="AI255" s="639"/>
      <c r="AJ255" s="639"/>
      <c r="AK255" s="639"/>
      <c r="AL255" s="639"/>
      <c r="AM255" s="639"/>
      <c r="AN255" s="639"/>
      <c r="AO255" s="639"/>
      <c r="AP255" s="639"/>
      <c r="AQ255" s="639"/>
      <c r="AR255" s="639"/>
      <c r="AS255" s="639"/>
      <c r="AT255" s="639"/>
      <c r="AU255" s="639"/>
      <c r="AV255" s="639"/>
    </row>
    <row r="256" spans="1:48" ht="24.75" customHeight="1">
      <c r="A256" s="359"/>
      <c r="B256" s="359"/>
      <c r="C256" s="359"/>
      <c r="D256" s="359"/>
      <c r="E256" s="359"/>
      <c r="F256" s="359"/>
      <c r="G256" s="359"/>
      <c r="H256" s="24"/>
      <c r="I256" s="98"/>
      <c r="J256" s="24"/>
      <c r="K256" s="24"/>
      <c r="L256" s="24"/>
      <c r="M256" s="24"/>
      <c r="N256" s="24"/>
      <c r="O256" s="24"/>
      <c r="P256" s="24"/>
      <c r="Q256" s="24"/>
      <c r="R256" s="24"/>
      <c r="S256" s="24"/>
      <c r="T256" s="24"/>
      <c r="U256" s="24"/>
      <c r="V256" s="24"/>
      <c r="W256" s="24"/>
      <c r="X256" s="24"/>
      <c r="Y256" s="24"/>
      <c r="Z256" s="24"/>
      <c r="AA256" s="24"/>
      <c r="AB256" s="24"/>
      <c r="AC256" s="24"/>
      <c r="AD256" s="639"/>
      <c r="AE256" s="639"/>
      <c r="AF256" s="639"/>
      <c r="AG256" s="639"/>
      <c r="AH256" s="639"/>
      <c r="AI256" s="639"/>
      <c r="AJ256" s="639"/>
      <c r="AK256" s="639"/>
      <c r="AL256" s="639"/>
      <c r="AM256" s="639"/>
      <c r="AN256" s="639"/>
      <c r="AO256" s="639"/>
      <c r="AP256" s="639"/>
      <c r="AQ256" s="639"/>
      <c r="AR256" s="639"/>
      <c r="AS256" s="639"/>
      <c r="AT256" s="639"/>
      <c r="AU256" s="639"/>
      <c r="AV256" s="639"/>
    </row>
    <row r="257" spans="1:48" ht="24.75" customHeight="1">
      <c r="A257" s="359"/>
      <c r="B257" s="359"/>
      <c r="C257" s="359"/>
      <c r="D257" s="359"/>
      <c r="E257" s="359"/>
      <c r="F257" s="359"/>
      <c r="G257" s="359"/>
      <c r="H257" s="24"/>
      <c r="I257" s="98"/>
      <c r="J257" s="24"/>
      <c r="K257" s="24"/>
      <c r="L257" s="24"/>
      <c r="M257" s="24"/>
      <c r="N257" s="24"/>
      <c r="O257" s="24"/>
      <c r="P257" s="24"/>
      <c r="Q257" s="24"/>
      <c r="R257" s="24"/>
      <c r="S257" s="24"/>
      <c r="T257" s="24"/>
      <c r="U257" s="24"/>
      <c r="V257" s="24"/>
      <c r="W257" s="24"/>
      <c r="X257" s="24"/>
      <c r="Y257" s="24"/>
      <c r="Z257" s="24"/>
      <c r="AA257" s="24"/>
      <c r="AB257" s="24"/>
      <c r="AC257" s="24"/>
      <c r="AD257" s="639"/>
      <c r="AE257" s="639"/>
      <c r="AF257" s="639"/>
      <c r="AG257" s="639"/>
      <c r="AH257" s="639"/>
      <c r="AI257" s="639"/>
      <c r="AJ257" s="639"/>
      <c r="AK257" s="639"/>
      <c r="AL257" s="639"/>
      <c r="AM257" s="639"/>
      <c r="AN257" s="639"/>
      <c r="AO257" s="639"/>
      <c r="AP257" s="639"/>
      <c r="AQ257" s="639"/>
      <c r="AR257" s="639"/>
      <c r="AS257" s="639"/>
      <c r="AT257" s="639"/>
      <c r="AU257" s="639"/>
      <c r="AV257" s="639"/>
    </row>
    <row r="258" spans="1:48" ht="24.75" customHeight="1">
      <c r="A258" s="359"/>
      <c r="B258" s="359"/>
      <c r="C258" s="359"/>
      <c r="D258" s="359"/>
      <c r="E258" s="359"/>
      <c r="F258" s="359"/>
      <c r="G258" s="359"/>
      <c r="H258" s="24"/>
      <c r="I258" s="98"/>
      <c r="J258" s="24"/>
      <c r="K258" s="24"/>
      <c r="L258" s="24"/>
      <c r="M258" s="24"/>
      <c r="N258" s="24"/>
      <c r="O258" s="24"/>
      <c r="P258" s="24"/>
      <c r="Q258" s="24"/>
      <c r="R258" s="24"/>
      <c r="S258" s="24"/>
      <c r="T258" s="24"/>
      <c r="U258" s="24"/>
      <c r="V258" s="24"/>
      <c r="W258" s="24"/>
      <c r="X258" s="24"/>
      <c r="Y258" s="24"/>
      <c r="Z258" s="24"/>
      <c r="AA258" s="24"/>
      <c r="AB258" s="24"/>
      <c r="AC258" s="24"/>
      <c r="AD258" s="639"/>
      <c r="AE258" s="639"/>
      <c r="AF258" s="639"/>
      <c r="AG258" s="639"/>
      <c r="AH258" s="639"/>
      <c r="AI258" s="639"/>
      <c r="AJ258" s="639"/>
      <c r="AK258" s="639"/>
      <c r="AL258" s="639"/>
      <c r="AM258" s="639"/>
      <c r="AN258" s="639"/>
      <c r="AO258" s="639"/>
      <c r="AP258" s="639"/>
      <c r="AQ258" s="639"/>
      <c r="AR258" s="639"/>
      <c r="AS258" s="639"/>
      <c r="AT258" s="639"/>
      <c r="AU258" s="639"/>
      <c r="AV258" s="639"/>
    </row>
    <row r="259" spans="1:48" ht="24.75" customHeight="1">
      <c r="A259" s="359"/>
      <c r="B259" s="359"/>
      <c r="C259" s="359"/>
      <c r="D259" s="359"/>
      <c r="E259" s="359"/>
      <c r="F259" s="359"/>
      <c r="G259" s="359"/>
      <c r="H259" s="24"/>
      <c r="I259" s="98"/>
      <c r="J259" s="24"/>
      <c r="K259" s="24"/>
      <c r="L259" s="24"/>
      <c r="M259" s="24"/>
      <c r="N259" s="24"/>
      <c r="O259" s="24"/>
      <c r="P259" s="24"/>
      <c r="Q259" s="24"/>
      <c r="R259" s="24"/>
      <c r="S259" s="24"/>
      <c r="T259" s="24"/>
      <c r="U259" s="24"/>
      <c r="V259" s="24"/>
      <c r="W259" s="24"/>
      <c r="X259" s="24"/>
      <c r="Y259" s="24"/>
      <c r="Z259" s="24"/>
      <c r="AA259" s="24"/>
      <c r="AB259" s="24"/>
      <c r="AC259" s="24"/>
      <c r="AD259" s="639"/>
      <c r="AE259" s="639"/>
      <c r="AF259" s="639"/>
      <c r="AG259" s="639"/>
      <c r="AH259" s="639"/>
      <c r="AI259" s="639"/>
      <c r="AJ259" s="639"/>
      <c r="AK259" s="639"/>
      <c r="AL259" s="639"/>
      <c r="AM259" s="639"/>
      <c r="AN259" s="639"/>
      <c r="AO259" s="639"/>
      <c r="AP259" s="639"/>
      <c r="AQ259" s="639"/>
      <c r="AR259" s="639"/>
      <c r="AS259" s="639"/>
      <c r="AT259" s="639"/>
      <c r="AU259" s="639"/>
      <c r="AV259" s="639"/>
    </row>
    <row r="260" spans="1:48" ht="24.75" customHeight="1">
      <c r="A260" s="359"/>
      <c r="B260" s="359"/>
      <c r="C260" s="359"/>
      <c r="D260" s="359"/>
      <c r="E260" s="359"/>
      <c r="F260" s="359"/>
      <c r="G260" s="359"/>
      <c r="H260" s="24"/>
      <c r="I260" s="98"/>
      <c r="J260" s="24"/>
      <c r="K260" s="24"/>
      <c r="L260" s="24"/>
      <c r="M260" s="24"/>
      <c r="N260" s="24"/>
      <c r="O260" s="24"/>
      <c r="P260" s="24"/>
      <c r="Q260" s="24"/>
      <c r="R260" s="24"/>
      <c r="S260" s="24"/>
      <c r="T260" s="24"/>
      <c r="U260" s="24"/>
      <c r="V260" s="24"/>
      <c r="W260" s="24"/>
      <c r="X260" s="24"/>
      <c r="Y260" s="24"/>
      <c r="Z260" s="24"/>
      <c r="AA260" s="24"/>
      <c r="AB260" s="24"/>
      <c r="AC260" s="24"/>
      <c r="AD260" s="639"/>
      <c r="AE260" s="639"/>
      <c r="AF260" s="639"/>
      <c r="AG260" s="639"/>
      <c r="AH260" s="639"/>
      <c r="AI260" s="639"/>
      <c r="AJ260" s="639"/>
      <c r="AK260" s="639"/>
      <c r="AL260" s="639"/>
      <c r="AM260" s="639"/>
      <c r="AN260" s="639"/>
      <c r="AO260" s="639"/>
      <c r="AP260" s="639"/>
      <c r="AQ260" s="639"/>
      <c r="AR260" s="639"/>
      <c r="AS260" s="639"/>
      <c r="AT260" s="639"/>
      <c r="AU260" s="639"/>
      <c r="AV260" s="639"/>
    </row>
    <row r="261" spans="1:48" ht="24.75" customHeight="1">
      <c r="A261" s="359"/>
      <c r="B261" s="359"/>
      <c r="C261" s="359"/>
      <c r="D261" s="359"/>
      <c r="E261" s="359"/>
      <c r="F261" s="359"/>
      <c r="G261" s="359"/>
      <c r="H261" s="24"/>
      <c r="I261" s="98"/>
      <c r="J261" s="24"/>
      <c r="K261" s="24"/>
      <c r="L261" s="24"/>
      <c r="M261" s="24"/>
      <c r="N261" s="24"/>
      <c r="O261" s="24"/>
      <c r="P261" s="24"/>
      <c r="Q261" s="24"/>
      <c r="R261" s="24"/>
      <c r="S261" s="24"/>
      <c r="T261" s="24"/>
      <c r="U261" s="24"/>
      <c r="V261" s="24"/>
      <c r="W261" s="24"/>
      <c r="X261" s="24"/>
      <c r="Y261" s="24"/>
      <c r="Z261" s="24"/>
      <c r="AA261" s="24"/>
      <c r="AB261" s="24"/>
      <c r="AC261" s="24"/>
      <c r="AD261" s="639"/>
      <c r="AE261" s="639"/>
      <c r="AF261" s="639"/>
      <c r="AG261" s="639"/>
      <c r="AH261" s="639"/>
      <c r="AI261" s="639"/>
      <c r="AJ261" s="639"/>
      <c r="AK261" s="639"/>
      <c r="AL261" s="639"/>
      <c r="AM261" s="639"/>
      <c r="AN261" s="639"/>
      <c r="AO261" s="639"/>
      <c r="AP261" s="639"/>
      <c r="AQ261" s="639"/>
      <c r="AR261" s="639"/>
      <c r="AS261" s="639"/>
      <c r="AT261" s="639"/>
      <c r="AU261" s="639"/>
      <c r="AV261" s="639"/>
    </row>
    <row r="262" spans="1:48" ht="24.75" customHeight="1">
      <c r="A262" s="359"/>
      <c r="B262" s="359"/>
      <c r="C262" s="359"/>
      <c r="D262" s="359"/>
      <c r="E262" s="359"/>
      <c r="F262" s="359"/>
      <c r="G262" s="359"/>
      <c r="H262" s="24"/>
      <c r="I262" s="98"/>
      <c r="J262" s="24"/>
      <c r="K262" s="24"/>
      <c r="L262" s="24"/>
      <c r="M262" s="24"/>
      <c r="N262" s="24"/>
      <c r="O262" s="24"/>
      <c r="P262" s="24"/>
      <c r="Q262" s="24"/>
      <c r="R262" s="24"/>
      <c r="S262" s="24"/>
      <c r="T262" s="24"/>
      <c r="U262" s="24"/>
      <c r="V262" s="24"/>
      <c r="W262" s="24"/>
      <c r="X262" s="24"/>
      <c r="Y262" s="24"/>
      <c r="Z262" s="24"/>
      <c r="AA262" s="24"/>
      <c r="AB262" s="24"/>
      <c r="AC262" s="24"/>
      <c r="AD262" s="639"/>
      <c r="AE262" s="639"/>
      <c r="AF262" s="639"/>
      <c r="AG262" s="639"/>
      <c r="AH262" s="639"/>
      <c r="AI262" s="639"/>
      <c r="AJ262" s="639"/>
      <c r="AK262" s="639"/>
      <c r="AL262" s="639"/>
      <c r="AM262" s="639"/>
      <c r="AN262" s="639"/>
      <c r="AO262" s="639"/>
      <c r="AP262" s="639"/>
      <c r="AQ262" s="639"/>
      <c r="AR262" s="639"/>
      <c r="AS262" s="639"/>
      <c r="AT262" s="639"/>
      <c r="AU262" s="639"/>
      <c r="AV262" s="639"/>
    </row>
    <row r="263" spans="1:48" ht="24.75" customHeight="1">
      <c r="A263" s="359"/>
      <c r="B263" s="359"/>
      <c r="C263" s="359"/>
      <c r="D263" s="359"/>
      <c r="E263" s="359"/>
      <c r="F263" s="359"/>
      <c r="G263" s="359"/>
      <c r="H263" s="24"/>
      <c r="I263" s="98"/>
      <c r="J263" s="24"/>
      <c r="K263" s="24"/>
      <c r="L263" s="24"/>
      <c r="M263" s="24"/>
      <c r="N263" s="24"/>
      <c r="O263" s="24"/>
      <c r="P263" s="24"/>
      <c r="Q263" s="24"/>
      <c r="R263" s="24"/>
      <c r="S263" s="24"/>
      <c r="T263" s="24"/>
      <c r="U263" s="24"/>
      <c r="V263" s="24"/>
      <c r="W263" s="24"/>
      <c r="X263" s="24"/>
      <c r="Y263" s="24"/>
      <c r="Z263" s="24"/>
      <c r="AA263" s="24"/>
      <c r="AB263" s="24"/>
      <c r="AC263" s="24"/>
      <c r="AD263" s="639"/>
      <c r="AE263" s="639"/>
      <c r="AF263" s="639"/>
      <c r="AG263" s="639"/>
      <c r="AH263" s="639"/>
      <c r="AI263" s="639"/>
      <c r="AJ263" s="639"/>
      <c r="AK263" s="639"/>
      <c r="AL263" s="639"/>
      <c r="AM263" s="639"/>
      <c r="AN263" s="639"/>
      <c r="AO263" s="639"/>
      <c r="AP263" s="639"/>
      <c r="AQ263" s="639"/>
      <c r="AR263" s="639"/>
      <c r="AS263" s="639"/>
      <c r="AT263" s="639"/>
      <c r="AU263" s="639"/>
      <c r="AV263" s="639"/>
    </row>
    <row r="264" spans="1:48" ht="24.75" customHeight="1">
      <c r="A264" s="359"/>
      <c r="B264" s="359"/>
      <c r="C264" s="359"/>
      <c r="D264" s="359"/>
      <c r="E264" s="359"/>
      <c r="F264" s="359"/>
      <c r="G264" s="359"/>
      <c r="H264" s="24"/>
      <c r="I264" s="98"/>
      <c r="J264" s="24"/>
      <c r="K264" s="24"/>
      <c r="L264" s="24"/>
      <c r="M264" s="24"/>
      <c r="N264" s="24"/>
      <c r="O264" s="24"/>
      <c r="P264" s="24"/>
      <c r="Q264" s="24"/>
      <c r="R264" s="24"/>
      <c r="S264" s="24"/>
      <c r="T264" s="24"/>
      <c r="U264" s="24"/>
      <c r="V264" s="24"/>
      <c r="W264" s="24"/>
      <c r="X264" s="24"/>
      <c r="Y264" s="24"/>
      <c r="Z264" s="24"/>
      <c r="AA264" s="24"/>
      <c r="AB264" s="24"/>
      <c r="AC264" s="24"/>
      <c r="AD264" s="639"/>
      <c r="AE264" s="639"/>
      <c r="AF264" s="639"/>
      <c r="AG264" s="639"/>
      <c r="AH264" s="639"/>
      <c r="AI264" s="639"/>
      <c r="AJ264" s="639"/>
      <c r="AK264" s="639"/>
      <c r="AL264" s="639"/>
      <c r="AM264" s="639"/>
      <c r="AN264" s="639"/>
      <c r="AO264" s="639"/>
      <c r="AP264" s="639"/>
      <c r="AQ264" s="639"/>
      <c r="AR264" s="639"/>
      <c r="AS264" s="639"/>
      <c r="AT264" s="639"/>
      <c r="AU264" s="639"/>
      <c r="AV264" s="639"/>
    </row>
    <row r="265" spans="1:48" ht="24.75" customHeight="1">
      <c r="A265" s="359"/>
      <c r="B265" s="359"/>
      <c r="C265" s="359"/>
      <c r="D265" s="359"/>
      <c r="E265" s="359"/>
      <c r="F265" s="359"/>
      <c r="G265" s="359"/>
      <c r="H265" s="24"/>
      <c r="I265" s="98"/>
      <c r="J265" s="24"/>
      <c r="K265" s="24"/>
      <c r="L265" s="24"/>
      <c r="M265" s="24"/>
      <c r="N265" s="24"/>
      <c r="O265" s="24"/>
      <c r="P265" s="24"/>
      <c r="Q265" s="24"/>
      <c r="R265" s="24"/>
      <c r="S265" s="24"/>
      <c r="T265" s="24"/>
      <c r="U265" s="24"/>
      <c r="V265" s="24"/>
      <c r="W265" s="24"/>
      <c r="X265" s="24"/>
      <c r="Y265" s="24"/>
      <c r="Z265" s="24"/>
      <c r="AA265" s="24"/>
      <c r="AB265" s="24"/>
      <c r="AC265" s="24"/>
      <c r="AD265" s="639"/>
      <c r="AE265" s="639"/>
      <c r="AF265" s="639"/>
      <c r="AG265" s="639"/>
      <c r="AH265" s="639"/>
      <c r="AI265" s="639"/>
      <c r="AJ265" s="639"/>
      <c r="AK265" s="639"/>
      <c r="AL265" s="639"/>
      <c r="AM265" s="639"/>
      <c r="AN265" s="639"/>
      <c r="AO265" s="639"/>
      <c r="AP265" s="639"/>
      <c r="AQ265" s="639"/>
      <c r="AR265" s="639"/>
      <c r="AS265" s="639"/>
      <c r="AT265" s="639"/>
      <c r="AU265" s="639"/>
      <c r="AV265" s="639"/>
    </row>
    <row r="266" spans="1:48" ht="24.75" customHeight="1">
      <c r="A266" s="359"/>
      <c r="B266" s="359"/>
      <c r="C266" s="359"/>
      <c r="D266" s="359"/>
      <c r="E266" s="359"/>
      <c r="F266" s="359"/>
      <c r="G266" s="359"/>
      <c r="H266" s="24"/>
      <c r="I266" s="98"/>
      <c r="J266" s="24"/>
      <c r="K266" s="24"/>
      <c r="L266" s="24"/>
      <c r="M266" s="24"/>
      <c r="N266" s="24"/>
      <c r="O266" s="24"/>
      <c r="P266" s="24"/>
      <c r="Q266" s="24"/>
      <c r="R266" s="24"/>
      <c r="S266" s="24"/>
      <c r="T266" s="24"/>
      <c r="U266" s="24"/>
      <c r="V266" s="24"/>
      <c r="W266" s="24"/>
      <c r="X266" s="24"/>
      <c r="Y266" s="24"/>
      <c r="Z266" s="24"/>
      <c r="AA266" s="24"/>
      <c r="AB266" s="24"/>
      <c r="AC266" s="24"/>
      <c r="AD266" s="639"/>
      <c r="AE266" s="639"/>
      <c r="AF266" s="639"/>
      <c r="AG266" s="639"/>
      <c r="AH266" s="639"/>
      <c r="AI266" s="639"/>
      <c r="AJ266" s="639"/>
      <c r="AK266" s="639"/>
      <c r="AL266" s="639"/>
      <c r="AM266" s="639"/>
      <c r="AN266" s="639"/>
      <c r="AO266" s="639"/>
      <c r="AP266" s="639"/>
      <c r="AQ266" s="639"/>
      <c r="AR266" s="639"/>
      <c r="AS266" s="639"/>
      <c r="AT266" s="639"/>
      <c r="AU266" s="639"/>
      <c r="AV266" s="639"/>
    </row>
    <row r="267" spans="1:48" ht="24.75" customHeight="1">
      <c r="A267" s="359"/>
      <c r="B267" s="359"/>
      <c r="C267" s="359"/>
      <c r="D267" s="359"/>
      <c r="E267" s="359"/>
      <c r="F267" s="359"/>
      <c r="G267" s="359"/>
      <c r="H267" s="24"/>
      <c r="I267" s="98"/>
      <c r="J267" s="24"/>
      <c r="K267" s="24"/>
      <c r="L267" s="24"/>
      <c r="M267" s="24"/>
      <c r="N267" s="24"/>
      <c r="O267" s="24"/>
      <c r="P267" s="24"/>
      <c r="Q267" s="24"/>
      <c r="R267" s="24"/>
      <c r="S267" s="24"/>
      <c r="T267" s="24"/>
      <c r="U267" s="24"/>
      <c r="V267" s="24"/>
      <c r="W267" s="24"/>
      <c r="X267" s="24"/>
      <c r="Y267" s="24"/>
      <c r="Z267" s="24"/>
      <c r="AA267" s="24"/>
      <c r="AB267" s="24"/>
      <c r="AC267" s="24"/>
      <c r="AD267" s="639"/>
      <c r="AE267" s="639"/>
      <c r="AF267" s="639"/>
      <c r="AG267" s="639"/>
      <c r="AH267" s="639"/>
      <c r="AI267" s="639"/>
      <c r="AJ267" s="639"/>
      <c r="AK267" s="639"/>
      <c r="AL267" s="639"/>
      <c r="AM267" s="639"/>
      <c r="AN267" s="639"/>
      <c r="AO267" s="639"/>
      <c r="AP267" s="639"/>
      <c r="AQ267" s="639"/>
      <c r="AR267" s="639"/>
      <c r="AS267" s="639"/>
      <c r="AT267" s="639"/>
      <c r="AU267" s="639"/>
      <c r="AV267" s="639"/>
    </row>
    <row r="268" spans="1:48" ht="24.75" customHeight="1">
      <c r="A268" s="359"/>
      <c r="B268" s="359"/>
      <c r="C268" s="359"/>
      <c r="D268" s="359"/>
      <c r="E268" s="359"/>
      <c r="F268" s="359"/>
      <c r="G268" s="359"/>
      <c r="H268" s="24"/>
      <c r="I268" s="98"/>
      <c r="J268" s="24"/>
      <c r="K268" s="24"/>
      <c r="L268" s="24"/>
      <c r="M268" s="24"/>
      <c r="N268" s="24"/>
      <c r="O268" s="24"/>
      <c r="P268" s="24"/>
      <c r="Q268" s="24"/>
      <c r="R268" s="24"/>
      <c r="S268" s="24"/>
      <c r="T268" s="24"/>
      <c r="U268" s="24"/>
      <c r="V268" s="24"/>
      <c r="W268" s="24"/>
      <c r="X268" s="24"/>
      <c r="Y268" s="24"/>
      <c r="Z268" s="24"/>
      <c r="AA268" s="24"/>
      <c r="AB268" s="24"/>
      <c r="AC268" s="24"/>
      <c r="AD268" s="639"/>
      <c r="AE268" s="639"/>
      <c r="AF268" s="639"/>
      <c r="AG268" s="639"/>
      <c r="AH268" s="639"/>
      <c r="AI268" s="639"/>
      <c r="AJ268" s="639"/>
      <c r="AK268" s="639"/>
      <c r="AL268" s="639"/>
      <c r="AM268" s="639"/>
      <c r="AN268" s="639"/>
      <c r="AO268" s="639"/>
      <c r="AP268" s="639"/>
      <c r="AQ268" s="639"/>
      <c r="AR268" s="639"/>
      <c r="AS268" s="639"/>
      <c r="AT268" s="639"/>
      <c r="AU268" s="639"/>
      <c r="AV268" s="639"/>
    </row>
    <row r="269" spans="1:48" ht="24.75" customHeight="1">
      <c r="A269" s="359"/>
      <c r="B269" s="359"/>
      <c r="C269" s="359"/>
      <c r="D269" s="359"/>
      <c r="E269" s="359"/>
      <c r="F269" s="359"/>
      <c r="G269" s="359"/>
      <c r="H269" s="24"/>
      <c r="I269" s="98"/>
      <c r="J269" s="24"/>
      <c r="K269" s="24"/>
      <c r="L269" s="24"/>
      <c r="M269" s="24"/>
      <c r="N269" s="24"/>
      <c r="O269" s="24"/>
      <c r="P269" s="24"/>
      <c r="Q269" s="24"/>
      <c r="R269" s="24"/>
      <c r="S269" s="24"/>
      <c r="T269" s="24"/>
      <c r="U269" s="24"/>
      <c r="V269" s="24"/>
      <c r="W269" s="24"/>
      <c r="X269" s="24"/>
      <c r="Y269" s="24"/>
      <c r="Z269" s="24"/>
      <c r="AA269" s="24"/>
      <c r="AB269" s="24"/>
      <c r="AC269" s="24"/>
      <c r="AD269" s="639"/>
      <c r="AE269" s="639"/>
      <c r="AF269" s="639"/>
      <c r="AG269" s="639"/>
      <c r="AH269" s="639"/>
      <c r="AI269" s="639"/>
      <c r="AJ269" s="639"/>
      <c r="AK269" s="639"/>
      <c r="AL269" s="639"/>
      <c r="AM269" s="639"/>
      <c r="AN269" s="639"/>
      <c r="AO269" s="639"/>
      <c r="AP269" s="639"/>
      <c r="AQ269" s="639"/>
      <c r="AR269" s="639"/>
      <c r="AS269" s="639"/>
      <c r="AT269" s="639"/>
      <c r="AU269" s="639"/>
      <c r="AV269" s="639"/>
    </row>
    <row r="270" spans="1:48" ht="24.75" customHeight="1">
      <c r="A270" s="359"/>
      <c r="B270" s="359"/>
      <c r="C270" s="359"/>
      <c r="D270" s="359"/>
      <c r="E270" s="359"/>
      <c r="F270" s="359"/>
      <c r="G270" s="359"/>
      <c r="H270" s="24"/>
      <c r="I270" s="98"/>
      <c r="J270" s="24"/>
      <c r="K270" s="24"/>
      <c r="L270" s="24"/>
      <c r="M270" s="24"/>
      <c r="N270" s="24"/>
      <c r="O270" s="24"/>
      <c r="P270" s="24"/>
      <c r="Q270" s="24"/>
      <c r="R270" s="24"/>
      <c r="S270" s="24"/>
      <c r="T270" s="24"/>
      <c r="U270" s="24"/>
      <c r="V270" s="24"/>
      <c r="W270" s="24"/>
      <c r="X270" s="24"/>
      <c r="Y270" s="24"/>
      <c r="Z270" s="24"/>
      <c r="AA270" s="24"/>
      <c r="AB270" s="24"/>
      <c r="AC270" s="24"/>
      <c r="AD270" s="639"/>
      <c r="AE270" s="639"/>
      <c r="AF270" s="639"/>
      <c r="AG270" s="639"/>
      <c r="AH270" s="639"/>
      <c r="AI270" s="639"/>
      <c r="AJ270" s="639"/>
      <c r="AK270" s="639"/>
      <c r="AL270" s="639"/>
      <c r="AM270" s="639"/>
      <c r="AN270" s="639"/>
      <c r="AO270" s="639"/>
      <c r="AP270" s="639"/>
      <c r="AQ270" s="639"/>
      <c r="AR270" s="639"/>
      <c r="AS270" s="639"/>
      <c r="AT270" s="639"/>
      <c r="AU270" s="639"/>
      <c r="AV270" s="639"/>
    </row>
    <row r="271" spans="1:48" ht="24.75" customHeight="1">
      <c r="A271" s="359"/>
      <c r="B271" s="359"/>
      <c r="C271" s="359"/>
      <c r="D271" s="359"/>
      <c r="E271" s="359"/>
      <c r="F271" s="359"/>
      <c r="G271" s="359"/>
      <c r="H271" s="24"/>
      <c r="I271" s="98"/>
      <c r="J271" s="24"/>
      <c r="K271" s="24"/>
      <c r="L271" s="24"/>
      <c r="M271" s="24"/>
      <c r="N271" s="24"/>
      <c r="O271" s="24"/>
      <c r="P271" s="24"/>
      <c r="Q271" s="24"/>
      <c r="R271" s="24"/>
      <c r="S271" s="24"/>
      <c r="T271" s="24"/>
      <c r="U271" s="24"/>
      <c r="V271" s="24"/>
      <c r="W271" s="24"/>
      <c r="X271" s="24"/>
      <c r="Y271" s="24"/>
      <c r="Z271" s="24"/>
      <c r="AA271" s="24"/>
      <c r="AB271" s="24"/>
      <c r="AC271" s="24"/>
      <c r="AD271" s="639"/>
      <c r="AE271" s="639"/>
      <c r="AF271" s="639"/>
      <c r="AG271" s="639"/>
      <c r="AH271" s="639"/>
      <c r="AI271" s="639"/>
      <c r="AJ271" s="639"/>
      <c r="AK271" s="639"/>
      <c r="AL271" s="639"/>
      <c r="AM271" s="639"/>
      <c r="AN271" s="639"/>
      <c r="AO271" s="639"/>
      <c r="AP271" s="639"/>
      <c r="AQ271" s="639"/>
      <c r="AR271" s="639"/>
      <c r="AS271" s="639"/>
      <c r="AT271" s="639"/>
      <c r="AU271" s="639"/>
      <c r="AV271" s="639"/>
    </row>
    <row r="272" spans="1:48" ht="24.75" customHeight="1">
      <c r="A272" s="359"/>
      <c r="B272" s="359"/>
      <c r="C272" s="359"/>
      <c r="D272" s="359"/>
      <c r="E272" s="359"/>
      <c r="F272" s="359"/>
      <c r="G272" s="359"/>
      <c r="H272" s="24"/>
      <c r="I272" s="98"/>
      <c r="J272" s="24"/>
      <c r="K272" s="24"/>
      <c r="L272" s="24"/>
      <c r="M272" s="24"/>
      <c r="N272" s="24"/>
      <c r="O272" s="24"/>
      <c r="P272" s="24"/>
      <c r="Q272" s="24"/>
      <c r="R272" s="24"/>
      <c r="S272" s="24"/>
      <c r="T272" s="24"/>
      <c r="U272" s="24"/>
      <c r="V272" s="24"/>
      <c r="W272" s="24"/>
      <c r="X272" s="24"/>
      <c r="Y272" s="24"/>
      <c r="Z272" s="24"/>
      <c r="AA272" s="24"/>
      <c r="AB272" s="24"/>
      <c r="AC272" s="24"/>
      <c r="AD272" s="639"/>
      <c r="AE272" s="639"/>
      <c r="AF272" s="639"/>
      <c r="AG272" s="639"/>
      <c r="AH272" s="639"/>
      <c r="AI272" s="639"/>
      <c r="AJ272" s="639"/>
      <c r="AK272" s="639"/>
      <c r="AL272" s="639"/>
      <c r="AM272" s="639"/>
      <c r="AN272" s="639"/>
      <c r="AO272" s="639"/>
      <c r="AP272" s="639"/>
      <c r="AQ272" s="639"/>
      <c r="AR272" s="639"/>
      <c r="AS272" s="639"/>
      <c r="AT272" s="639"/>
      <c r="AU272" s="639"/>
      <c r="AV272" s="639"/>
    </row>
    <row r="273" spans="1:48" ht="24.75" customHeight="1">
      <c r="A273" s="359"/>
      <c r="B273" s="359"/>
      <c r="C273" s="359"/>
      <c r="D273" s="359"/>
      <c r="E273" s="359"/>
      <c r="F273" s="359"/>
      <c r="G273" s="359"/>
      <c r="H273" s="24"/>
      <c r="I273" s="98"/>
      <c r="J273" s="24"/>
      <c r="K273" s="24"/>
      <c r="L273" s="24"/>
      <c r="M273" s="24"/>
      <c r="N273" s="24"/>
      <c r="O273" s="24"/>
      <c r="P273" s="24"/>
      <c r="Q273" s="24"/>
      <c r="R273" s="24"/>
      <c r="S273" s="24"/>
      <c r="T273" s="24"/>
      <c r="U273" s="24"/>
      <c r="V273" s="24"/>
      <c r="W273" s="24"/>
      <c r="X273" s="24"/>
      <c r="Y273" s="24"/>
      <c r="Z273" s="24"/>
      <c r="AA273" s="24"/>
      <c r="AB273" s="24"/>
      <c r="AC273" s="24"/>
      <c r="AD273" s="639"/>
      <c r="AE273" s="639"/>
      <c r="AF273" s="639"/>
      <c r="AG273" s="639"/>
      <c r="AH273" s="639"/>
      <c r="AI273" s="639"/>
      <c r="AJ273" s="639"/>
      <c r="AK273" s="639"/>
      <c r="AL273" s="639"/>
      <c r="AM273" s="639"/>
      <c r="AN273" s="639"/>
      <c r="AO273" s="639"/>
      <c r="AP273" s="639"/>
      <c r="AQ273" s="639"/>
      <c r="AR273" s="639"/>
      <c r="AS273" s="639"/>
      <c r="AT273" s="639"/>
      <c r="AU273" s="639"/>
      <c r="AV273" s="639"/>
    </row>
    <row r="274" spans="1:48" ht="24.75" customHeight="1">
      <c r="A274" s="359"/>
      <c r="B274" s="359"/>
      <c r="C274" s="359"/>
      <c r="D274" s="359"/>
      <c r="E274" s="359"/>
      <c r="F274" s="359"/>
      <c r="G274" s="359"/>
      <c r="H274" s="24"/>
      <c r="I274" s="98"/>
      <c r="J274" s="24"/>
      <c r="K274" s="24"/>
      <c r="L274" s="24"/>
      <c r="M274" s="24"/>
      <c r="N274" s="24"/>
      <c r="O274" s="24"/>
      <c r="P274" s="24"/>
      <c r="Q274" s="24"/>
      <c r="R274" s="24"/>
      <c r="S274" s="24"/>
      <c r="T274" s="24"/>
      <c r="U274" s="24"/>
      <c r="V274" s="24"/>
      <c r="W274" s="24"/>
      <c r="X274" s="24"/>
      <c r="Y274" s="24"/>
      <c r="Z274" s="24"/>
      <c r="AA274" s="24"/>
      <c r="AB274" s="24"/>
      <c r="AC274" s="24"/>
      <c r="AD274" s="639"/>
      <c r="AE274" s="639"/>
      <c r="AF274" s="639"/>
      <c r="AG274" s="639"/>
      <c r="AH274" s="639"/>
      <c r="AI274" s="639"/>
      <c r="AJ274" s="639"/>
      <c r="AK274" s="639"/>
      <c r="AL274" s="639"/>
      <c r="AM274" s="639"/>
      <c r="AN274" s="639"/>
      <c r="AO274" s="639"/>
      <c r="AP274" s="639"/>
      <c r="AQ274" s="639"/>
      <c r="AR274" s="639"/>
      <c r="AS274" s="639"/>
      <c r="AT274" s="639"/>
      <c r="AU274" s="639"/>
      <c r="AV274" s="639"/>
    </row>
    <row r="275" spans="1:48" ht="24.75" customHeight="1">
      <c r="A275" s="359"/>
      <c r="B275" s="359"/>
      <c r="C275" s="359"/>
      <c r="D275" s="359"/>
      <c r="E275" s="359"/>
      <c r="F275" s="359"/>
      <c r="G275" s="359"/>
      <c r="H275" s="24"/>
      <c r="I275" s="98"/>
      <c r="J275" s="24"/>
      <c r="K275" s="24"/>
      <c r="L275" s="24"/>
      <c r="M275" s="24"/>
      <c r="N275" s="24"/>
      <c r="O275" s="24"/>
      <c r="P275" s="24"/>
      <c r="Q275" s="24"/>
      <c r="R275" s="24"/>
      <c r="S275" s="24"/>
      <c r="T275" s="24"/>
      <c r="U275" s="24"/>
      <c r="V275" s="24"/>
      <c r="W275" s="24"/>
      <c r="X275" s="24"/>
      <c r="Y275" s="24"/>
      <c r="Z275" s="24"/>
      <c r="AA275" s="24"/>
      <c r="AB275" s="24"/>
      <c r="AC275" s="24"/>
      <c r="AD275" s="639"/>
      <c r="AE275" s="639"/>
      <c r="AF275" s="639"/>
      <c r="AG275" s="639"/>
      <c r="AH275" s="639"/>
      <c r="AI275" s="639"/>
      <c r="AJ275" s="639"/>
      <c r="AK275" s="639"/>
      <c r="AL275" s="639"/>
      <c r="AM275" s="639"/>
      <c r="AN275" s="639"/>
      <c r="AO275" s="639"/>
      <c r="AP275" s="639"/>
      <c r="AQ275" s="639"/>
      <c r="AR275" s="639"/>
      <c r="AS275" s="639"/>
      <c r="AT275" s="639"/>
      <c r="AU275" s="639"/>
      <c r="AV275" s="639"/>
    </row>
    <row r="276" spans="1:48" ht="24.75" customHeight="1">
      <c r="A276" s="359"/>
      <c r="B276" s="359"/>
      <c r="C276" s="359"/>
      <c r="D276" s="359"/>
      <c r="E276" s="359"/>
      <c r="F276" s="359"/>
      <c r="G276" s="359"/>
      <c r="H276" s="24"/>
      <c r="I276" s="98"/>
      <c r="J276" s="24"/>
      <c r="K276" s="24"/>
      <c r="L276" s="24"/>
      <c r="M276" s="24"/>
      <c r="N276" s="24"/>
      <c r="O276" s="24"/>
      <c r="P276" s="24"/>
      <c r="Q276" s="24"/>
      <c r="R276" s="24"/>
      <c r="S276" s="24"/>
      <c r="T276" s="24"/>
      <c r="U276" s="24"/>
      <c r="V276" s="24"/>
      <c r="W276" s="24"/>
      <c r="X276" s="24"/>
      <c r="Y276" s="24"/>
      <c r="Z276" s="24"/>
      <c r="AA276" s="24"/>
      <c r="AB276" s="24"/>
      <c r="AC276" s="24"/>
      <c r="AD276" s="639"/>
      <c r="AE276" s="639"/>
      <c r="AF276" s="639"/>
      <c r="AG276" s="639"/>
      <c r="AH276" s="639"/>
      <c r="AI276" s="639"/>
      <c r="AJ276" s="639"/>
      <c r="AK276" s="639"/>
      <c r="AL276" s="639"/>
      <c r="AM276" s="639"/>
      <c r="AN276" s="639"/>
      <c r="AO276" s="639"/>
      <c r="AP276" s="639"/>
      <c r="AQ276" s="639"/>
      <c r="AR276" s="639"/>
      <c r="AS276" s="639"/>
      <c r="AT276" s="639"/>
      <c r="AU276" s="639"/>
      <c r="AV276" s="639"/>
    </row>
    <row r="277" spans="1:48" ht="24.75" customHeight="1">
      <c r="A277" s="359"/>
      <c r="B277" s="359"/>
      <c r="C277" s="359"/>
      <c r="D277" s="359"/>
      <c r="E277" s="359"/>
      <c r="F277" s="359"/>
      <c r="G277" s="359"/>
      <c r="H277" s="24"/>
      <c r="I277" s="98"/>
      <c r="J277" s="24"/>
      <c r="K277" s="24"/>
      <c r="L277" s="24"/>
      <c r="M277" s="24"/>
      <c r="N277" s="24"/>
      <c r="O277" s="24"/>
      <c r="P277" s="24"/>
      <c r="Q277" s="24"/>
      <c r="R277" s="24"/>
      <c r="S277" s="24"/>
      <c r="T277" s="24"/>
      <c r="U277" s="24"/>
      <c r="V277" s="24"/>
      <c r="W277" s="24"/>
      <c r="X277" s="24"/>
      <c r="Y277" s="24"/>
      <c r="Z277" s="24"/>
      <c r="AA277" s="24"/>
      <c r="AB277" s="24"/>
      <c r="AC277" s="24"/>
      <c r="AD277" s="639"/>
      <c r="AE277" s="639"/>
      <c r="AF277" s="639"/>
      <c r="AG277" s="639"/>
      <c r="AH277" s="639"/>
      <c r="AI277" s="639"/>
      <c r="AJ277" s="639"/>
      <c r="AK277" s="639"/>
      <c r="AL277" s="639"/>
      <c r="AM277" s="639"/>
      <c r="AN277" s="639"/>
      <c r="AO277" s="639"/>
      <c r="AP277" s="639"/>
      <c r="AQ277" s="639"/>
      <c r="AR277" s="639"/>
      <c r="AS277" s="639"/>
      <c r="AT277" s="639"/>
      <c r="AU277" s="639"/>
      <c r="AV277" s="639"/>
    </row>
    <row r="278" spans="1:48" ht="24.75" customHeight="1">
      <c r="A278" s="359"/>
      <c r="B278" s="359"/>
      <c r="C278" s="359"/>
      <c r="D278" s="359"/>
      <c r="E278" s="359"/>
      <c r="F278" s="359"/>
      <c r="G278" s="359"/>
      <c r="H278" s="24"/>
      <c r="I278" s="98"/>
      <c r="J278" s="24"/>
      <c r="K278" s="24"/>
      <c r="L278" s="24"/>
      <c r="M278" s="24"/>
      <c r="N278" s="24"/>
      <c r="O278" s="24"/>
      <c r="P278" s="24"/>
      <c r="Q278" s="24"/>
      <c r="R278" s="24"/>
      <c r="S278" s="24"/>
      <c r="T278" s="24"/>
      <c r="U278" s="24"/>
      <c r="V278" s="24"/>
      <c r="W278" s="24"/>
      <c r="X278" s="24"/>
      <c r="Y278" s="24"/>
      <c r="Z278" s="24"/>
      <c r="AA278" s="24"/>
      <c r="AB278" s="24"/>
      <c r="AC278" s="24"/>
      <c r="AD278" s="639"/>
      <c r="AE278" s="639"/>
      <c r="AF278" s="639"/>
      <c r="AG278" s="639"/>
      <c r="AH278" s="639"/>
      <c r="AI278" s="639"/>
      <c r="AJ278" s="639"/>
      <c r="AK278" s="639"/>
      <c r="AL278" s="639"/>
      <c r="AM278" s="639"/>
      <c r="AN278" s="639"/>
      <c r="AO278" s="639"/>
      <c r="AP278" s="639"/>
      <c r="AQ278" s="639"/>
      <c r="AR278" s="639"/>
      <c r="AS278" s="639"/>
      <c r="AT278" s="639"/>
      <c r="AU278" s="639"/>
      <c r="AV278" s="639"/>
    </row>
    <row r="279" spans="1:48" ht="24.75" customHeight="1">
      <c r="A279" s="359"/>
      <c r="B279" s="359"/>
      <c r="C279" s="359"/>
      <c r="D279" s="359"/>
      <c r="E279" s="359"/>
      <c r="F279" s="359"/>
      <c r="G279" s="359"/>
      <c r="H279" s="24"/>
      <c r="I279" s="98"/>
      <c r="J279" s="24"/>
      <c r="K279" s="24"/>
      <c r="L279" s="24"/>
      <c r="M279" s="24"/>
      <c r="N279" s="24"/>
      <c r="O279" s="24"/>
      <c r="P279" s="24"/>
      <c r="Q279" s="24"/>
      <c r="R279" s="24"/>
      <c r="S279" s="24"/>
      <c r="T279" s="24"/>
      <c r="U279" s="24"/>
      <c r="V279" s="24"/>
      <c r="W279" s="24"/>
      <c r="X279" s="24"/>
      <c r="Y279" s="24"/>
      <c r="Z279" s="24"/>
      <c r="AA279" s="24"/>
      <c r="AB279" s="24"/>
      <c r="AC279" s="24"/>
      <c r="AD279" s="639"/>
      <c r="AE279" s="639"/>
      <c r="AF279" s="639"/>
      <c r="AG279" s="639"/>
      <c r="AH279" s="639"/>
      <c r="AI279" s="639"/>
      <c r="AJ279" s="639"/>
      <c r="AK279" s="639"/>
      <c r="AL279" s="639"/>
      <c r="AM279" s="639"/>
      <c r="AN279" s="639"/>
      <c r="AO279" s="639"/>
      <c r="AP279" s="639"/>
      <c r="AQ279" s="639"/>
      <c r="AR279" s="639"/>
      <c r="AS279" s="639"/>
      <c r="AT279" s="639"/>
      <c r="AU279" s="639"/>
      <c r="AV279" s="639"/>
    </row>
    <row r="280" spans="1:48" ht="24.75" customHeight="1">
      <c r="A280" s="359"/>
      <c r="B280" s="359"/>
      <c r="C280" s="359"/>
      <c r="D280" s="359"/>
      <c r="E280" s="359"/>
      <c r="F280" s="359"/>
      <c r="G280" s="359"/>
      <c r="H280" s="24"/>
      <c r="I280" s="98"/>
      <c r="J280" s="24"/>
      <c r="K280" s="24"/>
      <c r="L280" s="24"/>
      <c r="M280" s="24"/>
      <c r="N280" s="24"/>
      <c r="O280" s="24"/>
      <c r="P280" s="24"/>
      <c r="Q280" s="24"/>
      <c r="R280" s="24"/>
      <c r="S280" s="24"/>
      <c r="T280" s="24"/>
      <c r="U280" s="24"/>
      <c r="V280" s="24"/>
      <c r="W280" s="24"/>
      <c r="X280" s="24"/>
      <c r="Y280" s="24"/>
      <c r="Z280" s="24"/>
      <c r="AA280" s="24"/>
      <c r="AB280" s="24"/>
      <c r="AC280" s="24"/>
      <c r="AD280" s="639"/>
      <c r="AE280" s="639"/>
      <c r="AF280" s="639"/>
      <c r="AG280" s="639"/>
      <c r="AH280" s="639"/>
      <c r="AI280" s="639"/>
      <c r="AJ280" s="639"/>
      <c r="AK280" s="639"/>
      <c r="AL280" s="639"/>
      <c r="AM280" s="639"/>
      <c r="AN280" s="639"/>
      <c r="AO280" s="639"/>
      <c r="AP280" s="639"/>
      <c r="AQ280" s="639"/>
      <c r="AR280" s="639"/>
      <c r="AS280" s="639"/>
      <c r="AT280" s="639"/>
      <c r="AU280" s="639"/>
      <c r="AV280" s="639"/>
    </row>
    <row r="281" spans="1:48" ht="24.75" customHeight="1">
      <c r="A281" s="359"/>
      <c r="B281" s="359"/>
      <c r="C281" s="359"/>
      <c r="D281" s="359"/>
      <c r="E281" s="359"/>
      <c r="F281" s="359"/>
      <c r="G281" s="359"/>
      <c r="H281" s="24"/>
      <c r="I281" s="98"/>
      <c r="J281" s="24"/>
      <c r="K281" s="24"/>
      <c r="L281" s="24"/>
      <c r="M281" s="24"/>
      <c r="N281" s="24"/>
      <c r="O281" s="24"/>
      <c r="P281" s="24"/>
      <c r="Q281" s="24"/>
      <c r="R281" s="24"/>
      <c r="S281" s="24"/>
      <c r="T281" s="24"/>
      <c r="U281" s="24"/>
      <c r="V281" s="24"/>
      <c r="W281" s="24"/>
      <c r="X281" s="24"/>
      <c r="Y281" s="24"/>
      <c r="Z281" s="24"/>
      <c r="AA281" s="24"/>
      <c r="AB281" s="24"/>
      <c r="AC281" s="24"/>
      <c r="AD281" s="639"/>
      <c r="AE281" s="639"/>
      <c r="AF281" s="639"/>
      <c r="AG281" s="639"/>
      <c r="AH281" s="639"/>
      <c r="AI281" s="639"/>
      <c r="AJ281" s="639"/>
      <c r="AK281" s="639"/>
      <c r="AL281" s="639"/>
      <c r="AM281" s="639"/>
      <c r="AN281" s="639"/>
      <c r="AO281" s="639"/>
      <c r="AP281" s="639"/>
      <c r="AQ281" s="639"/>
      <c r="AR281" s="639"/>
      <c r="AS281" s="639"/>
      <c r="AT281" s="639"/>
      <c r="AU281" s="639"/>
      <c r="AV281" s="639"/>
    </row>
    <row r="282" spans="1:48" ht="24.75" customHeight="1">
      <c r="A282" s="359"/>
      <c r="B282" s="359"/>
      <c r="C282" s="359"/>
      <c r="D282" s="359"/>
      <c r="E282" s="359"/>
      <c r="F282" s="359"/>
      <c r="G282" s="359"/>
      <c r="H282" s="24"/>
      <c r="I282" s="98"/>
      <c r="J282" s="24"/>
      <c r="K282" s="24"/>
      <c r="L282" s="24"/>
      <c r="M282" s="24"/>
      <c r="N282" s="24"/>
      <c r="O282" s="24"/>
      <c r="P282" s="24"/>
      <c r="Q282" s="24"/>
      <c r="R282" s="24"/>
      <c r="S282" s="24"/>
      <c r="T282" s="24"/>
      <c r="U282" s="24"/>
      <c r="V282" s="24"/>
      <c r="W282" s="24"/>
      <c r="X282" s="24"/>
      <c r="Y282" s="24"/>
      <c r="Z282" s="24"/>
      <c r="AA282" s="24"/>
      <c r="AB282" s="24"/>
      <c r="AC282" s="24"/>
      <c r="AD282" s="639"/>
      <c r="AE282" s="639"/>
      <c r="AF282" s="639"/>
      <c r="AG282" s="639"/>
      <c r="AH282" s="639"/>
      <c r="AI282" s="639"/>
      <c r="AJ282" s="639"/>
      <c r="AK282" s="639"/>
      <c r="AL282" s="639"/>
      <c r="AM282" s="639"/>
      <c r="AN282" s="639"/>
      <c r="AO282" s="639"/>
      <c r="AP282" s="639"/>
      <c r="AQ282" s="639"/>
      <c r="AR282" s="639"/>
      <c r="AS282" s="639"/>
      <c r="AT282" s="639"/>
      <c r="AU282" s="639"/>
      <c r="AV282" s="639"/>
    </row>
    <row r="283" spans="1:48" ht="24.75" customHeight="1">
      <c r="A283" s="359"/>
      <c r="B283" s="359"/>
      <c r="C283" s="359"/>
      <c r="D283" s="359"/>
      <c r="E283" s="359"/>
      <c r="F283" s="359"/>
      <c r="G283" s="359"/>
      <c r="H283" s="24"/>
      <c r="I283" s="98"/>
      <c r="J283" s="24"/>
      <c r="K283" s="24"/>
      <c r="L283" s="24"/>
      <c r="M283" s="24"/>
      <c r="N283" s="24"/>
      <c r="O283" s="24"/>
      <c r="P283" s="24"/>
      <c r="Q283" s="24"/>
      <c r="R283" s="24"/>
      <c r="S283" s="24"/>
      <c r="T283" s="24"/>
      <c r="U283" s="24"/>
      <c r="V283" s="24"/>
      <c r="W283" s="24"/>
      <c r="X283" s="24"/>
      <c r="Y283" s="24"/>
      <c r="Z283" s="24"/>
      <c r="AA283" s="24"/>
      <c r="AB283" s="24"/>
      <c r="AC283" s="24"/>
      <c r="AD283" s="639"/>
      <c r="AE283" s="639"/>
      <c r="AF283" s="639"/>
      <c r="AG283" s="639"/>
      <c r="AH283" s="639"/>
      <c r="AI283" s="639"/>
      <c r="AJ283" s="639"/>
      <c r="AK283" s="639"/>
      <c r="AL283" s="639"/>
      <c r="AM283" s="639"/>
      <c r="AN283" s="639"/>
      <c r="AO283" s="639"/>
      <c r="AP283" s="639"/>
      <c r="AQ283" s="639"/>
      <c r="AR283" s="639"/>
      <c r="AS283" s="639"/>
      <c r="AT283" s="639"/>
      <c r="AU283" s="639"/>
      <c r="AV283" s="639"/>
    </row>
    <row r="284" spans="1:48" ht="24.75" customHeight="1">
      <c r="A284" s="359"/>
      <c r="B284" s="359"/>
      <c r="C284" s="359"/>
      <c r="D284" s="359"/>
      <c r="E284" s="359"/>
      <c r="F284" s="359"/>
      <c r="G284" s="359"/>
      <c r="H284" s="24"/>
      <c r="I284" s="98"/>
      <c r="J284" s="24"/>
      <c r="K284" s="24"/>
      <c r="L284" s="24"/>
      <c r="M284" s="24"/>
      <c r="N284" s="24"/>
      <c r="O284" s="24"/>
      <c r="P284" s="24"/>
      <c r="Q284" s="24"/>
      <c r="R284" s="24"/>
      <c r="S284" s="24"/>
      <c r="T284" s="24"/>
      <c r="U284" s="24"/>
      <c r="V284" s="24"/>
      <c r="W284" s="24"/>
      <c r="X284" s="24"/>
      <c r="Y284" s="24"/>
      <c r="Z284" s="24"/>
      <c r="AA284" s="24"/>
      <c r="AB284" s="24"/>
      <c r="AC284" s="24"/>
      <c r="AD284" s="639"/>
      <c r="AE284" s="639"/>
      <c r="AF284" s="639"/>
      <c r="AG284" s="639"/>
      <c r="AH284" s="639"/>
      <c r="AI284" s="639"/>
      <c r="AJ284" s="639"/>
      <c r="AK284" s="639"/>
      <c r="AL284" s="639"/>
      <c r="AM284" s="639"/>
      <c r="AN284" s="639"/>
      <c r="AO284" s="639"/>
      <c r="AP284" s="639"/>
      <c r="AQ284" s="639"/>
      <c r="AR284" s="639"/>
      <c r="AS284" s="639"/>
      <c r="AT284" s="639"/>
      <c r="AU284" s="639"/>
      <c r="AV284" s="639"/>
    </row>
    <row r="285" spans="1:48" ht="24.75" customHeight="1">
      <c r="A285" s="359"/>
      <c r="B285" s="359"/>
      <c r="C285" s="359"/>
      <c r="D285" s="359"/>
      <c r="E285" s="359"/>
      <c r="F285" s="359"/>
      <c r="G285" s="359"/>
      <c r="H285" s="24"/>
      <c r="I285" s="98"/>
      <c r="J285" s="24"/>
      <c r="K285" s="24"/>
      <c r="L285" s="24"/>
      <c r="M285" s="24"/>
      <c r="N285" s="24"/>
      <c r="O285" s="24"/>
      <c r="P285" s="24"/>
      <c r="Q285" s="24"/>
      <c r="R285" s="24"/>
      <c r="S285" s="24"/>
      <c r="T285" s="24"/>
      <c r="U285" s="24"/>
      <c r="V285" s="24"/>
      <c r="W285" s="24"/>
      <c r="X285" s="24"/>
      <c r="Y285" s="24"/>
      <c r="Z285" s="24"/>
      <c r="AA285" s="24"/>
      <c r="AB285" s="24"/>
      <c r="AC285" s="24"/>
      <c r="AD285" s="639"/>
      <c r="AE285" s="639"/>
      <c r="AF285" s="639"/>
      <c r="AG285" s="639"/>
      <c r="AH285" s="639"/>
      <c r="AI285" s="639"/>
      <c r="AJ285" s="639"/>
      <c r="AK285" s="639"/>
      <c r="AL285" s="639"/>
      <c r="AM285" s="639"/>
      <c r="AN285" s="639"/>
      <c r="AO285" s="639"/>
      <c r="AP285" s="639"/>
      <c r="AQ285" s="639"/>
      <c r="AR285" s="639"/>
      <c r="AS285" s="639"/>
      <c r="AT285" s="639"/>
      <c r="AU285" s="639"/>
      <c r="AV285" s="639"/>
    </row>
    <row r="286" spans="1:48" ht="24.75" customHeight="1">
      <c r="A286" s="359"/>
      <c r="B286" s="359"/>
      <c r="C286" s="359"/>
      <c r="D286" s="359"/>
      <c r="E286" s="359"/>
      <c r="F286" s="359"/>
      <c r="G286" s="359"/>
      <c r="H286" s="24"/>
      <c r="I286" s="98"/>
      <c r="J286" s="24"/>
      <c r="K286" s="24"/>
      <c r="L286" s="24"/>
      <c r="M286" s="24"/>
      <c r="N286" s="24"/>
      <c r="O286" s="24"/>
      <c r="P286" s="24"/>
      <c r="Q286" s="24"/>
      <c r="R286" s="24"/>
      <c r="S286" s="24"/>
      <c r="T286" s="24"/>
      <c r="U286" s="24"/>
      <c r="V286" s="24"/>
      <c r="W286" s="24"/>
      <c r="X286" s="24"/>
      <c r="Y286" s="24"/>
      <c r="Z286" s="24"/>
      <c r="AA286" s="24"/>
      <c r="AB286" s="24"/>
      <c r="AC286" s="24"/>
      <c r="AD286" s="639"/>
      <c r="AE286" s="639"/>
      <c r="AF286" s="639"/>
      <c r="AG286" s="639"/>
      <c r="AH286" s="639"/>
      <c r="AI286" s="639"/>
      <c r="AJ286" s="639"/>
      <c r="AK286" s="639"/>
      <c r="AL286" s="639"/>
      <c r="AM286" s="639"/>
      <c r="AN286" s="639"/>
      <c r="AO286" s="639"/>
      <c r="AP286" s="639"/>
      <c r="AQ286" s="639"/>
      <c r="AR286" s="639"/>
      <c r="AS286" s="639"/>
      <c r="AT286" s="639"/>
      <c r="AU286" s="639"/>
      <c r="AV286" s="639"/>
    </row>
    <row r="287" spans="1:48" ht="24.75" customHeight="1">
      <c r="A287" s="359"/>
      <c r="B287" s="359"/>
      <c r="C287" s="359"/>
      <c r="D287" s="359"/>
      <c r="E287" s="359"/>
      <c r="F287" s="359"/>
      <c r="G287" s="359"/>
      <c r="H287" s="24"/>
      <c r="I287" s="98"/>
      <c r="J287" s="24"/>
      <c r="K287" s="24"/>
      <c r="L287" s="24"/>
      <c r="M287" s="24"/>
      <c r="N287" s="24"/>
      <c r="O287" s="24"/>
      <c r="P287" s="24"/>
      <c r="Q287" s="24"/>
      <c r="R287" s="24"/>
      <c r="S287" s="24"/>
      <c r="T287" s="24"/>
      <c r="U287" s="24"/>
      <c r="V287" s="24"/>
      <c r="W287" s="24"/>
      <c r="X287" s="24"/>
      <c r="Y287" s="24"/>
      <c r="Z287" s="24"/>
      <c r="AA287" s="24"/>
      <c r="AB287" s="24"/>
      <c r="AC287" s="24"/>
      <c r="AD287" s="639"/>
      <c r="AE287" s="639"/>
      <c r="AF287" s="639"/>
      <c r="AG287" s="639"/>
      <c r="AH287" s="639"/>
      <c r="AI287" s="639"/>
      <c r="AJ287" s="639"/>
      <c r="AK287" s="639"/>
      <c r="AL287" s="639"/>
      <c r="AM287" s="639"/>
      <c r="AN287" s="639"/>
      <c r="AO287" s="639"/>
      <c r="AP287" s="639"/>
      <c r="AQ287" s="639"/>
      <c r="AR287" s="639"/>
      <c r="AS287" s="639"/>
      <c r="AT287" s="639"/>
      <c r="AU287" s="639"/>
      <c r="AV287" s="639"/>
    </row>
    <row r="288" spans="1:48" ht="24.75" customHeight="1">
      <c r="A288" s="359"/>
      <c r="B288" s="359"/>
      <c r="C288" s="359"/>
      <c r="D288" s="359"/>
      <c r="E288" s="359"/>
      <c r="F288" s="359"/>
      <c r="G288" s="359"/>
      <c r="H288" s="24"/>
      <c r="I288" s="98"/>
      <c r="J288" s="24"/>
      <c r="K288" s="24"/>
      <c r="L288" s="24"/>
      <c r="M288" s="24"/>
      <c r="N288" s="24"/>
      <c r="O288" s="24"/>
      <c r="P288" s="24"/>
      <c r="Q288" s="24"/>
      <c r="R288" s="24"/>
      <c r="S288" s="24"/>
      <c r="T288" s="24"/>
      <c r="U288" s="24"/>
      <c r="V288" s="24"/>
      <c r="W288" s="24"/>
      <c r="X288" s="24"/>
      <c r="Y288" s="24"/>
      <c r="Z288" s="24"/>
      <c r="AA288" s="24"/>
      <c r="AB288" s="24"/>
      <c r="AC288" s="24"/>
      <c r="AD288" s="639"/>
      <c r="AE288" s="639"/>
      <c r="AF288" s="639"/>
      <c r="AG288" s="639"/>
      <c r="AH288" s="639"/>
      <c r="AI288" s="639"/>
      <c r="AJ288" s="639"/>
      <c r="AK288" s="639"/>
      <c r="AL288" s="639"/>
      <c r="AM288" s="639"/>
      <c r="AN288" s="639"/>
      <c r="AO288" s="639"/>
      <c r="AP288" s="639"/>
      <c r="AQ288" s="639"/>
      <c r="AR288" s="639"/>
      <c r="AS288" s="639"/>
      <c r="AT288" s="639"/>
      <c r="AU288" s="639"/>
      <c r="AV288" s="639"/>
    </row>
    <row r="289" spans="1:48" ht="24.75" customHeight="1">
      <c r="A289" s="359"/>
      <c r="B289" s="359"/>
      <c r="C289" s="359"/>
      <c r="D289" s="359"/>
      <c r="E289" s="359"/>
      <c r="F289" s="359"/>
      <c r="G289" s="359"/>
      <c r="H289" s="24"/>
      <c r="I289" s="98"/>
      <c r="J289" s="24"/>
      <c r="K289" s="24"/>
      <c r="L289" s="24"/>
      <c r="M289" s="24"/>
      <c r="N289" s="24"/>
      <c r="O289" s="24"/>
      <c r="P289" s="24"/>
      <c r="Q289" s="24"/>
      <c r="R289" s="24"/>
      <c r="S289" s="24"/>
      <c r="T289" s="24"/>
      <c r="U289" s="24"/>
      <c r="V289" s="24"/>
      <c r="W289" s="24"/>
      <c r="X289" s="24"/>
      <c r="Y289" s="24"/>
      <c r="Z289" s="24"/>
      <c r="AA289" s="24"/>
      <c r="AB289" s="24"/>
      <c r="AC289" s="24"/>
      <c r="AD289" s="639"/>
      <c r="AE289" s="639"/>
      <c r="AF289" s="639"/>
      <c r="AG289" s="639"/>
      <c r="AH289" s="639"/>
      <c r="AI289" s="639"/>
      <c r="AJ289" s="639"/>
      <c r="AK289" s="639"/>
      <c r="AL289" s="639"/>
      <c r="AM289" s="639"/>
      <c r="AN289" s="639"/>
      <c r="AO289" s="639"/>
      <c r="AP289" s="639"/>
      <c r="AQ289" s="639"/>
      <c r="AR289" s="639"/>
      <c r="AS289" s="639"/>
      <c r="AT289" s="639"/>
      <c r="AU289" s="639"/>
      <c r="AV289" s="639"/>
    </row>
    <row r="290" spans="1:48" ht="24.75" customHeight="1">
      <c r="A290" s="359"/>
      <c r="B290" s="359"/>
      <c r="C290" s="359"/>
      <c r="D290" s="359"/>
      <c r="E290" s="359"/>
      <c r="F290" s="359"/>
      <c r="G290" s="359"/>
      <c r="H290" s="24"/>
      <c r="I290" s="98"/>
      <c r="J290" s="24"/>
      <c r="K290" s="24"/>
      <c r="L290" s="24"/>
      <c r="M290" s="24"/>
      <c r="N290" s="24"/>
      <c r="O290" s="24"/>
      <c r="P290" s="24"/>
      <c r="Q290" s="24"/>
      <c r="R290" s="24"/>
      <c r="S290" s="24"/>
      <c r="T290" s="24"/>
      <c r="U290" s="24"/>
      <c r="V290" s="24"/>
      <c r="W290" s="24"/>
      <c r="X290" s="24"/>
      <c r="Y290" s="24"/>
      <c r="Z290" s="24"/>
      <c r="AA290" s="24"/>
      <c r="AB290" s="24"/>
      <c r="AC290" s="24"/>
      <c r="AD290" s="639"/>
      <c r="AE290" s="639"/>
      <c r="AF290" s="639"/>
      <c r="AG290" s="639"/>
      <c r="AH290" s="639"/>
      <c r="AI290" s="639"/>
      <c r="AJ290" s="639"/>
      <c r="AK290" s="639"/>
      <c r="AL290" s="639"/>
      <c r="AM290" s="639"/>
      <c r="AN290" s="639"/>
      <c r="AO290" s="639"/>
      <c r="AP290" s="639"/>
      <c r="AQ290" s="639"/>
      <c r="AR290" s="639"/>
      <c r="AS290" s="639"/>
      <c r="AT290" s="639"/>
      <c r="AU290" s="639"/>
      <c r="AV290" s="639"/>
    </row>
    <row r="291" spans="1:48" ht="24.75" customHeight="1">
      <c r="A291" s="359"/>
      <c r="B291" s="359"/>
      <c r="C291" s="359"/>
      <c r="D291" s="359"/>
      <c r="E291" s="359"/>
      <c r="F291" s="359"/>
      <c r="G291" s="359"/>
      <c r="H291" s="24"/>
      <c r="I291" s="98"/>
      <c r="J291" s="24"/>
      <c r="K291" s="24"/>
      <c r="L291" s="24"/>
      <c r="M291" s="24"/>
      <c r="N291" s="24"/>
      <c r="O291" s="24"/>
      <c r="P291" s="24"/>
      <c r="Q291" s="24"/>
      <c r="R291" s="24"/>
      <c r="S291" s="24"/>
      <c r="T291" s="24"/>
      <c r="U291" s="24"/>
      <c r="V291" s="24"/>
      <c r="W291" s="24"/>
      <c r="X291" s="24"/>
      <c r="Y291" s="24"/>
      <c r="Z291" s="24"/>
      <c r="AA291" s="24"/>
      <c r="AB291" s="24"/>
      <c r="AC291" s="24"/>
      <c r="AD291" s="639"/>
      <c r="AE291" s="639"/>
      <c r="AF291" s="639"/>
      <c r="AG291" s="639"/>
      <c r="AH291" s="639"/>
      <c r="AI291" s="639"/>
      <c r="AJ291" s="639"/>
      <c r="AK291" s="639"/>
      <c r="AL291" s="639"/>
      <c r="AM291" s="639"/>
      <c r="AN291" s="639"/>
      <c r="AO291" s="639"/>
      <c r="AP291" s="639"/>
      <c r="AQ291" s="639"/>
      <c r="AR291" s="639"/>
      <c r="AS291" s="639"/>
      <c r="AT291" s="639"/>
      <c r="AU291" s="639"/>
      <c r="AV291" s="639"/>
    </row>
    <row r="292" spans="1:48" ht="24.75" customHeight="1">
      <c r="A292" s="359"/>
      <c r="B292" s="359"/>
      <c r="C292" s="359"/>
      <c r="D292" s="359"/>
      <c r="E292" s="359"/>
      <c r="F292" s="359"/>
      <c r="G292" s="359"/>
      <c r="H292" s="24"/>
      <c r="I292" s="98"/>
      <c r="J292" s="24"/>
      <c r="K292" s="24"/>
      <c r="L292" s="24"/>
      <c r="M292" s="24"/>
      <c r="N292" s="24"/>
      <c r="O292" s="24"/>
      <c r="P292" s="24"/>
      <c r="Q292" s="24"/>
      <c r="R292" s="24"/>
      <c r="S292" s="24"/>
      <c r="T292" s="24"/>
      <c r="U292" s="24"/>
      <c r="V292" s="24"/>
      <c r="W292" s="24"/>
      <c r="X292" s="24"/>
      <c r="Y292" s="24"/>
      <c r="Z292" s="24"/>
      <c r="AA292" s="24"/>
      <c r="AB292" s="24"/>
      <c r="AC292" s="24"/>
      <c r="AD292" s="639"/>
      <c r="AE292" s="639"/>
      <c r="AF292" s="639"/>
      <c r="AG292" s="639"/>
      <c r="AH292" s="639"/>
      <c r="AI292" s="639"/>
      <c r="AJ292" s="639"/>
      <c r="AK292" s="639"/>
      <c r="AL292" s="639"/>
      <c r="AM292" s="639"/>
      <c r="AN292" s="639"/>
      <c r="AO292" s="639"/>
      <c r="AP292" s="639"/>
      <c r="AQ292" s="639"/>
      <c r="AR292" s="639"/>
      <c r="AS292" s="639"/>
      <c r="AT292" s="639"/>
      <c r="AU292" s="639"/>
      <c r="AV292" s="639"/>
    </row>
    <row r="293" spans="1:48" ht="24.75" customHeight="1">
      <c r="A293" s="359"/>
      <c r="B293" s="359"/>
      <c r="C293" s="359"/>
      <c r="D293" s="359"/>
      <c r="E293" s="359"/>
      <c r="F293" s="359"/>
      <c r="G293" s="359"/>
      <c r="H293" s="24"/>
      <c r="I293" s="98"/>
      <c r="J293" s="24"/>
      <c r="K293" s="24"/>
      <c r="L293" s="24"/>
      <c r="M293" s="24"/>
      <c r="N293" s="24"/>
      <c r="O293" s="24"/>
      <c r="P293" s="24"/>
      <c r="Q293" s="24"/>
      <c r="R293" s="24"/>
      <c r="S293" s="24"/>
      <c r="T293" s="24"/>
      <c r="U293" s="24"/>
      <c r="V293" s="24"/>
      <c r="W293" s="24"/>
      <c r="X293" s="24"/>
      <c r="Y293" s="24"/>
      <c r="Z293" s="24"/>
      <c r="AA293" s="24"/>
      <c r="AB293" s="24"/>
      <c r="AC293" s="24"/>
      <c r="AD293" s="639"/>
      <c r="AE293" s="639"/>
      <c r="AF293" s="639"/>
      <c r="AG293" s="639"/>
      <c r="AH293" s="639"/>
      <c r="AI293" s="639"/>
      <c r="AJ293" s="639"/>
      <c r="AK293" s="639"/>
      <c r="AL293" s="639"/>
      <c r="AM293" s="639"/>
      <c r="AN293" s="639"/>
      <c r="AO293" s="639"/>
      <c r="AP293" s="639"/>
      <c r="AQ293" s="639"/>
      <c r="AR293" s="639"/>
      <c r="AS293" s="639"/>
      <c r="AT293" s="639"/>
      <c r="AU293" s="639"/>
      <c r="AV293" s="639"/>
    </row>
    <row r="294" spans="1:48" ht="24.75" customHeight="1">
      <c r="A294" s="359"/>
      <c r="B294" s="359"/>
      <c r="C294" s="359"/>
      <c r="D294" s="359"/>
      <c r="E294" s="359"/>
      <c r="F294" s="359"/>
      <c r="G294" s="359"/>
      <c r="H294" s="24"/>
      <c r="I294" s="98"/>
      <c r="J294" s="24"/>
      <c r="K294" s="24"/>
      <c r="L294" s="24"/>
      <c r="M294" s="24"/>
      <c r="N294" s="24"/>
      <c r="O294" s="24"/>
      <c r="P294" s="24"/>
      <c r="Q294" s="24"/>
      <c r="R294" s="24"/>
      <c r="S294" s="24"/>
      <c r="T294" s="24"/>
      <c r="U294" s="24"/>
      <c r="V294" s="24"/>
      <c r="W294" s="24"/>
      <c r="X294" s="24"/>
      <c r="Y294" s="24"/>
      <c r="Z294" s="24"/>
      <c r="AA294" s="24"/>
      <c r="AB294" s="24"/>
      <c r="AC294" s="24"/>
      <c r="AD294" s="639"/>
      <c r="AE294" s="639"/>
      <c r="AF294" s="639"/>
      <c r="AG294" s="639"/>
      <c r="AH294" s="639"/>
      <c r="AI294" s="639"/>
      <c r="AJ294" s="639"/>
      <c r="AK294" s="639"/>
      <c r="AL294" s="639"/>
      <c r="AM294" s="639"/>
      <c r="AN294" s="639"/>
      <c r="AO294" s="639"/>
      <c r="AP294" s="639"/>
      <c r="AQ294" s="639"/>
      <c r="AR294" s="639"/>
      <c r="AS294" s="639"/>
      <c r="AT294" s="639"/>
      <c r="AU294" s="639"/>
      <c r="AV294" s="639"/>
    </row>
    <row r="295" spans="1:48" ht="24.75" customHeight="1">
      <c r="A295" s="359"/>
      <c r="B295" s="359"/>
      <c r="C295" s="359"/>
      <c r="D295" s="359"/>
      <c r="E295" s="359"/>
      <c r="F295" s="359"/>
      <c r="G295" s="359"/>
      <c r="H295" s="24"/>
      <c r="I295" s="98"/>
      <c r="J295" s="24"/>
      <c r="K295" s="24"/>
      <c r="L295" s="24"/>
      <c r="M295" s="24"/>
      <c r="N295" s="24"/>
      <c r="O295" s="24"/>
      <c r="P295" s="24"/>
      <c r="Q295" s="24"/>
      <c r="R295" s="24"/>
      <c r="S295" s="24"/>
      <c r="T295" s="24"/>
      <c r="U295" s="24"/>
      <c r="V295" s="24"/>
      <c r="W295" s="24"/>
      <c r="X295" s="24"/>
      <c r="Y295" s="24"/>
      <c r="Z295" s="24"/>
      <c r="AA295" s="24"/>
      <c r="AB295" s="24"/>
      <c r="AC295" s="24"/>
      <c r="AD295" s="639"/>
      <c r="AE295" s="639"/>
      <c r="AF295" s="639"/>
      <c r="AG295" s="639"/>
      <c r="AH295" s="639"/>
      <c r="AI295" s="639"/>
      <c r="AJ295" s="639"/>
      <c r="AK295" s="639"/>
      <c r="AL295" s="639"/>
      <c r="AM295" s="639"/>
      <c r="AN295" s="639"/>
      <c r="AO295" s="639"/>
      <c r="AP295" s="639"/>
      <c r="AQ295" s="639"/>
      <c r="AR295" s="639"/>
      <c r="AS295" s="639"/>
      <c r="AT295" s="639"/>
      <c r="AU295" s="639"/>
      <c r="AV295" s="639"/>
    </row>
    <row r="296" spans="1:48" ht="24.75" customHeight="1">
      <c r="A296" s="359"/>
      <c r="B296" s="359"/>
      <c r="C296" s="359"/>
      <c r="D296" s="359"/>
      <c r="E296" s="359"/>
      <c r="F296" s="359"/>
      <c r="G296" s="359"/>
      <c r="H296" s="24"/>
      <c r="I296" s="98"/>
      <c r="J296" s="24"/>
      <c r="K296" s="24"/>
      <c r="L296" s="24"/>
      <c r="M296" s="24"/>
      <c r="N296" s="24"/>
      <c r="O296" s="24"/>
      <c r="P296" s="24"/>
      <c r="Q296" s="24"/>
      <c r="R296" s="24"/>
      <c r="S296" s="24"/>
      <c r="T296" s="24"/>
      <c r="U296" s="24"/>
      <c r="V296" s="24"/>
      <c r="W296" s="24"/>
      <c r="X296" s="24"/>
      <c r="Y296" s="24"/>
      <c r="Z296" s="24"/>
      <c r="AA296" s="24"/>
      <c r="AB296" s="24"/>
      <c r="AC296" s="24"/>
      <c r="AD296" s="639"/>
      <c r="AE296" s="639"/>
      <c r="AF296" s="639"/>
      <c r="AG296" s="639"/>
      <c r="AH296" s="639"/>
      <c r="AI296" s="639"/>
      <c r="AJ296" s="639"/>
      <c r="AK296" s="639"/>
      <c r="AL296" s="639"/>
      <c r="AM296" s="639"/>
      <c r="AN296" s="639"/>
      <c r="AO296" s="639"/>
      <c r="AP296" s="639"/>
      <c r="AQ296" s="639"/>
      <c r="AR296" s="639"/>
      <c r="AS296" s="639"/>
      <c r="AT296" s="639"/>
      <c r="AU296" s="639"/>
      <c r="AV296" s="639"/>
    </row>
    <row r="297" spans="1:48" ht="24.75" customHeight="1">
      <c r="A297" s="359"/>
      <c r="B297" s="359"/>
      <c r="C297" s="359"/>
      <c r="D297" s="359"/>
      <c r="E297" s="359"/>
      <c r="F297" s="359"/>
      <c r="G297" s="359"/>
      <c r="H297" s="24"/>
      <c r="I297" s="98"/>
      <c r="J297" s="24"/>
      <c r="K297" s="24"/>
      <c r="L297" s="24"/>
      <c r="M297" s="24"/>
      <c r="N297" s="24"/>
      <c r="O297" s="24"/>
      <c r="P297" s="24"/>
      <c r="Q297" s="24"/>
      <c r="R297" s="24"/>
      <c r="S297" s="24"/>
      <c r="T297" s="24"/>
      <c r="U297" s="24"/>
      <c r="V297" s="24"/>
      <c r="W297" s="24"/>
      <c r="X297" s="24"/>
      <c r="Y297" s="24"/>
      <c r="Z297" s="24"/>
      <c r="AA297" s="24"/>
      <c r="AB297" s="24"/>
      <c r="AC297" s="24"/>
      <c r="AD297" s="639"/>
      <c r="AE297" s="639"/>
      <c r="AF297" s="639"/>
      <c r="AG297" s="639"/>
      <c r="AH297" s="639"/>
      <c r="AI297" s="639"/>
      <c r="AJ297" s="639"/>
      <c r="AK297" s="639"/>
      <c r="AL297" s="639"/>
      <c r="AM297" s="639"/>
      <c r="AN297" s="639"/>
      <c r="AO297" s="639"/>
      <c r="AP297" s="639"/>
      <c r="AQ297" s="639"/>
      <c r="AR297" s="639"/>
      <c r="AS297" s="639"/>
      <c r="AT297" s="639"/>
      <c r="AU297" s="639"/>
      <c r="AV297" s="639"/>
    </row>
    <row r="298" spans="1:48" ht="24.75" customHeight="1">
      <c r="A298" s="359"/>
      <c r="B298" s="359"/>
      <c r="C298" s="359"/>
      <c r="D298" s="359"/>
      <c r="E298" s="359"/>
      <c r="F298" s="359"/>
      <c r="G298" s="359"/>
      <c r="H298" s="24"/>
      <c r="I298" s="98"/>
      <c r="J298" s="24"/>
      <c r="K298" s="24"/>
      <c r="L298" s="24"/>
      <c r="M298" s="24"/>
      <c r="N298" s="24"/>
      <c r="O298" s="24"/>
      <c r="P298" s="24"/>
      <c r="Q298" s="24"/>
      <c r="R298" s="24"/>
      <c r="S298" s="24"/>
      <c r="T298" s="24"/>
      <c r="U298" s="24"/>
      <c r="V298" s="24"/>
      <c r="W298" s="24"/>
      <c r="X298" s="24"/>
      <c r="Y298" s="24"/>
      <c r="Z298" s="24"/>
      <c r="AA298" s="24"/>
      <c r="AB298" s="24"/>
      <c r="AC298" s="24"/>
      <c r="AD298" s="639"/>
      <c r="AE298" s="639"/>
      <c r="AF298" s="639"/>
      <c r="AG298" s="639"/>
      <c r="AH298" s="639"/>
      <c r="AI298" s="639"/>
      <c r="AJ298" s="639"/>
      <c r="AK298" s="639"/>
      <c r="AL298" s="639"/>
      <c r="AM298" s="639"/>
      <c r="AN298" s="639"/>
      <c r="AO298" s="639"/>
      <c r="AP298" s="639"/>
      <c r="AQ298" s="639"/>
      <c r="AR298" s="639"/>
      <c r="AS298" s="639"/>
      <c r="AT298" s="639"/>
      <c r="AU298" s="639"/>
      <c r="AV298" s="639"/>
    </row>
    <row r="299" spans="1:48" ht="24.75" customHeight="1">
      <c r="A299" s="359"/>
      <c r="B299" s="359"/>
      <c r="C299" s="359"/>
      <c r="D299" s="359"/>
      <c r="E299" s="359"/>
      <c r="F299" s="359"/>
      <c r="G299" s="359"/>
      <c r="H299" s="24"/>
      <c r="I299" s="98"/>
      <c r="J299" s="24"/>
      <c r="K299" s="24"/>
      <c r="L299" s="24"/>
      <c r="M299" s="24"/>
      <c r="N299" s="24"/>
      <c r="O299" s="24"/>
      <c r="P299" s="24"/>
      <c r="Q299" s="24"/>
      <c r="R299" s="24"/>
      <c r="S299" s="24"/>
      <c r="T299" s="24"/>
      <c r="U299" s="24"/>
      <c r="V299" s="24"/>
      <c r="W299" s="24"/>
      <c r="X299" s="24"/>
      <c r="Y299" s="24"/>
      <c r="Z299" s="24"/>
      <c r="AA299" s="24"/>
      <c r="AB299" s="24"/>
      <c r="AC299" s="24"/>
      <c r="AD299" s="639"/>
      <c r="AE299" s="639"/>
      <c r="AF299" s="639"/>
      <c r="AG299" s="639"/>
      <c r="AH299" s="639"/>
      <c r="AI299" s="639"/>
      <c r="AJ299" s="639"/>
      <c r="AK299" s="639"/>
      <c r="AL299" s="639"/>
      <c r="AM299" s="639"/>
      <c r="AN299" s="639"/>
      <c r="AO299" s="639"/>
      <c r="AP299" s="639"/>
      <c r="AQ299" s="639"/>
      <c r="AR299" s="639"/>
      <c r="AS299" s="639"/>
      <c r="AT299" s="639"/>
      <c r="AU299" s="639"/>
      <c r="AV299" s="639"/>
    </row>
    <row r="300" spans="1:48" ht="24.75" customHeight="1">
      <c r="A300" s="359"/>
      <c r="B300" s="359"/>
      <c r="C300" s="359"/>
      <c r="D300" s="359"/>
      <c r="E300" s="359"/>
      <c r="F300" s="359"/>
      <c r="G300" s="359"/>
      <c r="H300" s="24"/>
      <c r="I300" s="98"/>
      <c r="J300" s="24"/>
      <c r="K300" s="24"/>
      <c r="L300" s="24"/>
      <c r="M300" s="24"/>
      <c r="N300" s="24"/>
      <c r="O300" s="24"/>
      <c r="P300" s="24"/>
      <c r="Q300" s="24"/>
      <c r="R300" s="24"/>
      <c r="S300" s="24"/>
      <c r="T300" s="24"/>
      <c r="U300" s="24"/>
      <c r="V300" s="24"/>
      <c r="W300" s="24"/>
      <c r="X300" s="24"/>
      <c r="Y300" s="24"/>
      <c r="Z300" s="24"/>
      <c r="AA300" s="24"/>
      <c r="AB300" s="24"/>
      <c r="AC300" s="24"/>
      <c r="AD300" s="639"/>
      <c r="AE300" s="639"/>
      <c r="AF300" s="639"/>
      <c r="AG300" s="639"/>
      <c r="AH300" s="639"/>
      <c r="AI300" s="639"/>
      <c r="AJ300" s="639"/>
      <c r="AK300" s="639"/>
      <c r="AL300" s="639"/>
      <c r="AM300" s="639"/>
      <c r="AN300" s="639"/>
      <c r="AO300" s="639"/>
      <c r="AP300" s="639"/>
      <c r="AQ300" s="639"/>
      <c r="AR300" s="639"/>
      <c r="AS300" s="639"/>
      <c r="AT300" s="639"/>
      <c r="AU300" s="639"/>
      <c r="AV300" s="639"/>
    </row>
    <row r="301" spans="1:48" ht="24.75" customHeight="1">
      <c r="A301" s="359"/>
      <c r="B301" s="359"/>
      <c r="C301" s="359"/>
      <c r="D301" s="359"/>
      <c r="E301" s="359"/>
      <c r="F301" s="359"/>
      <c r="G301" s="359"/>
      <c r="H301" s="24"/>
      <c r="I301" s="98"/>
      <c r="J301" s="24"/>
      <c r="K301" s="24"/>
      <c r="L301" s="24"/>
      <c r="M301" s="24"/>
      <c r="N301" s="24"/>
      <c r="O301" s="24"/>
      <c r="P301" s="24"/>
      <c r="Q301" s="24"/>
      <c r="R301" s="24"/>
      <c r="S301" s="24"/>
      <c r="T301" s="24"/>
      <c r="U301" s="24"/>
      <c r="V301" s="24"/>
      <c r="W301" s="24"/>
      <c r="X301" s="24"/>
      <c r="Y301" s="24"/>
      <c r="Z301" s="24"/>
      <c r="AA301" s="24"/>
      <c r="AB301" s="24"/>
      <c r="AC301" s="24"/>
      <c r="AD301" s="639"/>
      <c r="AE301" s="639"/>
      <c r="AF301" s="639"/>
      <c r="AG301" s="639"/>
      <c r="AH301" s="639"/>
      <c r="AI301" s="639"/>
      <c r="AJ301" s="639"/>
      <c r="AK301" s="639"/>
      <c r="AL301" s="639"/>
      <c r="AM301" s="639"/>
      <c r="AN301" s="639"/>
      <c r="AO301" s="639"/>
      <c r="AP301" s="639"/>
      <c r="AQ301" s="639"/>
      <c r="AR301" s="639"/>
      <c r="AS301" s="639"/>
      <c r="AT301" s="639"/>
      <c r="AU301" s="639"/>
      <c r="AV301" s="639"/>
    </row>
    <row r="302" spans="1:48" ht="24.75" customHeight="1">
      <c r="A302" s="359"/>
      <c r="B302" s="359"/>
      <c r="C302" s="359"/>
      <c r="D302" s="359"/>
      <c r="E302" s="359"/>
      <c r="F302" s="359"/>
      <c r="G302" s="359"/>
      <c r="H302" s="24"/>
      <c r="I302" s="98"/>
      <c r="J302" s="24"/>
      <c r="K302" s="24"/>
      <c r="L302" s="24"/>
      <c r="M302" s="24"/>
      <c r="N302" s="24"/>
      <c r="O302" s="24"/>
      <c r="P302" s="24"/>
      <c r="Q302" s="24"/>
      <c r="R302" s="24"/>
      <c r="S302" s="24"/>
      <c r="T302" s="24"/>
      <c r="U302" s="24"/>
      <c r="V302" s="24"/>
      <c r="W302" s="24"/>
      <c r="X302" s="24"/>
      <c r="Y302" s="24"/>
      <c r="Z302" s="24"/>
      <c r="AA302" s="24"/>
      <c r="AB302" s="24"/>
      <c r="AC302" s="24"/>
      <c r="AD302" s="639"/>
      <c r="AE302" s="639"/>
      <c r="AF302" s="639"/>
      <c r="AG302" s="639"/>
      <c r="AH302" s="639"/>
      <c r="AI302" s="639"/>
      <c r="AJ302" s="639"/>
      <c r="AK302" s="639"/>
      <c r="AL302" s="639"/>
      <c r="AM302" s="639"/>
      <c r="AN302" s="639"/>
      <c r="AO302" s="639"/>
      <c r="AP302" s="639"/>
      <c r="AQ302" s="639"/>
      <c r="AR302" s="639"/>
      <c r="AS302" s="639"/>
      <c r="AT302" s="639"/>
      <c r="AU302" s="639"/>
      <c r="AV302" s="639"/>
    </row>
    <row r="303" spans="1:48" ht="24.75" customHeight="1">
      <c r="A303" s="359"/>
      <c r="B303" s="359"/>
      <c r="C303" s="359"/>
      <c r="D303" s="359"/>
      <c r="E303" s="359"/>
      <c r="F303" s="359"/>
      <c r="G303" s="359"/>
      <c r="H303" s="24"/>
      <c r="I303" s="98"/>
      <c r="J303" s="24"/>
      <c r="K303" s="24"/>
      <c r="L303" s="24"/>
      <c r="M303" s="24"/>
      <c r="N303" s="24"/>
      <c r="O303" s="24"/>
      <c r="P303" s="24"/>
      <c r="Q303" s="24"/>
      <c r="R303" s="24"/>
      <c r="S303" s="24"/>
      <c r="T303" s="24"/>
      <c r="U303" s="24"/>
      <c r="V303" s="24"/>
      <c r="W303" s="24"/>
      <c r="X303" s="24"/>
      <c r="Y303" s="24"/>
      <c r="Z303" s="24"/>
      <c r="AA303" s="24"/>
      <c r="AB303" s="24"/>
      <c r="AC303" s="24"/>
      <c r="AD303" s="639"/>
      <c r="AE303" s="639"/>
      <c r="AF303" s="639"/>
      <c r="AG303" s="639"/>
      <c r="AH303" s="639"/>
      <c r="AI303" s="639"/>
      <c r="AJ303" s="639"/>
      <c r="AK303" s="639"/>
      <c r="AL303" s="639"/>
      <c r="AM303" s="639"/>
      <c r="AN303" s="639"/>
      <c r="AO303" s="639"/>
      <c r="AP303" s="639"/>
      <c r="AQ303" s="639"/>
      <c r="AR303" s="639"/>
      <c r="AS303" s="639"/>
      <c r="AT303" s="639"/>
      <c r="AU303" s="639"/>
      <c r="AV303" s="639"/>
    </row>
    <row r="304" spans="1:48" ht="24.75" customHeight="1">
      <c r="A304" s="359"/>
      <c r="B304" s="359"/>
      <c r="C304" s="359"/>
      <c r="D304" s="359"/>
      <c r="E304" s="359"/>
      <c r="F304" s="359"/>
      <c r="G304" s="359"/>
      <c r="H304" s="24"/>
      <c r="I304" s="98"/>
      <c r="J304" s="24"/>
      <c r="K304" s="24"/>
      <c r="L304" s="24"/>
      <c r="M304" s="24"/>
      <c r="N304" s="24"/>
      <c r="O304" s="24"/>
      <c r="P304" s="24"/>
      <c r="Q304" s="24"/>
      <c r="R304" s="24"/>
      <c r="S304" s="24"/>
      <c r="T304" s="24"/>
      <c r="U304" s="24"/>
      <c r="V304" s="24"/>
      <c r="W304" s="24"/>
      <c r="X304" s="24"/>
      <c r="Y304" s="24"/>
      <c r="Z304" s="24"/>
      <c r="AA304" s="24"/>
      <c r="AB304" s="24"/>
      <c r="AC304" s="24"/>
      <c r="AD304" s="639"/>
      <c r="AE304" s="639"/>
      <c r="AF304" s="639"/>
      <c r="AG304" s="639"/>
      <c r="AH304" s="639"/>
      <c r="AI304" s="639"/>
      <c r="AJ304" s="639"/>
      <c r="AK304" s="639"/>
      <c r="AL304" s="639"/>
      <c r="AM304" s="639"/>
      <c r="AN304" s="639"/>
      <c r="AO304" s="639"/>
      <c r="AP304" s="639"/>
      <c r="AQ304" s="639"/>
      <c r="AR304" s="639"/>
      <c r="AS304" s="639"/>
      <c r="AT304" s="639"/>
      <c r="AU304" s="639"/>
      <c r="AV304" s="639"/>
    </row>
    <row r="305" spans="1:48" ht="24.75" customHeight="1">
      <c r="A305" s="359"/>
      <c r="B305" s="359"/>
      <c r="C305" s="359"/>
      <c r="D305" s="359"/>
      <c r="E305" s="359"/>
      <c r="F305" s="359"/>
      <c r="G305" s="359"/>
      <c r="H305" s="24"/>
      <c r="I305" s="98"/>
      <c r="J305" s="24"/>
      <c r="K305" s="24"/>
      <c r="L305" s="24"/>
      <c r="M305" s="24"/>
      <c r="N305" s="24"/>
      <c r="O305" s="24"/>
      <c r="P305" s="24"/>
      <c r="Q305" s="24"/>
      <c r="R305" s="24"/>
      <c r="S305" s="24"/>
      <c r="T305" s="24"/>
      <c r="U305" s="24"/>
      <c r="V305" s="24"/>
      <c r="W305" s="24"/>
      <c r="X305" s="24"/>
      <c r="Y305" s="24"/>
      <c r="Z305" s="24"/>
      <c r="AA305" s="24"/>
      <c r="AB305" s="24"/>
      <c r="AC305" s="24"/>
      <c r="AD305" s="639"/>
      <c r="AE305" s="639"/>
      <c r="AF305" s="639"/>
      <c r="AG305" s="639"/>
      <c r="AH305" s="639"/>
      <c r="AI305" s="639"/>
      <c r="AJ305" s="639"/>
      <c r="AK305" s="639"/>
      <c r="AL305" s="639"/>
      <c r="AM305" s="639"/>
      <c r="AN305" s="639"/>
      <c r="AO305" s="639"/>
      <c r="AP305" s="639"/>
      <c r="AQ305" s="639"/>
      <c r="AR305" s="639"/>
      <c r="AS305" s="639"/>
      <c r="AT305" s="639"/>
      <c r="AU305" s="639"/>
      <c r="AV305" s="639"/>
    </row>
    <row r="306" spans="1:48" ht="24.75" customHeight="1">
      <c r="A306" s="359"/>
      <c r="B306" s="359"/>
      <c r="C306" s="359"/>
      <c r="D306" s="359"/>
      <c r="E306" s="359"/>
      <c r="F306" s="359"/>
      <c r="G306" s="359"/>
      <c r="H306" s="24"/>
      <c r="I306" s="98"/>
      <c r="J306" s="24"/>
      <c r="K306" s="24"/>
      <c r="L306" s="24"/>
      <c r="M306" s="24"/>
      <c r="N306" s="24"/>
      <c r="O306" s="24"/>
      <c r="P306" s="24"/>
      <c r="Q306" s="24"/>
      <c r="R306" s="24"/>
      <c r="S306" s="24"/>
      <c r="T306" s="24"/>
      <c r="U306" s="24"/>
      <c r="V306" s="24"/>
      <c r="W306" s="24"/>
      <c r="X306" s="24"/>
      <c r="Y306" s="24"/>
      <c r="Z306" s="24"/>
      <c r="AA306" s="24"/>
      <c r="AB306" s="24"/>
      <c r="AC306" s="24"/>
      <c r="AD306" s="639"/>
      <c r="AE306" s="639"/>
      <c r="AF306" s="639"/>
      <c r="AG306" s="639"/>
      <c r="AH306" s="639"/>
      <c r="AI306" s="639"/>
      <c r="AJ306" s="639"/>
      <c r="AK306" s="639"/>
      <c r="AL306" s="639"/>
      <c r="AM306" s="639"/>
      <c r="AN306" s="639"/>
      <c r="AO306" s="639"/>
      <c r="AP306" s="639"/>
      <c r="AQ306" s="639"/>
      <c r="AR306" s="639"/>
      <c r="AS306" s="639"/>
      <c r="AT306" s="639"/>
      <c r="AU306" s="639"/>
      <c r="AV306" s="639"/>
    </row>
    <row r="307" spans="1:48" ht="24.75" customHeight="1">
      <c r="A307" s="359"/>
      <c r="B307" s="359"/>
      <c r="C307" s="359"/>
      <c r="D307" s="359"/>
      <c r="E307" s="359"/>
      <c r="F307" s="359"/>
      <c r="G307" s="359"/>
      <c r="H307" s="24"/>
      <c r="I307" s="98"/>
      <c r="J307" s="24"/>
      <c r="K307" s="24"/>
      <c r="L307" s="24"/>
      <c r="M307" s="24"/>
      <c r="N307" s="24"/>
      <c r="O307" s="24"/>
      <c r="P307" s="24"/>
      <c r="Q307" s="24"/>
      <c r="R307" s="24"/>
      <c r="S307" s="24"/>
      <c r="T307" s="24"/>
      <c r="U307" s="24"/>
      <c r="V307" s="24"/>
      <c r="W307" s="24"/>
      <c r="X307" s="24"/>
      <c r="Y307" s="24"/>
      <c r="Z307" s="24"/>
      <c r="AA307" s="24"/>
      <c r="AB307" s="24"/>
      <c r="AC307" s="24"/>
      <c r="AD307" s="639"/>
      <c r="AE307" s="639"/>
      <c r="AF307" s="639"/>
      <c r="AG307" s="639"/>
      <c r="AH307" s="639"/>
      <c r="AI307" s="639"/>
      <c r="AJ307" s="639"/>
      <c r="AK307" s="639"/>
      <c r="AL307" s="639"/>
      <c r="AM307" s="639"/>
      <c r="AN307" s="639"/>
      <c r="AO307" s="639"/>
      <c r="AP307" s="639"/>
      <c r="AQ307" s="639"/>
      <c r="AR307" s="639"/>
      <c r="AS307" s="639"/>
      <c r="AT307" s="639"/>
      <c r="AU307" s="639"/>
      <c r="AV307" s="639"/>
    </row>
    <row r="308" spans="1:48" ht="24.75" customHeight="1">
      <c r="A308" s="359"/>
      <c r="B308" s="359"/>
      <c r="C308" s="359"/>
      <c r="D308" s="359"/>
      <c r="E308" s="359"/>
      <c r="F308" s="359"/>
      <c r="G308" s="359"/>
      <c r="H308" s="24"/>
      <c r="I308" s="98"/>
      <c r="J308" s="24"/>
      <c r="K308" s="24"/>
      <c r="L308" s="24"/>
      <c r="M308" s="24"/>
      <c r="N308" s="24"/>
      <c r="O308" s="24"/>
      <c r="P308" s="24"/>
      <c r="Q308" s="24"/>
      <c r="R308" s="24"/>
      <c r="S308" s="24"/>
      <c r="T308" s="24"/>
      <c r="U308" s="24"/>
      <c r="V308" s="24"/>
      <c r="W308" s="24"/>
      <c r="X308" s="24"/>
      <c r="Y308" s="24"/>
      <c r="Z308" s="24"/>
      <c r="AA308" s="24"/>
      <c r="AB308" s="24"/>
      <c r="AC308" s="24"/>
      <c r="AD308" s="639"/>
      <c r="AE308" s="639"/>
      <c r="AF308" s="639"/>
      <c r="AG308" s="639"/>
      <c r="AH308" s="639"/>
      <c r="AI308" s="639"/>
      <c r="AJ308" s="639"/>
      <c r="AK308" s="639"/>
      <c r="AL308" s="639"/>
      <c r="AM308" s="639"/>
      <c r="AN308" s="639"/>
      <c r="AO308" s="639"/>
      <c r="AP308" s="639"/>
      <c r="AQ308" s="639"/>
      <c r="AR308" s="639"/>
      <c r="AS308" s="639"/>
      <c r="AT308" s="639"/>
      <c r="AU308" s="639"/>
      <c r="AV308" s="639"/>
    </row>
    <row r="309" spans="1:48" ht="24.75" customHeight="1">
      <c r="A309" s="359"/>
      <c r="B309" s="359"/>
      <c r="C309" s="359"/>
      <c r="D309" s="359"/>
      <c r="E309" s="359"/>
      <c r="F309" s="359"/>
      <c r="G309" s="359"/>
      <c r="H309" s="24"/>
      <c r="I309" s="98"/>
      <c r="J309" s="24"/>
      <c r="K309" s="24"/>
      <c r="L309" s="24"/>
      <c r="M309" s="24"/>
      <c r="N309" s="24"/>
      <c r="O309" s="24"/>
      <c r="P309" s="24"/>
      <c r="Q309" s="24"/>
      <c r="R309" s="24"/>
      <c r="S309" s="24"/>
      <c r="T309" s="24"/>
      <c r="U309" s="24"/>
      <c r="V309" s="24"/>
      <c r="W309" s="24"/>
      <c r="X309" s="24"/>
      <c r="Y309" s="24"/>
      <c r="Z309" s="24"/>
      <c r="AA309" s="24"/>
      <c r="AB309" s="24"/>
      <c r="AC309" s="24"/>
      <c r="AD309" s="639"/>
      <c r="AE309" s="639"/>
      <c r="AF309" s="639"/>
      <c r="AG309" s="639"/>
      <c r="AH309" s="639"/>
      <c r="AI309" s="639"/>
      <c r="AJ309" s="639"/>
      <c r="AK309" s="639"/>
      <c r="AL309" s="639"/>
      <c r="AM309" s="639"/>
      <c r="AN309" s="639"/>
      <c r="AO309" s="639"/>
      <c r="AP309" s="639"/>
      <c r="AQ309" s="639"/>
      <c r="AR309" s="639"/>
      <c r="AS309" s="639"/>
      <c r="AT309" s="639"/>
      <c r="AU309" s="639"/>
      <c r="AV309" s="639"/>
    </row>
    <row r="310" spans="1:48" ht="24.75" customHeight="1">
      <c r="A310" s="359"/>
      <c r="B310" s="359"/>
      <c r="C310" s="359"/>
      <c r="D310" s="359"/>
      <c r="E310" s="359"/>
      <c r="F310" s="359"/>
      <c r="G310" s="359"/>
      <c r="H310" s="24"/>
      <c r="I310" s="98"/>
      <c r="J310" s="24"/>
      <c r="K310" s="24"/>
      <c r="L310" s="24"/>
      <c r="M310" s="24"/>
      <c r="N310" s="24"/>
      <c r="O310" s="24"/>
      <c r="P310" s="24"/>
      <c r="Q310" s="24"/>
      <c r="R310" s="24"/>
      <c r="S310" s="24"/>
      <c r="T310" s="24"/>
      <c r="U310" s="24"/>
      <c r="V310" s="24"/>
      <c r="W310" s="24"/>
      <c r="X310" s="24"/>
      <c r="Y310" s="24"/>
      <c r="Z310" s="24"/>
      <c r="AA310" s="24"/>
      <c r="AB310" s="24"/>
      <c r="AC310" s="24"/>
      <c r="AD310" s="639"/>
      <c r="AE310" s="639"/>
      <c r="AF310" s="639"/>
      <c r="AG310" s="639"/>
      <c r="AH310" s="639"/>
      <c r="AI310" s="639"/>
      <c r="AJ310" s="639"/>
      <c r="AK310" s="639"/>
      <c r="AL310" s="639"/>
      <c r="AM310" s="639"/>
      <c r="AN310" s="639"/>
      <c r="AO310" s="639"/>
      <c r="AP310" s="639"/>
      <c r="AQ310" s="639"/>
      <c r="AR310" s="639"/>
      <c r="AS310" s="639"/>
      <c r="AT310" s="639"/>
      <c r="AU310" s="639"/>
      <c r="AV310" s="639"/>
    </row>
    <row r="311" spans="1:48" ht="24.75" customHeight="1">
      <c r="A311" s="359"/>
      <c r="B311" s="359"/>
      <c r="C311" s="359"/>
      <c r="D311" s="359"/>
      <c r="E311" s="359"/>
      <c r="F311" s="359"/>
      <c r="G311" s="359"/>
      <c r="H311" s="24"/>
      <c r="I311" s="98"/>
      <c r="J311" s="24"/>
      <c r="K311" s="24"/>
      <c r="L311" s="24"/>
      <c r="M311" s="24"/>
      <c r="N311" s="24"/>
      <c r="O311" s="24"/>
      <c r="P311" s="24"/>
      <c r="Q311" s="24"/>
      <c r="R311" s="24"/>
      <c r="S311" s="24"/>
      <c r="T311" s="24"/>
      <c r="U311" s="24"/>
      <c r="V311" s="24"/>
      <c r="W311" s="24"/>
      <c r="X311" s="24"/>
      <c r="Y311" s="24"/>
      <c r="Z311" s="24"/>
      <c r="AA311" s="24"/>
      <c r="AB311" s="24"/>
      <c r="AC311" s="24"/>
      <c r="AD311" s="639"/>
      <c r="AE311" s="639"/>
      <c r="AF311" s="639"/>
      <c r="AG311" s="639"/>
      <c r="AH311" s="639"/>
      <c r="AI311" s="639"/>
      <c r="AJ311" s="639"/>
      <c r="AK311" s="639"/>
      <c r="AL311" s="639"/>
      <c r="AM311" s="639"/>
      <c r="AN311" s="639"/>
      <c r="AO311" s="639"/>
      <c r="AP311" s="639"/>
      <c r="AQ311" s="639"/>
      <c r="AR311" s="639"/>
      <c r="AS311" s="639"/>
      <c r="AT311" s="639"/>
      <c r="AU311" s="639"/>
      <c r="AV311" s="639"/>
    </row>
    <row r="312" spans="1:48" ht="24.75" customHeight="1">
      <c r="A312" s="359"/>
      <c r="B312" s="359"/>
      <c r="C312" s="359"/>
      <c r="D312" s="359"/>
      <c r="E312" s="359"/>
      <c r="F312" s="359"/>
      <c r="G312" s="359"/>
      <c r="H312" s="24"/>
      <c r="I312" s="98"/>
      <c r="J312" s="24"/>
      <c r="K312" s="24"/>
      <c r="L312" s="24"/>
      <c r="M312" s="24"/>
      <c r="N312" s="24"/>
      <c r="O312" s="24"/>
      <c r="P312" s="24"/>
      <c r="Q312" s="24"/>
      <c r="R312" s="24"/>
      <c r="S312" s="24"/>
      <c r="T312" s="24"/>
      <c r="U312" s="24"/>
      <c r="V312" s="24"/>
      <c r="W312" s="24"/>
      <c r="X312" s="24"/>
      <c r="Y312" s="24"/>
      <c r="Z312" s="24"/>
      <c r="AA312" s="24"/>
      <c r="AB312" s="24"/>
      <c r="AC312" s="24"/>
      <c r="AD312" s="639"/>
      <c r="AE312" s="639"/>
      <c r="AF312" s="639"/>
      <c r="AG312" s="639"/>
      <c r="AH312" s="639"/>
      <c r="AI312" s="639"/>
      <c r="AJ312" s="639"/>
      <c r="AK312" s="639"/>
      <c r="AL312" s="639"/>
      <c r="AM312" s="639"/>
      <c r="AN312" s="639"/>
      <c r="AO312" s="639"/>
      <c r="AP312" s="639"/>
      <c r="AQ312" s="639"/>
      <c r="AR312" s="639"/>
      <c r="AS312" s="639"/>
      <c r="AT312" s="639"/>
      <c r="AU312" s="639"/>
      <c r="AV312" s="639"/>
    </row>
    <row r="313" spans="1:48" ht="24.75" customHeight="1">
      <c r="A313" s="359"/>
      <c r="B313" s="359"/>
      <c r="C313" s="359"/>
      <c r="D313" s="359"/>
      <c r="E313" s="359"/>
      <c r="F313" s="359"/>
      <c r="G313" s="359"/>
      <c r="H313" s="24"/>
      <c r="I313" s="98"/>
      <c r="J313" s="24"/>
      <c r="K313" s="24"/>
      <c r="L313" s="24"/>
      <c r="M313" s="24"/>
      <c r="N313" s="24"/>
      <c r="O313" s="24"/>
      <c r="P313" s="24"/>
      <c r="Q313" s="24"/>
      <c r="R313" s="24"/>
      <c r="S313" s="24"/>
      <c r="T313" s="24"/>
      <c r="U313" s="24"/>
      <c r="V313" s="24"/>
      <c r="W313" s="24"/>
      <c r="X313" s="24"/>
      <c r="Y313" s="24"/>
      <c r="Z313" s="24"/>
      <c r="AA313" s="24"/>
      <c r="AB313" s="24"/>
      <c r="AC313" s="24"/>
      <c r="AD313" s="639"/>
      <c r="AE313" s="639"/>
      <c r="AF313" s="639"/>
      <c r="AG313" s="639"/>
      <c r="AH313" s="639"/>
      <c r="AI313" s="639"/>
      <c r="AJ313" s="639"/>
      <c r="AK313" s="639"/>
      <c r="AL313" s="639"/>
      <c r="AM313" s="639"/>
      <c r="AN313" s="639"/>
      <c r="AO313" s="639"/>
      <c r="AP313" s="639"/>
      <c r="AQ313" s="639"/>
      <c r="AR313" s="639"/>
      <c r="AS313" s="639"/>
      <c r="AT313" s="639"/>
      <c r="AU313" s="639"/>
      <c r="AV313" s="639"/>
    </row>
    <row r="314" spans="1:48" ht="24.75" customHeight="1">
      <c r="A314" s="359"/>
      <c r="B314" s="359"/>
      <c r="C314" s="359"/>
      <c r="D314" s="359"/>
      <c r="E314" s="359"/>
      <c r="F314" s="359"/>
      <c r="G314" s="359"/>
      <c r="H314" s="24"/>
      <c r="I314" s="98"/>
      <c r="J314" s="24"/>
      <c r="K314" s="24"/>
      <c r="L314" s="24"/>
      <c r="M314" s="24"/>
      <c r="N314" s="24"/>
      <c r="O314" s="24"/>
      <c r="P314" s="24"/>
      <c r="Q314" s="24"/>
      <c r="R314" s="24"/>
      <c r="S314" s="24"/>
      <c r="T314" s="24"/>
      <c r="U314" s="24"/>
      <c r="V314" s="24"/>
      <c r="W314" s="24"/>
      <c r="X314" s="24"/>
      <c r="Y314" s="24"/>
      <c r="Z314" s="24"/>
      <c r="AA314" s="24"/>
      <c r="AB314" s="24"/>
      <c r="AC314" s="24"/>
      <c r="AD314" s="639"/>
      <c r="AE314" s="639"/>
      <c r="AF314" s="639"/>
      <c r="AG314" s="639"/>
      <c r="AH314" s="639"/>
      <c r="AI314" s="639"/>
      <c r="AJ314" s="639"/>
      <c r="AK314" s="639"/>
      <c r="AL314" s="639"/>
      <c r="AM314" s="639"/>
      <c r="AN314" s="639"/>
      <c r="AO314" s="639"/>
      <c r="AP314" s="639"/>
      <c r="AQ314" s="639"/>
      <c r="AR314" s="639"/>
      <c r="AS314" s="639"/>
      <c r="AT314" s="639"/>
      <c r="AU314" s="639"/>
      <c r="AV314" s="639"/>
    </row>
    <row r="315" spans="1:48" ht="24.75" customHeight="1">
      <c r="A315" s="359"/>
      <c r="B315" s="359"/>
      <c r="C315" s="359"/>
      <c r="D315" s="359"/>
      <c r="E315" s="359"/>
      <c r="F315" s="359"/>
      <c r="G315" s="359"/>
      <c r="H315" s="24"/>
      <c r="I315" s="98"/>
      <c r="J315" s="24"/>
      <c r="K315" s="24"/>
      <c r="L315" s="24"/>
      <c r="M315" s="24"/>
      <c r="N315" s="24"/>
      <c r="O315" s="24"/>
      <c r="P315" s="24"/>
      <c r="Q315" s="24"/>
      <c r="R315" s="24"/>
      <c r="S315" s="24"/>
      <c r="T315" s="24"/>
      <c r="U315" s="24"/>
      <c r="V315" s="24"/>
      <c r="W315" s="24"/>
      <c r="X315" s="24"/>
      <c r="Y315" s="24"/>
      <c r="Z315" s="24"/>
      <c r="AA315" s="24"/>
      <c r="AB315" s="24"/>
      <c r="AC315" s="24"/>
      <c r="AD315" s="639"/>
      <c r="AE315" s="639"/>
      <c r="AF315" s="639"/>
      <c r="AG315" s="639"/>
      <c r="AH315" s="639"/>
      <c r="AI315" s="639"/>
      <c r="AJ315" s="639"/>
      <c r="AK315" s="639"/>
      <c r="AL315" s="639"/>
      <c r="AM315" s="639"/>
      <c r="AN315" s="639"/>
      <c r="AO315" s="639"/>
      <c r="AP315" s="639"/>
      <c r="AQ315" s="639"/>
      <c r="AR315" s="639"/>
      <c r="AS315" s="639"/>
      <c r="AT315" s="639"/>
      <c r="AU315" s="639"/>
      <c r="AV315" s="639"/>
    </row>
    <row r="316" spans="1:48" ht="24.75" customHeight="1">
      <c r="A316" s="359"/>
      <c r="B316" s="359"/>
      <c r="C316" s="359"/>
      <c r="D316" s="359"/>
      <c r="E316" s="359"/>
      <c r="F316" s="359"/>
      <c r="G316" s="359"/>
      <c r="H316" s="24"/>
      <c r="I316" s="98"/>
      <c r="J316" s="24"/>
      <c r="K316" s="24"/>
      <c r="L316" s="24"/>
      <c r="M316" s="24"/>
      <c r="N316" s="24"/>
      <c r="O316" s="24"/>
      <c r="P316" s="24"/>
      <c r="Q316" s="24"/>
      <c r="R316" s="24"/>
      <c r="S316" s="24"/>
      <c r="T316" s="24"/>
      <c r="U316" s="24"/>
      <c r="V316" s="24"/>
      <c r="W316" s="24"/>
      <c r="X316" s="24"/>
      <c r="Y316" s="24"/>
      <c r="Z316" s="24"/>
      <c r="AA316" s="24"/>
      <c r="AB316" s="24"/>
      <c r="AC316" s="24"/>
      <c r="AD316" s="639"/>
      <c r="AE316" s="639"/>
      <c r="AF316" s="639"/>
      <c r="AG316" s="639"/>
      <c r="AH316" s="639"/>
      <c r="AI316" s="639"/>
      <c r="AJ316" s="639"/>
      <c r="AK316" s="639"/>
      <c r="AL316" s="639"/>
      <c r="AM316" s="639"/>
      <c r="AN316" s="639"/>
      <c r="AO316" s="639"/>
      <c r="AP316" s="639"/>
      <c r="AQ316" s="639"/>
      <c r="AR316" s="639"/>
      <c r="AS316" s="639"/>
      <c r="AT316" s="639"/>
      <c r="AU316" s="639"/>
      <c r="AV316" s="639"/>
    </row>
    <row r="317" spans="1:48" ht="24.75" customHeight="1">
      <c r="A317" s="359"/>
      <c r="B317" s="359"/>
      <c r="C317" s="359"/>
      <c r="D317" s="359"/>
      <c r="E317" s="359"/>
      <c r="F317" s="359"/>
      <c r="G317" s="359"/>
      <c r="H317" s="24"/>
      <c r="I317" s="98"/>
      <c r="J317" s="24"/>
      <c r="K317" s="24"/>
      <c r="L317" s="24"/>
      <c r="M317" s="24"/>
      <c r="N317" s="24"/>
      <c r="O317" s="24"/>
      <c r="P317" s="24"/>
      <c r="Q317" s="24"/>
      <c r="R317" s="24"/>
      <c r="S317" s="24"/>
      <c r="T317" s="24"/>
      <c r="U317" s="24"/>
      <c r="V317" s="24"/>
      <c r="W317" s="24"/>
      <c r="X317" s="24"/>
      <c r="Y317" s="24"/>
      <c r="Z317" s="24"/>
      <c r="AA317" s="24"/>
      <c r="AB317" s="24"/>
      <c r="AC317" s="24"/>
      <c r="AD317" s="639"/>
      <c r="AE317" s="639"/>
      <c r="AF317" s="639"/>
      <c r="AG317" s="639"/>
      <c r="AH317" s="639"/>
      <c r="AI317" s="639"/>
      <c r="AJ317" s="639"/>
      <c r="AK317" s="639"/>
      <c r="AL317" s="639"/>
      <c r="AM317" s="639"/>
      <c r="AN317" s="639"/>
      <c r="AO317" s="639"/>
      <c r="AP317" s="639"/>
      <c r="AQ317" s="639"/>
      <c r="AR317" s="639"/>
      <c r="AS317" s="639"/>
      <c r="AT317" s="639"/>
      <c r="AU317" s="639"/>
      <c r="AV317" s="639"/>
    </row>
    <row r="318" spans="1:48" ht="24.75" customHeight="1">
      <c r="A318" s="359"/>
      <c r="B318" s="359"/>
      <c r="C318" s="359"/>
      <c r="D318" s="359"/>
      <c r="E318" s="359"/>
      <c r="F318" s="359"/>
      <c r="G318" s="359"/>
      <c r="H318" s="24"/>
      <c r="I318" s="98"/>
      <c r="J318" s="24"/>
      <c r="K318" s="24"/>
      <c r="L318" s="24"/>
      <c r="M318" s="24"/>
      <c r="N318" s="24"/>
      <c r="O318" s="24"/>
      <c r="P318" s="24"/>
      <c r="Q318" s="24"/>
      <c r="R318" s="24"/>
      <c r="S318" s="24"/>
      <c r="T318" s="24"/>
      <c r="U318" s="24"/>
      <c r="V318" s="24"/>
      <c r="W318" s="24"/>
      <c r="X318" s="24"/>
      <c r="Y318" s="24"/>
      <c r="Z318" s="24"/>
      <c r="AA318" s="24"/>
      <c r="AB318" s="24"/>
      <c r="AC318" s="24"/>
      <c r="AD318" s="639"/>
      <c r="AE318" s="639"/>
      <c r="AF318" s="639"/>
      <c r="AG318" s="639"/>
      <c r="AH318" s="639"/>
      <c r="AI318" s="639"/>
      <c r="AJ318" s="639"/>
      <c r="AK318" s="639"/>
      <c r="AL318" s="639"/>
      <c r="AM318" s="639"/>
      <c r="AN318" s="639"/>
      <c r="AO318" s="639"/>
      <c r="AP318" s="639"/>
      <c r="AQ318" s="639"/>
      <c r="AR318" s="639"/>
      <c r="AS318" s="639"/>
      <c r="AT318" s="639"/>
      <c r="AU318" s="639"/>
      <c r="AV318" s="639"/>
    </row>
    <row r="319" spans="1:48" ht="24.75" customHeight="1">
      <c r="A319" s="359"/>
      <c r="B319" s="359"/>
      <c r="C319" s="359"/>
      <c r="D319" s="359"/>
      <c r="E319" s="359"/>
      <c r="F319" s="359"/>
      <c r="G319" s="359"/>
      <c r="H319" s="24"/>
      <c r="I319" s="98"/>
      <c r="J319" s="24"/>
      <c r="K319" s="24"/>
      <c r="L319" s="24"/>
      <c r="M319" s="24"/>
      <c r="N319" s="24"/>
      <c r="O319" s="24"/>
      <c r="P319" s="24"/>
      <c r="Q319" s="24"/>
      <c r="R319" s="24"/>
      <c r="S319" s="24"/>
      <c r="T319" s="24"/>
      <c r="U319" s="24"/>
      <c r="V319" s="24"/>
      <c r="W319" s="24"/>
      <c r="X319" s="24"/>
      <c r="Y319" s="24"/>
      <c r="Z319" s="24"/>
      <c r="AA319" s="24"/>
      <c r="AB319" s="24"/>
      <c r="AC319" s="24"/>
      <c r="AD319" s="639"/>
      <c r="AE319" s="639"/>
      <c r="AF319" s="639"/>
      <c r="AG319" s="639"/>
      <c r="AH319" s="639"/>
      <c r="AI319" s="639"/>
      <c r="AJ319" s="639"/>
      <c r="AK319" s="639"/>
      <c r="AL319" s="639"/>
      <c r="AM319" s="639"/>
      <c r="AN319" s="639"/>
      <c r="AO319" s="639"/>
      <c r="AP319" s="639"/>
      <c r="AQ319" s="639"/>
      <c r="AR319" s="639"/>
      <c r="AS319" s="639"/>
      <c r="AT319" s="639"/>
      <c r="AU319" s="639"/>
      <c r="AV319" s="639"/>
    </row>
    <row r="320" spans="1:48" ht="24.75" customHeight="1">
      <c r="A320" s="359"/>
      <c r="B320" s="359"/>
      <c r="C320" s="359"/>
      <c r="D320" s="359"/>
      <c r="E320" s="359"/>
      <c r="F320" s="359"/>
      <c r="G320" s="359"/>
      <c r="H320" s="24"/>
      <c r="I320" s="98"/>
      <c r="J320" s="24"/>
      <c r="K320" s="24"/>
      <c r="L320" s="24"/>
      <c r="M320" s="24"/>
      <c r="N320" s="24"/>
      <c r="O320" s="24"/>
      <c r="P320" s="24"/>
      <c r="Q320" s="24"/>
      <c r="R320" s="24"/>
      <c r="S320" s="24"/>
      <c r="T320" s="24"/>
      <c r="U320" s="24"/>
      <c r="V320" s="24"/>
      <c r="W320" s="24"/>
      <c r="X320" s="24"/>
      <c r="Y320" s="24"/>
      <c r="Z320" s="24"/>
      <c r="AA320" s="24"/>
      <c r="AB320" s="24"/>
      <c r="AC320" s="24"/>
      <c r="AD320" s="639"/>
      <c r="AE320" s="639"/>
      <c r="AF320" s="639"/>
      <c r="AG320" s="639"/>
      <c r="AH320" s="639"/>
      <c r="AI320" s="639"/>
      <c r="AJ320" s="639"/>
      <c r="AK320" s="639"/>
      <c r="AL320" s="639"/>
      <c r="AM320" s="639"/>
      <c r="AN320" s="639"/>
      <c r="AO320" s="639"/>
      <c r="AP320" s="639"/>
      <c r="AQ320" s="639"/>
      <c r="AR320" s="639"/>
      <c r="AS320" s="639"/>
      <c r="AT320" s="639"/>
      <c r="AU320" s="639"/>
      <c r="AV320" s="639"/>
    </row>
    <row r="321" spans="1:48" ht="24.75" customHeight="1">
      <c r="A321" s="359"/>
      <c r="B321" s="359"/>
      <c r="C321" s="359"/>
      <c r="D321" s="359"/>
      <c r="E321" s="359"/>
      <c r="F321" s="359"/>
      <c r="G321" s="359"/>
      <c r="H321" s="24"/>
      <c r="I321" s="98"/>
      <c r="J321" s="24"/>
      <c r="K321" s="24"/>
      <c r="L321" s="24"/>
      <c r="M321" s="24"/>
      <c r="N321" s="24"/>
      <c r="O321" s="24"/>
      <c r="P321" s="24"/>
      <c r="Q321" s="24"/>
      <c r="R321" s="24"/>
      <c r="S321" s="24"/>
      <c r="T321" s="24"/>
      <c r="U321" s="24"/>
      <c r="V321" s="24"/>
      <c r="W321" s="24"/>
      <c r="X321" s="24"/>
      <c r="Y321" s="24"/>
      <c r="Z321" s="24"/>
      <c r="AA321" s="24"/>
      <c r="AB321" s="24"/>
      <c r="AC321" s="24"/>
      <c r="AD321" s="639"/>
      <c r="AE321" s="639"/>
      <c r="AF321" s="639"/>
      <c r="AG321" s="639"/>
      <c r="AH321" s="639"/>
      <c r="AI321" s="639"/>
      <c r="AJ321" s="639"/>
      <c r="AK321" s="639"/>
      <c r="AL321" s="639"/>
      <c r="AM321" s="639"/>
      <c r="AN321" s="639"/>
      <c r="AO321" s="639"/>
      <c r="AP321" s="639"/>
      <c r="AQ321" s="639"/>
      <c r="AR321" s="639"/>
      <c r="AS321" s="639"/>
      <c r="AT321" s="639"/>
      <c r="AU321" s="639"/>
      <c r="AV321" s="639"/>
    </row>
    <row r="322" spans="1:48" ht="24.75" customHeight="1">
      <c r="A322" s="359"/>
      <c r="B322" s="359"/>
      <c r="C322" s="359"/>
      <c r="D322" s="359"/>
      <c r="E322" s="359"/>
      <c r="F322" s="359"/>
      <c r="G322" s="359"/>
      <c r="H322" s="24"/>
      <c r="I322" s="98"/>
      <c r="J322" s="24"/>
      <c r="K322" s="24"/>
      <c r="L322" s="24"/>
      <c r="M322" s="24"/>
      <c r="N322" s="24"/>
      <c r="O322" s="24"/>
      <c r="P322" s="24"/>
      <c r="Q322" s="24"/>
      <c r="R322" s="24"/>
      <c r="S322" s="24"/>
      <c r="T322" s="24"/>
      <c r="U322" s="24"/>
      <c r="V322" s="24"/>
      <c r="W322" s="24"/>
      <c r="X322" s="24"/>
      <c r="Y322" s="24"/>
      <c r="Z322" s="24"/>
      <c r="AA322" s="24"/>
      <c r="AB322" s="24"/>
      <c r="AC322" s="24"/>
      <c r="AD322" s="639"/>
      <c r="AE322" s="639"/>
      <c r="AF322" s="639"/>
      <c r="AG322" s="639"/>
      <c r="AH322" s="639"/>
      <c r="AI322" s="639"/>
      <c r="AJ322" s="639"/>
      <c r="AK322" s="639"/>
      <c r="AL322" s="639"/>
      <c r="AM322" s="639"/>
      <c r="AN322" s="639"/>
      <c r="AO322" s="639"/>
      <c r="AP322" s="639"/>
      <c r="AQ322" s="639"/>
      <c r="AR322" s="639"/>
      <c r="AS322" s="639"/>
      <c r="AT322" s="639"/>
      <c r="AU322" s="639"/>
      <c r="AV322" s="639"/>
    </row>
    <row r="323" spans="1:48" ht="24.75" customHeight="1">
      <c r="A323" s="359"/>
      <c r="B323" s="359"/>
      <c r="C323" s="359"/>
      <c r="D323" s="359"/>
      <c r="E323" s="359"/>
      <c r="F323" s="359"/>
      <c r="G323" s="359"/>
      <c r="H323" s="24"/>
      <c r="I323" s="98"/>
      <c r="J323" s="24"/>
      <c r="K323" s="24"/>
      <c r="L323" s="24"/>
      <c r="M323" s="24"/>
      <c r="N323" s="24"/>
      <c r="O323" s="24"/>
      <c r="P323" s="24"/>
      <c r="Q323" s="24"/>
      <c r="R323" s="24"/>
      <c r="S323" s="24"/>
      <c r="T323" s="24"/>
      <c r="U323" s="24"/>
      <c r="V323" s="24"/>
      <c r="W323" s="24"/>
      <c r="X323" s="24"/>
      <c r="Y323" s="24"/>
      <c r="Z323" s="24"/>
      <c r="AA323" s="24"/>
      <c r="AB323" s="24"/>
      <c r="AC323" s="24"/>
      <c r="AD323" s="639"/>
      <c r="AE323" s="639"/>
      <c r="AF323" s="639"/>
      <c r="AG323" s="639"/>
      <c r="AH323" s="639"/>
      <c r="AI323" s="639"/>
      <c r="AJ323" s="639"/>
      <c r="AK323" s="639"/>
      <c r="AL323" s="639"/>
      <c r="AM323" s="639"/>
      <c r="AN323" s="639"/>
      <c r="AO323" s="639"/>
      <c r="AP323" s="639"/>
      <c r="AQ323" s="639"/>
      <c r="AR323" s="639"/>
      <c r="AS323" s="639"/>
      <c r="AT323" s="639"/>
      <c r="AU323" s="639"/>
      <c r="AV323" s="639"/>
    </row>
    <row r="324" spans="1:48" ht="24.75" customHeight="1">
      <c r="A324" s="359"/>
      <c r="B324" s="359"/>
      <c r="C324" s="359"/>
      <c r="D324" s="359"/>
      <c r="E324" s="359"/>
      <c r="F324" s="359"/>
      <c r="G324" s="359"/>
      <c r="H324" s="24"/>
      <c r="I324" s="98"/>
      <c r="J324" s="24"/>
      <c r="K324" s="24"/>
      <c r="L324" s="24"/>
      <c r="M324" s="24"/>
      <c r="N324" s="24"/>
      <c r="O324" s="24"/>
      <c r="P324" s="24"/>
      <c r="Q324" s="24"/>
      <c r="R324" s="24"/>
      <c r="S324" s="24"/>
      <c r="T324" s="24"/>
      <c r="U324" s="24"/>
      <c r="V324" s="24"/>
      <c r="W324" s="24"/>
      <c r="X324" s="24"/>
      <c r="Y324" s="24"/>
      <c r="Z324" s="24"/>
      <c r="AA324" s="24"/>
      <c r="AB324" s="24"/>
      <c r="AC324" s="24"/>
      <c r="AD324" s="639"/>
      <c r="AE324" s="639"/>
      <c r="AF324" s="639"/>
      <c r="AG324" s="639"/>
      <c r="AH324" s="639"/>
      <c r="AI324" s="639"/>
      <c r="AJ324" s="639"/>
      <c r="AK324" s="639"/>
      <c r="AL324" s="639"/>
      <c r="AM324" s="639"/>
      <c r="AN324" s="639"/>
      <c r="AO324" s="639"/>
      <c r="AP324" s="639"/>
      <c r="AQ324" s="639"/>
      <c r="AR324" s="639"/>
      <c r="AS324" s="639"/>
      <c r="AT324" s="639"/>
      <c r="AU324" s="639"/>
      <c r="AV324" s="639"/>
    </row>
    <row r="325" spans="1:48" ht="24.75" customHeight="1">
      <c r="A325" s="359"/>
      <c r="B325" s="359"/>
      <c r="C325" s="359"/>
      <c r="D325" s="359"/>
      <c r="E325" s="359"/>
      <c r="F325" s="359"/>
      <c r="G325" s="359"/>
      <c r="H325" s="24"/>
      <c r="I325" s="98"/>
      <c r="J325" s="24"/>
      <c r="K325" s="24"/>
      <c r="L325" s="24"/>
      <c r="M325" s="24"/>
      <c r="N325" s="24"/>
      <c r="O325" s="24"/>
      <c r="P325" s="24"/>
      <c r="Q325" s="24"/>
      <c r="R325" s="24"/>
      <c r="S325" s="24"/>
      <c r="T325" s="24"/>
      <c r="U325" s="24"/>
      <c r="V325" s="24"/>
      <c r="W325" s="24"/>
      <c r="X325" s="24"/>
      <c r="Y325" s="24"/>
      <c r="Z325" s="24"/>
      <c r="AA325" s="24"/>
      <c r="AB325" s="24"/>
      <c r="AC325" s="24"/>
      <c r="AD325" s="639"/>
      <c r="AE325" s="639"/>
      <c r="AF325" s="639"/>
      <c r="AG325" s="639"/>
      <c r="AH325" s="639"/>
      <c r="AI325" s="639"/>
      <c r="AJ325" s="639"/>
      <c r="AK325" s="639"/>
      <c r="AL325" s="639"/>
      <c r="AM325" s="639"/>
      <c r="AN325" s="639"/>
      <c r="AO325" s="639"/>
      <c r="AP325" s="639"/>
      <c r="AQ325" s="639"/>
      <c r="AR325" s="639"/>
      <c r="AS325" s="639"/>
      <c r="AT325" s="639"/>
      <c r="AU325" s="639"/>
      <c r="AV325" s="639"/>
    </row>
    <row r="326" spans="1:48" ht="24.75" customHeight="1">
      <c r="A326" s="359"/>
      <c r="B326" s="359"/>
      <c r="C326" s="359"/>
      <c r="D326" s="359"/>
      <c r="E326" s="359"/>
      <c r="F326" s="359"/>
      <c r="G326" s="359"/>
      <c r="H326" s="24"/>
      <c r="I326" s="98"/>
      <c r="J326" s="24"/>
      <c r="K326" s="24"/>
      <c r="L326" s="24"/>
      <c r="M326" s="24"/>
      <c r="N326" s="24"/>
      <c r="O326" s="24"/>
      <c r="P326" s="24"/>
      <c r="Q326" s="24"/>
      <c r="R326" s="24"/>
      <c r="S326" s="24"/>
      <c r="T326" s="24"/>
      <c r="U326" s="24"/>
      <c r="V326" s="24"/>
      <c r="W326" s="24"/>
      <c r="X326" s="24"/>
      <c r="Y326" s="24"/>
      <c r="Z326" s="24"/>
      <c r="AA326" s="24"/>
      <c r="AB326" s="24"/>
      <c r="AC326" s="24"/>
      <c r="AD326" s="639"/>
      <c r="AE326" s="639"/>
      <c r="AF326" s="639"/>
      <c r="AG326" s="639"/>
      <c r="AH326" s="639"/>
      <c r="AI326" s="639"/>
      <c r="AJ326" s="639"/>
      <c r="AK326" s="639"/>
      <c r="AL326" s="639"/>
      <c r="AM326" s="639"/>
      <c r="AN326" s="639"/>
      <c r="AO326" s="639"/>
      <c r="AP326" s="639"/>
      <c r="AQ326" s="639"/>
      <c r="AR326" s="639"/>
      <c r="AS326" s="639"/>
      <c r="AT326" s="639"/>
      <c r="AU326" s="639"/>
      <c r="AV326" s="639"/>
    </row>
    <row r="327" spans="1:48" ht="24.75" customHeight="1">
      <c r="A327" s="359"/>
      <c r="B327" s="359"/>
      <c r="C327" s="359"/>
      <c r="D327" s="359"/>
      <c r="E327" s="359"/>
      <c r="F327" s="359"/>
      <c r="G327" s="359"/>
      <c r="H327" s="24"/>
      <c r="I327" s="98"/>
      <c r="J327" s="24"/>
      <c r="K327" s="24"/>
      <c r="L327" s="24"/>
      <c r="M327" s="24"/>
      <c r="N327" s="24"/>
      <c r="O327" s="24"/>
      <c r="P327" s="24"/>
      <c r="Q327" s="24"/>
      <c r="R327" s="24"/>
      <c r="S327" s="24"/>
      <c r="T327" s="24"/>
      <c r="U327" s="24"/>
      <c r="V327" s="24"/>
      <c r="W327" s="24"/>
      <c r="X327" s="24"/>
      <c r="Y327" s="24"/>
      <c r="Z327" s="24"/>
      <c r="AA327" s="24"/>
      <c r="AB327" s="24"/>
      <c r="AC327" s="24"/>
      <c r="AD327" s="639"/>
      <c r="AE327" s="639"/>
      <c r="AF327" s="639"/>
      <c r="AG327" s="639"/>
      <c r="AH327" s="639"/>
      <c r="AI327" s="639"/>
      <c r="AJ327" s="639"/>
      <c r="AK327" s="639"/>
      <c r="AL327" s="639"/>
      <c r="AM327" s="639"/>
      <c r="AN327" s="639"/>
      <c r="AO327" s="639"/>
      <c r="AP327" s="639"/>
      <c r="AQ327" s="639"/>
      <c r="AR327" s="639"/>
      <c r="AS327" s="639"/>
      <c r="AT327" s="639"/>
      <c r="AU327" s="639"/>
      <c r="AV327" s="639"/>
    </row>
    <row r="328" spans="1:48" ht="24.75" customHeight="1">
      <c r="A328" s="359"/>
      <c r="B328" s="359"/>
      <c r="C328" s="359"/>
      <c r="D328" s="359"/>
      <c r="E328" s="359"/>
      <c r="F328" s="359"/>
      <c r="G328" s="359"/>
      <c r="H328" s="24"/>
      <c r="I328" s="98"/>
      <c r="J328" s="24"/>
      <c r="K328" s="24"/>
      <c r="L328" s="24"/>
      <c r="M328" s="24"/>
      <c r="N328" s="24"/>
      <c r="O328" s="24"/>
      <c r="P328" s="24"/>
      <c r="Q328" s="24"/>
      <c r="R328" s="24"/>
      <c r="S328" s="24"/>
      <c r="T328" s="24"/>
      <c r="U328" s="24"/>
      <c r="V328" s="24"/>
      <c r="W328" s="24"/>
      <c r="X328" s="24"/>
      <c r="Y328" s="24"/>
      <c r="Z328" s="24"/>
      <c r="AA328" s="24"/>
      <c r="AB328" s="24"/>
      <c r="AC328" s="24"/>
      <c r="AD328" s="639"/>
      <c r="AE328" s="639"/>
      <c r="AF328" s="639"/>
      <c r="AG328" s="639"/>
      <c r="AH328" s="639"/>
      <c r="AI328" s="639"/>
      <c r="AJ328" s="639"/>
      <c r="AK328" s="639"/>
      <c r="AL328" s="639"/>
      <c r="AM328" s="639"/>
      <c r="AN328" s="639"/>
      <c r="AO328" s="639"/>
      <c r="AP328" s="639"/>
      <c r="AQ328" s="639"/>
      <c r="AR328" s="639"/>
      <c r="AS328" s="639"/>
      <c r="AT328" s="639"/>
      <c r="AU328" s="639"/>
      <c r="AV328" s="639"/>
    </row>
    <row r="329" spans="1:48" ht="24.75" customHeight="1">
      <c r="A329" s="359"/>
      <c r="B329" s="359"/>
      <c r="C329" s="359"/>
      <c r="D329" s="359"/>
      <c r="E329" s="359"/>
      <c r="F329" s="359"/>
      <c r="G329" s="359"/>
      <c r="H329" s="24"/>
      <c r="I329" s="98"/>
      <c r="J329" s="24"/>
      <c r="K329" s="24"/>
      <c r="L329" s="24"/>
      <c r="M329" s="24"/>
      <c r="N329" s="24"/>
      <c r="O329" s="24"/>
      <c r="P329" s="24"/>
      <c r="Q329" s="24"/>
      <c r="R329" s="24"/>
      <c r="S329" s="24"/>
      <c r="T329" s="24"/>
      <c r="U329" s="24"/>
      <c r="V329" s="24"/>
      <c r="W329" s="24"/>
      <c r="X329" s="24"/>
      <c r="Y329" s="24"/>
      <c r="Z329" s="24"/>
      <c r="AA329" s="24"/>
      <c r="AB329" s="24"/>
      <c r="AC329" s="24"/>
      <c r="AD329" s="639"/>
      <c r="AE329" s="639"/>
      <c r="AF329" s="639"/>
      <c r="AG329" s="639"/>
      <c r="AH329" s="639"/>
      <c r="AI329" s="639"/>
      <c r="AJ329" s="639"/>
      <c r="AK329" s="639"/>
      <c r="AL329" s="639"/>
      <c r="AM329" s="639"/>
      <c r="AN329" s="639"/>
      <c r="AO329" s="639"/>
      <c r="AP329" s="639"/>
      <c r="AQ329" s="639"/>
      <c r="AR329" s="639"/>
      <c r="AS329" s="639"/>
      <c r="AT329" s="639"/>
      <c r="AU329" s="639"/>
      <c r="AV329" s="639"/>
    </row>
    <row r="330" spans="1:48" ht="24.75" customHeight="1">
      <c r="A330" s="359"/>
      <c r="B330" s="359"/>
      <c r="C330" s="359"/>
      <c r="D330" s="359"/>
      <c r="E330" s="359"/>
      <c r="F330" s="359"/>
      <c r="G330" s="359"/>
      <c r="H330" s="24"/>
      <c r="I330" s="98"/>
      <c r="J330" s="24"/>
      <c r="K330" s="24"/>
      <c r="L330" s="24"/>
      <c r="M330" s="24"/>
      <c r="N330" s="24"/>
      <c r="O330" s="24"/>
      <c r="P330" s="24"/>
      <c r="Q330" s="24"/>
      <c r="R330" s="24"/>
      <c r="S330" s="24"/>
      <c r="T330" s="24"/>
      <c r="U330" s="24"/>
      <c r="V330" s="24"/>
      <c r="W330" s="24"/>
      <c r="X330" s="24"/>
      <c r="Y330" s="24"/>
      <c r="Z330" s="24"/>
      <c r="AA330" s="24"/>
      <c r="AB330" s="24"/>
      <c r="AC330" s="24"/>
      <c r="AD330" s="639"/>
      <c r="AE330" s="639"/>
      <c r="AF330" s="639"/>
      <c r="AG330" s="639"/>
      <c r="AH330" s="639"/>
      <c r="AI330" s="639"/>
      <c r="AJ330" s="639"/>
      <c r="AK330" s="639"/>
      <c r="AL330" s="639"/>
      <c r="AM330" s="639"/>
      <c r="AN330" s="639"/>
      <c r="AO330" s="639"/>
      <c r="AP330" s="639"/>
      <c r="AQ330" s="639"/>
      <c r="AR330" s="639"/>
      <c r="AS330" s="639"/>
      <c r="AT330" s="639"/>
      <c r="AU330" s="639"/>
      <c r="AV330" s="639"/>
    </row>
    <row r="331" spans="1:48" ht="24.75" customHeight="1">
      <c r="A331" s="359"/>
      <c r="B331" s="359"/>
      <c r="C331" s="359"/>
      <c r="D331" s="359"/>
      <c r="E331" s="359"/>
      <c r="F331" s="359"/>
      <c r="G331" s="359"/>
      <c r="H331" s="24"/>
      <c r="I331" s="98"/>
      <c r="J331" s="24"/>
      <c r="K331" s="24"/>
      <c r="L331" s="24"/>
      <c r="M331" s="24"/>
      <c r="N331" s="24"/>
      <c r="O331" s="24"/>
      <c r="P331" s="24"/>
      <c r="Q331" s="24"/>
      <c r="R331" s="24"/>
      <c r="S331" s="24"/>
      <c r="T331" s="24"/>
      <c r="U331" s="24"/>
      <c r="V331" s="24"/>
      <c r="W331" s="24"/>
      <c r="X331" s="24"/>
      <c r="Y331" s="24"/>
      <c r="Z331" s="24"/>
      <c r="AA331" s="24"/>
      <c r="AB331" s="24"/>
      <c r="AC331" s="24"/>
      <c r="AD331" s="639"/>
      <c r="AE331" s="639"/>
      <c r="AF331" s="639"/>
      <c r="AG331" s="639"/>
      <c r="AH331" s="639"/>
      <c r="AI331" s="639"/>
      <c r="AJ331" s="639"/>
      <c r="AK331" s="639"/>
      <c r="AL331" s="639"/>
      <c r="AM331" s="639"/>
      <c r="AN331" s="639"/>
      <c r="AO331" s="639"/>
      <c r="AP331" s="639"/>
      <c r="AQ331" s="639"/>
      <c r="AR331" s="639"/>
      <c r="AS331" s="639"/>
      <c r="AT331" s="639"/>
      <c r="AU331" s="639"/>
      <c r="AV331" s="639"/>
    </row>
    <row r="332" spans="1:48" ht="24.75" customHeight="1">
      <c r="A332" s="359"/>
      <c r="B332" s="359"/>
      <c r="C332" s="359"/>
      <c r="D332" s="359"/>
      <c r="E332" s="359"/>
      <c r="F332" s="359"/>
      <c r="G332" s="359"/>
      <c r="H332" s="24"/>
      <c r="I332" s="98"/>
      <c r="J332" s="24"/>
      <c r="K332" s="24"/>
      <c r="L332" s="24"/>
      <c r="M332" s="24"/>
      <c r="N332" s="24"/>
      <c r="O332" s="24"/>
      <c r="P332" s="24"/>
      <c r="Q332" s="24"/>
      <c r="R332" s="24"/>
      <c r="S332" s="24"/>
      <c r="T332" s="24"/>
      <c r="U332" s="24"/>
      <c r="V332" s="24"/>
      <c r="W332" s="24"/>
      <c r="X332" s="24"/>
      <c r="Y332" s="24"/>
      <c r="Z332" s="24"/>
      <c r="AA332" s="24"/>
      <c r="AB332" s="24"/>
      <c r="AC332" s="24"/>
      <c r="AD332" s="639"/>
      <c r="AE332" s="639"/>
      <c r="AF332" s="639"/>
      <c r="AG332" s="639"/>
      <c r="AH332" s="639"/>
      <c r="AI332" s="639"/>
      <c r="AJ332" s="639"/>
      <c r="AK332" s="639"/>
      <c r="AL332" s="639"/>
      <c r="AM332" s="639"/>
      <c r="AN332" s="639"/>
      <c r="AO332" s="639"/>
      <c r="AP332" s="639"/>
      <c r="AQ332" s="639"/>
      <c r="AR332" s="639"/>
      <c r="AS332" s="639"/>
      <c r="AT332" s="639"/>
      <c r="AU332" s="639"/>
      <c r="AV332" s="639"/>
    </row>
    <row r="333" spans="1:48" ht="24.75" customHeight="1">
      <c r="A333" s="359"/>
      <c r="B333" s="359"/>
      <c r="C333" s="359"/>
      <c r="D333" s="359"/>
      <c r="E333" s="359"/>
      <c r="F333" s="359"/>
      <c r="G333" s="359"/>
      <c r="H333" s="24"/>
      <c r="I333" s="98"/>
      <c r="J333" s="24"/>
      <c r="K333" s="24"/>
      <c r="L333" s="24"/>
      <c r="M333" s="24"/>
      <c r="N333" s="24"/>
      <c r="O333" s="24"/>
      <c r="P333" s="24"/>
      <c r="Q333" s="24"/>
      <c r="R333" s="24"/>
      <c r="S333" s="24"/>
      <c r="T333" s="24"/>
      <c r="U333" s="24"/>
      <c r="V333" s="24"/>
      <c r="W333" s="24"/>
      <c r="X333" s="24"/>
      <c r="Y333" s="24"/>
      <c r="Z333" s="24"/>
      <c r="AA333" s="24"/>
      <c r="AB333" s="24"/>
      <c r="AC333" s="24"/>
      <c r="AD333" s="639"/>
      <c r="AE333" s="639"/>
      <c r="AF333" s="639"/>
      <c r="AG333" s="639"/>
      <c r="AH333" s="639"/>
      <c r="AI333" s="639"/>
      <c r="AJ333" s="639"/>
      <c r="AK333" s="639"/>
      <c r="AL333" s="639"/>
      <c r="AM333" s="639"/>
      <c r="AN333" s="639"/>
      <c r="AO333" s="639"/>
      <c r="AP333" s="639"/>
      <c r="AQ333" s="639"/>
      <c r="AR333" s="639"/>
      <c r="AS333" s="639"/>
      <c r="AT333" s="639"/>
      <c r="AU333" s="639"/>
      <c r="AV333" s="639"/>
    </row>
    <row r="334" spans="1:48" ht="24.75" customHeight="1">
      <c r="A334" s="359"/>
      <c r="B334" s="359"/>
      <c r="C334" s="359"/>
      <c r="D334" s="359"/>
      <c r="E334" s="359"/>
      <c r="F334" s="359"/>
      <c r="G334" s="359"/>
      <c r="H334" s="24"/>
      <c r="I334" s="98"/>
      <c r="J334" s="24"/>
      <c r="K334" s="24"/>
      <c r="L334" s="24"/>
      <c r="M334" s="24"/>
      <c r="N334" s="24"/>
      <c r="O334" s="24"/>
      <c r="P334" s="24"/>
      <c r="Q334" s="24"/>
      <c r="R334" s="24"/>
      <c r="S334" s="24"/>
      <c r="T334" s="24"/>
      <c r="U334" s="24"/>
      <c r="V334" s="24"/>
      <c r="W334" s="24"/>
      <c r="X334" s="24"/>
      <c r="Y334" s="24"/>
      <c r="Z334" s="24"/>
      <c r="AA334" s="24"/>
      <c r="AB334" s="24"/>
      <c r="AC334" s="24"/>
      <c r="AD334" s="639"/>
      <c r="AE334" s="639"/>
      <c r="AF334" s="639"/>
      <c r="AG334" s="639"/>
      <c r="AH334" s="639"/>
      <c r="AI334" s="639"/>
      <c r="AJ334" s="639"/>
      <c r="AK334" s="639"/>
      <c r="AL334" s="639"/>
      <c r="AM334" s="639"/>
      <c r="AN334" s="639"/>
      <c r="AO334" s="639"/>
      <c r="AP334" s="639"/>
      <c r="AQ334" s="639"/>
      <c r="AR334" s="639"/>
      <c r="AS334" s="639"/>
      <c r="AT334" s="639"/>
      <c r="AU334" s="639"/>
      <c r="AV334" s="639"/>
    </row>
    <row r="335" spans="1:48" ht="24.75" customHeight="1">
      <c r="A335" s="359"/>
      <c r="B335" s="359"/>
      <c r="C335" s="359"/>
      <c r="D335" s="359"/>
      <c r="E335" s="359"/>
      <c r="F335" s="359"/>
      <c r="G335" s="359"/>
      <c r="H335" s="24"/>
      <c r="I335" s="98"/>
      <c r="J335" s="24"/>
      <c r="K335" s="24"/>
      <c r="L335" s="24"/>
      <c r="M335" s="24"/>
      <c r="N335" s="24"/>
      <c r="O335" s="24"/>
      <c r="P335" s="24"/>
      <c r="Q335" s="24"/>
      <c r="R335" s="24"/>
      <c r="S335" s="24"/>
      <c r="T335" s="24"/>
      <c r="U335" s="24"/>
      <c r="V335" s="24"/>
      <c r="W335" s="24"/>
      <c r="X335" s="24"/>
      <c r="Y335" s="24"/>
      <c r="Z335" s="24"/>
      <c r="AA335" s="24"/>
      <c r="AB335" s="24"/>
      <c r="AC335" s="24"/>
      <c r="AD335" s="639"/>
      <c r="AE335" s="639"/>
      <c r="AF335" s="639"/>
      <c r="AG335" s="639"/>
      <c r="AH335" s="639"/>
      <c r="AI335" s="639"/>
      <c r="AJ335" s="639"/>
      <c r="AK335" s="639"/>
      <c r="AL335" s="639"/>
      <c r="AM335" s="639"/>
      <c r="AN335" s="639"/>
      <c r="AO335" s="639"/>
      <c r="AP335" s="639"/>
      <c r="AQ335" s="639"/>
      <c r="AR335" s="639"/>
      <c r="AS335" s="639"/>
      <c r="AT335" s="639"/>
      <c r="AU335" s="639"/>
      <c r="AV335" s="639"/>
    </row>
    <row r="336" spans="1:48" ht="24.75" customHeight="1">
      <c r="A336" s="359"/>
      <c r="B336" s="359"/>
      <c r="C336" s="359"/>
      <c r="D336" s="359"/>
      <c r="E336" s="359"/>
      <c r="F336" s="359"/>
      <c r="G336" s="359"/>
      <c r="H336" s="24"/>
      <c r="I336" s="98"/>
      <c r="J336" s="24"/>
      <c r="K336" s="24"/>
      <c r="L336" s="24"/>
      <c r="M336" s="24"/>
      <c r="N336" s="24"/>
      <c r="O336" s="24"/>
      <c r="P336" s="24"/>
      <c r="Q336" s="24"/>
      <c r="R336" s="24"/>
      <c r="S336" s="24"/>
      <c r="T336" s="24"/>
      <c r="U336" s="24"/>
      <c r="V336" s="24"/>
      <c r="W336" s="24"/>
      <c r="X336" s="24"/>
      <c r="Y336" s="24"/>
      <c r="Z336" s="24"/>
      <c r="AA336" s="24"/>
      <c r="AB336" s="24"/>
      <c r="AC336" s="24"/>
      <c r="AD336" s="639"/>
      <c r="AE336" s="639"/>
      <c r="AF336" s="639"/>
      <c r="AG336" s="639"/>
      <c r="AH336" s="639"/>
      <c r="AI336" s="639"/>
      <c r="AJ336" s="639"/>
      <c r="AK336" s="639"/>
      <c r="AL336" s="639"/>
      <c r="AM336" s="639"/>
      <c r="AN336" s="639"/>
      <c r="AO336" s="639"/>
      <c r="AP336" s="639"/>
      <c r="AQ336" s="639"/>
      <c r="AR336" s="639"/>
      <c r="AS336" s="639"/>
      <c r="AT336" s="639"/>
      <c r="AU336" s="639"/>
      <c r="AV336" s="639"/>
    </row>
    <row r="337" spans="1:48" ht="24.75" customHeight="1">
      <c r="A337" s="359"/>
      <c r="B337" s="359"/>
      <c r="C337" s="359"/>
      <c r="D337" s="359"/>
      <c r="E337" s="359"/>
      <c r="F337" s="359"/>
      <c r="G337" s="359"/>
      <c r="H337" s="24"/>
      <c r="I337" s="98"/>
      <c r="J337" s="24"/>
      <c r="K337" s="24"/>
      <c r="L337" s="24"/>
      <c r="M337" s="24"/>
      <c r="N337" s="24"/>
      <c r="O337" s="24"/>
      <c r="P337" s="24"/>
      <c r="Q337" s="24"/>
      <c r="R337" s="24"/>
      <c r="S337" s="24"/>
      <c r="T337" s="24"/>
      <c r="U337" s="24"/>
      <c r="V337" s="24"/>
      <c r="W337" s="24"/>
      <c r="X337" s="24"/>
      <c r="Y337" s="24"/>
      <c r="Z337" s="24"/>
      <c r="AA337" s="24"/>
      <c r="AB337" s="24"/>
      <c r="AC337" s="24"/>
      <c r="AD337" s="639"/>
      <c r="AE337" s="639"/>
      <c r="AF337" s="639"/>
      <c r="AG337" s="639"/>
      <c r="AH337" s="639"/>
      <c r="AI337" s="639"/>
      <c r="AJ337" s="639"/>
      <c r="AK337" s="639"/>
      <c r="AL337" s="639"/>
      <c r="AM337" s="639"/>
      <c r="AN337" s="639"/>
      <c r="AO337" s="639"/>
      <c r="AP337" s="639"/>
      <c r="AQ337" s="639"/>
      <c r="AR337" s="639"/>
      <c r="AS337" s="639"/>
      <c r="AT337" s="639"/>
      <c r="AU337" s="639"/>
      <c r="AV337" s="639"/>
    </row>
    <row r="338" spans="1:48" ht="24.75" customHeight="1">
      <c r="A338" s="359"/>
      <c r="B338" s="359"/>
      <c r="C338" s="359"/>
      <c r="D338" s="359"/>
      <c r="E338" s="359"/>
      <c r="F338" s="359"/>
      <c r="G338" s="359"/>
      <c r="H338" s="24"/>
      <c r="I338" s="98"/>
      <c r="J338" s="24"/>
      <c r="K338" s="24"/>
      <c r="L338" s="24"/>
      <c r="M338" s="24"/>
      <c r="N338" s="24"/>
      <c r="O338" s="24"/>
      <c r="P338" s="24"/>
      <c r="Q338" s="24"/>
      <c r="R338" s="24"/>
      <c r="S338" s="24"/>
      <c r="T338" s="24"/>
      <c r="U338" s="24"/>
      <c r="V338" s="24"/>
      <c r="W338" s="24"/>
      <c r="X338" s="24"/>
      <c r="Y338" s="24"/>
      <c r="Z338" s="24"/>
      <c r="AA338" s="24"/>
      <c r="AB338" s="24"/>
      <c r="AC338" s="24"/>
      <c r="AD338" s="639"/>
      <c r="AE338" s="639"/>
      <c r="AF338" s="639"/>
      <c r="AG338" s="639"/>
      <c r="AH338" s="639"/>
      <c r="AI338" s="639"/>
      <c r="AJ338" s="639"/>
      <c r="AK338" s="639"/>
      <c r="AL338" s="639"/>
      <c r="AM338" s="639"/>
      <c r="AN338" s="639"/>
      <c r="AO338" s="639"/>
      <c r="AP338" s="639"/>
      <c r="AQ338" s="639"/>
      <c r="AR338" s="639"/>
      <c r="AS338" s="639"/>
      <c r="AT338" s="639"/>
      <c r="AU338" s="639"/>
      <c r="AV338" s="639"/>
    </row>
    <row r="339" spans="1:48" ht="24.75" customHeight="1">
      <c r="A339" s="359"/>
      <c r="B339" s="359"/>
      <c r="C339" s="359"/>
      <c r="D339" s="359"/>
      <c r="E339" s="359"/>
      <c r="F339" s="359"/>
      <c r="G339" s="359"/>
      <c r="H339" s="24"/>
      <c r="I339" s="98"/>
      <c r="J339" s="24"/>
      <c r="K339" s="24"/>
      <c r="L339" s="24"/>
      <c r="M339" s="24"/>
      <c r="N339" s="24"/>
      <c r="O339" s="24"/>
      <c r="P339" s="24"/>
      <c r="Q339" s="24"/>
      <c r="R339" s="24"/>
      <c r="S339" s="24"/>
      <c r="T339" s="24"/>
      <c r="U339" s="24"/>
      <c r="V339" s="24"/>
      <c r="W339" s="24"/>
      <c r="X339" s="24"/>
      <c r="Y339" s="24"/>
      <c r="Z339" s="24"/>
      <c r="AA339" s="24"/>
      <c r="AB339" s="24"/>
      <c r="AC339" s="24"/>
      <c r="AD339" s="639"/>
      <c r="AE339" s="639"/>
      <c r="AF339" s="639"/>
      <c r="AG339" s="639"/>
      <c r="AH339" s="639"/>
      <c r="AI339" s="639"/>
      <c r="AJ339" s="639"/>
      <c r="AK339" s="639"/>
      <c r="AL339" s="639"/>
      <c r="AM339" s="639"/>
      <c r="AN339" s="639"/>
      <c r="AO339" s="639"/>
      <c r="AP339" s="639"/>
      <c r="AQ339" s="639"/>
      <c r="AR339" s="639"/>
      <c r="AS339" s="639"/>
      <c r="AT339" s="639"/>
      <c r="AU339" s="639"/>
      <c r="AV339" s="639"/>
    </row>
    <row r="340" spans="1:48" ht="24.75" customHeight="1">
      <c r="A340" s="359"/>
      <c r="B340" s="359"/>
      <c r="C340" s="359"/>
      <c r="D340" s="359"/>
      <c r="E340" s="359"/>
      <c r="F340" s="359"/>
      <c r="G340" s="359"/>
      <c r="H340" s="24"/>
      <c r="I340" s="98"/>
      <c r="J340" s="24"/>
      <c r="K340" s="24"/>
      <c r="L340" s="24"/>
      <c r="M340" s="24"/>
      <c r="N340" s="24"/>
      <c r="O340" s="24"/>
      <c r="P340" s="24"/>
      <c r="Q340" s="24"/>
      <c r="R340" s="24"/>
      <c r="S340" s="24"/>
      <c r="T340" s="24"/>
      <c r="U340" s="24"/>
      <c r="V340" s="24"/>
      <c r="W340" s="24"/>
      <c r="X340" s="24"/>
      <c r="Y340" s="24"/>
      <c r="Z340" s="24"/>
      <c r="AA340" s="24"/>
      <c r="AB340" s="24"/>
      <c r="AC340" s="24"/>
      <c r="AD340" s="639"/>
      <c r="AE340" s="639"/>
      <c r="AF340" s="639"/>
      <c r="AG340" s="639"/>
      <c r="AH340" s="639"/>
      <c r="AI340" s="639"/>
      <c r="AJ340" s="639"/>
      <c r="AK340" s="639"/>
      <c r="AL340" s="639"/>
      <c r="AM340" s="639"/>
      <c r="AN340" s="639"/>
      <c r="AO340" s="639"/>
      <c r="AP340" s="639"/>
      <c r="AQ340" s="639"/>
      <c r="AR340" s="639"/>
      <c r="AS340" s="639"/>
      <c r="AT340" s="639"/>
      <c r="AU340" s="639"/>
      <c r="AV340" s="639"/>
    </row>
    <row r="341" spans="1:48" ht="24.75" customHeight="1">
      <c r="A341" s="359"/>
      <c r="B341" s="359"/>
      <c r="C341" s="359"/>
      <c r="D341" s="359"/>
      <c r="E341" s="359"/>
      <c r="F341" s="359"/>
      <c r="G341" s="359"/>
      <c r="H341" s="24"/>
      <c r="I341" s="98"/>
      <c r="J341" s="24"/>
      <c r="K341" s="24"/>
      <c r="L341" s="24"/>
      <c r="M341" s="24"/>
      <c r="N341" s="24"/>
      <c r="O341" s="24"/>
      <c r="P341" s="24"/>
      <c r="Q341" s="24"/>
      <c r="R341" s="24"/>
      <c r="S341" s="24"/>
      <c r="T341" s="24"/>
      <c r="U341" s="24"/>
      <c r="V341" s="24"/>
      <c r="W341" s="24"/>
      <c r="X341" s="24"/>
      <c r="Y341" s="24"/>
      <c r="Z341" s="24"/>
      <c r="AA341" s="24"/>
      <c r="AB341" s="24"/>
      <c r="AC341" s="24"/>
      <c r="AD341" s="639"/>
      <c r="AE341" s="639"/>
      <c r="AF341" s="639"/>
      <c r="AG341" s="639"/>
      <c r="AH341" s="639"/>
      <c r="AI341" s="639"/>
      <c r="AJ341" s="639"/>
      <c r="AK341" s="639"/>
      <c r="AL341" s="639"/>
      <c r="AM341" s="639"/>
      <c r="AN341" s="639"/>
      <c r="AO341" s="639"/>
      <c r="AP341" s="639"/>
      <c r="AQ341" s="639"/>
      <c r="AR341" s="639"/>
      <c r="AS341" s="639"/>
      <c r="AT341" s="639"/>
      <c r="AU341" s="639"/>
      <c r="AV341" s="639"/>
    </row>
    <row r="342" spans="1:48" ht="24.75" customHeight="1">
      <c r="A342" s="359"/>
      <c r="B342" s="359"/>
      <c r="C342" s="359"/>
      <c r="D342" s="359"/>
      <c r="E342" s="359"/>
      <c r="F342" s="359"/>
      <c r="G342" s="359"/>
      <c r="H342" s="24"/>
      <c r="I342" s="98"/>
      <c r="J342" s="24"/>
      <c r="K342" s="24"/>
      <c r="L342" s="24"/>
      <c r="M342" s="24"/>
      <c r="N342" s="24"/>
      <c r="O342" s="24"/>
      <c r="P342" s="24"/>
      <c r="Q342" s="24"/>
      <c r="R342" s="24"/>
      <c r="S342" s="24"/>
      <c r="T342" s="24"/>
      <c r="U342" s="24"/>
      <c r="V342" s="24"/>
      <c r="W342" s="24"/>
      <c r="X342" s="24"/>
      <c r="Y342" s="24"/>
      <c r="Z342" s="24"/>
      <c r="AA342" s="24"/>
      <c r="AB342" s="24"/>
      <c r="AC342" s="24"/>
      <c r="AD342" s="639"/>
      <c r="AE342" s="639"/>
      <c r="AF342" s="639"/>
      <c r="AG342" s="639"/>
      <c r="AH342" s="639"/>
      <c r="AI342" s="639"/>
      <c r="AJ342" s="639"/>
      <c r="AK342" s="639"/>
      <c r="AL342" s="639"/>
      <c r="AM342" s="639"/>
      <c r="AN342" s="639"/>
      <c r="AO342" s="639"/>
      <c r="AP342" s="639"/>
      <c r="AQ342" s="639"/>
      <c r="AR342" s="639"/>
      <c r="AS342" s="639"/>
      <c r="AT342" s="639"/>
      <c r="AU342" s="639"/>
      <c r="AV342" s="639"/>
    </row>
    <row r="343" spans="1:48" ht="24.75" customHeight="1">
      <c r="A343" s="359"/>
      <c r="B343" s="359"/>
      <c r="C343" s="359"/>
      <c r="D343" s="359"/>
      <c r="E343" s="359"/>
      <c r="F343" s="359"/>
      <c r="G343" s="359"/>
      <c r="H343" s="24"/>
      <c r="I343" s="98"/>
      <c r="J343" s="24"/>
      <c r="K343" s="24"/>
      <c r="L343" s="24"/>
      <c r="M343" s="24"/>
      <c r="N343" s="24"/>
      <c r="O343" s="24"/>
      <c r="P343" s="24"/>
      <c r="Q343" s="24"/>
      <c r="R343" s="24"/>
      <c r="S343" s="24"/>
      <c r="T343" s="24"/>
      <c r="U343" s="24"/>
      <c r="V343" s="24"/>
      <c r="W343" s="24"/>
      <c r="X343" s="24"/>
      <c r="Y343" s="24"/>
      <c r="Z343" s="24"/>
      <c r="AA343" s="24"/>
      <c r="AB343" s="24"/>
      <c r="AC343" s="24"/>
      <c r="AD343" s="639"/>
      <c r="AE343" s="639"/>
      <c r="AF343" s="639"/>
      <c r="AG343" s="639"/>
      <c r="AH343" s="639"/>
      <c r="AI343" s="639"/>
      <c r="AJ343" s="639"/>
      <c r="AK343" s="639"/>
      <c r="AL343" s="639"/>
      <c r="AM343" s="639"/>
      <c r="AN343" s="639"/>
      <c r="AO343" s="639"/>
      <c r="AP343" s="639"/>
      <c r="AQ343" s="639"/>
      <c r="AR343" s="639"/>
      <c r="AS343" s="639"/>
      <c r="AT343" s="639"/>
      <c r="AU343" s="639"/>
      <c r="AV343" s="639"/>
    </row>
    <row r="344" spans="1:48" ht="24.75" customHeight="1">
      <c r="A344" s="359"/>
      <c r="B344" s="359"/>
      <c r="C344" s="359"/>
      <c r="D344" s="359"/>
      <c r="E344" s="359"/>
      <c r="F344" s="359"/>
      <c r="G344" s="359"/>
      <c r="H344" s="24"/>
      <c r="I344" s="98"/>
      <c r="J344" s="24"/>
      <c r="K344" s="24"/>
      <c r="L344" s="24"/>
      <c r="M344" s="24"/>
      <c r="N344" s="24"/>
      <c r="O344" s="24"/>
      <c r="P344" s="24"/>
      <c r="Q344" s="24"/>
      <c r="R344" s="24"/>
      <c r="S344" s="24"/>
      <c r="T344" s="24"/>
      <c r="U344" s="24"/>
      <c r="V344" s="24"/>
      <c r="W344" s="24"/>
      <c r="X344" s="24"/>
      <c r="Y344" s="24"/>
      <c r="Z344" s="24"/>
      <c r="AA344" s="24"/>
      <c r="AB344" s="24"/>
      <c r="AC344" s="24"/>
      <c r="AD344" s="639"/>
      <c r="AE344" s="639"/>
      <c r="AF344" s="639"/>
      <c r="AG344" s="639"/>
      <c r="AH344" s="639"/>
      <c r="AI344" s="639"/>
      <c r="AJ344" s="639"/>
      <c r="AK344" s="639"/>
      <c r="AL344" s="639"/>
      <c r="AM344" s="639"/>
      <c r="AN344" s="639"/>
      <c r="AO344" s="639"/>
      <c r="AP344" s="639"/>
      <c r="AQ344" s="639"/>
      <c r="AR344" s="639"/>
      <c r="AS344" s="639"/>
      <c r="AT344" s="639"/>
      <c r="AU344" s="639"/>
      <c r="AV344" s="639"/>
    </row>
    <row r="345" spans="1:48" ht="24.75" customHeight="1">
      <c r="A345" s="359"/>
      <c r="B345" s="359"/>
      <c r="C345" s="359"/>
      <c r="D345" s="359"/>
      <c r="E345" s="359"/>
      <c r="F345" s="359"/>
      <c r="G345" s="359"/>
      <c r="H345" s="24"/>
      <c r="I345" s="98"/>
      <c r="J345" s="24"/>
      <c r="K345" s="24"/>
      <c r="L345" s="24"/>
      <c r="M345" s="24"/>
      <c r="N345" s="24"/>
      <c r="O345" s="24"/>
      <c r="P345" s="24"/>
      <c r="Q345" s="24"/>
      <c r="R345" s="24"/>
      <c r="S345" s="24"/>
      <c r="T345" s="24"/>
      <c r="U345" s="24"/>
      <c r="V345" s="24"/>
      <c r="W345" s="24"/>
      <c r="X345" s="24"/>
      <c r="Y345" s="24"/>
      <c r="Z345" s="24"/>
      <c r="AA345" s="24"/>
      <c r="AB345" s="24"/>
      <c r="AC345" s="24"/>
      <c r="AD345" s="639"/>
      <c r="AE345" s="639"/>
      <c r="AF345" s="639"/>
      <c r="AG345" s="639"/>
      <c r="AH345" s="639"/>
      <c r="AI345" s="639"/>
      <c r="AJ345" s="639"/>
      <c r="AK345" s="639"/>
      <c r="AL345" s="639"/>
      <c r="AM345" s="639"/>
      <c r="AN345" s="639"/>
      <c r="AO345" s="639"/>
      <c r="AP345" s="639"/>
      <c r="AQ345" s="639"/>
      <c r="AR345" s="639"/>
      <c r="AS345" s="639"/>
      <c r="AT345" s="639"/>
      <c r="AU345" s="639"/>
      <c r="AV345" s="639"/>
    </row>
    <row r="346" spans="1:48" ht="24.75" customHeight="1">
      <c r="A346" s="359"/>
      <c r="B346" s="359"/>
      <c r="C346" s="359"/>
      <c r="D346" s="359"/>
      <c r="E346" s="359"/>
      <c r="F346" s="359"/>
      <c r="G346" s="359"/>
      <c r="H346" s="24"/>
      <c r="I346" s="98"/>
      <c r="J346" s="24"/>
      <c r="K346" s="24"/>
      <c r="L346" s="24"/>
      <c r="M346" s="24"/>
      <c r="N346" s="24"/>
      <c r="O346" s="24"/>
      <c r="P346" s="24"/>
      <c r="Q346" s="24"/>
      <c r="R346" s="24"/>
      <c r="S346" s="24"/>
      <c r="T346" s="24"/>
      <c r="U346" s="24"/>
      <c r="V346" s="24"/>
      <c r="W346" s="24"/>
      <c r="X346" s="24"/>
      <c r="Y346" s="24"/>
      <c r="Z346" s="24"/>
      <c r="AA346" s="24"/>
      <c r="AB346" s="24"/>
      <c r="AC346" s="24"/>
      <c r="AD346" s="639"/>
      <c r="AE346" s="639"/>
      <c r="AF346" s="639"/>
      <c r="AG346" s="639"/>
      <c r="AH346" s="639"/>
      <c r="AI346" s="639"/>
      <c r="AJ346" s="639"/>
      <c r="AK346" s="639"/>
      <c r="AL346" s="639"/>
      <c r="AM346" s="639"/>
      <c r="AN346" s="639"/>
      <c r="AO346" s="639"/>
      <c r="AP346" s="639"/>
      <c r="AQ346" s="639"/>
      <c r="AR346" s="639"/>
      <c r="AS346" s="639"/>
      <c r="AT346" s="639"/>
      <c r="AU346" s="639"/>
      <c r="AV346" s="639"/>
    </row>
    <row r="347" spans="1:48" ht="24.75" customHeight="1">
      <c r="A347" s="359"/>
      <c r="B347" s="359"/>
      <c r="C347" s="359"/>
      <c r="D347" s="359"/>
      <c r="E347" s="359"/>
      <c r="F347" s="359"/>
      <c r="G347" s="359"/>
      <c r="H347" s="24"/>
      <c r="I347" s="98"/>
      <c r="J347" s="24"/>
      <c r="K347" s="24"/>
      <c r="L347" s="24"/>
      <c r="M347" s="24"/>
      <c r="N347" s="24"/>
      <c r="O347" s="24"/>
      <c r="P347" s="24"/>
      <c r="Q347" s="24"/>
      <c r="R347" s="24"/>
      <c r="S347" s="24"/>
      <c r="T347" s="24"/>
      <c r="U347" s="24"/>
      <c r="V347" s="24"/>
      <c r="W347" s="24"/>
      <c r="X347" s="24"/>
      <c r="Y347" s="24"/>
      <c r="Z347" s="24"/>
      <c r="AA347" s="24"/>
      <c r="AB347" s="24"/>
      <c r="AC347" s="24"/>
      <c r="AD347" s="639"/>
      <c r="AE347" s="639"/>
      <c r="AF347" s="639"/>
      <c r="AG347" s="639"/>
      <c r="AH347" s="639"/>
      <c r="AI347" s="639"/>
      <c r="AJ347" s="639"/>
      <c r="AK347" s="639"/>
      <c r="AL347" s="639"/>
      <c r="AM347" s="639"/>
      <c r="AN347" s="639"/>
      <c r="AO347" s="639"/>
      <c r="AP347" s="639"/>
      <c r="AQ347" s="639"/>
      <c r="AR347" s="639"/>
      <c r="AS347" s="639"/>
      <c r="AT347" s="639"/>
      <c r="AU347" s="639"/>
      <c r="AV347" s="639"/>
    </row>
    <row r="348" spans="1:48" ht="24.75" customHeight="1">
      <c r="A348" s="359"/>
      <c r="B348" s="359"/>
      <c r="C348" s="359"/>
      <c r="D348" s="359"/>
      <c r="E348" s="359"/>
      <c r="F348" s="359"/>
      <c r="G348" s="359"/>
      <c r="H348" s="24"/>
      <c r="I348" s="98"/>
      <c r="J348" s="24"/>
      <c r="K348" s="24"/>
      <c r="L348" s="24"/>
      <c r="M348" s="24"/>
      <c r="N348" s="24"/>
      <c r="O348" s="24"/>
      <c r="P348" s="24"/>
      <c r="Q348" s="24"/>
      <c r="R348" s="24"/>
      <c r="S348" s="24"/>
      <c r="T348" s="24"/>
      <c r="U348" s="24"/>
      <c r="V348" s="24"/>
      <c r="W348" s="24"/>
      <c r="X348" s="24"/>
      <c r="Y348" s="24"/>
      <c r="Z348" s="24"/>
      <c r="AA348" s="24"/>
      <c r="AB348" s="24"/>
      <c r="AC348" s="24"/>
      <c r="AD348" s="639"/>
      <c r="AE348" s="639"/>
      <c r="AF348" s="639"/>
      <c r="AG348" s="639"/>
      <c r="AH348" s="639"/>
      <c r="AI348" s="639"/>
      <c r="AJ348" s="639"/>
      <c r="AK348" s="639"/>
      <c r="AL348" s="639"/>
      <c r="AM348" s="639"/>
      <c r="AN348" s="639"/>
      <c r="AO348" s="639"/>
      <c r="AP348" s="639"/>
      <c r="AQ348" s="639"/>
      <c r="AR348" s="639"/>
      <c r="AS348" s="639"/>
      <c r="AT348" s="639"/>
      <c r="AU348" s="639"/>
      <c r="AV348" s="639"/>
    </row>
    <row r="349" spans="1:48" ht="24.75" customHeight="1">
      <c r="A349" s="359"/>
      <c r="B349" s="359"/>
      <c r="C349" s="359"/>
      <c r="D349" s="359"/>
      <c r="E349" s="359"/>
      <c r="F349" s="359"/>
      <c r="G349" s="359"/>
      <c r="H349" s="24"/>
      <c r="I349" s="98"/>
      <c r="J349" s="24"/>
      <c r="K349" s="24"/>
      <c r="L349" s="24"/>
      <c r="M349" s="24"/>
      <c r="N349" s="24"/>
      <c r="O349" s="24"/>
      <c r="P349" s="24"/>
      <c r="Q349" s="24"/>
      <c r="R349" s="24"/>
      <c r="S349" s="24"/>
      <c r="T349" s="24"/>
      <c r="U349" s="24"/>
      <c r="V349" s="24"/>
      <c r="W349" s="24"/>
      <c r="X349" s="24"/>
      <c r="Y349" s="24"/>
      <c r="Z349" s="24"/>
      <c r="AA349" s="24"/>
      <c r="AB349" s="24"/>
      <c r="AC349" s="24"/>
      <c r="AD349" s="639"/>
      <c r="AE349" s="639"/>
      <c r="AF349" s="639"/>
      <c r="AG349" s="639"/>
      <c r="AH349" s="639"/>
      <c r="AI349" s="639"/>
      <c r="AJ349" s="639"/>
      <c r="AK349" s="639"/>
      <c r="AL349" s="639"/>
      <c r="AM349" s="639"/>
      <c r="AN349" s="639"/>
      <c r="AO349" s="639"/>
      <c r="AP349" s="639"/>
      <c r="AQ349" s="639"/>
      <c r="AR349" s="639"/>
      <c r="AS349" s="639"/>
      <c r="AT349" s="639"/>
      <c r="AU349" s="639"/>
      <c r="AV349" s="639"/>
    </row>
    <row r="350" spans="1:48" ht="24.75" customHeight="1">
      <c r="A350" s="359"/>
      <c r="B350" s="359"/>
      <c r="C350" s="359"/>
      <c r="D350" s="359"/>
      <c r="E350" s="359"/>
      <c r="F350" s="359"/>
      <c r="G350" s="359"/>
      <c r="H350" s="24"/>
      <c r="I350" s="98"/>
      <c r="J350" s="24"/>
      <c r="K350" s="24"/>
      <c r="L350" s="24"/>
      <c r="M350" s="24"/>
      <c r="N350" s="24"/>
      <c r="O350" s="24"/>
      <c r="P350" s="24"/>
      <c r="Q350" s="24"/>
      <c r="R350" s="24"/>
      <c r="S350" s="24"/>
      <c r="T350" s="24"/>
      <c r="U350" s="24"/>
      <c r="V350" s="24"/>
      <c r="W350" s="24"/>
      <c r="X350" s="24"/>
      <c r="Y350" s="24"/>
      <c r="Z350" s="24"/>
      <c r="AA350" s="24"/>
      <c r="AB350" s="24"/>
      <c r="AC350" s="24"/>
      <c r="AD350" s="639"/>
      <c r="AE350" s="639"/>
      <c r="AF350" s="639"/>
      <c r="AG350" s="639"/>
      <c r="AH350" s="639"/>
      <c r="AI350" s="639"/>
      <c r="AJ350" s="639"/>
      <c r="AK350" s="639"/>
      <c r="AL350" s="639"/>
      <c r="AM350" s="639"/>
      <c r="AN350" s="639"/>
      <c r="AO350" s="639"/>
      <c r="AP350" s="639"/>
      <c r="AQ350" s="639"/>
      <c r="AR350" s="639"/>
      <c r="AS350" s="639"/>
      <c r="AT350" s="639"/>
      <c r="AU350" s="639"/>
      <c r="AV350" s="639"/>
    </row>
    <row r="351" spans="1:48" ht="24.75" customHeight="1">
      <c r="A351" s="359"/>
      <c r="B351" s="359"/>
      <c r="C351" s="359"/>
      <c r="D351" s="359"/>
      <c r="E351" s="359"/>
      <c r="F351" s="359"/>
      <c r="G351" s="359"/>
      <c r="H351" s="24"/>
      <c r="I351" s="98"/>
      <c r="J351" s="24"/>
      <c r="K351" s="24"/>
      <c r="L351" s="24"/>
      <c r="M351" s="24"/>
      <c r="N351" s="24"/>
      <c r="O351" s="24"/>
      <c r="P351" s="24"/>
      <c r="Q351" s="24"/>
      <c r="R351" s="24"/>
      <c r="S351" s="24"/>
      <c r="T351" s="24"/>
      <c r="U351" s="24"/>
      <c r="V351" s="24"/>
      <c r="W351" s="24"/>
      <c r="X351" s="24"/>
      <c r="Y351" s="24"/>
      <c r="Z351" s="24"/>
      <c r="AA351" s="24"/>
      <c r="AB351" s="24"/>
      <c r="AC351" s="24"/>
      <c r="AD351" s="639"/>
      <c r="AE351" s="639"/>
      <c r="AF351" s="639"/>
      <c r="AG351" s="639"/>
      <c r="AH351" s="639"/>
      <c r="AI351" s="639"/>
      <c r="AJ351" s="639"/>
      <c r="AK351" s="639"/>
      <c r="AL351" s="639"/>
      <c r="AM351" s="639"/>
      <c r="AN351" s="639"/>
      <c r="AO351" s="639"/>
      <c r="AP351" s="639"/>
      <c r="AQ351" s="639"/>
      <c r="AR351" s="639"/>
      <c r="AS351" s="639"/>
      <c r="AT351" s="639"/>
      <c r="AU351" s="639"/>
      <c r="AV351" s="639"/>
    </row>
    <row r="352" spans="1:48" ht="24.75" customHeight="1">
      <c r="A352" s="359"/>
      <c r="B352" s="359"/>
      <c r="C352" s="359"/>
      <c r="D352" s="359"/>
      <c r="E352" s="359"/>
      <c r="F352" s="359"/>
      <c r="G352" s="359"/>
      <c r="H352" s="24"/>
      <c r="I352" s="98"/>
      <c r="J352" s="24"/>
      <c r="K352" s="24"/>
      <c r="L352" s="24"/>
      <c r="M352" s="24"/>
      <c r="N352" s="24"/>
      <c r="O352" s="24"/>
      <c r="P352" s="24"/>
      <c r="Q352" s="24"/>
      <c r="R352" s="24"/>
      <c r="S352" s="24"/>
      <c r="T352" s="24"/>
      <c r="U352" s="24"/>
      <c r="V352" s="24"/>
      <c r="W352" s="24"/>
      <c r="X352" s="24"/>
      <c r="Y352" s="24"/>
      <c r="Z352" s="24"/>
      <c r="AA352" s="24"/>
      <c r="AB352" s="24"/>
      <c r="AC352" s="24"/>
      <c r="AD352" s="639"/>
      <c r="AE352" s="639"/>
      <c r="AF352" s="639"/>
      <c r="AG352" s="639"/>
      <c r="AH352" s="639"/>
      <c r="AI352" s="639"/>
      <c r="AJ352" s="639"/>
      <c r="AK352" s="639"/>
      <c r="AL352" s="639"/>
      <c r="AM352" s="639"/>
      <c r="AN352" s="639"/>
      <c r="AO352" s="639"/>
      <c r="AP352" s="639"/>
      <c r="AQ352" s="639"/>
      <c r="AR352" s="639"/>
      <c r="AS352" s="639"/>
      <c r="AT352" s="639"/>
      <c r="AU352" s="639"/>
      <c r="AV352" s="639"/>
    </row>
    <row r="353" spans="1:48" ht="24.75" customHeight="1">
      <c r="A353" s="359"/>
      <c r="B353" s="359"/>
      <c r="C353" s="359"/>
      <c r="D353" s="359"/>
      <c r="E353" s="359"/>
      <c r="F353" s="359"/>
      <c r="G353" s="359"/>
      <c r="H353" s="24"/>
      <c r="I353" s="98"/>
      <c r="J353" s="24"/>
      <c r="K353" s="24"/>
      <c r="L353" s="24"/>
      <c r="M353" s="24"/>
      <c r="N353" s="24"/>
      <c r="O353" s="24"/>
      <c r="P353" s="24"/>
      <c r="Q353" s="24"/>
      <c r="R353" s="24"/>
      <c r="S353" s="24"/>
      <c r="T353" s="24"/>
      <c r="U353" s="24"/>
      <c r="V353" s="24"/>
      <c r="W353" s="24"/>
      <c r="X353" s="24"/>
      <c r="Y353" s="24"/>
      <c r="Z353" s="24"/>
      <c r="AA353" s="24"/>
      <c r="AB353" s="24"/>
      <c r="AC353" s="24"/>
      <c r="AD353" s="639"/>
      <c r="AE353" s="639"/>
      <c r="AF353" s="639"/>
      <c r="AG353" s="639"/>
      <c r="AH353" s="639"/>
      <c r="AI353" s="639"/>
      <c r="AJ353" s="639"/>
      <c r="AK353" s="639"/>
      <c r="AL353" s="639"/>
      <c r="AM353" s="639"/>
      <c r="AN353" s="639"/>
      <c r="AO353" s="639"/>
      <c r="AP353" s="639"/>
      <c r="AQ353" s="639"/>
      <c r="AR353" s="639"/>
      <c r="AS353" s="639"/>
      <c r="AT353" s="639"/>
      <c r="AU353" s="639"/>
      <c r="AV353" s="639"/>
    </row>
    <row r="354" spans="1:48" ht="24.75" customHeight="1">
      <c r="A354" s="359"/>
      <c r="B354" s="359"/>
      <c r="C354" s="359"/>
      <c r="D354" s="359"/>
      <c r="E354" s="359"/>
      <c r="F354" s="359"/>
      <c r="G354" s="359"/>
      <c r="H354" s="24"/>
      <c r="I354" s="98"/>
      <c r="J354" s="24"/>
      <c r="K354" s="24"/>
      <c r="L354" s="24"/>
      <c r="M354" s="24"/>
      <c r="N354" s="24"/>
      <c r="O354" s="24"/>
      <c r="P354" s="24"/>
      <c r="Q354" s="24"/>
      <c r="R354" s="24"/>
      <c r="S354" s="24"/>
      <c r="T354" s="24"/>
      <c r="U354" s="24"/>
      <c r="V354" s="24"/>
      <c r="W354" s="24"/>
      <c r="X354" s="24"/>
      <c r="Y354" s="24"/>
      <c r="Z354" s="24"/>
      <c r="AA354" s="24"/>
      <c r="AB354" s="24"/>
      <c r="AC354" s="24"/>
      <c r="AD354" s="639"/>
      <c r="AE354" s="639"/>
      <c r="AF354" s="639"/>
      <c r="AG354" s="639"/>
      <c r="AH354" s="639"/>
      <c r="AI354" s="639"/>
      <c r="AJ354" s="639"/>
      <c r="AK354" s="639"/>
      <c r="AL354" s="639"/>
      <c r="AM354" s="639"/>
      <c r="AN354" s="639"/>
      <c r="AO354" s="639"/>
      <c r="AP354" s="639"/>
      <c r="AQ354" s="639"/>
      <c r="AR354" s="639"/>
      <c r="AS354" s="639"/>
      <c r="AT354" s="639"/>
      <c r="AU354" s="639"/>
      <c r="AV354" s="639"/>
    </row>
    <row r="355" spans="1:48" ht="24.75" customHeight="1">
      <c r="A355" s="359"/>
      <c r="B355" s="359"/>
      <c r="C355" s="359"/>
      <c r="D355" s="359"/>
      <c r="E355" s="359"/>
      <c r="F355" s="359"/>
      <c r="G355" s="359"/>
      <c r="H355" s="24"/>
      <c r="I355" s="98"/>
      <c r="J355" s="24"/>
      <c r="K355" s="24"/>
      <c r="L355" s="24"/>
      <c r="M355" s="24"/>
      <c r="N355" s="24"/>
      <c r="O355" s="24"/>
      <c r="P355" s="24"/>
      <c r="Q355" s="24"/>
      <c r="R355" s="24"/>
      <c r="S355" s="24"/>
      <c r="T355" s="24"/>
      <c r="U355" s="24"/>
      <c r="V355" s="24"/>
      <c r="W355" s="24"/>
      <c r="X355" s="24"/>
      <c r="Y355" s="24"/>
      <c r="Z355" s="24"/>
      <c r="AA355" s="24"/>
      <c r="AB355" s="24"/>
      <c r="AC355" s="24"/>
      <c r="AD355" s="639"/>
      <c r="AE355" s="639"/>
      <c r="AF355" s="639"/>
      <c r="AG355" s="639"/>
      <c r="AH355" s="639"/>
      <c r="AI355" s="639"/>
      <c r="AJ355" s="639"/>
      <c r="AK355" s="639"/>
      <c r="AL355" s="639"/>
      <c r="AM355" s="639"/>
      <c r="AN355" s="639"/>
      <c r="AO355" s="639"/>
      <c r="AP355" s="639"/>
      <c r="AQ355" s="639"/>
      <c r="AR355" s="639"/>
      <c r="AS355" s="639"/>
      <c r="AT355" s="639"/>
      <c r="AU355" s="639"/>
      <c r="AV355" s="639"/>
    </row>
    <row r="356" spans="1:48" ht="24.75" customHeight="1">
      <c r="A356" s="359"/>
      <c r="B356" s="359"/>
      <c r="C356" s="359"/>
      <c r="D356" s="359"/>
      <c r="E356" s="359"/>
      <c r="F356" s="359"/>
      <c r="G356" s="359"/>
      <c r="H356" s="24"/>
      <c r="I356" s="98"/>
      <c r="J356" s="24"/>
      <c r="K356" s="24"/>
      <c r="L356" s="24"/>
      <c r="M356" s="24"/>
      <c r="N356" s="24"/>
      <c r="O356" s="24"/>
      <c r="P356" s="24"/>
      <c r="Q356" s="24"/>
      <c r="R356" s="24"/>
      <c r="S356" s="24"/>
      <c r="T356" s="24"/>
      <c r="U356" s="24"/>
      <c r="V356" s="24"/>
      <c r="W356" s="24"/>
      <c r="X356" s="24"/>
      <c r="Y356" s="24"/>
      <c r="Z356" s="24"/>
      <c r="AA356" s="24"/>
      <c r="AB356" s="24"/>
      <c r="AC356" s="24"/>
      <c r="AD356" s="639"/>
      <c r="AE356" s="639"/>
      <c r="AF356" s="639"/>
      <c r="AG356" s="639"/>
      <c r="AH356" s="639"/>
      <c r="AI356" s="639"/>
      <c r="AJ356" s="639"/>
      <c r="AK356" s="639"/>
      <c r="AL356" s="639"/>
      <c r="AM356" s="639"/>
      <c r="AN356" s="639"/>
      <c r="AO356" s="639"/>
      <c r="AP356" s="639"/>
      <c r="AQ356" s="639"/>
      <c r="AR356" s="639"/>
      <c r="AS356" s="639"/>
      <c r="AT356" s="639"/>
      <c r="AU356" s="639"/>
      <c r="AV356" s="639"/>
    </row>
    <row r="357" spans="1:48" ht="24.75" customHeight="1">
      <c r="A357" s="359"/>
      <c r="B357" s="359"/>
      <c r="C357" s="359"/>
      <c r="D357" s="359"/>
      <c r="E357" s="359"/>
      <c r="F357" s="359"/>
      <c r="G357" s="359"/>
      <c r="H357" s="24"/>
      <c r="I357" s="98"/>
      <c r="J357" s="24"/>
      <c r="K357" s="24"/>
      <c r="L357" s="24"/>
      <c r="M357" s="24"/>
      <c r="N357" s="24"/>
      <c r="O357" s="24"/>
      <c r="P357" s="24"/>
      <c r="Q357" s="24"/>
      <c r="R357" s="24"/>
      <c r="S357" s="24"/>
      <c r="T357" s="24"/>
      <c r="U357" s="24"/>
      <c r="V357" s="24"/>
      <c r="W357" s="24"/>
      <c r="X357" s="24"/>
      <c r="Y357" s="24"/>
      <c r="Z357" s="24"/>
      <c r="AA357" s="24"/>
      <c r="AB357" s="24"/>
      <c r="AC357" s="24"/>
      <c r="AD357" s="639"/>
      <c r="AE357" s="639"/>
      <c r="AF357" s="639"/>
      <c r="AG357" s="639"/>
      <c r="AH357" s="639"/>
      <c r="AI357" s="639"/>
      <c r="AJ357" s="639"/>
      <c r="AK357" s="639"/>
      <c r="AL357" s="639"/>
      <c r="AM357" s="639"/>
      <c r="AN357" s="639"/>
      <c r="AO357" s="639"/>
      <c r="AP357" s="639"/>
      <c r="AQ357" s="639"/>
      <c r="AR357" s="639"/>
      <c r="AS357" s="639"/>
      <c r="AT357" s="639"/>
      <c r="AU357" s="639"/>
      <c r="AV357" s="639"/>
    </row>
    <row r="358" spans="1:48" ht="24.75" customHeight="1">
      <c r="A358" s="359"/>
      <c r="B358" s="359"/>
      <c r="C358" s="359"/>
      <c r="D358" s="359"/>
      <c r="E358" s="359"/>
      <c r="F358" s="359"/>
      <c r="G358" s="359"/>
      <c r="H358" s="24"/>
      <c r="I358" s="98"/>
      <c r="J358" s="24"/>
      <c r="K358" s="24"/>
      <c r="L358" s="24"/>
      <c r="M358" s="24"/>
      <c r="N358" s="24"/>
      <c r="O358" s="24"/>
      <c r="P358" s="24"/>
      <c r="Q358" s="24"/>
      <c r="R358" s="24"/>
      <c r="S358" s="24"/>
      <c r="T358" s="24"/>
      <c r="U358" s="24"/>
      <c r="V358" s="24"/>
      <c r="W358" s="24"/>
      <c r="X358" s="24"/>
      <c r="Y358" s="24"/>
      <c r="Z358" s="24"/>
      <c r="AA358" s="24"/>
      <c r="AB358" s="24"/>
      <c r="AC358" s="24"/>
      <c r="AD358" s="639"/>
      <c r="AE358" s="639"/>
      <c r="AF358" s="639"/>
      <c r="AG358" s="639"/>
      <c r="AH358" s="639"/>
      <c r="AI358" s="639"/>
      <c r="AJ358" s="639"/>
      <c r="AK358" s="639"/>
      <c r="AL358" s="639"/>
      <c r="AM358" s="639"/>
      <c r="AN358" s="639"/>
      <c r="AO358" s="639"/>
      <c r="AP358" s="639"/>
      <c r="AQ358" s="639"/>
      <c r="AR358" s="639"/>
      <c r="AS358" s="639"/>
      <c r="AT358" s="639"/>
      <c r="AU358" s="639"/>
      <c r="AV358" s="639"/>
    </row>
    <row r="359" spans="1:48" ht="24.75" customHeight="1">
      <c r="A359" s="359"/>
      <c r="B359" s="359"/>
      <c r="C359" s="359"/>
      <c r="D359" s="359"/>
      <c r="E359" s="359"/>
      <c r="F359" s="359"/>
      <c r="G359" s="359"/>
      <c r="H359" s="24"/>
      <c r="I359" s="98"/>
      <c r="J359" s="24"/>
      <c r="K359" s="24"/>
      <c r="L359" s="24"/>
      <c r="M359" s="24"/>
      <c r="N359" s="24"/>
      <c r="O359" s="24"/>
      <c r="P359" s="24"/>
      <c r="Q359" s="24"/>
      <c r="R359" s="24"/>
      <c r="S359" s="24"/>
      <c r="T359" s="24"/>
      <c r="U359" s="24"/>
      <c r="V359" s="24"/>
      <c r="W359" s="24"/>
      <c r="X359" s="24"/>
      <c r="Y359" s="24"/>
      <c r="Z359" s="24"/>
      <c r="AA359" s="24"/>
      <c r="AB359" s="24"/>
      <c r="AC359" s="24"/>
      <c r="AD359" s="639"/>
      <c r="AE359" s="639"/>
      <c r="AF359" s="639"/>
      <c r="AG359" s="639"/>
      <c r="AH359" s="639"/>
      <c r="AI359" s="639"/>
      <c r="AJ359" s="639"/>
      <c r="AK359" s="639"/>
      <c r="AL359" s="639"/>
      <c r="AM359" s="639"/>
      <c r="AN359" s="639"/>
      <c r="AO359" s="639"/>
      <c r="AP359" s="639"/>
      <c r="AQ359" s="639"/>
      <c r="AR359" s="639"/>
      <c r="AS359" s="639"/>
      <c r="AT359" s="639"/>
      <c r="AU359" s="639"/>
      <c r="AV359" s="639"/>
    </row>
    <row r="360" spans="1:48" ht="24.75" customHeight="1">
      <c r="A360" s="359"/>
      <c r="B360" s="359"/>
      <c r="C360" s="359"/>
      <c r="D360" s="359"/>
      <c r="E360" s="359"/>
      <c r="F360" s="359"/>
      <c r="G360" s="359"/>
      <c r="H360" s="24"/>
      <c r="I360" s="98"/>
      <c r="J360" s="24"/>
      <c r="K360" s="24"/>
      <c r="L360" s="24"/>
      <c r="M360" s="24"/>
      <c r="N360" s="24"/>
      <c r="O360" s="24"/>
      <c r="P360" s="24"/>
      <c r="Q360" s="24"/>
      <c r="R360" s="24"/>
      <c r="S360" s="24"/>
      <c r="T360" s="24"/>
      <c r="U360" s="24"/>
      <c r="V360" s="24"/>
      <c r="W360" s="24"/>
      <c r="X360" s="24"/>
      <c r="Y360" s="24"/>
      <c r="Z360" s="24"/>
      <c r="AA360" s="24"/>
      <c r="AB360" s="24"/>
      <c r="AC360" s="24"/>
      <c r="AD360" s="639"/>
      <c r="AE360" s="639"/>
      <c r="AF360" s="639"/>
      <c r="AG360" s="639"/>
      <c r="AH360" s="639"/>
      <c r="AI360" s="639"/>
      <c r="AJ360" s="639"/>
      <c r="AK360" s="639"/>
      <c r="AL360" s="639"/>
      <c r="AM360" s="639"/>
      <c r="AN360" s="639"/>
      <c r="AO360" s="639"/>
      <c r="AP360" s="639"/>
      <c r="AQ360" s="639"/>
      <c r="AR360" s="639"/>
      <c r="AS360" s="639"/>
      <c r="AT360" s="639"/>
      <c r="AU360" s="639"/>
      <c r="AV360" s="639"/>
    </row>
    <row r="361" spans="1:48" ht="24.75" customHeight="1">
      <c r="A361" s="359"/>
      <c r="B361" s="359"/>
      <c r="C361" s="359"/>
      <c r="D361" s="359"/>
      <c r="E361" s="359"/>
      <c r="F361" s="359"/>
      <c r="G361" s="359"/>
      <c r="H361" s="24"/>
      <c r="I361" s="98"/>
      <c r="J361" s="24"/>
      <c r="K361" s="24"/>
      <c r="L361" s="24"/>
      <c r="M361" s="24"/>
      <c r="N361" s="24"/>
      <c r="O361" s="24"/>
      <c r="P361" s="24"/>
      <c r="Q361" s="24"/>
      <c r="R361" s="24"/>
      <c r="S361" s="24"/>
      <c r="T361" s="24"/>
      <c r="U361" s="24"/>
      <c r="V361" s="24"/>
      <c r="W361" s="24"/>
      <c r="X361" s="24"/>
      <c r="Y361" s="24"/>
      <c r="Z361" s="24"/>
      <c r="AA361" s="24"/>
      <c r="AB361" s="24"/>
      <c r="AC361" s="24"/>
      <c r="AD361" s="639"/>
      <c r="AE361" s="639"/>
      <c r="AF361" s="639"/>
      <c r="AG361" s="639"/>
      <c r="AH361" s="639"/>
      <c r="AI361" s="639"/>
      <c r="AJ361" s="639"/>
      <c r="AK361" s="639"/>
      <c r="AL361" s="639"/>
      <c r="AM361" s="639"/>
      <c r="AN361" s="639"/>
      <c r="AO361" s="639"/>
      <c r="AP361" s="639"/>
      <c r="AQ361" s="639"/>
      <c r="AR361" s="639"/>
      <c r="AS361" s="639"/>
      <c r="AT361" s="639"/>
      <c r="AU361" s="639"/>
      <c r="AV361" s="639"/>
    </row>
    <row r="362" spans="1:48" ht="24.75" customHeight="1">
      <c r="A362" s="359"/>
      <c r="B362" s="359"/>
      <c r="C362" s="359"/>
      <c r="D362" s="359"/>
      <c r="E362" s="359"/>
      <c r="F362" s="359"/>
      <c r="G362" s="359"/>
      <c r="H362" s="24"/>
      <c r="I362" s="98"/>
      <c r="J362" s="24"/>
      <c r="K362" s="24"/>
      <c r="L362" s="24"/>
      <c r="M362" s="24"/>
      <c r="N362" s="24"/>
      <c r="O362" s="24"/>
      <c r="P362" s="24"/>
      <c r="Q362" s="24"/>
      <c r="R362" s="24"/>
      <c r="S362" s="24"/>
      <c r="T362" s="24"/>
      <c r="U362" s="24"/>
      <c r="V362" s="24"/>
      <c r="W362" s="24"/>
      <c r="X362" s="24"/>
      <c r="Y362" s="24"/>
      <c r="Z362" s="24"/>
      <c r="AA362" s="24"/>
      <c r="AB362" s="24"/>
      <c r="AC362" s="24"/>
      <c r="AD362" s="639"/>
      <c r="AE362" s="639"/>
      <c r="AF362" s="639"/>
      <c r="AG362" s="639"/>
      <c r="AH362" s="639"/>
      <c r="AI362" s="639"/>
      <c r="AJ362" s="639"/>
      <c r="AK362" s="639"/>
      <c r="AL362" s="639"/>
      <c r="AM362" s="639"/>
      <c r="AN362" s="639"/>
      <c r="AO362" s="639"/>
      <c r="AP362" s="639"/>
      <c r="AQ362" s="639"/>
      <c r="AR362" s="639"/>
      <c r="AS362" s="639"/>
      <c r="AT362" s="639"/>
      <c r="AU362" s="639"/>
      <c r="AV362" s="639"/>
    </row>
    <row r="363" spans="1:48" ht="24.75" customHeight="1">
      <c r="A363" s="359"/>
      <c r="B363" s="359"/>
      <c r="C363" s="359"/>
      <c r="D363" s="359"/>
      <c r="E363" s="359"/>
      <c r="F363" s="359"/>
      <c r="G363" s="359"/>
      <c r="H363" s="24"/>
      <c r="I363" s="98"/>
      <c r="J363" s="24"/>
      <c r="K363" s="24"/>
      <c r="L363" s="24"/>
      <c r="M363" s="24"/>
      <c r="N363" s="24"/>
      <c r="O363" s="24"/>
      <c r="P363" s="24"/>
      <c r="Q363" s="24"/>
      <c r="R363" s="24"/>
      <c r="S363" s="24"/>
      <c r="T363" s="24"/>
      <c r="U363" s="24"/>
      <c r="V363" s="24"/>
      <c r="W363" s="24"/>
      <c r="X363" s="24"/>
      <c r="Y363" s="24"/>
      <c r="Z363" s="24"/>
      <c r="AA363" s="24"/>
      <c r="AB363" s="24"/>
      <c r="AC363" s="24"/>
      <c r="AD363" s="639"/>
      <c r="AE363" s="639"/>
      <c r="AF363" s="639"/>
      <c r="AG363" s="639"/>
      <c r="AH363" s="639"/>
      <c r="AI363" s="639"/>
      <c r="AJ363" s="639"/>
      <c r="AK363" s="639"/>
      <c r="AL363" s="639"/>
      <c r="AM363" s="639"/>
      <c r="AN363" s="639"/>
      <c r="AO363" s="639"/>
      <c r="AP363" s="639"/>
      <c r="AQ363" s="639"/>
      <c r="AR363" s="639"/>
      <c r="AS363" s="639"/>
      <c r="AT363" s="639"/>
      <c r="AU363" s="639"/>
      <c r="AV363" s="639"/>
    </row>
    <row r="364" spans="1:48" ht="24.75" customHeight="1">
      <c r="A364" s="359"/>
      <c r="B364" s="359"/>
      <c r="C364" s="359"/>
      <c r="D364" s="359"/>
      <c r="E364" s="359"/>
      <c r="F364" s="359"/>
      <c r="G364" s="359"/>
      <c r="H364" s="24"/>
      <c r="I364" s="98"/>
      <c r="J364" s="24"/>
      <c r="K364" s="24"/>
      <c r="L364" s="24"/>
      <c r="M364" s="24"/>
      <c r="N364" s="24"/>
      <c r="O364" s="24"/>
      <c r="P364" s="24"/>
      <c r="Q364" s="24"/>
      <c r="R364" s="24"/>
      <c r="S364" s="24"/>
      <c r="T364" s="24"/>
      <c r="U364" s="24"/>
      <c r="V364" s="24"/>
      <c r="W364" s="24"/>
      <c r="X364" s="24"/>
      <c r="Y364" s="24"/>
      <c r="Z364" s="24"/>
      <c r="AA364" s="24"/>
      <c r="AB364" s="24"/>
      <c r="AC364" s="24"/>
      <c r="AD364" s="639"/>
      <c r="AE364" s="639"/>
      <c r="AF364" s="639"/>
      <c r="AG364" s="639"/>
      <c r="AH364" s="639"/>
      <c r="AI364" s="639"/>
      <c r="AJ364" s="639"/>
      <c r="AK364" s="639"/>
      <c r="AL364" s="639"/>
      <c r="AM364" s="639"/>
      <c r="AN364" s="639"/>
      <c r="AO364" s="639"/>
      <c r="AP364" s="639"/>
      <c r="AQ364" s="639"/>
      <c r="AR364" s="639"/>
      <c r="AS364" s="639"/>
      <c r="AT364" s="639"/>
      <c r="AU364" s="639"/>
      <c r="AV364" s="639"/>
    </row>
    <row r="365" spans="1:48" ht="24.75" customHeight="1">
      <c r="A365" s="359"/>
      <c r="B365" s="359"/>
      <c r="C365" s="359"/>
      <c r="D365" s="359"/>
      <c r="E365" s="359"/>
      <c r="F365" s="359"/>
      <c r="G365" s="359"/>
      <c r="H365" s="24"/>
      <c r="I365" s="98"/>
      <c r="J365" s="24"/>
      <c r="K365" s="24"/>
      <c r="L365" s="24"/>
      <c r="M365" s="24"/>
      <c r="N365" s="24"/>
      <c r="O365" s="24"/>
      <c r="P365" s="24"/>
      <c r="Q365" s="24"/>
      <c r="R365" s="24"/>
      <c r="S365" s="24"/>
      <c r="T365" s="24"/>
      <c r="U365" s="24"/>
      <c r="V365" s="24"/>
      <c r="W365" s="24"/>
      <c r="X365" s="24"/>
      <c r="Y365" s="24"/>
      <c r="Z365" s="24"/>
      <c r="AA365" s="24"/>
      <c r="AB365" s="24"/>
      <c r="AC365" s="24"/>
      <c r="AD365" s="639"/>
      <c r="AE365" s="639"/>
      <c r="AF365" s="639"/>
      <c r="AG365" s="639"/>
      <c r="AH365" s="639"/>
      <c r="AI365" s="639"/>
      <c r="AJ365" s="639"/>
      <c r="AK365" s="639"/>
      <c r="AL365" s="639"/>
      <c r="AM365" s="639"/>
      <c r="AN365" s="639"/>
      <c r="AO365" s="639"/>
      <c r="AP365" s="639"/>
      <c r="AQ365" s="639"/>
      <c r="AR365" s="639"/>
      <c r="AS365" s="639"/>
      <c r="AT365" s="639"/>
      <c r="AU365" s="639"/>
      <c r="AV365" s="639"/>
    </row>
    <row r="366" spans="1:48" ht="24.75" customHeight="1">
      <c r="A366" s="359"/>
      <c r="B366" s="359"/>
      <c r="C366" s="359"/>
      <c r="D366" s="359"/>
      <c r="E366" s="359"/>
      <c r="F366" s="359"/>
      <c r="G366" s="359"/>
      <c r="H366" s="24"/>
      <c r="I366" s="98"/>
      <c r="J366" s="24"/>
      <c r="K366" s="24"/>
      <c r="L366" s="24"/>
      <c r="M366" s="24"/>
      <c r="N366" s="24"/>
      <c r="O366" s="24"/>
      <c r="P366" s="24"/>
      <c r="Q366" s="24"/>
      <c r="R366" s="24"/>
      <c r="S366" s="24"/>
      <c r="T366" s="24"/>
      <c r="U366" s="24"/>
      <c r="V366" s="24"/>
      <c r="W366" s="24"/>
      <c r="X366" s="24"/>
      <c r="Y366" s="24"/>
      <c r="Z366" s="24"/>
      <c r="AA366" s="24"/>
      <c r="AB366" s="24"/>
      <c r="AC366" s="24"/>
      <c r="AD366" s="639"/>
      <c r="AE366" s="639"/>
      <c r="AF366" s="639"/>
      <c r="AG366" s="639"/>
      <c r="AH366" s="639"/>
      <c r="AI366" s="639"/>
      <c r="AJ366" s="639"/>
      <c r="AK366" s="639"/>
      <c r="AL366" s="639"/>
      <c r="AM366" s="639"/>
      <c r="AN366" s="639"/>
      <c r="AO366" s="639"/>
      <c r="AP366" s="639"/>
      <c r="AQ366" s="639"/>
      <c r="AR366" s="639"/>
      <c r="AS366" s="639"/>
      <c r="AT366" s="639"/>
      <c r="AU366" s="639"/>
      <c r="AV366" s="639"/>
    </row>
    <row r="367" spans="1:48" ht="24.75" customHeight="1">
      <c r="A367" s="359"/>
      <c r="B367" s="359"/>
      <c r="C367" s="359"/>
      <c r="D367" s="359"/>
      <c r="E367" s="359"/>
      <c r="F367" s="359"/>
      <c r="G367" s="359"/>
      <c r="H367" s="24"/>
      <c r="I367" s="98"/>
      <c r="J367" s="24"/>
      <c r="K367" s="24"/>
      <c r="L367" s="24"/>
      <c r="M367" s="24"/>
      <c r="N367" s="24"/>
      <c r="O367" s="24"/>
      <c r="P367" s="24"/>
      <c r="Q367" s="24"/>
      <c r="R367" s="24"/>
      <c r="S367" s="24"/>
      <c r="T367" s="24"/>
      <c r="U367" s="24"/>
      <c r="V367" s="24"/>
      <c r="W367" s="24"/>
      <c r="X367" s="24"/>
      <c r="Y367" s="24"/>
      <c r="Z367" s="24"/>
      <c r="AA367" s="24"/>
      <c r="AB367" s="24"/>
      <c r="AC367" s="24"/>
      <c r="AD367" s="639"/>
      <c r="AE367" s="639"/>
      <c r="AF367" s="639"/>
      <c r="AG367" s="639"/>
      <c r="AH367" s="639"/>
      <c r="AI367" s="639"/>
      <c r="AJ367" s="639"/>
      <c r="AK367" s="639"/>
      <c r="AL367" s="639"/>
      <c r="AM367" s="639"/>
      <c r="AN367" s="639"/>
      <c r="AO367" s="639"/>
      <c r="AP367" s="639"/>
      <c r="AQ367" s="639"/>
      <c r="AR367" s="639"/>
      <c r="AS367" s="639"/>
      <c r="AT367" s="639"/>
      <c r="AU367" s="639"/>
      <c r="AV367" s="639"/>
    </row>
    <row r="368" spans="1:48" ht="24.75" customHeight="1">
      <c r="A368" s="359"/>
      <c r="B368" s="359"/>
      <c r="C368" s="359"/>
      <c r="D368" s="359"/>
      <c r="E368" s="359"/>
      <c r="F368" s="359"/>
      <c r="G368" s="359"/>
      <c r="H368" s="24"/>
      <c r="I368" s="98"/>
      <c r="J368" s="24"/>
      <c r="K368" s="24"/>
      <c r="L368" s="24"/>
      <c r="M368" s="24"/>
      <c r="N368" s="24"/>
      <c r="O368" s="24"/>
      <c r="P368" s="24"/>
      <c r="Q368" s="24"/>
      <c r="R368" s="24"/>
      <c r="S368" s="24"/>
      <c r="T368" s="24"/>
      <c r="U368" s="24"/>
      <c r="V368" s="24"/>
      <c r="W368" s="24"/>
      <c r="X368" s="24"/>
      <c r="Y368" s="24"/>
      <c r="Z368" s="24"/>
      <c r="AA368" s="24"/>
      <c r="AB368" s="24"/>
      <c r="AC368" s="24"/>
      <c r="AD368" s="639"/>
      <c r="AE368" s="639"/>
      <c r="AF368" s="639"/>
      <c r="AG368" s="639"/>
      <c r="AH368" s="639"/>
      <c r="AI368" s="639"/>
      <c r="AJ368" s="639"/>
      <c r="AK368" s="639"/>
      <c r="AL368" s="639"/>
      <c r="AM368" s="639"/>
      <c r="AN368" s="639"/>
      <c r="AO368" s="639"/>
      <c r="AP368" s="639"/>
      <c r="AQ368" s="639"/>
      <c r="AR368" s="639"/>
      <c r="AS368" s="639"/>
      <c r="AT368" s="639"/>
      <c r="AU368" s="639"/>
      <c r="AV368" s="639"/>
    </row>
    <row r="369" spans="1:48" ht="24.75" customHeight="1">
      <c r="A369" s="359"/>
      <c r="B369" s="359"/>
      <c r="C369" s="359"/>
      <c r="D369" s="359"/>
      <c r="E369" s="359"/>
      <c r="F369" s="359"/>
      <c r="G369" s="359"/>
      <c r="H369" s="24"/>
      <c r="I369" s="98"/>
      <c r="J369" s="24"/>
      <c r="K369" s="24"/>
      <c r="L369" s="24"/>
      <c r="M369" s="24"/>
      <c r="N369" s="24"/>
      <c r="O369" s="24"/>
      <c r="P369" s="24"/>
      <c r="Q369" s="24"/>
      <c r="R369" s="24"/>
      <c r="S369" s="24"/>
      <c r="T369" s="24"/>
      <c r="U369" s="24"/>
      <c r="V369" s="24"/>
      <c r="W369" s="24"/>
      <c r="X369" s="24"/>
      <c r="Y369" s="24"/>
      <c r="Z369" s="24"/>
      <c r="AA369" s="24"/>
      <c r="AB369" s="24"/>
      <c r="AC369" s="24"/>
      <c r="AD369" s="639"/>
      <c r="AE369" s="639"/>
      <c r="AF369" s="639"/>
      <c r="AG369" s="639"/>
      <c r="AH369" s="639"/>
      <c r="AI369" s="639"/>
      <c r="AJ369" s="639"/>
      <c r="AK369" s="639"/>
      <c r="AL369" s="639"/>
      <c r="AM369" s="639"/>
      <c r="AN369" s="639"/>
      <c r="AO369" s="639"/>
      <c r="AP369" s="639"/>
      <c r="AQ369" s="639"/>
      <c r="AR369" s="639"/>
      <c r="AS369" s="639"/>
      <c r="AT369" s="639"/>
      <c r="AU369" s="639"/>
      <c r="AV369" s="639"/>
    </row>
    <row r="370" spans="1:48" ht="24.75" customHeight="1">
      <c r="A370" s="359"/>
      <c r="B370" s="359"/>
      <c r="C370" s="359"/>
      <c r="D370" s="359"/>
      <c r="E370" s="359"/>
      <c r="F370" s="359"/>
      <c r="G370" s="359"/>
      <c r="H370" s="24"/>
      <c r="I370" s="98"/>
      <c r="J370" s="24"/>
      <c r="K370" s="24"/>
      <c r="L370" s="24"/>
      <c r="M370" s="24"/>
      <c r="N370" s="24"/>
      <c r="O370" s="24"/>
      <c r="P370" s="24"/>
      <c r="Q370" s="24"/>
      <c r="R370" s="24"/>
      <c r="S370" s="24"/>
      <c r="T370" s="24"/>
      <c r="U370" s="24"/>
      <c r="V370" s="24"/>
      <c r="W370" s="24"/>
      <c r="X370" s="24"/>
      <c r="Y370" s="24"/>
      <c r="Z370" s="24"/>
      <c r="AA370" s="24"/>
      <c r="AB370" s="24"/>
      <c r="AC370" s="24"/>
      <c r="AD370" s="639"/>
      <c r="AE370" s="639"/>
      <c r="AF370" s="639"/>
      <c r="AG370" s="639"/>
      <c r="AH370" s="639"/>
      <c r="AI370" s="639"/>
      <c r="AJ370" s="639"/>
      <c r="AK370" s="639"/>
      <c r="AL370" s="639"/>
      <c r="AM370" s="639"/>
      <c r="AN370" s="639"/>
      <c r="AO370" s="639"/>
      <c r="AP370" s="639"/>
      <c r="AQ370" s="639"/>
      <c r="AR370" s="639"/>
      <c r="AS370" s="639"/>
      <c r="AT370" s="639"/>
      <c r="AU370" s="639"/>
      <c r="AV370" s="639"/>
    </row>
    <row r="371" spans="1:48" ht="24.75" customHeight="1">
      <c r="A371" s="359"/>
      <c r="B371" s="359"/>
      <c r="C371" s="359"/>
      <c r="D371" s="359"/>
      <c r="E371" s="359"/>
      <c r="F371" s="359"/>
      <c r="G371" s="359"/>
      <c r="H371" s="24"/>
      <c r="I371" s="98"/>
      <c r="J371" s="24"/>
      <c r="K371" s="24"/>
      <c r="L371" s="24"/>
      <c r="M371" s="24"/>
      <c r="N371" s="24"/>
      <c r="O371" s="24"/>
      <c r="P371" s="24"/>
      <c r="Q371" s="24"/>
      <c r="R371" s="24"/>
      <c r="S371" s="24"/>
      <c r="T371" s="24"/>
      <c r="U371" s="24"/>
      <c r="V371" s="24"/>
      <c r="W371" s="24"/>
      <c r="X371" s="24"/>
      <c r="Y371" s="24"/>
      <c r="Z371" s="24"/>
      <c r="AA371" s="24"/>
      <c r="AB371" s="24"/>
      <c r="AC371" s="24"/>
      <c r="AD371" s="639"/>
      <c r="AE371" s="639"/>
      <c r="AF371" s="639"/>
      <c r="AG371" s="639"/>
      <c r="AH371" s="639"/>
      <c r="AI371" s="639"/>
      <c r="AJ371" s="639"/>
      <c r="AK371" s="639"/>
      <c r="AL371" s="639"/>
      <c r="AM371" s="639"/>
      <c r="AN371" s="639"/>
      <c r="AO371" s="639"/>
      <c r="AP371" s="639"/>
      <c r="AQ371" s="639"/>
      <c r="AR371" s="639"/>
      <c r="AS371" s="639"/>
      <c r="AT371" s="639"/>
      <c r="AU371" s="639"/>
      <c r="AV371" s="639"/>
    </row>
    <row r="372" spans="1:48" ht="24.75" customHeight="1">
      <c r="A372" s="359"/>
      <c r="B372" s="359"/>
      <c r="C372" s="359"/>
      <c r="D372" s="359"/>
      <c r="E372" s="359"/>
      <c r="F372" s="359"/>
      <c r="G372" s="359"/>
      <c r="H372" s="24"/>
      <c r="I372" s="98"/>
      <c r="J372" s="24"/>
      <c r="K372" s="24"/>
      <c r="L372" s="24"/>
      <c r="M372" s="24"/>
      <c r="N372" s="24"/>
      <c r="O372" s="24"/>
      <c r="P372" s="24"/>
      <c r="Q372" s="24"/>
      <c r="R372" s="24"/>
      <c r="S372" s="24"/>
      <c r="T372" s="24"/>
      <c r="U372" s="24"/>
      <c r="V372" s="24"/>
      <c r="W372" s="24"/>
      <c r="X372" s="24"/>
      <c r="Y372" s="24"/>
      <c r="Z372" s="24"/>
      <c r="AA372" s="24"/>
      <c r="AB372" s="24"/>
      <c r="AC372" s="24"/>
      <c r="AD372" s="639"/>
      <c r="AE372" s="639"/>
      <c r="AF372" s="639"/>
      <c r="AG372" s="639"/>
      <c r="AH372" s="639"/>
      <c r="AI372" s="639"/>
      <c r="AJ372" s="639"/>
      <c r="AK372" s="639"/>
      <c r="AL372" s="639"/>
      <c r="AM372" s="639"/>
      <c r="AN372" s="639"/>
      <c r="AO372" s="639"/>
      <c r="AP372" s="639"/>
      <c r="AQ372" s="639"/>
      <c r="AR372" s="639"/>
      <c r="AS372" s="639"/>
      <c r="AT372" s="639"/>
      <c r="AU372" s="639"/>
      <c r="AV372" s="639"/>
    </row>
    <row r="373" spans="1:48" ht="24.75" customHeight="1">
      <c r="A373" s="359"/>
      <c r="B373" s="359"/>
      <c r="C373" s="359"/>
      <c r="D373" s="359"/>
      <c r="E373" s="359"/>
      <c r="F373" s="359"/>
      <c r="G373" s="359"/>
      <c r="H373" s="24"/>
      <c r="I373" s="98"/>
      <c r="J373" s="24"/>
      <c r="K373" s="24"/>
      <c r="L373" s="24"/>
      <c r="M373" s="24"/>
      <c r="N373" s="24"/>
      <c r="O373" s="24"/>
      <c r="P373" s="24"/>
      <c r="Q373" s="24"/>
      <c r="R373" s="24"/>
      <c r="S373" s="24"/>
      <c r="T373" s="24"/>
      <c r="U373" s="24"/>
      <c r="V373" s="24"/>
      <c r="W373" s="24"/>
      <c r="X373" s="24"/>
      <c r="Y373" s="24"/>
      <c r="Z373" s="24"/>
      <c r="AA373" s="24"/>
      <c r="AB373" s="24"/>
      <c r="AC373" s="24"/>
      <c r="AD373" s="639"/>
      <c r="AE373" s="639"/>
      <c r="AF373" s="639"/>
      <c r="AG373" s="639"/>
      <c r="AH373" s="639"/>
      <c r="AI373" s="639"/>
      <c r="AJ373" s="639"/>
      <c r="AK373" s="639"/>
      <c r="AL373" s="639"/>
      <c r="AM373" s="639"/>
      <c r="AN373" s="639"/>
      <c r="AO373" s="639"/>
      <c r="AP373" s="639"/>
      <c r="AQ373" s="639"/>
      <c r="AR373" s="639"/>
      <c r="AS373" s="639"/>
      <c r="AT373" s="639"/>
      <c r="AU373" s="639"/>
      <c r="AV373" s="639"/>
    </row>
    <row r="374" spans="1:48" ht="24.75" customHeight="1">
      <c r="A374" s="359"/>
      <c r="B374" s="359"/>
      <c r="C374" s="359"/>
      <c r="D374" s="359"/>
      <c r="E374" s="359"/>
      <c r="F374" s="359"/>
      <c r="G374" s="359"/>
      <c r="H374" s="24"/>
      <c r="I374" s="98"/>
      <c r="J374" s="24"/>
      <c r="K374" s="24"/>
      <c r="L374" s="24"/>
      <c r="M374" s="24"/>
      <c r="N374" s="24"/>
      <c r="O374" s="24"/>
      <c r="P374" s="24"/>
      <c r="Q374" s="24"/>
      <c r="R374" s="24"/>
      <c r="S374" s="24"/>
      <c r="T374" s="24"/>
      <c r="U374" s="24"/>
      <c r="V374" s="24"/>
      <c r="W374" s="24"/>
      <c r="X374" s="24"/>
      <c r="Y374" s="24"/>
      <c r="Z374" s="24"/>
      <c r="AA374" s="24"/>
      <c r="AB374" s="24"/>
      <c r="AC374" s="24"/>
      <c r="AD374" s="639"/>
      <c r="AE374" s="639"/>
      <c r="AF374" s="639"/>
      <c r="AG374" s="639"/>
      <c r="AH374" s="639"/>
      <c r="AI374" s="639"/>
      <c r="AJ374" s="639"/>
      <c r="AK374" s="639"/>
      <c r="AL374" s="639"/>
      <c r="AM374" s="639"/>
      <c r="AN374" s="639"/>
      <c r="AO374" s="639"/>
      <c r="AP374" s="639"/>
      <c r="AQ374" s="639"/>
      <c r="AR374" s="639"/>
      <c r="AS374" s="639"/>
      <c r="AT374" s="639"/>
      <c r="AU374" s="639"/>
      <c r="AV374" s="639"/>
    </row>
    <row r="375" spans="1:48" ht="24.75" customHeight="1">
      <c r="A375" s="359"/>
      <c r="B375" s="359"/>
      <c r="C375" s="359"/>
      <c r="D375" s="359"/>
      <c r="E375" s="359"/>
      <c r="F375" s="359"/>
      <c r="G375" s="359"/>
      <c r="H375" s="24"/>
      <c r="I375" s="98"/>
      <c r="J375" s="24"/>
      <c r="K375" s="24"/>
      <c r="L375" s="24"/>
      <c r="M375" s="24"/>
      <c r="N375" s="24"/>
      <c r="O375" s="24"/>
      <c r="P375" s="24"/>
      <c r="Q375" s="24"/>
      <c r="R375" s="24"/>
      <c r="S375" s="24"/>
      <c r="T375" s="24"/>
      <c r="U375" s="24"/>
      <c r="V375" s="24"/>
      <c r="W375" s="24"/>
      <c r="X375" s="24"/>
      <c r="Y375" s="24"/>
      <c r="Z375" s="24"/>
      <c r="AA375" s="24"/>
      <c r="AB375" s="24"/>
      <c r="AC375" s="24"/>
      <c r="AD375" s="639"/>
      <c r="AE375" s="639"/>
      <c r="AF375" s="639"/>
      <c r="AG375" s="639"/>
      <c r="AH375" s="639"/>
      <c r="AI375" s="639"/>
      <c r="AJ375" s="639"/>
      <c r="AK375" s="639"/>
      <c r="AL375" s="639"/>
      <c r="AM375" s="639"/>
      <c r="AN375" s="639"/>
      <c r="AO375" s="639"/>
      <c r="AP375" s="639"/>
      <c r="AQ375" s="639"/>
      <c r="AR375" s="639"/>
      <c r="AS375" s="639"/>
      <c r="AT375" s="639"/>
      <c r="AU375" s="639"/>
      <c r="AV375" s="639"/>
    </row>
    <row r="376" spans="1:48" ht="24.75" customHeight="1">
      <c r="A376" s="359"/>
      <c r="B376" s="359"/>
      <c r="C376" s="359"/>
      <c r="D376" s="359"/>
      <c r="E376" s="359"/>
      <c r="F376" s="359"/>
      <c r="G376" s="359"/>
      <c r="H376" s="24"/>
      <c r="I376" s="98"/>
      <c r="J376" s="24"/>
      <c r="K376" s="24"/>
      <c r="L376" s="24"/>
      <c r="M376" s="24"/>
      <c r="N376" s="24"/>
      <c r="O376" s="24"/>
      <c r="P376" s="24"/>
      <c r="Q376" s="24"/>
      <c r="R376" s="24"/>
      <c r="S376" s="24"/>
      <c r="T376" s="24"/>
      <c r="U376" s="24"/>
      <c r="V376" s="24"/>
      <c r="W376" s="24"/>
      <c r="X376" s="24"/>
      <c r="Y376" s="24"/>
      <c r="Z376" s="24"/>
      <c r="AA376" s="24"/>
      <c r="AB376" s="24"/>
      <c r="AC376" s="24"/>
      <c r="AD376" s="639"/>
      <c r="AE376" s="639"/>
      <c r="AF376" s="639"/>
      <c r="AG376" s="639"/>
      <c r="AH376" s="639"/>
      <c r="AI376" s="639"/>
      <c r="AJ376" s="639"/>
      <c r="AK376" s="639"/>
      <c r="AL376" s="639"/>
      <c r="AM376" s="639"/>
      <c r="AN376" s="639"/>
      <c r="AO376" s="639"/>
      <c r="AP376" s="639"/>
      <c r="AQ376" s="639"/>
      <c r="AR376" s="639"/>
      <c r="AS376" s="639"/>
      <c r="AT376" s="639"/>
      <c r="AU376" s="639"/>
      <c r="AV376" s="639"/>
    </row>
    <row r="377" spans="1:48" ht="24.75" customHeight="1">
      <c r="A377" s="359"/>
      <c r="B377" s="359"/>
      <c r="C377" s="359"/>
      <c r="D377" s="359"/>
      <c r="E377" s="359"/>
      <c r="F377" s="359"/>
      <c r="G377" s="359"/>
      <c r="H377" s="24"/>
      <c r="I377" s="98"/>
      <c r="J377" s="24"/>
      <c r="K377" s="24"/>
      <c r="L377" s="24"/>
      <c r="M377" s="24"/>
      <c r="N377" s="24"/>
      <c r="O377" s="24"/>
      <c r="P377" s="24"/>
      <c r="Q377" s="24"/>
      <c r="R377" s="24"/>
      <c r="S377" s="24"/>
      <c r="T377" s="24"/>
      <c r="U377" s="24"/>
      <c r="V377" s="24"/>
      <c r="W377" s="24"/>
      <c r="X377" s="24"/>
      <c r="Y377" s="24"/>
      <c r="Z377" s="24"/>
      <c r="AA377" s="24"/>
      <c r="AB377" s="24"/>
      <c r="AC377" s="24"/>
      <c r="AD377" s="639"/>
      <c r="AE377" s="639"/>
      <c r="AF377" s="639"/>
      <c r="AG377" s="639"/>
      <c r="AH377" s="639"/>
      <c r="AI377" s="639"/>
      <c r="AJ377" s="639"/>
      <c r="AK377" s="639"/>
      <c r="AL377" s="639"/>
      <c r="AM377" s="639"/>
      <c r="AN377" s="639"/>
      <c r="AO377" s="639"/>
      <c r="AP377" s="639"/>
      <c r="AQ377" s="639"/>
      <c r="AR377" s="639"/>
      <c r="AS377" s="639"/>
      <c r="AT377" s="639"/>
      <c r="AU377" s="639"/>
      <c r="AV377" s="639"/>
    </row>
    <row r="378" spans="1:48" ht="24.75" customHeight="1">
      <c r="A378" s="359"/>
      <c r="B378" s="359"/>
      <c r="C378" s="359"/>
      <c r="D378" s="359"/>
      <c r="E378" s="359"/>
      <c r="F378" s="359"/>
      <c r="G378" s="359"/>
      <c r="H378" s="24"/>
      <c r="I378" s="98"/>
      <c r="J378" s="24"/>
      <c r="K378" s="24"/>
      <c r="L378" s="24"/>
      <c r="M378" s="24"/>
      <c r="N378" s="24"/>
      <c r="O378" s="24"/>
      <c r="P378" s="24"/>
      <c r="Q378" s="24"/>
      <c r="R378" s="24"/>
      <c r="S378" s="24"/>
      <c r="T378" s="24"/>
      <c r="U378" s="24"/>
      <c r="V378" s="24"/>
      <c r="W378" s="24"/>
      <c r="X378" s="24"/>
      <c r="Y378" s="24"/>
      <c r="Z378" s="24"/>
      <c r="AA378" s="24"/>
      <c r="AB378" s="24"/>
      <c r="AC378" s="24"/>
      <c r="AD378" s="639"/>
      <c r="AE378" s="639"/>
      <c r="AF378" s="639"/>
      <c r="AG378" s="639"/>
      <c r="AH378" s="639"/>
      <c r="AI378" s="639"/>
      <c r="AJ378" s="639"/>
      <c r="AK378" s="639"/>
      <c r="AL378" s="639"/>
      <c r="AM378" s="639"/>
      <c r="AN378" s="639"/>
      <c r="AO378" s="639"/>
      <c r="AP378" s="639"/>
      <c r="AQ378" s="639"/>
      <c r="AR378" s="639"/>
      <c r="AS378" s="639"/>
      <c r="AT378" s="639"/>
      <c r="AU378" s="639"/>
      <c r="AV378" s="639"/>
    </row>
    <row r="379" spans="1:48" ht="24.75" customHeight="1">
      <c r="A379" s="359"/>
      <c r="B379" s="359"/>
      <c r="C379" s="359"/>
      <c r="D379" s="359"/>
      <c r="E379" s="359"/>
      <c r="F379" s="359"/>
      <c r="G379" s="359"/>
      <c r="H379" s="24"/>
      <c r="I379" s="98"/>
      <c r="J379" s="24"/>
      <c r="K379" s="24"/>
      <c r="L379" s="24"/>
      <c r="M379" s="24"/>
      <c r="N379" s="24"/>
      <c r="O379" s="24"/>
      <c r="P379" s="24"/>
      <c r="Q379" s="24"/>
      <c r="R379" s="24"/>
      <c r="S379" s="24"/>
      <c r="T379" s="24"/>
      <c r="U379" s="24"/>
      <c r="V379" s="24"/>
      <c r="W379" s="24"/>
      <c r="X379" s="24"/>
      <c r="Y379" s="24"/>
      <c r="Z379" s="24"/>
      <c r="AA379" s="24"/>
      <c r="AB379" s="24"/>
      <c r="AC379" s="24"/>
      <c r="AD379" s="639"/>
      <c r="AE379" s="639"/>
      <c r="AF379" s="639"/>
      <c r="AG379" s="639"/>
      <c r="AH379" s="639"/>
      <c r="AI379" s="639"/>
      <c r="AJ379" s="639"/>
      <c r="AK379" s="639"/>
      <c r="AL379" s="639"/>
      <c r="AM379" s="639"/>
      <c r="AN379" s="639"/>
      <c r="AO379" s="639"/>
      <c r="AP379" s="639"/>
      <c r="AQ379" s="639"/>
      <c r="AR379" s="639"/>
      <c r="AS379" s="639"/>
      <c r="AT379" s="639"/>
      <c r="AU379" s="639"/>
      <c r="AV379" s="639"/>
    </row>
    <row r="380" spans="1:48" ht="24.75" customHeight="1">
      <c r="A380" s="359"/>
      <c r="B380" s="359"/>
      <c r="C380" s="359"/>
      <c r="D380" s="359"/>
      <c r="E380" s="359"/>
      <c r="F380" s="359"/>
      <c r="G380" s="359"/>
      <c r="H380" s="24"/>
      <c r="I380" s="98"/>
      <c r="J380" s="24"/>
      <c r="K380" s="24"/>
      <c r="L380" s="24"/>
      <c r="M380" s="24"/>
      <c r="N380" s="24"/>
      <c r="O380" s="24"/>
      <c r="P380" s="24"/>
      <c r="Q380" s="24"/>
      <c r="R380" s="24"/>
      <c r="S380" s="24"/>
      <c r="T380" s="24"/>
      <c r="U380" s="24"/>
      <c r="V380" s="24"/>
      <c r="W380" s="24"/>
      <c r="X380" s="24"/>
      <c r="Y380" s="24"/>
      <c r="Z380" s="24"/>
      <c r="AA380" s="24"/>
      <c r="AB380" s="24"/>
      <c r="AC380" s="24"/>
      <c r="AD380" s="639"/>
      <c r="AE380" s="639"/>
      <c r="AF380" s="639"/>
      <c r="AG380" s="639"/>
      <c r="AH380" s="639"/>
      <c r="AI380" s="639"/>
      <c r="AJ380" s="639"/>
      <c r="AK380" s="639"/>
      <c r="AL380" s="639"/>
      <c r="AM380" s="639"/>
      <c r="AN380" s="639"/>
      <c r="AO380" s="639"/>
      <c r="AP380" s="639"/>
      <c r="AQ380" s="639"/>
      <c r="AR380" s="639"/>
      <c r="AS380" s="639"/>
      <c r="AT380" s="639"/>
      <c r="AU380" s="639"/>
      <c r="AV380" s="639"/>
    </row>
    <row r="381" spans="1:48" ht="24.75" customHeight="1">
      <c r="A381" s="359"/>
      <c r="B381" s="359"/>
      <c r="C381" s="359"/>
      <c r="D381" s="359"/>
      <c r="E381" s="359"/>
      <c r="F381" s="359"/>
      <c r="G381" s="359"/>
      <c r="H381" s="24"/>
      <c r="I381" s="98"/>
      <c r="J381" s="24"/>
      <c r="K381" s="24"/>
      <c r="L381" s="24"/>
      <c r="M381" s="24"/>
      <c r="N381" s="24"/>
      <c r="O381" s="24"/>
      <c r="P381" s="24"/>
      <c r="Q381" s="24"/>
      <c r="R381" s="24"/>
      <c r="S381" s="24"/>
      <c r="T381" s="24"/>
      <c r="U381" s="24"/>
      <c r="V381" s="24"/>
      <c r="W381" s="24"/>
      <c r="X381" s="24"/>
      <c r="Y381" s="24"/>
      <c r="Z381" s="24"/>
      <c r="AA381" s="24"/>
      <c r="AB381" s="24"/>
      <c r="AC381" s="24"/>
      <c r="AD381" s="639"/>
      <c r="AE381" s="639"/>
      <c r="AF381" s="639"/>
      <c r="AG381" s="639"/>
      <c r="AH381" s="639"/>
      <c r="AI381" s="639"/>
      <c r="AJ381" s="639"/>
      <c r="AK381" s="639"/>
      <c r="AL381" s="639"/>
      <c r="AM381" s="639"/>
      <c r="AN381" s="639"/>
      <c r="AO381" s="639"/>
      <c r="AP381" s="639"/>
      <c r="AQ381" s="639"/>
      <c r="AR381" s="639"/>
      <c r="AS381" s="639"/>
      <c r="AT381" s="639"/>
      <c r="AU381" s="639"/>
      <c r="AV381" s="639"/>
    </row>
    <row r="382" spans="1:48" ht="24.75" customHeight="1">
      <c r="A382" s="359"/>
      <c r="B382" s="359"/>
      <c r="C382" s="359"/>
      <c r="D382" s="359"/>
      <c r="E382" s="359"/>
      <c r="F382" s="359"/>
      <c r="G382" s="359"/>
      <c r="H382" s="24"/>
      <c r="I382" s="98"/>
      <c r="J382" s="24"/>
      <c r="K382" s="24"/>
      <c r="L382" s="24"/>
      <c r="M382" s="24"/>
      <c r="N382" s="24"/>
      <c r="O382" s="24"/>
      <c r="P382" s="24"/>
      <c r="Q382" s="24"/>
      <c r="R382" s="24"/>
      <c r="S382" s="24"/>
      <c r="T382" s="24"/>
      <c r="U382" s="24"/>
      <c r="V382" s="24"/>
      <c r="W382" s="24"/>
      <c r="X382" s="24"/>
      <c r="Y382" s="24"/>
      <c r="Z382" s="24"/>
      <c r="AA382" s="24"/>
      <c r="AB382" s="24"/>
      <c r="AC382" s="24"/>
      <c r="AD382" s="639"/>
      <c r="AE382" s="639"/>
      <c r="AF382" s="639"/>
      <c r="AG382" s="639"/>
      <c r="AH382" s="639"/>
      <c r="AI382" s="639"/>
      <c r="AJ382" s="639"/>
      <c r="AK382" s="639"/>
      <c r="AL382" s="639"/>
      <c r="AM382" s="639"/>
      <c r="AN382" s="639"/>
      <c r="AO382" s="639"/>
      <c r="AP382" s="639"/>
      <c r="AQ382" s="639"/>
      <c r="AR382" s="639"/>
      <c r="AS382" s="639"/>
      <c r="AT382" s="639"/>
      <c r="AU382" s="639"/>
      <c r="AV382" s="639"/>
    </row>
    <row r="383" spans="1:48" ht="24.75" customHeight="1">
      <c r="A383" s="359"/>
      <c r="B383" s="359"/>
      <c r="C383" s="359"/>
      <c r="D383" s="359"/>
      <c r="E383" s="359"/>
      <c r="F383" s="359"/>
      <c r="G383" s="359"/>
      <c r="H383" s="24"/>
      <c r="I383" s="98"/>
      <c r="J383" s="24"/>
      <c r="K383" s="24"/>
      <c r="L383" s="24"/>
      <c r="M383" s="24"/>
      <c r="N383" s="24"/>
      <c r="O383" s="24"/>
      <c r="P383" s="24"/>
      <c r="Q383" s="24"/>
      <c r="R383" s="24"/>
      <c r="S383" s="24"/>
      <c r="T383" s="24"/>
      <c r="U383" s="24"/>
      <c r="V383" s="24"/>
      <c r="W383" s="24"/>
      <c r="X383" s="24"/>
      <c r="Y383" s="24"/>
      <c r="Z383" s="24"/>
      <c r="AA383" s="24"/>
      <c r="AB383" s="24"/>
      <c r="AC383" s="24"/>
      <c r="AD383" s="639"/>
      <c r="AE383" s="639"/>
      <c r="AF383" s="639"/>
      <c r="AG383" s="639"/>
      <c r="AH383" s="639"/>
      <c r="AI383" s="639"/>
      <c r="AJ383" s="639"/>
      <c r="AK383" s="639"/>
      <c r="AL383" s="639"/>
      <c r="AM383" s="639"/>
      <c r="AN383" s="639"/>
      <c r="AO383" s="639"/>
      <c r="AP383" s="639"/>
      <c r="AQ383" s="639"/>
      <c r="AR383" s="639"/>
      <c r="AS383" s="639"/>
      <c r="AT383" s="639"/>
      <c r="AU383" s="639"/>
      <c r="AV383" s="639"/>
    </row>
    <row r="384" spans="1:48" ht="24.75" customHeight="1">
      <c r="A384" s="359"/>
      <c r="B384" s="359"/>
      <c r="C384" s="359"/>
      <c r="D384" s="359"/>
      <c r="E384" s="359"/>
      <c r="F384" s="359"/>
      <c r="G384" s="359"/>
      <c r="H384" s="24"/>
      <c r="I384" s="98"/>
      <c r="J384" s="24"/>
      <c r="K384" s="24"/>
      <c r="L384" s="24"/>
      <c r="M384" s="24"/>
      <c r="N384" s="24"/>
      <c r="O384" s="24"/>
      <c r="P384" s="24"/>
      <c r="Q384" s="24"/>
      <c r="R384" s="24"/>
      <c r="S384" s="24"/>
      <c r="T384" s="24"/>
      <c r="U384" s="24"/>
      <c r="V384" s="24"/>
      <c r="W384" s="24"/>
      <c r="X384" s="24"/>
      <c r="Y384" s="24"/>
      <c r="Z384" s="24"/>
      <c r="AA384" s="24"/>
      <c r="AB384" s="24"/>
      <c r="AC384" s="24"/>
      <c r="AD384" s="639"/>
      <c r="AE384" s="639"/>
      <c r="AF384" s="639"/>
      <c r="AG384" s="639"/>
      <c r="AH384" s="639"/>
      <c r="AI384" s="639"/>
      <c r="AJ384" s="639"/>
      <c r="AK384" s="639"/>
      <c r="AL384" s="639"/>
      <c r="AM384" s="639"/>
      <c r="AN384" s="639"/>
      <c r="AO384" s="639"/>
      <c r="AP384" s="639"/>
      <c r="AQ384" s="639"/>
      <c r="AR384" s="639"/>
      <c r="AS384" s="639"/>
      <c r="AT384" s="639"/>
      <c r="AU384" s="639"/>
      <c r="AV384" s="639"/>
    </row>
    <row r="385" spans="1:48" ht="24.75" customHeight="1">
      <c r="A385" s="359"/>
      <c r="B385" s="359"/>
      <c r="C385" s="359"/>
      <c r="D385" s="359"/>
      <c r="E385" s="359"/>
      <c r="F385" s="359"/>
      <c r="G385" s="359"/>
      <c r="H385" s="24"/>
      <c r="I385" s="98"/>
      <c r="J385" s="24"/>
      <c r="K385" s="24"/>
      <c r="L385" s="24"/>
      <c r="M385" s="24"/>
      <c r="N385" s="24"/>
      <c r="O385" s="24"/>
      <c r="P385" s="24"/>
      <c r="Q385" s="24"/>
      <c r="R385" s="24"/>
      <c r="S385" s="24"/>
      <c r="T385" s="24"/>
      <c r="U385" s="24"/>
      <c r="V385" s="24"/>
      <c r="W385" s="24"/>
      <c r="X385" s="24"/>
      <c r="Y385" s="24"/>
      <c r="Z385" s="24"/>
      <c r="AA385" s="24"/>
      <c r="AB385" s="24"/>
      <c r="AC385" s="24"/>
      <c r="AD385" s="639"/>
      <c r="AE385" s="639"/>
      <c r="AF385" s="639"/>
      <c r="AG385" s="639"/>
      <c r="AH385" s="639"/>
      <c r="AI385" s="639"/>
      <c r="AJ385" s="639"/>
      <c r="AK385" s="639"/>
      <c r="AL385" s="639"/>
      <c r="AM385" s="639"/>
      <c r="AN385" s="639"/>
      <c r="AO385" s="639"/>
      <c r="AP385" s="639"/>
      <c r="AQ385" s="639"/>
      <c r="AR385" s="639"/>
      <c r="AS385" s="639"/>
      <c r="AT385" s="639"/>
      <c r="AU385" s="639"/>
      <c r="AV385" s="639"/>
    </row>
    <row r="386" spans="1:48" ht="24.75" customHeight="1">
      <c r="A386" s="359"/>
      <c r="B386" s="359"/>
      <c r="C386" s="359"/>
      <c r="D386" s="359"/>
      <c r="E386" s="359"/>
      <c r="F386" s="359"/>
      <c r="G386" s="359"/>
      <c r="H386" s="24"/>
      <c r="I386" s="98"/>
      <c r="J386" s="24"/>
      <c r="K386" s="24"/>
      <c r="L386" s="24"/>
      <c r="M386" s="24"/>
      <c r="N386" s="24"/>
      <c r="O386" s="24"/>
      <c r="P386" s="24"/>
      <c r="Q386" s="24"/>
      <c r="R386" s="24"/>
      <c r="S386" s="24"/>
      <c r="T386" s="24"/>
      <c r="U386" s="24"/>
      <c r="V386" s="24"/>
      <c r="W386" s="24"/>
      <c r="X386" s="24"/>
      <c r="Y386" s="24"/>
      <c r="Z386" s="24"/>
      <c r="AA386" s="24"/>
      <c r="AB386" s="24"/>
      <c r="AC386" s="24"/>
      <c r="AD386" s="639"/>
      <c r="AE386" s="639"/>
      <c r="AF386" s="639"/>
      <c r="AG386" s="639"/>
      <c r="AH386" s="639"/>
      <c r="AI386" s="639"/>
      <c r="AJ386" s="639"/>
      <c r="AK386" s="639"/>
      <c r="AL386" s="639"/>
      <c r="AM386" s="639"/>
      <c r="AN386" s="639"/>
      <c r="AO386" s="639"/>
      <c r="AP386" s="639"/>
      <c r="AQ386" s="639"/>
      <c r="AR386" s="639"/>
      <c r="AS386" s="639"/>
      <c r="AT386" s="639"/>
      <c r="AU386" s="639"/>
      <c r="AV386" s="639"/>
    </row>
    <row r="387" spans="1:48" ht="24.75" customHeight="1">
      <c r="A387" s="359"/>
      <c r="B387" s="359"/>
      <c r="C387" s="359"/>
      <c r="D387" s="359"/>
      <c r="E387" s="359"/>
      <c r="F387" s="359"/>
      <c r="G387" s="359"/>
      <c r="H387" s="24"/>
      <c r="I387" s="98"/>
      <c r="J387" s="24"/>
      <c r="K387" s="24"/>
      <c r="L387" s="24"/>
      <c r="M387" s="24"/>
      <c r="N387" s="24"/>
      <c r="O387" s="24"/>
      <c r="P387" s="24"/>
      <c r="Q387" s="24"/>
      <c r="R387" s="24"/>
      <c r="S387" s="24"/>
      <c r="T387" s="24"/>
      <c r="U387" s="24"/>
      <c r="V387" s="24"/>
      <c r="W387" s="24"/>
      <c r="X387" s="24"/>
      <c r="Y387" s="24"/>
      <c r="Z387" s="24"/>
      <c r="AA387" s="24"/>
      <c r="AB387" s="24"/>
      <c r="AC387" s="24"/>
      <c r="AD387" s="639"/>
      <c r="AE387" s="639"/>
      <c r="AF387" s="639"/>
      <c r="AG387" s="639"/>
      <c r="AH387" s="639"/>
      <c r="AI387" s="639"/>
      <c r="AJ387" s="639"/>
      <c r="AK387" s="639"/>
      <c r="AL387" s="639"/>
      <c r="AM387" s="639"/>
      <c r="AN387" s="639"/>
      <c r="AO387" s="639"/>
      <c r="AP387" s="639"/>
      <c r="AQ387" s="639"/>
      <c r="AR387" s="639"/>
      <c r="AS387" s="639"/>
      <c r="AT387" s="639"/>
      <c r="AU387" s="639"/>
      <c r="AV387" s="639"/>
    </row>
    <row r="388" spans="1:48" ht="24.75" customHeight="1">
      <c r="A388" s="359"/>
      <c r="B388" s="359"/>
      <c r="C388" s="359"/>
      <c r="D388" s="359"/>
      <c r="E388" s="359"/>
      <c r="F388" s="359"/>
      <c r="G388" s="359"/>
      <c r="H388" s="24"/>
      <c r="I388" s="98"/>
      <c r="J388" s="24"/>
      <c r="K388" s="24"/>
      <c r="L388" s="24"/>
      <c r="M388" s="24"/>
      <c r="N388" s="24"/>
      <c r="O388" s="24"/>
      <c r="P388" s="24"/>
      <c r="Q388" s="24"/>
      <c r="R388" s="24"/>
      <c r="S388" s="24"/>
      <c r="T388" s="24"/>
      <c r="U388" s="24"/>
      <c r="V388" s="24"/>
      <c r="W388" s="24"/>
      <c r="X388" s="24"/>
      <c r="Y388" s="24"/>
      <c r="Z388" s="24"/>
      <c r="AA388" s="24"/>
      <c r="AB388" s="24"/>
      <c r="AC388" s="24"/>
      <c r="AD388" s="639"/>
      <c r="AE388" s="639"/>
      <c r="AF388" s="639"/>
      <c r="AG388" s="639"/>
      <c r="AH388" s="639"/>
      <c r="AI388" s="639"/>
      <c r="AJ388" s="639"/>
      <c r="AK388" s="639"/>
      <c r="AL388" s="639"/>
      <c r="AM388" s="639"/>
      <c r="AN388" s="639"/>
      <c r="AO388" s="639"/>
      <c r="AP388" s="639"/>
      <c r="AQ388" s="639"/>
      <c r="AR388" s="639"/>
      <c r="AS388" s="639"/>
      <c r="AT388" s="639"/>
      <c r="AU388" s="639"/>
      <c r="AV388" s="639"/>
    </row>
    <row r="389" spans="1:48" ht="24.75" customHeight="1">
      <c r="A389" s="359"/>
      <c r="B389" s="359"/>
      <c r="C389" s="359"/>
      <c r="D389" s="359"/>
      <c r="E389" s="359"/>
      <c r="F389" s="359"/>
      <c r="G389" s="359"/>
      <c r="H389" s="24"/>
      <c r="I389" s="98"/>
      <c r="J389" s="24"/>
      <c r="K389" s="24"/>
      <c r="L389" s="24"/>
      <c r="M389" s="24"/>
      <c r="N389" s="24"/>
      <c r="O389" s="24"/>
      <c r="P389" s="24"/>
      <c r="Q389" s="24"/>
      <c r="R389" s="24"/>
      <c r="S389" s="24"/>
      <c r="T389" s="24"/>
      <c r="U389" s="24"/>
      <c r="V389" s="24"/>
      <c r="W389" s="24"/>
      <c r="X389" s="24"/>
      <c r="Y389" s="24"/>
      <c r="Z389" s="24"/>
      <c r="AA389" s="24"/>
      <c r="AB389" s="24"/>
      <c r="AC389" s="24"/>
      <c r="AD389" s="639"/>
      <c r="AE389" s="639"/>
      <c r="AF389" s="639"/>
      <c r="AG389" s="639"/>
      <c r="AH389" s="639"/>
      <c r="AI389" s="639"/>
      <c r="AJ389" s="639"/>
      <c r="AK389" s="639"/>
      <c r="AL389" s="639"/>
      <c r="AM389" s="639"/>
      <c r="AN389" s="639"/>
      <c r="AO389" s="639"/>
      <c r="AP389" s="639"/>
      <c r="AQ389" s="639"/>
      <c r="AR389" s="639"/>
      <c r="AS389" s="639"/>
      <c r="AT389" s="639"/>
      <c r="AU389" s="639"/>
      <c r="AV389" s="639"/>
    </row>
    <row r="390" spans="1:48" ht="24.75" customHeight="1">
      <c r="A390" s="359"/>
      <c r="B390" s="359"/>
      <c r="C390" s="359"/>
      <c r="D390" s="359"/>
      <c r="E390" s="359"/>
      <c r="F390" s="359"/>
      <c r="G390" s="359"/>
      <c r="H390" s="24"/>
      <c r="I390" s="98"/>
      <c r="J390" s="24"/>
      <c r="K390" s="24"/>
      <c r="L390" s="24"/>
      <c r="M390" s="24"/>
      <c r="N390" s="24"/>
      <c r="O390" s="24"/>
      <c r="P390" s="24"/>
      <c r="Q390" s="24"/>
      <c r="R390" s="24"/>
      <c r="S390" s="24"/>
      <c r="T390" s="24"/>
      <c r="U390" s="24"/>
      <c r="V390" s="24"/>
      <c r="W390" s="24"/>
      <c r="X390" s="24"/>
      <c r="Y390" s="24"/>
      <c r="Z390" s="24"/>
      <c r="AA390" s="24"/>
      <c r="AB390" s="24"/>
      <c r="AC390" s="24"/>
      <c r="AD390" s="639"/>
      <c r="AE390" s="639"/>
      <c r="AF390" s="639"/>
      <c r="AG390" s="639"/>
      <c r="AH390" s="639"/>
      <c r="AI390" s="639"/>
      <c r="AJ390" s="639"/>
      <c r="AK390" s="639"/>
      <c r="AL390" s="639"/>
      <c r="AM390" s="639"/>
      <c r="AN390" s="639"/>
      <c r="AO390" s="639"/>
      <c r="AP390" s="639"/>
      <c r="AQ390" s="639"/>
      <c r="AR390" s="639"/>
      <c r="AS390" s="639"/>
      <c r="AT390" s="639"/>
      <c r="AU390" s="639"/>
      <c r="AV390" s="639"/>
    </row>
    <row r="391" spans="1:48" ht="24.75" customHeight="1">
      <c r="A391" s="359"/>
      <c r="B391" s="359"/>
      <c r="C391" s="359"/>
      <c r="D391" s="359"/>
      <c r="E391" s="359"/>
      <c r="F391" s="359"/>
      <c r="G391" s="359"/>
      <c r="H391" s="24"/>
      <c r="I391" s="98"/>
      <c r="J391" s="24"/>
      <c r="K391" s="24"/>
      <c r="L391" s="24"/>
      <c r="M391" s="24"/>
      <c r="N391" s="24"/>
      <c r="O391" s="24"/>
      <c r="P391" s="24"/>
      <c r="Q391" s="24"/>
      <c r="R391" s="24"/>
      <c r="S391" s="24"/>
      <c r="T391" s="24"/>
      <c r="U391" s="24"/>
      <c r="V391" s="24"/>
      <c r="W391" s="24"/>
      <c r="X391" s="24"/>
      <c r="Y391" s="24"/>
      <c r="Z391" s="24"/>
      <c r="AA391" s="24"/>
      <c r="AB391" s="24"/>
      <c r="AC391" s="24"/>
      <c r="AD391" s="639"/>
      <c r="AE391" s="639"/>
      <c r="AF391" s="639"/>
      <c r="AG391" s="639"/>
      <c r="AH391" s="639"/>
      <c r="AI391" s="639"/>
      <c r="AJ391" s="639"/>
      <c r="AK391" s="639"/>
      <c r="AL391" s="639"/>
      <c r="AM391" s="639"/>
      <c r="AN391" s="639"/>
      <c r="AO391" s="639"/>
      <c r="AP391" s="639"/>
      <c r="AQ391" s="639"/>
      <c r="AR391" s="639"/>
      <c r="AS391" s="639"/>
      <c r="AT391" s="639"/>
      <c r="AU391" s="639"/>
      <c r="AV391" s="639"/>
    </row>
    <row r="392" spans="1:48" ht="24.75" customHeight="1">
      <c r="A392" s="359"/>
      <c r="B392" s="359"/>
      <c r="C392" s="359"/>
      <c r="D392" s="359"/>
      <c r="E392" s="359"/>
      <c r="F392" s="359"/>
      <c r="G392" s="359"/>
      <c r="H392" s="24"/>
      <c r="I392" s="98"/>
      <c r="J392" s="24"/>
      <c r="K392" s="24"/>
      <c r="L392" s="24"/>
      <c r="M392" s="24"/>
      <c r="N392" s="24"/>
      <c r="O392" s="24"/>
      <c r="P392" s="24"/>
      <c r="Q392" s="24"/>
      <c r="R392" s="24"/>
      <c r="S392" s="24"/>
      <c r="T392" s="24"/>
      <c r="U392" s="24"/>
      <c r="V392" s="24"/>
      <c r="W392" s="24"/>
      <c r="X392" s="24"/>
      <c r="Y392" s="24"/>
      <c r="Z392" s="24"/>
      <c r="AA392" s="24"/>
      <c r="AB392" s="24"/>
      <c r="AC392" s="24"/>
      <c r="AD392" s="639"/>
      <c r="AE392" s="639"/>
      <c r="AF392" s="639"/>
      <c r="AG392" s="639"/>
      <c r="AH392" s="639"/>
      <c r="AI392" s="639"/>
      <c r="AJ392" s="639"/>
      <c r="AK392" s="639"/>
      <c r="AL392" s="639"/>
      <c r="AM392" s="639"/>
      <c r="AN392" s="639"/>
      <c r="AO392" s="639"/>
      <c r="AP392" s="639"/>
      <c r="AQ392" s="639"/>
      <c r="AR392" s="639"/>
      <c r="AS392" s="639"/>
      <c r="AT392" s="639"/>
      <c r="AU392" s="639"/>
      <c r="AV392" s="639"/>
    </row>
    <row r="393" spans="1:48" ht="24.75" customHeight="1">
      <c r="A393" s="359"/>
      <c r="B393" s="359"/>
      <c r="C393" s="359"/>
      <c r="D393" s="359"/>
      <c r="E393" s="359"/>
      <c r="F393" s="359"/>
      <c r="G393" s="359"/>
      <c r="H393" s="24"/>
      <c r="I393" s="98"/>
      <c r="J393" s="24"/>
      <c r="K393" s="24"/>
      <c r="L393" s="24"/>
      <c r="M393" s="24"/>
      <c r="N393" s="24"/>
      <c r="O393" s="24"/>
      <c r="P393" s="24"/>
      <c r="Q393" s="24"/>
      <c r="R393" s="24"/>
      <c r="S393" s="24"/>
      <c r="T393" s="24"/>
      <c r="U393" s="24"/>
      <c r="V393" s="24"/>
      <c r="W393" s="24"/>
      <c r="X393" s="24"/>
      <c r="Y393" s="24"/>
      <c r="Z393" s="24"/>
      <c r="AA393" s="24"/>
      <c r="AB393" s="24"/>
      <c r="AC393" s="24"/>
      <c r="AD393" s="639"/>
      <c r="AE393" s="639"/>
      <c r="AF393" s="639"/>
      <c r="AG393" s="639"/>
      <c r="AH393" s="639"/>
      <c r="AI393" s="639"/>
      <c r="AJ393" s="639"/>
      <c r="AK393" s="639"/>
      <c r="AL393" s="639"/>
      <c r="AM393" s="639"/>
      <c r="AN393" s="639"/>
      <c r="AO393" s="639"/>
      <c r="AP393" s="639"/>
      <c r="AQ393" s="639"/>
      <c r="AR393" s="639"/>
      <c r="AS393" s="639"/>
      <c r="AT393" s="639"/>
      <c r="AU393" s="639"/>
      <c r="AV393" s="639"/>
    </row>
    <row r="394" spans="1:48" ht="24.75" customHeight="1">
      <c r="A394" s="359"/>
      <c r="B394" s="359"/>
      <c r="C394" s="359"/>
      <c r="D394" s="359"/>
      <c r="E394" s="359"/>
      <c r="F394" s="359"/>
      <c r="G394" s="359"/>
      <c r="H394" s="24"/>
      <c r="I394" s="98"/>
      <c r="J394" s="24"/>
      <c r="K394" s="24"/>
      <c r="L394" s="24"/>
      <c r="M394" s="24"/>
      <c r="N394" s="24"/>
      <c r="O394" s="24"/>
      <c r="P394" s="24"/>
      <c r="Q394" s="24"/>
      <c r="R394" s="24"/>
      <c r="S394" s="24"/>
      <c r="T394" s="24"/>
      <c r="U394" s="24"/>
      <c r="V394" s="24"/>
      <c r="W394" s="24"/>
      <c r="X394" s="24"/>
      <c r="Y394" s="24"/>
      <c r="Z394" s="24"/>
      <c r="AA394" s="24"/>
      <c r="AB394" s="24"/>
      <c r="AC394" s="24"/>
      <c r="AD394" s="639"/>
      <c r="AE394" s="639"/>
      <c r="AF394" s="639"/>
      <c r="AG394" s="639"/>
      <c r="AH394" s="639"/>
      <c r="AI394" s="639"/>
      <c r="AJ394" s="639"/>
      <c r="AK394" s="639"/>
      <c r="AL394" s="639"/>
      <c r="AM394" s="639"/>
      <c r="AN394" s="639"/>
      <c r="AO394" s="639"/>
      <c r="AP394" s="639"/>
      <c r="AQ394" s="639"/>
      <c r="AR394" s="639"/>
      <c r="AS394" s="639"/>
      <c r="AT394" s="639"/>
      <c r="AU394" s="639"/>
      <c r="AV394" s="639"/>
    </row>
    <row r="395" spans="1:48" ht="24.75" customHeight="1">
      <c r="A395" s="359"/>
      <c r="B395" s="359"/>
      <c r="C395" s="359"/>
      <c r="D395" s="359"/>
      <c r="E395" s="359"/>
      <c r="F395" s="359"/>
      <c r="G395" s="359"/>
      <c r="H395" s="24"/>
      <c r="I395" s="98"/>
      <c r="J395" s="24"/>
      <c r="K395" s="24"/>
      <c r="L395" s="24"/>
      <c r="M395" s="24"/>
      <c r="N395" s="24"/>
      <c r="O395" s="24"/>
      <c r="P395" s="24"/>
      <c r="Q395" s="24"/>
      <c r="R395" s="24"/>
      <c r="S395" s="24"/>
      <c r="T395" s="24"/>
      <c r="U395" s="24"/>
      <c r="V395" s="24"/>
      <c r="W395" s="24"/>
      <c r="X395" s="24"/>
      <c r="Y395" s="24"/>
      <c r="Z395" s="24"/>
      <c r="AA395" s="24"/>
      <c r="AB395" s="24"/>
      <c r="AC395" s="24"/>
      <c r="AD395" s="639"/>
      <c r="AE395" s="639"/>
      <c r="AF395" s="639"/>
      <c r="AG395" s="639"/>
      <c r="AH395" s="639"/>
      <c r="AI395" s="639"/>
      <c r="AJ395" s="639"/>
      <c r="AK395" s="639"/>
      <c r="AL395" s="639"/>
      <c r="AM395" s="639"/>
      <c r="AN395" s="639"/>
      <c r="AO395" s="639"/>
      <c r="AP395" s="639"/>
      <c r="AQ395" s="639"/>
      <c r="AR395" s="639"/>
      <c r="AS395" s="639"/>
      <c r="AT395" s="639"/>
      <c r="AU395" s="639"/>
      <c r="AV395" s="639"/>
    </row>
    <row r="396" spans="1:48" ht="24.75" customHeight="1">
      <c r="A396" s="359"/>
      <c r="B396" s="359"/>
      <c r="C396" s="359"/>
      <c r="D396" s="359"/>
      <c r="E396" s="359"/>
      <c r="F396" s="359"/>
      <c r="G396" s="359"/>
      <c r="H396" s="24"/>
      <c r="I396" s="98"/>
      <c r="J396" s="24"/>
      <c r="K396" s="24"/>
      <c r="L396" s="24"/>
      <c r="M396" s="24"/>
      <c r="N396" s="24"/>
      <c r="O396" s="24"/>
      <c r="P396" s="24"/>
      <c r="Q396" s="24"/>
      <c r="R396" s="24"/>
      <c r="S396" s="24"/>
      <c r="T396" s="24"/>
      <c r="U396" s="24"/>
      <c r="V396" s="24"/>
      <c r="W396" s="24"/>
      <c r="X396" s="24"/>
      <c r="Y396" s="24"/>
      <c r="Z396" s="24"/>
      <c r="AA396" s="24"/>
      <c r="AB396" s="24"/>
      <c r="AC396" s="24"/>
      <c r="AD396" s="639"/>
      <c r="AE396" s="639"/>
      <c r="AF396" s="639"/>
      <c r="AG396" s="639"/>
      <c r="AH396" s="639"/>
      <c r="AI396" s="639"/>
      <c r="AJ396" s="639"/>
      <c r="AK396" s="639"/>
      <c r="AL396" s="639"/>
      <c r="AM396" s="639"/>
      <c r="AN396" s="639"/>
      <c r="AO396" s="639"/>
      <c r="AP396" s="639"/>
      <c r="AQ396" s="639"/>
      <c r="AR396" s="639"/>
      <c r="AS396" s="639"/>
      <c r="AT396" s="639"/>
      <c r="AU396" s="639"/>
      <c r="AV396" s="639"/>
    </row>
    <row r="397" spans="1:48" ht="24.75" customHeight="1">
      <c r="A397" s="359"/>
      <c r="B397" s="359"/>
      <c r="C397" s="359"/>
      <c r="D397" s="359"/>
      <c r="E397" s="359"/>
      <c r="F397" s="359"/>
      <c r="G397" s="359"/>
      <c r="H397" s="24"/>
      <c r="I397" s="98"/>
      <c r="J397" s="24"/>
      <c r="K397" s="24"/>
      <c r="L397" s="24"/>
      <c r="M397" s="24"/>
      <c r="N397" s="24"/>
      <c r="O397" s="24"/>
      <c r="P397" s="24"/>
      <c r="Q397" s="24"/>
      <c r="R397" s="24"/>
      <c r="S397" s="24"/>
      <c r="T397" s="24"/>
      <c r="U397" s="24"/>
      <c r="V397" s="24"/>
      <c r="W397" s="24"/>
      <c r="X397" s="24"/>
      <c r="Y397" s="24"/>
      <c r="Z397" s="24"/>
      <c r="AA397" s="24"/>
      <c r="AB397" s="24"/>
      <c r="AC397" s="24"/>
      <c r="AD397" s="639"/>
      <c r="AE397" s="639"/>
      <c r="AF397" s="639"/>
      <c r="AG397" s="639"/>
      <c r="AH397" s="639"/>
      <c r="AI397" s="639"/>
      <c r="AJ397" s="639"/>
      <c r="AK397" s="639"/>
      <c r="AL397" s="639"/>
      <c r="AM397" s="639"/>
      <c r="AN397" s="639"/>
      <c r="AO397" s="639"/>
      <c r="AP397" s="639"/>
      <c r="AQ397" s="639"/>
      <c r="AR397" s="639"/>
      <c r="AS397" s="639"/>
      <c r="AT397" s="639"/>
      <c r="AU397" s="639"/>
      <c r="AV397" s="639"/>
    </row>
    <row r="398" spans="1:48" ht="24.75" customHeight="1">
      <c r="A398" s="359"/>
      <c r="B398" s="359"/>
      <c r="C398" s="359"/>
      <c r="D398" s="359"/>
      <c r="E398" s="359"/>
      <c r="F398" s="359"/>
      <c r="G398" s="359"/>
      <c r="H398" s="24"/>
      <c r="I398" s="98"/>
      <c r="J398" s="24"/>
      <c r="K398" s="24"/>
      <c r="L398" s="24"/>
      <c r="M398" s="24"/>
      <c r="N398" s="24"/>
      <c r="O398" s="24"/>
      <c r="P398" s="24"/>
      <c r="Q398" s="24"/>
      <c r="R398" s="24"/>
      <c r="S398" s="24"/>
      <c r="T398" s="24"/>
      <c r="U398" s="24"/>
      <c r="V398" s="24"/>
      <c r="W398" s="24"/>
      <c r="X398" s="24"/>
      <c r="Y398" s="24"/>
      <c r="Z398" s="24"/>
      <c r="AA398" s="24"/>
      <c r="AB398" s="24"/>
      <c r="AC398" s="24"/>
      <c r="AD398" s="639"/>
      <c r="AE398" s="639"/>
      <c r="AF398" s="639"/>
      <c r="AG398" s="639"/>
      <c r="AH398" s="639"/>
      <c r="AI398" s="639"/>
      <c r="AJ398" s="639"/>
      <c r="AK398" s="639"/>
      <c r="AL398" s="639"/>
      <c r="AM398" s="639"/>
      <c r="AN398" s="639"/>
      <c r="AO398" s="639"/>
      <c r="AP398" s="639"/>
      <c r="AQ398" s="639"/>
      <c r="AR398" s="639"/>
      <c r="AS398" s="639"/>
      <c r="AT398" s="639"/>
      <c r="AU398" s="639"/>
      <c r="AV398" s="639"/>
    </row>
    <row r="399" spans="1:48" ht="24.75" customHeight="1">
      <c r="A399" s="359"/>
      <c r="B399" s="359"/>
      <c r="C399" s="359"/>
      <c r="D399" s="359"/>
      <c r="E399" s="359"/>
      <c r="F399" s="359"/>
      <c r="G399" s="359"/>
      <c r="H399" s="24"/>
      <c r="I399" s="98"/>
      <c r="J399" s="24"/>
      <c r="K399" s="24"/>
      <c r="L399" s="24"/>
      <c r="M399" s="24"/>
      <c r="N399" s="24"/>
      <c r="O399" s="24"/>
      <c r="P399" s="24"/>
      <c r="Q399" s="24"/>
      <c r="R399" s="24"/>
      <c r="S399" s="24"/>
      <c r="T399" s="24"/>
      <c r="U399" s="24"/>
      <c r="V399" s="24"/>
      <c r="W399" s="24"/>
      <c r="X399" s="24"/>
      <c r="Y399" s="24"/>
      <c r="Z399" s="24"/>
      <c r="AA399" s="24"/>
      <c r="AB399" s="24"/>
      <c r="AC399" s="24"/>
      <c r="AD399" s="639"/>
      <c r="AE399" s="639"/>
      <c r="AF399" s="639"/>
      <c r="AG399" s="639"/>
      <c r="AH399" s="639"/>
      <c r="AI399" s="639"/>
      <c r="AJ399" s="639"/>
      <c r="AK399" s="639"/>
      <c r="AL399" s="639"/>
      <c r="AM399" s="639"/>
      <c r="AN399" s="639"/>
      <c r="AO399" s="639"/>
      <c r="AP399" s="639"/>
      <c r="AQ399" s="639"/>
      <c r="AR399" s="639"/>
      <c r="AS399" s="639"/>
      <c r="AT399" s="639"/>
      <c r="AU399" s="639"/>
      <c r="AV399" s="639"/>
    </row>
    <row r="400" spans="1:48" ht="24.75" customHeight="1">
      <c r="A400" s="359"/>
      <c r="B400" s="359"/>
      <c r="C400" s="359"/>
      <c r="D400" s="359"/>
      <c r="E400" s="359"/>
      <c r="F400" s="359"/>
      <c r="G400" s="359"/>
      <c r="H400" s="24"/>
      <c r="I400" s="98"/>
      <c r="J400" s="24"/>
      <c r="K400" s="24"/>
      <c r="L400" s="24"/>
      <c r="M400" s="24"/>
      <c r="N400" s="24"/>
      <c r="O400" s="24"/>
      <c r="P400" s="24"/>
      <c r="Q400" s="24"/>
      <c r="R400" s="24"/>
      <c r="S400" s="24"/>
      <c r="T400" s="24"/>
      <c r="U400" s="24"/>
      <c r="V400" s="24"/>
      <c r="W400" s="24"/>
      <c r="X400" s="24"/>
      <c r="Y400" s="24"/>
      <c r="Z400" s="24"/>
      <c r="AA400" s="24"/>
      <c r="AB400" s="24"/>
      <c r="AC400" s="24"/>
      <c r="AD400" s="639"/>
      <c r="AE400" s="639"/>
      <c r="AF400" s="639"/>
      <c r="AG400" s="639"/>
      <c r="AH400" s="639"/>
      <c r="AI400" s="639"/>
      <c r="AJ400" s="639"/>
      <c r="AK400" s="639"/>
      <c r="AL400" s="639"/>
      <c r="AM400" s="639"/>
      <c r="AN400" s="639"/>
      <c r="AO400" s="639"/>
      <c r="AP400" s="639"/>
      <c r="AQ400" s="639"/>
      <c r="AR400" s="639"/>
      <c r="AS400" s="639"/>
      <c r="AT400" s="639"/>
      <c r="AU400" s="639"/>
      <c r="AV400" s="639"/>
    </row>
    <row r="401" spans="1:48" ht="24.75" customHeight="1">
      <c r="A401" s="359"/>
      <c r="B401" s="359"/>
      <c r="C401" s="359"/>
      <c r="D401" s="359"/>
      <c r="E401" s="359"/>
      <c r="F401" s="359"/>
      <c r="G401" s="359"/>
      <c r="H401" s="24"/>
      <c r="I401" s="98"/>
      <c r="J401" s="24"/>
      <c r="K401" s="24"/>
      <c r="L401" s="24"/>
      <c r="M401" s="24"/>
      <c r="N401" s="24"/>
      <c r="O401" s="24"/>
      <c r="P401" s="24"/>
      <c r="Q401" s="24"/>
      <c r="R401" s="24"/>
      <c r="S401" s="24"/>
      <c r="T401" s="24"/>
      <c r="U401" s="24"/>
      <c r="V401" s="24"/>
      <c r="W401" s="24"/>
      <c r="X401" s="24"/>
      <c r="Y401" s="24"/>
      <c r="Z401" s="24"/>
      <c r="AA401" s="24"/>
      <c r="AB401" s="24"/>
      <c r="AC401" s="24"/>
      <c r="AD401" s="639"/>
      <c r="AE401" s="639"/>
      <c r="AF401" s="639"/>
      <c r="AG401" s="639"/>
      <c r="AH401" s="639"/>
      <c r="AI401" s="639"/>
      <c r="AJ401" s="639"/>
      <c r="AK401" s="639"/>
      <c r="AL401" s="639"/>
      <c r="AM401" s="639"/>
      <c r="AN401" s="639"/>
      <c r="AO401" s="639"/>
      <c r="AP401" s="639"/>
      <c r="AQ401" s="639"/>
      <c r="AR401" s="639"/>
      <c r="AS401" s="639"/>
      <c r="AT401" s="639"/>
      <c r="AU401" s="639"/>
      <c r="AV401" s="639"/>
    </row>
    <row r="402" spans="1:48" ht="24.75" customHeight="1">
      <c r="A402" s="359"/>
      <c r="B402" s="359"/>
      <c r="C402" s="359"/>
      <c r="D402" s="359"/>
      <c r="E402" s="359"/>
      <c r="F402" s="359"/>
      <c r="G402" s="359"/>
      <c r="H402" s="24"/>
      <c r="I402" s="98"/>
      <c r="J402" s="24"/>
      <c r="K402" s="24"/>
      <c r="L402" s="24"/>
      <c r="M402" s="24"/>
      <c r="N402" s="24"/>
      <c r="O402" s="24"/>
      <c r="P402" s="24"/>
      <c r="Q402" s="24"/>
      <c r="R402" s="24"/>
      <c r="S402" s="24"/>
      <c r="T402" s="24"/>
      <c r="U402" s="24"/>
      <c r="V402" s="24"/>
      <c r="W402" s="24"/>
      <c r="X402" s="24"/>
      <c r="Y402" s="24"/>
      <c r="Z402" s="24"/>
      <c r="AA402" s="24"/>
      <c r="AB402" s="24"/>
      <c r="AC402" s="24"/>
      <c r="AD402" s="639"/>
      <c r="AE402" s="639"/>
      <c r="AF402" s="639"/>
      <c r="AG402" s="639"/>
      <c r="AH402" s="639"/>
      <c r="AI402" s="639"/>
      <c r="AJ402" s="639"/>
      <c r="AK402" s="639"/>
      <c r="AL402" s="639"/>
      <c r="AM402" s="639"/>
      <c r="AN402" s="639"/>
      <c r="AO402" s="639"/>
      <c r="AP402" s="639"/>
      <c r="AQ402" s="639"/>
      <c r="AR402" s="639"/>
      <c r="AS402" s="639"/>
      <c r="AT402" s="639"/>
      <c r="AU402" s="639"/>
      <c r="AV402" s="639"/>
    </row>
    <row r="403" spans="1:48" ht="24.75" customHeight="1">
      <c r="A403" s="359"/>
      <c r="B403" s="359"/>
      <c r="C403" s="359"/>
      <c r="D403" s="359"/>
      <c r="E403" s="359"/>
      <c r="F403" s="359"/>
      <c r="G403" s="359"/>
      <c r="H403" s="24"/>
      <c r="I403" s="98"/>
      <c r="J403" s="24"/>
      <c r="K403" s="24"/>
      <c r="L403" s="24"/>
      <c r="M403" s="24"/>
      <c r="N403" s="24"/>
      <c r="O403" s="24"/>
      <c r="P403" s="24"/>
      <c r="Q403" s="24"/>
      <c r="R403" s="24"/>
      <c r="S403" s="24"/>
      <c r="T403" s="24"/>
      <c r="U403" s="24"/>
      <c r="V403" s="24"/>
      <c r="W403" s="24"/>
      <c r="X403" s="24"/>
      <c r="Y403" s="24"/>
      <c r="Z403" s="24"/>
      <c r="AA403" s="24"/>
      <c r="AB403" s="24"/>
      <c r="AC403" s="24"/>
      <c r="AD403" s="639"/>
      <c r="AE403" s="639"/>
      <c r="AF403" s="639"/>
      <c r="AG403" s="639"/>
      <c r="AH403" s="639"/>
      <c r="AI403" s="639"/>
      <c r="AJ403" s="639"/>
      <c r="AK403" s="639"/>
      <c r="AL403" s="639"/>
      <c r="AM403" s="639"/>
      <c r="AN403" s="639"/>
      <c r="AO403" s="639"/>
      <c r="AP403" s="639"/>
      <c r="AQ403" s="639"/>
      <c r="AR403" s="639"/>
      <c r="AS403" s="639"/>
      <c r="AT403" s="639"/>
      <c r="AU403" s="639"/>
      <c r="AV403" s="639"/>
    </row>
    <row r="404" spans="1:48" ht="24.75" customHeight="1">
      <c r="A404" s="359"/>
      <c r="B404" s="359"/>
      <c r="C404" s="359"/>
      <c r="D404" s="359"/>
      <c r="E404" s="359"/>
      <c r="F404" s="359"/>
      <c r="G404" s="359"/>
      <c r="H404" s="24"/>
      <c r="I404" s="98"/>
      <c r="J404" s="24"/>
      <c r="K404" s="24"/>
      <c r="L404" s="24"/>
      <c r="M404" s="24"/>
      <c r="N404" s="24"/>
      <c r="O404" s="24"/>
      <c r="P404" s="24"/>
      <c r="Q404" s="24"/>
      <c r="R404" s="24"/>
      <c r="S404" s="24"/>
      <c r="T404" s="24"/>
      <c r="U404" s="24"/>
      <c r="V404" s="24"/>
      <c r="W404" s="24"/>
      <c r="X404" s="24"/>
      <c r="Y404" s="24"/>
      <c r="Z404" s="24"/>
      <c r="AA404" s="24"/>
      <c r="AB404" s="24"/>
      <c r="AC404" s="24"/>
      <c r="AD404" s="639"/>
      <c r="AE404" s="639"/>
      <c r="AF404" s="639"/>
      <c r="AG404" s="639"/>
      <c r="AH404" s="639"/>
      <c r="AI404" s="639"/>
      <c r="AJ404" s="639"/>
      <c r="AK404" s="639"/>
      <c r="AL404" s="639"/>
      <c r="AM404" s="639"/>
      <c r="AN404" s="639"/>
      <c r="AO404" s="639"/>
      <c r="AP404" s="639"/>
      <c r="AQ404" s="639"/>
      <c r="AR404" s="639"/>
      <c r="AS404" s="639"/>
      <c r="AT404" s="639"/>
      <c r="AU404" s="639"/>
      <c r="AV404" s="639"/>
    </row>
    <row r="405" spans="1:48" ht="24.75" customHeight="1">
      <c r="A405" s="359"/>
      <c r="B405" s="359"/>
      <c r="C405" s="359"/>
      <c r="D405" s="359"/>
      <c r="E405" s="359"/>
      <c r="F405" s="359"/>
      <c r="G405" s="359"/>
      <c r="H405" s="24"/>
      <c r="I405" s="98"/>
      <c r="J405" s="24"/>
      <c r="K405" s="24"/>
      <c r="L405" s="24"/>
      <c r="M405" s="24"/>
      <c r="N405" s="24"/>
      <c r="O405" s="24"/>
      <c r="P405" s="24"/>
      <c r="Q405" s="24"/>
      <c r="R405" s="24"/>
      <c r="S405" s="24"/>
      <c r="T405" s="24"/>
      <c r="U405" s="24"/>
      <c r="V405" s="24"/>
      <c r="W405" s="24"/>
      <c r="X405" s="24"/>
      <c r="Y405" s="24"/>
      <c r="Z405" s="24"/>
      <c r="AA405" s="24"/>
      <c r="AB405" s="24"/>
      <c r="AC405" s="24"/>
      <c r="AD405" s="639"/>
      <c r="AE405" s="639"/>
      <c r="AF405" s="639"/>
      <c r="AG405" s="639"/>
      <c r="AH405" s="639"/>
      <c r="AI405" s="639"/>
      <c r="AJ405" s="639"/>
      <c r="AK405" s="639"/>
      <c r="AL405" s="639"/>
      <c r="AM405" s="639"/>
      <c r="AN405" s="639"/>
      <c r="AO405" s="639"/>
      <c r="AP405" s="639"/>
      <c r="AQ405" s="639"/>
      <c r="AR405" s="639"/>
      <c r="AS405" s="639"/>
      <c r="AT405" s="639"/>
      <c r="AU405" s="639"/>
      <c r="AV405" s="639"/>
    </row>
    <row r="406" spans="1:48" ht="24.75" customHeight="1">
      <c r="A406" s="359"/>
      <c r="B406" s="359"/>
      <c r="C406" s="359"/>
      <c r="D406" s="359"/>
      <c r="E406" s="359"/>
      <c r="F406" s="359"/>
      <c r="G406" s="359"/>
      <c r="H406" s="24"/>
      <c r="I406" s="98"/>
      <c r="J406" s="24"/>
      <c r="K406" s="24"/>
      <c r="L406" s="24"/>
      <c r="M406" s="24"/>
      <c r="N406" s="24"/>
      <c r="O406" s="24"/>
      <c r="P406" s="24"/>
      <c r="Q406" s="24"/>
      <c r="R406" s="24"/>
      <c r="S406" s="24"/>
      <c r="T406" s="24"/>
      <c r="U406" s="24"/>
      <c r="V406" s="24"/>
      <c r="W406" s="24"/>
      <c r="X406" s="24"/>
      <c r="Y406" s="24"/>
      <c r="Z406" s="24"/>
      <c r="AA406" s="24"/>
      <c r="AB406" s="24"/>
      <c r="AC406" s="24"/>
      <c r="AD406" s="639"/>
      <c r="AE406" s="639"/>
      <c r="AF406" s="639"/>
      <c r="AG406" s="639"/>
      <c r="AH406" s="639"/>
      <c r="AI406" s="639"/>
      <c r="AJ406" s="639"/>
      <c r="AK406" s="639"/>
      <c r="AL406" s="639"/>
      <c r="AM406" s="639"/>
      <c r="AN406" s="639"/>
      <c r="AO406" s="639"/>
      <c r="AP406" s="639"/>
      <c r="AQ406" s="639"/>
      <c r="AR406" s="639"/>
      <c r="AS406" s="639"/>
      <c r="AT406" s="639"/>
      <c r="AU406" s="639"/>
      <c r="AV406" s="639"/>
    </row>
    <row r="407" spans="1:48" ht="24.75" customHeight="1">
      <c r="A407" s="359"/>
      <c r="B407" s="359"/>
      <c r="C407" s="359"/>
      <c r="D407" s="359"/>
      <c r="E407" s="359"/>
      <c r="F407" s="359"/>
      <c r="G407" s="359"/>
      <c r="H407" s="24"/>
      <c r="I407" s="98"/>
      <c r="J407" s="24"/>
      <c r="K407" s="24"/>
      <c r="L407" s="24"/>
      <c r="M407" s="24"/>
      <c r="N407" s="24"/>
      <c r="O407" s="24"/>
      <c r="P407" s="24"/>
      <c r="Q407" s="24"/>
      <c r="R407" s="24"/>
      <c r="S407" s="24"/>
      <c r="T407" s="24"/>
      <c r="U407" s="24"/>
      <c r="V407" s="24"/>
      <c r="W407" s="24"/>
      <c r="X407" s="24"/>
      <c r="Y407" s="24"/>
      <c r="Z407" s="24"/>
      <c r="AA407" s="24"/>
      <c r="AB407" s="24"/>
      <c r="AC407" s="24"/>
      <c r="AD407" s="639"/>
      <c r="AE407" s="639"/>
      <c r="AF407" s="639"/>
      <c r="AG407" s="639"/>
      <c r="AH407" s="639"/>
      <c r="AI407" s="639"/>
      <c r="AJ407" s="639"/>
      <c r="AK407" s="639"/>
      <c r="AL407" s="639"/>
      <c r="AM407" s="639"/>
      <c r="AN407" s="639"/>
      <c r="AO407" s="639"/>
      <c r="AP407" s="639"/>
      <c r="AQ407" s="639"/>
      <c r="AR407" s="639"/>
      <c r="AS407" s="639"/>
      <c r="AT407" s="639"/>
      <c r="AU407" s="639"/>
      <c r="AV407" s="639"/>
    </row>
    <row r="408" spans="1:48" ht="24.75" customHeight="1">
      <c r="A408" s="359"/>
      <c r="B408" s="359"/>
      <c r="C408" s="359"/>
      <c r="D408" s="359"/>
      <c r="E408" s="359"/>
      <c r="F408" s="359"/>
      <c r="G408" s="359"/>
      <c r="H408" s="24"/>
      <c r="I408" s="98"/>
      <c r="J408" s="24"/>
      <c r="K408" s="24"/>
      <c r="L408" s="24"/>
      <c r="M408" s="24"/>
      <c r="N408" s="24"/>
      <c r="O408" s="24"/>
      <c r="P408" s="24"/>
      <c r="Q408" s="24"/>
      <c r="R408" s="24"/>
      <c r="S408" s="24"/>
      <c r="T408" s="24"/>
      <c r="U408" s="24"/>
      <c r="V408" s="24"/>
      <c r="W408" s="24"/>
      <c r="X408" s="24"/>
      <c r="Y408" s="24"/>
      <c r="Z408" s="24"/>
      <c r="AA408" s="24"/>
      <c r="AB408" s="24"/>
      <c r="AC408" s="24"/>
      <c r="AD408" s="639"/>
      <c r="AE408" s="639"/>
      <c r="AF408" s="639"/>
      <c r="AG408" s="639"/>
      <c r="AH408" s="639"/>
      <c r="AI408" s="639"/>
      <c r="AJ408" s="639"/>
      <c r="AK408" s="639"/>
      <c r="AL408" s="639"/>
      <c r="AM408" s="639"/>
      <c r="AN408" s="639"/>
      <c r="AO408" s="639"/>
      <c r="AP408" s="639"/>
      <c r="AQ408" s="639"/>
      <c r="AR408" s="639"/>
      <c r="AS408" s="639"/>
      <c r="AT408" s="639"/>
      <c r="AU408" s="639"/>
      <c r="AV408" s="639"/>
    </row>
    <row r="409" spans="1:48" ht="24.75" customHeight="1">
      <c r="A409" s="359"/>
      <c r="B409" s="359"/>
      <c r="C409" s="359"/>
      <c r="D409" s="359"/>
      <c r="E409" s="359"/>
      <c r="F409" s="359"/>
      <c r="G409" s="359"/>
      <c r="H409" s="24"/>
      <c r="I409" s="98"/>
      <c r="J409" s="24"/>
      <c r="K409" s="24"/>
      <c r="L409" s="24"/>
      <c r="M409" s="24"/>
      <c r="N409" s="24"/>
      <c r="O409" s="24"/>
      <c r="P409" s="24"/>
      <c r="Q409" s="24"/>
      <c r="R409" s="24"/>
      <c r="S409" s="24"/>
      <c r="T409" s="24"/>
      <c r="U409" s="24"/>
      <c r="V409" s="24"/>
      <c r="W409" s="24"/>
      <c r="X409" s="24"/>
      <c r="Y409" s="24"/>
      <c r="Z409" s="24"/>
      <c r="AA409" s="24"/>
      <c r="AB409" s="24"/>
      <c r="AC409" s="24"/>
      <c r="AD409" s="639"/>
      <c r="AE409" s="639"/>
      <c r="AF409" s="639"/>
      <c r="AG409" s="639"/>
      <c r="AH409" s="639"/>
      <c r="AI409" s="639"/>
      <c r="AJ409" s="639"/>
      <c r="AK409" s="639"/>
      <c r="AL409" s="639"/>
      <c r="AM409" s="639"/>
      <c r="AN409" s="639"/>
      <c r="AO409" s="639"/>
      <c r="AP409" s="639"/>
      <c r="AQ409" s="639"/>
      <c r="AR409" s="639"/>
      <c r="AS409" s="639"/>
      <c r="AT409" s="639"/>
      <c r="AU409" s="639"/>
      <c r="AV409" s="639"/>
    </row>
    <row r="410" spans="1:48" ht="24.75" customHeight="1">
      <c r="A410" s="359"/>
      <c r="B410" s="359"/>
      <c r="C410" s="359"/>
      <c r="D410" s="359"/>
      <c r="E410" s="359"/>
      <c r="F410" s="359"/>
      <c r="G410" s="359"/>
      <c r="H410" s="24"/>
      <c r="I410" s="98"/>
      <c r="J410" s="24"/>
      <c r="K410" s="24"/>
      <c r="L410" s="24"/>
      <c r="M410" s="24"/>
      <c r="N410" s="24"/>
      <c r="O410" s="24"/>
      <c r="P410" s="24"/>
      <c r="Q410" s="24"/>
      <c r="R410" s="24"/>
      <c r="S410" s="24"/>
      <c r="T410" s="24"/>
      <c r="U410" s="24"/>
      <c r="V410" s="24"/>
      <c r="W410" s="24"/>
      <c r="X410" s="24"/>
      <c r="Y410" s="24"/>
      <c r="Z410" s="24"/>
      <c r="AA410" s="24"/>
      <c r="AB410" s="24"/>
      <c r="AC410" s="24"/>
      <c r="AD410" s="639"/>
      <c r="AE410" s="639"/>
      <c r="AF410" s="639"/>
      <c r="AG410" s="639"/>
      <c r="AH410" s="639"/>
      <c r="AI410" s="639"/>
      <c r="AJ410" s="639"/>
      <c r="AK410" s="639"/>
      <c r="AL410" s="639"/>
      <c r="AM410" s="639"/>
      <c r="AN410" s="639"/>
      <c r="AO410" s="639"/>
      <c r="AP410" s="639"/>
      <c r="AQ410" s="639"/>
      <c r="AR410" s="639"/>
      <c r="AS410" s="639"/>
      <c r="AT410" s="639"/>
      <c r="AU410" s="639"/>
      <c r="AV410" s="639"/>
    </row>
    <row r="411" spans="1:48" ht="24.75" customHeight="1">
      <c r="A411" s="359"/>
      <c r="B411" s="359"/>
      <c r="C411" s="359"/>
      <c r="D411" s="359"/>
      <c r="E411" s="359"/>
      <c r="F411" s="359"/>
      <c r="G411" s="359"/>
      <c r="H411" s="24"/>
      <c r="I411" s="98"/>
      <c r="J411" s="24"/>
      <c r="K411" s="24"/>
      <c r="L411" s="24"/>
      <c r="M411" s="24"/>
      <c r="N411" s="24"/>
      <c r="O411" s="24"/>
      <c r="P411" s="24"/>
      <c r="Q411" s="24"/>
      <c r="R411" s="24"/>
      <c r="S411" s="24"/>
      <c r="T411" s="24"/>
      <c r="U411" s="24"/>
      <c r="V411" s="24"/>
      <c r="W411" s="24"/>
      <c r="X411" s="24"/>
      <c r="Y411" s="24"/>
      <c r="Z411" s="24"/>
      <c r="AA411" s="24"/>
      <c r="AB411" s="24"/>
      <c r="AC411" s="24"/>
      <c r="AD411" s="639"/>
      <c r="AE411" s="639"/>
      <c r="AF411" s="639"/>
      <c r="AG411" s="639"/>
      <c r="AH411" s="639"/>
      <c r="AI411" s="639"/>
      <c r="AJ411" s="639"/>
      <c r="AK411" s="639"/>
      <c r="AL411" s="639"/>
      <c r="AM411" s="639"/>
      <c r="AN411" s="639"/>
      <c r="AO411" s="639"/>
      <c r="AP411" s="639"/>
      <c r="AQ411" s="639"/>
      <c r="AR411" s="639"/>
      <c r="AS411" s="639"/>
      <c r="AT411" s="639"/>
      <c r="AU411" s="639"/>
      <c r="AV411" s="639"/>
    </row>
    <row r="412" spans="1:48" ht="24.75" customHeight="1">
      <c r="A412" s="359"/>
      <c r="B412" s="359"/>
      <c r="C412" s="359"/>
      <c r="D412" s="359"/>
      <c r="E412" s="359"/>
      <c r="F412" s="359"/>
      <c r="G412" s="359"/>
      <c r="H412" s="24"/>
      <c r="I412" s="98"/>
      <c r="J412" s="24"/>
      <c r="K412" s="24"/>
      <c r="L412" s="24"/>
      <c r="M412" s="24"/>
      <c r="N412" s="24"/>
      <c r="O412" s="24"/>
      <c r="P412" s="24"/>
      <c r="Q412" s="24"/>
      <c r="R412" s="24"/>
      <c r="S412" s="24"/>
      <c r="T412" s="24"/>
      <c r="U412" s="24"/>
      <c r="V412" s="24"/>
      <c r="W412" s="24"/>
      <c r="X412" s="24"/>
      <c r="Y412" s="24"/>
      <c r="Z412" s="24"/>
      <c r="AA412" s="24"/>
      <c r="AB412" s="24"/>
      <c r="AC412" s="24"/>
      <c r="AD412" s="639"/>
      <c r="AE412" s="639"/>
      <c r="AF412" s="639"/>
      <c r="AG412" s="639"/>
      <c r="AH412" s="639"/>
      <c r="AI412" s="639"/>
      <c r="AJ412" s="639"/>
      <c r="AK412" s="639"/>
      <c r="AL412" s="639"/>
      <c r="AM412" s="639"/>
      <c r="AN412" s="639"/>
      <c r="AO412" s="639"/>
      <c r="AP412" s="639"/>
      <c r="AQ412" s="639"/>
      <c r="AR412" s="639"/>
      <c r="AS412" s="639"/>
      <c r="AT412" s="639"/>
      <c r="AU412" s="639"/>
      <c r="AV412" s="639"/>
    </row>
    <row r="413" spans="1:48" ht="24.75" customHeight="1">
      <c r="A413" s="359"/>
      <c r="B413" s="359"/>
      <c r="C413" s="359"/>
      <c r="D413" s="359"/>
      <c r="E413" s="359"/>
      <c r="F413" s="359"/>
      <c r="G413" s="359"/>
      <c r="H413" s="24"/>
      <c r="I413" s="98"/>
      <c r="J413" s="24"/>
      <c r="K413" s="24"/>
      <c r="L413" s="24"/>
      <c r="M413" s="24"/>
      <c r="N413" s="24"/>
      <c r="O413" s="24"/>
      <c r="P413" s="24"/>
      <c r="Q413" s="24"/>
      <c r="R413" s="24"/>
      <c r="S413" s="24"/>
      <c r="T413" s="24"/>
      <c r="U413" s="24"/>
      <c r="V413" s="24"/>
      <c r="W413" s="24"/>
      <c r="X413" s="24"/>
      <c r="Y413" s="24"/>
      <c r="Z413" s="24"/>
      <c r="AA413" s="24"/>
      <c r="AB413" s="24"/>
      <c r="AC413" s="24"/>
      <c r="AD413" s="639"/>
      <c r="AE413" s="639"/>
      <c r="AF413" s="639"/>
      <c r="AG413" s="639"/>
      <c r="AH413" s="639"/>
      <c r="AI413" s="639"/>
      <c r="AJ413" s="639"/>
      <c r="AK413" s="639"/>
      <c r="AL413" s="639"/>
      <c r="AM413" s="639"/>
      <c r="AN413" s="639"/>
      <c r="AO413" s="639"/>
      <c r="AP413" s="639"/>
      <c r="AQ413" s="639"/>
      <c r="AR413" s="639"/>
      <c r="AS413" s="639"/>
      <c r="AT413" s="639"/>
      <c r="AU413" s="639"/>
      <c r="AV413" s="639"/>
    </row>
    <row r="414" spans="1:48" ht="24.75" customHeight="1">
      <c r="A414" s="359"/>
      <c r="B414" s="359"/>
      <c r="C414" s="359"/>
      <c r="D414" s="359"/>
      <c r="E414" s="359"/>
      <c r="F414" s="359"/>
      <c r="G414" s="359"/>
      <c r="H414" s="24"/>
      <c r="I414" s="98"/>
      <c r="J414" s="24"/>
      <c r="K414" s="24"/>
      <c r="L414" s="24"/>
      <c r="M414" s="24"/>
      <c r="N414" s="24"/>
      <c r="O414" s="24"/>
      <c r="P414" s="24"/>
      <c r="Q414" s="24"/>
      <c r="R414" s="24"/>
      <c r="S414" s="24"/>
      <c r="T414" s="24"/>
      <c r="U414" s="24"/>
      <c r="V414" s="24"/>
      <c r="W414" s="24"/>
      <c r="X414" s="24"/>
      <c r="Y414" s="24"/>
      <c r="Z414" s="24"/>
      <c r="AA414" s="24"/>
      <c r="AB414" s="24"/>
      <c r="AC414" s="24"/>
      <c r="AD414" s="639"/>
      <c r="AE414" s="639"/>
      <c r="AF414" s="639"/>
      <c r="AG414" s="639"/>
      <c r="AH414" s="639"/>
      <c r="AI414" s="639"/>
      <c r="AJ414" s="639"/>
      <c r="AK414" s="639"/>
      <c r="AL414" s="639"/>
      <c r="AM414" s="639"/>
      <c r="AN414" s="639"/>
      <c r="AO414" s="639"/>
      <c r="AP414" s="639"/>
      <c r="AQ414" s="639"/>
      <c r="AR414" s="639"/>
      <c r="AS414" s="639"/>
      <c r="AT414" s="639"/>
      <c r="AU414" s="639"/>
      <c r="AV414" s="639"/>
    </row>
    <row r="415" spans="1:48" ht="24.75" customHeight="1">
      <c r="A415" s="359"/>
      <c r="B415" s="359"/>
      <c r="C415" s="359"/>
      <c r="D415" s="359"/>
      <c r="E415" s="359"/>
      <c r="F415" s="359"/>
      <c r="G415" s="359"/>
      <c r="H415" s="24"/>
      <c r="I415" s="98"/>
      <c r="J415" s="24"/>
      <c r="K415" s="24"/>
      <c r="L415" s="24"/>
      <c r="M415" s="24"/>
      <c r="N415" s="24"/>
      <c r="O415" s="24"/>
      <c r="P415" s="24"/>
      <c r="Q415" s="24"/>
      <c r="R415" s="24"/>
      <c r="S415" s="24"/>
      <c r="T415" s="24"/>
      <c r="U415" s="24"/>
      <c r="V415" s="24"/>
      <c r="W415" s="24"/>
      <c r="X415" s="24"/>
      <c r="Y415" s="24"/>
      <c r="Z415" s="24"/>
      <c r="AA415" s="24"/>
      <c r="AB415" s="24"/>
      <c r="AC415" s="24"/>
      <c r="AD415" s="639"/>
      <c r="AE415" s="639"/>
      <c r="AF415" s="639"/>
      <c r="AG415" s="639"/>
      <c r="AH415" s="639"/>
      <c r="AI415" s="639"/>
      <c r="AJ415" s="639"/>
      <c r="AK415" s="639"/>
      <c r="AL415" s="639"/>
      <c r="AM415" s="639"/>
      <c r="AN415" s="639"/>
      <c r="AO415" s="639"/>
      <c r="AP415" s="639"/>
      <c r="AQ415" s="639"/>
      <c r="AR415" s="639"/>
      <c r="AS415" s="639"/>
      <c r="AT415" s="639"/>
      <c r="AU415" s="639"/>
      <c r="AV415" s="639"/>
    </row>
    <row r="416" spans="1:48" ht="24.75" customHeight="1">
      <c r="A416" s="359"/>
      <c r="B416" s="359"/>
      <c r="C416" s="359"/>
      <c r="D416" s="359"/>
      <c r="E416" s="359"/>
      <c r="F416" s="359"/>
      <c r="G416" s="359"/>
      <c r="H416" s="24"/>
      <c r="I416" s="98"/>
      <c r="J416" s="24"/>
      <c r="K416" s="24"/>
      <c r="L416" s="24"/>
      <c r="M416" s="24"/>
      <c r="N416" s="24"/>
      <c r="O416" s="24"/>
      <c r="P416" s="24"/>
      <c r="Q416" s="24"/>
      <c r="R416" s="24"/>
      <c r="S416" s="24"/>
      <c r="T416" s="24"/>
      <c r="U416" s="24"/>
      <c r="V416" s="24"/>
      <c r="W416" s="24"/>
      <c r="X416" s="24"/>
      <c r="Y416" s="24"/>
      <c r="Z416" s="24"/>
      <c r="AA416" s="24"/>
      <c r="AB416" s="24"/>
      <c r="AC416" s="24"/>
      <c r="AD416" s="639"/>
      <c r="AE416" s="639"/>
      <c r="AF416" s="639"/>
      <c r="AG416" s="639"/>
      <c r="AH416" s="639"/>
      <c r="AI416" s="639"/>
      <c r="AJ416" s="639"/>
      <c r="AK416" s="639"/>
      <c r="AL416" s="639"/>
      <c r="AM416" s="639"/>
      <c r="AN416" s="639"/>
      <c r="AO416" s="639"/>
      <c r="AP416" s="639"/>
      <c r="AQ416" s="639"/>
      <c r="AR416" s="639"/>
      <c r="AS416" s="639"/>
      <c r="AT416" s="639"/>
      <c r="AU416" s="639"/>
      <c r="AV416" s="639"/>
    </row>
    <row r="417" spans="1:48" ht="24.75" customHeight="1">
      <c r="A417" s="359"/>
      <c r="B417" s="359"/>
      <c r="C417" s="359"/>
      <c r="D417" s="359"/>
      <c r="E417" s="359"/>
      <c r="F417" s="359"/>
      <c r="G417" s="359"/>
      <c r="H417" s="24"/>
      <c r="I417" s="98"/>
      <c r="J417" s="24"/>
      <c r="K417" s="24"/>
      <c r="L417" s="24"/>
      <c r="M417" s="24"/>
      <c r="N417" s="24"/>
      <c r="O417" s="24"/>
      <c r="P417" s="24"/>
      <c r="Q417" s="24"/>
      <c r="R417" s="24"/>
      <c r="S417" s="24"/>
      <c r="T417" s="24"/>
      <c r="U417" s="24"/>
      <c r="V417" s="24"/>
      <c r="W417" s="24"/>
      <c r="X417" s="24"/>
      <c r="Y417" s="24"/>
      <c r="Z417" s="24"/>
      <c r="AA417" s="24"/>
      <c r="AB417" s="24"/>
      <c r="AC417" s="24"/>
      <c r="AD417" s="639"/>
      <c r="AE417" s="639"/>
      <c r="AF417" s="639"/>
      <c r="AG417" s="639"/>
      <c r="AH417" s="639"/>
      <c r="AI417" s="639"/>
      <c r="AJ417" s="639"/>
      <c r="AK417" s="639"/>
      <c r="AL417" s="639"/>
      <c r="AM417" s="639"/>
      <c r="AN417" s="639"/>
      <c r="AO417" s="639"/>
      <c r="AP417" s="639"/>
      <c r="AQ417" s="639"/>
      <c r="AR417" s="639"/>
      <c r="AS417" s="639"/>
      <c r="AT417" s="639"/>
      <c r="AU417" s="639"/>
      <c r="AV417" s="639"/>
    </row>
    <row r="418" spans="1:48" ht="24.75" customHeight="1">
      <c r="A418" s="359"/>
      <c r="B418" s="359"/>
      <c r="C418" s="359"/>
      <c r="D418" s="359"/>
      <c r="E418" s="359"/>
      <c r="F418" s="359"/>
      <c r="G418" s="359"/>
      <c r="H418" s="24"/>
      <c r="I418" s="98"/>
      <c r="J418" s="24"/>
      <c r="K418" s="24"/>
      <c r="L418" s="24"/>
      <c r="M418" s="24"/>
      <c r="N418" s="24"/>
      <c r="O418" s="24"/>
      <c r="P418" s="24"/>
      <c r="Q418" s="24"/>
      <c r="R418" s="24"/>
      <c r="S418" s="24"/>
      <c r="T418" s="24"/>
      <c r="U418" s="24"/>
      <c r="V418" s="24"/>
      <c r="W418" s="24"/>
      <c r="X418" s="24"/>
      <c r="Y418" s="24"/>
      <c r="Z418" s="24"/>
      <c r="AA418" s="24"/>
      <c r="AB418" s="24"/>
      <c r="AC418" s="24"/>
      <c r="AD418" s="639"/>
      <c r="AE418" s="639"/>
      <c r="AF418" s="639"/>
      <c r="AG418" s="639"/>
      <c r="AH418" s="639"/>
      <c r="AI418" s="639"/>
      <c r="AJ418" s="639"/>
      <c r="AK418" s="639"/>
      <c r="AL418" s="639"/>
      <c r="AM418" s="639"/>
      <c r="AN418" s="639"/>
      <c r="AO418" s="639"/>
      <c r="AP418" s="639"/>
      <c r="AQ418" s="639"/>
      <c r="AR418" s="639"/>
      <c r="AS418" s="639"/>
      <c r="AT418" s="639"/>
      <c r="AU418" s="639"/>
      <c r="AV418" s="639"/>
    </row>
    <row r="419" spans="1:48" ht="24.75" customHeight="1">
      <c r="A419" s="359"/>
      <c r="B419" s="359"/>
      <c r="C419" s="359"/>
      <c r="D419" s="359"/>
      <c r="E419" s="359"/>
      <c r="F419" s="359"/>
      <c r="G419" s="359"/>
      <c r="H419" s="24"/>
      <c r="I419" s="98"/>
      <c r="J419" s="24"/>
      <c r="K419" s="24"/>
      <c r="L419" s="24"/>
      <c r="M419" s="24"/>
      <c r="N419" s="24"/>
      <c r="O419" s="24"/>
      <c r="P419" s="24"/>
      <c r="Q419" s="24"/>
      <c r="R419" s="24"/>
      <c r="S419" s="24"/>
      <c r="T419" s="24"/>
      <c r="U419" s="24"/>
      <c r="V419" s="24"/>
      <c r="W419" s="24"/>
      <c r="X419" s="24"/>
      <c r="Y419" s="24"/>
      <c r="Z419" s="24"/>
      <c r="AA419" s="24"/>
      <c r="AB419" s="24"/>
      <c r="AC419" s="24"/>
      <c r="AD419" s="639"/>
      <c r="AE419" s="639"/>
      <c r="AF419" s="639"/>
      <c r="AG419" s="639"/>
      <c r="AH419" s="639"/>
      <c r="AI419" s="639"/>
      <c r="AJ419" s="639"/>
      <c r="AK419" s="639"/>
      <c r="AL419" s="639"/>
      <c r="AM419" s="639"/>
      <c r="AN419" s="639"/>
      <c r="AO419" s="639"/>
      <c r="AP419" s="639"/>
      <c r="AQ419" s="639"/>
      <c r="AR419" s="639"/>
      <c r="AS419" s="639"/>
      <c r="AT419" s="639"/>
      <c r="AU419" s="639"/>
      <c r="AV419" s="639"/>
    </row>
    <row r="420" spans="1:48" ht="24.75" customHeight="1">
      <c r="A420" s="359"/>
      <c r="B420" s="359"/>
      <c r="C420" s="359"/>
      <c r="D420" s="359"/>
      <c r="E420" s="359"/>
      <c r="F420" s="359"/>
      <c r="G420" s="359"/>
      <c r="H420" s="24"/>
      <c r="I420" s="98"/>
      <c r="J420" s="24"/>
      <c r="K420" s="24"/>
      <c r="L420" s="24"/>
      <c r="M420" s="24"/>
      <c r="N420" s="24"/>
      <c r="O420" s="24"/>
      <c r="P420" s="24"/>
      <c r="Q420" s="24"/>
      <c r="R420" s="24"/>
      <c r="S420" s="24"/>
      <c r="T420" s="24"/>
      <c r="U420" s="24"/>
      <c r="V420" s="24"/>
      <c r="W420" s="24"/>
      <c r="X420" s="24"/>
      <c r="Y420" s="24"/>
      <c r="Z420" s="24"/>
      <c r="AA420" s="24"/>
      <c r="AB420" s="24"/>
      <c r="AC420" s="24"/>
      <c r="AD420" s="639"/>
      <c r="AE420" s="639"/>
      <c r="AF420" s="639"/>
      <c r="AG420" s="639"/>
      <c r="AH420" s="639"/>
      <c r="AI420" s="639"/>
      <c r="AJ420" s="639"/>
      <c r="AK420" s="639"/>
      <c r="AL420" s="639"/>
      <c r="AM420" s="639"/>
      <c r="AN420" s="639"/>
      <c r="AO420" s="639"/>
      <c r="AP420" s="639"/>
      <c r="AQ420" s="639"/>
      <c r="AR420" s="639"/>
      <c r="AS420" s="639"/>
      <c r="AT420" s="639"/>
      <c r="AU420" s="639"/>
      <c r="AV420" s="639"/>
    </row>
    <row r="421" spans="1:48" ht="24.75" customHeight="1">
      <c r="A421" s="359"/>
      <c r="B421" s="359"/>
      <c r="C421" s="359"/>
      <c r="D421" s="359"/>
      <c r="E421" s="359"/>
      <c r="F421" s="359"/>
      <c r="G421" s="359"/>
      <c r="H421" s="24"/>
      <c r="I421" s="98"/>
      <c r="J421" s="24"/>
      <c r="K421" s="24"/>
      <c r="L421" s="24"/>
      <c r="M421" s="24"/>
      <c r="N421" s="24"/>
      <c r="O421" s="24"/>
      <c r="P421" s="24"/>
      <c r="Q421" s="24"/>
      <c r="R421" s="24"/>
      <c r="S421" s="24"/>
      <c r="T421" s="24"/>
      <c r="U421" s="24"/>
      <c r="V421" s="24"/>
      <c r="W421" s="24"/>
      <c r="X421" s="24"/>
      <c r="Y421" s="24"/>
      <c r="Z421" s="24"/>
      <c r="AA421" s="24"/>
      <c r="AB421" s="24"/>
      <c r="AC421" s="24"/>
      <c r="AD421" s="639"/>
      <c r="AE421" s="639"/>
      <c r="AF421" s="639"/>
      <c r="AG421" s="639"/>
      <c r="AH421" s="639"/>
      <c r="AI421" s="639"/>
      <c r="AJ421" s="639"/>
      <c r="AK421" s="639"/>
      <c r="AL421" s="639"/>
      <c r="AM421" s="639"/>
      <c r="AN421" s="639"/>
      <c r="AO421" s="639"/>
      <c r="AP421" s="639"/>
      <c r="AQ421" s="639"/>
      <c r="AR421" s="639"/>
      <c r="AS421" s="639"/>
      <c r="AT421" s="639"/>
      <c r="AU421" s="639"/>
      <c r="AV421" s="639"/>
    </row>
    <row r="422" spans="1:48" ht="24.75" customHeight="1">
      <c r="A422" s="359"/>
      <c r="B422" s="359"/>
      <c r="C422" s="359"/>
      <c r="D422" s="359"/>
      <c r="E422" s="359"/>
      <c r="F422" s="359"/>
      <c r="G422" s="359"/>
      <c r="H422" s="24"/>
      <c r="I422" s="98"/>
      <c r="J422" s="24"/>
      <c r="K422" s="24"/>
      <c r="L422" s="24"/>
      <c r="M422" s="24"/>
      <c r="N422" s="24"/>
      <c r="O422" s="24"/>
      <c r="P422" s="24"/>
      <c r="Q422" s="24"/>
      <c r="R422" s="24"/>
      <c r="S422" s="24"/>
      <c r="T422" s="24"/>
      <c r="U422" s="24"/>
      <c r="V422" s="24"/>
      <c r="W422" s="24"/>
      <c r="X422" s="24"/>
      <c r="Y422" s="24"/>
      <c r="Z422" s="24"/>
      <c r="AA422" s="24"/>
      <c r="AB422" s="24"/>
      <c r="AC422" s="24"/>
      <c r="AD422" s="639"/>
      <c r="AE422" s="639"/>
      <c r="AF422" s="639"/>
      <c r="AG422" s="639"/>
      <c r="AH422" s="639"/>
      <c r="AI422" s="639"/>
      <c r="AJ422" s="639"/>
      <c r="AK422" s="639"/>
      <c r="AL422" s="639"/>
      <c r="AM422" s="639"/>
      <c r="AN422" s="639"/>
      <c r="AO422" s="639"/>
      <c r="AP422" s="639"/>
      <c r="AQ422" s="639"/>
      <c r="AR422" s="639"/>
      <c r="AS422" s="639"/>
      <c r="AT422" s="639"/>
      <c r="AU422" s="639"/>
      <c r="AV422" s="639"/>
    </row>
    <row r="423" spans="1:48" ht="24.75" customHeight="1">
      <c r="A423" s="359"/>
      <c r="B423" s="359"/>
      <c r="C423" s="359"/>
      <c r="D423" s="359"/>
      <c r="E423" s="359"/>
      <c r="F423" s="359"/>
      <c r="G423" s="359"/>
      <c r="H423" s="24"/>
      <c r="I423" s="98"/>
      <c r="J423" s="24"/>
      <c r="K423" s="24"/>
      <c r="L423" s="24"/>
      <c r="M423" s="24"/>
      <c r="N423" s="24"/>
      <c r="O423" s="24"/>
      <c r="P423" s="24"/>
      <c r="Q423" s="24"/>
      <c r="R423" s="24"/>
      <c r="S423" s="24"/>
      <c r="T423" s="24"/>
      <c r="U423" s="24"/>
      <c r="V423" s="24"/>
      <c r="W423" s="24"/>
      <c r="X423" s="24"/>
      <c r="Y423" s="24"/>
      <c r="Z423" s="24"/>
      <c r="AA423" s="24"/>
      <c r="AB423" s="24"/>
      <c r="AC423" s="24"/>
      <c r="AD423" s="639"/>
      <c r="AE423" s="639"/>
      <c r="AF423" s="639"/>
      <c r="AG423" s="639"/>
      <c r="AH423" s="639"/>
      <c r="AI423" s="639"/>
      <c r="AJ423" s="639"/>
      <c r="AK423" s="639"/>
      <c r="AL423" s="639"/>
      <c r="AM423" s="639"/>
      <c r="AN423" s="639"/>
      <c r="AO423" s="639"/>
      <c r="AP423" s="639"/>
      <c r="AQ423" s="639"/>
      <c r="AR423" s="639"/>
      <c r="AS423" s="639"/>
      <c r="AT423" s="639"/>
      <c r="AU423" s="639"/>
      <c r="AV423" s="639"/>
    </row>
    <row r="424" spans="1:48" ht="24.75" customHeight="1">
      <c r="A424" s="359"/>
      <c r="B424" s="359"/>
      <c r="C424" s="359"/>
      <c r="D424" s="359"/>
      <c r="E424" s="359"/>
      <c r="F424" s="359"/>
      <c r="G424" s="359"/>
      <c r="H424" s="24"/>
      <c r="I424" s="98"/>
      <c r="J424" s="24"/>
      <c r="K424" s="24"/>
      <c r="L424" s="24"/>
      <c r="M424" s="24"/>
      <c r="N424" s="24"/>
      <c r="O424" s="24"/>
      <c r="P424" s="24"/>
      <c r="Q424" s="24"/>
      <c r="R424" s="24"/>
      <c r="S424" s="24"/>
      <c r="T424" s="24"/>
      <c r="U424" s="24"/>
      <c r="V424" s="24"/>
      <c r="W424" s="24"/>
      <c r="X424" s="24"/>
      <c r="Y424" s="24"/>
      <c r="Z424" s="24"/>
      <c r="AA424" s="24"/>
      <c r="AB424" s="24"/>
      <c r="AC424" s="24"/>
      <c r="AD424" s="639"/>
      <c r="AE424" s="639"/>
      <c r="AF424" s="639"/>
      <c r="AG424" s="639"/>
      <c r="AH424" s="639"/>
      <c r="AI424" s="639"/>
      <c r="AJ424" s="639"/>
      <c r="AK424" s="639"/>
      <c r="AL424" s="639"/>
      <c r="AM424" s="639"/>
      <c r="AN424" s="639"/>
      <c r="AO424" s="639"/>
      <c r="AP424" s="639"/>
      <c r="AQ424" s="639"/>
      <c r="AR424" s="639"/>
      <c r="AS424" s="639"/>
      <c r="AT424" s="639"/>
      <c r="AU424" s="639"/>
      <c r="AV424" s="639"/>
    </row>
    <row r="425" spans="1:48" ht="24.75" customHeight="1">
      <c r="A425" s="359"/>
      <c r="B425" s="359"/>
      <c r="C425" s="359"/>
      <c r="D425" s="359"/>
      <c r="E425" s="359"/>
      <c r="F425" s="359"/>
      <c r="G425" s="359"/>
      <c r="H425" s="24"/>
      <c r="I425" s="98"/>
      <c r="J425" s="24"/>
      <c r="K425" s="24"/>
      <c r="L425" s="24"/>
      <c r="M425" s="24"/>
      <c r="N425" s="24"/>
      <c r="O425" s="24"/>
      <c r="P425" s="24"/>
      <c r="Q425" s="24"/>
      <c r="R425" s="24"/>
      <c r="S425" s="24"/>
      <c r="T425" s="24"/>
      <c r="U425" s="24"/>
      <c r="V425" s="24"/>
      <c r="W425" s="24"/>
      <c r="X425" s="24"/>
      <c r="Y425" s="24"/>
      <c r="Z425" s="24"/>
      <c r="AA425" s="24"/>
      <c r="AB425" s="24"/>
      <c r="AC425" s="24"/>
      <c r="AD425" s="639"/>
      <c r="AE425" s="639"/>
      <c r="AF425" s="639"/>
      <c r="AG425" s="639"/>
      <c r="AH425" s="639"/>
      <c r="AI425" s="639"/>
      <c r="AJ425" s="639"/>
      <c r="AK425" s="639"/>
      <c r="AL425" s="639"/>
      <c r="AM425" s="639"/>
      <c r="AN425" s="639"/>
      <c r="AO425" s="639"/>
      <c r="AP425" s="639"/>
      <c r="AQ425" s="639"/>
      <c r="AR425" s="639"/>
      <c r="AS425" s="639"/>
      <c r="AT425" s="639"/>
      <c r="AU425" s="639"/>
      <c r="AV425" s="639"/>
    </row>
    <row r="426" spans="1:48" ht="24.75" customHeight="1">
      <c r="A426" s="359"/>
      <c r="B426" s="359"/>
      <c r="C426" s="359"/>
      <c r="D426" s="359"/>
      <c r="E426" s="359"/>
      <c r="F426" s="359"/>
      <c r="G426" s="359"/>
      <c r="H426" s="24"/>
      <c r="I426" s="98"/>
      <c r="J426" s="24"/>
      <c r="K426" s="24"/>
      <c r="L426" s="24"/>
      <c r="M426" s="24"/>
      <c r="N426" s="24"/>
      <c r="O426" s="24"/>
      <c r="P426" s="24"/>
      <c r="Q426" s="24"/>
      <c r="R426" s="24"/>
      <c r="S426" s="24"/>
      <c r="T426" s="24"/>
      <c r="U426" s="24"/>
      <c r="V426" s="24"/>
      <c r="W426" s="24"/>
      <c r="X426" s="24"/>
      <c r="Y426" s="24"/>
      <c r="Z426" s="24"/>
      <c r="AA426" s="24"/>
      <c r="AB426" s="24"/>
      <c r="AC426" s="24"/>
      <c r="AD426" s="639"/>
      <c r="AE426" s="639"/>
      <c r="AF426" s="639"/>
      <c r="AG426" s="639"/>
      <c r="AH426" s="639"/>
      <c r="AI426" s="639"/>
      <c r="AJ426" s="639"/>
      <c r="AK426" s="639"/>
      <c r="AL426" s="639"/>
      <c r="AM426" s="639"/>
      <c r="AN426" s="639"/>
      <c r="AO426" s="639"/>
      <c r="AP426" s="639"/>
      <c r="AQ426" s="639"/>
      <c r="AR426" s="639"/>
      <c r="AS426" s="639"/>
      <c r="AT426" s="639"/>
      <c r="AU426" s="639"/>
      <c r="AV426" s="639"/>
    </row>
    <row r="427" spans="1:48" ht="24.75" customHeight="1">
      <c r="A427" s="359"/>
      <c r="B427" s="359"/>
      <c r="C427" s="359"/>
      <c r="D427" s="359"/>
      <c r="E427" s="359"/>
      <c r="F427" s="359"/>
      <c r="G427" s="359"/>
      <c r="H427" s="24"/>
      <c r="I427" s="98"/>
      <c r="J427" s="24"/>
      <c r="K427" s="24"/>
      <c r="L427" s="24"/>
      <c r="M427" s="24"/>
      <c r="N427" s="24"/>
      <c r="O427" s="24"/>
      <c r="P427" s="24"/>
      <c r="Q427" s="24"/>
      <c r="R427" s="24"/>
      <c r="S427" s="24"/>
      <c r="T427" s="24"/>
      <c r="U427" s="24"/>
      <c r="V427" s="24"/>
      <c r="W427" s="24"/>
      <c r="X427" s="24"/>
      <c r="Y427" s="24"/>
      <c r="Z427" s="24"/>
      <c r="AA427" s="24"/>
      <c r="AB427" s="24"/>
      <c r="AC427" s="24"/>
      <c r="AD427" s="639"/>
      <c r="AE427" s="639"/>
      <c r="AF427" s="639"/>
      <c r="AG427" s="639"/>
      <c r="AH427" s="639"/>
      <c r="AI427" s="639"/>
      <c r="AJ427" s="639"/>
      <c r="AK427" s="639"/>
      <c r="AL427" s="639"/>
      <c r="AM427" s="639"/>
      <c r="AN427" s="639"/>
      <c r="AO427" s="639"/>
      <c r="AP427" s="639"/>
      <c r="AQ427" s="639"/>
      <c r="AR427" s="639"/>
      <c r="AS427" s="639"/>
      <c r="AT427" s="639"/>
      <c r="AU427" s="639"/>
      <c r="AV427" s="639"/>
    </row>
    <row r="428" spans="1:48" ht="24.75" customHeight="1">
      <c r="A428" s="359"/>
      <c r="B428" s="359"/>
      <c r="C428" s="359"/>
      <c r="D428" s="359"/>
      <c r="E428" s="359"/>
      <c r="F428" s="359"/>
      <c r="G428" s="359"/>
      <c r="H428" s="24"/>
      <c r="I428" s="98"/>
      <c r="J428" s="24"/>
      <c r="K428" s="24"/>
      <c r="L428" s="24"/>
      <c r="M428" s="24"/>
      <c r="N428" s="24"/>
      <c r="O428" s="24"/>
      <c r="P428" s="24"/>
      <c r="Q428" s="24"/>
      <c r="R428" s="24"/>
      <c r="S428" s="24"/>
      <c r="T428" s="24"/>
      <c r="U428" s="24"/>
      <c r="V428" s="24"/>
      <c r="W428" s="24"/>
      <c r="X428" s="24"/>
      <c r="Y428" s="24"/>
      <c r="Z428" s="24"/>
      <c r="AA428" s="24"/>
      <c r="AB428" s="24"/>
      <c r="AC428" s="24"/>
      <c r="AD428" s="639"/>
      <c r="AE428" s="639"/>
      <c r="AF428" s="639"/>
      <c r="AG428" s="639"/>
      <c r="AH428" s="639"/>
      <c r="AI428" s="639"/>
      <c r="AJ428" s="639"/>
      <c r="AK428" s="639"/>
      <c r="AL428" s="639"/>
      <c r="AM428" s="639"/>
      <c r="AN428" s="639"/>
      <c r="AO428" s="639"/>
      <c r="AP428" s="639"/>
      <c r="AQ428" s="639"/>
      <c r="AR428" s="639"/>
      <c r="AS428" s="639"/>
      <c r="AT428" s="639"/>
      <c r="AU428" s="639"/>
      <c r="AV428" s="639"/>
    </row>
    <row r="429" spans="1:48" ht="24.75" customHeight="1">
      <c r="A429" s="359"/>
      <c r="B429" s="359"/>
      <c r="C429" s="359"/>
      <c r="D429" s="359"/>
      <c r="E429" s="359"/>
      <c r="F429" s="359"/>
      <c r="G429" s="359"/>
      <c r="H429" s="24"/>
      <c r="I429" s="98"/>
      <c r="J429" s="24"/>
      <c r="K429" s="24"/>
      <c r="L429" s="24"/>
      <c r="M429" s="24"/>
      <c r="N429" s="24"/>
      <c r="O429" s="24"/>
      <c r="P429" s="24"/>
      <c r="Q429" s="24"/>
      <c r="R429" s="24"/>
      <c r="S429" s="24"/>
      <c r="T429" s="24"/>
      <c r="U429" s="24"/>
      <c r="V429" s="24"/>
      <c r="W429" s="24"/>
      <c r="X429" s="24"/>
      <c r="Y429" s="24"/>
      <c r="Z429" s="24"/>
      <c r="AA429" s="24"/>
      <c r="AB429" s="24"/>
      <c r="AC429" s="24"/>
      <c r="AD429" s="639"/>
      <c r="AE429" s="639"/>
      <c r="AF429" s="639"/>
      <c r="AG429" s="639"/>
      <c r="AH429" s="639"/>
      <c r="AI429" s="639"/>
      <c r="AJ429" s="639"/>
      <c r="AK429" s="639"/>
      <c r="AL429" s="639"/>
      <c r="AM429" s="639"/>
      <c r="AN429" s="639"/>
      <c r="AO429" s="639"/>
      <c r="AP429" s="639"/>
      <c r="AQ429" s="639"/>
      <c r="AR429" s="639"/>
      <c r="AS429" s="639"/>
      <c r="AT429" s="639"/>
      <c r="AU429" s="639"/>
      <c r="AV429" s="639"/>
    </row>
    <row r="430" spans="1:48" ht="24.75" customHeight="1">
      <c r="A430" s="359"/>
      <c r="B430" s="359"/>
      <c r="C430" s="359"/>
      <c r="D430" s="359"/>
      <c r="E430" s="359"/>
      <c r="F430" s="359"/>
      <c r="G430" s="359"/>
      <c r="H430" s="24"/>
      <c r="I430" s="98"/>
      <c r="J430" s="24"/>
      <c r="K430" s="24"/>
      <c r="L430" s="24"/>
      <c r="M430" s="24"/>
      <c r="N430" s="24"/>
      <c r="O430" s="24"/>
      <c r="P430" s="24"/>
      <c r="Q430" s="24"/>
      <c r="R430" s="24"/>
      <c r="S430" s="24"/>
      <c r="T430" s="24"/>
      <c r="U430" s="24"/>
      <c r="V430" s="24"/>
      <c r="W430" s="24"/>
      <c r="X430" s="24"/>
      <c r="Y430" s="24"/>
      <c r="Z430" s="24"/>
      <c r="AA430" s="24"/>
      <c r="AB430" s="24"/>
      <c r="AC430" s="24"/>
      <c r="AD430" s="639"/>
      <c r="AE430" s="639"/>
      <c r="AF430" s="639"/>
      <c r="AG430" s="639"/>
      <c r="AH430" s="639"/>
      <c r="AI430" s="639"/>
      <c r="AJ430" s="639"/>
      <c r="AK430" s="639"/>
      <c r="AL430" s="639"/>
      <c r="AM430" s="639"/>
      <c r="AN430" s="639"/>
      <c r="AO430" s="639"/>
      <c r="AP430" s="639"/>
      <c r="AQ430" s="639"/>
      <c r="AR430" s="639"/>
      <c r="AS430" s="639"/>
      <c r="AT430" s="639"/>
      <c r="AU430" s="639"/>
      <c r="AV430" s="639"/>
    </row>
    <row r="431" spans="1:48" ht="24.75" customHeight="1">
      <c r="A431" s="359"/>
      <c r="B431" s="359"/>
      <c r="C431" s="359"/>
      <c r="D431" s="359"/>
      <c r="E431" s="359"/>
      <c r="F431" s="359"/>
      <c r="G431" s="359"/>
      <c r="H431" s="24"/>
      <c r="I431" s="98"/>
      <c r="J431" s="24"/>
      <c r="K431" s="24"/>
      <c r="L431" s="24"/>
      <c r="M431" s="24"/>
      <c r="N431" s="24"/>
      <c r="O431" s="24"/>
      <c r="P431" s="24"/>
      <c r="Q431" s="24"/>
      <c r="R431" s="24"/>
      <c r="S431" s="24"/>
      <c r="T431" s="24"/>
      <c r="U431" s="24"/>
      <c r="V431" s="24"/>
      <c r="W431" s="24"/>
      <c r="X431" s="24"/>
      <c r="Y431" s="24"/>
      <c r="Z431" s="24"/>
      <c r="AA431" s="24"/>
      <c r="AB431" s="24"/>
      <c r="AC431" s="24"/>
      <c r="AD431" s="639"/>
      <c r="AE431" s="639"/>
      <c r="AF431" s="639"/>
      <c r="AG431" s="639"/>
      <c r="AH431" s="639"/>
      <c r="AI431" s="639"/>
      <c r="AJ431" s="639"/>
      <c r="AK431" s="639"/>
      <c r="AL431" s="639"/>
      <c r="AM431" s="639"/>
      <c r="AN431" s="639"/>
      <c r="AO431" s="639"/>
      <c r="AP431" s="639"/>
      <c r="AQ431" s="639"/>
      <c r="AR431" s="639"/>
      <c r="AS431" s="639"/>
      <c r="AT431" s="639"/>
      <c r="AU431" s="639"/>
      <c r="AV431" s="639"/>
    </row>
    <row r="432" spans="1:48" ht="24.75" customHeight="1">
      <c r="A432" s="359"/>
      <c r="B432" s="359"/>
      <c r="C432" s="359"/>
      <c r="D432" s="359"/>
      <c r="E432" s="359"/>
      <c r="F432" s="359"/>
      <c r="G432" s="359"/>
      <c r="H432" s="24"/>
      <c r="I432" s="98"/>
      <c r="J432" s="24"/>
      <c r="K432" s="24"/>
      <c r="L432" s="24"/>
      <c r="M432" s="24"/>
      <c r="N432" s="24"/>
      <c r="O432" s="24"/>
      <c r="P432" s="24"/>
      <c r="Q432" s="24"/>
      <c r="R432" s="24"/>
      <c r="S432" s="24"/>
      <c r="T432" s="24"/>
      <c r="U432" s="24"/>
      <c r="V432" s="24"/>
      <c r="W432" s="24"/>
      <c r="X432" s="24"/>
      <c r="Y432" s="24"/>
      <c r="Z432" s="24"/>
      <c r="AA432" s="24"/>
      <c r="AB432" s="24"/>
      <c r="AC432" s="24"/>
      <c r="AD432" s="639"/>
      <c r="AE432" s="639"/>
      <c r="AF432" s="639"/>
      <c r="AG432" s="639"/>
      <c r="AH432" s="639"/>
      <c r="AI432" s="639"/>
      <c r="AJ432" s="639"/>
      <c r="AK432" s="639"/>
      <c r="AL432" s="639"/>
      <c r="AM432" s="639"/>
      <c r="AN432" s="639"/>
      <c r="AO432" s="639"/>
      <c r="AP432" s="639"/>
      <c r="AQ432" s="639"/>
      <c r="AR432" s="639"/>
      <c r="AS432" s="639"/>
      <c r="AT432" s="639"/>
      <c r="AU432" s="639"/>
      <c r="AV432" s="639"/>
    </row>
    <row r="433" spans="1:48" ht="24.75" customHeight="1">
      <c r="A433" s="359"/>
      <c r="B433" s="359"/>
      <c r="C433" s="359"/>
      <c r="D433" s="359"/>
      <c r="E433" s="359"/>
      <c r="F433" s="359"/>
      <c r="G433" s="359"/>
      <c r="H433" s="24"/>
      <c r="I433" s="98"/>
      <c r="J433" s="24"/>
      <c r="K433" s="24"/>
      <c r="L433" s="24"/>
      <c r="M433" s="24"/>
      <c r="N433" s="24"/>
      <c r="O433" s="24"/>
      <c r="P433" s="24"/>
      <c r="Q433" s="24"/>
      <c r="R433" s="24"/>
      <c r="S433" s="24"/>
      <c r="T433" s="24"/>
      <c r="U433" s="24"/>
      <c r="V433" s="24"/>
      <c r="W433" s="24"/>
      <c r="X433" s="24"/>
      <c r="Y433" s="24"/>
      <c r="Z433" s="24"/>
      <c r="AA433" s="24"/>
      <c r="AB433" s="24"/>
      <c r="AC433" s="24"/>
      <c r="AD433" s="639"/>
      <c r="AE433" s="639"/>
      <c r="AF433" s="639"/>
      <c r="AG433" s="639"/>
      <c r="AH433" s="639"/>
      <c r="AI433" s="639"/>
      <c r="AJ433" s="639"/>
      <c r="AK433" s="639"/>
      <c r="AL433" s="639"/>
      <c r="AM433" s="639"/>
      <c r="AN433" s="639"/>
      <c r="AO433" s="639"/>
      <c r="AP433" s="639"/>
      <c r="AQ433" s="639"/>
      <c r="AR433" s="639"/>
      <c r="AS433" s="639"/>
      <c r="AT433" s="639"/>
      <c r="AU433" s="639"/>
      <c r="AV433" s="639"/>
    </row>
    <row r="434" spans="1:48" ht="24.75" customHeight="1">
      <c r="A434" s="359"/>
      <c r="B434" s="359"/>
      <c r="C434" s="359"/>
      <c r="D434" s="359"/>
      <c r="E434" s="359"/>
      <c r="F434" s="359"/>
      <c r="G434" s="359"/>
      <c r="H434" s="24"/>
      <c r="I434" s="98"/>
      <c r="J434" s="24"/>
      <c r="K434" s="24"/>
      <c r="L434" s="24"/>
      <c r="M434" s="24"/>
      <c r="N434" s="24"/>
      <c r="O434" s="24"/>
      <c r="P434" s="24"/>
      <c r="Q434" s="24"/>
      <c r="R434" s="24"/>
      <c r="S434" s="24"/>
      <c r="T434" s="24"/>
      <c r="U434" s="24"/>
      <c r="V434" s="24"/>
      <c r="W434" s="24"/>
      <c r="X434" s="24"/>
      <c r="Y434" s="24"/>
      <c r="Z434" s="24"/>
      <c r="AA434" s="24"/>
      <c r="AB434" s="24"/>
      <c r="AC434" s="24"/>
      <c r="AD434" s="639"/>
      <c r="AE434" s="639"/>
      <c r="AF434" s="639"/>
      <c r="AG434" s="639"/>
      <c r="AH434" s="639"/>
      <c r="AI434" s="639"/>
      <c r="AJ434" s="639"/>
      <c r="AK434" s="639"/>
      <c r="AL434" s="639"/>
      <c r="AM434" s="639"/>
      <c r="AN434" s="639"/>
      <c r="AO434" s="639"/>
      <c r="AP434" s="639"/>
      <c r="AQ434" s="639"/>
      <c r="AR434" s="639"/>
      <c r="AS434" s="639"/>
      <c r="AT434" s="639"/>
      <c r="AU434" s="639"/>
      <c r="AV434" s="639"/>
    </row>
    <row r="435" spans="1:48" ht="24.75" customHeight="1">
      <c r="A435" s="359"/>
      <c r="B435" s="359"/>
      <c r="C435" s="359"/>
      <c r="D435" s="359"/>
      <c r="E435" s="359"/>
      <c r="F435" s="359"/>
      <c r="G435" s="359"/>
      <c r="H435" s="24"/>
      <c r="I435" s="98"/>
      <c r="J435" s="24"/>
      <c r="K435" s="24"/>
      <c r="L435" s="24"/>
      <c r="M435" s="24"/>
      <c r="N435" s="24"/>
      <c r="O435" s="24"/>
      <c r="P435" s="24"/>
      <c r="Q435" s="24"/>
      <c r="R435" s="24"/>
      <c r="S435" s="24"/>
      <c r="T435" s="24"/>
      <c r="U435" s="24"/>
      <c r="V435" s="24"/>
      <c r="W435" s="24"/>
      <c r="X435" s="24"/>
      <c r="Y435" s="24"/>
      <c r="Z435" s="24"/>
      <c r="AA435" s="24"/>
      <c r="AB435" s="24"/>
      <c r="AC435" s="24"/>
      <c r="AD435" s="639"/>
      <c r="AE435" s="639"/>
      <c r="AF435" s="639"/>
      <c r="AG435" s="639"/>
      <c r="AH435" s="639"/>
      <c r="AI435" s="639"/>
      <c r="AJ435" s="639"/>
      <c r="AK435" s="639"/>
      <c r="AL435" s="639"/>
      <c r="AM435" s="639"/>
      <c r="AN435" s="639"/>
      <c r="AO435" s="639"/>
      <c r="AP435" s="639"/>
      <c r="AQ435" s="639"/>
      <c r="AR435" s="639"/>
      <c r="AS435" s="639"/>
      <c r="AT435" s="639"/>
      <c r="AU435" s="639"/>
      <c r="AV435" s="639"/>
    </row>
    <row r="436" spans="1:48" ht="24.75" customHeight="1">
      <c r="A436" s="359"/>
      <c r="B436" s="359"/>
      <c r="C436" s="359"/>
      <c r="D436" s="359"/>
      <c r="E436" s="359"/>
      <c r="F436" s="359"/>
      <c r="G436" s="359"/>
      <c r="H436" s="24"/>
      <c r="I436" s="98"/>
      <c r="J436" s="24"/>
      <c r="K436" s="24"/>
      <c r="L436" s="24"/>
      <c r="M436" s="24"/>
      <c r="N436" s="24"/>
      <c r="O436" s="24"/>
      <c r="P436" s="24"/>
      <c r="Q436" s="24"/>
      <c r="R436" s="24"/>
      <c r="S436" s="24"/>
      <c r="T436" s="24"/>
      <c r="U436" s="24"/>
      <c r="V436" s="24"/>
      <c r="W436" s="24"/>
      <c r="X436" s="24"/>
      <c r="Y436" s="24"/>
      <c r="Z436" s="24"/>
      <c r="AA436" s="24"/>
      <c r="AB436" s="24"/>
      <c r="AC436" s="24"/>
      <c r="AD436" s="639"/>
      <c r="AE436" s="639"/>
      <c r="AF436" s="639"/>
      <c r="AG436" s="639"/>
      <c r="AH436" s="639"/>
      <c r="AI436" s="639"/>
      <c r="AJ436" s="639"/>
      <c r="AK436" s="639"/>
      <c r="AL436" s="639"/>
      <c r="AM436" s="639"/>
      <c r="AN436" s="639"/>
      <c r="AO436" s="639"/>
      <c r="AP436" s="639"/>
      <c r="AQ436" s="639"/>
      <c r="AR436" s="639"/>
      <c r="AS436" s="639"/>
      <c r="AT436" s="639"/>
      <c r="AU436" s="639"/>
      <c r="AV436" s="639"/>
    </row>
    <row r="437" spans="1:48" ht="24.75" customHeight="1">
      <c r="A437" s="359"/>
      <c r="B437" s="359"/>
      <c r="C437" s="359"/>
      <c r="D437" s="359"/>
      <c r="E437" s="359"/>
      <c r="F437" s="359"/>
      <c r="G437" s="359"/>
      <c r="H437" s="24"/>
      <c r="I437" s="98"/>
      <c r="J437" s="24"/>
      <c r="K437" s="24"/>
      <c r="L437" s="24"/>
      <c r="M437" s="24"/>
      <c r="N437" s="24"/>
      <c r="O437" s="24"/>
      <c r="P437" s="24"/>
      <c r="Q437" s="24"/>
      <c r="R437" s="24"/>
      <c r="S437" s="24"/>
      <c r="T437" s="24"/>
      <c r="U437" s="24"/>
      <c r="V437" s="24"/>
      <c r="W437" s="24"/>
      <c r="X437" s="24"/>
      <c r="Y437" s="24"/>
      <c r="Z437" s="24"/>
      <c r="AA437" s="24"/>
      <c r="AB437" s="24"/>
      <c r="AC437" s="24"/>
      <c r="AD437" s="639"/>
      <c r="AE437" s="639"/>
      <c r="AF437" s="639"/>
      <c r="AG437" s="639"/>
      <c r="AH437" s="639"/>
      <c r="AI437" s="639"/>
      <c r="AJ437" s="639"/>
      <c r="AK437" s="639"/>
      <c r="AL437" s="639"/>
      <c r="AM437" s="639"/>
      <c r="AN437" s="639"/>
      <c r="AO437" s="639"/>
      <c r="AP437" s="639"/>
      <c r="AQ437" s="639"/>
      <c r="AR437" s="639"/>
      <c r="AS437" s="639"/>
      <c r="AT437" s="639"/>
      <c r="AU437" s="639"/>
      <c r="AV437" s="639"/>
    </row>
    <row r="438" spans="1:48" ht="24.75" customHeight="1">
      <c r="A438" s="359"/>
      <c r="B438" s="359"/>
      <c r="C438" s="359"/>
      <c r="D438" s="359"/>
      <c r="E438" s="359"/>
      <c r="F438" s="359"/>
      <c r="G438" s="359"/>
      <c r="H438" s="24"/>
      <c r="I438" s="98"/>
      <c r="J438" s="24"/>
      <c r="K438" s="24"/>
      <c r="L438" s="24"/>
      <c r="M438" s="24"/>
      <c r="N438" s="24"/>
      <c r="O438" s="24"/>
      <c r="P438" s="24"/>
      <c r="Q438" s="24"/>
      <c r="R438" s="24"/>
      <c r="S438" s="24"/>
      <c r="T438" s="24"/>
      <c r="U438" s="24"/>
      <c r="V438" s="24"/>
      <c r="W438" s="24"/>
      <c r="X438" s="24"/>
      <c r="Y438" s="24"/>
      <c r="Z438" s="24"/>
      <c r="AA438" s="24"/>
      <c r="AB438" s="24"/>
      <c r="AC438" s="24"/>
      <c r="AD438" s="639"/>
      <c r="AE438" s="639"/>
      <c r="AF438" s="639"/>
      <c r="AG438" s="639"/>
      <c r="AH438" s="639"/>
      <c r="AI438" s="639"/>
      <c r="AJ438" s="639"/>
      <c r="AK438" s="639"/>
      <c r="AL438" s="639"/>
      <c r="AM438" s="639"/>
      <c r="AN438" s="639"/>
      <c r="AO438" s="639"/>
      <c r="AP438" s="639"/>
      <c r="AQ438" s="639"/>
      <c r="AR438" s="639"/>
      <c r="AS438" s="639"/>
      <c r="AT438" s="639"/>
      <c r="AU438" s="639"/>
      <c r="AV438" s="639"/>
    </row>
    <row r="439" spans="1:48" ht="24.75" customHeight="1">
      <c r="A439" s="359"/>
      <c r="B439" s="359"/>
      <c r="C439" s="359"/>
      <c r="D439" s="359"/>
      <c r="E439" s="359"/>
      <c r="F439" s="359"/>
      <c r="G439" s="359"/>
      <c r="H439" s="24"/>
      <c r="I439" s="98"/>
      <c r="J439" s="24"/>
      <c r="K439" s="24"/>
      <c r="L439" s="24"/>
      <c r="M439" s="24"/>
      <c r="N439" s="24"/>
      <c r="O439" s="24"/>
      <c r="P439" s="24"/>
      <c r="Q439" s="24"/>
      <c r="R439" s="24"/>
      <c r="S439" s="24"/>
      <c r="T439" s="24"/>
      <c r="U439" s="24"/>
      <c r="V439" s="24"/>
      <c r="W439" s="24"/>
      <c r="X439" s="24"/>
      <c r="Y439" s="24"/>
      <c r="Z439" s="24"/>
      <c r="AA439" s="24"/>
      <c r="AB439" s="24"/>
      <c r="AC439" s="24"/>
      <c r="AD439" s="639"/>
      <c r="AE439" s="639"/>
      <c r="AF439" s="639"/>
      <c r="AG439" s="639"/>
      <c r="AH439" s="639"/>
      <c r="AI439" s="639"/>
      <c r="AJ439" s="639"/>
      <c r="AK439" s="639"/>
      <c r="AL439" s="639"/>
      <c r="AM439" s="639"/>
      <c r="AN439" s="639"/>
      <c r="AO439" s="639"/>
      <c r="AP439" s="639"/>
      <c r="AQ439" s="639"/>
      <c r="AR439" s="639"/>
      <c r="AS439" s="639"/>
      <c r="AT439" s="639"/>
      <c r="AU439" s="639"/>
      <c r="AV439" s="639"/>
    </row>
    <row r="440" spans="1:48" ht="24.75" customHeight="1">
      <c r="A440" s="359"/>
      <c r="B440" s="359"/>
      <c r="C440" s="359"/>
      <c r="D440" s="359"/>
      <c r="E440" s="359"/>
      <c r="F440" s="359"/>
      <c r="G440" s="359"/>
      <c r="H440" s="24"/>
      <c r="I440" s="98"/>
      <c r="J440" s="24"/>
      <c r="K440" s="24"/>
      <c r="L440" s="24"/>
      <c r="M440" s="24"/>
      <c r="N440" s="24"/>
      <c r="O440" s="24"/>
      <c r="P440" s="24"/>
      <c r="Q440" s="24"/>
      <c r="R440" s="24"/>
      <c r="S440" s="24"/>
      <c r="T440" s="24"/>
      <c r="U440" s="24"/>
      <c r="V440" s="24"/>
      <c r="W440" s="24"/>
      <c r="X440" s="24"/>
      <c r="Y440" s="24"/>
      <c r="Z440" s="24"/>
      <c r="AA440" s="24"/>
      <c r="AB440" s="24"/>
      <c r="AC440" s="24"/>
      <c r="AD440" s="639"/>
      <c r="AE440" s="639"/>
      <c r="AF440" s="639"/>
      <c r="AG440" s="639"/>
      <c r="AH440" s="639"/>
      <c r="AI440" s="639"/>
      <c r="AJ440" s="639"/>
      <c r="AK440" s="639"/>
      <c r="AL440" s="639"/>
      <c r="AM440" s="639"/>
      <c r="AN440" s="639"/>
      <c r="AO440" s="639"/>
      <c r="AP440" s="639"/>
      <c r="AQ440" s="639"/>
      <c r="AR440" s="639"/>
      <c r="AS440" s="639"/>
      <c r="AT440" s="639"/>
      <c r="AU440" s="639"/>
      <c r="AV440" s="639"/>
    </row>
    <row r="441" spans="1:48" ht="24.75" customHeight="1">
      <c r="A441" s="359"/>
      <c r="B441" s="359"/>
      <c r="C441" s="359"/>
      <c r="D441" s="359"/>
      <c r="E441" s="359"/>
      <c r="F441" s="359"/>
      <c r="G441" s="359"/>
      <c r="H441" s="24"/>
      <c r="I441" s="98"/>
      <c r="J441" s="24"/>
      <c r="K441" s="24"/>
      <c r="L441" s="24"/>
      <c r="M441" s="24"/>
      <c r="N441" s="24"/>
      <c r="O441" s="24"/>
      <c r="P441" s="24"/>
      <c r="Q441" s="24"/>
      <c r="R441" s="24"/>
      <c r="S441" s="24"/>
      <c r="T441" s="24"/>
      <c r="U441" s="24"/>
      <c r="V441" s="24"/>
      <c r="W441" s="24"/>
      <c r="X441" s="24"/>
      <c r="Y441" s="24"/>
      <c r="Z441" s="24"/>
      <c r="AA441" s="24"/>
      <c r="AB441" s="24"/>
      <c r="AC441" s="24"/>
      <c r="AD441" s="639"/>
      <c r="AE441" s="639"/>
      <c r="AF441" s="639"/>
      <c r="AG441" s="639"/>
      <c r="AH441" s="639"/>
      <c r="AI441" s="639"/>
      <c r="AJ441" s="639"/>
      <c r="AK441" s="639"/>
      <c r="AL441" s="639"/>
      <c r="AM441" s="639"/>
      <c r="AN441" s="639"/>
      <c r="AO441" s="639"/>
      <c r="AP441" s="639"/>
      <c r="AQ441" s="639"/>
      <c r="AR441" s="639"/>
      <c r="AS441" s="639"/>
      <c r="AT441" s="639"/>
      <c r="AU441" s="639"/>
      <c r="AV441" s="639"/>
    </row>
    <row r="442" spans="1:48" ht="24.75" customHeight="1">
      <c r="A442" s="359"/>
      <c r="B442" s="359"/>
      <c r="C442" s="359"/>
      <c r="D442" s="359"/>
      <c r="E442" s="359"/>
      <c r="F442" s="359"/>
      <c r="G442" s="359"/>
      <c r="H442" s="24"/>
      <c r="I442" s="98"/>
      <c r="J442" s="24"/>
      <c r="K442" s="24"/>
      <c r="L442" s="24"/>
      <c r="M442" s="24"/>
      <c r="N442" s="24"/>
      <c r="O442" s="24"/>
      <c r="P442" s="24"/>
      <c r="Q442" s="24"/>
      <c r="R442" s="24"/>
      <c r="S442" s="24"/>
      <c r="T442" s="24"/>
      <c r="U442" s="24"/>
      <c r="V442" s="24"/>
      <c r="W442" s="24"/>
      <c r="X442" s="24"/>
      <c r="Y442" s="24"/>
      <c r="Z442" s="24"/>
      <c r="AA442" s="24"/>
      <c r="AB442" s="24"/>
      <c r="AC442" s="24"/>
      <c r="AD442" s="639"/>
      <c r="AE442" s="639"/>
      <c r="AF442" s="639"/>
      <c r="AG442" s="639"/>
      <c r="AH442" s="639"/>
      <c r="AI442" s="639"/>
      <c r="AJ442" s="639"/>
      <c r="AK442" s="639"/>
      <c r="AL442" s="639"/>
      <c r="AM442" s="639"/>
      <c r="AN442" s="639"/>
      <c r="AO442" s="639"/>
      <c r="AP442" s="639"/>
      <c r="AQ442" s="639"/>
      <c r="AR442" s="639"/>
      <c r="AS442" s="639"/>
      <c r="AT442" s="639"/>
      <c r="AU442" s="639"/>
      <c r="AV442" s="639"/>
    </row>
    <row r="443" spans="1:48" ht="24.75" customHeight="1">
      <c r="A443" s="359"/>
      <c r="B443" s="359"/>
      <c r="C443" s="359"/>
      <c r="D443" s="359"/>
      <c r="E443" s="359"/>
      <c r="F443" s="359"/>
      <c r="G443" s="359"/>
      <c r="H443" s="24"/>
      <c r="I443" s="98"/>
      <c r="J443" s="24"/>
      <c r="K443" s="24"/>
      <c r="L443" s="24"/>
      <c r="M443" s="24"/>
      <c r="N443" s="24"/>
      <c r="O443" s="24"/>
      <c r="P443" s="24"/>
      <c r="Q443" s="24"/>
      <c r="R443" s="24"/>
      <c r="S443" s="24"/>
      <c r="T443" s="24"/>
      <c r="U443" s="24"/>
      <c r="V443" s="24"/>
      <c r="W443" s="24"/>
      <c r="X443" s="24"/>
      <c r="Y443" s="24"/>
      <c r="Z443" s="24"/>
      <c r="AA443" s="24"/>
      <c r="AB443" s="24"/>
      <c r="AC443" s="24"/>
      <c r="AD443" s="639"/>
      <c r="AE443" s="639"/>
      <c r="AF443" s="639"/>
      <c r="AG443" s="639"/>
      <c r="AH443" s="639"/>
      <c r="AI443" s="639"/>
      <c r="AJ443" s="639"/>
      <c r="AK443" s="639"/>
      <c r="AL443" s="639"/>
      <c r="AM443" s="639"/>
      <c r="AN443" s="639"/>
      <c r="AO443" s="639"/>
      <c r="AP443" s="639"/>
      <c r="AQ443" s="639"/>
      <c r="AR443" s="639"/>
      <c r="AS443" s="639"/>
      <c r="AT443" s="639"/>
      <c r="AU443" s="639"/>
      <c r="AV443" s="639"/>
    </row>
    <row r="444" spans="1:48" ht="24.75" customHeight="1">
      <c r="A444" s="359"/>
      <c r="B444" s="359"/>
      <c r="C444" s="359"/>
      <c r="D444" s="359"/>
      <c r="E444" s="359"/>
      <c r="F444" s="359"/>
      <c r="G444" s="359"/>
      <c r="H444" s="24"/>
      <c r="I444" s="98"/>
      <c r="J444" s="24"/>
      <c r="K444" s="24"/>
      <c r="L444" s="24"/>
      <c r="M444" s="24"/>
      <c r="N444" s="24"/>
      <c r="O444" s="24"/>
      <c r="P444" s="24"/>
      <c r="Q444" s="24"/>
      <c r="R444" s="24"/>
      <c r="S444" s="24"/>
      <c r="T444" s="24"/>
      <c r="U444" s="24"/>
      <c r="V444" s="24"/>
      <c r="W444" s="24"/>
      <c r="X444" s="24"/>
      <c r="Y444" s="24"/>
      <c r="Z444" s="24"/>
      <c r="AA444" s="24"/>
      <c r="AB444" s="24"/>
      <c r="AC444" s="24"/>
      <c r="AD444" s="639"/>
      <c r="AE444" s="639"/>
      <c r="AF444" s="639"/>
      <c r="AG444" s="639"/>
      <c r="AH444" s="639"/>
      <c r="AI444" s="639"/>
      <c r="AJ444" s="639"/>
      <c r="AK444" s="639"/>
      <c r="AL444" s="639"/>
      <c r="AM444" s="639"/>
      <c r="AN444" s="639"/>
      <c r="AO444" s="639"/>
      <c r="AP444" s="639"/>
      <c r="AQ444" s="639"/>
      <c r="AR444" s="639"/>
      <c r="AS444" s="639"/>
      <c r="AT444" s="639"/>
      <c r="AU444" s="639"/>
      <c r="AV444" s="639"/>
    </row>
    <row r="445" spans="1:48" ht="24.75" customHeight="1">
      <c r="A445" s="359"/>
      <c r="B445" s="359"/>
      <c r="C445" s="359"/>
      <c r="D445" s="359"/>
      <c r="E445" s="359"/>
      <c r="F445" s="359"/>
      <c r="G445" s="359"/>
      <c r="H445" s="24"/>
      <c r="I445" s="98"/>
      <c r="J445" s="24"/>
      <c r="K445" s="24"/>
      <c r="L445" s="24"/>
      <c r="M445" s="24"/>
      <c r="N445" s="24"/>
      <c r="O445" s="24"/>
      <c r="P445" s="24"/>
      <c r="Q445" s="24"/>
      <c r="R445" s="24"/>
      <c r="S445" s="24"/>
      <c r="T445" s="24"/>
      <c r="U445" s="24"/>
      <c r="V445" s="24"/>
      <c r="W445" s="24"/>
      <c r="X445" s="24"/>
      <c r="Y445" s="24"/>
      <c r="Z445" s="24"/>
      <c r="AA445" s="24"/>
      <c r="AB445" s="24"/>
      <c r="AC445" s="24"/>
      <c r="AD445" s="639"/>
      <c r="AE445" s="639"/>
      <c r="AF445" s="639"/>
      <c r="AG445" s="639"/>
      <c r="AH445" s="639"/>
      <c r="AI445" s="639"/>
      <c r="AJ445" s="639"/>
      <c r="AK445" s="639"/>
      <c r="AL445" s="639"/>
      <c r="AM445" s="639"/>
      <c r="AN445" s="639"/>
      <c r="AO445" s="639"/>
      <c r="AP445" s="639"/>
      <c r="AQ445" s="639"/>
      <c r="AR445" s="639"/>
      <c r="AS445" s="639"/>
      <c r="AT445" s="639"/>
      <c r="AU445" s="639"/>
      <c r="AV445" s="639"/>
    </row>
    <row r="446" spans="1:48" ht="24.75" customHeight="1">
      <c r="A446" s="359"/>
      <c r="B446" s="359"/>
      <c r="C446" s="359"/>
      <c r="D446" s="359"/>
      <c r="E446" s="359"/>
      <c r="F446" s="359"/>
      <c r="G446" s="359"/>
      <c r="H446" s="24"/>
      <c r="I446" s="98"/>
      <c r="J446" s="24"/>
      <c r="K446" s="24"/>
      <c r="L446" s="24"/>
      <c r="M446" s="24"/>
      <c r="N446" s="24"/>
      <c r="O446" s="24"/>
      <c r="P446" s="24"/>
      <c r="Q446" s="24"/>
      <c r="R446" s="24"/>
      <c r="S446" s="24"/>
      <c r="T446" s="24"/>
      <c r="U446" s="24"/>
      <c r="V446" s="24"/>
      <c r="W446" s="24"/>
      <c r="X446" s="24"/>
      <c r="Y446" s="24"/>
      <c r="Z446" s="24"/>
      <c r="AA446" s="24"/>
      <c r="AB446" s="24"/>
      <c r="AC446" s="24"/>
      <c r="AD446" s="639"/>
      <c r="AE446" s="639"/>
      <c r="AF446" s="639"/>
      <c r="AG446" s="639"/>
      <c r="AH446" s="639"/>
      <c r="AI446" s="639"/>
      <c r="AJ446" s="639"/>
      <c r="AK446" s="639"/>
      <c r="AL446" s="639"/>
      <c r="AM446" s="639"/>
      <c r="AN446" s="639"/>
      <c r="AO446" s="639"/>
      <c r="AP446" s="639"/>
      <c r="AQ446" s="639"/>
      <c r="AR446" s="639"/>
      <c r="AS446" s="639"/>
      <c r="AT446" s="639"/>
      <c r="AU446" s="639"/>
      <c r="AV446" s="639"/>
    </row>
    <row r="447" spans="1:48" ht="24.75" customHeight="1">
      <c r="A447" s="359"/>
      <c r="B447" s="359"/>
      <c r="C447" s="359"/>
      <c r="D447" s="359"/>
      <c r="E447" s="359"/>
      <c r="F447" s="359"/>
      <c r="G447" s="359"/>
      <c r="H447" s="24"/>
      <c r="I447" s="98"/>
      <c r="J447" s="24"/>
      <c r="K447" s="24"/>
      <c r="L447" s="24"/>
      <c r="M447" s="24"/>
      <c r="N447" s="24"/>
      <c r="O447" s="24"/>
      <c r="P447" s="24"/>
      <c r="Q447" s="24"/>
      <c r="R447" s="24"/>
      <c r="S447" s="24"/>
      <c r="T447" s="24"/>
      <c r="U447" s="24"/>
      <c r="V447" s="24"/>
      <c r="W447" s="24"/>
      <c r="X447" s="24"/>
      <c r="Y447" s="24"/>
      <c r="Z447" s="24"/>
      <c r="AA447" s="24"/>
      <c r="AB447" s="24"/>
      <c r="AC447" s="24"/>
      <c r="AD447" s="639"/>
      <c r="AE447" s="639"/>
      <c r="AF447" s="639"/>
      <c r="AG447" s="639"/>
      <c r="AH447" s="639"/>
      <c r="AI447" s="639"/>
      <c r="AJ447" s="639"/>
      <c r="AK447" s="639"/>
      <c r="AL447" s="639"/>
      <c r="AM447" s="639"/>
      <c r="AN447" s="639"/>
      <c r="AO447" s="639"/>
      <c r="AP447" s="639"/>
      <c r="AQ447" s="639"/>
      <c r="AR447" s="639"/>
      <c r="AS447" s="639"/>
      <c r="AT447" s="639"/>
      <c r="AU447" s="639"/>
      <c r="AV447" s="639"/>
    </row>
    <row r="448" spans="1:48" ht="24.75" customHeight="1">
      <c r="A448" s="359"/>
      <c r="B448" s="359"/>
      <c r="C448" s="359"/>
      <c r="D448" s="359"/>
      <c r="E448" s="359"/>
      <c r="F448" s="359"/>
      <c r="G448" s="359"/>
      <c r="H448" s="24"/>
      <c r="I448" s="98"/>
      <c r="J448" s="24"/>
      <c r="K448" s="24"/>
      <c r="L448" s="24"/>
      <c r="M448" s="24"/>
      <c r="N448" s="24"/>
      <c r="O448" s="24"/>
      <c r="P448" s="24"/>
      <c r="Q448" s="24"/>
      <c r="R448" s="24"/>
      <c r="S448" s="24"/>
      <c r="T448" s="24"/>
      <c r="U448" s="24"/>
      <c r="V448" s="24"/>
      <c r="W448" s="24"/>
      <c r="X448" s="24"/>
      <c r="Y448" s="24"/>
      <c r="Z448" s="24"/>
      <c r="AA448" s="24"/>
      <c r="AB448" s="24"/>
      <c r="AC448" s="24"/>
      <c r="AD448" s="639"/>
      <c r="AE448" s="639"/>
      <c r="AF448" s="639"/>
      <c r="AG448" s="639"/>
      <c r="AH448" s="639"/>
      <c r="AI448" s="639"/>
      <c r="AJ448" s="639"/>
      <c r="AK448" s="639"/>
      <c r="AL448" s="639"/>
      <c r="AM448" s="639"/>
      <c r="AN448" s="639"/>
      <c r="AO448" s="639"/>
      <c r="AP448" s="639"/>
      <c r="AQ448" s="639"/>
      <c r="AR448" s="639"/>
      <c r="AS448" s="639"/>
      <c r="AT448" s="639"/>
      <c r="AU448" s="639"/>
      <c r="AV448" s="639"/>
    </row>
    <row r="449" spans="1:48" ht="24.75" customHeight="1">
      <c r="A449" s="359"/>
      <c r="B449" s="359"/>
      <c r="C449" s="359"/>
      <c r="D449" s="359"/>
      <c r="E449" s="359"/>
      <c r="F449" s="359"/>
      <c r="G449" s="359"/>
      <c r="H449" s="24"/>
      <c r="I449" s="98"/>
      <c r="J449" s="24"/>
      <c r="K449" s="24"/>
      <c r="L449" s="24"/>
      <c r="M449" s="24"/>
      <c r="N449" s="24"/>
      <c r="O449" s="24"/>
      <c r="P449" s="24"/>
      <c r="Q449" s="24"/>
      <c r="R449" s="24"/>
      <c r="S449" s="24"/>
      <c r="T449" s="24"/>
      <c r="U449" s="24"/>
      <c r="V449" s="24"/>
      <c r="W449" s="24"/>
      <c r="X449" s="24"/>
      <c r="Y449" s="24"/>
      <c r="Z449" s="24"/>
      <c r="AA449" s="24"/>
      <c r="AB449" s="24"/>
      <c r="AC449" s="24"/>
      <c r="AD449" s="639"/>
      <c r="AE449" s="639"/>
      <c r="AF449" s="639"/>
      <c r="AG449" s="639"/>
      <c r="AH449" s="639"/>
      <c r="AI449" s="639"/>
      <c r="AJ449" s="639"/>
      <c r="AK449" s="639"/>
      <c r="AL449" s="639"/>
      <c r="AM449" s="639"/>
      <c r="AN449" s="639"/>
      <c r="AO449" s="639"/>
      <c r="AP449" s="639"/>
      <c r="AQ449" s="639"/>
      <c r="AR449" s="639"/>
      <c r="AS449" s="639"/>
      <c r="AT449" s="639"/>
      <c r="AU449" s="639"/>
      <c r="AV449" s="639"/>
    </row>
    <row r="450" spans="1:48" ht="24.75" customHeight="1">
      <c r="A450" s="359"/>
      <c r="B450" s="359"/>
      <c r="C450" s="359"/>
      <c r="D450" s="359"/>
      <c r="E450" s="359"/>
      <c r="F450" s="359"/>
      <c r="G450" s="359"/>
      <c r="H450" s="24"/>
      <c r="I450" s="98"/>
      <c r="J450" s="24"/>
      <c r="K450" s="24"/>
      <c r="L450" s="24"/>
      <c r="M450" s="24"/>
      <c r="N450" s="24"/>
      <c r="O450" s="24"/>
      <c r="P450" s="24"/>
      <c r="Q450" s="24"/>
      <c r="R450" s="24"/>
      <c r="S450" s="24"/>
      <c r="T450" s="24"/>
      <c r="U450" s="24"/>
      <c r="V450" s="24"/>
      <c r="W450" s="24"/>
      <c r="X450" s="24"/>
      <c r="Y450" s="24"/>
      <c r="Z450" s="24"/>
      <c r="AA450" s="24"/>
      <c r="AB450" s="24"/>
      <c r="AC450" s="24"/>
      <c r="AD450" s="639"/>
      <c r="AE450" s="639"/>
      <c r="AF450" s="639"/>
      <c r="AG450" s="639"/>
      <c r="AH450" s="639"/>
      <c r="AI450" s="639"/>
      <c r="AJ450" s="639"/>
      <c r="AK450" s="639"/>
      <c r="AL450" s="639"/>
      <c r="AM450" s="639"/>
      <c r="AN450" s="639"/>
      <c r="AO450" s="639"/>
      <c r="AP450" s="639"/>
      <c r="AQ450" s="639"/>
      <c r="AR450" s="639"/>
      <c r="AS450" s="639"/>
      <c r="AT450" s="639"/>
      <c r="AU450" s="639"/>
      <c r="AV450" s="639"/>
    </row>
    <row r="451" spans="1:48" ht="24.75" customHeight="1">
      <c r="A451" s="359"/>
      <c r="B451" s="359"/>
      <c r="C451" s="359"/>
      <c r="D451" s="359"/>
      <c r="E451" s="359"/>
      <c r="F451" s="359"/>
      <c r="G451" s="359"/>
      <c r="H451" s="24"/>
      <c r="I451" s="98"/>
      <c r="J451" s="24"/>
      <c r="K451" s="24"/>
      <c r="L451" s="24"/>
      <c r="M451" s="24"/>
      <c r="N451" s="24"/>
      <c r="O451" s="24"/>
      <c r="P451" s="24"/>
      <c r="Q451" s="24"/>
      <c r="R451" s="24"/>
      <c r="S451" s="24"/>
      <c r="T451" s="24"/>
      <c r="U451" s="24"/>
      <c r="V451" s="24"/>
      <c r="W451" s="24"/>
      <c r="X451" s="24"/>
      <c r="Y451" s="24"/>
      <c r="Z451" s="24"/>
      <c r="AA451" s="24"/>
      <c r="AB451" s="24"/>
      <c r="AC451" s="24"/>
      <c r="AD451" s="639"/>
      <c r="AE451" s="639"/>
      <c r="AF451" s="639"/>
      <c r="AG451" s="639"/>
      <c r="AH451" s="639"/>
      <c r="AI451" s="639"/>
      <c r="AJ451" s="639"/>
      <c r="AK451" s="639"/>
      <c r="AL451" s="639"/>
      <c r="AM451" s="639"/>
      <c r="AN451" s="639"/>
      <c r="AO451" s="639"/>
      <c r="AP451" s="639"/>
      <c r="AQ451" s="639"/>
      <c r="AR451" s="639"/>
      <c r="AS451" s="639"/>
      <c r="AT451" s="639"/>
      <c r="AU451" s="639"/>
      <c r="AV451" s="639"/>
    </row>
    <row r="452" spans="1:48" ht="24.75" customHeight="1">
      <c r="A452" s="359"/>
      <c r="B452" s="359"/>
      <c r="C452" s="359"/>
      <c r="D452" s="359"/>
      <c r="E452" s="359"/>
      <c r="F452" s="359"/>
      <c r="G452" s="359"/>
      <c r="H452" s="24"/>
      <c r="I452" s="98"/>
      <c r="J452" s="24"/>
      <c r="K452" s="24"/>
      <c r="L452" s="24"/>
      <c r="M452" s="24"/>
      <c r="N452" s="24"/>
      <c r="O452" s="24"/>
      <c r="P452" s="24"/>
      <c r="Q452" s="24"/>
      <c r="R452" s="24"/>
      <c r="S452" s="24"/>
      <c r="T452" s="24"/>
      <c r="U452" s="24"/>
      <c r="V452" s="24"/>
      <c r="W452" s="24"/>
      <c r="X452" s="24"/>
      <c r="Y452" s="24"/>
      <c r="Z452" s="24"/>
      <c r="AA452" s="24"/>
      <c r="AB452" s="24"/>
      <c r="AC452" s="24"/>
      <c r="AD452" s="639"/>
      <c r="AE452" s="639"/>
      <c r="AF452" s="639"/>
      <c r="AG452" s="639"/>
      <c r="AH452" s="639"/>
      <c r="AI452" s="639"/>
      <c r="AJ452" s="639"/>
      <c r="AK452" s="639"/>
      <c r="AL452" s="639"/>
      <c r="AM452" s="639"/>
      <c r="AN452" s="639"/>
      <c r="AO452" s="639"/>
      <c r="AP452" s="639"/>
      <c r="AQ452" s="639"/>
      <c r="AR452" s="639"/>
      <c r="AS452" s="639"/>
      <c r="AT452" s="639"/>
      <c r="AU452" s="639"/>
      <c r="AV452" s="639"/>
    </row>
    <row r="453" spans="1:48" ht="24.75" customHeight="1">
      <c r="A453" s="359"/>
      <c r="B453" s="359"/>
      <c r="C453" s="359"/>
      <c r="D453" s="359"/>
      <c r="E453" s="359"/>
      <c r="F453" s="359"/>
      <c r="G453" s="359"/>
      <c r="H453" s="24"/>
      <c r="I453" s="98"/>
      <c r="J453" s="24"/>
      <c r="K453" s="24"/>
      <c r="L453" s="24"/>
      <c r="M453" s="24"/>
      <c r="N453" s="24"/>
      <c r="O453" s="24"/>
      <c r="P453" s="24"/>
      <c r="Q453" s="24"/>
      <c r="R453" s="24"/>
      <c r="S453" s="24"/>
      <c r="T453" s="24"/>
      <c r="U453" s="24"/>
      <c r="V453" s="24"/>
      <c r="W453" s="24"/>
      <c r="X453" s="24"/>
      <c r="Y453" s="24"/>
      <c r="Z453" s="24"/>
      <c r="AA453" s="24"/>
      <c r="AB453" s="24"/>
      <c r="AC453" s="24"/>
      <c r="AD453" s="639"/>
      <c r="AE453" s="639"/>
      <c r="AF453" s="639"/>
      <c r="AG453" s="639"/>
      <c r="AH453" s="639"/>
      <c r="AI453" s="639"/>
      <c r="AJ453" s="639"/>
      <c r="AK453" s="639"/>
      <c r="AL453" s="639"/>
      <c r="AM453" s="639"/>
      <c r="AN453" s="639"/>
      <c r="AO453" s="639"/>
      <c r="AP453" s="639"/>
      <c r="AQ453" s="639"/>
      <c r="AR453" s="639"/>
      <c r="AS453" s="639"/>
      <c r="AT453" s="639"/>
      <c r="AU453" s="639"/>
      <c r="AV453" s="639"/>
    </row>
    <row r="454" spans="1:48" ht="24.75" customHeight="1">
      <c r="A454" s="359"/>
      <c r="B454" s="359"/>
      <c r="C454" s="359"/>
      <c r="D454" s="359"/>
      <c r="E454" s="359"/>
      <c r="F454" s="359"/>
      <c r="G454" s="359"/>
      <c r="H454" s="24"/>
      <c r="I454" s="98"/>
      <c r="J454" s="24"/>
      <c r="K454" s="24"/>
      <c r="L454" s="24"/>
      <c r="M454" s="24"/>
      <c r="N454" s="24"/>
      <c r="O454" s="24"/>
      <c r="P454" s="24"/>
      <c r="Q454" s="24"/>
      <c r="R454" s="24"/>
      <c r="S454" s="24"/>
      <c r="T454" s="24"/>
      <c r="U454" s="24"/>
      <c r="V454" s="24"/>
      <c r="W454" s="24"/>
      <c r="X454" s="24"/>
      <c r="Y454" s="24"/>
      <c r="Z454" s="24"/>
      <c r="AA454" s="24"/>
      <c r="AB454" s="24"/>
      <c r="AC454" s="24"/>
      <c r="AD454" s="639"/>
      <c r="AE454" s="639"/>
      <c r="AF454" s="639"/>
      <c r="AG454" s="639"/>
      <c r="AH454" s="639"/>
      <c r="AI454" s="639"/>
      <c r="AJ454" s="639"/>
      <c r="AK454" s="639"/>
      <c r="AL454" s="639"/>
      <c r="AM454" s="639"/>
      <c r="AN454" s="639"/>
      <c r="AO454" s="639"/>
      <c r="AP454" s="639"/>
      <c r="AQ454" s="639"/>
      <c r="AR454" s="639"/>
      <c r="AS454" s="639"/>
      <c r="AT454" s="639"/>
      <c r="AU454" s="639"/>
      <c r="AV454" s="639"/>
    </row>
    <row r="455" spans="1:48" ht="24.75" customHeight="1">
      <c r="A455" s="359"/>
      <c r="B455" s="359"/>
      <c r="C455" s="359"/>
      <c r="D455" s="359"/>
      <c r="E455" s="359"/>
      <c r="F455" s="359"/>
      <c r="G455" s="359"/>
      <c r="H455" s="24"/>
      <c r="I455" s="98"/>
      <c r="J455" s="24"/>
      <c r="K455" s="24"/>
      <c r="L455" s="24"/>
      <c r="M455" s="24"/>
      <c r="N455" s="24"/>
      <c r="O455" s="24"/>
      <c r="P455" s="24"/>
      <c r="Q455" s="24"/>
      <c r="R455" s="24"/>
      <c r="S455" s="24"/>
      <c r="T455" s="24"/>
      <c r="U455" s="24"/>
      <c r="V455" s="24"/>
      <c r="W455" s="24"/>
      <c r="X455" s="24"/>
      <c r="Y455" s="24"/>
      <c r="Z455" s="24"/>
      <c r="AA455" s="24"/>
      <c r="AB455" s="24"/>
      <c r="AC455" s="24"/>
      <c r="AD455" s="639"/>
      <c r="AE455" s="639"/>
      <c r="AF455" s="639"/>
      <c r="AG455" s="639"/>
      <c r="AH455" s="639"/>
      <c r="AI455" s="639"/>
      <c r="AJ455" s="639"/>
      <c r="AK455" s="639"/>
      <c r="AL455" s="639"/>
      <c r="AM455" s="639"/>
      <c r="AN455" s="639"/>
      <c r="AO455" s="639"/>
      <c r="AP455" s="639"/>
      <c r="AQ455" s="639"/>
      <c r="AR455" s="639"/>
      <c r="AS455" s="639"/>
      <c r="AT455" s="639"/>
      <c r="AU455" s="639"/>
      <c r="AV455" s="639"/>
    </row>
    <row r="456" spans="1:48" ht="24.75" customHeight="1">
      <c r="A456" s="359"/>
      <c r="B456" s="359"/>
      <c r="C456" s="359"/>
      <c r="D456" s="359"/>
      <c r="E456" s="359"/>
      <c r="F456" s="359"/>
      <c r="G456" s="359"/>
      <c r="H456" s="24"/>
      <c r="I456" s="98"/>
      <c r="J456" s="24"/>
      <c r="K456" s="24"/>
      <c r="L456" s="24"/>
      <c r="M456" s="24"/>
      <c r="N456" s="24"/>
      <c r="O456" s="24"/>
      <c r="P456" s="24"/>
      <c r="Q456" s="24"/>
      <c r="R456" s="24"/>
      <c r="S456" s="24"/>
      <c r="T456" s="24"/>
      <c r="U456" s="24"/>
      <c r="V456" s="24"/>
      <c r="W456" s="24"/>
      <c r="X456" s="24"/>
      <c r="Y456" s="24"/>
      <c r="Z456" s="24"/>
      <c r="AA456" s="24"/>
      <c r="AB456" s="24"/>
      <c r="AC456" s="24"/>
      <c r="AD456" s="639"/>
      <c r="AE456" s="639"/>
      <c r="AF456" s="639"/>
      <c r="AG456" s="639"/>
      <c r="AH456" s="639"/>
      <c r="AI456" s="639"/>
      <c r="AJ456" s="639"/>
      <c r="AK456" s="639"/>
      <c r="AL456" s="639"/>
      <c r="AM456" s="639"/>
      <c r="AN456" s="639"/>
      <c r="AO456" s="639"/>
      <c r="AP456" s="639"/>
      <c r="AQ456" s="639"/>
      <c r="AR456" s="639"/>
      <c r="AS456" s="639"/>
      <c r="AT456" s="639"/>
      <c r="AU456" s="639"/>
      <c r="AV456" s="639"/>
    </row>
    <row r="457" spans="1:48" ht="24.75" customHeight="1">
      <c r="A457" s="359"/>
      <c r="B457" s="359"/>
      <c r="C457" s="359"/>
      <c r="D457" s="359"/>
      <c r="E457" s="359"/>
      <c r="F457" s="359"/>
      <c r="G457" s="359"/>
      <c r="H457" s="24"/>
      <c r="I457" s="98"/>
      <c r="J457" s="24"/>
      <c r="K457" s="24"/>
      <c r="L457" s="24"/>
      <c r="M457" s="24"/>
      <c r="N457" s="24"/>
      <c r="O457" s="24"/>
      <c r="P457" s="24"/>
      <c r="Q457" s="24"/>
      <c r="R457" s="24"/>
      <c r="S457" s="24"/>
      <c r="T457" s="24"/>
      <c r="U457" s="24"/>
      <c r="V457" s="24"/>
      <c r="W457" s="24"/>
      <c r="X457" s="24"/>
      <c r="Y457" s="24"/>
      <c r="Z457" s="24"/>
      <c r="AA457" s="24"/>
      <c r="AB457" s="24"/>
      <c r="AC457" s="24"/>
      <c r="AD457" s="639"/>
      <c r="AE457" s="639"/>
      <c r="AF457" s="639"/>
      <c r="AG457" s="639"/>
      <c r="AH457" s="639"/>
      <c r="AI457" s="639"/>
      <c r="AJ457" s="639"/>
      <c r="AK457" s="639"/>
      <c r="AL457" s="639"/>
      <c r="AM457" s="639"/>
      <c r="AN457" s="639"/>
      <c r="AO457" s="639"/>
      <c r="AP457" s="639"/>
      <c r="AQ457" s="639"/>
      <c r="AR457" s="639"/>
      <c r="AS457" s="639"/>
      <c r="AT457" s="639"/>
      <c r="AU457" s="639"/>
      <c r="AV457" s="639"/>
    </row>
    <row r="458" spans="1:48" ht="24.75" customHeight="1">
      <c r="A458" s="359"/>
      <c r="B458" s="359"/>
      <c r="C458" s="359"/>
      <c r="D458" s="359"/>
      <c r="E458" s="359"/>
      <c r="F458" s="359"/>
      <c r="G458" s="359"/>
      <c r="H458" s="24"/>
      <c r="I458" s="98"/>
      <c r="J458" s="24"/>
      <c r="K458" s="24"/>
      <c r="L458" s="24"/>
      <c r="M458" s="24"/>
      <c r="N458" s="24"/>
      <c r="O458" s="24"/>
      <c r="P458" s="24"/>
      <c r="Q458" s="24"/>
      <c r="R458" s="24"/>
      <c r="S458" s="24"/>
      <c r="T458" s="24"/>
      <c r="U458" s="24"/>
      <c r="V458" s="24"/>
      <c r="W458" s="24"/>
      <c r="X458" s="24"/>
      <c r="Y458" s="24"/>
      <c r="Z458" s="24"/>
      <c r="AA458" s="24"/>
      <c r="AB458" s="24"/>
      <c r="AC458" s="24"/>
      <c r="AD458" s="639"/>
      <c r="AE458" s="639"/>
      <c r="AF458" s="639"/>
      <c r="AG458" s="639"/>
      <c r="AH458" s="639"/>
      <c r="AI458" s="639"/>
      <c r="AJ458" s="639"/>
      <c r="AK458" s="639"/>
      <c r="AL458" s="639"/>
      <c r="AM458" s="639"/>
      <c r="AN458" s="639"/>
      <c r="AO458" s="639"/>
      <c r="AP458" s="639"/>
      <c r="AQ458" s="639"/>
      <c r="AR458" s="639"/>
      <c r="AS458" s="639"/>
      <c r="AT458" s="639"/>
      <c r="AU458" s="639"/>
      <c r="AV458" s="639"/>
    </row>
    <row r="459" spans="1:48" ht="24.75" customHeight="1">
      <c r="A459" s="359"/>
      <c r="B459" s="359"/>
      <c r="C459" s="359"/>
      <c r="D459" s="359"/>
      <c r="E459" s="359"/>
      <c r="F459" s="359"/>
      <c r="G459" s="359"/>
      <c r="H459" s="24"/>
      <c r="I459" s="98"/>
      <c r="J459" s="24"/>
      <c r="K459" s="24"/>
      <c r="L459" s="24"/>
      <c r="M459" s="24"/>
      <c r="N459" s="24"/>
      <c r="O459" s="24"/>
      <c r="P459" s="24"/>
      <c r="Q459" s="24"/>
      <c r="R459" s="24"/>
      <c r="S459" s="24"/>
      <c r="T459" s="24"/>
      <c r="U459" s="24"/>
      <c r="V459" s="24"/>
      <c r="W459" s="24"/>
      <c r="X459" s="24"/>
      <c r="Y459" s="24"/>
      <c r="Z459" s="24"/>
      <c r="AA459" s="24"/>
      <c r="AB459" s="24"/>
      <c r="AC459" s="24"/>
      <c r="AD459" s="639"/>
      <c r="AE459" s="639"/>
      <c r="AF459" s="639"/>
      <c r="AG459" s="639"/>
      <c r="AH459" s="639"/>
      <c r="AI459" s="639"/>
      <c r="AJ459" s="639"/>
      <c r="AK459" s="639"/>
      <c r="AL459" s="639"/>
      <c r="AM459" s="639"/>
      <c r="AN459" s="639"/>
      <c r="AO459" s="639"/>
      <c r="AP459" s="639"/>
      <c r="AQ459" s="639"/>
      <c r="AR459" s="639"/>
      <c r="AS459" s="639"/>
      <c r="AT459" s="639"/>
      <c r="AU459" s="639"/>
      <c r="AV459" s="639"/>
    </row>
    <row r="460" spans="1:48" ht="24.75" customHeight="1">
      <c r="A460" s="359"/>
      <c r="B460" s="359"/>
      <c r="C460" s="359"/>
      <c r="D460" s="359"/>
      <c r="E460" s="359"/>
      <c r="F460" s="359"/>
      <c r="G460" s="359"/>
      <c r="H460" s="24"/>
      <c r="I460" s="98"/>
      <c r="J460" s="24"/>
      <c r="K460" s="24"/>
      <c r="L460" s="24"/>
      <c r="M460" s="24"/>
      <c r="N460" s="24"/>
      <c r="O460" s="24"/>
      <c r="P460" s="24"/>
      <c r="Q460" s="24"/>
      <c r="R460" s="24"/>
      <c r="S460" s="24"/>
      <c r="T460" s="24"/>
      <c r="U460" s="24"/>
      <c r="V460" s="24"/>
      <c r="W460" s="24"/>
      <c r="X460" s="24"/>
      <c r="Y460" s="24"/>
      <c r="Z460" s="24"/>
      <c r="AA460" s="24"/>
      <c r="AB460" s="24"/>
      <c r="AC460" s="24"/>
      <c r="AD460" s="639"/>
      <c r="AE460" s="639"/>
      <c r="AF460" s="639"/>
      <c r="AG460" s="639"/>
      <c r="AH460" s="639"/>
      <c r="AI460" s="639"/>
      <c r="AJ460" s="639"/>
      <c r="AK460" s="639"/>
      <c r="AL460" s="639"/>
      <c r="AM460" s="639"/>
      <c r="AN460" s="639"/>
      <c r="AO460" s="639"/>
      <c r="AP460" s="639"/>
      <c r="AQ460" s="639"/>
      <c r="AR460" s="639"/>
      <c r="AS460" s="639"/>
      <c r="AT460" s="639"/>
      <c r="AU460" s="639"/>
      <c r="AV460" s="639"/>
    </row>
    <row r="461" spans="1:48" ht="24.75" customHeight="1">
      <c r="A461" s="359"/>
      <c r="B461" s="359"/>
      <c r="C461" s="359"/>
      <c r="D461" s="359"/>
      <c r="E461" s="359"/>
      <c r="F461" s="359"/>
      <c r="G461" s="359"/>
      <c r="H461" s="24"/>
      <c r="I461" s="98"/>
      <c r="J461" s="24"/>
      <c r="K461" s="24"/>
      <c r="L461" s="24"/>
      <c r="M461" s="24"/>
      <c r="N461" s="24"/>
      <c r="O461" s="24"/>
      <c r="P461" s="24"/>
      <c r="Q461" s="24"/>
      <c r="R461" s="24"/>
      <c r="S461" s="24"/>
      <c r="T461" s="24"/>
      <c r="U461" s="24"/>
      <c r="V461" s="24"/>
      <c r="W461" s="24"/>
      <c r="X461" s="24"/>
      <c r="Y461" s="24"/>
      <c r="Z461" s="24"/>
      <c r="AA461" s="24"/>
      <c r="AB461" s="24"/>
      <c r="AC461" s="24"/>
      <c r="AD461" s="639"/>
      <c r="AE461" s="639"/>
      <c r="AF461" s="639"/>
      <c r="AG461" s="639"/>
      <c r="AH461" s="639"/>
      <c r="AI461" s="639"/>
      <c r="AJ461" s="639"/>
      <c r="AK461" s="639"/>
      <c r="AL461" s="639"/>
      <c r="AM461" s="639"/>
      <c r="AN461" s="639"/>
      <c r="AO461" s="639"/>
      <c r="AP461" s="639"/>
      <c r="AQ461" s="639"/>
      <c r="AR461" s="639"/>
      <c r="AS461" s="639"/>
      <c r="AT461" s="639"/>
      <c r="AU461" s="639"/>
      <c r="AV461" s="639"/>
    </row>
    <row r="462" spans="1:48" ht="24.75" customHeight="1">
      <c r="A462" s="359"/>
      <c r="B462" s="359"/>
      <c r="C462" s="359"/>
      <c r="D462" s="359"/>
      <c r="E462" s="359"/>
      <c r="F462" s="359"/>
      <c r="G462" s="359"/>
      <c r="H462" s="24"/>
      <c r="I462" s="98"/>
      <c r="J462" s="24"/>
      <c r="K462" s="24"/>
      <c r="L462" s="24"/>
      <c r="M462" s="24"/>
      <c r="N462" s="24"/>
      <c r="O462" s="24"/>
      <c r="P462" s="24"/>
      <c r="Q462" s="24"/>
      <c r="R462" s="24"/>
      <c r="S462" s="24"/>
      <c r="T462" s="24"/>
      <c r="U462" s="24"/>
      <c r="V462" s="24"/>
      <c r="W462" s="24"/>
      <c r="X462" s="24"/>
      <c r="Y462" s="24"/>
      <c r="Z462" s="24"/>
      <c r="AA462" s="24"/>
      <c r="AB462" s="24"/>
      <c r="AC462" s="24"/>
      <c r="AD462" s="639"/>
      <c r="AE462" s="639"/>
      <c r="AF462" s="639"/>
      <c r="AG462" s="639"/>
      <c r="AH462" s="639"/>
      <c r="AI462" s="639"/>
      <c r="AJ462" s="639"/>
      <c r="AK462" s="639"/>
      <c r="AL462" s="639"/>
      <c r="AM462" s="639"/>
      <c r="AN462" s="639"/>
      <c r="AO462" s="639"/>
      <c r="AP462" s="639"/>
      <c r="AQ462" s="639"/>
      <c r="AR462" s="639"/>
      <c r="AS462" s="639"/>
      <c r="AT462" s="639"/>
      <c r="AU462" s="639"/>
      <c r="AV462" s="639"/>
    </row>
    <row r="463" spans="1:48" ht="24.75" customHeight="1">
      <c r="A463" s="359"/>
      <c r="B463" s="359"/>
      <c r="C463" s="359"/>
      <c r="D463" s="359"/>
      <c r="E463" s="359"/>
      <c r="F463" s="359"/>
      <c r="G463" s="359"/>
      <c r="H463" s="24"/>
      <c r="I463" s="98"/>
      <c r="J463" s="24"/>
      <c r="K463" s="24"/>
      <c r="L463" s="24"/>
      <c r="M463" s="24"/>
      <c r="N463" s="24"/>
      <c r="O463" s="24"/>
      <c r="P463" s="24"/>
      <c r="Q463" s="24"/>
      <c r="R463" s="24"/>
      <c r="S463" s="24"/>
      <c r="T463" s="24"/>
      <c r="U463" s="24"/>
      <c r="V463" s="24"/>
      <c r="W463" s="24"/>
      <c r="X463" s="24"/>
      <c r="Y463" s="24"/>
      <c r="Z463" s="24"/>
      <c r="AA463" s="24"/>
      <c r="AB463" s="24"/>
      <c r="AC463" s="24"/>
      <c r="AD463" s="639"/>
      <c r="AE463" s="639"/>
      <c r="AF463" s="639"/>
      <c r="AG463" s="639"/>
      <c r="AH463" s="639"/>
      <c r="AI463" s="639"/>
      <c r="AJ463" s="639"/>
      <c r="AK463" s="639"/>
      <c r="AL463" s="639"/>
      <c r="AM463" s="639"/>
      <c r="AN463" s="639"/>
      <c r="AO463" s="639"/>
      <c r="AP463" s="639"/>
      <c r="AQ463" s="639"/>
      <c r="AR463" s="639"/>
      <c r="AS463" s="639"/>
      <c r="AT463" s="639"/>
      <c r="AU463" s="639"/>
      <c r="AV463" s="639"/>
    </row>
    <row r="464" spans="1:48" ht="24.75" customHeight="1">
      <c r="A464" s="359"/>
      <c r="B464" s="359"/>
      <c r="C464" s="359"/>
      <c r="D464" s="359"/>
      <c r="E464" s="359"/>
      <c r="F464" s="359"/>
      <c r="G464" s="359"/>
      <c r="H464" s="24"/>
      <c r="I464" s="98"/>
      <c r="J464" s="24"/>
      <c r="K464" s="24"/>
      <c r="L464" s="24"/>
      <c r="M464" s="24"/>
      <c r="N464" s="24"/>
      <c r="O464" s="24"/>
      <c r="P464" s="24"/>
      <c r="Q464" s="24"/>
      <c r="R464" s="24"/>
      <c r="S464" s="24"/>
      <c r="T464" s="24"/>
      <c r="U464" s="24"/>
      <c r="V464" s="24"/>
      <c r="W464" s="24"/>
      <c r="X464" s="24"/>
      <c r="Y464" s="24"/>
      <c r="Z464" s="24"/>
      <c r="AA464" s="24"/>
      <c r="AB464" s="24"/>
      <c r="AC464" s="24"/>
      <c r="AD464" s="639"/>
      <c r="AE464" s="639"/>
      <c r="AF464" s="639"/>
      <c r="AG464" s="639"/>
      <c r="AH464" s="639"/>
      <c r="AI464" s="639"/>
      <c r="AJ464" s="639"/>
      <c r="AK464" s="639"/>
      <c r="AL464" s="639"/>
      <c r="AM464" s="639"/>
      <c r="AN464" s="639"/>
      <c r="AO464" s="639"/>
      <c r="AP464" s="639"/>
      <c r="AQ464" s="639"/>
      <c r="AR464" s="639"/>
      <c r="AS464" s="639"/>
      <c r="AT464" s="639"/>
      <c r="AU464" s="639"/>
      <c r="AV464" s="639"/>
    </row>
    <row r="465" spans="1:48" ht="24.75" customHeight="1">
      <c r="A465" s="359"/>
      <c r="B465" s="359"/>
      <c r="C465" s="359"/>
      <c r="D465" s="359"/>
      <c r="E465" s="359"/>
      <c r="F465" s="359"/>
      <c r="G465" s="359"/>
      <c r="H465" s="24"/>
      <c r="I465" s="98"/>
      <c r="J465" s="24"/>
      <c r="K465" s="24"/>
      <c r="L465" s="24"/>
      <c r="M465" s="24"/>
      <c r="N465" s="24"/>
      <c r="O465" s="24"/>
      <c r="P465" s="24"/>
      <c r="Q465" s="24"/>
      <c r="R465" s="24"/>
      <c r="S465" s="24"/>
      <c r="T465" s="24"/>
      <c r="U465" s="24"/>
      <c r="V465" s="24"/>
      <c r="W465" s="24"/>
      <c r="X465" s="24"/>
      <c r="Y465" s="24"/>
      <c r="Z465" s="24"/>
      <c r="AA465" s="24"/>
      <c r="AB465" s="24"/>
      <c r="AC465" s="24"/>
      <c r="AD465" s="639"/>
      <c r="AE465" s="639"/>
      <c r="AF465" s="639"/>
      <c r="AG465" s="639"/>
      <c r="AH465" s="639"/>
      <c r="AI465" s="639"/>
      <c r="AJ465" s="639"/>
      <c r="AK465" s="639"/>
      <c r="AL465" s="639"/>
      <c r="AM465" s="639"/>
      <c r="AN465" s="639"/>
      <c r="AO465" s="639"/>
      <c r="AP465" s="639"/>
      <c r="AQ465" s="639"/>
      <c r="AR465" s="639"/>
      <c r="AS465" s="639"/>
      <c r="AT465" s="639"/>
      <c r="AU465" s="639"/>
      <c r="AV465" s="639"/>
    </row>
    <row r="466" spans="1:48" ht="24.75" customHeight="1">
      <c r="A466" s="359"/>
      <c r="B466" s="359"/>
      <c r="C466" s="359"/>
      <c r="D466" s="359"/>
      <c r="E466" s="359"/>
      <c r="F466" s="359"/>
      <c r="G466" s="359"/>
      <c r="H466" s="24"/>
      <c r="I466" s="98"/>
      <c r="J466" s="24"/>
      <c r="K466" s="24"/>
      <c r="L466" s="24"/>
      <c r="M466" s="24"/>
      <c r="N466" s="24"/>
      <c r="O466" s="24"/>
      <c r="P466" s="24"/>
      <c r="Q466" s="24"/>
      <c r="R466" s="24"/>
      <c r="S466" s="24"/>
      <c r="T466" s="24"/>
      <c r="U466" s="24"/>
      <c r="V466" s="24"/>
      <c r="W466" s="24"/>
      <c r="X466" s="24"/>
      <c r="Y466" s="24"/>
      <c r="Z466" s="24"/>
      <c r="AA466" s="24"/>
      <c r="AB466" s="24"/>
      <c r="AC466" s="24"/>
      <c r="AD466" s="639"/>
      <c r="AE466" s="639"/>
      <c r="AF466" s="639"/>
      <c r="AG466" s="639"/>
      <c r="AH466" s="639"/>
      <c r="AI466" s="639"/>
      <c r="AJ466" s="639"/>
      <c r="AK466" s="639"/>
      <c r="AL466" s="639"/>
      <c r="AM466" s="639"/>
      <c r="AN466" s="639"/>
      <c r="AO466" s="639"/>
      <c r="AP466" s="639"/>
      <c r="AQ466" s="639"/>
      <c r="AR466" s="639"/>
      <c r="AS466" s="639"/>
      <c r="AT466" s="639"/>
      <c r="AU466" s="639"/>
      <c r="AV466" s="639"/>
    </row>
    <row r="467" spans="1:48" ht="24.75" customHeight="1">
      <c r="A467" s="359"/>
      <c r="B467" s="359"/>
      <c r="C467" s="359"/>
      <c r="D467" s="359"/>
      <c r="E467" s="359"/>
      <c r="F467" s="359"/>
      <c r="G467" s="359"/>
      <c r="H467" s="24"/>
      <c r="I467" s="98"/>
      <c r="J467" s="24"/>
      <c r="K467" s="24"/>
      <c r="L467" s="24"/>
      <c r="M467" s="24"/>
      <c r="N467" s="24"/>
      <c r="O467" s="24"/>
      <c r="P467" s="24"/>
      <c r="Q467" s="24"/>
      <c r="R467" s="24"/>
      <c r="S467" s="24"/>
      <c r="T467" s="24"/>
      <c r="U467" s="24"/>
      <c r="V467" s="24"/>
      <c r="W467" s="24"/>
      <c r="X467" s="24"/>
      <c r="Y467" s="24"/>
      <c r="Z467" s="24"/>
      <c r="AA467" s="24"/>
      <c r="AB467" s="24"/>
      <c r="AC467" s="24"/>
      <c r="AD467" s="639"/>
      <c r="AE467" s="639"/>
      <c r="AF467" s="639"/>
      <c r="AG467" s="639"/>
      <c r="AH467" s="639"/>
      <c r="AI467" s="639"/>
      <c r="AJ467" s="639"/>
      <c r="AK467" s="639"/>
      <c r="AL467" s="639"/>
      <c r="AM467" s="639"/>
      <c r="AN467" s="639"/>
      <c r="AO467" s="639"/>
      <c r="AP467" s="639"/>
      <c r="AQ467" s="639"/>
      <c r="AR467" s="639"/>
      <c r="AS467" s="639"/>
      <c r="AT467" s="639"/>
      <c r="AU467" s="639"/>
      <c r="AV467" s="639"/>
    </row>
    <row r="468" spans="1:48" ht="24.75" customHeight="1">
      <c r="A468" s="359"/>
      <c r="B468" s="359"/>
      <c r="C468" s="359"/>
      <c r="D468" s="359"/>
      <c r="E468" s="359"/>
      <c r="F468" s="359"/>
      <c r="G468" s="359"/>
      <c r="H468" s="24"/>
      <c r="I468" s="98"/>
      <c r="J468" s="24"/>
      <c r="K468" s="24"/>
      <c r="L468" s="24"/>
      <c r="M468" s="24"/>
      <c r="N468" s="24"/>
      <c r="O468" s="24"/>
      <c r="P468" s="24"/>
      <c r="Q468" s="24"/>
      <c r="R468" s="24"/>
      <c r="S468" s="24"/>
      <c r="T468" s="24"/>
      <c r="U468" s="24"/>
      <c r="V468" s="24"/>
      <c r="W468" s="24"/>
      <c r="X468" s="24"/>
      <c r="Y468" s="24"/>
      <c r="Z468" s="24"/>
      <c r="AA468" s="24"/>
      <c r="AB468" s="24"/>
      <c r="AC468" s="24"/>
      <c r="AD468" s="639"/>
      <c r="AE468" s="639"/>
      <c r="AF468" s="639"/>
      <c r="AG468" s="639"/>
      <c r="AH468" s="639"/>
      <c r="AI468" s="639"/>
      <c r="AJ468" s="639"/>
      <c r="AK468" s="639"/>
      <c r="AL468" s="639"/>
      <c r="AM468" s="639"/>
      <c r="AN468" s="639"/>
      <c r="AO468" s="639"/>
      <c r="AP468" s="639"/>
      <c r="AQ468" s="639"/>
      <c r="AR468" s="639"/>
      <c r="AS468" s="639"/>
      <c r="AT468" s="639"/>
      <c r="AU468" s="639"/>
      <c r="AV468" s="639"/>
    </row>
    <row r="469" spans="1:48" ht="24.75" customHeight="1">
      <c r="A469" s="359"/>
      <c r="B469" s="359"/>
      <c r="C469" s="359"/>
      <c r="D469" s="359"/>
      <c r="E469" s="359"/>
      <c r="F469" s="359"/>
      <c r="G469" s="359"/>
      <c r="H469" s="24"/>
      <c r="I469" s="98"/>
      <c r="J469" s="24"/>
      <c r="K469" s="24"/>
      <c r="L469" s="24"/>
      <c r="M469" s="24"/>
      <c r="N469" s="24"/>
      <c r="O469" s="24"/>
      <c r="P469" s="24"/>
      <c r="Q469" s="24"/>
      <c r="R469" s="24"/>
      <c r="S469" s="24"/>
      <c r="T469" s="24"/>
      <c r="U469" s="24"/>
      <c r="V469" s="24"/>
      <c r="W469" s="24"/>
      <c r="X469" s="24"/>
      <c r="Y469" s="24"/>
      <c r="Z469" s="24"/>
      <c r="AA469" s="24"/>
      <c r="AB469" s="24"/>
      <c r="AC469" s="24"/>
      <c r="AD469" s="639"/>
      <c r="AE469" s="639"/>
      <c r="AF469" s="639"/>
      <c r="AG469" s="639"/>
      <c r="AH469" s="639"/>
      <c r="AI469" s="639"/>
      <c r="AJ469" s="639"/>
      <c r="AK469" s="639"/>
      <c r="AL469" s="639"/>
      <c r="AM469" s="639"/>
      <c r="AN469" s="639"/>
      <c r="AO469" s="639"/>
      <c r="AP469" s="639"/>
      <c r="AQ469" s="639"/>
      <c r="AR469" s="639"/>
      <c r="AS469" s="639"/>
      <c r="AT469" s="639"/>
      <c r="AU469" s="639"/>
      <c r="AV469" s="639"/>
    </row>
    <row r="470" spans="1:48" ht="24.75" customHeight="1">
      <c r="A470" s="359"/>
      <c r="B470" s="359"/>
      <c r="C470" s="359"/>
      <c r="D470" s="359"/>
      <c r="E470" s="359"/>
      <c r="F470" s="359"/>
      <c r="G470" s="359"/>
      <c r="H470" s="24"/>
      <c r="I470" s="98"/>
      <c r="J470" s="24"/>
      <c r="K470" s="24"/>
      <c r="L470" s="24"/>
      <c r="M470" s="24"/>
      <c r="N470" s="24"/>
      <c r="O470" s="24"/>
      <c r="P470" s="24"/>
      <c r="Q470" s="24"/>
      <c r="R470" s="24"/>
      <c r="S470" s="24"/>
      <c r="T470" s="24"/>
      <c r="U470" s="24"/>
      <c r="V470" s="24"/>
      <c r="W470" s="24"/>
      <c r="X470" s="24"/>
      <c r="Y470" s="24"/>
      <c r="Z470" s="24"/>
      <c r="AA470" s="24"/>
      <c r="AB470" s="24"/>
      <c r="AC470" s="24"/>
      <c r="AD470" s="639"/>
      <c r="AE470" s="639"/>
      <c r="AF470" s="639"/>
      <c r="AG470" s="639"/>
      <c r="AH470" s="639"/>
      <c r="AI470" s="639"/>
      <c r="AJ470" s="639"/>
      <c r="AK470" s="639"/>
      <c r="AL470" s="639"/>
      <c r="AM470" s="639"/>
      <c r="AN470" s="639"/>
      <c r="AO470" s="639"/>
      <c r="AP470" s="639"/>
      <c r="AQ470" s="639"/>
      <c r="AR470" s="639"/>
      <c r="AS470" s="639"/>
      <c r="AT470" s="639"/>
      <c r="AU470" s="639"/>
      <c r="AV470" s="639"/>
    </row>
    <row r="471" spans="1:48" ht="24.75" customHeight="1">
      <c r="A471" s="359"/>
      <c r="B471" s="359"/>
      <c r="C471" s="359"/>
      <c r="D471" s="359"/>
      <c r="E471" s="359"/>
      <c r="F471" s="359"/>
      <c r="G471" s="359"/>
      <c r="H471" s="24"/>
      <c r="I471" s="98"/>
      <c r="J471" s="24"/>
      <c r="K471" s="24"/>
      <c r="L471" s="24"/>
      <c r="M471" s="24"/>
      <c r="N471" s="24"/>
      <c r="O471" s="24"/>
      <c r="P471" s="24"/>
      <c r="Q471" s="24"/>
      <c r="R471" s="24"/>
      <c r="S471" s="24"/>
      <c r="T471" s="24"/>
      <c r="U471" s="24"/>
      <c r="V471" s="24"/>
      <c r="W471" s="24"/>
      <c r="X471" s="24"/>
      <c r="Y471" s="24"/>
      <c r="Z471" s="24"/>
      <c r="AA471" s="24"/>
      <c r="AB471" s="24"/>
      <c r="AC471" s="24"/>
      <c r="AD471" s="639"/>
      <c r="AE471" s="639"/>
      <c r="AF471" s="639"/>
      <c r="AG471" s="639"/>
      <c r="AH471" s="639"/>
      <c r="AI471" s="639"/>
      <c r="AJ471" s="639"/>
      <c r="AK471" s="639"/>
      <c r="AL471" s="639"/>
      <c r="AM471" s="639"/>
      <c r="AN471" s="639"/>
      <c r="AO471" s="639"/>
      <c r="AP471" s="639"/>
      <c r="AQ471" s="639"/>
      <c r="AR471" s="639"/>
      <c r="AS471" s="639"/>
      <c r="AT471" s="639"/>
      <c r="AU471" s="639"/>
      <c r="AV471" s="639"/>
    </row>
    <row r="472" spans="1:48" ht="24.75" customHeight="1">
      <c r="A472" s="359"/>
      <c r="B472" s="359"/>
      <c r="C472" s="359"/>
      <c r="D472" s="359"/>
      <c r="E472" s="359"/>
      <c r="F472" s="359"/>
      <c r="G472" s="359"/>
      <c r="H472" s="24"/>
      <c r="I472" s="98"/>
      <c r="J472" s="24"/>
      <c r="K472" s="24"/>
      <c r="L472" s="24"/>
      <c r="M472" s="24"/>
      <c r="N472" s="24"/>
      <c r="O472" s="24"/>
      <c r="P472" s="24"/>
      <c r="Q472" s="24"/>
      <c r="R472" s="24"/>
      <c r="S472" s="24"/>
      <c r="T472" s="24"/>
      <c r="U472" s="24"/>
      <c r="V472" s="24"/>
      <c r="W472" s="24"/>
      <c r="X472" s="24"/>
      <c r="Y472" s="24"/>
      <c r="Z472" s="24"/>
      <c r="AA472" s="24"/>
      <c r="AB472" s="24"/>
      <c r="AC472" s="24"/>
      <c r="AD472" s="639"/>
      <c r="AE472" s="639"/>
      <c r="AF472" s="639"/>
      <c r="AG472" s="639"/>
      <c r="AH472" s="639"/>
      <c r="AI472" s="639"/>
      <c r="AJ472" s="639"/>
      <c r="AK472" s="639"/>
      <c r="AL472" s="639"/>
      <c r="AM472" s="639"/>
      <c r="AN472" s="639"/>
      <c r="AO472" s="639"/>
      <c r="AP472" s="639"/>
      <c r="AQ472" s="639"/>
      <c r="AR472" s="639"/>
      <c r="AS472" s="639"/>
      <c r="AT472" s="639"/>
      <c r="AU472" s="639"/>
      <c r="AV472" s="639"/>
    </row>
    <row r="473" spans="1:48" ht="24.75" customHeight="1">
      <c r="A473" s="359"/>
      <c r="B473" s="359"/>
      <c r="C473" s="359"/>
      <c r="D473" s="359"/>
      <c r="E473" s="359"/>
      <c r="F473" s="359"/>
      <c r="G473" s="359"/>
      <c r="H473" s="24"/>
      <c r="I473" s="98"/>
      <c r="J473" s="24"/>
      <c r="K473" s="24"/>
      <c r="L473" s="24"/>
      <c r="M473" s="24"/>
      <c r="N473" s="24"/>
      <c r="O473" s="24"/>
      <c r="P473" s="24"/>
      <c r="Q473" s="24"/>
      <c r="R473" s="24"/>
      <c r="S473" s="24"/>
      <c r="T473" s="24"/>
      <c r="U473" s="24"/>
      <c r="V473" s="24"/>
      <c r="W473" s="24"/>
      <c r="X473" s="24"/>
      <c r="Y473" s="24"/>
      <c r="Z473" s="24"/>
      <c r="AA473" s="24"/>
      <c r="AB473" s="24"/>
      <c r="AC473" s="24"/>
      <c r="AD473" s="639"/>
      <c r="AE473" s="639"/>
      <c r="AF473" s="639"/>
      <c r="AG473" s="639"/>
      <c r="AH473" s="639"/>
      <c r="AI473" s="639"/>
      <c r="AJ473" s="639"/>
      <c r="AK473" s="639"/>
      <c r="AL473" s="639"/>
      <c r="AM473" s="639"/>
      <c r="AN473" s="639"/>
      <c r="AO473" s="639"/>
      <c r="AP473" s="639"/>
      <c r="AQ473" s="639"/>
      <c r="AR473" s="639"/>
      <c r="AS473" s="639"/>
      <c r="AT473" s="639"/>
      <c r="AU473" s="639"/>
      <c r="AV473" s="639"/>
    </row>
    <row r="474" spans="1:48" ht="24.75" customHeight="1">
      <c r="A474" s="359"/>
      <c r="B474" s="359"/>
      <c r="C474" s="359"/>
      <c r="D474" s="359"/>
      <c r="E474" s="359"/>
      <c r="F474" s="359"/>
      <c r="G474" s="359"/>
      <c r="H474" s="24"/>
      <c r="I474" s="98"/>
      <c r="J474" s="24"/>
      <c r="K474" s="24"/>
      <c r="L474" s="24"/>
      <c r="M474" s="24"/>
      <c r="N474" s="24"/>
      <c r="O474" s="24"/>
      <c r="P474" s="24"/>
      <c r="Q474" s="24"/>
      <c r="R474" s="24"/>
      <c r="S474" s="24"/>
      <c r="T474" s="24"/>
      <c r="U474" s="24"/>
      <c r="V474" s="24"/>
      <c r="W474" s="24"/>
      <c r="X474" s="24"/>
      <c r="Y474" s="24"/>
      <c r="Z474" s="24"/>
      <c r="AA474" s="24"/>
      <c r="AB474" s="24"/>
      <c r="AC474" s="24"/>
      <c r="AD474" s="639"/>
      <c r="AE474" s="639"/>
      <c r="AF474" s="639"/>
      <c r="AG474" s="639"/>
      <c r="AH474" s="639"/>
      <c r="AI474" s="639"/>
      <c r="AJ474" s="639"/>
      <c r="AK474" s="639"/>
      <c r="AL474" s="639"/>
      <c r="AM474" s="639"/>
      <c r="AN474" s="639"/>
      <c r="AO474" s="639"/>
      <c r="AP474" s="639"/>
      <c r="AQ474" s="639"/>
      <c r="AR474" s="639"/>
      <c r="AS474" s="639"/>
      <c r="AT474" s="639"/>
      <c r="AU474" s="639"/>
      <c r="AV474" s="639"/>
    </row>
    <row r="475" spans="1:48" ht="24.75" customHeight="1">
      <c r="A475" s="359"/>
      <c r="B475" s="359"/>
      <c r="C475" s="359"/>
      <c r="D475" s="359"/>
      <c r="E475" s="359"/>
      <c r="F475" s="359"/>
      <c r="G475" s="359"/>
      <c r="H475" s="24"/>
      <c r="I475" s="98"/>
      <c r="J475" s="24"/>
      <c r="K475" s="24"/>
      <c r="L475" s="24"/>
      <c r="M475" s="24"/>
      <c r="N475" s="24"/>
      <c r="O475" s="24"/>
      <c r="P475" s="24"/>
      <c r="Q475" s="24"/>
      <c r="R475" s="24"/>
      <c r="S475" s="24"/>
      <c r="T475" s="24"/>
      <c r="U475" s="24"/>
      <c r="V475" s="24"/>
      <c r="W475" s="24"/>
      <c r="X475" s="24"/>
      <c r="Y475" s="24"/>
      <c r="Z475" s="24"/>
      <c r="AA475" s="24"/>
      <c r="AB475" s="24"/>
      <c r="AC475" s="24"/>
      <c r="AD475" s="639"/>
      <c r="AE475" s="639"/>
      <c r="AF475" s="639"/>
      <c r="AG475" s="639"/>
      <c r="AH475" s="639"/>
      <c r="AI475" s="639"/>
      <c r="AJ475" s="639"/>
      <c r="AK475" s="639"/>
      <c r="AL475" s="639"/>
      <c r="AM475" s="639"/>
      <c r="AN475" s="639"/>
      <c r="AO475" s="639"/>
      <c r="AP475" s="639"/>
      <c r="AQ475" s="639"/>
      <c r="AR475" s="639"/>
      <c r="AS475" s="639"/>
      <c r="AT475" s="639"/>
      <c r="AU475" s="639"/>
      <c r="AV475" s="639"/>
    </row>
    <row r="476" spans="1:48" ht="24.75" customHeight="1">
      <c r="A476" s="359"/>
      <c r="B476" s="359"/>
      <c r="C476" s="359"/>
      <c r="D476" s="359"/>
      <c r="E476" s="359"/>
      <c r="F476" s="359"/>
      <c r="G476" s="359"/>
      <c r="H476" s="24"/>
      <c r="I476" s="98"/>
      <c r="J476" s="24"/>
      <c r="K476" s="24"/>
      <c r="L476" s="24"/>
      <c r="M476" s="24"/>
      <c r="N476" s="24"/>
      <c r="O476" s="24"/>
      <c r="P476" s="24"/>
      <c r="Q476" s="24"/>
      <c r="R476" s="24"/>
      <c r="S476" s="24"/>
      <c r="T476" s="24"/>
      <c r="U476" s="24"/>
      <c r="V476" s="24"/>
      <c r="W476" s="24"/>
      <c r="X476" s="24"/>
      <c r="Y476" s="24"/>
      <c r="Z476" s="24"/>
      <c r="AA476" s="24"/>
      <c r="AB476" s="24"/>
      <c r="AC476" s="24"/>
      <c r="AD476" s="639"/>
      <c r="AE476" s="639"/>
      <c r="AF476" s="639"/>
      <c r="AG476" s="639"/>
      <c r="AH476" s="639"/>
      <c r="AI476" s="639"/>
      <c r="AJ476" s="639"/>
      <c r="AK476" s="639"/>
      <c r="AL476" s="639"/>
      <c r="AM476" s="639"/>
      <c r="AN476" s="639"/>
      <c r="AO476" s="639"/>
      <c r="AP476" s="639"/>
      <c r="AQ476" s="639"/>
      <c r="AR476" s="639"/>
      <c r="AS476" s="639"/>
      <c r="AT476" s="639"/>
      <c r="AU476" s="639"/>
      <c r="AV476" s="639"/>
    </row>
    <row r="477" spans="1:48" ht="24.75" customHeight="1">
      <c r="A477" s="359"/>
      <c r="B477" s="359"/>
      <c r="C477" s="359"/>
      <c r="D477" s="359"/>
      <c r="E477" s="359"/>
      <c r="F477" s="359"/>
      <c r="G477" s="359"/>
      <c r="H477" s="24"/>
      <c r="I477" s="98"/>
      <c r="J477" s="24"/>
      <c r="K477" s="24"/>
      <c r="L477" s="24"/>
      <c r="M477" s="24"/>
      <c r="N477" s="24"/>
      <c r="O477" s="24"/>
      <c r="P477" s="24"/>
      <c r="Q477" s="24"/>
      <c r="R477" s="24"/>
      <c r="S477" s="24"/>
      <c r="T477" s="24"/>
      <c r="U477" s="24"/>
      <c r="V477" s="24"/>
      <c r="W477" s="24"/>
      <c r="X477" s="24"/>
      <c r="Y477" s="24"/>
      <c r="Z477" s="24"/>
      <c r="AA477" s="24"/>
      <c r="AB477" s="24"/>
      <c r="AC477" s="24"/>
      <c r="AD477" s="639"/>
      <c r="AE477" s="639"/>
      <c r="AF477" s="639"/>
      <c r="AG477" s="639"/>
      <c r="AH477" s="639"/>
      <c r="AI477" s="639"/>
      <c r="AJ477" s="639"/>
      <c r="AK477" s="639"/>
      <c r="AL477" s="639"/>
      <c r="AM477" s="639"/>
      <c r="AN477" s="639"/>
      <c r="AO477" s="639"/>
      <c r="AP477" s="639"/>
      <c r="AQ477" s="639"/>
      <c r="AR477" s="639"/>
      <c r="AS477" s="639"/>
      <c r="AT477" s="639"/>
      <c r="AU477" s="639"/>
      <c r="AV477" s="639"/>
    </row>
    <row r="478" spans="1:48" ht="24.75" customHeight="1">
      <c r="A478" s="359"/>
      <c r="B478" s="359"/>
      <c r="C478" s="359"/>
      <c r="D478" s="359"/>
      <c r="E478" s="359"/>
      <c r="F478" s="359"/>
      <c r="G478" s="359"/>
      <c r="H478" s="24"/>
      <c r="I478" s="98"/>
      <c r="J478" s="24"/>
      <c r="K478" s="24"/>
      <c r="L478" s="24"/>
      <c r="M478" s="24"/>
      <c r="N478" s="24"/>
      <c r="O478" s="24"/>
      <c r="P478" s="24"/>
      <c r="Q478" s="24"/>
      <c r="R478" s="24"/>
      <c r="S478" s="24"/>
      <c r="T478" s="24"/>
      <c r="U478" s="24"/>
      <c r="V478" s="24"/>
      <c r="W478" s="24"/>
      <c r="X478" s="24"/>
      <c r="Y478" s="24"/>
      <c r="Z478" s="24"/>
      <c r="AA478" s="24"/>
      <c r="AB478" s="24"/>
      <c r="AC478" s="24"/>
      <c r="AD478" s="639"/>
      <c r="AE478" s="639"/>
      <c r="AF478" s="639"/>
      <c r="AG478" s="639"/>
      <c r="AH478" s="639"/>
      <c r="AI478" s="639"/>
      <c r="AJ478" s="639"/>
      <c r="AK478" s="639"/>
      <c r="AL478" s="639"/>
      <c r="AM478" s="639"/>
      <c r="AN478" s="639"/>
      <c r="AO478" s="639"/>
      <c r="AP478" s="639"/>
      <c r="AQ478" s="639"/>
      <c r="AR478" s="639"/>
      <c r="AS478" s="639"/>
      <c r="AT478" s="639"/>
      <c r="AU478" s="639"/>
      <c r="AV478" s="639"/>
    </row>
    <row r="479" spans="1:48" ht="24.75" customHeight="1">
      <c r="A479" s="359"/>
      <c r="B479" s="359"/>
      <c r="C479" s="359"/>
      <c r="D479" s="359"/>
      <c r="E479" s="359"/>
      <c r="F479" s="359"/>
      <c r="G479" s="359"/>
      <c r="H479" s="24"/>
      <c r="I479" s="98"/>
      <c r="J479" s="24"/>
      <c r="K479" s="24"/>
      <c r="L479" s="24"/>
      <c r="M479" s="24"/>
      <c r="N479" s="24"/>
      <c r="O479" s="24"/>
      <c r="P479" s="24"/>
      <c r="Q479" s="24"/>
      <c r="R479" s="24"/>
      <c r="S479" s="24"/>
      <c r="T479" s="24"/>
      <c r="U479" s="24"/>
      <c r="V479" s="24"/>
      <c r="W479" s="24"/>
      <c r="X479" s="24"/>
      <c r="Y479" s="24"/>
      <c r="Z479" s="24"/>
      <c r="AA479" s="24"/>
      <c r="AB479" s="24"/>
      <c r="AC479" s="24"/>
      <c r="AD479" s="639"/>
      <c r="AE479" s="639"/>
      <c r="AF479" s="639"/>
      <c r="AG479" s="639"/>
      <c r="AH479" s="639"/>
      <c r="AI479" s="639"/>
      <c r="AJ479" s="639"/>
      <c r="AK479" s="639"/>
      <c r="AL479" s="639"/>
      <c r="AM479" s="639"/>
      <c r="AN479" s="639"/>
      <c r="AO479" s="639"/>
      <c r="AP479" s="639"/>
      <c r="AQ479" s="639"/>
      <c r="AR479" s="639"/>
      <c r="AS479" s="639"/>
      <c r="AT479" s="639"/>
      <c r="AU479" s="639"/>
      <c r="AV479" s="639"/>
    </row>
    <row r="480" spans="1:48" ht="24.75" customHeight="1">
      <c r="A480" s="359"/>
      <c r="B480" s="359"/>
      <c r="C480" s="359"/>
      <c r="D480" s="359"/>
      <c r="E480" s="359"/>
      <c r="F480" s="359"/>
      <c r="G480" s="359"/>
      <c r="H480" s="24"/>
      <c r="I480" s="98"/>
      <c r="J480" s="24"/>
      <c r="K480" s="24"/>
      <c r="L480" s="24"/>
      <c r="M480" s="24"/>
      <c r="N480" s="24"/>
      <c r="O480" s="24"/>
      <c r="P480" s="24"/>
      <c r="Q480" s="24"/>
      <c r="R480" s="24"/>
      <c r="S480" s="24"/>
      <c r="T480" s="24"/>
      <c r="U480" s="24"/>
      <c r="V480" s="24"/>
      <c r="W480" s="24"/>
      <c r="X480" s="24"/>
      <c r="Y480" s="24"/>
      <c r="Z480" s="24"/>
      <c r="AA480" s="24"/>
      <c r="AB480" s="24"/>
      <c r="AC480" s="24"/>
      <c r="AD480" s="639"/>
      <c r="AE480" s="639"/>
      <c r="AF480" s="639"/>
      <c r="AG480" s="639"/>
      <c r="AH480" s="639"/>
      <c r="AI480" s="639"/>
      <c r="AJ480" s="639"/>
      <c r="AK480" s="639"/>
      <c r="AL480" s="639"/>
      <c r="AM480" s="639"/>
      <c r="AN480" s="639"/>
      <c r="AO480" s="639"/>
      <c r="AP480" s="639"/>
      <c r="AQ480" s="639"/>
      <c r="AR480" s="639"/>
      <c r="AS480" s="639"/>
      <c r="AT480" s="639"/>
      <c r="AU480" s="639"/>
      <c r="AV480" s="639"/>
    </row>
    <row r="481" spans="1:48" ht="24.75" customHeight="1">
      <c r="A481" s="359"/>
      <c r="B481" s="359"/>
      <c r="C481" s="359"/>
      <c r="D481" s="359"/>
      <c r="E481" s="359"/>
      <c r="F481" s="359"/>
      <c r="G481" s="359"/>
      <c r="H481" s="24"/>
      <c r="I481" s="98"/>
      <c r="J481" s="24"/>
      <c r="K481" s="24"/>
      <c r="L481" s="24"/>
      <c r="M481" s="24"/>
      <c r="N481" s="24"/>
      <c r="O481" s="24"/>
      <c r="P481" s="24"/>
      <c r="Q481" s="24"/>
      <c r="R481" s="24"/>
      <c r="S481" s="24"/>
      <c r="T481" s="24"/>
      <c r="U481" s="24"/>
      <c r="V481" s="24"/>
      <c r="W481" s="24"/>
      <c r="X481" s="24"/>
      <c r="Y481" s="24"/>
      <c r="Z481" s="24"/>
      <c r="AA481" s="24"/>
      <c r="AB481" s="24"/>
      <c r="AC481" s="24"/>
      <c r="AD481" s="639"/>
      <c r="AE481" s="639"/>
      <c r="AF481" s="639"/>
      <c r="AG481" s="639"/>
      <c r="AH481" s="639"/>
      <c r="AI481" s="639"/>
      <c r="AJ481" s="639"/>
      <c r="AK481" s="639"/>
      <c r="AL481" s="639"/>
      <c r="AM481" s="639"/>
      <c r="AN481" s="639"/>
      <c r="AO481" s="639"/>
      <c r="AP481" s="639"/>
      <c r="AQ481" s="639"/>
      <c r="AR481" s="639"/>
      <c r="AS481" s="639"/>
      <c r="AT481" s="639"/>
      <c r="AU481" s="639"/>
      <c r="AV481" s="639"/>
    </row>
    <row r="482" spans="1:48" ht="24.75" customHeight="1">
      <c r="A482" s="359"/>
      <c r="B482" s="359"/>
      <c r="C482" s="359"/>
      <c r="D482" s="359"/>
      <c r="E482" s="359"/>
      <c r="F482" s="359"/>
      <c r="G482" s="359"/>
      <c r="H482" s="24"/>
      <c r="I482" s="98"/>
      <c r="J482" s="24"/>
      <c r="K482" s="24"/>
      <c r="L482" s="24"/>
      <c r="M482" s="24"/>
      <c r="N482" s="24"/>
      <c r="O482" s="24"/>
      <c r="P482" s="24"/>
      <c r="Q482" s="24"/>
      <c r="R482" s="24"/>
      <c r="S482" s="24"/>
      <c r="T482" s="24"/>
      <c r="U482" s="24"/>
      <c r="V482" s="24"/>
      <c r="W482" s="24"/>
      <c r="X482" s="24"/>
      <c r="Y482" s="24"/>
      <c r="Z482" s="24"/>
      <c r="AA482" s="24"/>
      <c r="AB482" s="24"/>
      <c r="AC482" s="24"/>
      <c r="AD482" s="639"/>
      <c r="AE482" s="639"/>
      <c r="AF482" s="639"/>
      <c r="AG482" s="639"/>
      <c r="AH482" s="639"/>
      <c r="AI482" s="639"/>
      <c r="AJ482" s="639"/>
      <c r="AK482" s="639"/>
      <c r="AL482" s="639"/>
      <c r="AM482" s="639"/>
      <c r="AN482" s="639"/>
      <c r="AO482" s="639"/>
      <c r="AP482" s="639"/>
      <c r="AQ482" s="639"/>
      <c r="AR482" s="639"/>
      <c r="AS482" s="639"/>
      <c r="AT482" s="639"/>
      <c r="AU482" s="639"/>
      <c r="AV482" s="639"/>
    </row>
    <row r="483" spans="1:48" ht="24.75" customHeight="1">
      <c r="A483" s="359"/>
      <c r="B483" s="359"/>
      <c r="C483" s="359"/>
      <c r="D483" s="359"/>
      <c r="E483" s="359"/>
      <c r="F483" s="359"/>
      <c r="G483" s="359"/>
      <c r="H483" s="24"/>
      <c r="I483" s="98"/>
      <c r="J483" s="24"/>
      <c r="K483" s="24"/>
      <c r="L483" s="24"/>
      <c r="M483" s="24"/>
      <c r="N483" s="24"/>
      <c r="O483" s="24"/>
      <c r="P483" s="24"/>
      <c r="Q483" s="24"/>
      <c r="R483" s="24"/>
      <c r="S483" s="24"/>
      <c r="T483" s="24"/>
      <c r="U483" s="24"/>
      <c r="V483" s="24"/>
      <c r="W483" s="24"/>
      <c r="X483" s="24"/>
      <c r="Y483" s="24"/>
      <c r="Z483" s="24"/>
      <c r="AA483" s="24"/>
      <c r="AB483" s="24"/>
      <c r="AC483" s="24"/>
      <c r="AD483" s="639"/>
      <c r="AE483" s="639"/>
      <c r="AF483" s="639"/>
      <c r="AG483" s="639"/>
      <c r="AH483" s="639"/>
      <c r="AI483" s="639"/>
      <c r="AJ483" s="639"/>
      <c r="AK483" s="639"/>
      <c r="AL483" s="639"/>
      <c r="AM483" s="639"/>
      <c r="AN483" s="639"/>
      <c r="AO483" s="639"/>
      <c r="AP483" s="639"/>
      <c r="AQ483" s="639"/>
      <c r="AR483" s="639"/>
      <c r="AS483" s="639"/>
      <c r="AT483" s="639"/>
      <c r="AU483" s="639"/>
      <c r="AV483" s="639"/>
    </row>
    <row r="484" spans="1:48" ht="24.75" customHeight="1">
      <c r="A484" s="359"/>
      <c r="B484" s="359"/>
      <c r="C484" s="359"/>
      <c r="D484" s="359"/>
      <c r="E484" s="359"/>
      <c r="F484" s="359"/>
      <c r="G484" s="359"/>
      <c r="H484" s="24"/>
      <c r="I484" s="98"/>
      <c r="J484" s="24"/>
      <c r="K484" s="24"/>
      <c r="L484" s="24"/>
      <c r="M484" s="24"/>
      <c r="N484" s="24"/>
      <c r="O484" s="24"/>
      <c r="P484" s="24"/>
      <c r="Q484" s="24"/>
      <c r="R484" s="24"/>
      <c r="S484" s="24"/>
      <c r="T484" s="24"/>
      <c r="U484" s="24"/>
      <c r="V484" s="24"/>
      <c r="W484" s="24"/>
      <c r="X484" s="24"/>
      <c r="Y484" s="24"/>
      <c r="Z484" s="24"/>
      <c r="AA484" s="24"/>
      <c r="AB484" s="24"/>
      <c r="AC484" s="24"/>
      <c r="AD484" s="639"/>
      <c r="AE484" s="639"/>
      <c r="AF484" s="639"/>
      <c r="AG484" s="639"/>
      <c r="AH484" s="639"/>
      <c r="AI484" s="639"/>
      <c r="AJ484" s="639"/>
      <c r="AK484" s="639"/>
      <c r="AL484" s="639"/>
      <c r="AM484" s="639"/>
      <c r="AN484" s="639"/>
      <c r="AO484" s="639"/>
      <c r="AP484" s="639"/>
      <c r="AQ484" s="639"/>
      <c r="AR484" s="639"/>
      <c r="AS484" s="639"/>
      <c r="AT484" s="639"/>
      <c r="AU484" s="639"/>
      <c r="AV484" s="639"/>
    </row>
    <row r="485" spans="1:48" ht="24.75" customHeight="1">
      <c r="A485" s="359"/>
      <c r="B485" s="359"/>
      <c r="C485" s="359"/>
      <c r="D485" s="359"/>
      <c r="E485" s="359"/>
      <c r="F485" s="359"/>
      <c r="G485" s="359"/>
      <c r="H485" s="24"/>
      <c r="I485" s="98"/>
      <c r="J485" s="24"/>
      <c r="K485" s="24"/>
      <c r="L485" s="24"/>
      <c r="M485" s="24"/>
      <c r="N485" s="24"/>
      <c r="O485" s="24"/>
      <c r="P485" s="24"/>
      <c r="Q485" s="24"/>
      <c r="R485" s="24"/>
      <c r="S485" s="24"/>
      <c r="T485" s="24"/>
      <c r="U485" s="24"/>
      <c r="V485" s="24"/>
      <c r="W485" s="24"/>
      <c r="X485" s="24"/>
      <c r="Y485" s="24"/>
      <c r="Z485" s="24"/>
      <c r="AA485" s="24"/>
      <c r="AB485" s="24"/>
      <c r="AC485" s="24"/>
      <c r="AD485" s="639"/>
      <c r="AE485" s="639"/>
      <c r="AF485" s="639"/>
      <c r="AG485" s="639"/>
      <c r="AH485" s="639"/>
      <c r="AI485" s="639"/>
      <c r="AJ485" s="639"/>
      <c r="AK485" s="639"/>
      <c r="AL485" s="639"/>
      <c r="AM485" s="639"/>
      <c r="AN485" s="639"/>
      <c r="AO485" s="639"/>
      <c r="AP485" s="639"/>
      <c r="AQ485" s="639"/>
      <c r="AR485" s="639"/>
      <c r="AS485" s="639"/>
      <c r="AT485" s="639"/>
      <c r="AU485" s="639"/>
      <c r="AV485" s="639"/>
    </row>
    <row r="486" spans="1:48" ht="24.75" customHeight="1">
      <c r="A486" s="359"/>
      <c r="B486" s="359"/>
      <c r="C486" s="359"/>
      <c r="D486" s="359"/>
      <c r="E486" s="359"/>
      <c r="F486" s="359"/>
      <c r="G486" s="359"/>
      <c r="H486" s="24"/>
      <c r="I486" s="98"/>
      <c r="J486" s="24"/>
      <c r="K486" s="24"/>
      <c r="L486" s="24"/>
      <c r="M486" s="24"/>
      <c r="N486" s="24"/>
      <c r="O486" s="24"/>
      <c r="P486" s="24"/>
      <c r="Q486" s="24"/>
      <c r="R486" s="24"/>
      <c r="S486" s="24"/>
      <c r="T486" s="24"/>
      <c r="U486" s="24"/>
      <c r="V486" s="24"/>
      <c r="W486" s="24"/>
      <c r="X486" s="24"/>
      <c r="Y486" s="24"/>
      <c r="Z486" s="24"/>
      <c r="AA486" s="24"/>
      <c r="AB486" s="24"/>
      <c r="AC486" s="24"/>
      <c r="AD486" s="639"/>
      <c r="AE486" s="639"/>
      <c r="AF486" s="639"/>
      <c r="AG486" s="639"/>
      <c r="AH486" s="639"/>
      <c r="AI486" s="639"/>
      <c r="AJ486" s="639"/>
      <c r="AK486" s="639"/>
      <c r="AL486" s="639"/>
      <c r="AM486" s="639"/>
      <c r="AN486" s="639"/>
      <c r="AO486" s="639"/>
      <c r="AP486" s="639"/>
      <c r="AQ486" s="639"/>
      <c r="AR486" s="639"/>
      <c r="AS486" s="639"/>
      <c r="AT486" s="639"/>
      <c r="AU486" s="639"/>
      <c r="AV486" s="639"/>
    </row>
    <row r="487" spans="1:48" ht="24.75" customHeight="1">
      <c r="A487" s="359"/>
      <c r="B487" s="359"/>
      <c r="C487" s="359"/>
      <c r="D487" s="359"/>
      <c r="E487" s="359"/>
      <c r="F487" s="359"/>
      <c r="G487" s="359"/>
      <c r="H487" s="24"/>
      <c r="I487" s="98"/>
      <c r="J487" s="24"/>
      <c r="K487" s="24"/>
      <c r="L487" s="24"/>
      <c r="M487" s="24"/>
      <c r="N487" s="24"/>
      <c r="O487" s="24"/>
      <c r="P487" s="24"/>
      <c r="Q487" s="24"/>
      <c r="R487" s="24"/>
      <c r="S487" s="24"/>
      <c r="T487" s="24"/>
      <c r="U487" s="24"/>
      <c r="V487" s="24"/>
      <c r="W487" s="24"/>
      <c r="X487" s="24"/>
      <c r="Y487" s="24"/>
      <c r="Z487" s="24"/>
      <c r="AA487" s="24"/>
      <c r="AB487" s="24"/>
      <c r="AC487" s="24"/>
      <c r="AD487" s="639"/>
      <c r="AE487" s="639"/>
      <c r="AF487" s="639"/>
      <c r="AG487" s="639"/>
      <c r="AH487" s="639"/>
      <c r="AI487" s="639"/>
      <c r="AJ487" s="639"/>
      <c r="AK487" s="639"/>
      <c r="AL487" s="639"/>
      <c r="AM487" s="639"/>
      <c r="AN487" s="639"/>
      <c r="AO487" s="639"/>
      <c r="AP487" s="639"/>
      <c r="AQ487" s="639"/>
      <c r="AR487" s="639"/>
      <c r="AS487" s="639"/>
      <c r="AT487" s="639"/>
      <c r="AU487" s="639"/>
      <c r="AV487" s="639"/>
    </row>
    <row r="488" spans="1:48" ht="24.75" customHeight="1">
      <c r="A488" s="359"/>
      <c r="B488" s="359"/>
      <c r="C488" s="359"/>
      <c r="D488" s="359"/>
      <c r="E488" s="359"/>
      <c r="F488" s="359"/>
      <c r="G488" s="359"/>
      <c r="H488" s="24"/>
      <c r="I488" s="98"/>
      <c r="J488" s="24"/>
      <c r="K488" s="24"/>
      <c r="L488" s="24"/>
      <c r="M488" s="24"/>
      <c r="N488" s="24"/>
      <c r="O488" s="24"/>
      <c r="P488" s="24"/>
      <c r="Q488" s="24"/>
      <c r="R488" s="24"/>
      <c r="S488" s="24"/>
      <c r="T488" s="24"/>
      <c r="U488" s="24"/>
      <c r="V488" s="24"/>
      <c r="W488" s="24"/>
      <c r="X488" s="24"/>
      <c r="Y488" s="24"/>
      <c r="Z488" s="24"/>
      <c r="AA488" s="24"/>
      <c r="AB488" s="24"/>
      <c r="AC488" s="24"/>
      <c r="AD488" s="639"/>
      <c r="AE488" s="639"/>
      <c r="AF488" s="639"/>
      <c r="AG488" s="639"/>
      <c r="AH488" s="639"/>
      <c r="AI488" s="639"/>
      <c r="AJ488" s="639"/>
      <c r="AK488" s="639"/>
      <c r="AL488" s="639"/>
      <c r="AM488" s="639"/>
      <c r="AN488" s="639"/>
      <c r="AO488" s="639"/>
      <c r="AP488" s="639"/>
      <c r="AQ488" s="639"/>
      <c r="AR488" s="639"/>
      <c r="AS488" s="639"/>
      <c r="AT488" s="639"/>
      <c r="AU488" s="639"/>
      <c r="AV488" s="639"/>
    </row>
    <row r="489" spans="1:48" ht="24.75" customHeight="1">
      <c r="A489" s="359"/>
      <c r="B489" s="359"/>
      <c r="C489" s="359"/>
      <c r="D489" s="359"/>
      <c r="E489" s="359"/>
      <c r="F489" s="359"/>
      <c r="G489" s="359"/>
      <c r="H489" s="24"/>
      <c r="I489" s="98"/>
      <c r="J489" s="24"/>
      <c r="K489" s="24"/>
      <c r="L489" s="24"/>
      <c r="M489" s="24"/>
      <c r="N489" s="24"/>
      <c r="O489" s="24"/>
      <c r="P489" s="24"/>
      <c r="Q489" s="24"/>
      <c r="R489" s="24"/>
      <c r="S489" s="24"/>
      <c r="T489" s="24"/>
      <c r="U489" s="24"/>
      <c r="V489" s="24"/>
      <c r="W489" s="24"/>
      <c r="X489" s="24"/>
      <c r="Y489" s="24"/>
      <c r="Z489" s="24"/>
      <c r="AA489" s="24"/>
      <c r="AB489" s="24"/>
      <c r="AC489" s="24"/>
      <c r="AD489" s="639"/>
      <c r="AE489" s="639"/>
      <c r="AF489" s="639"/>
      <c r="AG489" s="639"/>
      <c r="AH489" s="639"/>
      <c r="AI489" s="639"/>
      <c r="AJ489" s="639"/>
      <c r="AK489" s="639"/>
      <c r="AL489" s="639"/>
      <c r="AM489" s="639"/>
      <c r="AN489" s="639"/>
      <c r="AO489" s="639"/>
      <c r="AP489" s="639"/>
      <c r="AQ489" s="639"/>
      <c r="AR489" s="639"/>
      <c r="AS489" s="639"/>
      <c r="AT489" s="639"/>
      <c r="AU489" s="639"/>
      <c r="AV489" s="639"/>
    </row>
    <row r="490" spans="1:48" ht="24.75" customHeight="1">
      <c r="A490" s="359"/>
      <c r="B490" s="359"/>
      <c r="C490" s="359"/>
      <c r="D490" s="359"/>
      <c r="E490" s="359"/>
      <c r="F490" s="359"/>
      <c r="G490" s="359"/>
      <c r="H490" s="24"/>
      <c r="I490" s="98"/>
      <c r="J490" s="24"/>
      <c r="K490" s="24"/>
      <c r="L490" s="24"/>
      <c r="M490" s="24"/>
      <c r="N490" s="24"/>
      <c r="O490" s="24"/>
      <c r="P490" s="24"/>
      <c r="Q490" s="24"/>
      <c r="R490" s="24"/>
      <c r="S490" s="24"/>
      <c r="T490" s="24"/>
      <c r="U490" s="24"/>
      <c r="V490" s="24"/>
      <c r="W490" s="24"/>
      <c r="X490" s="24"/>
      <c r="Y490" s="24"/>
      <c r="Z490" s="24"/>
      <c r="AA490" s="24"/>
      <c r="AB490" s="24"/>
      <c r="AC490" s="24"/>
      <c r="AD490" s="639"/>
      <c r="AE490" s="639"/>
      <c r="AF490" s="639"/>
      <c r="AG490" s="639"/>
      <c r="AH490" s="639"/>
      <c r="AI490" s="639"/>
      <c r="AJ490" s="639"/>
      <c r="AK490" s="639"/>
      <c r="AL490" s="639"/>
      <c r="AM490" s="639"/>
      <c r="AN490" s="639"/>
      <c r="AO490" s="639"/>
      <c r="AP490" s="639"/>
      <c r="AQ490" s="639"/>
      <c r="AR490" s="639"/>
      <c r="AS490" s="639"/>
      <c r="AT490" s="639"/>
      <c r="AU490" s="639"/>
      <c r="AV490" s="639"/>
    </row>
    <row r="491" spans="1:48" ht="24.75" customHeight="1">
      <c r="A491" s="359"/>
      <c r="B491" s="359"/>
      <c r="C491" s="359"/>
      <c r="D491" s="359"/>
      <c r="E491" s="359"/>
      <c r="F491" s="359"/>
      <c r="G491" s="359"/>
      <c r="H491" s="24"/>
      <c r="I491" s="98"/>
      <c r="J491" s="24"/>
      <c r="K491" s="24"/>
      <c r="L491" s="24"/>
      <c r="M491" s="24"/>
      <c r="N491" s="24"/>
      <c r="O491" s="24"/>
      <c r="P491" s="24"/>
      <c r="Q491" s="24"/>
      <c r="R491" s="24"/>
      <c r="S491" s="24"/>
      <c r="T491" s="24"/>
      <c r="U491" s="24"/>
      <c r="V491" s="24"/>
      <c r="W491" s="24"/>
      <c r="X491" s="24"/>
      <c r="Y491" s="24"/>
      <c r="Z491" s="24"/>
      <c r="AA491" s="24"/>
      <c r="AB491" s="24"/>
      <c r="AC491" s="24"/>
      <c r="AD491" s="639"/>
      <c r="AE491" s="639"/>
      <c r="AF491" s="639"/>
      <c r="AG491" s="639"/>
      <c r="AH491" s="639"/>
      <c r="AI491" s="639"/>
      <c r="AJ491" s="639"/>
      <c r="AK491" s="639"/>
      <c r="AL491" s="639"/>
      <c r="AM491" s="639"/>
      <c r="AN491" s="639"/>
      <c r="AO491" s="639"/>
      <c r="AP491" s="639"/>
      <c r="AQ491" s="639"/>
      <c r="AR491" s="639"/>
      <c r="AS491" s="639"/>
      <c r="AT491" s="639"/>
      <c r="AU491" s="639"/>
      <c r="AV491" s="639"/>
    </row>
    <row r="492" spans="1:48" ht="24.75" customHeight="1">
      <c r="A492" s="359"/>
      <c r="B492" s="359"/>
      <c r="C492" s="359"/>
      <c r="D492" s="359"/>
      <c r="E492" s="359"/>
      <c r="F492" s="359"/>
      <c r="G492" s="359"/>
      <c r="H492" s="24"/>
      <c r="I492" s="98"/>
      <c r="J492" s="24"/>
      <c r="K492" s="24"/>
      <c r="L492" s="24"/>
      <c r="M492" s="24"/>
      <c r="N492" s="24"/>
      <c r="O492" s="24"/>
      <c r="P492" s="24"/>
      <c r="Q492" s="24"/>
      <c r="R492" s="24"/>
      <c r="S492" s="24"/>
      <c r="T492" s="24"/>
      <c r="U492" s="24"/>
      <c r="V492" s="24"/>
      <c r="W492" s="24"/>
      <c r="X492" s="24"/>
      <c r="Y492" s="24"/>
      <c r="Z492" s="24"/>
      <c r="AA492" s="24"/>
      <c r="AB492" s="24"/>
      <c r="AC492" s="24"/>
      <c r="AD492" s="639"/>
      <c r="AE492" s="639"/>
      <c r="AF492" s="639"/>
      <c r="AG492" s="639"/>
      <c r="AH492" s="639"/>
      <c r="AI492" s="639"/>
      <c r="AJ492" s="639"/>
      <c r="AK492" s="639"/>
      <c r="AL492" s="639"/>
      <c r="AM492" s="639"/>
      <c r="AN492" s="639"/>
      <c r="AO492" s="639"/>
      <c r="AP492" s="639"/>
      <c r="AQ492" s="639"/>
      <c r="AR492" s="639"/>
      <c r="AS492" s="639"/>
      <c r="AT492" s="639"/>
      <c r="AU492" s="639"/>
      <c r="AV492" s="639"/>
    </row>
    <row r="493" spans="1:48" ht="24.75" customHeight="1">
      <c r="A493" s="359"/>
      <c r="B493" s="359"/>
      <c r="C493" s="359"/>
      <c r="D493" s="359"/>
      <c r="E493" s="359"/>
      <c r="F493" s="359"/>
      <c r="G493" s="359"/>
      <c r="H493" s="24"/>
      <c r="I493" s="98"/>
      <c r="J493" s="24"/>
      <c r="K493" s="24"/>
      <c r="L493" s="24"/>
      <c r="M493" s="24"/>
      <c r="N493" s="24"/>
      <c r="O493" s="24"/>
      <c r="P493" s="24"/>
      <c r="Q493" s="24"/>
      <c r="R493" s="24"/>
      <c r="S493" s="24"/>
      <c r="T493" s="24"/>
      <c r="U493" s="24"/>
      <c r="V493" s="24"/>
      <c r="W493" s="24"/>
      <c r="X493" s="24"/>
      <c r="Y493" s="24"/>
      <c r="Z493" s="24"/>
      <c r="AA493" s="24"/>
      <c r="AB493" s="24"/>
      <c r="AC493" s="24"/>
      <c r="AD493" s="639"/>
      <c r="AE493" s="639"/>
      <c r="AF493" s="639"/>
      <c r="AG493" s="639"/>
      <c r="AH493" s="639"/>
      <c r="AI493" s="639"/>
      <c r="AJ493" s="639"/>
      <c r="AK493" s="639"/>
      <c r="AL493" s="639"/>
      <c r="AM493" s="639"/>
      <c r="AN493" s="639"/>
      <c r="AO493" s="639"/>
      <c r="AP493" s="639"/>
      <c r="AQ493" s="639"/>
      <c r="AR493" s="639"/>
      <c r="AS493" s="639"/>
      <c r="AT493" s="639"/>
      <c r="AU493" s="639"/>
      <c r="AV493" s="639"/>
    </row>
    <row r="494" spans="1:48" ht="24.75" customHeight="1">
      <c r="A494" s="359"/>
      <c r="B494" s="359"/>
      <c r="C494" s="359"/>
      <c r="D494" s="359"/>
      <c r="E494" s="359"/>
      <c r="F494" s="359"/>
      <c r="G494" s="359"/>
      <c r="H494" s="24"/>
      <c r="I494" s="98"/>
      <c r="J494" s="24"/>
      <c r="K494" s="24"/>
      <c r="L494" s="24"/>
      <c r="M494" s="24"/>
      <c r="N494" s="24"/>
      <c r="O494" s="24"/>
      <c r="P494" s="24"/>
      <c r="Q494" s="24"/>
      <c r="R494" s="24"/>
      <c r="S494" s="24"/>
      <c r="T494" s="24"/>
      <c r="U494" s="24"/>
      <c r="V494" s="24"/>
      <c r="W494" s="24"/>
      <c r="X494" s="24"/>
      <c r="Y494" s="24"/>
      <c r="Z494" s="24"/>
      <c r="AA494" s="24"/>
      <c r="AB494" s="24"/>
      <c r="AC494" s="24"/>
      <c r="AD494" s="639"/>
      <c r="AE494" s="639"/>
      <c r="AF494" s="639"/>
      <c r="AG494" s="639"/>
      <c r="AH494" s="639"/>
      <c r="AI494" s="639"/>
      <c r="AJ494" s="639"/>
      <c r="AK494" s="639"/>
      <c r="AL494" s="639"/>
      <c r="AM494" s="639"/>
      <c r="AN494" s="639"/>
      <c r="AO494" s="639"/>
      <c r="AP494" s="639"/>
      <c r="AQ494" s="639"/>
      <c r="AR494" s="639"/>
      <c r="AS494" s="639"/>
      <c r="AT494" s="639"/>
      <c r="AU494" s="639"/>
      <c r="AV494" s="639"/>
    </row>
    <row r="495" spans="1:48" ht="24.75" customHeight="1">
      <c r="A495" s="359"/>
      <c r="B495" s="359"/>
      <c r="C495" s="359"/>
      <c r="D495" s="359"/>
      <c r="E495" s="359"/>
      <c r="F495" s="359"/>
      <c r="G495" s="359"/>
      <c r="H495" s="24"/>
      <c r="I495" s="98"/>
      <c r="J495" s="24"/>
      <c r="K495" s="24"/>
      <c r="L495" s="24"/>
      <c r="M495" s="24"/>
      <c r="N495" s="24"/>
      <c r="O495" s="24"/>
      <c r="P495" s="24"/>
      <c r="Q495" s="24"/>
      <c r="R495" s="24"/>
      <c r="S495" s="24"/>
      <c r="T495" s="24"/>
      <c r="U495" s="24"/>
      <c r="V495" s="24"/>
      <c r="W495" s="24"/>
      <c r="X495" s="24"/>
      <c r="Y495" s="24"/>
      <c r="Z495" s="24"/>
      <c r="AA495" s="24"/>
      <c r="AB495" s="24"/>
      <c r="AC495" s="24"/>
      <c r="AD495" s="639"/>
      <c r="AE495" s="639"/>
      <c r="AF495" s="639"/>
      <c r="AG495" s="639"/>
      <c r="AH495" s="639"/>
      <c r="AI495" s="639"/>
      <c r="AJ495" s="639"/>
      <c r="AK495" s="639"/>
      <c r="AL495" s="639"/>
      <c r="AM495" s="639"/>
      <c r="AN495" s="639"/>
      <c r="AO495" s="639"/>
      <c r="AP495" s="639"/>
      <c r="AQ495" s="639"/>
      <c r="AR495" s="639"/>
      <c r="AS495" s="639"/>
      <c r="AT495" s="639"/>
      <c r="AU495" s="639"/>
      <c r="AV495" s="639"/>
    </row>
    <row r="496" spans="1:48" ht="24.75" customHeight="1">
      <c r="A496" s="359"/>
      <c r="B496" s="359"/>
      <c r="C496" s="359"/>
      <c r="D496" s="359"/>
      <c r="E496" s="359"/>
      <c r="F496" s="359"/>
      <c r="G496" s="359"/>
      <c r="H496" s="24"/>
      <c r="I496" s="98"/>
      <c r="J496" s="24"/>
      <c r="K496" s="24"/>
      <c r="L496" s="24"/>
      <c r="M496" s="24"/>
      <c r="N496" s="24"/>
      <c r="O496" s="24"/>
      <c r="P496" s="24"/>
      <c r="Q496" s="24"/>
      <c r="R496" s="24"/>
      <c r="S496" s="24"/>
      <c r="T496" s="24"/>
      <c r="U496" s="24"/>
      <c r="V496" s="24"/>
      <c r="W496" s="24"/>
      <c r="X496" s="24"/>
      <c r="Y496" s="24"/>
      <c r="Z496" s="24"/>
      <c r="AA496" s="24"/>
      <c r="AB496" s="24"/>
      <c r="AC496" s="24"/>
      <c r="AD496" s="639"/>
      <c r="AE496" s="639"/>
      <c r="AF496" s="639"/>
      <c r="AG496" s="639"/>
      <c r="AH496" s="639"/>
      <c r="AI496" s="639"/>
      <c r="AJ496" s="639"/>
      <c r="AK496" s="639"/>
      <c r="AL496" s="639"/>
      <c r="AM496" s="639"/>
      <c r="AN496" s="639"/>
      <c r="AO496" s="639"/>
      <c r="AP496" s="639"/>
      <c r="AQ496" s="639"/>
      <c r="AR496" s="639"/>
      <c r="AS496" s="639"/>
      <c r="AT496" s="639"/>
      <c r="AU496" s="639"/>
      <c r="AV496" s="639"/>
    </row>
    <row r="497" spans="1:48" ht="24.75" customHeight="1">
      <c r="A497" s="359"/>
      <c r="B497" s="359"/>
      <c r="C497" s="359"/>
      <c r="D497" s="359"/>
      <c r="E497" s="359"/>
      <c r="F497" s="359"/>
      <c r="G497" s="359"/>
      <c r="H497" s="24"/>
      <c r="I497" s="98"/>
      <c r="J497" s="24"/>
      <c r="K497" s="24"/>
      <c r="L497" s="24"/>
      <c r="M497" s="24"/>
      <c r="N497" s="24"/>
      <c r="O497" s="24"/>
      <c r="P497" s="24"/>
      <c r="Q497" s="24"/>
      <c r="R497" s="24"/>
      <c r="S497" s="24"/>
      <c r="T497" s="24"/>
      <c r="U497" s="24"/>
      <c r="V497" s="24"/>
      <c r="W497" s="24"/>
      <c r="X497" s="24"/>
      <c r="Y497" s="24"/>
      <c r="Z497" s="24"/>
      <c r="AA497" s="24"/>
      <c r="AB497" s="24"/>
      <c r="AC497" s="24"/>
      <c r="AD497" s="639"/>
      <c r="AE497" s="639"/>
      <c r="AF497" s="639"/>
      <c r="AG497" s="639"/>
      <c r="AH497" s="639"/>
      <c r="AI497" s="639"/>
      <c r="AJ497" s="639"/>
      <c r="AK497" s="639"/>
      <c r="AL497" s="639"/>
      <c r="AM497" s="639"/>
      <c r="AN497" s="639"/>
      <c r="AO497" s="639"/>
      <c r="AP497" s="639"/>
      <c r="AQ497" s="639"/>
      <c r="AR497" s="639"/>
      <c r="AS497" s="639"/>
      <c r="AT497" s="639"/>
      <c r="AU497" s="639"/>
      <c r="AV497" s="639"/>
    </row>
    <row r="498" spans="1:48" ht="24.75" customHeight="1">
      <c r="A498" s="359"/>
      <c r="B498" s="359"/>
      <c r="C498" s="359"/>
      <c r="D498" s="359"/>
      <c r="E498" s="359"/>
      <c r="F498" s="359"/>
      <c r="G498" s="359"/>
      <c r="H498" s="24"/>
      <c r="I498" s="98"/>
      <c r="J498" s="24"/>
      <c r="K498" s="24"/>
      <c r="L498" s="24"/>
      <c r="M498" s="24"/>
      <c r="N498" s="24"/>
      <c r="O498" s="24"/>
      <c r="P498" s="24"/>
      <c r="Q498" s="24"/>
      <c r="R498" s="24"/>
      <c r="S498" s="24"/>
      <c r="T498" s="24"/>
      <c r="U498" s="24"/>
      <c r="V498" s="24"/>
      <c r="W498" s="24"/>
      <c r="X498" s="24"/>
      <c r="Y498" s="24"/>
      <c r="Z498" s="24"/>
      <c r="AA498" s="24"/>
      <c r="AB498" s="24"/>
      <c r="AC498" s="24"/>
      <c r="AD498" s="639"/>
      <c r="AE498" s="639"/>
      <c r="AF498" s="639"/>
      <c r="AG498" s="639"/>
      <c r="AH498" s="639"/>
      <c r="AI498" s="639"/>
      <c r="AJ498" s="639"/>
      <c r="AK498" s="639"/>
      <c r="AL498" s="639"/>
      <c r="AM498" s="639"/>
      <c r="AN498" s="639"/>
      <c r="AO498" s="639"/>
      <c r="AP498" s="639"/>
      <c r="AQ498" s="639"/>
      <c r="AR498" s="639"/>
      <c r="AS498" s="639"/>
      <c r="AT498" s="639"/>
      <c r="AU498" s="639"/>
      <c r="AV498" s="639"/>
    </row>
    <row r="499" spans="1:48" ht="24.75" customHeight="1">
      <c r="A499" s="359"/>
      <c r="B499" s="359"/>
      <c r="C499" s="359"/>
      <c r="D499" s="359"/>
      <c r="E499" s="359"/>
      <c r="F499" s="359"/>
      <c r="G499" s="359"/>
      <c r="H499" s="24"/>
      <c r="I499" s="98"/>
      <c r="J499" s="24"/>
      <c r="K499" s="24"/>
      <c r="L499" s="24"/>
      <c r="M499" s="24"/>
      <c r="N499" s="24"/>
      <c r="O499" s="24"/>
      <c r="P499" s="24"/>
      <c r="Q499" s="24"/>
      <c r="R499" s="24"/>
      <c r="S499" s="24"/>
      <c r="T499" s="24"/>
      <c r="U499" s="24"/>
      <c r="V499" s="24"/>
      <c r="W499" s="24"/>
      <c r="X499" s="24"/>
      <c r="Y499" s="24"/>
      <c r="Z499" s="24"/>
      <c r="AA499" s="24"/>
      <c r="AB499" s="24"/>
      <c r="AC499" s="24"/>
      <c r="AD499" s="639"/>
      <c r="AE499" s="639"/>
      <c r="AF499" s="639"/>
      <c r="AG499" s="639"/>
      <c r="AH499" s="639"/>
      <c r="AI499" s="639"/>
      <c r="AJ499" s="639"/>
      <c r="AK499" s="639"/>
      <c r="AL499" s="639"/>
      <c r="AM499" s="639"/>
      <c r="AN499" s="639"/>
      <c r="AO499" s="639"/>
      <c r="AP499" s="639"/>
      <c r="AQ499" s="639"/>
      <c r="AR499" s="639"/>
      <c r="AS499" s="639"/>
      <c r="AT499" s="639"/>
      <c r="AU499" s="639"/>
      <c r="AV499" s="639"/>
    </row>
    <row r="500" spans="1:48" ht="24.75" customHeight="1">
      <c r="A500" s="359"/>
      <c r="B500" s="359"/>
      <c r="C500" s="359"/>
      <c r="D500" s="359"/>
      <c r="E500" s="359"/>
      <c r="F500" s="359"/>
      <c r="G500" s="359"/>
      <c r="H500" s="24"/>
      <c r="I500" s="98"/>
      <c r="J500" s="24"/>
      <c r="K500" s="24"/>
      <c r="L500" s="24"/>
      <c r="M500" s="24"/>
      <c r="N500" s="24"/>
      <c r="O500" s="24"/>
      <c r="P500" s="24"/>
      <c r="Q500" s="24"/>
      <c r="R500" s="24"/>
      <c r="S500" s="24"/>
      <c r="T500" s="24"/>
      <c r="U500" s="24"/>
      <c r="V500" s="24"/>
      <c r="W500" s="24"/>
      <c r="X500" s="24"/>
      <c r="Y500" s="24"/>
      <c r="Z500" s="24"/>
      <c r="AA500" s="24"/>
      <c r="AB500" s="24"/>
      <c r="AC500" s="24"/>
      <c r="AD500" s="639"/>
      <c r="AE500" s="639"/>
      <c r="AF500" s="639"/>
      <c r="AG500" s="639"/>
      <c r="AH500" s="639"/>
      <c r="AI500" s="639"/>
      <c r="AJ500" s="639"/>
      <c r="AK500" s="639"/>
      <c r="AL500" s="639"/>
      <c r="AM500" s="639"/>
      <c r="AN500" s="639"/>
      <c r="AO500" s="639"/>
      <c r="AP500" s="639"/>
      <c r="AQ500" s="639"/>
      <c r="AR500" s="639"/>
      <c r="AS500" s="639"/>
      <c r="AT500" s="639"/>
      <c r="AU500" s="639"/>
      <c r="AV500" s="639"/>
    </row>
    <row r="501" spans="1:48" ht="24.75" customHeight="1">
      <c r="A501" s="359"/>
      <c r="B501" s="359"/>
      <c r="C501" s="359"/>
      <c r="D501" s="359"/>
      <c r="E501" s="359"/>
      <c r="F501" s="359"/>
      <c r="G501" s="359"/>
      <c r="H501" s="24"/>
      <c r="I501" s="98"/>
      <c r="J501" s="24"/>
      <c r="K501" s="24"/>
      <c r="L501" s="24"/>
      <c r="M501" s="24"/>
      <c r="N501" s="24"/>
      <c r="O501" s="24"/>
      <c r="P501" s="24"/>
      <c r="Q501" s="24"/>
      <c r="R501" s="24"/>
      <c r="S501" s="24"/>
      <c r="T501" s="24"/>
      <c r="U501" s="24"/>
      <c r="V501" s="24"/>
      <c r="W501" s="24"/>
      <c r="X501" s="24"/>
      <c r="Y501" s="24"/>
      <c r="Z501" s="24"/>
      <c r="AA501" s="24"/>
      <c r="AB501" s="24"/>
      <c r="AC501" s="24"/>
      <c r="AD501" s="639"/>
      <c r="AE501" s="639"/>
      <c r="AF501" s="639"/>
      <c r="AG501" s="639"/>
      <c r="AH501" s="639"/>
      <c r="AI501" s="639"/>
      <c r="AJ501" s="639"/>
      <c r="AK501" s="639"/>
      <c r="AL501" s="639"/>
      <c r="AM501" s="639"/>
      <c r="AN501" s="639"/>
      <c r="AO501" s="639"/>
      <c r="AP501" s="639"/>
      <c r="AQ501" s="639"/>
      <c r="AR501" s="639"/>
      <c r="AS501" s="639"/>
      <c r="AT501" s="639"/>
      <c r="AU501" s="639"/>
      <c r="AV501" s="639"/>
    </row>
    <row r="502" spans="1:48" ht="24.75" customHeight="1">
      <c r="A502" s="359"/>
      <c r="B502" s="359"/>
      <c r="C502" s="359"/>
      <c r="D502" s="359"/>
      <c r="E502" s="359"/>
      <c r="F502" s="359"/>
      <c r="G502" s="359"/>
      <c r="H502" s="24"/>
      <c r="I502" s="98"/>
      <c r="J502" s="24"/>
      <c r="K502" s="24"/>
      <c r="L502" s="24"/>
      <c r="M502" s="24"/>
      <c r="N502" s="24"/>
      <c r="O502" s="24"/>
      <c r="P502" s="24"/>
      <c r="Q502" s="24"/>
      <c r="R502" s="24"/>
      <c r="S502" s="24"/>
      <c r="T502" s="24"/>
      <c r="U502" s="24"/>
      <c r="V502" s="24"/>
      <c r="W502" s="24"/>
      <c r="X502" s="24"/>
      <c r="Y502" s="24"/>
      <c r="Z502" s="24"/>
      <c r="AA502" s="24"/>
      <c r="AB502" s="24"/>
      <c r="AC502" s="24"/>
      <c r="AD502" s="639"/>
      <c r="AE502" s="639"/>
      <c r="AF502" s="639"/>
      <c r="AG502" s="639"/>
      <c r="AH502" s="639"/>
      <c r="AI502" s="639"/>
      <c r="AJ502" s="639"/>
      <c r="AK502" s="639"/>
      <c r="AL502" s="639"/>
      <c r="AM502" s="639"/>
      <c r="AN502" s="639"/>
      <c r="AO502" s="639"/>
      <c r="AP502" s="639"/>
      <c r="AQ502" s="639"/>
      <c r="AR502" s="639"/>
      <c r="AS502" s="639"/>
      <c r="AT502" s="639"/>
      <c r="AU502" s="639"/>
      <c r="AV502" s="639"/>
    </row>
    <row r="503" spans="1:48" ht="24.75" customHeight="1">
      <c r="A503" s="359"/>
      <c r="B503" s="359"/>
      <c r="C503" s="359"/>
      <c r="D503" s="359"/>
      <c r="E503" s="359"/>
      <c r="F503" s="359"/>
      <c r="G503" s="359"/>
      <c r="H503" s="24"/>
      <c r="I503" s="98"/>
      <c r="J503" s="24"/>
      <c r="K503" s="24"/>
      <c r="L503" s="24"/>
      <c r="M503" s="24"/>
      <c r="N503" s="24"/>
      <c r="O503" s="24"/>
      <c r="P503" s="24"/>
      <c r="Q503" s="24"/>
      <c r="R503" s="24"/>
      <c r="S503" s="24"/>
      <c r="T503" s="24"/>
      <c r="U503" s="24"/>
      <c r="V503" s="24"/>
      <c r="W503" s="24"/>
      <c r="X503" s="24"/>
      <c r="Y503" s="24"/>
      <c r="Z503" s="24"/>
      <c r="AA503" s="24"/>
      <c r="AB503" s="24"/>
      <c r="AC503" s="24"/>
      <c r="AD503" s="639"/>
      <c r="AE503" s="639"/>
      <c r="AF503" s="639"/>
      <c r="AG503" s="639"/>
      <c r="AH503" s="639"/>
      <c r="AI503" s="639"/>
      <c r="AJ503" s="639"/>
      <c r="AK503" s="639"/>
      <c r="AL503" s="639"/>
      <c r="AM503" s="639"/>
      <c r="AN503" s="639"/>
      <c r="AO503" s="639"/>
      <c r="AP503" s="639"/>
      <c r="AQ503" s="639"/>
      <c r="AR503" s="639"/>
      <c r="AS503" s="639"/>
      <c r="AT503" s="639"/>
      <c r="AU503" s="639"/>
      <c r="AV503" s="639"/>
    </row>
    <row r="504" spans="1:48" ht="24.75" customHeight="1">
      <c r="A504" s="359"/>
      <c r="B504" s="359"/>
      <c r="C504" s="359"/>
      <c r="D504" s="359"/>
      <c r="E504" s="359"/>
      <c r="F504" s="359"/>
      <c r="G504" s="359"/>
      <c r="H504" s="24"/>
      <c r="I504" s="98"/>
      <c r="J504" s="24"/>
      <c r="K504" s="24"/>
      <c r="L504" s="24"/>
      <c r="M504" s="24"/>
      <c r="N504" s="24"/>
      <c r="O504" s="24"/>
      <c r="P504" s="24"/>
      <c r="Q504" s="24"/>
      <c r="R504" s="24"/>
      <c r="S504" s="24"/>
      <c r="T504" s="24"/>
      <c r="U504" s="24"/>
      <c r="V504" s="24"/>
      <c r="W504" s="24"/>
      <c r="X504" s="24"/>
      <c r="Y504" s="24"/>
      <c r="Z504" s="24"/>
      <c r="AA504" s="24"/>
      <c r="AB504" s="24"/>
      <c r="AC504" s="24"/>
      <c r="AD504" s="639"/>
      <c r="AE504" s="639"/>
      <c r="AF504" s="639"/>
      <c r="AG504" s="639"/>
      <c r="AH504" s="639"/>
      <c r="AI504" s="639"/>
      <c r="AJ504" s="639"/>
      <c r="AK504" s="639"/>
      <c r="AL504" s="639"/>
      <c r="AM504" s="639"/>
      <c r="AN504" s="639"/>
      <c r="AO504" s="639"/>
      <c r="AP504" s="639"/>
      <c r="AQ504" s="639"/>
      <c r="AR504" s="639"/>
      <c r="AS504" s="639"/>
      <c r="AT504" s="639"/>
      <c r="AU504" s="639"/>
      <c r="AV504" s="639"/>
    </row>
    <row r="505" spans="1:48" ht="24.75" customHeight="1">
      <c r="A505" s="359"/>
      <c r="B505" s="359"/>
      <c r="C505" s="359"/>
      <c r="D505" s="359"/>
      <c r="E505" s="359"/>
      <c r="F505" s="359"/>
      <c r="G505" s="359"/>
      <c r="H505" s="24"/>
      <c r="I505" s="98"/>
      <c r="J505" s="24"/>
      <c r="K505" s="24"/>
      <c r="L505" s="24"/>
      <c r="M505" s="24"/>
      <c r="N505" s="24"/>
      <c r="O505" s="24"/>
      <c r="P505" s="24"/>
      <c r="Q505" s="24"/>
      <c r="R505" s="24"/>
      <c r="S505" s="24"/>
      <c r="T505" s="24"/>
      <c r="U505" s="24"/>
      <c r="V505" s="24"/>
      <c r="W505" s="24"/>
      <c r="X505" s="24"/>
      <c r="Y505" s="24"/>
      <c r="Z505" s="24"/>
      <c r="AA505" s="24"/>
      <c r="AB505" s="24"/>
      <c r="AC505" s="24"/>
      <c r="AD505" s="639"/>
      <c r="AE505" s="639"/>
      <c r="AF505" s="639"/>
      <c r="AG505" s="639"/>
      <c r="AH505" s="639"/>
      <c r="AI505" s="639"/>
      <c r="AJ505" s="639"/>
      <c r="AK505" s="639"/>
      <c r="AL505" s="639"/>
      <c r="AM505" s="639"/>
      <c r="AN505" s="639"/>
      <c r="AO505" s="639"/>
      <c r="AP505" s="639"/>
      <c r="AQ505" s="639"/>
      <c r="AR505" s="639"/>
      <c r="AS505" s="639"/>
      <c r="AT505" s="639"/>
      <c r="AU505" s="639"/>
      <c r="AV505" s="639"/>
    </row>
    <row r="506" spans="1:48" ht="24.75" customHeight="1">
      <c r="A506" s="359"/>
      <c r="B506" s="359"/>
      <c r="C506" s="359"/>
      <c r="D506" s="359"/>
      <c r="E506" s="359"/>
      <c r="F506" s="359"/>
      <c r="G506" s="359"/>
      <c r="H506" s="24"/>
      <c r="I506" s="98"/>
      <c r="J506" s="24"/>
      <c r="K506" s="24"/>
      <c r="L506" s="24"/>
      <c r="M506" s="24"/>
      <c r="N506" s="24"/>
      <c r="O506" s="24"/>
      <c r="P506" s="24"/>
      <c r="Q506" s="24"/>
      <c r="R506" s="24"/>
      <c r="S506" s="24"/>
      <c r="T506" s="24"/>
      <c r="U506" s="24"/>
      <c r="V506" s="24"/>
      <c r="W506" s="24"/>
      <c r="X506" s="24"/>
      <c r="Y506" s="24"/>
      <c r="Z506" s="24"/>
      <c r="AA506" s="24"/>
      <c r="AB506" s="24"/>
      <c r="AC506" s="24"/>
      <c r="AD506" s="639"/>
      <c r="AE506" s="639"/>
      <c r="AF506" s="639"/>
      <c r="AG506" s="639"/>
      <c r="AH506" s="639"/>
      <c r="AI506" s="639"/>
      <c r="AJ506" s="639"/>
      <c r="AK506" s="639"/>
      <c r="AL506" s="639"/>
      <c r="AM506" s="639"/>
      <c r="AN506" s="639"/>
      <c r="AO506" s="639"/>
      <c r="AP506" s="639"/>
      <c r="AQ506" s="639"/>
      <c r="AR506" s="639"/>
      <c r="AS506" s="639"/>
      <c r="AT506" s="639"/>
      <c r="AU506" s="639"/>
      <c r="AV506" s="639"/>
    </row>
    <row r="507" spans="1:48" ht="24.75" customHeight="1">
      <c r="A507" s="359"/>
      <c r="B507" s="359"/>
      <c r="C507" s="359"/>
      <c r="D507" s="359"/>
      <c r="E507" s="359"/>
      <c r="F507" s="359"/>
      <c r="G507" s="359"/>
      <c r="H507" s="24"/>
      <c r="I507" s="98"/>
      <c r="J507" s="24"/>
      <c r="K507" s="24"/>
      <c r="L507" s="24"/>
      <c r="M507" s="24"/>
      <c r="N507" s="24"/>
      <c r="O507" s="24"/>
      <c r="P507" s="24"/>
      <c r="Q507" s="24"/>
      <c r="R507" s="24"/>
      <c r="S507" s="24"/>
      <c r="T507" s="24"/>
      <c r="U507" s="24"/>
      <c r="V507" s="24"/>
      <c r="W507" s="24"/>
      <c r="X507" s="24"/>
      <c r="Y507" s="24"/>
      <c r="Z507" s="24"/>
      <c r="AA507" s="24"/>
      <c r="AB507" s="24"/>
      <c r="AC507" s="24"/>
      <c r="AD507" s="639"/>
      <c r="AE507" s="639"/>
      <c r="AF507" s="639"/>
      <c r="AG507" s="639"/>
      <c r="AH507" s="639"/>
      <c r="AI507" s="639"/>
      <c r="AJ507" s="639"/>
      <c r="AK507" s="639"/>
      <c r="AL507" s="639"/>
      <c r="AM507" s="639"/>
      <c r="AN507" s="639"/>
      <c r="AO507" s="639"/>
      <c r="AP507" s="639"/>
      <c r="AQ507" s="639"/>
      <c r="AR507" s="639"/>
      <c r="AS507" s="639"/>
      <c r="AT507" s="639"/>
      <c r="AU507" s="639"/>
      <c r="AV507" s="639"/>
    </row>
    <row r="508" spans="1:48" ht="24.75" customHeight="1">
      <c r="A508" s="359"/>
      <c r="B508" s="359"/>
      <c r="C508" s="359"/>
      <c r="D508" s="359"/>
      <c r="E508" s="359"/>
      <c r="F508" s="359"/>
      <c r="G508" s="359"/>
      <c r="H508" s="24"/>
      <c r="I508" s="98"/>
      <c r="J508" s="24"/>
      <c r="K508" s="24"/>
      <c r="L508" s="24"/>
      <c r="M508" s="24"/>
      <c r="N508" s="24"/>
      <c r="O508" s="24"/>
      <c r="P508" s="24"/>
      <c r="Q508" s="24"/>
      <c r="R508" s="24"/>
      <c r="S508" s="24"/>
      <c r="T508" s="24"/>
      <c r="U508" s="24"/>
      <c r="V508" s="24"/>
      <c r="W508" s="24"/>
      <c r="X508" s="24"/>
      <c r="Y508" s="24"/>
      <c r="Z508" s="24"/>
      <c r="AA508" s="24"/>
      <c r="AB508" s="24"/>
      <c r="AC508" s="24"/>
      <c r="AD508" s="639"/>
      <c r="AE508" s="639"/>
      <c r="AF508" s="639"/>
      <c r="AG508" s="639"/>
      <c r="AH508" s="639"/>
      <c r="AI508" s="639"/>
      <c r="AJ508" s="639"/>
      <c r="AK508" s="639"/>
      <c r="AL508" s="639"/>
      <c r="AM508" s="639"/>
      <c r="AN508" s="639"/>
      <c r="AO508" s="639"/>
      <c r="AP508" s="639"/>
      <c r="AQ508" s="639"/>
      <c r="AR508" s="639"/>
      <c r="AS508" s="639"/>
      <c r="AT508" s="639"/>
      <c r="AU508" s="639"/>
      <c r="AV508" s="639"/>
    </row>
    <row r="509" spans="1:48" ht="24.75" customHeight="1">
      <c r="A509" s="359"/>
      <c r="B509" s="359"/>
      <c r="C509" s="359"/>
      <c r="D509" s="359"/>
      <c r="E509" s="359"/>
      <c r="F509" s="359"/>
      <c r="G509" s="359"/>
      <c r="H509" s="24"/>
      <c r="I509" s="98"/>
      <c r="J509" s="24"/>
      <c r="K509" s="24"/>
      <c r="L509" s="24"/>
      <c r="M509" s="24"/>
      <c r="N509" s="24"/>
      <c r="O509" s="24"/>
      <c r="P509" s="24"/>
      <c r="Q509" s="24"/>
      <c r="R509" s="24"/>
      <c r="S509" s="24"/>
      <c r="T509" s="24"/>
      <c r="U509" s="24"/>
      <c r="V509" s="24"/>
      <c r="W509" s="24"/>
      <c r="X509" s="24"/>
      <c r="Y509" s="24"/>
      <c r="Z509" s="24"/>
      <c r="AA509" s="24"/>
      <c r="AB509" s="24"/>
      <c r="AC509" s="24"/>
      <c r="AD509" s="639"/>
      <c r="AE509" s="639"/>
      <c r="AF509" s="639"/>
      <c r="AG509" s="639"/>
      <c r="AH509" s="639"/>
      <c r="AI509" s="639"/>
      <c r="AJ509" s="639"/>
      <c r="AK509" s="639"/>
      <c r="AL509" s="639"/>
      <c r="AM509" s="639"/>
      <c r="AN509" s="639"/>
      <c r="AO509" s="639"/>
      <c r="AP509" s="639"/>
      <c r="AQ509" s="639"/>
      <c r="AR509" s="639"/>
      <c r="AS509" s="639"/>
      <c r="AT509" s="639"/>
      <c r="AU509" s="639"/>
      <c r="AV509" s="639"/>
    </row>
    <row r="510" spans="1:48" ht="24.75" customHeight="1">
      <c r="A510" s="359"/>
      <c r="B510" s="359"/>
      <c r="C510" s="359"/>
      <c r="D510" s="359"/>
      <c r="E510" s="359"/>
      <c r="F510" s="359"/>
      <c r="G510" s="359"/>
      <c r="H510" s="24"/>
      <c r="I510" s="98"/>
      <c r="J510" s="24"/>
      <c r="K510" s="24"/>
      <c r="L510" s="24"/>
      <c r="M510" s="24"/>
      <c r="N510" s="24"/>
      <c r="O510" s="24"/>
      <c r="P510" s="24"/>
      <c r="Q510" s="24"/>
      <c r="R510" s="24"/>
      <c r="S510" s="24"/>
      <c r="T510" s="24"/>
      <c r="U510" s="24"/>
      <c r="V510" s="24"/>
      <c r="W510" s="24"/>
      <c r="X510" s="24"/>
      <c r="Y510" s="24"/>
      <c r="Z510" s="24"/>
      <c r="AA510" s="24"/>
      <c r="AB510" s="24"/>
      <c r="AC510" s="24"/>
      <c r="AD510" s="639"/>
      <c r="AE510" s="639"/>
      <c r="AF510" s="639"/>
      <c r="AG510" s="639"/>
      <c r="AH510" s="639"/>
      <c r="AI510" s="639"/>
      <c r="AJ510" s="639"/>
      <c r="AK510" s="639"/>
      <c r="AL510" s="639"/>
      <c r="AM510" s="639"/>
      <c r="AN510" s="639"/>
      <c r="AO510" s="639"/>
      <c r="AP510" s="639"/>
      <c r="AQ510" s="639"/>
      <c r="AR510" s="639"/>
      <c r="AS510" s="639"/>
      <c r="AT510" s="639"/>
      <c r="AU510" s="639"/>
      <c r="AV510" s="639"/>
    </row>
    <row r="511" spans="1:48" ht="24.75" customHeight="1">
      <c r="A511" s="359"/>
      <c r="B511" s="359"/>
      <c r="C511" s="359"/>
      <c r="D511" s="359"/>
      <c r="E511" s="359"/>
      <c r="F511" s="359"/>
      <c r="G511" s="359"/>
      <c r="H511" s="24"/>
      <c r="I511" s="98"/>
      <c r="J511" s="24"/>
      <c r="K511" s="24"/>
      <c r="L511" s="24"/>
      <c r="M511" s="24"/>
      <c r="N511" s="24"/>
      <c r="O511" s="24"/>
      <c r="P511" s="24"/>
      <c r="Q511" s="24"/>
      <c r="R511" s="24"/>
      <c r="S511" s="24"/>
      <c r="T511" s="24"/>
      <c r="U511" s="24"/>
      <c r="V511" s="24"/>
      <c r="W511" s="24"/>
      <c r="X511" s="24"/>
      <c r="Y511" s="24"/>
      <c r="Z511" s="24"/>
      <c r="AA511" s="24"/>
      <c r="AB511" s="24"/>
      <c r="AC511" s="24"/>
      <c r="AD511" s="639"/>
      <c r="AE511" s="639"/>
      <c r="AF511" s="639"/>
      <c r="AG511" s="639"/>
      <c r="AH511" s="639"/>
      <c r="AI511" s="639"/>
      <c r="AJ511" s="639"/>
      <c r="AK511" s="639"/>
      <c r="AL511" s="639"/>
      <c r="AM511" s="639"/>
      <c r="AN511" s="639"/>
      <c r="AO511" s="639"/>
      <c r="AP511" s="639"/>
      <c r="AQ511" s="639"/>
      <c r="AR511" s="639"/>
      <c r="AS511" s="639"/>
      <c r="AT511" s="639"/>
      <c r="AU511" s="639"/>
      <c r="AV511" s="639"/>
    </row>
    <row r="512" spans="1:48" ht="24.75" customHeight="1">
      <c r="A512" s="359"/>
      <c r="B512" s="359"/>
      <c r="C512" s="359"/>
      <c r="D512" s="359"/>
      <c r="E512" s="359"/>
      <c r="F512" s="359"/>
      <c r="G512" s="359"/>
      <c r="H512" s="24"/>
      <c r="I512" s="98"/>
      <c r="J512" s="24"/>
      <c r="K512" s="24"/>
      <c r="L512" s="24"/>
      <c r="M512" s="24"/>
      <c r="N512" s="24"/>
      <c r="O512" s="24"/>
      <c r="P512" s="24"/>
      <c r="Q512" s="24"/>
      <c r="R512" s="24"/>
      <c r="S512" s="24"/>
      <c r="T512" s="24"/>
      <c r="U512" s="24"/>
      <c r="V512" s="24"/>
      <c r="W512" s="24"/>
      <c r="X512" s="24"/>
      <c r="Y512" s="24"/>
      <c r="Z512" s="24"/>
      <c r="AA512" s="24"/>
      <c r="AB512" s="24"/>
      <c r="AC512" s="24"/>
      <c r="AD512" s="639"/>
      <c r="AE512" s="639"/>
      <c r="AF512" s="639"/>
      <c r="AG512" s="639"/>
      <c r="AH512" s="639"/>
      <c r="AI512" s="639"/>
      <c r="AJ512" s="639"/>
      <c r="AK512" s="639"/>
      <c r="AL512" s="639"/>
      <c r="AM512" s="639"/>
      <c r="AN512" s="639"/>
      <c r="AO512" s="639"/>
      <c r="AP512" s="639"/>
      <c r="AQ512" s="639"/>
      <c r="AR512" s="639"/>
      <c r="AS512" s="639"/>
      <c r="AT512" s="639"/>
      <c r="AU512" s="639"/>
      <c r="AV512" s="639"/>
    </row>
    <row r="513" spans="1:48" ht="24.75" customHeight="1">
      <c r="A513" s="359"/>
      <c r="B513" s="359"/>
      <c r="C513" s="359"/>
      <c r="D513" s="359"/>
      <c r="E513" s="359"/>
      <c r="F513" s="359"/>
      <c r="G513" s="359"/>
      <c r="H513" s="24"/>
      <c r="I513" s="98"/>
      <c r="J513" s="24"/>
      <c r="K513" s="24"/>
      <c r="L513" s="24"/>
      <c r="M513" s="24"/>
      <c r="N513" s="24"/>
      <c r="O513" s="24"/>
      <c r="P513" s="24"/>
      <c r="Q513" s="24"/>
      <c r="R513" s="24"/>
      <c r="S513" s="24"/>
      <c r="T513" s="24"/>
      <c r="U513" s="24"/>
      <c r="V513" s="24"/>
      <c r="W513" s="24"/>
      <c r="X513" s="24"/>
      <c r="Y513" s="24"/>
      <c r="Z513" s="24"/>
      <c r="AA513" s="24"/>
      <c r="AB513" s="24"/>
      <c r="AC513" s="24"/>
      <c r="AD513" s="639"/>
      <c r="AE513" s="639"/>
      <c r="AF513" s="639"/>
      <c r="AG513" s="639"/>
      <c r="AH513" s="639"/>
      <c r="AI513" s="639"/>
      <c r="AJ513" s="639"/>
      <c r="AK513" s="639"/>
      <c r="AL513" s="639"/>
      <c r="AM513" s="639"/>
      <c r="AN513" s="639"/>
      <c r="AO513" s="639"/>
      <c r="AP513" s="639"/>
      <c r="AQ513" s="639"/>
      <c r="AR513" s="639"/>
      <c r="AS513" s="639"/>
      <c r="AT513" s="639"/>
      <c r="AU513" s="639"/>
      <c r="AV513" s="639"/>
    </row>
    <row r="514" spans="1:48" ht="24.75" customHeight="1">
      <c r="A514" s="359"/>
      <c r="B514" s="359"/>
      <c r="C514" s="359"/>
      <c r="D514" s="359"/>
      <c r="E514" s="359"/>
      <c r="F514" s="359"/>
      <c r="G514" s="359"/>
      <c r="H514" s="24"/>
      <c r="I514" s="98"/>
      <c r="J514" s="24"/>
      <c r="K514" s="24"/>
      <c r="L514" s="24"/>
      <c r="M514" s="24"/>
      <c r="N514" s="24"/>
      <c r="O514" s="24"/>
      <c r="P514" s="24"/>
      <c r="Q514" s="24"/>
      <c r="R514" s="24"/>
      <c r="S514" s="24"/>
      <c r="T514" s="24"/>
      <c r="U514" s="24"/>
      <c r="V514" s="24"/>
      <c r="W514" s="24"/>
      <c r="X514" s="24"/>
      <c r="Y514" s="24"/>
      <c r="Z514" s="24"/>
      <c r="AA514" s="24"/>
      <c r="AB514" s="24"/>
      <c r="AC514" s="24"/>
      <c r="AD514" s="639"/>
      <c r="AE514" s="639"/>
      <c r="AF514" s="639"/>
      <c r="AG514" s="639"/>
      <c r="AH514" s="639"/>
      <c r="AI514" s="639"/>
      <c r="AJ514" s="639"/>
      <c r="AK514" s="639"/>
      <c r="AL514" s="639"/>
      <c r="AM514" s="639"/>
      <c r="AN514" s="639"/>
      <c r="AO514" s="639"/>
      <c r="AP514" s="639"/>
      <c r="AQ514" s="639"/>
      <c r="AR514" s="639"/>
      <c r="AS514" s="639"/>
      <c r="AT514" s="639"/>
      <c r="AU514" s="639"/>
      <c r="AV514" s="639"/>
    </row>
    <row r="515" spans="1:48" ht="24.75" customHeight="1">
      <c r="A515" s="359"/>
      <c r="B515" s="359"/>
      <c r="C515" s="359"/>
      <c r="D515" s="359"/>
      <c r="E515" s="359"/>
      <c r="F515" s="359"/>
      <c r="G515" s="359"/>
      <c r="H515" s="24"/>
      <c r="I515" s="98"/>
      <c r="J515" s="24"/>
      <c r="K515" s="24"/>
      <c r="L515" s="24"/>
      <c r="M515" s="24"/>
      <c r="N515" s="24"/>
      <c r="O515" s="24"/>
      <c r="P515" s="24"/>
      <c r="Q515" s="24"/>
      <c r="R515" s="24"/>
      <c r="S515" s="24"/>
      <c r="T515" s="24"/>
      <c r="U515" s="24"/>
      <c r="V515" s="24"/>
      <c r="W515" s="24"/>
      <c r="X515" s="24"/>
      <c r="Y515" s="24"/>
      <c r="Z515" s="24"/>
      <c r="AA515" s="24"/>
      <c r="AB515" s="24"/>
      <c r="AC515" s="24"/>
      <c r="AD515" s="639"/>
      <c r="AE515" s="639"/>
      <c r="AF515" s="639"/>
      <c r="AG515" s="639"/>
      <c r="AH515" s="639"/>
      <c r="AI515" s="639"/>
      <c r="AJ515" s="639"/>
      <c r="AK515" s="639"/>
      <c r="AL515" s="639"/>
      <c r="AM515" s="639"/>
      <c r="AN515" s="639"/>
      <c r="AO515" s="639"/>
      <c r="AP515" s="639"/>
      <c r="AQ515" s="639"/>
      <c r="AR515" s="639"/>
      <c r="AS515" s="639"/>
      <c r="AT515" s="639"/>
      <c r="AU515" s="639"/>
      <c r="AV515" s="639"/>
    </row>
    <row r="516" spans="1:48" ht="24.75" customHeight="1">
      <c r="A516" s="359"/>
      <c r="B516" s="359"/>
      <c r="C516" s="359"/>
      <c r="D516" s="359"/>
      <c r="E516" s="359"/>
      <c r="F516" s="359"/>
      <c r="G516" s="359"/>
      <c r="H516" s="24"/>
      <c r="I516" s="98"/>
      <c r="J516" s="24"/>
      <c r="K516" s="24"/>
      <c r="L516" s="24"/>
      <c r="M516" s="24"/>
      <c r="N516" s="24"/>
      <c r="O516" s="24"/>
      <c r="P516" s="24"/>
      <c r="Q516" s="24"/>
      <c r="R516" s="24"/>
      <c r="S516" s="24"/>
      <c r="T516" s="24"/>
      <c r="U516" s="24"/>
      <c r="V516" s="24"/>
      <c r="W516" s="24"/>
      <c r="X516" s="24"/>
      <c r="Y516" s="24"/>
      <c r="Z516" s="24"/>
      <c r="AA516" s="24"/>
      <c r="AB516" s="24"/>
      <c r="AC516" s="24"/>
      <c r="AD516" s="639"/>
      <c r="AE516" s="639"/>
      <c r="AF516" s="639"/>
      <c r="AG516" s="639"/>
      <c r="AH516" s="639"/>
      <c r="AI516" s="639"/>
      <c r="AJ516" s="639"/>
      <c r="AK516" s="639"/>
      <c r="AL516" s="639"/>
      <c r="AM516" s="639"/>
      <c r="AN516" s="639"/>
      <c r="AO516" s="639"/>
      <c r="AP516" s="639"/>
      <c r="AQ516" s="639"/>
      <c r="AR516" s="639"/>
      <c r="AS516" s="639"/>
      <c r="AT516" s="639"/>
      <c r="AU516" s="639"/>
      <c r="AV516" s="639"/>
    </row>
    <row r="517" spans="1:48" ht="24.75" customHeight="1">
      <c r="A517" s="359"/>
      <c r="B517" s="359"/>
      <c r="C517" s="359"/>
      <c r="D517" s="359"/>
      <c r="E517" s="359"/>
      <c r="F517" s="359"/>
      <c r="G517" s="359"/>
      <c r="H517" s="24"/>
      <c r="I517" s="98"/>
      <c r="J517" s="24"/>
      <c r="K517" s="24"/>
      <c r="L517" s="24"/>
      <c r="M517" s="24"/>
      <c r="N517" s="24"/>
      <c r="O517" s="24"/>
      <c r="P517" s="24"/>
      <c r="Q517" s="24"/>
      <c r="R517" s="24"/>
      <c r="S517" s="24"/>
      <c r="T517" s="24"/>
      <c r="U517" s="24"/>
      <c r="V517" s="24"/>
      <c r="W517" s="24"/>
      <c r="X517" s="24"/>
      <c r="Y517" s="24"/>
      <c r="Z517" s="24"/>
      <c r="AA517" s="24"/>
      <c r="AB517" s="24"/>
      <c r="AC517" s="24"/>
      <c r="AD517" s="639"/>
      <c r="AE517" s="639"/>
      <c r="AF517" s="639"/>
      <c r="AG517" s="639"/>
      <c r="AH517" s="639"/>
      <c r="AI517" s="639"/>
      <c r="AJ517" s="639"/>
      <c r="AK517" s="639"/>
      <c r="AL517" s="639"/>
      <c r="AM517" s="639"/>
      <c r="AN517" s="639"/>
      <c r="AO517" s="639"/>
      <c r="AP517" s="639"/>
      <c r="AQ517" s="639"/>
      <c r="AR517" s="639"/>
      <c r="AS517" s="639"/>
      <c r="AT517" s="639"/>
      <c r="AU517" s="639"/>
      <c r="AV517" s="639"/>
    </row>
    <row r="518" spans="1:48" ht="24.75" customHeight="1">
      <c r="A518" s="359"/>
      <c r="B518" s="359"/>
      <c r="C518" s="359"/>
      <c r="D518" s="359"/>
      <c r="E518" s="359"/>
      <c r="F518" s="359"/>
      <c r="G518" s="359"/>
      <c r="H518" s="24"/>
      <c r="I518" s="98"/>
      <c r="J518" s="24"/>
      <c r="K518" s="24"/>
      <c r="L518" s="24"/>
      <c r="M518" s="24"/>
      <c r="N518" s="24"/>
      <c r="O518" s="24"/>
      <c r="P518" s="24"/>
      <c r="Q518" s="24"/>
      <c r="R518" s="24"/>
      <c r="S518" s="24"/>
      <c r="T518" s="24"/>
      <c r="U518" s="24"/>
      <c r="V518" s="24"/>
      <c r="W518" s="24"/>
      <c r="X518" s="24"/>
      <c r="Y518" s="24"/>
      <c r="Z518" s="24"/>
      <c r="AA518" s="24"/>
      <c r="AB518" s="24"/>
      <c r="AC518" s="24"/>
      <c r="AD518" s="639"/>
      <c r="AE518" s="639"/>
      <c r="AF518" s="639"/>
      <c r="AG518" s="639"/>
      <c r="AH518" s="639"/>
      <c r="AI518" s="639"/>
      <c r="AJ518" s="639"/>
      <c r="AK518" s="639"/>
      <c r="AL518" s="639"/>
      <c r="AM518" s="639"/>
      <c r="AN518" s="639"/>
      <c r="AO518" s="639"/>
      <c r="AP518" s="639"/>
      <c r="AQ518" s="639"/>
      <c r="AR518" s="639"/>
      <c r="AS518" s="639"/>
      <c r="AT518" s="639"/>
      <c r="AU518" s="639"/>
      <c r="AV518" s="639"/>
    </row>
    <row r="519" spans="1:48" ht="24.75" customHeight="1">
      <c r="A519" s="359"/>
      <c r="B519" s="359"/>
      <c r="C519" s="359"/>
      <c r="D519" s="359"/>
      <c r="E519" s="359"/>
      <c r="F519" s="359"/>
      <c r="G519" s="359"/>
      <c r="H519" s="24"/>
      <c r="I519" s="98"/>
      <c r="J519" s="24"/>
      <c r="K519" s="24"/>
      <c r="L519" s="24"/>
      <c r="M519" s="24"/>
      <c r="N519" s="24"/>
      <c r="O519" s="24"/>
      <c r="P519" s="24"/>
      <c r="Q519" s="24"/>
      <c r="R519" s="24"/>
      <c r="S519" s="24"/>
      <c r="T519" s="24"/>
      <c r="U519" s="24"/>
      <c r="V519" s="24"/>
      <c r="W519" s="24"/>
      <c r="X519" s="24"/>
      <c r="Y519" s="24"/>
      <c r="Z519" s="24"/>
      <c r="AA519" s="24"/>
      <c r="AB519" s="24"/>
      <c r="AC519" s="24"/>
      <c r="AD519" s="639"/>
      <c r="AE519" s="639"/>
      <c r="AF519" s="639"/>
      <c r="AG519" s="639"/>
      <c r="AH519" s="639"/>
      <c r="AI519" s="639"/>
      <c r="AJ519" s="639"/>
      <c r="AK519" s="639"/>
      <c r="AL519" s="639"/>
      <c r="AM519" s="639"/>
      <c r="AN519" s="639"/>
      <c r="AO519" s="639"/>
      <c r="AP519" s="639"/>
      <c r="AQ519" s="639"/>
      <c r="AR519" s="639"/>
      <c r="AS519" s="639"/>
      <c r="AT519" s="639"/>
      <c r="AU519" s="639"/>
      <c r="AV519" s="639"/>
    </row>
    <row r="520" spans="1:48" ht="24.75" customHeight="1">
      <c r="A520" s="359"/>
      <c r="B520" s="359"/>
      <c r="C520" s="359"/>
      <c r="D520" s="359"/>
      <c r="E520" s="359"/>
      <c r="F520" s="359"/>
      <c r="G520" s="359"/>
      <c r="H520" s="24"/>
      <c r="I520" s="98"/>
      <c r="J520" s="24"/>
      <c r="K520" s="24"/>
      <c r="L520" s="24"/>
      <c r="M520" s="24"/>
      <c r="N520" s="24"/>
      <c r="O520" s="24"/>
      <c r="P520" s="24"/>
      <c r="Q520" s="24"/>
      <c r="R520" s="24"/>
      <c r="S520" s="24"/>
      <c r="T520" s="24"/>
      <c r="U520" s="24"/>
      <c r="V520" s="24"/>
      <c r="W520" s="24"/>
      <c r="X520" s="24"/>
      <c r="Y520" s="24"/>
      <c r="Z520" s="24"/>
      <c r="AA520" s="24"/>
      <c r="AB520" s="24"/>
      <c r="AC520" s="24"/>
      <c r="AD520" s="639"/>
      <c r="AE520" s="639"/>
      <c r="AF520" s="639"/>
      <c r="AG520" s="639"/>
      <c r="AH520" s="639"/>
      <c r="AI520" s="639"/>
      <c r="AJ520" s="639"/>
      <c r="AK520" s="639"/>
      <c r="AL520" s="639"/>
      <c r="AM520" s="639"/>
      <c r="AN520" s="639"/>
      <c r="AO520" s="639"/>
      <c r="AP520" s="639"/>
      <c r="AQ520" s="639"/>
      <c r="AR520" s="639"/>
      <c r="AS520" s="639"/>
      <c r="AT520" s="639"/>
      <c r="AU520" s="639"/>
      <c r="AV520" s="639"/>
    </row>
    <row r="521" spans="1:48" ht="24.75" customHeight="1">
      <c r="A521" s="359"/>
      <c r="B521" s="359"/>
      <c r="C521" s="359"/>
      <c r="D521" s="359"/>
      <c r="E521" s="359"/>
      <c r="F521" s="359"/>
      <c r="G521" s="359"/>
      <c r="H521" s="24"/>
      <c r="I521" s="98"/>
      <c r="J521" s="24"/>
      <c r="K521" s="24"/>
      <c r="L521" s="24"/>
      <c r="M521" s="24"/>
      <c r="N521" s="24"/>
      <c r="O521" s="24"/>
      <c r="P521" s="24"/>
      <c r="Q521" s="24"/>
      <c r="R521" s="24"/>
      <c r="S521" s="24"/>
      <c r="T521" s="24"/>
      <c r="U521" s="24"/>
      <c r="V521" s="24"/>
      <c r="W521" s="24"/>
      <c r="X521" s="24"/>
      <c r="Y521" s="24"/>
      <c r="Z521" s="24"/>
      <c r="AA521" s="24"/>
      <c r="AB521" s="24"/>
      <c r="AC521" s="24"/>
      <c r="AD521" s="639"/>
      <c r="AE521" s="639"/>
      <c r="AF521" s="639"/>
      <c r="AG521" s="639"/>
      <c r="AH521" s="639"/>
      <c r="AI521" s="639"/>
      <c r="AJ521" s="639"/>
      <c r="AK521" s="639"/>
      <c r="AL521" s="639"/>
      <c r="AM521" s="639"/>
      <c r="AN521" s="639"/>
      <c r="AO521" s="639"/>
      <c r="AP521" s="639"/>
      <c r="AQ521" s="639"/>
      <c r="AR521" s="639"/>
      <c r="AS521" s="639"/>
      <c r="AT521" s="639"/>
      <c r="AU521" s="639"/>
      <c r="AV521" s="639"/>
    </row>
    <row r="522" spans="1:48" ht="24.75" customHeight="1">
      <c r="A522" s="359"/>
      <c r="B522" s="359"/>
      <c r="C522" s="359"/>
      <c r="D522" s="359"/>
      <c r="E522" s="359"/>
      <c r="F522" s="359"/>
      <c r="G522" s="359"/>
      <c r="H522" s="24"/>
      <c r="I522" s="98"/>
      <c r="J522" s="24"/>
      <c r="K522" s="24"/>
      <c r="L522" s="24"/>
      <c r="M522" s="24"/>
      <c r="N522" s="24"/>
      <c r="O522" s="24"/>
      <c r="P522" s="24"/>
      <c r="Q522" s="24"/>
      <c r="R522" s="24"/>
      <c r="S522" s="24"/>
      <c r="T522" s="24"/>
      <c r="U522" s="24"/>
      <c r="V522" s="24"/>
      <c r="W522" s="24"/>
      <c r="X522" s="24"/>
      <c r="Y522" s="24"/>
      <c r="Z522" s="24"/>
      <c r="AA522" s="24"/>
      <c r="AB522" s="24"/>
      <c r="AC522" s="24"/>
      <c r="AD522" s="639"/>
      <c r="AE522" s="639"/>
      <c r="AF522" s="639"/>
      <c r="AG522" s="639"/>
      <c r="AH522" s="639"/>
      <c r="AI522" s="639"/>
      <c r="AJ522" s="639"/>
      <c r="AK522" s="639"/>
      <c r="AL522" s="639"/>
      <c r="AM522" s="639"/>
      <c r="AN522" s="639"/>
      <c r="AO522" s="639"/>
      <c r="AP522" s="639"/>
      <c r="AQ522" s="639"/>
      <c r="AR522" s="639"/>
      <c r="AS522" s="639"/>
      <c r="AT522" s="639"/>
      <c r="AU522" s="639"/>
      <c r="AV522" s="639"/>
    </row>
    <row r="523" spans="1:48" ht="24.75" customHeight="1">
      <c r="A523" s="359"/>
      <c r="B523" s="359"/>
      <c r="C523" s="359"/>
      <c r="D523" s="359"/>
      <c r="E523" s="359"/>
      <c r="F523" s="359"/>
      <c r="G523" s="359"/>
      <c r="H523" s="24"/>
      <c r="I523" s="98"/>
      <c r="J523" s="24"/>
      <c r="K523" s="24"/>
      <c r="L523" s="24"/>
      <c r="M523" s="24"/>
      <c r="N523" s="24"/>
      <c r="O523" s="24"/>
      <c r="P523" s="24"/>
      <c r="Q523" s="24"/>
      <c r="R523" s="24"/>
      <c r="S523" s="24"/>
      <c r="T523" s="24"/>
      <c r="U523" s="24"/>
      <c r="V523" s="24"/>
      <c r="W523" s="24"/>
      <c r="X523" s="24"/>
      <c r="Y523" s="24"/>
      <c r="Z523" s="24"/>
      <c r="AA523" s="24"/>
      <c r="AB523" s="24"/>
      <c r="AC523" s="24"/>
      <c r="AD523" s="639"/>
      <c r="AE523" s="639"/>
      <c r="AF523" s="639"/>
      <c r="AG523" s="639"/>
      <c r="AH523" s="639"/>
      <c r="AI523" s="639"/>
      <c r="AJ523" s="639"/>
      <c r="AK523" s="639"/>
      <c r="AL523" s="639"/>
      <c r="AM523" s="639"/>
      <c r="AN523" s="639"/>
      <c r="AO523" s="639"/>
      <c r="AP523" s="639"/>
      <c r="AQ523" s="639"/>
      <c r="AR523" s="639"/>
      <c r="AS523" s="639"/>
      <c r="AT523" s="639"/>
      <c r="AU523" s="639"/>
      <c r="AV523" s="639"/>
    </row>
    <row r="524" spans="1:48" ht="24.75" customHeight="1">
      <c r="A524" s="359"/>
      <c r="B524" s="359"/>
      <c r="C524" s="359"/>
      <c r="D524" s="359"/>
      <c r="E524" s="359"/>
      <c r="F524" s="359"/>
      <c r="G524" s="359"/>
      <c r="H524" s="24"/>
      <c r="I524" s="98"/>
      <c r="J524" s="24"/>
      <c r="K524" s="24"/>
      <c r="L524" s="24"/>
      <c r="M524" s="24"/>
      <c r="N524" s="24"/>
      <c r="O524" s="24"/>
      <c r="P524" s="24"/>
      <c r="Q524" s="24"/>
      <c r="R524" s="24"/>
      <c r="S524" s="24"/>
      <c r="T524" s="24"/>
      <c r="U524" s="24"/>
      <c r="V524" s="24"/>
      <c r="W524" s="24"/>
      <c r="X524" s="24"/>
      <c r="Y524" s="24"/>
      <c r="Z524" s="24"/>
      <c r="AA524" s="24"/>
      <c r="AB524" s="24"/>
      <c r="AC524" s="24"/>
      <c r="AD524" s="639"/>
      <c r="AE524" s="639"/>
      <c r="AF524" s="639"/>
      <c r="AG524" s="639"/>
      <c r="AH524" s="639"/>
      <c r="AI524" s="639"/>
      <c r="AJ524" s="639"/>
      <c r="AK524" s="639"/>
      <c r="AL524" s="639"/>
      <c r="AM524" s="639"/>
      <c r="AN524" s="639"/>
      <c r="AO524" s="639"/>
      <c r="AP524" s="639"/>
      <c r="AQ524" s="639"/>
      <c r="AR524" s="639"/>
      <c r="AS524" s="639"/>
      <c r="AT524" s="639"/>
      <c r="AU524" s="639"/>
      <c r="AV524" s="639"/>
    </row>
    <row r="525" spans="1:48" ht="24.75" customHeight="1">
      <c r="A525" s="359"/>
      <c r="B525" s="359"/>
      <c r="C525" s="359"/>
      <c r="D525" s="359"/>
      <c r="E525" s="359"/>
      <c r="F525" s="359"/>
      <c r="G525" s="359"/>
      <c r="H525" s="24"/>
      <c r="I525" s="98"/>
      <c r="J525" s="24"/>
      <c r="K525" s="24"/>
      <c r="L525" s="24"/>
      <c r="M525" s="24"/>
      <c r="N525" s="24"/>
      <c r="O525" s="24"/>
      <c r="P525" s="24"/>
      <c r="Q525" s="24"/>
      <c r="R525" s="24"/>
      <c r="S525" s="24"/>
      <c r="T525" s="24"/>
      <c r="U525" s="24"/>
      <c r="V525" s="24"/>
      <c r="W525" s="24"/>
      <c r="X525" s="24"/>
      <c r="Y525" s="24"/>
      <c r="Z525" s="24"/>
      <c r="AA525" s="24"/>
      <c r="AB525" s="24"/>
      <c r="AC525" s="24"/>
      <c r="AD525" s="639"/>
      <c r="AE525" s="639"/>
      <c r="AF525" s="639"/>
      <c r="AG525" s="639"/>
      <c r="AH525" s="639"/>
      <c r="AI525" s="639"/>
      <c r="AJ525" s="639"/>
      <c r="AK525" s="639"/>
      <c r="AL525" s="639"/>
      <c r="AM525" s="639"/>
      <c r="AN525" s="639"/>
      <c r="AO525" s="639"/>
      <c r="AP525" s="639"/>
      <c r="AQ525" s="639"/>
      <c r="AR525" s="639"/>
      <c r="AS525" s="639"/>
      <c r="AT525" s="639"/>
      <c r="AU525" s="639"/>
      <c r="AV525" s="639"/>
    </row>
    <row r="526" spans="1:48" ht="24.75" customHeight="1">
      <c r="A526" s="359"/>
      <c r="B526" s="359"/>
      <c r="C526" s="359"/>
      <c r="D526" s="359"/>
      <c r="E526" s="359"/>
      <c r="F526" s="359"/>
      <c r="G526" s="359"/>
      <c r="H526" s="24"/>
      <c r="I526" s="98"/>
      <c r="J526" s="24"/>
      <c r="K526" s="24"/>
      <c r="L526" s="24"/>
      <c r="M526" s="24"/>
      <c r="N526" s="24"/>
      <c r="O526" s="24"/>
      <c r="P526" s="24"/>
      <c r="Q526" s="24"/>
      <c r="R526" s="24"/>
      <c r="S526" s="24"/>
      <c r="T526" s="24"/>
      <c r="U526" s="24"/>
      <c r="V526" s="24"/>
      <c r="W526" s="24"/>
      <c r="X526" s="24"/>
      <c r="Y526" s="24"/>
      <c r="Z526" s="24"/>
      <c r="AA526" s="24"/>
      <c r="AB526" s="24"/>
      <c r="AC526" s="24"/>
      <c r="AD526" s="639"/>
      <c r="AE526" s="639"/>
      <c r="AF526" s="639"/>
      <c r="AG526" s="639"/>
      <c r="AH526" s="639"/>
      <c r="AI526" s="639"/>
      <c r="AJ526" s="639"/>
      <c r="AK526" s="639"/>
      <c r="AL526" s="639"/>
      <c r="AM526" s="639"/>
      <c r="AN526" s="639"/>
      <c r="AO526" s="639"/>
      <c r="AP526" s="639"/>
      <c r="AQ526" s="639"/>
      <c r="AR526" s="639"/>
      <c r="AS526" s="639"/>
      <c r="AT526" s="639"/>
      <c r="AU526" s="639"/>
      <c r="AV526" s="639"/>
    </row>
    <row r="527" spans="1:48" ht="24.75" customHeight="1">
      <c r="A527" s="359"/>
      <c r="B527" s="359"/>
      <c r="C527" s="359"/>
      <c r="D527" s="359"/>
      <c r="E527" s="359"/>
      <c r="F527" s="359"/>
      <c r="G527" s="359"/>
      <c r="H527" s="24"/>
      <c r="I527" s="98"/>
      <c r="J527" s="24"/>
      <c r="K527" s="24"/>
      <c r="L527" s="24"/>
      <c r="M527" s="24"/>
      <c r="N527" s="24"/>
      <c r="O527" s="24"/>
      <c r="P527" s="24"/>
      <c r="Q527" s="24"/>
      <c r="R527" s="24"/>
      <c r="S527" s="24"/>
      <c r="T527" s="24"/>
      <c r="U527" s="24"/>
      <c r="V527" s="24"/>
      <c r="W527" s="24"/>
      <c r="X527" s="24"/>
      <c r="Y527" s="24"/>
      <c r="Z527" s="24"/>
      <c r="AA527" s="24"/>
      <c r="AB527" s="24"/>
      <c r="AC527" s="24"/>
      <c r="AD527" s="639"/>
      <c r="AE527" s="639"/>
      <c r="AF527" s="639"/>
      <c r="AG527" s="639"/>
      <c r="AH527" s="639"/>
      <c r="AI527" s="639"/>
      <c r="AJ527" s="639"/>
      <c r="AK527" s="639"/>
      <c r="AL527" s="639"/>
      <c r="AM527" s="639"/>
      <c r="AN527" s="639"/>
      <c r="AO527" s="639"/>
      <c r="AP527" s="639"/>
      <c r="AQ527" s="639"/>
      <c r="AR527" s="639"/>
      <c r="AS527" s="639"/>
      <c r="AT527" s="639"/>
      <c r="AU527" s="639"/>
      <c r="AV527" s="639"/>
    </row>
    <row r="528" spans="1:48" ht="24.75" customHeight="1">
      <c r="A528" s="359"/>
      <c r="B528" s="359"/>
      <c r="C528" s="359"/>
      <c r="D528" s="359"/>
      <c r="E528" s="359"/>
      <c r="F528" s="359"/>
      <c r="G528" s="359"/>
      <c r="H528" s="24"/>
      <c r="I528" s="98"/>
      <c r="J528" s="24"/>
      <c r="K528" s="24"/>
      <c r="L528" s="24"/>
      <c r="M528" s="24"/>
      <c r="N528" s="24"/>
      <c r="O528" s="24"/>
      <c r="P528" s="24"/>
      <c r="Q528" s="24"/>
      <c r="R528" s="24"/>
      <c r="S528" s="24"/>
      <c r="T528" s="24"/>
      <c r="U528" s="24"/>
      <c r="V528" s="24"/>
      <c r="W528" s="24"/>
      <c r="X528" s="24"/>
      <c r="Y528" s="24"/>
      <c r="Z528" s="24"/>
      <c r="AA528" s="24"/>
      <c r="AB528" s="24"/>
      <c r="AC528" s="24"/>
      <c r="AD528" s="639"/>
      <c r="AE528" s="639"/>
      <c r="AF528" s="639"/>
      <c r="AG528" s="639"/>
      <c r="AH528" s="639"/>
      <c r="AI528" s="639"/>
      <c r="AJ528" s="639"/>
      <c r="AK528" s="639"/>
      <c r="AL528" s="639"/>
      <c r="AM528" s="639"/>
      <c r="AN528" s="639"/>
      <c r="AO528" s="639"/>
      <c r="AP528" s="639"/>
      <c r="AQ528" s="639"/>
      <c r="AR528" s="639"/>
      <c r="AS528" s="639"/>
      <c r="AT528" s="639"/>
      <c r="AU528" s="639"/>
      <c r="AV528" s="639"/>
    </row>
    <row r="529" spans="1:48" ht="24.75" customHeight="1">
      <c r="A529" s="359"/>
      <c r="B529" s="359"/>
      <c r="C529" s="359"/>
      <c r="D529" s="359"/>
      <c r="E529" s="359"/>
      <c r="F529" s="359"/>
      <c r="G529" s="359"/>
      <c r="H529" s="24"/>
      <c r="I529" s="98"/>
      <c r="J529" s="24"/>
      <c r="K529" s="24"/>
      <c r="L529" s="24"/>
      <c r="M529" s="24"/>
      <c r="N529" s="24"/>
      <c r="O529" s="24"/>
      <c r="P529" s="24"/>
      <c r="Q529" s="24"/>
      <c r="R529" s="24"/>
      <c r="S529" s="24"/>
      <c r="T529" s="24"/>
      <c r="U529" s="24"/>
      <c r="V529" s="24"/>
      <c r="W529" s="24"/>
      <c r="X529" s="24"/>
      <c r="Y529" s="24"/>
      <c r="Z529" s="24"/>
      <c r="AA529" s="24"/>
      <c r="AB529" s="24"/>
      <c r="AC529" s="24"/>
      <c r="AD529" s="639"/>
      <c r="AE529" s="639"/>
      <c r="AF529" s="639"/>
      <c r="AG529" s="639"/>
      <c r="AH529" s="639"/>
      <c r="AI529" s="639"/>
      <c r="AJ529" s="639"/>
      <c r="AK529" s="639"/>
      <c r="AL529" s="639"/>
      <c r="AM529" s="639"/>
      <c r="AN529" s="639"/>
      <c r="AO529" s="639"/>
      <c r="AP529" s="639"/>
      <c r="AQ529" s="639"/>
      <c r="AR529" s="639"/>
      <c r="AS529" s="639"/>
      <c r="AT529" s="639"/>
      <c r="AU529" s="639"/>
      <c r="AV529" s="639"/>
    </row>
    <row r="530" spans="1:48" ht="24.75" customHeight="1">
      <c r="A530" s="359"/>
      <c r="B530" s="359"/>
      <c r="C530" s="359"/>
      <c r="D530" s="359"/>
      <c r="E530" s="359"/>
      <c r="F530" s="359"/>
      <c r="G530" s="359"/>
      <c r="H530" s="24"/>
      <c r="I530" s="98"/>
      <c r="J530" s="24"/>
      <c r="K530" s="24"/>
      <c r="L530" s="24"/>
      <c r="M530" s="24"/>
      <c r="N530" s="24"/>
      <c r="O530" s="24"/>
      <c r="P530" s="24"/>
      <c r="Q530" s="24"/>
      <c r="R530" s="24"/>
      <c r="S530" s="24"/>
      <c r="T530" s="24"/>
      <c r="U530" s="24"/>
      <c r="V530" s="24"/>
      <c r="W530" s="24"/>
      <c r="X530" s="24"/>
      <c r="Y530" s="24"/>
      <c r="Z530" s="24"/>
      <c r="AA530" s="24"/>
      <c r="AB530" s="24"/>
      <c r="AC530" s="24"/>
      <c r="AD530" s="639"/>
      <c r="AE530" s="639"/>
      <c r="AF530" s="639"/>
      <c r="AG530" s="639"/>
      <c r="AH530" s="639"/>
      <c r="AI530" s="639"/>
      <c r="AJ530" s="639"/>
      <c r="AK530" s="639"/>
      <c r="AL530" s="639"/>
      <c r="AM530" s="639"/>
      <c r="AN530" s="639"/>
      <c r="AO530" s="639"/>
      <c r="AP530" s="639"/>
      <c r="AQ530" s="639"/>
      <c r="AR530" s="639"/>
      <c r="AS530" s="639"/>
      <c r="AT530" s="639"/>
      <c r="AU530" s="639"/>
      <c r="AV530" s="639"/>
    </row>
    <row r="531" spans="1:48" ht="24.75" customHeight="1">
      <c r="A531" s="359"/>
      <c r="B531" s="359"/>
      <c r="C531" s="359"/>
      <c r="D531" s="359"/>
      <c r="E531" s="359"/>
      <c r="F531" s="359"/>
      <c r="G531" s="359"/>
      <c r="H531" s="24"/>
      <c r="I531" s="98"/>
      <c r="J531" s="24"/>
      <c r="K531" s="24"/>
      <c r="L531" s="24"/>
      <c r="M531" s="24"/>
      <c r="N531" s="24"/>
      <c r="O531" s="24"/>
      <c r="P531" s="24"/>
      <c r="Q531" s="24"/>
      <c r="R531" s="24"/>
      <c r="S531" s="24"/>
      <c r="T531" s="24"/>
      <c r="U531" s="24"/>
      <c r="V531" s="24"/>
      <c r="W531" s="24"/>
      <c r="X531" s="24"/>
      <c r="Y531" s="24"/>
      <c r="Z531" s="24"/>
      <c r="AA531" s="24"/>
      <c r="AB531" s="24"/>
      <c r="AC531" s="24"/>
      <c r="AD531" s="639"/>
      <c r="AE531" s="639"/>
      <c r="AF531" s="639"/>
      <c r="AG531" s="639"/>
      <c r="AH531" s="639"/>
      <c r="AI531" s="639"/>
      <c r="AJ531" s="639"/>
      <c r="AK531" s="639"/>
      <c r="AL531" s="639"/>
      <c r="AM531" s="639"/>
      <c r="AN531" s="639"/>
      <c r="AO531" s="639"/>
      <c r="AP531" s="639"/>
      <c r="AQ531" s="639"/>
      <c r="AR531" s="639"/>
      <c r="AS531" s="639"/>
      <c r="AT531" s="639"/>
      <c r="AU531" s="639"/>
      <c r="AV531" s="639"/>
    </row>
    <row r="532" spans="1:48" ht="24.75" customHeight="1">
      <c r="A532" s="359"/>
      <c r="B532" s="359"/>
      <c r="C532" s="359"/>
      <c r="D532" s="359"/>
      <c r="E532" s="359"/>
      <c r="F532" s="359"/>
      <c r="G532" s="359"/>
      <c r="H532" s="24"/>
      <c r="I532" s="98"/>
      <c r="J532" s="24"/>
      <c r="K532" s="24"/>
      <c r="L532" s="24"/>
      <c r="M532" s="24"/>
      <c r="N532" s="24"/>
      <c r="O532" s="24"/>
      <c r="P532" s="24"/>
      <c r="Q532" s="24"/>
      <c r="R532" s="24"/>
      <c r="S532" s="24"/>
      <c r="T532" s="24"/>
      <c r="U532" s="24"/>
      <c r="V532" s="24"/>
      <c r="W532" s="24"/>
      <c r="X532" s="24"/>
      <c r="Y532" s="24"/>
      <c r="Z532" s="24"/>
      <c r="AA532" s="24"/>
      <c r="AB532" s="24"/>
      <c r="AC532" s="24"/>
      <c r="AD532" s="639"/>
      <c r="AE532" s="639"/>
      <c r="AF532" s="639"/>
      <c r="AG532" s="639"/>
      <c r="AH532" s="639"/>
      <c r="AI532" s="639"/>
      <c r="AJ532" s="639"/>
      <c r="AK532" s="639"/>
      <c r="AL532" s="639"/>
      <c r="AM532" s="639"/>
      <c r="AN532" s="639"/>
      <c r="AO532" s="639"/>
      <c r="AP532" s="639"/>
      <c r="AQ532" s="639"/>
      <c r="AR532" s="639"/>
      <c r="AS532" s="639"/>
      <c r="AT532" s="639"/>
      <c r="AU532" s="639"/>
      <c r="AV532" s="639"/>
    </row>
    <row r="533" spans="1:48" ht="24.75" customHeight="1">
      <c r="A533" s="359"/>
      <c r="B533" s="359"/>
      <c r="C533" s="359"/>
      <c r="D533" s="359"/>
      <c r="E533" s="359"/>
      <c r="F533" s="359"/>
      <c r="G533" s="359"/>
      <c r="H533" s="24"/>
      <c r="I533" s="98"/>
      <c r="J533" s="24"/>
      <c r="K533" s="24"/>
      <c r="L533" s="24"/>
      <c r="M533" s="24"/>
      <c r="N533" s="24"/>
      <c r="O533" s="24"/>
      <c r="P533" s="24"/>
      <c r="Q533" s="24"/>
      <c r="R533" s="24"/>
      <c r="S533" s="24"/>
      <c r="T533" s="24"/>
      <c r="U533" s="24"/>
      <c r="V533" s="24"/>
      <c r="W533" s="24"/>
      <c r="X533" s="24"/>
      <c r="Y533" s="24"/>
      <c r="Z533" s="24"/>
      <c r="AA533" s="24"/>
      <c r="AB533" s="24"/>
      <c r="AC533" s="24"/>
      <c r="AD533" s="639"/>
      <c r="AE533" s="639"/>
      <c r="AF533" s="639"/>
      <c r="AG533" s="639"/>
      <c r="AH533" s="639"/>
      <c r="AI533" s="639"/>
      <c r="AJ533" s="639"/>
      <c r="AK533" s="639"/>
      <c r="AL533" s="639"/>
      <c r="AM533" s="639"/>
      <c r="AN533" s="639"/>
      <c r="AO533" s="639"/>
      <c r="AP533" s="639"/>
      <c r="AQ533" s="639"/>
      <c r="AR533" s="639"/>
      <c r="AS533" s="639"/>
      <c r="AT533" s="639"/>
      <c r="AU533" s="639"/>
      <c r="AV533" s="639"/>
    </row>
    <row r="534" spans="1:48" ht="24.75" customHeight="1">
      <c r="A534" s="359"/>
      <c r="B534" s="359"/>
      <c r="C534" s="359"/>
      <c r="D534" s="359"/>
      <c r="E534" s="359"/>
      <c r="F534" s="359"/>
      <c r="G534" s="359"/>
      <c r="H534" s="24"/>
      <c r="I534" s="98"/>
      <c r="J534" s="24"/>
      <c r="K534" s="24"/>
      <c r="L534" s="24"/>
      <c r="M534" s="24"/>
      <c r="N534" s="24"/>
      <c r="O534" s="24"/>
      <c r="P534" s="24"/>
      <c r="Q534" s="24"/>
      <c r="R534" s="24"/>
      <c r="S534" s="24"/>
      <c r="T534" s="24"/>
      <c r="U534" s="24"/>
      <c r="V534" s="24"/>
      <c r="W534" s="24"/>
      <c r="X534" s="24"/>
      <c r="Y534" s="24"/>
      <c r="Z534" s="24"/>
      <c r="AA534" s="24"/>
      <c r="AB534" s="24"/>
      <c r="AC534" s="24"/>
      <c r="AD534" s="639"/>
      <c r="AE534" s="639"/>
      <c r="AF534" s="639"/>
      <c r="AG534" s="639"/>
      <c r="AH534" s="639"/>
      <c r="AI534" s="639"/>
      <c r="AJ534" s="639"/>
      <c r="AK534" s="639"/>
      <c r="AL534" s="639"/>
      <c r="AM534" s="639"/>
      <c r="AN534" s="639"/>
      <c r="AO534" s="639"/>
      <c r="AP534" s="639"/>
      <c r="AQ534" s="639"/>
      <c r="AR534" s="639"/>
      <c r="AS534" s="639"/>
      <c r="AT534" s="639"/>
      <c r="AU534" s="639"/>
      <c r="AV534" s="639"/>
    </row>
    <row r="535" spans="1:48" ht="24.75" customHeight="1">
      <c r="A535" s="359"/>
      <c r="B535" s="359"/>
      <c r="C535" s="359"/>
      <c r="D535" s="359"/>
      <c r="E535" s="359"/>
      <c r="F535" s="359"/>
      <c r="G535" s="359"/>
      <c r="H535" s="24"/>
      <c r="I535" s="98"/>
      <c r="J535" s="24"/>
      <c r="K535" s="24"/>
      <c r="L535" s="24"/>
      <c r="M535" s="24"/>
      <c r="N535" s="24"/>
      <c r="O535" s="24"/>
      <c r="P535" s="24"/>
      <c r="Q535" s="24"/>
      <c r="R535" s="24"/>
      <c r="S535" s="24"/>
      <c r="T535" s="24"/>
      <c r="U535" s="24"/>
      <c r="V535" s="24"/>
      <c r="W535" s="24"/>
      <c r="X535" s="24"/>
      <c r="Y535" s="24"/>
      <c r="Z535" s="24"/>
      <c r="AA535" s="24"/>
      <c r="AB535" s="24"/>
      <c r="AC535" s="24"/>
      <c r="AD535" s="639"/>
      <c r="AE535" s="639"/>
      <c r="AF535" s="639"/>
      <c r="AG535" s="639"/>
      <c r="AH535" s="639"/>
      <c r="AI535" s="639"/>
      <c r="AJ535" s="639"/>
      <c r="AK535" s="639"/>
      <c r="AL535" s="639"/>
      <c r="AM535" s="639"/>
      <c r="AN535" s="639"/>
      <c r="AO535" s="639"/>
      <c r="AP535" s="639"/>
      <c r="AQ535" s="639"/>
      <c r="AR535" s="639"/>
      <c r="AS535" s="639"/>
      <c r="AT535" s="639"/>
      <c r="AU535" s="639"/>
      <c r="AV535" s="639"/>
    </row>
    <row r="536" spans="1:48" ht="24.75" customHeight="1">
      <c r="A536" s="359"/>
      <c r="B536" s="359"/>
      <c r="C536" s="359"/>
      <c r="D536" s="359"/>
      <c r="E536" s="359"/>
      <c r="F536" s="359"/>
      <c r="G536" s="359"/>
      <c r="H536" s="24"/>
      <c r="I536" s="98"/>
      <c r="J536" s="24"/>
      <c r="K536" s="24"/>
      <c r="L536" s="24"/>
      <c r="M536" s="24"/>
      <c r="N536" s="24"/>
      <c r="O536" s="24"/>
      <c r="P536" s="24"/>
      <c r="Q536" s="24"/>
      <c r="R536" s="24"/>
      <c r="S536" s="24"/>
      <c r="T536" s="24"/>
      <c r="U536" s="24"/>
      <c r="V536" s="24"/>
      <c r="W536" s="24"/>
      <c r="X536" s="24"/>
      <c r="Y536" s="24"/>
      <c r="Z536" s="24"/>
      <c r="AA536" s="24"/>
      <c r="AB536" s="24"/>
      <c r="AC536" s="24"/>
      <c r="AD536" s="639"/>
      <c r="AE536" s="639"/>
      <c r="AF536" s="639"/>
      <c r="AG536" s="639"/>
      <c r="AH536" s="639"/>
      <c r="AI536" s="639"/>
      <c r="AJ536" s="639"/>
      <c r="AK536" s="639"/>
      <c r="AL536" s="639"/>
      <c r="AM536" s="639"/>
      <c r="AN536" s="639"/>
      <c r="AO536" s="639"/>
      <c r="AP536" s="639"/>
      <c r="AQ536" s="639"/>
      <c r="AR536" s="639"/>
      <c r="AS536" s="639"/>
      <c r="AT536" s="639"/>
      <c r="AU536" s="639"/>
      <c r="AV536" s="639"/>
    </row>
    <row r="537" spans="1:48" ht="24.75" customHeight="1">
      <c r="A537" s="359"/>
      <c r="B537" s="359"/>
      <c r="C537" s="359"/>
      <c r="D537" s="359"/>
      <c r="E537" s="359"/>
      <c r="F537" s="359"/>
      <c r="G537" s="359"/>
      <c r="H537" s="24"/>
      <c r="I537" s="98"/>
      <c r="J537" s="24"/>
      <c r="K537" s="24"/>
      <c r="L537" s="24"/>
      <c r="M537" s="24"/>
      <c r="N537" s="24"/>
      <c r="O537" s="24"/>
      <c r="P537" s="24"/>
      <c r="Q537" s="24"/>
      <c r="R537" s="24"/>
      <c r="S537" s="24"/>
      <c r="T537" s="24"/>
      <c r="U537" s="24"/>
      <c r="V537" s="24"/>
      <c r="W537" s="24"/>
      <c r="X537" s="24"/>
      <c r="Y537" s="24"/>
      <c r="Z537" s="24"/>
      <c r="AA537" s="24"/>
      <c r="AB537" s="24"/>
      <c r="AC537" s="24"/>
      <c r="AD537" s="639"/>
      <c r="AE537" s="639"/>
      <c r="AF537" s="639"/>
      <c r="AG537" s="639"/>
      <c r="AH537" s="639"/>
      <c r="AI537" s="639"/>
      <c r="AJ537" s="639"/>
      <c r="AK537" s="639"/>
      <c r="AL537" s="639"/>
      <c r="AM537" s="639"/>
      <c r="AN537" s="639"/>
      <c r="AO537" s="639"/>
      <c r="AP537" s="639"/>
      <c r="AQ537" s="639"/>
      <c r="AR537" s="639"/>
      <c r="AS537" s="639"/>
      <c r="AT537" s="639"/>
      <c r="AU537" s="639"/>
      <c r="AV537" s="639"/>
    </row>
    <row r="538" spans="1:48" ht="24.75" customHeight="1">
      <c r="A538" s="359"/>
      <c r="B538" s="359"/>
      <c r="C538" s="359"/>
      <c r="D538" s="359"/>
      <c r="E538" s="359"/>
      <c r="F538" s="359"/>
      <c r="G538" s="359"/>
      <c r="H538" s="24"/>
      <c r="I538" s="98"/>
      <c r="J538" s="24"/>
      <c r="K538" s="24"/>
      <c r="L538" s="24"/>
      <c r="M538" s="24"/>
      <c r="N538" s="24"/>
      <c r="O538" s="24"/>
      <c r="P538" s="24"/>
      <c r="Q538" s="24"/>
      <c r="R538" s="24"/>
      <c r="S538" s="24"/>
      <c r="T538" s="24"/>
      <c r="U538" s="24"/>
      <c r="V538" s="24"/>
      <c r="W538" s="24"/>
      <c r="X538" s="24"/>
      <c r="Y538" s="24"/>
      <c r="Z538" s="24"/>
      <c r="AA538" s="24"/>
      <c r="AB538" s="24"/>
      <c r="AC538" s="24"/>
      <c r="AD538" s="639"/>
      <c r="AE538" s="639"/>
      <c r="AF538" s="639"/>
      <c r="AG538" s="639"/>
      <c r="AH538" s="639"/>
      <c r="AI538" s="639"/>
      <c r="AJ538" s="639"/>
      <c r="AK538" s="639"/>
      <c r="AL538" s="639"/>
      <c r="AM538" s="639"/>
      <c r="AN538" s="639"/>
      <c r="AO538" s="639"/>
      <c r="AP538" s="639"/>
      <c r="AQ538" s="639"/>
      <c r="AR538" s="639"/>
      <c r="AS538" s="639"/>
      <c r="AT538" s="639"/>
      <c r="AU538" s="639"/>
      <c r="AV538" s="639"/>
    </row>
    <row r="539" spans="1:48" ht="24.75" customHeight="1">
      <c r="A539" s="359"/>
      <c r="B539" s="359"/>
      <c r="C539" s="359"/>
      <c r="D539" s="359"/>
      <c r="E539" s="359"/>
      <c r="F539" s="359"/>
      <c r="G539" s="359"/>
      <c r="H539" s="24"/>
      <c r="I539" s="98"/>
      <c r="J539" s="24"/>
      <c r="K539" s="24"/>
      <c r="L539" s="24"/>
      <c r="M539" s="24"/>
      <c r="N539" s="24"/>
      <c r="O539" s="24"/>
      <c r="P539" s="24"/>
      <c r="Q539" s="24"/>
      <c r="R539" s="24"/>
      <c r="S539" s="24"/>
      <c r="T539" s="24"/>
      <c r="U539" s="24"/>
      <c r="V539" s="24"/>
      <c r="W539" s="24"/>
      <c r="X539" s="24"/>
      <c r="Y539" s="24"/>
      <c r="Z539" s="24"/>
      <c r="AA539" s="24"/>
      <c r="AB539" s="24"/>
      <c r="AC539" s="24"/>
      <c r="AD539" s="639"/>
      <c r="AE539" s="639"/>
      <c r="AF539" s="639"/>
      <c r="AG539" s="639"/>
      <c r="AH539" s="639"/>
      <c r="AI539" s="639"/>
      <c r="AJ539" s="639"/>
      <c r="AK539" s="639"/>
      <c r="AL539" s="639"/>
      <c r="AM539" s="639"/>
      <c r="AN539" s="639"/>
      <c r="AO539" s="639"/>
      <c r="AP539" s="639"/>
      <c r="AQ539" s="639"/>
      <c r="AR539" s="639"/>
      <c r="AS539" s="639"/>
      <c r="AT539" s="639"/>
      <c r="AU539" s="639"/>
      <c r="AV539" s="639"/>
    </row>
    <row r="540" spans="1:48" ht="24.75" customHeight="1">
      <c r="A540" s="359"/>
      <c r="B540" s="359"/>
      <c r="C540" s="359"/>
      <c r="D540" s="359"/>
      <c r="E540" s="359"/>
      <c r="F540" s="359"/>
      <c r="G540" s="359"/>
      <c r="H540" s="24"/>
      <c r="I540" s="98"/>
      <c r="J540" s="24"/>
      <c r="K540" s="24"/>
      <c r="L540" s="24"/>
      <c r="M540" s="24"/>
      <c r="N540" s="24"/>
      <c r="O540" s="24"/>
      <c r="P540" s="24"/>
      <c r="Q540" s="24"/>
      <c r="R540" s="24"/>
      <c r="S540" s="24"/>
      <c r="T540" s="24"/>
      <c r="U540" s="24"/>
      <c r="V540" s="24"/>
      <c r="W540" s="24"/>
      <c r="X540" s="24"/>
      <c r="Y540" s="24"/>
      <c r="Z540" s="24"/>
      <c r="AA540" s="24"/>
      <c r="AB540" s="24"/>
      <c r="AC540" s="24"/>
      <c r="AD540" s="639"/>
      <c r="AE540" s="639"/>
      <c r="AF540" s="639"/>
      <c r="AG540" s="639"/>
      <c r="AH540" s="639"/>
      <c r="AI540" s="639"/>
      <c r="AJ540" s="639"/>
      <c r="AK540" s="639"/>
      <c r="AL540" s="639"/>
      <c r="AM540" s="639"/>
      <c r="AN540" s="639"/>
      <c r="AO540" s="639"/>
      <c r="AP540" s="639"/>
      <c r="AQ540" s="639"/>
      <c r="AR540" s="639"/>
      <c r="AS540" s="639"/>
      <c r="AT540" s="639"/>
      <c r="AU540" s="639"/>
      <c r="AV540" s="639"/>
    </row>
    <row r="541" spans="1:48" ht="24.75" customHeight="1">
      <c r="A541" s="359"/>
      <c r="B541" s="359"/>
      <c r="C541" s="359"/>
      <c r="D541" s="359"/>
      <c r="E541" s="359"/>
      <c r="F541" s="359"/>
      <c r="G541" s="359"/>
      <c r="H541" s="24"/>
      <c r="I541" s="98"/>
      <c r="J541" s="24"/>
      <c r="K541" s="24"/>
      <c r="L541" s="24"/>
      <c r="M541" s="24"/>
      <c r="N541" s="24"/>
      <c r="O541" s="24"/>
      <c r="P541" s="24"/>
      <c r="Q541" s="24"/>
      <c r="R541" s="24"/>
      <c r="S541" s="24"/>
      <c r="T541" s="24"/>
      <c r="U541" s="24"/>
      <c r="V541" s="24"/>
      <c r="W541" s="24"/>
      <c r="X541" s="24"/>
      <c r="Y541" s="24"/>
      <c r="Z541" s="24"/>
      <c r="AA541" s="24"/>
      <c r="AB541" s="24"/>
      <c r="AC541" s="24"/>
      <c r="AD541" s="639"/>
      <c r="AE541" s="639"/>
      <c r="AF541" s="639"/>
      <c r="AG541" s="639"/>
      <c r="AH541" s="639"/>
      <c r="AI541" s="639"/>
      <c r="AJ541" s="639"/>
      <c r="AK541" s="639"/>
      <c r="AL541" s="639"/>
      <c r="AM541" s="639"/>
      <c r="AN541" s="639"/>
      <c r="AO541" s="639"/>
      <c r="AP541" s="639"/>
      <c r="AQ541" s="639"/>
      <c r="AR541" s="639"/>
      <c r="AS541" s="639"/>
      <c r="AT541" s="639"/>
      <c r="AU541" s="639"/>
      <c r="AV541" s="639"/>
    </row>
    <row r="542" spans="1:48" ht="24.75" customHeight="1">
      <c r="A542" s="359"/>
      <c r="B542" s="359"/>
      <c r="C542" s="359"/>
      <c r="D542" s="359"/>
      <c r="E542" s="359"/>
      <c r="F542" s="359"/>
      <c r="G542" s="359"/>
      <c r="H542" s="24"/>
      <c r="I542" s="98"/>
      <c r="J542" s="24"/>
      <c r="K542" s="24"/>
      <c r="L542" s="24"/>
      <c r="M542" s="24"/>
      <c r="N542" s="24"/>
      <c r="O542" s="24"/>
      <c r="P542" s="24"/>
      <c r="Q542" s="24"/>
      <c r="R542" s="24"/>
      <c r="S542" s="24"/>
      <c r="T542" s="24"/>
      <c r="U542" s="24"/>
      <c r="V542" s="24"/>
      <c r="W542" s="24"/>
      <c r="X542" s="24"/>
      <c r="Y542" s="24"/>
      <c r="Z542" s="24"/>
      <c r="AA542" s="24"/>
      <c r="AB542" s="24"/>
      <c r="AC542" s="24"/>
      <c r="AD542" s="639"/>
      <c r="AE542" s="639"/>
      <c r="AF542" s="639"/>
      <c r="AG542" s="639"/>
      <c r="AH542" s="639"/>
      <c r="AI542" s="639"/>
      <c r="AJ542" s="639"/>
      <c r="AK542" s="639"/>
      <c r="AL542" s="639"/>
      <c r="AM542" s="639"/>
      <c r="AN542" s="639"/>
      <c r="AO542" s="639"/>
      <c r="AP542" s="639"/>
      <c r="AQ542" s="639"/>
      <c r="AR542" s="639"/>
      <c r="AS542" s="639"/>
      <c r="AT542" s="639"/>
      <c r="AU542" s="639"/>
      <c r="AV542" s="639"/>
    </row>
    <row r="543" spans="1:48" ht="24.75" customHeight="1">
      <c r="A543" s="359"/>
      <c r="B543" s="359"/>
      <c r="C543" s="359"/>
      <c r="D543" s="359"/>
      <c r="E543" s="359"/>
      <c r="F543" s="359"/>
      <c r="G543" s="359"/>
      <c r="H543" s="24"/>
      <c r="I543" s="98"/>
      <c r="J543" s="24"/>
      <c r="K543" s="24"/>
      <c r="L543" s="24"/>
      <c r="M543" s="24"/>
      <c r="N543" s="24"/>
      <c r="O543" s="24"/>
      <c r="P543" s="24"/>
      <c r="Q543" s="24"/>
      <c r="R543" s="24"/>
      <c r="S543" s="24"/>
      <c r="T543" s="24"/>
      <c r="U543" s="24"/>
      <c r="V543" s="24"/>
      <c r="W543" s="24"/>
      <c r="X543" s="24"/>
      <c r="Y543" s="24"/>
      <c r="Z543" s="24"/>
      <c r="AA543" s="24"/>
      <c r="AB543" s="24"/>
      <c r="AC543" s="24"/>
      <c r="AD543" s="639"/>
      <c r="AE543" s="639"/>
      <c r="AF543" s="639"/>
      <c r="AG543" s="639"/>
      <c r="AH543" s="639"/>
      <c r="AI543" s="639"/>
      <c r="AJ543" s="639"/>
      <c r="AK543" s="639"/>
      <c r="AL543" s="639"/>
      <c r="AM543" s="639"/>
      <c r="AN543" s="639"/>
      <c r="AO543" s="639"/>
      <c r="AP543" s="639"/>
      <c r="AQ543" s="639"/>
      <c r="AR543" s="639"/>
      <c r="AS543" s="639"/>
      <c r="AT543" s="639"/>
      <c r="AU543" s="639"/>
      <c r="AV543" s="639"/>
    </row>
    <row r="544" spans="1:48" ht="24.75" customHeight="1">
      <c r="A544" s="359"/>
      <c r="B544" s="359"/>
      <c r="C544" s="359"/>
      <c r="D544" s="359"/>
      <c r="E544" s="359"/>
      <c r="F544" s="359"/>
      <c r="G544" s="359"/>
      <c r="H544" s="24"/>
      <c r="I544" s="98"/>
      <c r="J544" s="24"/>
      <c r="K544" s="24"/>
      <c r="L544" s="24"/>
      <c r="M544" s="24"/>
      <c r="N544" s="24"/>
      <c r="O544" s="24"/>
      <c r="P544" s="24"/>
      <c r="Q544" s="24"/>
      <c r="R544" s="24"/>
      <c r="S544" s="24"/>
      <c r="T544" s="24"/>
      <c r="U544" s="24"/>
      <c r="V544" s="24"/>
      <c r="W544" s="24"/>
      <c r="X544" s="24"/>
      <c r="Y544" s="24"/>
      <c r="Z544" s="24"/>
      <c r="AA544" s="24"/>
      <c r="AB544" s="24"/>
      <c r="AC544" s="24"/>
      <c r="AD544" s="639"/>
      <c r="AE544" s="639"/>
      <c r="AF544" s="639"/>
      <c r="AG544" s="639"/>
      <c r="AH544" s="639"/>
      <c r="AI544" s="639"/>
      <c r="AJ544" s="639"/>
      <c r="AK544" s="639"/>
      <c r="AL544" s="639"/>
      <c r="AM544" s="639"/>
      <c r="AN544" s="639"/>
      <c r="AO544" s="639"/>
      <c r="AP544" s="639"/>
      <c r="AQ544" s="639"/>
      <c r="AR544" s="639"/>
      <c r="AS544" s="639"/>
      <c r="AT544" s="639"/>
      <c r="AU544" s="639"/>
      <c r="AV544" s="639"/>
    </row>
    <row r="545" spans="1:48" ht="24.75" customHeight="1">
      <c r="A545" s="359"/>
      <c r="B545" s="359"/>
      <c r="C545" s="359"/>
      <c r="D545" s="359"/>
      <c r="E545" s="359"/>
      <c r="F545" s="359"/>
      <c r="G545" s="359"/>
      <c r="H545" s="24"/>
      <c r="I545" s="98"/>
      <c r="J545" s="24"/>
      <c r="K545" s="24"/>
      <c r="L545" s="24"/>
      <c r="M545" s="24"/>
      <c r="N545" s="24"/>
      <c r="O545" s="24"/>
      <c r="P545" s="24"/>
      <c r="Q545" s="24"/>
      <c r="R545" s="24"/>
      <c r="S545" s="24"/>
      <c r="T545" s="24"/>
      <c r="U545" s="24"/>
      <c r="V545" s="24"/>
      <c r="W545" s="24"/>
      <c r="X545" s="24"/>
      <c r="Y545" s="24"/>
      <c r="Z545" s="24"/>
      <c r="AA545" s="24"/>
      <c r="AB545" s="24"/>
      <c r="AC545" s="24"/>
      <c r="AD545" s="639"/>
      <c r="AE545" s="639"/>
      <c r="AF545" s="639"/>
      <c r="AG545" s="639"/>
      <c r="AH545" s="639"/>
      <c r="AI545" s="639"/>
      <c r="AJ545" s="639"/>
      <c r="AK545" s="639"/>
      <c r="AL545" s="639"/>
      <c r="AM545" s="639"/>
      <c r="AN545" s="639"/>
      <c r="AO545" s="639"/>
      <c r="AP545" s="639"/>
      <c r="AQ545" s="639"/>
      <c r="AR545" s="639"/>
      <c r="AS545" s="639"/>
      <c r="AT545" s="639"/>
      <c r="AU545" s="639"/>
      <c r="AV545" s="639"/>
    </row>
    <row r="546" spans="1:48" ht="24.75" customHeight="1">
      <c r="A546" s="359"/>
      <c r="B546" s="359"/>
      <c r="C546" s="359"/>
      <c r="D546" s="359"/>
      <c r="E546" s="359"/>
      <c r="F546" s="359"/>
      <c r="G546" s="359"/>
      <c r="H546" s="24"/>
      <c r="I546" s="98"/>
      <c r="J546" s="24"/>
      <c r="K546" s="24"/>
      <c r="L546" s="24"/>
      <c r="M546" s="24"/>
      <c r="N546" s="24"/>
      <c r="O546" s="24"/>
      <c r="P546" s="24"/>
      <c r="Q546" s="24"/>
      <c r="R546" s="24"/>
      <c r="S546" s="24"/>
      <c r="T546" s="24"/>
      <c r="U546" s="24"/>
      <c r="V546" s="24"/>
      <c r="W546" s="24"/>
      <c r="X546" s="24"/>
      <c r="Y546" s="24"/>
      <c r="Z546" s="24"/>
      <c r="AA546" s="24"/>
      <c r="AB546" s="24"/>
      <c r="AC546" s="24"/>
      <c r="AD546" s="639"/>
      <c r="AE546" s="639"/>
      <c r="AF546" s="639"/>
      <c r="AG546" s="639"/>
      <c r="AH546" s="639"/>
      <c r="AI546" s="639"/>
      <c r="AJ546" s="639"/>
      <c r="AK546" s="639"/>
      <c r="AL546" s="639"/>
      <c r="AM546" s="639"/>
      <c r="AN546" s="639"/>
      <c r="AO546" s="639"/>
      <c r="AP546" s="639"/>
      <c r="AQ546" s="639"/>
      <c r="AR546" s="639"/>
      <c r="AS546" s="639"/>
      <c r="AT546" s="639"/>
      <c r="AU546" s="639"/>
      <c r="AV546" s="639"/>
    </row>
    <row r="547" spans="1:48" ht="24.75" customHeight="1">
      <c r="A547" s="359"/>
      <c r="B547" s="359"/>
      <c r="C547" s="359"/>
      <c r="D547" s="359"/>
      <c r="E547" s="359"/>
      <c r="F547" s="359"/>
      <c r="G547" s="359"/>
      <c r="H547" s="24"/>
      <c r="I547" s="98"/>
      <c r="J547" s="24"/>
      <c r="K547" s="24"/>
      <c r="L547" s="24"/>
      <c r="M547" s="24"/>
      <c r="N547" s="24"/>
      <c r="O547" s="24"/>
      <c r="P547" s="24"/>
      <c r="Q547" s="24"/>
      <c r="R547" s="24"/>
      <c r="S547" s="24"/>
      <c r="T547" s="24"/>
      <c r="U547" s="24"/>
      <c r="V547" s="24"/>
      <c r="W547" s="24"/>
      <c r="X547" s="24"/>
      <c r="Y547" s="24"/>
      <c r="Z547" s="24"/>
      <c r="AA547" s="24"/>
      <c r="AB547" s="24"/>
      <c r="AC547" s="24"/>
      <c r="AD547" s="639"/>
      <c r="AE547" s="639"/>
      <c r="AF547" s="639"/>
      <c r="AG547" s="639"/>
      <c r="AH547" s="639"/>
      <c r="AI547" s="639"/>
      <c r="AJ547" s="639"/>
      <c r="AK547" s="639"/>
      <c r="AL547" s="639"/>
      <c r="AM547" s="639"/>
      <c r="AN547" s="639"/>
      <c r="AO547" s="639"/>
      <c r="AP547" s="639"/>
      <c r="AQ547" s="639"/>
      <c r="AR547" s="639"/>
      <c r="AS547" s="639"/>
      <c r="AT547" s="639"/>
      <c r="AU547" s="639"/>
      <c r="AV547" s="639"/>
    </row>
    <row r="548" spans="1:48" ht="24.75" customHeight="1">
      <c r="A548" s="359"/>
      <c r="B548" s="359"/>
      <c r="C548" s="359"/>
      <c r="D548" s="359"/>
      <c r="E548" s="359"/>
      <c r="F548" s="359"/>
      <c r="G548" s="359"/>
      <c r="H548" s="24"/>
      <c r="I548" s="98"/>
      <c r="J548" s="24"/>
      <c r="K548" s="24"/>
      <c r="L548" s="24"/>
      <c r="M548" s="24"/>
      <c r="N548" s="24"/>
      <c r="O548" s="24"/>
      <c r="P548" s="24"/>
      <c r="Q548" s="24"/>
      <c r="R548" s="24"/>
      <c r="S548" s="24"/>
      <c r="T548" s="24"/>
      <c r="U548" s="24"/>
      <c r="V548" s="24"/>
      <c r="W548" s="24"/>
      <c r="X548" s="24"/>
      <c r="Y548" s="24"/>
      <c r="Z548" s="24"/>
      <c r="AA548" s="24"/>
      <c r="AB548" s="24"/>
      <c r="AC548" s="24"/>
      <c r="AD548" s="639"/>
      <c r="AE548" s="639"/>
      <c r="AF548" s="639"/>
      <c r="AG548" s="639"/>
      <c r="AH548" s="639"/>
      <c r="AI548" s="639"/>
      <c r="AJ548" s="639"/>
      <c r="AK548" s="639"/>
      <c r="AL548" s="639"/>
      <c r="AM548" s="639"/>
      <c r="AN548" s="639"/>
      <c r="AO548" s="639"/>
      <c r="AP548" s="639"/>
      <c r="AQ548" s="639"/>
      <c r="AR548" s="639"/>
      <c r="AS548" s="639"/>
      <c r="AT548" s="639"/>
      <c r="AU548" s="639"/>
      <c r="AV548" s="639"/>
    </row>
    <row r="549" spans="1:48" ht="24.75" customHeight="1">
      <c r="A549" s="359"/>
      <c r="B549" s="359"/>
      <c r="C549" s="359"/>
      <c r="D549" s="359"/>
      <c r="E549" s="359"/>
      <c r="F549" s="359"/>
      <c r="G549" s="359"/>
      <c r="H549" s="24"/>
      <c r="I549" s="98"/>
      <c r="J549" s="24"/>
      <c r="K549" s="24"/>
      <c r="L549" s="24"/>
      <c r="M549" s="24"/>
      <c r="N549" s="24"/>
      <c r="O549" s="24"/>
      <c r="P549" s="24"/>
      <c r="Q549" s="24"/>
      <c r="R549" s="24"/>
      <c r="S549" s="24"/>
      <c r="T549" s="24"/>
      <c r="U549" s="24"/>
      <c r="V549" s="24"/>
      <c r="W549" s="24"/>
      <c r="X549" s="24"/>
      <c r="Y549" s="24"/>
      <c r="Z549" s="24"/>
      <c r="AA549" s="24"/>
      <c r="AB549" s="24"/>
      <c r="AC549" s="24"/>
      <c r="AD549" s="639"/>
      <c r="AE549" s="639"/>
      <c r="AF549" s="639"/>
      <c r="AG549" s="639"/>
      <c r="AH549" s="639"/>
      <c r="AI549" s="639"/>
      <c r="AJ549" s="639"/>
      <c r="AK549" s="639"/>
      <c r="AL549" s="639"/>
      <c r="AM549" s="639"/>
      <c r="AN549" s="639"/>
      <c r="AO549" s="639"/>
      <c r="AP549" s="639"/>
      <c r="AQ549" s="639"/>
      <c r="AR549" s="639"/>
      <c r="AS549" s="639"/>
      <c r="AT549" s="639"/>
      <c r="AU549" s="639"/>
      <c r="AV549" s="639"/>
    </row>
    <row r="550" spans="1:48" ht="24.75" customHeight="1">
      <c r="A550" s="359"/>
      <c r="B550" s="359"/>
      <c r="C550" s="359"/>
      <c r="D550" s="359"/>
      <c r="E550" s="359"/>
      <c r="F550" s="359"/>
      <c r="G550" s="359"/>
      <c r="H550" s="24"/>
      <c r="I550" s="98"/>
      <c r="J550" s="24"/>
      <c r="K550" s="24"/>
      <c r="L550" s="24"/>
      <c r="M550" s="24"/>
      <c r="N550" s="24"/>
      <c r="O550" s="24"/>
      <c r="P550" s="24"/>
      <c r="Q550" s="24"/>
      <c r="R550" s="24"/>
      <c r="S550" s="24"/>
      <c r="T550" s="24"/>
      <c r="U550" s="24"/>
      <c r="V550" s="24"/>
      <c r="W550" s="24"/>
      <c r="X550" s="24"/>
      <c r="Y550" s="24"/>
      <c r="Z550" s="24"/>
      <c r="AA550" s="24"/>
      <c r="AB550" s="24"/>
      <c r="AC550" s="24"/>
      <c r="AD550" s="639"/>
      <c r="AE550" s="639"/>
      <c r="AF550" s="639"/>
      <c r="AG550" s="639"/>
      <c r="AH550" s="639"/>
      <c r="AI550" s="639"/>
      <c r="AJ550" s="639"/>
      <c r="AK550" s="639"/>
      <c r="AL550" s="639"/>
      <c r="AM550" s="639"/>
      <c r="AN550" s="639"/>
      <c r="AO550" s="639"/>
      <c r="AP550" s="639"/>
      <c r="AQ550" s="639"/>
      <c r="AR550" s="639"/>
      <c r="AS550" s="639"/>
      <c r="AT550" s="639"/>
      <c r="AU550" s="639"/>
      <c r="AV550" s="639"/>
    </row>
    <row r="551" spans="1:48" ht="24.75" customHeight="1">
      <c r="A551" s="359"/>
      <c r="B551" s="359"/>
      <c r="C551" s="359"/>
      <c r="D551" s="359"/>
      <c r="E551" s="359"/>
      <c r="F551" s="359"/>
      <c r="G551" s="359"/>
      <c r="H551" s="24"/>
      <c r="I551" s="98"/>
      <c r="J551" s="24"/>
      <c r="K551" s="24"/>
      <c r="L551" s="24"/>
      <c r="M551" s="24"/>
      <c r="N551" s="24"/>
      <c r="O551" s="24"/>
      <c r="P551" s="24"/>
      <c r="Q551" s="24"/>
      <c r="R551" s="24"/>
      <c r="S551" s="24"/>
      <c r="T551" s="24"/>
      <c r="U551" s="24"/>
      <c r="V551" s="24"/>
      <c r="W551" s="24"/>
      <c r="X551" s="24"/>
      <c r="Y551" s="24"/>
      <c r="Z551" s="24"/>
      <c r="AA551" s="24"/>
      <c r="AB551" s="24"/>
      <c r="AC551" s="24"/>
      <c r="AD551" s="639"/>
      <c r="AE551" s="639"/>
      <c r="AF551" s="639"/>
      <c r="AG551" s="639"/>
      <c r="AH551" s="639"/>
      <c r="AI551" s="639"/>
      <c r="AJ551" s="639"/>
      <c r="AK551" s="639"/>
      <c r="AL551" s="639"/>
      <c r="AM551" s="639"/>
      <c r="AN551" s="639"/>
      <c r="AO551" s="639"/>
      <c r="AP551" s="639"/>
      <c r="AQ551" s="639"/>
      <c r="AR551" s="639"/>
      <c r="AS551" s="639"/>
      <c r="AT551" s="639"/>
      <c r="AU551" s="639"/>
      <c r="AV551" s="639"/>
    </row>
    <row r="552" spans="1:48" ht="24.75" customHeight="1">
      <c r="A552" s="359"/>
      <c r="B552" s="359"/>
      <c r="C552" s="359"/>
      <c r="D552" s="359"/>
      <c r="E552" s="359"/>
      <c r="F552" s="359"/>
      <c r="G552" s="359"/>
      <c r="H552" s="24"/>
      <c r="I552" s="98"/>
      <c r="J552" s="24"/>
      <c r="K552" s="24"/>
      <c r="L552" s="24"/>
      <c r="M552" s="24"/>
      <c r="N552" s="24"/>
      <c r="O552" s="24"/>
      <c r="P552" s="24"/>
      <c r="Q552" s="24"/>
      <c r="R552" s="24"/>
      <c r="S552" s="24"/>
      <c r="T552" s="24"/>
      <c r="U552" s="24"/>
      <c r="V552" s="24"/>
      <c r="W552" s="24"/>
      <c r="X552" s="24"/>
      <c r="Y552" s="24"/>
      <c r="Z552" s="24"/>
      <c r="AA552" s="24"/>
      <c r="AB552" s="24"/>
      <c r="AC552" s="24"/>
      <c r="AD552" s="639"/>
      <c r="AE552" s="639"/>
      <c r="AF552" s="639"/>
      <c r="AG552" s="639"/>
      <c r="AH552" s="639"/>
      <c r="AI552" s="639"/>
      <c r="AJ552" s="639"/>
      <c r="AK552" s="639"/>
      <c r="AL552" s="639"/>
      <c r="AM552" s="639"/>
      <c r="AN552" s="639"/>
      <c r="AO552" s="639"/>
      <c r="AP552" s="639"/>
      <c r="AQ552" s="639"/>
      <c r="AR552" s="639"/>
      <c r="AS552" s="639"/>
      <c r="AT552" s="639"/>
      <c r="AU552" s="639"/>
      <c r="AV552" s="639"/>
    </row>
    <row r="553" spans="1:48" ht="24.75" customHeight="1">
      <c r="A553" s="359"/>
      <c r="B553" s="359"/>
      <c r="C553" s="359"/>
      <c r="D553" s="359"/>
      <c r="E553" s="359"/>
      <c r="F553" s="359"/>
      <c r="G553" s="359"/>
      <c r="H553" s="24"/>
      <c r="I553" s="98"/>
      <c r="J553" s="24"/>
      <c r="K553" s="24"/>
      <c r="L553" s="24"/>
      <c r="M553" s="24"/>
      <c r="N553" s="24"/>
      <c r="O553" s="24"/>
      <c r="P553" s="24"/>
      <c r="Q553" s="24"/>
      <c r="R553" s="24"/>
      <c r="S553" s="24"/>
      <c r="T553" s="24"/>
      <c r="U553" s="24"/>
      <c r="V553" s="24"/>
      <c r="W553" s="24"/>
      <c r="X553" s="24"/>
      <c r="Y553" s="24"/>
      <c r="Z553" s="24"/>
      <c r="AA553" s="24"/>
      <c r="AB553" s="24"/>
      <c r="AC553" s="24"/>
      <c r="AD553" s="639"/>
      <c r="AE553" s="639"/>
      <c r="AF553" s="639"/>
      <c r="AG553" s="639"/>
      <c r="AH553" s="639"/>
      <c r="AI553" s="639"/>
      <c r="AJ553" s="639"/>
      <c r="AK553" s="639"/>
      <c r="AL553" s="639"/>
      <c r="AM553" s="639"/>
      <c r="AN553" s="639"/>
      <c r="AO553" s="639"/>
      <c r="AP553" s="639"/>
      <c r="AQ553" s="639"/>
      <c r="AR553" s="639"/>
      <c r="AS553" s="639"/>
      <c r="AT553" s="639"/>
      <c r="AU553" s="639"/>
      <c r="AV553" s="639"/>
    </row>
    <row r="554" spans="1:48" ht="24.75" customHeight="1">
      <c r="A554" s="359"/>
      <c r="B554" s="359"/>
      <c r="C554" s="359"/>
      <c r="D554" s="359"/>
      <c r="E554" s="359"/>
      <c r="F554" s="359"/>
      <c r="G554" s="359"/>
      <c r="H554" s="24"/>
      <c r="I554" s="98"/>
      <c r="J554" s="24"/>
      <c r="K554" s="24"/>
      <c r="L554" s="24"/>
      <c r="M554" s="24"/>
      <c r="N554" s="24"/>
      <c r="O554" s="24"/>
      <c r="P554" s="24"/>
      <c r="Q554" s="24"/>
      <c r="R554" s="24"/>
      <c r="S554" s="24"/>
      <c r="T554" s="24"/>
      <c r="U554" s="24"/>
      <c r="V554" s="24"/>
      <c r="W554" s="24"/>
      <c r="X554" s="24"/>
      <c r="Y554" s="24"/>
      <c r="Z554" s="24"/>
      <c r="AA554" s="24"/>
      <c r="AB554" s="24"/>
      <c r="AC554" s="24"/>
      <c r="AD554" s="639"/>
      <c r="AE554" s="639"/>
      <c r="AF554" s="639"/>
      <c r="AG554" s="639"/>
      <c r="AH554" s="639"/>
      <c r="AI554" s="639"/>
      <c r="AJ554" s="639"/>
      <c r="AK554" s="639"/>
      <c r="AL554" s="639"/>
      <c r="AM554" s="639"/>
      <c r="AN554" s="639"/>
      <c r="AO554" s="639"/>
      <c r="AP554" s="639"/>
      <c r="AQ554" s="639"/>
      <c r="AR554" s="639"/>
      <c r="AS554" s="639"/>
      <c r="AT554" s="639"/>
      <c r="AU554" s="639"/>
      <c r="AV554" s="639"/>
    </row>
    <row r="555" spans="1:48" ht="24.75" customHeight="1">
      <c r="A555" s="359"/>
      <c r="B555" s="359"/>
      <c r="C555" s="359"/>
      <c r="D555" s="359"/>
      <c r="E555" s="359"/>
      <c r="F555" s="359"/>
      <c r="G555" s="359"/>
      <c r="H555" s="24"/>
      <c r="I555" s="98"/>
      <c r="J555" s="24"/>
      <c r="K555" s="24"/>
      <c r="L555" s="24"/>
      <c r="M555" s="24"/>
      <c r="N555" s="24"/>
      <c r="O555" s="24"/>
      <c r="P555" s="24"/>
      <c r="Q555" s="24"/>
      <c r="R555" s="24"/>
      <c r="S555" s="24"/>
      <c r="T555" s="24"/>
      <c r="U555" s="24"/>
      <c r="V555" s="24"/>
      <c r="W555" s="24"/>
      <c r="X555" s="24"/>
      <c r="Y555" s="24"/>
      <c r="Z555" s="24"/>
      <c r="AA555" s="24"/>
      <c r="AB555" s="24"/>
      <c r="AC555" s="24"/>
      <c r="AD555" s="639"/>
      <c r="AE555" s="639"/>
      <c r="AF555" s="639"/>
      <c r="AG555" s="639"/>
      <c r="AH555" s="639"/>
      <c r="AI555" s="639"/>
      <c r="AJ555" s="639"/>
      <c r="AK555" s="639"/>
      <c r="AL555" s="639"/>
      <c r="AM555" s="639"/>
      <c r="AN555" s="639"/>
      <c r="AO555" s="639"/>
      <c r="AP555" s="639"/>
      <c r="AQ555" s="639"/>
      <c r="AR555" s="639"/>
      <c r="AS555" s="639"/>
      <c r="AT555" s="639"/>
      <c r="AU555" s="639"/>
      <c r="AV555" s="639"/>
    </row>
    <row r="556" spans="1:48" ht="24.75" customHeight="1">
      <c r="A556" s="359"/>
      <c r="B556" s="359"/>
      <c r="C556" s="359"/>
      <c r="D556" s="359"/>
      <c r="E556" s="359"/>
      <c r="F556" s="359"/>
      <c r="G556" s="359"/>
      <c r="H556" s="24"/>
      <c r="I556" s="98"/>
      <c r="J556" s="24"/>
      <c r="K556" s="24"/>
      <c r="L556" s="24"/>
      <c r="M556" s="24"/>
      <c r="N556" s="24"/>
      <c r="O556" s="24"/>
      <c r="P556" s="24"/>
      <c r="Q556" s="24"/>
      <c r="R556" s="24"/>
      <c r="S556" s="24"/>
      <c r="T556" s="24"/>
      <c r="U556" s="24"/>
      <c r="V556" s="24"/>
      <c r="W556" s="24"/>
      <c r="X556" s="24"/>
      <c r="Y556" s="24"/>
      <c r="Z556" s="24"/>
      <c r="AA556" s="24"/>
      <c r="AB556" s="24"/>
      <c r="AC556" s="24"/>
      <c r="AD556" s="639"/>
      <c r="AE556" s="639"/>
      <c r="AF556" s="639"/>
      <c r="AG556" s="639"/>
      <c r="AH556" s="639"/>
      <c r="AI556" s="639"/>
      <c r="AJ556" s="639"/>
      <c r="AK556" s="639"/>
      <c r="AL556" s="639"/>
      <c r="AM556" s="639"/>
      <c r="AN556" s="639"/>
      <c r="AO556" s="639"/>
      <c r="AP556" s="639"/>
      <c r="AQ556" s="639"/>
      <c r="AR556" s="639"/>
      <c r="AS556" s="639"/>
      <c r="AT556" s="639"/>
      <c r="AU556" s="639"/>
      <c r="AV556" s="639"/>
    </row>
    <row r="557" spans="1:48" ht="24.75" customHeight="1">
      <c r="A557" s="359"/>
      <c r="B557" s="359"/>
      <c r="C557" s="359"/>
      <c r="D557" s="359"/>
      <c r="E557" s="359"/>
      <c r="F557" s="359"/>
      <c r="G557" s="359"/>
      <c r="H557" s="24"/>
      <c r="I557" s="98"/>
      <c r="J557" s="24"/>
      <c r="K557" s="24"/>
      <c r="L557" s="24"/>
      <c r="M557" s="24"/>
      <c r="N557" s="24"/>
      <c r="O557" s="24"/>
      <c r="P557" s="24"/>
      <c r="Q557" s="24"/>
      <c r="R557" s="24"/>
      <c r="S557" s="24"/>
      <c r="T557" s="24"/>
      <c r="U557" s="24"/>
      <c r="V557" s="24"/>
      <c r="W557" s="24"/>
      <c r="X557" s="24"/>
      <c r="Y557" s="24"/>
      <c r="Z557" s="24"/>
      <c r="AA557" s="24"/>
      <c r="AB557" s="24"/>
      <c r="AC557" s="24"/>
      <c r="AD557" s="639"/>
      <c r="AE557" s="639"/>
      <c r="AF557" s="639"/>
      <c r="AG557" s="639"/>
      <c r="AH557" s="639"/>
      <c r="AI557" s="639"/>
      <c r="AJ557" s="639"/>
      <c r="AK557" s="639"/>
      <c r="AL557" s="639"/>
      <c r="AM557" s="639"/>
      <c r="AN557" s="639"/>
      <c r="AO557" s="639"/>
      <c r="AP557" s="639"/>
      <c r="AQ557" s="639"/>
      <c r="AR557" s="639"/>
      <c r="AS557" s="639"/>
      <c r="AT557" s="639"/>
      <c r="AU557" s="639"/>
      <c r="AV557" s="639"/>
    </row>
    <row r="558" spans="1:48" ht="24.75" customHeight="1">
      <c r="A558" s="359"/>
      <c r="B558" s="359"/>
      <c r="C558" s="359"/>
      <c r="D558" s="359"/>
      <c r="E558" s="359"/>
      <c r="F558" s="359"/>
      <c r="G558" s="359"/>
      <c r="H558" s="24"/>
      <c r="I558" s="98"/>
      <c r="J558" s="24"/>
      <c r="K558" s="24"/>
      <c r="L558" s="24"/>
      <c r="M558" s="24"/>
      <c r="N558" s="24"/>
      <c r="O558" s="24"/>
      <c r="P558" s="24"/>
      <c r="Q558" s="24"/>
      <c r="R558" s="24"/>
      <c r="S558" s="24"/>
      <c r="T558" s="24"/>
      <c r="U558" s="24"/>
      <c r="V558" s="24"/>
      <c r="W558" s="24"/>
      <c r="X558" s="24"/>
      <c r="Y558" s="24"/>
      <c r="Z558" s="24"/>
      <c r="AA558" s="24"/>
      <c r="AB558" s="24"/>
      <c r="AC558" s="24"/>
      <c r="AD558" s="639"/>
      <c r="AE558" s="639"/>
      <c r="AF558" s="639"/>
      <c r="AG558" s="639"/>
      <c r="AH558" s="639"/>
      <c r="AI558" s="639"/>
      <c r="AJ558" s="639"/>
      <c r="AK558" s="639"/>
      <c r="AL558" s="639"/>
      <c r="AM558" s="639"/>
      <c r="AN558" s="639"/>
      <c r="AO558" s="639"/>
      <c r="AP558" s="639"/>
      <c r="AQ558" s="639"/>
      <c r="AR558" s="639"/>
      <c r="AS558" s="639"/>
      <c r="AT558" s="639"/>
      <c r="AU558" s="639"/>
      <c r="AV558" s="639"/>
    </row>
    <row r="559" spans="1:48" ht="24.75" customHeight="1">
      <c r="A559" s="359"/>
      <c r="B559" s="359"/>
      <c r="C559" s="359"/>
      <c r="D559" s="359"/>
      <c r="E559" s="359"/>
      <c r="F559" s="359"/>
      <c r="G559" s="359"/>
      <c r="H559" s="24"/>
      <c r="I559" s="98"/>
      <c r="J559" s="24"/>
      <c r="K559" s="24"/>
      <c r="L559" s="24"/>
      <c r="M559" s="24"/>
      <c r="N559" s="24"/>
      <c r="O559" s="24"/>
      <c r="P559" s="24"/>
      <c r="Q559" s="24"/>
      <c r="R559" s="24"/>
      <c r="S559" s="24"/>
      <c r="T559" s="24"/>
      <c r="U559" s="24"/>
      <c r="V559" s="24"/>
      <c r="W559" s="24"/>
      <c r="X559" s="24"/>
      <c r="Y559" s="24"/>
      <c r="Z559" s="24"/>
      <c r="AA559" s="24"/>
      <c r="AB559" s="24"/>
      <c r="AC559" s="24"/>
      <c r="AD559" s="639"/>
      <c r="AE559" s="639"/>
      <c r="AF559" s="639"/>
      <c r="AG559" s="639"/>
      <c r="AH559" s="639"/>
      <c r="AI559" s="639"/>
      <c r="AJ559" s="639"/>
      <c r="AK559" s="639"/>
      <c r="AL559" s="639"/>
      <c r="AM559" s="639"/>
      <c r="AN559" s="639"/>
      <c r="AO559" s="639"/>
      <c r="AP559" s="639"/>
      <c r="AQ559" s="639"/>
      <c r="AR559" s="639"/>
      <c r="AS559" s="639"/>
      <c r="AT559" s="639"/>
      <c r="AU559" s="639"/>
      <c r="AV559" s="639"/>
    </row>
    <row r="560" spans="1:48" ht="24.75" customHeight="1">
      <c r="A560" s="359"/>
      <c r="B560" s="359"/>
      <c r="C560" s="359"/>
      <c r="D560" s="359"/>
      <c r="E560" s="359"/>
      <c r="F560" s="359"/>
      <c r="G560" s="359"/>
      <c r="H560" s="24"/>
      <c r="I560" s="98"/>
      <c r="J560" s="24"/>
      <c r="K560" s="24"/>
      <c r="L560" s="24"/>
      <c r="M560" s="24"/>
      <c r="N560" s="24"/>
      <c r="O560" s="24"/>
      <c r="P560" s="24"/>
      <c r="Q560" s="24"/>
      <c r="R560" s="24"/>
      <c r="S560" s="24"/>
      <c r="T560" s="24"/>
      <c r="U560" s="24"/>
      <c r="V560" s="24"/>
      <c r="W560" s="24"/>
      <c r="X560" s="24"/>
      <c r="Y560" s="24"/>
      <c r="Z560" s="24"/>
      <c r="AA560" s="24"/>
      <c r="AB560" s="24"/>
      <c r="AC560" s="24"/>
      <c r="AD560" s="639"/>
      <c r="AE560" s="639"/>
      <c r="AF560" s="639"/>
      <c r="AG560" s="639"/>
      <c r="AH560" s="639"/>
      <c r="AI560" s="639"/>
      <c r="AJ560" s="639"/>
      <c r="AK560" s="639"/>
      <c r="AL560" s="639"/>
      <c r="AM560" s="639"/>
      <c r="AN560" s="639"/>
      <c r="AO560" s="639"/>
      <c r="AP560" s="639"/>
      <c r="AQ560" s="639"/>
      <c r="AR560" s="639"/>
      <c r="AS560" s="639"/>
      <c r="AT560" s="639"/>
      <c r="AU560" s="639"/>
      <c r="AV560" s="639"/>
    </row>
    <row r="561" spans="1:48" ht="24.75" customHeight="1">
      <c r="A561" s="359"/>
      <c r="B561" s="359"/>
      <c r="C561" s="359"/>
      <c r="D561" s="359"/>
      <c r="E561" s="359"/>
      <c r="F561" s="359"/>
      <c r="G561" s="359"/>
      <c r="H561" s="24"/>
      <c r="I561" s="98"/>
      <c r="J561" s="24"/>
      <c r="K561" s="24"/>
      <c r="L561" s="24"/>
      <c r="M561" s="24"/>
      <c r="N561" s="24"/>
      <c r="O561" s="24"/>
      <c r="P561" s="24"/>
      <c r="Q561" s="24"/>
      <c r="R561" s="24"/>
      <c r="S561" s="24"/>
      <c r="T561" s="24"/>
      <c r="U561" s="24"/>
      <c r="V561" s="24"/>
      <c r="W561" s="24"/>
      <c r="X561" s="24"/>
      <c r="Y561" s="24"/>
      <c r="Z561" s="24"/>
      <c r="AA561" s="24"/>
      <c r="AB561" s="24"/>
      <c r="AC561" s="24"/>
      <c r="AD561" s="639"/>
      <c r="AE561" s="639"/>
      <c r="AF561" s="639"/>
      <c r="AG561" s="639"/>
      <c r="AH561" s="639"/>
      <c r="AI561" s="639"/>
      <c r="AJ561" s="639"/>
      <c r="AK561" s="639"/>
      <c r="AL561" s="639"/>
      <c r="AM561" s="639"/>
      <c r="AN561" s="639"/>
      <c r="AO561" s="639"/>
      <c r="AP561" s="639"/>
      <c r="AQ561" s="639"/>
      <c r="AR561" s="639"/>
      <c r="AS561" s="639"/>
      <c r="AT561" s="639"/>
      <c r="AU561" s="639"/>
      <c r="AV561" s="639"/>
    </row>
    <row r="562" spans="1:48" ht="24.75" customHeight="1">
      <c r="A562" s="359"/>
      <c r="B562" s="359"/>
      <c r="C562" s="359"/>
      <c r="D562" s="359"/>
      <c r="E562" s="359"/>
      <c r="F562" s="359"/>
      <c r="G562" s="359"/>
      <c r="H562" s="24"/>
      <c r="I562" s="98"/>
      <c r="J562" s="24"/>
      <c r="K562" s="24"/>
      <c r="L562" s="24"/>
      <c r="M562" s="24"/>
      <c r="N562" s="24"/>
      <c r="O562" s="24"/>
      <c r="P562" s="24"/>
      <c r="Q562" s="24"/>
      <c r="R562" s="24"/>
      <c r="S562" s="24"/>
      <c r="T562" s="24"/>
      <c r="U562" s="24"/>
      <c r="V562" s="24"/>
      <c r="W562" s="24"/>
      <c r="X562" s="24"/>
      <c r="Y562" s="24"/>
      <c r="Z562" s="24"/>
      <c r="AA562" s="24"/>
      <c r="AB562" s="24"/>
      <c r="AC562" s="24"/>
      <c r="AD562" s="639"/>
      <c r="AE562" s="639"/>
      <c r="AF562" s="639"/>
      <c r="AG562" s="639"/>
      <c r="AH562" s="639"/>
      <c r="AI562" s="639"/>
      <c r="AJ562" s="639"/>
      <c r="AK562" s="639"/>
      <c r="AL562" s="639"/>
      <c r="AM562" s="639"/>
      <c r="AN562" s="639"/>
      <c r="AO562" s="639"/>
      <c r="AP562" s="639"/>
      <c r="AQ562" s="639"/>
      <c r="AR562" s="639"/>
      <c r="AS562" s="639"/>
      <c r="AT562" s="639"/>
      <c r="AU562" s="639"/>
      <c r="AV562" s="639"/>
    </row>
    <row r="563" spans="1:48" ht="24.75" customHeight="1">
      <c r="A563" s="359"/>
      <c r="B563" s="359"/>
      <c r="C563" s="359"/>
      <c r="D563" s="359"/>
      <c r="E563" s="359"/>
      <c r="F563" s="359"/>
      <c r="G563" s="359"/>
      <c r="H563" s="24"/>
      <c r="I563" s="98"/>
      <c r="J563" s="24"/>
      <c r="K563" s="24"/>
      <c r="L563" s="24"/>
      <c r="M563" s="24"/>
      <c r="N563" s="24"/>
      <c r="O563" s="24"/>
      <c r="P563" s="24"/>
      <c r="Q563" s="24"/>
      <c r="R563" s="24"/>
      <c r="S563" s="24"/>
      <c r="T563" s="24"/>
      <c r="U563" s="24"/>
      <c r="V563" s="24"/>
      <c r="W563" s="24"/>
      <c r="X563" s="24"/>
      <c r="Y563" s="24"/>
      <c r="Z563" s="24"/>
      <c r="AA563" s="24"/>
      <c r="AB563" s="24"/>
      <c r="AC563" s="24"/>
      <c r="AD563" s="639"/>
      <c r="AE563" s="639"/>
      <c r="AF563" s="639"/>
      <c r="AG563" s="639"/>
      <c r="AH563" s="639"/>
      <c r="AI563" s="639"/>
      <c r="AJ563" s="639"/>
      <c r="AK563" s="639"/>
      <c r="AL563" s="639"/>
      <c r="AM563" s="639"/>
      <c r="AN563" s="639"/>
      <c r="AO563" s="639"/>
      <c r="AP563" s="639"/>
      <c r="AQ563" s="639"/>
      <c r="AR563" s="639"/>
      <c r="AS563" s="639"/>
      <c r="AT563" s="639"/>
      <c r="AU563" s="639"/>
      <c r="AV563" s="639"/>
    </row>
    <row r="564" spans="1:48" ht="24.75" customHeight="1">
      <c r="A564" s="359"/>
      <c r="B564" s="359"/>
      <c r="C564" s="359"/>
      <c r="D564" s="359"/>
      <c r="E564" s="359"/>
      <c r="F564" s="359"/>
      <c r="G564" s="359"/>
      <c r="H564" s="24"/>
      <c r="I564" s="98"/>
      <c r="J564" s="24"/>
      <c r="K564" s="24"/>
      <c r="L564" s="24"/>
      <c r="M564" s="24"/>
      <c r="N564" s="24"/>
      <c r="O564" s="24"/>
      <c r="P564" s="24"/>
      <c r="Q564" s="24"/>
      <c r="R564" s="24"/>
      <c r="S564" s="24"/>
      <c r="T564" s="24"/>
      <c r="U564" s="24"/>
      <c r="V564" s="24"/>
      <c r="W564" s="24"/>
      <c r="X564" s="24"/>
      <c r="Y564" s="24"/>
      <c r="Z564" s="24"/>
      <c r="AA564" s="24"/>
      <c r="AB564" s="24"/>
      <c r="AC564" s="24"/>
      <c r="AD564" s="639"/>
      <c r="AE564" s="639"/>
      <c r="AF564" s="639"/>
      <c r="AG564" s="639"/>
      <c r="AH564" s="639"/>
      <c r="AI564" s="639"/>
      <c r="AJ564" s="639"/>
      <c r="AK564" s="639"/>
      <c r="AL564" s="639"/>
      <c r="AM564" s="639"/>
      <c r="AN564" s="639"/>
      <c r="AO564" s="639"/>
      <c r="AP564" s="639"/>
      <c r="AQ564" s="639"/>
      <c r="AR564" s="639"/>
      <c r="AS564" s="639"/>
      <c r="AT564" s="639"/>
      <c r="AU564" s="639"/>
      <c r="AV564" s="639"/>
    </row>
    <row r="565" spans="1:48" ht="24.75" customHeight="1">
      <c r="A565" s="359"/>
      <c r="B565" s="359"/>
      <c r="C565" s="359"/>
      <c r="D565" s="359"/>
      <c r="E565" s="359"/>
      <c r="F565" s="359"/>
      <c r="G565" s="359"/>
      <c r="H565" s="24"/>
      <c r="I565" s="98"/>
      <c r="J565" s="24"/>
      <c r="K565" s="24"/>
      <c r="L565" s="24"/>
      <c r="M565" s="24"/>
      <c r="N565" s="24"/>
      <c r="O565" s="24"/>
      <c r="P565" s="24"/>
      <c r="Q565" s="24"/>
      <c r="R565" s="24"/>
      <c r="S565" s="24"/>
      <c r="T565" s="24"/>
      <c r="U565" s="24"/>
      <c r="V565" s="24"/>
      <c r="W565" s="24"/>
      <c r="X565" s="24"/>
      <c r="Y565" s="24"/>
      <c r="Z565" s="24"/>
      <c r="AA565" s="24"/>
      <c r="AB565" s="24"/>
      <c r="AC565" s="24"/>
      <c r="AD565" s="639"/>
      <c r="AE565" s="639"/>
      <c r="AF565" s="639"/>
      <c r="AG565" s="639"/>
      <c r="AH565" s="639"/>
      <c r="AI565" s="639"/>
      <c r="AJ565" s="639"/>
      <c r="AK565" s="639"/>
      <c r="AL565" s="639"/>
      <c r="AM565" s="639"/>
      <c r="AN565" s="639"/>
      <c r="AO565" s="639"/>
      <c r="AP565" s="639"/>
      <c r="AQ565" s="639"/>
      <c r="AR565" s="639"/>
      <c r="AS565" s="639"/>
      <c r="AT565" s="639"/>
      <c r="AU565" s="639"/>
      <c r="AV565" s="639"/>
    </row>
    <row r="566" spans="1:48" ht="24.75" customHeight="1">
      <c r="A566" s="359"/>
      <c r="B566" s="359"/>
      <c r="C566" s="359"/>
      <c r="D566" s="359"/>
      <c r="E566" s="359"/>
      <c r="F566" s="359"/>
      <c r="G566" s="359"/>
      <c r="H566" s="24"/>
      <c r="I566" s="98"/>
      <c r="J566" s="24"/>
      <c r="K566" s="24"/>
      <c r="L566" s="24"/>
      <c r="M566" s="24"/>
      <c r="N566" s="24"/>
      <c r="O566" s="24"/>
      <c r="P566" s="24"/>
      <c r="Q566" s="24"/>
      <c r="R566" s="24"/>
      <c r="S566" s="24"/>
      <c r="T566" s="24"/>
      <c r="U566" s="24"/>
      <c r="V566" s="24"/>
      <c r="W566" s="24"/>
      <c r="X566" s="24"/>
      <c r="Y566" s="24"/>
      <c r="Z566" s="24"/>
      <c r="AA566" s="24"/>
      <c r="AB566" s="24"/>
      <c r="AC566" s="24"/>
      <c r="AD566" s="639"/>
      <c r="AE566" s="639"/>
      <c r="AF566" s="639"/>
      <c r="AG566" s="639"/>
      <c r="AH566" s="639"/>
      <c r="AI566" s="639"/>
      <c r="AJ566" s="639"/>
      <c r="AK566" s="639"/>
      <c r="AL566" s="639"/>
      <c r="AM566" s="639"/>
      <c r="AN566" s="639"/>
      <c r="AO566" s="639"/>
      <c r="AP566" s="639"/>
      <c r="AQ566" s="639"/>
      <c r="AR566" s="639"/>
      <c r="AS566" s="639"/>
      <c r="AT566" s="639"/>
      <c r="AU566" s="639"/>
      <c r="AV566" s="639"/>
    </row>
    <row r="567" spans="1:48" ht="24.75" customHeight="1">
      <c r="A567" s="359"/>
      <c r="B567" s="359"/>
      <c r="C567" s="359"/>
      <c r="D567" s="359"/>
      <c r="E567" s="359"/>
      <c r="F567" s="359"/>
      <c r="G567" s="359"/>
      <c r="H567" s="24"/>
      <c r="I567" s="98"/>
      <c r="J567" s="24"/>
      <c r="K567" s="24"/>
      <c r="L567" s="24"/>
      <c r="M567" s="24"/>
      <c r="N567" s="24"/>
      <c r="O567" s="24"/>
      <c r="P567" s="24"/>
      <c r="Q567" s="24"/>
      <c r="R567" s="24"/>
      <c r="S567" s="24"/>
      <c r="T567" s="24"/>
      <c r="U567" s="24"/>
      <c r="V567" s="24"/>
      <c r="W567" s="24"/>
      <c r="X567" s="24"/>
      <c r="Y567" s="24"/>
      <c r="Z567" s="24"/>
      <c r="AA567" s="24"/>
      <c r="AB567" s="24"/>
      <c r="AC567" s="24"/>
      <c r="AD567" s="639"/>
      <c r="AE567" s="639"/>
      <c r="AF567" s="639"/>
      <c r="AG567" s="639"/>
      <c r="AH567" s="639"/>
      <c r="AI567" s="639"/>
      <c r="AJ567" s="639"/>
      <c r="AK567" s="639"/>
      <c r="AL567" s="639"/>
      <c r="AM567" s="639"/>
      <c r="AN567" s="639"/>
      <c r="AO567" s="639"/>
      <c r="AP567" s="639"/>
      <c r="AQ567" s="639"/>
      <c r="AR567" s="639"/>
      <c r="AS567" s="639"/>
      <c r="AT567" s="639"/>
      <c r="AU567" s="639"/>
      <c r="AV567" s="639"/>
    </row>
    <row r="568" spans="1:48" ht="24.75" customHeight="1">
      <c r="A568" s="359"/>
      <c r="B568" s="359"/>
      <c r="C568" s="359"/>
      <c r="D568" s="359"/>
      <c r="E568" s="359"/>
      <c r="F568" s="359"/>
      <c r="G568" s="359"/>
      <c r="H568" s="24"/>
      <c r="I568" s="98"/>
      <c r="J568" s="24"/>
      <c r="K568" s="24"/>
      <c r="L568" s="24"/>
      <c r="M568" s="24"/>
      <c r="N568" s="24"/>
      <c r="O568" s="24"/>
      <c r="P568" s="24"/>
      <c r="Q568" s="24"/>
      <c r="R568" s="24"/>
      <c r="S568" s="24"/>
      <c r="T568" s="24"/>
      <c r="U568" s="24"/>
      <c r="V568" s="24"/>
      <c r="W568" s="24"/>
      <c r="X568" s="24"/>
      <c r="Y568" s="24"/>
      <c r="Z568" s="24"/>
      <c r="AA568" s="24"/>
      <c r="AB568" s="24"/>
      <c r="AC568" s="24"/>
      <c r="AD568" s="639"/>
      <c r="AE568" s="639"/>
      <c r="AF568" s="639"/>
      <c r="AG568" s="639"/>
      <c r="AH568" s="639"/>
      <c r="AI568" s="639"/>
      <c r="AJ568" s="639"/>
      <c r="AK568" s="639"/>
      <c r="AL568" s="639"/>
      <c r="AM568" s="639"/>
      <c r="AN568" s="639"/>
      <c r="AO568" s="639"/>
      <c r="AP568" s="639"/>
      <c r="AQ568" s="639"/>
      <c r="AR568" s="639"/>
      <c r="AS568" s="639"/>
      <c r="AT568" s="639"/>
      <c r="AU568" s="639"/>
      <c r="AV568" s="639"/>
    </row>
    <row r="569" spans="1:48" ht="24.75" customHeight="1">
      <c r="A569" s="359"/>
      <c r="B569" s="359"/>
      <c r="C569" s="359"/>
      <c r="D569" s="359"/>
      <c r="E569" s="359"/>
      <c r="F569" s="359"/>
      <c r="G569" s="359"/>
      <c r="H569" s="24"/>
      <c r="I569" s="98"/>
      <c r="J569" s="24"/>
      <c r="K569" s="24"/>
      <c r="L569" s="24"/>
      <c r="M569" s="24"/>
      <c r="N569" s="24"/>
      <c r="O569" s="24"/>
      <c r="P569" s="24"/>
      <c r="Q569" s="24"/>
      <c r="R569" s="24"/>
      <c r="S569" s="24"/>
      <c r="T569" s="24"/>
      <c r="U569" s="24"/>
      <c r="V569" s="24"/>
      <c r="W569" s="24"/>
      <c r="X569" s="24"/>
      <c r="Y569" s="24"/>
      <c r="Z569" s="24"/>
      <c r="AA569" s="24"/>
      <c r="AB569" s="24"/>
      <c r="AC569" s="24"/>
      <c r="AD569" s="639"/>
      <c r="AE569" s="639"/>
      <c r="AF569" s="639"/>
      <c r="AG569" s="639"/>
      <c r="AH569" s="639"/>
      <c r="AI569" s="639"/>
      <c r="AJ569" s="639"/>
      <c r="AK569" s="639"/>
      <c r="AL569" s="639"/>
      <c r="AM569" s="639"/>
      <c r="AN569" s="639"/>
      <c r="AO569" s="639"/>
      <c r="AP569" s="639"/>
      <c r="AQ569" s="639"/>
      <c r="AR569" s="639"/>
      <c r="AS569" s="639"/>
      <c r="AT569" s="639"/>
      <c r="AU569" s="639"/>
      <c r="AV569" s="639"/>
    </row>
    <row r="570" spans="1:48" ht="24.75" customHeight="1">
      <c r="A570" s="359"/>
      <c r="B570" s="359"/>
      <c r="C570" s="359"/>
      <c r="D570" s="359"/>
      <c r="E570" s="359"/>
      <c r="F570" s="359"/>
      <c r="G570" s="359"/>
      <c r="H570" s="24"/>
      <c r="I570" s="98"/>
      <c r="J570" s="24"/>
      <c r="K570" s="24"/>
      <c r="L570" s="24"/>
      <c r="M570" s="24"/>
      <c r="N570" s="24"/>
      <c r="O570" s="24"/>
      <c r="P570" s="24"/>
      <c r="Q570" s="24"/>
      <c r="R570" s="24"/>
      <c r="S570" s="24"/>
      <c r="T570" s="24"/>
      <c r="U570" s="24"/>
      <c r="V570" s="24"/>
      <c r="W570" s="24"/>
      <c r="X570" s="24"/>
      <c r="Y570" s="24"/>
      <c r="Z570" s="24"/>
      <c r="AA570" s="24"/>
      <c r="AB570" s="24"/>
      <c r="AC570" s="24"/>
      <c r="AD570" s="639"/>
      <c r="AE570" s="639"/>
      <c r="AF570" s="639"/>
      <c r="AG570" s="639"/>
      <c r="AH570" s="639"/>
      <c r="AI570" s="639"/>
      <c r="AJ570" s="639"/>
      <c r="AK570" s="639"/>
      <c r="AL570" s="639"/>
      <c r="AM570" s="639"/>
      <c r="AN570" s="639"/>
      <c r="AO570" s="639"/>
      <c r="AP570" s="639"/>
      <c r="AQ570" s="639"/>
      <c r="AR570" s="639"/>
      <c r="AS570" s="639"/>
      <c r="AT570" s="639"/>
      <c r="AU570" s="639"/>
      <c r="AV570" s="639"/>
    </row>
    <row r="571" spans="1:48" ht="24.75" customHeight="1">
      <c r="A571" s="359"/>
      <c r="B571" s="359"/>
      <c r="C571" s="359"/>
      <c r="D571" s="359"/>
      <c r="E571" s="359"/>
      <c r="F571" s="359"/>
      <c r="G571" s="359"/>
      <c r="H571" s="24"/>
      <c r="I571" s="98"/>
      <c r="J571" s="24"/>
      <c r="K571" s="24"/>
      <c r="L571" s="24"/>
      <c r="M571" s="24"/>
      <c r="N571" s="24"/>
      <c r="O571" s="24"/>
      <c r="P571" s="24"/>
      <c r="Q571" s="24"/>
      <c r="R571" s="24"/>
      <c r="S571" s="24"/>
      <c r="T571" s="24"/>
      <c r="U571" s="24"/>
      <c r="V571" s="24"/>
      <c r="W571" s="24"/>
      <c r="X571" s="24"/>
      <c r="Y571" s="24"/>
      <c r="Z571" s="24"/>
      <c r="AA571" s="24"/>
      <c r="AB571" s="24"/>
      <c r="AC571" s="24"/>
      <c r="AD571" s="639"/>
      <c r="AE571" s="639"/>
      <c r="AF571" s="639"/>
      <c r="AG571" s="639"/>
      <c r="AH571" s="639"/>
      <c r="AI571" s="639"/>
      <c r="AJ571" s="639"/>
      <c r="AK571" s="639"/>
      <c r="AL571" s="639"/>
      <c r="AM571" s="639"/>
      <c r="AN571" s="639"/>
      <c r="AO571" s="639"/>
      <c r="AP571" s="639"/>
      <c r="AQ571" s="639"/>
      <c r="AR571" s="639"/>
      <c r="AS571" s="639"/>
      <c r="AT571" s="639"/>
      <c r="AU571" s="639"/>
      <c r="AV571" s="639"/>
    </row>
    <row r="572" spans="1:48" ht="24.75" customHeight="1">
      <c r="A572" s="359"/>
      <c r="B572" s="359"/>
      <c r="C572" s="359"/>
      <c r="D572" s="359"/>
      <c r="E572" s="359"/>
      <c r="F572" s="359"/>
      <c r="G572" s="359"/>
      <c r="H572" s="24"/>
      <c r="I572" s="98"/>
      <c r="J572" s="24"/>
      <c r="K572" s="24"/>
      <c r="L572" s="24"/>
      <c r="M572" s="24"/>
      <c r="N572" s="24"/>
      <c r="O572" s="24"/>
      <c r="P572" s="24"/>
      <c r="Q572" s="24"/>
      <c r="R572" s="24"/>
      <c r="S572" s="24"/>
      <c r="T572" s="24"/>
      <c r="U572" s="24"/>
      <c r="V572" s="24"/>
      <c r="W572" s="24"/>
      <c r="X572" s="24"/>
      <c r="Y572" s="24"/>
      <c r="Z572" s="24"/>
      <c r="AA572" s="24"/>
      <c r="AB572" s="24"/>
      <c r="AC572" s="24"/>
      <c r="AD572" s="639"/>
      <c r="AE572" s="639"/>
      <c r="AF572" s="639"/>
      <c r="AG572" s="639"/>
      <c r="AH572" s="639"/>
      <c r="AI572" s="639"/>
      <c r="AJ572" s="639"/>
      <c r="AK572" s="639"/>
      <c r="AL572" s="639"/>
      <c r="AM572" s="639"/>
      <c r="AN572" s="639"/>
      <c r="AO572" s="639"/>
      <c r="AP572" s="639"/>
      <c r="AQ572" s="639"/>
      <c r="AR572" s="639"/>
      <c r="AS572" s="639"/>
      <c r="AT572" s="639"/>
      <c r="AU572" s="639"/>
      <c r="AV572" s="639"/>
    </row>
    <row r="573" spans="1:48" ht="24.75" customHeight="1">
      <c r="A573" s="359"/>
      <c r="B573" s="359"/>
      <c r="C573" s="359"/>
      <c r="D573" s="359"/>
      <c r="E573" s="359"/>
      <c r="F573" s="359"/>
      <c r="G573" s="359"/>
      <c r="H573" s="24"/>
      <c r="I573" s="98"/>
      <c r="J573" s="24"/>
      <c r="K573" s="24"/>
      <c r="L573" s="24"/>
      <c r="M573" s="24"/>
      <c r="N573" s="24"/>
      <c r="O573" s="24"/>
      <c r="P573" s="24"/>
      <c r="Q573" s="24"/>
      <c r="R573" s="24"/>
      <c r="S573" s="24"/>
      <c r="T573" s="24"/>
      <c r="U573" s="24"/>
      <c r="V573" s="24"/>
      <c r="W573" s="24"/>
      <c r="X573" s="24"/>
      <c r="Y573" s="24"/>
      <c r="Z573" s="24"/>
      <c r="AA573" s="24"/>
      <c r="AB573" s="24"/>
      <c r="AC573" s="24"/>
      <c r="AD573" s="639"/>
      <c r="AE573" s="639"/>
      <c r="AF573" s="639"/>
      <c r="AG573" s="639"/>
      <c r="AH573" s="639"/>
      <c r="AI573" s="639"/>
      <c r="AJ573" s="639"/>
      <c r="AK573" s="639"/>
      <c r="AL573" s="639"/>
      <c r="AM573" s="639"/>
      <c r="AN573" s="639"/>
      <c r="AO573" s="639"/>
      <c r="AP573" s="639"/>
      <c r="AQ573" s="639"/>
      <c r="AR573" s="639"/>
      <c r="AS573" s="639"/>
      <c r="AT573" s="639"/>
      <c r="AU573" s="639"/>
      <c r="AV573" s="639"/>
    </row>
    <row r="574" spans="1:48" ht="24.75" customHeight="1">
      <c r="A574" s="359"/>
      <c r="B574" s="359"/>
      <c r="C574" s="359"/>
      <c r="D574" s="359"/>
      <c r="E574" s="359"/>
      <c r="F574" s="359"/>
      <c r="G574" s="359"/>
      <c r="H574" s="24"/>
      <c r="I574" s="98"/>
      <c r="J574" s="24"/>
      <c r="K574" s="24"/>
      <c r="L574" s="24"/>
      <c r="M574" s="24"/>
      <c r="N574" s="24"/>
      <c r="O574" s="24"/>
      <c r="P574" s="24"/>
      <c r="Q574" s="24"/>
      <c r="R574" s="24"/>
      <c r="S574" s="24"/>
      <c r="T574" s="24"/>
      <c r="U574" s="24"/>
      <c r="V574" s="24"/>
      <c r="W574" s="24"/>
      <c r="X574" s="24"/>
      <c r="Y574" s="24"/>
      <c r="Z574" s="24"/>
      <c r="AA574" s="24"/>
      <c r="AB574" s="24"/>
      <c r="AC574" s="24"/>
      <c r="AD574" s="639"/>
      <c r="AE574" s="639"/>
      <c r="AF574" s="639"/>
      <c r="AG574" s="639"/>
      <c r="AH574" s="639"/>
      <c r="AI574" s="639"/>
      <c r="AJ574" s="639"/>
      <c r="AK574" s="639"/>
      <c r="AL574" s="639"/>
      <c r="AM574" s="639"/>
      <c r="AN574" s="639"/>
      <c r="AO574" s="639"/>
      <c r="AP574" s="639"/>
      <c r="AQ574" s="639"/>
      <c r="AR574" s="639"/>
      <c r="AS574" s="639"/>
      <c r="AT574" s="639"/>
      <c r="AU574" s="639"/>
      <c r="AV574" s="639"/>
    </row>
    <row r="575" spans="1:48" ht="24.75" customHeight="1">
      <c r="A575" s="359"/>
      <c r="B575" s="359"/>
      <c r="C575" s="359"/>
      <c r="D575" s="359"/>
      <c r="E575" s="359"/>
      <c r="F575" s="359"/>
      <c r="G575" s="359"/>
      <c r="H575" s="24"/>
      <c r="I575" s="98"/>
      <c r="J575" s="24"/>
      <c r="K575" s="24"/>
      <c r="L575" s="24"/>
      <c r="M575" s="24"/>
      <c r="N575" s="24"/>
      <c r="O575" s="24"/>
      <c r="P575" s="24"/>
      <c r="Q575" s="24"/>
      <c r="R575" s="24"/>
      <c r="S575" s="24"/>
      <c r="T575" s="24"/>
      <c r="U575" s="24"/>
      <c r="V575" s="24"/>
      <c r="W575" s="24"/>
      <c r="X575" s="24"/>
      <c r="Y575" s="24"/>
      <c r="Z575" s="24"/>
      <c r="AA575" s="24"/>
      <c r="AB575" s="24"/>
      <c r="AC575" s="24"/>
      <c r="AD575" s="639"/>
      <c r="AE575" s="639"/>
      <c r="AF575" s="639"/>
      <c r="AG575" s="639"/>
      <c r="AH575" s="639"/>
      <c r="AI575" s="639"/>
      <c r="AJ575" s="639"/>
      <c r="AK575" s="639"/>
      <c r="AL575" s="639"/>
      <c r="AM575" s="639"/>
      <c r="AN575" s="639"/>
      <c r="AO575" s="639"/>
      <c r="AP575" s="639"/>
      <c r="AQ575" s="639"/>
      <c r="AR575" s="639"/>
      <c r="AS575" s="639"/>
      <c r="AT575" s="639"/>
      <c r="AU575" s="639"/>
      <c r="AV575" s="639"/>
    </row>
    <row r="576" spans="1:48" ht="24.75" customHeight="1">
      <c r="A576" s="359"/>
      <c r="B576" s="359"/>
      <c r="C576" s="359"/>
      <c r="D576" s="359"/>
      <c r="E576" s="359"/>
      <c r="F576" s="359"/>
      <c r="G576" s="359"/>
      <c r="H576" s="24"/>
      <c r="I576" s="98"/>
      <c r="J576" s="24"/>
      <c r="K576" s="24"/>
      <c r="L576" s="24"/>
      <c r="M576" s="24"/>
      <c r="N576" s="24"/>
      <c r="O576" s="24"/>
      <c r="P576" s="24"/>
      <c r="Q576" s="24"/>
      <c r="R576" s="24"/>
      <c r="S576" s="24"/>
      <c r="T576" s="24"/>
      <c r="U576" s="24"/>
      <c r="V576" s="24"/>
      <c r="W576" s="24"/>
      <c r="X576" s="24"/>
      <c r="Y576" s="24"/>
      <c r="Z576" s="24"/>
      <c r="AA576" s="24"/>
      <c r="AB576" s="24"/>
      <c r="AC576" s="24"/>
      <c r="AD576" s="639"/>
      <c r="AE576" s="639"/>
      <c r="AF576" s="639"/>
      <c r="AG576" s="639"/>
      <c r="AH576" s="639"/>
      <c r="AI576" s="639"/>
      <c r="AJ576" s="639"/>
      <c r="AK576" s="639"/>
      <c r="AL576" s="639"/>
      <c r="AM576" s="639"/>
      <c r="AN576" s="639"/>
      <c r="AO576" s="639"/>
      <c r="AP576" s="639"/>
      <c r="AQ576" s="639"/>
      <c r="AR576" s="639"/>
      <c r="AS576" s="639"/>
      <c r="AT576" s="639"/>
      <c r="AU576" s="639"/>
      <c r="AV576" s="639"/>
    </row>
    <row r="577" spans="1:48" ht="24.75" customHeight="1">
      <c r="A577" s="359"/>
      <c r="B577" s="359"/>
      <c r="C577" s="359"/>
      <c r="D577" s="359"/>
      <c r="E577" s="359"/>
      <c r="F577" s="359"/>
      <c r="G577" s="359"/>
      <c r="H577" s="24"/>
      <c r="I577" s="98"/>
      <c r="J577" s="24"/>
      <c r="K577" s="24"/>
      <c r="L577" s="24"/>
      <c r="M577" s="24"/>
      <c r="N577" s="24"/>
      <c r="O577" s="24"/>
      <c r="P577" s="24"/>
      <c r="Q577" s="24"/>
      <c r="R577" s="24"/>
      <c r="S577" s="24"/>
      <c r="T577" s="24"/>
      <c r="U577" s="24"/>
      <c r="V577" s="24"/>
      <c r="W577" s="24"/>
      <c r="X577" s="24"/>
      <c r="Y577" s="24"/>
      <c r="Z577" s="24"/>
      <c r="AA577" s="24"/>
      <c r="AB577" s="24"/>
      <c r="AC577" s="24"/>
      <c r="AD577" s="639"/>
      <c r="AE577" s="639"/>
      <c r="AF577" s="639"/>
      <c r="AG577" s="639"/>
      <c r="AH577" s="639"/>
      <c r="AI577" s="639"/>
      <c r="AJ577" s="639"/>
      <c r="AK577" s="639"/>
      <c r="AL577" s="639"/>
      <c r="AM577" s="639"/>
      <c r="AN577" s="639"/>
      <c r="AO577" s="639"/>
      <c r="AP577" s="639"/>
      <c r="AQ577" s="639"/>
      <c r="AR577" s="639"/>
      <c r="AS577" s="639"/>
      <c r="AT577" s="639"/>
      <c r="AU577" s="639"/>
      <c r="AV577" s="639"/>
    </row>
    <row r="578" spans="1:48" ht="24.75" customHeight="1">
      <c r="A578" s="359"/>
      <c r="B578" s="359"/>
      <c r="C578" s="359"/>
      <c r="D578" s="359"/>
      <c r="E578" s="359"/>
      <c r="F578" s="359"/>
      <c r="G578" s="359"/>
      <c r="H578" s="24"/>
      <c r="I578" s="98"/>
      <c r="J578" s="24"/>
      <c r="K578" s="24"/>
      <c r="L578" s="24"/>
      <c r="M578" s="24"/>
      <c r="N578" s="24"/>
      <c r="O578" s="24"/>
      <c r="P578" s="24"/>
      <c r="Q578" s="24"/>
      <c r="R578" s="24"/>
      <c r="S578" s="24"/>
      <c r="T578" s="24"/>
      <c r="U578" s="24"/>
      <c r="V578" s="24"/>
      <c r="W578" s="24"/>
      <c r="X578" s="24"/>
      <c r="Y578" s="24"/>
      <c r="Z578" s="24"/>
      <c r="AA578" s="24"/>
      <c r="AB578" s="24"/>
      <c r="AC578" s="24"/>
      <c r="AD578" s="639"/>
      <c r="AE578" s="639"/>
      <c r="AF578" s="639"/>
      <c r="AG578" s="639"/>
      <c r="AH578" s="639"/>
      <c r="AI578" s="639"/>
      <c r="AJ578" s="639"/>
      <c r="AK578" s="639"/>
      <c r="AL578" s="639"/>
      <c r="AM578" s="639"/>
      <c r="AN578" s="639"/>
      <c r="AO578" s="639"/>
      <c r="AP578" s="639"/>
      <c r="AQ578" s="639"/>
      <c r="AR578" s="639"/>
      <c r="AS578" s="639"/>
      <c r="AT578" s="639"/>
      <c r="AU578" s="639"/>
      <c r="AV578" s="639"/>
    </row>
    <row r="579" spans="1:48" ht="24.75" customHeight="1">
      <c r="A579" s="359"/>
      <c r="B579" s="359"/>
      <c r="C579" s="359"/>
      <c r="D579" s="359"/>
      <c r="E579" s="359"/>
      <c r="F579" s="359"/>
      <c r="G579" s="359"/>
      <c r="H579" s="24"/>
      <c r="I579" s="98"/>
      <c r="J579" s="24"/>
      <c r="K579" s="24"/>
      <c r="L579" s="24"/>
      <c r="M579" s="24"/>
      <c r="N579" s="24"/>
      <c r="O579" s="24"/>
      <c r="P579" s="24"/>
      <c r="Q579" s="24"/>
      <c r="R579" s="24"/>
      <c r="S579" s="24"/>
      <c r="T579" s="24"/>
      <c r="U579" s="24"/>
      <c r="V579" s="24"/>
      <c r="W579" s="24"/>
      <c r="X579" s="24"/>
      <c r="Y579" s="24"/>
      <c r="Z579" s="24"/>
      <c r="AA579" s="24"/>
      <c r="AB579" s="24"/>
      <c r="AC579" s="24"/>
      <c r="AD579" s="639"/>
      <c r="AE579" s="639"/>
      <c r="AF579" s="639"/>
      <c r="AG579" s="639"/>
      <c r="AH579" s="639"/>
      <c r="AI579" s="639"/>
      <c r="AJ579" s="639"/>
      <c r="AK579" s="639"/>
      <c r="AL579" s="639"/>
      <c r="AM579" s="639"/>
      <c r="AN579" s="639"/>
      <c r="AO579" s="639"/>
      <c r="AP579" s="639"/>
      <c r="AQ579" s="639"/>
      <c r="AR579" s="639"/>
      <c r="AS579" s="639"/>
      <c r="AT579" s="639"/>
      <c r="AU579" s="639"/>
      <c r="AV579" s="639"/>
    </row>
    <row r="580" spans="1:48" ht="24.75" customHeight="1">
      <c r="A580" s="359"/>
      <c r="B580" s="359"/>
      <c r="C580" s="359"/>
      <c r="D580" s="359"/>
      <c r="E580" s="359"/>
      <c r="F580" s="359"/>
      <c r="G580" s="359"/>
      <c r="H580" s="24"/>
      <c r="I580" s="98"/>
      <c r="J580" s="24"/>
      <c r="K580" s="24"/>
      <c r="L580" s="24"/>
      <c r="M580" s="24"/>
      <c r="N580" s="24"/>
      <c r="O580" s="24"/>
      <c r="P580" s="24"/>
      <c r="Q580" s="24"/>
      <c r="R580" s="24"/>
      <c r="S580" s="24"/>
      <c r="T580" s="24"/>
      <c r="U580" s="24"/>
      <c r="V580" s="24"/>
      <c r="W580" s="24"/>
      <c r="X580" s="24"/>
      <c r="Y580" s="24"/>
      <c r="Z580" s="24"/>
      <c r="AA580" s="24"/>
      <c r="AB580" s="24"/>
      <c r="AC580" s="24"/>
      <c r="AD580" s="639"/>
      <c r="AE580" s="639"/>
      <c r="AF580" s="639"/>
      <c r="AG580" s="639"/>
      <c r="AH580" s="639"/>
      <c r="AI580" s="639"/>
      <c r="AJ580" s="639"/>
      <c r="AK580" s="639"/>
      <c r="AL580" s="639"/>
      <c r="AM580" s="639"/>
      <c r="AN580" s="639"/>
      <c r="AO580" s="639"/>
      <c r="AP580" s="639"/>
      <c r="AQ580" s="639"/>
      <c r="AR580" s="639"/>
      <c r="AS580" s="639"/>
      <c r="AT580" s="639"/>
      <c r="AU580" s="639"/>
      <c r="AV580" s="639"/>
    </row>
    <row r="581" spans="1:48" ht="24.75" customHeight="1">
      <c r="A581" s="359"/>
      <c r="B581" s="359"/>
      <c r="C581" s="359"/>
      <c r="D581" s="359"/>
      <c r="E581" s="359"/>
      <c r="F581" s="359"/>
      <c r="G581" s="359"/>
      <c r="H581" s="24"/>
      <c r="I581" s="98"/>
      <c r="J581" s="24"/>
      <c r="K581" s="24"/>
      <c r="L581" s="24"/>
      <c r="M581" s="24"/>
      <c r="N581" s="24"/>
      <c r="O581" s="24"/>
      <c r="P581" s="24"/>
      <c r="Q581" s="24"/>
      <c r="R581" s="24"/>
      <c r="S581" s="24"/>
      <c r="T581" s="24"/>
      <c r="U581" s="24"/>
      <c r="V581" s="24"/>
      <c r="W581" s="24"/>
      <c r="X581" s="24"/>
      <c r="Y581" s="24"/>
      <c r="Z581" s="24"/>
      <c r="AA581" s="24"/>
      <c r="AB581" s="24"/>
      <c r="AC581" s="24"/>
      <c r="AD581" s="639"/>
      <c r="AE581" s="639"/>
      <c r="AF581" s="639"/>
      <c r="AG581" s="639"/>
      <c r="AH581" s="639"/>
      <c r="AI581" s="639"/>
      <c r="AJ581" s="639"/>
      <c r="AK581" s="639"/>
      <c r="AL581" s="639"/>
      <c r="AM581" s="639"/>
      <c r="AN581" s="639"/>
      <c r="AO581" s="639"/>
      <c r="AP581" s="639"/>
      <c r="AQ581" s="639"/>
      <c r="AR581" s="639"/>
      <c r="AS581" s="639"/>
      <c r="AT581" s="639"/>
      <c r="AU581" s="639"/>
      <c r="AV581" s="639"/>
    </row>
    <row r="582" spans="1:48" ht="24.75" customHeight="1">
      <c r="A582" s="359"/>
      <c r="B582" s="359"/>
      <c r="C582" s="359"/>
      <c r="D582" s="359"/>
      <c r="E582" s="359"/>
      <c r="F582" s="359"/>
      <c r="G582" s="359"/>
      <c r="H582" s="24"/>
      <c r="I582" s="98"/>
      <c r="J582" s="24"/>
      <c r="K582" s="24"/>
      <c r="L582" s="24"/>
      <c r="M582" s="24"/>
      <c r="N582" s="24"/>
      <c r="O582" s="24"/>
      <c r="P582" s="24"/>
      <c r="Q582" s="24"/>
      <c r="R582" s="24"/>
      <c r="S582" s="24"/>
      <c r="T582" s="24"/>
      <c r="U582" s="24"/>
      <c r="V582" s="24"/>
      <c r="W582" s="24"/>
      <c r="X582" s="24"/>
      <c r="Y582" s="24"/>
      <c r="Z582" s="24"/>
      <c r="AA582" s="24"/>
      <c r="AB582" s="24"/>
      <c r="AC582" s="24"/>
      <c r="AD582" s="639"/>
      <c r="AE582" s="639"/>
      <c r="AF582" s="639"/>
      <c r="AG582" s="639"/>
      <c r="AH582" s="639"/>
      <c r="AI582" s="639"/>
      <c r="AJ582" s="639"/>
      <c r="AK582" s="639"/>
      <c r="AL582" s="639"/>
      <c r="AM582" s="639"/>
      <c r="AN582" s="639"/>
      <c r="AO582" s="639"/>
      <c r="AP582" s="639"/>
      <c r="AQ582" s="639"/>
      <c r="AR582" s="639"/>
      <c r="AS582" s="639"/>
      <c r="AT582" s="639"/>
      <c r="AU582" s="639"/>
      <c r="AV582" s="639"/>
    </row>
    <row r="583" spans="1:48" ht="24.75" customHeight="1">
      <c r="A583" s="359"/>
      <c r="B583" s="359"/>
      <c r="C583" s="359"/>
      <c r="D583" s="359"/>
      <c r="E583" s="359"/>
      <c r="F583" s="359"/>
      <c r="G583" s="359"/>
      <c r="H583" s="24"/>
      <c r="I583" s="98"/>
      <c r="J583" s="24"/>
      <c r="K583" s="24"/>
      <c r="L583" s="24"/>
      <c r="M583" s="24"/>
      <c r="N583" s="24"/>
      <c r="O583" s="24"/>
      <c r="P583" s="24"/>
      <c r="Q583" s="24"/>
      <c r="R583" s="24"/>
      <c r="S583" s="24"/>
      <c r="T583" s="24"/>
      <c r="U583" s="24"/>
      <c r="V583" s="24"/>
      <c r="W583" s="24"/>
      <c r="X583" s="24"/>
      <c r="Y583" s="24"/>
      <c r="Z583" s="24"/>
      <c r="AA583" s="24"/>
      <c r="AB583" s="24"/>
      <c r="AC583" s="24"/>
      <c r="AD583" s="639"/>
      <c r="AE583" s="639"/>
      <c r="AF583" s="639"/>
      <c r="AG583" s="639"/>
      <c r="AH583" s="639"/>
      <c r="AI583" s="639"/>
      <c r="AJ583" s="639"/>
      <c r="AK583" s="639"/>
      <c r="AL583" s="639"/>
      <c r="AM583" s="639"/>
      <c r="AN583" s="639"/>
      <c r="AO583" s="639"/>
      <c r="AP583" s="639"/>
      <c r="AQ583" s="639"/>
      <c r="AR583" s="639"/>
      <c r="AS583" s="639"/>
      <c r="AT583" s="639"/>
      <c r="AU583" s="639"/>
      <c r="AV583" s="639"/>
    </row>
    <row r="584" spans="1:48" ht="24.75" customHeight="1">
      <c r="A584" s="359"/>
      <c r="B584" s="359"/>
      <c r="C584" s="359"/>
      <c r="D584" s="359"/>
      <c r="E584" s="359"/>
      <c r="F584" s="359"/>
      <c r="G584" s="359"/>
      <c r="H584" s="24"/>
      <c r="I584" s="98"/>
      <c r="J584" s="24"/>
      <c r="K584" s="24"/>
      <c r="L584" s="24"/>
      <c r="M584" s="24"/>
      <c r="N584" s="24"/>
      <c r="O584" s="24"/>
      <c r="P584" s="24"/>
      <c r="Q584" s="24"/>
      <c r="R584" s="24"/>
      <c r="S584" s="24"/>
      <c r="T584" s="24"/>
      <c r="U584" s="24"/>
      <c r="V584" s="24"/>
      <c r="W584" s="24"/>
      <c r="X584" s="24"/>
      <c r="Y584" s="24"/>
      <c r="Z584" s="24"/>
      <c r="AA584" s="24"/>
      <c r="AB584" s="24"/>
      <c r="AC584" s="24"/>
      <c r="AD584" s="639"/>
      <c r="AE584" s="639"/>
      <c r="AF584" s="639"/>
      <c r="AG584" s="639"/>
      <c r="AH584" s="639"/>
      <c r="AI584" s="639"/>
      <c r="AJ584" s="639"/>
      <c r="AK584" s="639"/>
      <c r="AL584" s="639"/>
      <c r="AM584" s="639"/>
      <c r="AN584" s="639"/>
      <c r="AO584" s="639"/>
      <c r="AP584" s="639"/>
      <c r="AQ584" s="639"/>
      <c r="AR584" s="639"/>
      <c r="AS584" s="639"/>
      <c r="AT584" s="639"/>
      <c r="AU584" s="639"/>
      <c r="AV584" s="639"/>
    </row>
    <row r="585" spans="1:48" ht="24.75" customHeight="1">
      <c r="A585" s="359"/>
      <c r="B585" s="359"/>
      <c r="C585" s="359"/>
      <c r="D585" s="359"/>
      <c r="E585" s="359"/>
      <c r="F585" s="359"/>
      <c r="G585" s="359"/>
      <c r="H585" s="24"/>
      <c r="I585" s="98"/>
      <c r="J585" s="24"/>
      <c r="K585" s="24"/>
      <c r="L585" s="24"/>
      <c r="M585" s="24"/>
      <c r="N585" s="24"/>
      <c r="O585" s="24"/>
      <c r="P585" s="24"/>
      <c r="Q585" s="24"/>
      <c r="R585" s="24"/>
      <c r="S585" s="24"/>
      <c r="T585" s="24"/>
      <c r="U585" s="24"/>
      <c r="V585" s="24"/>
      <c r="W585" s="24"/>
      <c r="X585" s="24"/>
      <c r="Y585" s="24"/>
      <c r="Z585" s="24"/>
      <c r="AA585" s="24"/>
      <c r="AB585" s="24"/>
      <c r="AC585" s="24"/>
      <c r="AD585" s="639"/>
      <c r="AE585" s="639"/>
      <c r="AF585" s="639"/>
      <c r="AG585" s="639"/>
      <c r="AH585" s="639"/>
      <c r="AI585" s="639"/>
      <c r="AJ585" s="639"/>
      <c r="AK585" s="639"/>
      <c r="AL585" s="639"/>
      <c r="AM585" s="639"/>
      <c r="AN585" s="639"/>
      <c r="AO585" s="639"/>
      <c r="AP585" s="639"/>
      <c r="AQ585" s="639"/>
      <c r="AR585" s="639"/>
      <c r="AS585" s="639"/>
      <c r="AT585" s="639"/>
      <c r="AU585" s="639"/>
      <c r="AV585" s="639"/>
    </row>
    <row r="586" spans="1:48" ht="24.75" customHeight="1">
      <c r="A586" s="359"/>
      <c r="B586" s="359"/>
      <c r="C586" s="359"/>
      <c r="D586" s="359"/>
      <c r="E586" s="359"/>
      <c r="F586" s="359"/>
      <c r="G586" s="359"/>
      <c r="H586" s="24"/>
      <c r="I586" s="98"/>
      <c r="J586" s="24"/>
      <c r="K586" s="24"/>
      <c r="L586" s="24"/>
      <c r="M586" s="24"/>
      <c r="N586" s="24"/>
      <c r="O586" s="24"/>
      <c r="P586" s="24"/>
      <c r="Q586" s="24"/>
      <c r="R586" s="24"/>
      <c r="S586" s="24"/>
      <c r="T586" s="24"/>
      <c r="U586" s="24"/>
      <c r="V586" s="24"/>
      <c r="W586" s="24"/>
      <c r="X586" s="24"/>
      <c r="Y586" s="24"/>
      <c r="Z586" s="24"/>
      <c r="AA586" s="24"/>
      <c r="AB586" s="24"/>
      <c r="AC586" s="24"/>
      <c r="AD586" s="639"/>
      <c r="AE586" s="639"/>
      <c r="AF586" s="639"/>
      <c r="AG586" s="639"/>
      <c r="AH586" s="639"/>
      <c r="AI586" s="639"/>
      <c r="AJ586" s="639"/>
      <c r="AK586" s="639"/>
      <c r="AL586" s="639"/>
      <c r="AM586" s="639"/>
      <c r="AN586" s="639"/>
      <c r="AO586" s="639"/>
      <c r="AP586" s="639"/>
      <c r="AQ586" s="639"/>
      <c r="AR586" s="639"/>
      <c r="AS586" s="639"/>
      <c r="AT586" s="639"/>
      <c r="AU586" s="639"/>
      <c r="AV586" s="639"/>
    </row>
    <row r="587" spans="1:48" ht="24.75" customHeight="1">
      <c r="A587" s="359"/>
      <c r="B587" s="359"/>
      <c r="C587" s="359"/>
      <c r="D587" s="359"/>
      <c r="E587" s="359"/>
      <c r="F587" s="359"/>
      <c r="G587" s="359"/>
      <c r="H587" s="24"/>
      <c r="I587" s="98"/>
      <c r="J587" s="24"/>
      <c r="K587" s="24"/>
      <c r="L587" s="24"/>
      <c r="M587" s="24"/>
      <c r="N587" s="24"/>
      <c r="O587" s="24"/>
      <c r="P587" s="24"/>
      <c r="Q587" s="24"/>
      <c r="R587" s="24"/>
      <c r="S587" s="24"/>
      <c r="T587" s="24"/>
      <c r="U587" s="24"/>
      <c r="V587" s="24"/>
      <c r="W587" s="24"/>
      <c r="X587" s="24"/>
      <c r="Y587" s="24"/>
      <c r="Z587" s="24"/>
      <c r="AA587" s="24"/>
      <c r="AB587" s="24"/>
      <c r="AC587" s="24"/>
      <c r="AD587" s="639"/>
      <c r="AE587" s="639"/>
      <c r="AF587" s="639"/>
      <c r="AG587" s="639"/>
      <c r="AH587" s="639"/>
      <c r="AI587" s="639"/>
      <c r="AJ587" s="639"/>
      <c r="AK587" s="639"/>
      <c r="AL587" s="639"/>
      <c r="AM587" s="639"/>
      <c r="AN587" s="639"/>
      <c r="AO587" s="639"/>
      <c r="AP587" s="639"/>
      <c r="AQ587" s="639"/>
      <c r="AR587" s="639"/>
      <c r="AS587" s="639"/>
      <c r="AT587" s="639"/>
      <c r="AU587" s="639"/>
      <c r="AV587" s="639"/>
    </row>
    <row r="588" spans="1:48" ht="24.75" customHeight="1">
      <c r="A588" s="359"/>
      <c r="B588" s="359"/>
      <c r="C588" s="359"/>
      <c r="D588" s="359"/>
      <c r="E588" s="359"/>
      <c r="F588" s="359"/>
      <c r="G588" s="359"/>
      <c r="H588" s="24"/>
      <c r="I588" s="98"/>
      <c r="J588" s="24"/>
      <c r="K588" s="24"/>
      <c r="L588" s="24"/>
      <c r="M588" s="24"/>
      <c r="N588" s="24"/>
      <c r="O588" s="24"/>
      <c r="P588" s="24"/>
      <c r="Q588" s="24"/>
      <c r="R588" s="24"/>
      <c r="S588" s="24"/>
      <c r="T588" s="24"/>
      <c r="U588" s="24"/>
      <c r="V588" s="24"/>
      <c r="W588" s="24"/>
      <c r="X588" s="24"/>
      <c r="Y588" s="24"/>
      <c r="Z588" s="24"/>
      <c r="AA588" s="24"/>
      <c r="AB588" s="24"/>
      <c r="AC588" s="24"/>
      <c r="AD588" s="639"/>
      <c r="AE588" s="639"/>
      <c r="AF588" s="639"/>
      <c r="AG588" s="639"/>
      <c r="AH588" s="639"/>
      <c r="AI588" s="639"/>
      <c r="AJ588" s="639"/>
      <c r="AK588" s="639"/>
      <c r="AL588" s="639"/>
      <c r="AM588" s="639"/>
      <c r="AN588" s="639"/>
      <c r="AO588" s="639"/>
      <c r="AP588" s="639"/>
      <c r="AQ588" s="639"/>
      <c r="AR588" s="639"/>
      <c r="AS588" s="639"/>
      <c r="AT588" s="639"/>
      <c r="AU588" s="639"/>
      <c r="AV588" s="639"/>
    </row>
    <row r="589" spans="1:48" ht="24.75" customHeight="1">
      <c r="A589" s="359"/>
      <c r="B589" s="359"/>
      <c r="C589" s="359"/>
      <c r="D589" s="359"/>
      <c r="E589" s="359"/>
      <c r="F589" s="359"/>
      <c r="G589" s="359"/>
      <c r="H589" s="24"/>
      <c r="I589" s="98"/>
      <c r="J589" s="24"/>
      <c r="K589" s="24"/>
      <c r="L589" s="24"/>
      <c r="M589" s="24"/>
      <c r="N589" s="24"/>
      <c r="O589" s="24"/>
      <c r="P589" s="24"/>
      <c r="Q589" s="24"/>
      <c r="R589" s="24"/>
      <c r="S589" s="24"/>
      <c r="T589" s="24"/>
      <c r="U589" s="24"/>
      <c r="V589" s="24"/>
      <c r="W589" s="24"/>
      <c r="X589" s="24"/>
      <c r="Y589" s="24"/>
      <c r="Z589" s="24"/>
      <c r="AA589" s="24"/>
      <c r="AB589" s="24"/>
      <c r="AC589" s="24"/>
      <c r="AD589" s="639"/>
      <c r="AE589" s="639"/>
      <c r="AF589" s="639"/>
      <c r="AG589" s="639"/>
      <c r="AH589" s="639"/>
      <c r="AI589" s="639"/>
      <c r="AJ589" s="639"/>
      <c r="AK589" s="639"/>
      <c r="AL589" s="639"/>
      <c r="AM589" s="639"/>
      <c r="AN589" s="639"/>
      <c r="AO589" s="639"/>
      <c r="AP589" s="639"/>
      <c r="AQ589" s="639"/>
      <c r="AR589" s="639"/>
      <c r="AS589" s="639"/>
      <c r="AT589" s="639"/>
      <c r="AU589" s="639"/>
      <c r="AV589" s="639"/>
    </row>
    <row r="590" spans="1:48" ht="24.75" customHeight="1">
      <c r="A590" s="359"/>
      <c r="B590" s="359"/>
      <c r="C590" s="359"/>
      <c r="D590" s="359"/>
      <c r="E590" s="359"/>
      <c r="F590" s="359"/>
      <c r="G590" s="359"/>
      <c r="H590" s="24"/>
      <c r="I590" s="98"/>
      <c r="J590" s="24"/>
      <c r="K590" s="24"/>
      <c r="L590" s="24"/>
      <c r="M590" s="24"/>
      <c r="N590" s="24"/>
      <c r="O590" s="24"/>
      <c r="P590" s="24"/>
      <c r="Q590" s="24"/>
      <c r="R590" s="24"/>
      <c r="S590" s="24"/>
      <c r="T590" s="24"/>
      <c r="U590" s="24"/>
      <c r="V590" s="24"/>
      <c r="W590" s="24"/>
      <c r="X590" s="24"/>
      <c r="Y590" s="24"/>
      <c r="Z590" s="24"/>
      <c r="AA590" s="24"/>
      <c r="AB590" s="24"/>
      <c r="AC590" s="24"/>
      <c r="AD590" s="639"/>
      <c r="AE590" s="639"/>
      <c r="AF590" s="639"/>
      <c r="AG590" s="639"/>
      <c r="AH590" s="639"/>
      <c r="AI590" s="639"/>
      <c r="AJ590" s="639"/>
      <c r="AK590" s="639"/>
      <c r="AL590" s="639"/>
      <c r="AM590" s="639"/>
      <c r="AN590" s="639"/>
      <c r="AO590" s="639"/>
      <c r="AP590" s="639"/>
      <c r="AQ590" s="639"/>
      <c r="AR590" s="639"/>
      <c r="AS590" s="639"/>
      <c r="AT590" s="639"/>
      <c r="AU590" s="639"/>
      <c r="AV590" s="639"/>
    </row>
    <row r="591" spans="1:48" ht="24.75" customHeight="1">
      <c r="A591" s="359"/>
      <c r="B591" s="359"/>
      <c r="C591" s="359"/>
      <c r="D591" s="359"/>
      <c r="E591" s="359"/>
      <c r="F591" s="359"/>
      <c r="G591" s="359"/>
      <c r="H591" s="24"/>
      <c r="I591" s="98"/>
      <c r="J591" s="24"/>
      <c r="K591" s="24"/>
      <c r="L591" s="24"/>
      <c r="M591" s="24"/>
      <c r="N591" s="24"/>
      <c r="O591" s="24"/>
      <c r="P591" s="24"/>
      <c r="Q591" s="24"/>
      <c r="R591" s="24"/>
      <c r="S591" s="24"/>
      <c r="T591" s="24"/>
      <c r="U591" s="24"/>
      <c r="V591" s="24"/>
      <c r="W591" s="24"/>
      <c r="X591" s="24"/>
      <c r="Y591" s="24"/>
      <c r="Z591" s="24"/>
      <c r="AA591" s="24"/>
      <c r="AB591" s="24"/>
      <c r="AC591" s="24"/>
      <c r="AD591" s="639"/>
      <c r="AE591" s="639"/>
      <c r="AF591" s="639"/>
      <c r="AG591" s="639"/>
      <c r="AH591" s="639"/>
      <c r="AI591" s="639"/>
      <c r="AJ591" s="639"/>
      <c r="AK591" s="639"/>
      <c r="AL591" s="639"/>
      <c r="AM591" s="639"/>
      <c r="AN591" s="639"/>
      <c r="AO591" s="639"/>
      <c r="AP591" s="639"/>
      <c r="AQ591" s="639"/>
      <c r="AR591" s="639"/>
      <c r="AS591" s="639"/>
      <c r="AT591" s="639"/>
      <c r="AU591" s="639"/>
      <c r="AV591" s="639"/>
    </row>
    <row r="592" spans="1:48" ht="24.75" customHeight="1">
      <c r="A592" s="359"/>
      <c r="B592" s="359"/>
      <c r="C592" s="359"/>
      <c r="D592" s="359"/>
      <c r="E592" s="359"/>
      <c r="F592" s="359"/>
      <c r="G592" s="359"/>
      <c r="H592" s="24"/>
      <c r="I592" s="98"/>
      <c r="J592" s="24"/>
      <c r="K592" s="24"/>
      <c r="L592" s="24"/>
      <c r="M592" s="24"/>
      <c r="N592" s="24"/>
      <c r="O592" s="24"/>
      <c r="P592" s="24"/>
      <c r="Q592" s="24"/>
      <c r="R592" s="24"/>
      <c r="S592" s="24"/>
      <c r="T592" s="24"/>
      <c r="U592" s="24"/>
      <c r="V592" s="24"/>
      <c r="W592" s="24"/>
      <c r="X592" s="24"/>
      <c r="Y592" s="24"/>
      <c r="Z592" s="24"/>
      <c r="AA592" s="24"/>
      <c r="AB592" s="24"/>
      <c r="AC592" s="24"/>
      <c r="AD592" s="639"/>
      <c r="AE592" s="639"/>
      <c r="AF592" s="639"/>
      <c r="AG592" s="639"/>
      <c r="AH592" s="639"/>
      <c r="AI592" s="639"/>
      <c r="AJ592" s="639"/>
      <c r="AK592" s="639"/>
      <c r="AL592" s="639"/>
      <c r="AM592" s="639"/>
      <c r="AN592" s="639"/>
      <c r="AO592" s="639"/>
      <c r="AP592" s="639"/>
      <c r="AQ592" s="639"/>
      <c r="AR592" s="639"/>
      <c r="AS592" s="639"/>
      <c r="AT592" s="639"/>
      <c r="AU592" s="639"/>
      <c r="AV592" s="639"/>
    </row>
    <row r="593" spans="1:48" ht="24.75" customHeight="1">
      <c r="A593" s="359"/>
      <c r="B593" s="359"/>
      <c r="C593" s="359"/>
      <c r="D593" s="359"/>
      <c r="E593" s="359"/>
      <c r="F593" s="359"/>
      <c r="G593" s="359"/>
      <c r="H593" s="24"/>
      <c r="I593" s="98"/>
      <c r="J593" s="24"/>
      <c r="K593" s="24"/>
      <c r="L593" s="24"/>
      <c r="M593" s="24"/>
      <c r="N593" s="24"/>
      <c r="O593" s="24"/>
      <c r="P593" s="24"/>
      <c r="Q593" s="24"/>
      <c r="R593" s="24"/>
      <c r="S593" s="24"/>
      <c r="T593" s="24"/>
      <c r="U593" s="24"/>
      <c r="V593" s="24"/>
      <c r="W593" s="24"/>
      <c r="X593" s="24"/>
      <c r="Y593" s="24"/>
      <c r="Z593" s="24"/>
      <c r="AA593" s="24"/>
      <c r="AB593" s="24"/>
      <c r="AC593" s="24"/>
      <c r="AD593" s="639"/>
      <c r="AE593" s="639"/>
      <c r="AF593" s="639"/>
      <c r="AG593" s="639"/>
      <c r="AH593" s="639"/>
      <c r="AI593" s="639"/>
      <c r="AJ593" s="639"/>
      <c r="AK593" s="639"/>
      <c r="AL593" s="639"/>
      <c r="AM593" s="639"/>
      <c r="AN593" s="639"/>
      <c r="AO593" s="639"/>
      <c r="AP593" s="639"/>
      <c r="AQ593" s="639"/>
      <c r="AR593" s="639"/>
      <c r="AS593" s="639"/>
      <c r="AT593" s="639"/>
      <c r="AU593" s="639"/>
      <c r="AV593" s="639"/>
    </row>
    <row r="594" spans="1:48" ht="24.75" customHeight="1">
      <c r="A594" s="359"/>
      <c r="B594" s="359"/>
      <c r="C594" s="359"/>
      <c r="D594" s="359"/>
      <c r="E594" s="359"/>
      <c r="F594" s="359"/>
      <c r="G594" s="359"/>
      <c r="H594" s="24"/>
      <c r="I594" s="98"/>
      <c r="J594" s="24"/>
      <c r="K594" s="24"/>
      <c r="L594" s="24"/>
      <c r="M594" s="24"/>
      <c r="N594" s="24"/>
      <c r="O594" s="24"/>
      <c r="P594" s="24"/>
      <c r="Q594" s="24"/>
      <c r="R594" s="24"/>
      <c r="S594" s="24"/>
      <c r="T594" s="24"/>
      <c r="U594" s="24"/>
      <c r="V594" s="24"/>
      <c r="W594" s="24"/>
      <c r="X594" s="24"/>
      <c r="Y594" s="24"/>
      <c r="Z594" s="24"/>
      <c r="AA594" s="24"/>
      <c r="AB594" s="24"/>
      <c r="AC594" s="24"/>
      <c r="AD594" s="639"/>
      <c r="AE594" s="639"/>
      <c r="AF594" s="639"/>
      <c r="AG594" s="639"/>
      <c r="AH594" s="639"/>
      <c r="AI594" s="639"/>
      <c r="AJ594" s="639"/>
      <c r="AK594" s="639"/>
      <c r="AL594" s="639"/>
      <c r="AM594" s="639"/>
      <c r="AN594" s="639"/>
      <c r="AO594" s="639"/>
      <c r="AP594" s="639"/>
      <c r="AQ594" s="639"/>
      <c r="AR594" s="639"/>
      <c r="AS594" s="639"/>
      <c r="AT594" s="639"/>
      <c r="AU594" s="639"/>
      <c r="AV594" s="639"/>
    </row>
    <row r="595" spans="1:48" ht="24.75" customHeight="1">
      <c r="A595" s="359"/>
      <c r="B595" s="359"/>
      <c r="C595" s="359"/>
      <c r="D595" s="359"/>
      <c r="E595" s="359"/>
      <c r="F595" s="359"/>
      <c r="G595" s="359"/>
      <c r="H595" s="24"/>
      <c r="I595" s="98"/>
      <c r="J595" s="24"/>
      <c r="K595" s="24"/>
      <c r="L595" s="24"/>
      <c r="M595" s="24"/>
      <c r="N595" s="24"/>
      <c r="O595" s="24"/>
      <c r="P595" s="24"/>
      <c r="Q595" s="24"/>
      <c r="R595" s="24"/>
      <c r="S595" s="24"/>
      <c r="T595" s="24"/>
      <c r="U595" s="24"/>
      <c r="V595" s="24"/>
      <c r="W595" s="24"/>
      <c r="X595" s="24"/>
      <c r="Y595" s="24"/>
      <c r="Z595" s="24"/>
      <c r="AA595" s="24"/>
      <c r="AB595" s="24"/>
      <c r="AC595" s="24"/>
      <c r="AD595" s="639"/>
      <c r="AE595" s="639"/>
      <c r="AF595" s="639"/>
      <c r="AG595" s="639"/>
      <c r="AH595" s="639"/>
      <c r="AI595" s="639"/>
      <c r="AJ595" s="639"/>
      <c r="AK595" s="639"/>
      <c r="AL595" s="639"/>
      <c r="AM595" s="639"/>
      <c r="AN595" s="639"/>
      <c r="AO595" s="639"/>
      <c r="AP595" s="639"/>
      <c r="AQ595" s="639"/>
      <c r="AR595" s="639"/>
      <c r="AS595" s="639"/>
      <c r="AT595" s="639"/>
      <c r="AU595" s="639"/>
      <c r="AV595" s="639"/>
    </row>
    <row r="596" spans="1:48" ht="24.75" customHeight="1">
      <c r="A596" s="359"/>
      <c r="B596" s="359"/>
      <c r="C596" s="359"/>
      <c r="D596" s="359"/>
      <c r="E596" s="359"/>
      <c r="F596" s="359"/>
      <c r="G596" s="359"/>
      <c r="H596" s="24"/>
      <c r="I596" s="98"/>
      <c r="J596" s="24"/>
      <c r="K596" s="24"/>
      <c r="L596" s="24"/>
      <c r="M596" s="24"/>
      <c r="N596" s="24"/>
      <c r="O596" s="24"/>
      <c r="P596" s="24"/>
      <c r="Q596" s="24"/>
      <c r="R596" s="24"/>
      <c r="S596" s="24"/>
      <c r="T596" s="24"/>
      <c r="U596" s="24"/>
      <c r="V596" s="24"/>
      <c r="W596" s="24"/>
      <c r="X596" s="24"/>
      <c r="Y596" s="24"/>
      <c r="Z596" s="24"/>
      <c r="AA596" s="24"/>
      <c r="AB596" s="24"/>
      <c r="AC596" s="24"/>
      <c r="AD596" s="639"/>
      <c r="AE596" s="639"/>
      <c r="AF596" s="639"/>
      <c r="AG596" s="639"/>
      <c r="AH596" s="639"/>
      <c r="AI596" s="639"/>
      <c r="AJ596" s="639"/>
      <c r="AK596" s="639"/>
      <c r="AL596" s="639"/>
      <c r="AM596" s="639"/>
      <c r="AN596" s="639"/>
      <c r="AO596" s="639"/>
      <c r="AP596" s="639"/>
      <c r="AQ596" s="639"/>
      <c r="AR596" s="639"/>
      <c r="AS596" s="639"/>
      <c r="AT596" s="639"/>
      <c r="AU596" s="639"/>
      <c r="AV596" s="639"/>
    </row>
    <row r="597" spans="1:48" ht="24.75" customHeight="1">
      <c r="A597" s="359"/>
      <c r="B597" s="359"/>
      <c r="C597" s="359"/>
      <c r="D597" s="359"/>
      <c r="E597" s="359"/>
      <c r="F597" s="359"/>
      <c r="G597" s="359"/>
      <c r="H597" s="24"/>
      <c r="I597" s="98"/>
      <c r="J597" s="24"/>
      <c r="K597" s="24"/>
      <c r="L597" s="24"/>
      <c r="M597" s="24"/>
      <c r="N597" s="24"/>
      <c r="O597" s="24"/>
      <c r="P597" s="24"/>
      <c r="Q597" s="24"/>
      <c r="R597" s="24"/>
      <c r="S597" s="24"/>
      <c r="T597" s="24"/>
      <c r="U597" s="24"/>
      <c r="V597" s="24"/>
      <c r="W597" s="24"/>
      <c r="X597" s="24"/>
      <c r="Y597" s="24"/>
      <c r="Z597" s="24"/>
      <c r="AA597" s="24"/>
      <c r="AB597" s="24"/>
      <c r="AC597" s="24"/>
      <c r="AD597" s="639"/>
      <c r="AE597" s="639"/>
      <c r="AF597" s="639"/>
      <c r="AG597" s="639"/>
      <c r="AH597" s="639"/>
      <c r="AI597" s="639"/>
      <c r="AJ597" s="639"/>
      <c r="AK597" s="639"/>
      <c r="AL597" s="639"/>
      <c r="AM597" s="639"/>
      <c r="AN597" s="639"/>
      <c r="AO597" s="639"/>
      <c r="AP597" s="639"/>
      <c r="AQ597" s="639"/>
      <c r="AR597" s="639"/>
      <c r="AS597" s="639"/>
      <c r="AT597" s="639"/>
      <c r="AU597" s="639"/>
      <c r="AV597" s="639"/>
    </row>
    <row r="598" spans="1:48" ht="24.75" customHeight="1">
      <c r="A598" s="359"/>
      <c r="B598" s="359"/>
      <c r="C598" s="359"/>
      <c r="D598" s="359"/>
      <c r="E598" s="359"/>
      <c r="F598" s="359"/>
      <c r="G598" s="359"/>
      <c r="H598" s="24"/>
      <c r="I598" s="98"/>
      <c r="J598" s="24"/>
      <c r="K598" s="24"/>
      <c r="L598" s="24"/>
      <c r="M598" s="24"/>
      <c r="N598" s="24"/>
      <c r="O598" s="24"/>
      <c r="P598" s="24"/>
      <c r="Q598" s="24"/>
      <c r="R598" s="24"/>
      <c r="S598" s="24"/>
      <c r="T598" s="24"/>
      <c r="U598" s="24"/>
      <c r="V598" s="24"/>
      <c r="W598" s="24"/>
      <c r="X598" s="24"/>
      <c r="Y598" s="24"/>
      <c r="Z598" s="24"/>
      <c r="AA598" s="24"/>
      <c r="AB598" s="24"/>
      <c r="AC598" s="24"/>
      <c r="AD598" s="639"/>
      <c r="AE598" s="639"/>
      <c r="AF598" s="639"/>
      <c r="AG598" s="639"/>
      <c r="AH598" s="639"/>
      <c r="AI598" s="639"/>
      <c r="AJ598" s="639"/>
      <c r="AK598" s="639"/>
      <c r="AL598" s="639"/>
      <c r="AM598" s="639"/>
      <c r="AN598" s="639"/>
      <c r="AO598" s="639"/>
      <c r="AP598" s="639"/>
      <c r="AQ598" s="639"/>
      <c r="AR598" s="639"/>
      <c r="AS598" s="639"/>
      <c r="AT598" s="639"/>
      <c r="AU598" s="639"/>
      <c r="AV598" s="639"/>
    </row>
    <row r="599" spans="1:48" ht="24.75" customHeight="1">
      <c r="A599" s="359"/>
      <c r="B599" s="359"/>
      <c r="C599" s="359"/>
      <c r="D599" s="359"/>
      <c r="E599" s="359"/>
      <c r="F599" s="359"/>
      <c r="G599" s="359"/>
      <c r="H599" s="24"/>
      <c r="I599" s="98"/>
      <c r="J599" s="24"/>
      <c r="K599" s="24"/>
      <c r="L599" s="24"/>
      <c r="M599" s="24"/>
      <c r="N599" s="24"/>
      <c r="O599" s="24"/>
      <c r="P599" s="24"/>
      <c r="Q599" s="24"/>
      <c r="R599" s="24"/>
      <c r="S599" s="24"/>
      <c r="T599" s="24"/>
      <c r="U599" s="24"/>
      <c r="V599" s="24"/>
      <c r="W599" s="24"/>
      <c r="X599" s="24"/>
      <c r="Y599" s="24"/>
      <c r="Z599" s="24"/>
      <c r="AA599" s="24"/>
      <c r="AB599" s="24"/>
      <c r="AC599" s="24"/>
      <c r="AD599" s="639"/>
      <c r="AE599" s="639"/>
      <c r="AF599" s="639"/>
      <c r="AG599" s="639"/>
      <c r="AH599" s="639"/>
      <c r="AI599" s="639"/>
      <c r="AJ599" s="639"/>
      <c r="AK599" s="639"/>
      <c r="AL599" s="639"/>
      <c r="AM599" s="639"/>
      <c r="AN599" s="639"/>
      <c r="AO599" s="639"/>
      <c r="AP599" s="639"/>
      <c r="AQ599" s="639"/>
      <c r="AR599" s="639"/>
      <c r="AS599" s="639"/>
      <c r="AT599" s="639"/>
      <c r="AU599" s="639"/>
      <c r="AV599" s="639"/>
    </row>
    <row r="600" spans="1:48" ht="24.75" customHeight="1">
      <c r="A600" s="359"/>
      <c r="B600" s="359"/>
      <c r="C600" s="359"/>
      <c r="D600" s="359"/>
      <c r="E600" s="359"/>
      <c r="F600" s="359"/>
      <c r="G600" s="359"/>
      <c r="H600" s="24"/>
      <c r="I600" s="98"/>
      <c r="J600" s="24"/>
      <c r="K600" s="24"/>
      <c r="L600" s="24"/>
      <c r="M600" s="24"/>
      <c r="N600" s="24"/>
      <c r="O600" s="24"/>
      <c r="P600" s="24"/>
      <c r="Q600" s="24"/>
      <c r="R600" s="24"/>
      <c r="S600" s="24"/>
      <c r="T600" s="24"/>
      <c r="U600" s="24"/>
      <c r="V600" s="24"/>
      <c r="W600" s="24"/>
      <c r="X600" s="24"/>
      <c r="Y600" s="24"/>
      <c r="Z600" s="24"/>
      <c r="AA600" s="24"/>
      <c r="AB600" s="24"/>
      <c r="AC600" s="24"/>
      <c r="AD600" s="639"/>
      <c r="AE600" s="639"/>
      <c r="AF600" s="639"/>
      <c r="AG600" s="639"/>
      <c r="AH600" s="639"/>
      <c r="AI600" s="639"/>
      <c r="AJ600" s="639"/>
      <c r="AK600" s="639"/>
      <c r="AL600" s="639"/>
      <c r="AM600" s="639"/>
      <c r="AN600" s="639"/>
      <c r="AO600" s="639"/>
      <c r="AP600" s="639"/>
      <c r="AQ600" s="639"/>
      <c r="AR600" s="639"/>
      <c r="AS600" s="639"/>
      <c r="AT600" s="639"/>
      <c r="AU600" s="639"/>
      <c r="AV600" s="639"/>
    </row>
    <row r="601" spans="1:48" ht="24.75" customHeight="1">
      <c r="A601" s="359"/>
      <c r="B601" s="359"/>
      <c r="C601" s="359"/>
      <c r="D601" s="359"/>
      <c r="E601" s="359"/>
      <c r="F601" s="359"/>
      <c r="G601" s="359"/>
      <c r="H601" s="24"/>
      <c r="I601" s="98"/>
      <c r="J601" s="24"/>
      <c r="K601" s="24"/>
      <c r="L601" s="24"/>
      <c r="M601" s="24"/>
      <c r="N601" s="24"/>
      <c r="O601" s="24"/>
      <c r="P601" s="24"/>
      <c r="Q601" s="24"/>
      <c r="R601" s="24"/>
      <c r="S601" s="24"/>
      <c r="T601" s="24"/>
      <c r="U601" s="24"/>
      <c r="V601" s="24"/>
      <c r="W601" s="24"/>
      <c r="X601" s="24"/>
      <c r="Y601" s="24"/>
      <c r="Z601" s="24"/>
      <c r="AA601" s="24"/>
      <c r="AB601" s="24"/>
      <c r="AC601" s="24"/>
      <c r="AD601" s="639"/>
      <c r="AE601" s="639"/>
      <c r="AF601" s="639"/>
      <c r="AG601" s="639"/>
      <c r="AH601" s="639"/>
      <c r="AI601" s="639"/>
      <c r="AJ601" s="639"/>
      <c r="AK601" s="639"/>
      <c r="AL601" s="639"/>
      <c r="AM601" s="639"/>
      <c r="AN601" s="639"/>
      <c r="AO601" s="639"/>
      <c r="AP601" s="639"/>
      <c r="AQ601" s="639"/>
      <c r="AR601" s="639"/>
      <c r="AS601" s="639"/>
      <c r="AT601" s="639"/>
      <c r="AU601" s="639"/>
      <c r="AV601" s="639"/>
    </row>
    <row r="602" spans="1:48" ht="24.75" customHeight="1">
      <c r="A602" s="359"/>
      <c r="B602" s="359"/>
      <c r="C602" s="359"/>
      <c r="D602" s="359"/>
      <c r="E602" s="359"/>
      <c r="F602" s="359"/>
      <c r="G602" s="359"/>
      <c r="H602" s="24"/>
      <c r="I602" s="98"/>
      <c r="J602" s="24"/>
      <c r="K602" s="24"/>
      <c r="L602" s="24"/>
      <c r="M602" s="24"/>
      <c r="N602" s="24"/>
      <c r="O602" s="24"/>
      <c r="P602" s="24"/>
      <c r="Q602" s="24"/>
      <c r="R602" s="24"/>
      <c r="S602" s="24"/>
      <c r="T602" s="24"/>
      <c r="U602" s="24"/>
      <c r="V602" s="24"/>
      <c r="W602" s="24"/>
      <c r="X602" s="24"/>
      <c r="Y602" s="24"/>
      <c r="Z602" s="24"/>
      <c r="AA602" s="24"/>
      <c r="AB602" s="24"/>
      <c r="AC602" s="24"/>
      <c r="AD602" s="639"/>
      <c r="AE602" s="639"/>
      <c r="AF602" s="639"/>
      <c r="AG602" s="639"/>
      <c r="AH602" s="639"/>
      <c r="AI602" s="639"/>
      <c r="AJ602" s="639"/>
      <c r="AK602" s="639"/>
      <c r="AL602" s="639"/>
      <c r="AM602" s="639"/>
      <c r="AN602" s="639"/>
      <c r="AO602" s="639"/>
      <c r="AP602" s="639"/>
      <c r="AQ602" s="639"/>
      <c r="AR602" s="639"/>
      <c r="AS602" s="639"/>
      <c r="AT602" s="639"/>
      <c r="AU602" s="639"/>
      <c r="AV602" s="639"/>
    </row>
    <row r="603" spans="1:48" ht="24.75" customHeight="1">
      <c r="A603" s="359"/>
      <c r="B603" s="359"/>
      <c r="C603" s="359"/>
      <c r="D603" s="359"/>
      <c r="E603" s="359"/>
      <c r="F603" s="359"/>
      <c r="G603" s="359"/>
      <c r="H603" s="24"/>
      <c r="I603" s="98"/>
      <c r="J603" s="24"/>
      <c r="K603" s="24"/>
      <c r="L603" s="24"/>
      <c r="M603" s="24"/>
      <c r="N603" s="24"/>
      <c r="O603" s="24"/>
      <c r="P603" s="24"/>
      <c r="Q603" s="24"/>
      <c r="R603" s="24"/>
      <c r="S603" s="24"/>
      <c r="T603" s="24"/>
      <c r="U603" s="24"/>
      <c r="V603" s="24"/>
      <c r="W603" s="24"/>
      <c r="X603" s="24"/>
      <c r="Y603" s="24"/>
      <c r="Z603" s="24"/>
      <c r="AA603" s="24"/>
      <c r="AB603" s="24"/>
      <c r="AC603" s="24"/>
      <c r="AD603" s="639"/>
      <c r="AE603" s="639"/>
      <c r="AF603" s="639"/>
      <c r="AG603" s="639"/>
      <c r="AH603" s="639"/>
      <c r="AI603" s="639"/>
      <c r="AJ603" s="639"/>
      <c r="AK603" s="639"/>
      <c r="AL603" s="639"/>
      <c r="AM603" s="639"/>
      <c r="AN603" s="639"/>
      <c r="AO603" s="639"/>
      <c r="AP603" s="639"/>
      <c r="AQ603" s="639"/>
      <c r="AR603" s="639"/>
      <c r="AS603" s="639"/>
      <c r="AT603" s="639"/>
      <c r="AU603" s="639"/>
      <c r="AV603" s="639"/>
    </row>
    <row r="604" spans="1:48" ht="24.75" customHeight="1">
      <c r="A604" s="359"/>
      <c r="B604" s="359"/>
      <c r="C604" s="359"/>
      <c r="D604" s="359"/>
      <c r="E604" s="359"/>
      <c r="F604" s="359"/>
      <c r="G604" s="359"/>
      <c r="H604" s="24"/>
      <c r="I604" s="98"/>
      <c r="J604" s="24"/>
      <c r="K604" s="24"/>
      <c r="L604" s="24"/>
      <c r="M604" s="24"/>
      <c r="N604" s="24"/>
      <c r="O604" s="24"/>
      <c r="P604" s="24"/>
      <c r="Q604" s="24"/>
      <c r="R604" s="24"/>
      <c r="S604" s="24"/>
      <c r="T604" s="24"/>
      <c r="U604" s="24"/>
      <c r="V604" s="24"/>
      <c r="W604" s="24"/>
      <c r="X604" s="24"/>
      <c r="Y604" s="24"/>
      <c r="Z604" s="24"/>
      <c r="AA604" s="24"/>
      <c r="AB604" s="24"/>
      <c r="AC604" s="24"/>
      <c r="AD604" s="639"/>
      <c r="AE604" s="639"/>
      <c r="AF604" s="639"/>
      <c r="AG604" s="639"/>
      <c r="AH604" s="639"/>
      <c r="AI604" s="639"/>
      <c r="AJ604" s="639"/>
      <c r="AK604" s="639"/>
      <c r="AL604" s="639"/>
      <c r="AM604" s="639"/>
      <c r="AN604" s="639"/>
      <c r="AO604" s="639"/>
      <c r="AP604" s="639"/>
      <c r="AQ604" s="639"/>
      <c r="AR604" s="639"/>
      <c r="AS604" s="639"/>
      <c r="AT604" s="639"/>
      <c r="AU604" s="639"/>
      <c r="AV604" s="639"/>
    </row>
    <row r="605" spans="1:48" ht="24.75" customHeight="1">
      <c r="A605" s="359"/>
      <c r="B605" s="359"/>
      <c r="C605" s="359"/>
      <c r="D605" s="359"/>
      <c r="E605" s="359"/>
      <c r="F605" s="359"/>
      <c r="G605" s="359"/>
      <c r="H605" s="24"/>
      <c r="I605" s="98"/>
      <c r="J605" s="24"/>
      <c r="K605" s="24"/>
      <c r="L605" s="24"/>
      <c r="M605" s="24"/>
      <c r="N605" s="24"/>
      <c r="O605" s="24"/>
      <c r="P605" s="24"/>
      <c r="Q605" s="24"/>
      <c r="R605" s="24"/>
      <c r="S605" s="24"/>
      <c r="T605" s="24"/>
      <c r="U605" s="24"/>
      <c r="V605" s="24"/>
      <c r="W605" s="24"/>
      <c r="X605" s="24"/>
      <c r="Y605" s="24"/>
      <c r="Z605" s="24"/>
      <c r="AA605" s="24"/>
      <c r="AB605" s="24"/>
      <c r="AC605" s="24"/>
      <c r="AD605" s="639"/>
      <c r="AE605" s="639"/>
      <c r="AF605" s="639"/>
      <c r="AG605" s="639"/>
      <c r="AH605" s="639"/>
      <c r="AI605" s="639"/>
      <c r="AJ605" s="639"/>
      <c r="AK605" s="639"/>
      <c r="AL605" s="639"/>
      <c r="AM605" s="639"/>
      <c r="AN605" s="639"/>
      <c r="AO605" s="639"/>
      <c r="AP605" s="639"/>
      <c r="AQ605" s="639"/>
      <c r="AR605" s="639"/>
      <c r="AS605" s="639"/>
      <c r="AT605" s="639"/>
      <c r="AU605" s="639"/>
      <c r="AV605" s="639"/>
    </row>
    <row r="606" spans="1:48" ht="24.75" customHeight="1">
      <c r="A606" s="359"/>
      <c r="B606" s="359"/>
      <c r="C606" s="359"/>
      <c r="D606" s="359"/>
      <c r="E606" s="359"/>
      <c r="F606" s="359"/>
      <c r="G606" s="359"/>
      <c r="H606" s="24"/>
      <c r="I606" s="98"/>
      <c r="J606" s="24"/>
      <c r="K606" s="24"/>
      <c r="L606" s="24"/>
      <c r="M606" s="24"/>
      <c r="N606" s="24"/>
      <c r="O606" s="24"/>
      <c r="P606" s="24"/>
      <c r="Q606" s="24"/>
      <c r="R606" s="24"/>
      <c r="S606" s="24"/>
      <c r="T606" s="24"/>
      <c r="U606" s="24"/>
      <c r="V606" s="24"/>
      <c r="W606" s="24"/>
      <c r="X606" s="24"/>
      <c r="Y606" s="24"/>
      <c r="Z606" s="24"/>
      <c r="AA606" s="24"/>
      <c r="AB606" s="24"/>
      <c r="AC606" s="24"/>
      <c r="AD606" s="639"/>
      <c r="AE606" s="639"/>
      <c r="AF606" s="639"/>
      <c r="AG606" s="639"/>
      <c r="AH606" s="639"/>
      <c r="AI606" s="639"/>
      <c r="AJ606" s="639"/>
      <c r="AK606" s="639"/>
      <c r="AL606" s="639"/>
      <c r="AM606" s="639"/>
      <c r="AN606" s="639"/>
      <c r="AO606" s="639"/>
      <c r="AP606" s="639"/>
      <c r="AQ606" s="639"/>
      <c r="AR606" s="639"/>
      <c r="AS606" s="639"/>
      <c r="AT606" s="639"/>
      <c r="AU606" s="639"/>
      <c r="AV606" s="639"/>
    </row>
    <row r="607" spans="1:48" ht="24.75" customHeight="1">
      <c r="A607" s="359"/>
      <c r="B607" s="359"/>
      <c r="C607" s="359"/>
      <c r="D607" s="359"/>
      <c r="E607" s="359"/>
      <c r="F607" s="359"/>
      <c r="G607" s="359"/>
      <c r="H607" s="24"/>
      <c r="I607" s="98"/>
      <c r="J607" s="24"/>
      <c r="K607" s="24"/>
      <c r="L607" s="24"/>
      <c r="M607" s="24"/>
      <c r="N607" s="24"/>
      <c r="O607" s="24"/>
      <c r="P607" s="24"/>
      <c r="Q607" s="24"/>
      <c r="R607" s="24"/>
      <c r="S607" s="24"/>
      <c r="T607" s="24"/>
      <c r="U607" s="24"/>
      <c r="V607" s="24"/>
      <c r="W607" s="24"/>
      <c r="X607" s="24"/>
      <c r="Y607" s="24"/>
      <c r="Z607" s="24"/>
      <c r="AA607" s="24"/>
      <c r="AB607" s="24"/>
      <c r="AC607" s="24"/>
      <c r="AD607" s="639"/>
      <c r="AE607" s="639"/>
      <c r="AF607" s="639"/>
      <c r="AG607" s="639"/>
      <c r="AH607" s="639"/>
      <c r="AI607" s="639"/>
      <c r="AJ607" s="639"/>
      <c r="AK607" s="639"/>
      <c r="AL607" s="639"/>
      <c r="AM607" s="639"/>
      <c r="AN607" s="639"/>
      <c r="AO607" s="639"/>
      <c r="AP607" s="639"/>
      <c r="AQ607" s="639"/>
      <c r="AR607" s="639"/>
      <c r="AS607" s="639"/>
      <c r="AT607" s="639"/>
      <c r="AU607" s="639"/>
      <c r="AV607" s="639"/>
    </row>
    <row r="608" spans="1:48" ht="24.75" customHeight="1">
      <c r="A608" s="359"/>
      <c r="B608" s="359"/>
      <c r="C608" s="359"/>
      <c r="D608" s="359"/>
      <c r="E608" s="359"/>
      <c r="F608" s="359"/>
      <c r="G608" s="359"/>
      <c r="H608" s="24"/>
      <c r="I608" s="98"/>
      <c r="J608" s="24"/>
      <c r="K608" s="24"/>
      <c r="L608" s="24"/>
      <c r="M608" s="24"/>
      <c r="N608" s="24"/>
      <c r="O608" s="24"/>
      <c r="P608" s="24"/>
      <c r="Q608" s="24"/>
      <c r="R608" s="24"/>
      <c r="S608" s="24"/>
      <c r="T608" s="24"/>
      <c r="U608" s="24"/>
      <c r="V608" s="24"/>
      <c r="W608" s="24"/>
      <c r="X608" s="24"/>
      <c r="Y608" s="24"/>
      <c r="Z608" s="24"/>
      <c r="AA608" s="24"/>
      <c r="AB608" s="24"/>
      <c r="AC608" s="24"/>
      <c r="AD608" s="639"/>
      <c r="AE608" s="639"/>
      <c r="AF608" s="639"/>
      <c r="AG608" s="639"/>
      <c r="AH608" s="639"/>
      <c r="AI608" s="639"/>
      <c r="AJ608" s="639"/>
      <c r="AK608" s="639"/>
      <c r="AL608" s="639"/>
      <c r="AM608" s="639"/>
      <c r="AN608" s="639"/>
      <c r="AO608" s="639"/>
      <c r="AP608" s="639"/>
      <c r="AQ608" s="639"/>
      <c r="AR608" s="639"/>
      <c r="AS608" s="639"/>
      <c r="AT608" s="639"/>
      <c r="AU608" s="639"/>
      <c r="AV608" s="639"/>
    </row>
    <row r="609" spans="1:48" ht="24.75" customHeight="1">
      <c r="A609" s="359"/>
      <c r="B609" s="359"/>
      <c r="C609" s="359"/>
      <c r="D609" s="359"/>
      <c r="E609" s="359"/>
      <c r="F609" s="359"/>
      <c r="G609" s="359"/>
      <c r="H609" s="24"/>
      <c r="I609" s="98"/>
      <c r="J609" s="24"/>
      <c r="K609" s="24"/>
      <c r="L609" s="24"/>
      <c r="M609" s="24"/>
      <c r="N609" s="24"/>
      <c r="O609" s="24"/>
      <c r="P609" s="24"/>
      <c r="Q609" s="24"/>
      <c r="R609" s="24"/>
      <c r="S609" s="24"/>
      <c r="T609" s="24"/>
      <c r="U609" s="24"/>
      <c r="V609" s="24"/>
      <c r="W609" s="24"/>
      <c r="X609" s="24"/>
      <c r="Y609" s="24"/>
      <c r="Z609" s="24"/>
      <c r="AA609" s="24"/>
      <c r="AB609" s="24"/>
      <c r="AC609" s="24"/>
      <c r="AD609" s="639"/>
      <c r="AE609" s="639"/>
      <c r="AF609" s="639"/>
      <c r="AG609" s="639"/>
      <c r="AH609" s="639"/>
      <c r="AI609" s="639"/>
      <c r="AJ609" s="639"/>
      <c r="AK609" s="639"/>
      <c r="AL609" s="639"/>
      <c r="AM609" s="639"/>
      <c r="AN609" s="639"/>
      <c r="AO609" s="639"/>
      <c r="AP609" s="639"/>
      <c r="AQ609" s="639"/>
      <c r="AR609" s="639"/>
      <c r="AS609" s="639"/>
      <c r="AT609" s="639"/>
      <c r="AU609" s="639"/>
      <c r="AV609" s="639"/>
    </row>
    <row r="610" spans="1:48" ht="24.75" customHeight="1">
      <c r="A610" s="359"/>
      <c r="B610" s="359"/>
      <c r="C610" s="359"/>
      <c r="D610" s="359"/>
      <c r="E610" s="359"/>
      <c r="F610" s="359"/>
      <c r="G610" s="359"/>
      <c r="H610" s="24"/>
      <c r="I610" s="98"/>
      <c r="J610" s="24"/>
      <c r="K610" s="24"/>
      <c r="L610" s="24"/>
      <c r="M610" s="24"/>
      <c r="N610" s="24"/>
      <c r="O610" s="24"/>
      <c r="P610" s="24"/>
      <c r="Q610" s="24"/>
      <c r="R610" s="24"/>
      <c r="S610" s="24"/>
      <c r="T610" s="24"/>
      <c r="U610" s="24"/>
      <c r="V610" s="24"/>
      <c r="W610" s="24"/>
      <c r="X610" s="24"/>
      <c r="Y610" s="24"/>
      <c r="Z610" s="24"/>
      <c r="AA610" s="24"/>
      <c r="AB610" s="24"/>
      <c r="AC610" s="24"/>
      <c r="AD610" s="639"/>
      <c r="AE610" s="639"/>
      <c r="AF610" s="639"/>
      <c r="AG610" s="639"/>
      <c r="AH610" s="639"/>
      <c r="AI610" s="639"/>
      <c r="AJ610" s="639"/>
      <c r="AK610" s="639"/>
      <c r="AL610" s="639"/>
      <c r="AM610" s="639"/>
      <c r="AN610" s="639"/>
      <c r="AO610" s="639"/>
      <c r="AP610" s="639"/>
      <c r="AQ610" s="639"/>
      <c r="AR610" s="639"/>
      <c r="AS610" s="639"/>
      <c r="AT610" s="639"/>
      <c r="AU610" s="639"/>
      <c r="AV610" s="639"/>
    </row>
    <row r="611" spans="1:48" ht="24.75" customHeight="1">
      <c r="A611" s="359"/>
      <c r="B611" s="359"/>
      <c r="C611" s="359"/>
      <c r="D611" s="359"/>
      <c r="E611" s="359"/>
      <c r="F611" s="359"/>
      <c r="G611" s="359"/>
      <c r="H611" s="24"/>
      <c r="I611" s="98"/>
      <c r="J611" s="24"/>
      <c r="K611" s="24"/>
      <c r="L611" s="24"/>
      <c r="M611" s="24"/>
      <c r="N611" s="24"/>
      <c r="O611" s="24"/>
      <c r="P611" s="24"/>
      <c r="Q611" s="24"/>
      <c r="R611" s="24"/>
      <c r="S611" s="24"/>
      <c r="T611" s="24"/>
      <c r="U611" s="24"/>
      <c r="V611" s="24"/>
      <c r="W611" s="24"/>
      <c r="X611" s="24"/>
      <c r="Y611" s="24"/>
      <c r="Z611" s="24"/>
      <c r="AA611" s="24"/>
      <c r="AB611" s="24"/>
      <c r="AC611" s="24"/>
      <c r="AD611" s="639"/>
      <c r="AE611" s="639"/>
      <c r="AF611" s="639"/>
      <c r="AG611" s="639"/>
      <c r="AH611" s="639"/>
      <c r="AI611" s="639"/>
      <c r="AJ611" s="639"/>
      <c r="AK611" s="639"/>
      <c r="AL611" s="639"/>
      <c r="AM611" s="639"/>
      <c r="AN611" s="639"/>
      <c r="AO611" s="639"/>
      <c r="AP611" s="639"/>
      <c r="AQ611" s="639"/>
      <c r="AR611" s="639"/>
      <c r="AS611" s="639"/>
      <c r="AT611" s="639"/>
      <c r="AU611" s="639"/>
      <c r="AV611" s="639"/>
    </row>
    <row r="612" spans="1:48" ht="24.75" customHeight="1">
      <c r="A612" s="359"/>
      <c r="B612" s="359"/>
      <c r="C612" s="359"/>
      <c r="D612" s="359"/>
      <c r="E612" s="359"/>
      <c r="F612" s="359"/>
      <c r="G612" s="359"/>
      <c r="H612" s="24"/>
      <c r="I612" s="98"/>
      <c r="J612" s="24"/>
      <c r="K612" s="24"/>
      <c r="L612" s="24"/>
      <c r="M612" s="24"/>
      <c r="N612" s="24"/>
      <c r="O612" s="24"/>
      <c r="P612" s="24"/>
      <c r="Q612" s="24"/>
      <c r="R612" s="24"/>
      <c r="S612" s="24"/>
      <c r="T612" s="24"/>
      <c r="U612" s="24"/>
      <c r="V612" s="24"/>
      <c r="W612" s="24"/>
      <c r="X612" s="24"/>
      <c r="Y612" s="24"/>
      <c r="Z612" s="24"/>
      <c r="AA612" s="24"/>
      <c r="AB612" s="24"/>
      <c r="AC612" s="24"/>
      <c r="AD612" s="639"/>
      <c r="AE612" s="639"/>
      <c r="AF612" s="639"/>
      <c r="AG612" s="639"/>
      <c r="AH612" s="639"/>
      <c r="AI612" s="639"/>
      <c r="AJ612" s="639"/>
      <c r="AK612" s="639"/>
      <c r="AL612" s="639"/>
      <c r="AM612" s="639"/>
      <c r="AN612" s="639"/>
      <c r="AO612" s="639"/>
      <c r="AP612" s="639"/>
      <c r="AQ612" s="639"/>
      <c r="AR612" s="639"/>
      <c r="AS612" s="639"/>
      <c r="AT612" s="639"/>
      <c r="AU612" s="639"/>
      <c r="AV612" s="639"/>
    </row>
    <row r="613" spans="1:48" ht="24.75" customHeight="1">
      <c r="A613" s="359"/>
      <c r="B613" s="359"/>
      <c r="C613" s="359"/>
      <c r="D613" s="359"/>
      <c r="E613" s="359"/>
      <c r="F613" s="359"/>
      <c r="G613" s="359"/>
      <c r="H613" s="24"/>
      <c r="I613" s="98"/>
      <c r="J613" s="24"/>
      <c r="K613" s="24"/>
      <c r="L613" s="24"/>
      <c r="M613" s="24"/>
      <c r="N613" s="24"/>
      <c r="O613" s="24"/>
      <c r="P613" s="24"/>
      <c r="Q613" s="24"/>
      <c r="R613" s="24"/>
      <c r="S613" s="24"/>
      <c r="T613" s="24"/>
      <c r="U613" s="24"/>
      <c r="V613" s="24"/>
      <c r="W613" s="24"/>
      <c r="X613" s="24"/>
      <c r="Y613" s="24"/>
      <c r="Z613" s="24"/>
      <c r="AA613" s="24"/>
      <c r="AB613" s="24"/>
      <c r="AC613" s="24"/>
      <c r="AD613" s="639"/>
      <c r="AE613" s="639"/>
      <c r="AF613" s="639"/>
      <c r="AG613" s="639"/>
      <c r="AH613" s="639"/>
      <c r="AI613" s="639"/>
      <c r="AJ613" s="639"/>
      <c r="AK613" s="639"/>
      <c r="AL613" s="639"/>
      <c r="AM613" s="639"/>
      <c r="AN613" s="639"/>
      <c r="AO613" s="639"/>
      <c r="AP613" s="639"/>
      <c r="AQ613" s="639"/>
      <c r="AR613" s="639"/>
      <c r="AS613" s="639"/>
      <c r="AT613" s="639"/>
      <c r="AU613" s="639"/>
      <c r="AV613" s="639"/>
    </row>
    <row r="614" spans="1:48" ht="24.75" customHeight="1">
      <c r="A614" s="359"/>
      <c r="B614" s="359"/>
      <c r="C614" s="359"/>
      <c r="D614" s="359"/>
      <c r="E614" s="359"/>
      <c r="F614" s="359"/>
      <c r="G614" s="359"/>
      <c r="H614" s="24"/>
      <c r="I614" s="98"/>
      <c r="J614" s="24"/>
      <c r="K614" s="24"/>
      <c r="L614" s="24"/>
      <c r="M614" s="24"/>
      <c r="N614" s="24"/>
      <c r="O614" s="24"/>
      <c r="P614" s="24"/>
      <c r="Q614" s="24"/>
      <c r="R614" s="24"/>
      <c r="S614" s="24"/>
      <c r="T614" s="24"/>
      <c r="U614" s="24"/>
      <c r="V614" s="24"/>
      <c r="W614" s="24"/>
      <c r="X614" s="24"/>
      <c r="Y614" s="24"/>
      <c r="Z614" s="24"/>
      <c r="AA614" s="24"/>
      <c r="AB614" s="24"/>
      <c r="AC614" s="24"/>
      <c r="AD614" s="639"/>
      <c r="AE614" s="639"/>
      <c r="AF614" s="639"/>
      <c r="AG614" s="639"/>
      <c r="AH614" s="639"/>
      <c r="AI614" s="639"/>
      <c r="AJ614" s="639"/>
      <c r="AK614" s="639"/>
      <c r="AL614" s="639"/>
      <c r="AM614" s="639"/>
      <c r="AN614" s="639"/>
      <c r="AO614" s="639"/>
      <c r="AP614" s="639"/>
      <c r="AQ614" s="639"/>
      <c r="AR614" s="639"/>
      <c r="AS614" s="639"/>
      <c r="AT614" s="639"/>
      <c r="AU614" s="639"/>
      <c r="AV614" s="639"/>
    </row>
    <row r="615" spans="1:48" ht="24.75" customHeight="1">
      <c r="A615" s="359"/>
      <c r="B615" s="359"/>
      <c r="C615" s="359"/>
      <c r="D615" s="359"/>
      <c r="E615" s="359"/>
      <c r="F615" s="359"/>
      <c r="G615" s="359"/>
      <c r="H615" s="24"/>
      <c r="I615" s="98"/>
      <c r="J615" s="24"/>
      <c r="K615" s="24"/>
      <c r="L615" s="24"/>
      <c r="M615" s="24"/>
      <c r="N615" s="24"/>
      <c r="O615" s="24"/>
      <c r="P615" s="24"/>
      <c r="Q615" s="24"/>
      <c r="R615" s="24"/>
      <c r="S615" s="24"/>
      <c r="T615" s="24"/>
      <c r="U615" s="24"/>
      <c r="V615" s="24"/>
      <c r="W615" s="24"/>
      <c r="X615" s="24"/>
      <c r="Y615" s="24"/>
      <c r="Z615" s="24"/>
      <c r="AA615" s="24"/>
      <c r="AB615" s="24"/>
      <c r="AC615" s="24"/>
      <c r="AD615" s="639"/>
      <c r="AE615" s="639"/>
      <c r="AF615" s="639"/>
      <c r="AG615" s="639"/>
      <c r="AH615" s="639"/>
      <c r="AI615" s="639"/>
      <c r="AJ615" s="639"/>
      <c r="AK615" s="639"/>
      <c r="AL615" s="639"/>
      <c r="AM615" s="639"/>
      <c r="AN615" s="639"/>
      <c r="AO615" s="639"/>
      <c r="AP615" s="639"/>
      <c r="AQ615" s="639"/>
      <c r="AR615" s="639"/>
      <c r="AS615" s="639"/>
      <c r="AT615" s="639"/>
      <c r="AU615" s="639"/>
      <c r="AV615" s="639"/>
    </row>
    <row r="616" spans="1:48" ht="24.75" customHeight="1">
      <c r="A616" s="359"/>
      <c r="B616" s="359"/>
      <c r="C616" s="359"/>
      <c r="D616" s="359"/>
      <c r="E616" s="359"/>
      <c r="F616" s="359"/>
      <c r="G616" s="359"/>
      <c r="H616" s="24"/>
      <c r="I616" s="98"/>
      <c r="J616" s="24"/>
      <c r="K616" s="24"/>
      <c r="L616" s="24"/>
      <c r="M616" s="24"/>
      <c r="N616" s="24"/>
      <c r="O616" s="24"/>
      <c r="P616" s="24"/>
      <c r="Q616" s="24"/>
      <c r="R616" s="24"/>
      <c r="S616" s="24"/>
      <c r="T616" s="24"/>
      <c r="U616" s="24"/>
      <c r="V616" s="24"/>
      <c r="W616" s="24"/>
      <c r="X616" s="24"/>
      <c r="Y616" s="24"/>
      <c r="Z616" s="24"/>
      <c r="AA616" s="24"/>
      <c r="AB616" s="24"/>
      <c r="AC616" s="24"/>
      <c r="AD616" s="639"/>
      <c r="AE616" s="639"/>
      <c r="AF616" s="639"/>
      <c r="AG616" s="639"/>
      <c r="AH616" s="639"/>
      <c r="AI616" s="639"/>
      <c r="AJ616" s="639"/>
      <c r="AK616" s="639"/>
      <c r="AL616" s="639"/>
      <c r="AM616" s="639"/>
      <c r="AN616" s="639"/>
      <c r="AO616" s="639"/>
      <c r="AP616" s="639"/>
      <c r="AQ616" s="639"/>
      <c r="AR616" s="639"/>
      <c r="AS616" s="639"/>
      <c r="AT616" s="639"/>
      <c r="AU616" s="639"/>
      <c r="AV616" s="639"/>
    </row>
    <row r="617" spans="1:48" ht="24.75" customHeight="1">
      <c r="A617" s="359"/>
      <c r="B617" s="359"/>
      <c r="C617" s="359"/>
      <c r="D617" s="359"/>
      <c r="E617" s="359"/>
      <c r="F617" s="359"/>
      <c r="G617" s="359"/>
      <c r="H617" s="24"/>
      <c r="I617" s="98"/>
      <c r="J617" s="24"/>
      <c r="K617" s="24"/>
      <c r="L617" s="24"/>
      <c r="M617" s="24"/>
      <c r="N617" s="24"/>
      <c r="O617" s="24"/>
      <c r="P617" s="24"/>
      <c r="Q617" s="24"/>
      <c r="R617" s="24"/>
      <c r="S617" s="24"/>
      <c r="T617" s="24"/>
      <c r="U617" s="24"/>
      <c r="V617" s="24"/>
      <c r="W617" s="24"/>
      <c r="X617" s="24"/>
      <c r="Y617" s="24"/>
      <c r="Z617" s="24"/>
      <c r="AA617" s="24"/>
      <c r="AB617" s="24"/>
      <c r="AC617" s="24"/>
      <c r="AD617" s="639"/>
      <c r="AE617" s="639"/>
      <c r="AF617" s="639"/>
      <c r="AG617" s="639"/>
      <c r="AH617" s="639"/>
      <c r="AI617" s="639"/>
      <c r="AJ617" s="639"/>
      <c r="AK617" s="639"/>
      <c r="AL617" s="639"/>
      <c r="AM617" s="639"/>
      <c r="AN617" s="639"/>
      <c r="AO617" s="639"/>
      <c r="AP617" s="639"/>
      <c r="AQ617" s="639"/>
      <c r="AR617" s="639"/>
      <c r="AS617" s="639"/>
      <c r="AT617" s="639"/>
      <c r="AU617" s="639"/>
      <c r="AV617" s="639"/>
    </row>
    <row r="618" spans="1:48" ht="24.75" customHeight="1">
      <c r="A618" s="359"/>
      <c r="B618" s="359"/>
      <c r="C618" s="359"/>
      <c r="D618" s="359"/>
      <c r="E618" s="359"/>
      <c r="F618" s="359"/>
      <c r="G618" s="359"/>
      <c r="H618" s="24"/>
      <c r="I618" s="98"/>
      <c r="J618" s="24"/>
      <c r="K618" s="24"/>
      <c r="L618" s="24"/>
      <c r="M618" s="24"/>
      <c r="N618" s="24"/>
      <c r="O618" s="24"/>
      <c r="P618" s="24"/>
      <c r="Q618" s="24"/>
      <c r="R618" s="24"/>
      <c r="S618" s="24"/>
      <c r="T618" s="24"/>
      <c r="U618" s="24"/>
      <c r="V618" s="24"/>
      <c r="W618" s="24"/>
      <c r="X618" s="24"/>
      <c r="Y618" s="24"/>
      <c r="Z618" s="24"/>
      <c r="AA618" s="24"/>
      <c r="AB618" s="24"/>
      <c r="AC618" s="24"/>
      <c r="AD618" s="639"/>
      <c r="AE618" s="639"/>
      <c r="AF618" s="639"/>
      <c r="AG618" s="639"/>
      <c r="AH618" s="639"/>
      <c r="AI618" s="639"/>
      <c r="AJ618" s="639"/>
      <c r="AK618" s="639"/>
      <c r="AL618" s="639"/>
      <c r="AM618" s="639"/>
      <c r="AN618" s="639"/>
      <c r="AO618" s="639"/>
      <c r="AP618" s="639"/>
      <c r="AQ618" s="639"/>
      <c r="AR618" s="639"/>
      <c r="AS618" s="639"/>
      <c r="AT618" s="639"/>
      <c r="AU618" s="639"/>
      <c r="AV618" s="639"/>
    </row>
    <row r="619" spans="1:48" ht="24.75" customHeight="1">
      <c r="A619" s="359"/>
      <c r="B619" s="359"/>
      <c r="C619" s="359"/>
      <c r="D619" s="359"/>
      <c r="E619" s="359"/>
      <c r="F619" s="359"/>
      <c r="G619" s="359"/>
      <c r="H619" s="24"/>
      <c r="I619" s="98"/>
      <c r="J619" s="24"/>
      <c r="K619" s="24"/>
      <c r="L619" s="24"/>
      <c r="M619" s="24"/>
      <c r="N619" s="24"/>
      <c r="O619" s="24"/>
      <c r="P619" s="24"/>
      <c r="Q619" s="24"/>
      <c r="R619" s="24"/>
      <c r="S619" s="24"/>
      <c r="T619" s="24"/>
      <c r="U619" s="24"/>
      <c r="V619" s="24"/>
      <c r="W619" s="24"/>
      <c r="X619" s="24"/>
      <c r="Y619" s="24"/>
      <c r="Z619" s="24"/>
      <c r="AA619" s="24"/>
      <c r="AB619" s="24"/>
      <c r="AC619" s="24"/>
      <c r="AD619" s="639"/>
      <c r="AE619" s="639"/>
      <c r="AF619" s="639"/>
      <c r="AG619" s="639"/>
      <c r="AH619" s="639"/>
      <c r="AI619" s="639"/>
      <c r="AJ619" s="639"/>
      <c r="AK619" s="639"/>
      <c r="AL619" s="639"/>
      <c r="AM619" s="639"/>
      <c r="AN619" s="639"/>
      <c r="AO619" s="639"/>
      <c r="AP619" s="639"/>
      <c r="AQ619" s="639"/>
      <c r="AR619" s="639"/>
      <c r="AS619" s="639"/>
      <c r="AT619" s="639"/>
      <c r="AU619" s="639"/>
      <c r="AV619" s="639"/>
    </row>
    <row r="620" spans="1:48" ht="24.75" customHeight="1">
      <c r="A620" s="359"/>
      <c r="B620" s="359"/>
      <c r="C620" s="359"/>
      <c r="D620" s="359"/>
      <c r="E620" s="359"/>
      <c r="F620" s="359"/>
      <c r="G620" s="359"/>
      <c r="H620" s="24"/>
      <c r="I620" s="98"/>
      <c r="J620" s="24"/>
      <c r="K620" s="24"/>
      <c r="L620" s="24"/>
      <c r="M620" s="24"/>
      <c r="N620" s="24"/>
      <c r="O620" s="24"/>
      <c r="P620" s="24"/>
      <c r="Q620" s="24"/>
      <c r="R620" s="24"/>
      <c r="S620" s="24"/>
      <c r="T620" s="24"/>
      <c r="U620" s="24"/>
      <c r="V620" s="24"/>
      <c r="W620" s="24"/>
      <c r="X620" s="24"/>
      <c r="Y620" s="24"/>
      <c r="Z620" s="24"/>
      <c r="AA620" s="24"/>
      <c r="AB620" s="24"/>
      <c r="AC620" s="24"/>
      <c r="AD620" s="639"/>
      <c r="AE620" s="639"/>
      <c r="AF620" s="639"/>
      <c r="AG620" s="639"/>
      <c r="AH620" s="639"/>
      <c r="AI620" s="639"/>
      <c r="AJ620" s="639"/>
      <c r="AK620" s="639"/>
      <c r="AL620" s="639"/>
      <c r="AM620" s="639"/>
      <c r="AN620" s="639"/>
      <c r="AO620" s="639"/>
      <c r="AP620" s="639"/>
      <c r="AQ620" s="639"/>
      <c r="AR620" s="639"/>
      <c r="AS620" s="639"/>
      <c r="AT620" s="639"/>
      <c r="AU620" s="639"/>
      <c r="AV620" s="639"/>
    </row>
    <row r="621" spans="1:48" ht="24.75" customHeight="1">
      <c r="A621" s="359"/>
      <c r="B621" s="359"/>
      <c r="C621" s="359"/>
      <c r="D621" s="359"/>
      <c r="E621" s="359"/>
      <c r="F621" s="359"/>
      <c r="G621" s="359"/>
      <c r="H621" s="24"/>
      <c r="I621" s="98"/>
      <c r="J621" s="24"/>
      <c r="K621" s="24"/>
      <c r="L621" s="24"/>
      <c r="M621" s="24"/>
      <c r="N621" s="24"/>
      <c r="O621" s="24"/>
      <c r="P621" s="24"/>
      <c r="Q621" s="24"/>
      <c r="R621" s="24"/>
      <c r="S621" s="24"/>
      <c r="T621" s="24"/>
      <c r="U621" s="24"/>
      <c r="V621" s="24"/>
      <c r="W621" s="24"/>
      <c r="X621" s="24"/>
      <c r="Y621" s="24"/>
      <c r="Z621" s="24"/>
      <c r="AA621" s="24"/>
      <c r="AB621" s="24"/>
      <c r="AC621" s="24"/>
      <c r="AD621" s="639"/>
      <c r="AE621" s="639"/>
      <c r="AF621" s="639"/>
      <c r="AG621" s="639"/>
      <c r="AH621" s="639"/>
      <c r="AI621" s="639"/>
      <c r="AJ621" s="639"/>
      <c r="AK621" s="639"/>
      <c r="AL621" s="639"/>
      <c r="AM621" s="639"/>
      <c r="AN621" s="639"/>
      <c r="AO621" s="639"/>
      <c r="AP621" s="639"/>
      <c r="AQ621" s="639"/>
      <c r="AR621" s="639"/>
      <c r="AS621" s="639"/>
      <c r="AT621" s="639"/>
      <c r="AU621" s="639"/>
      <c r="AV621" s="639"/>
    </row>
    <row r="622" spans="1:48" ht="24.75" customHeight="1">
      <c r="A622" s="359"/>
      <c r="B622" s="359"/>
      <c r="C622" s="359"/>
      <c r="D622" s="359"/>
      <c r="E622" s="359"/>
      <c r="F622" s="359"/>
      <c r="G622" s="359"/>
      <c r="H622" s="24"/>
      <c r="I622" s="98"/>
      <c r="J622" s="24"/>
      <c r="K622" s="24"/>
      <c r="L622" s="24"/>
      <c r="M622" s="24"/>
      <c r="N622" s="24"/>
      <c r="O622" s="24"/>
      <c r="P622" s="24"/>
      <c r="Q622" s="24"/>
      <c r="R622" s="24"/>
      <c r="S622" s="24"/>
      <c r="T622" s="24"/>
      <c r="U622" s="24"/>
      <c r="V622" s="24"/>
      <c r="W622" s="24"/>
      <c r="X622" s="24"/>
      <c r="Y622" s="24"/>
      <c r="Z622" s="24"/>
      <c r="AA622" s="24"/>
      <c r="AB622" s="24"/>
      <c r="AC622" s="24"/>
      <c r="AD622" s="639"/>
      <c r="AE622" s="639"/>
      <c r="AF622" s="639"/>
      <c r="AG622" s="639"/>
      <c r="AH622" s="639"/>
      <c r="AI622" s="639"/>
      <c r="AJ622" s="639"/>
      <c r="AK622" s="639"/>
      <c r="AL622" s="639"/>
      <c r="AM622" s="639"/>
      <c r="AN622" s="639"/>
      <c r="AO622" s="639"/>
      <c r="AP622" s="639"/>
      <c r="AQ622" s="639"/>
      <c r="AR622" s="639"/>
      <c r="AS622" s="639"/>
      <c r="AT622" s="639"/>
      <c r="AU622" s="639"/>
      <c r="AV622" s="639"/>
    </row>
    <row r="623" spans="1:48" ht="24.75" customHeight="1">
      <c r="A623" s="359"/>
      <c r="B623" s="359"/>
      <c r="C623" s="359"/>
      <c r="D623" s="359"/>
      <c r="E623" s="359"/>
      <c r="F623" s="359"/>
      <c r="G623" s="359"/>
      <c r="H623" s="24"/>
      <c r="I623" s="98"/>
      <c r="J623" s="24"/>
      <c r="K623" s="24"/>
      <c r="L623" s="24"/>
      <c r="M623" s="24"/>
      <c r="N623" s="24"/>
      <c r="O623" s="24"/>
      <c r="P623" s="24"/>
      <c r="Q623" s="24"/>
      <c r="R623" s="24"/>
      <c r="S623" s="24"/>
      <c r="T623" s="24"/>
      <c r="U623" s="24"/>
      <c r="V623" s="24"/>
      <c r="W623" s="24"/>
      <c r="X623" s="24"/>
      <c r="Y623" s="24"/>
      <c r="Z623" s="24"/>
      <c r="AA623" s="24"/>
      <c r="AB623" s="24"/>
      <c r="AC623" s="24"/>
      <c r="AD623" s="639"/>
      <c r="AE623" s="639"/>
      <c r="AF623" s="639"/>
      <c r="AG623" s="639"/>
      <c r="AH623" s="639"/>
      <c r="AI623" s="639"/>
      <c r="AJ623" s="639"/>
      <c r="AK623" s="639"/>
      <c r="AL623" s="639"/>
      <c r="AM623" s="639"/>
      <c r="AN623" s="639"/>
      <c r="AO623" s="639"/>
      <c r="AP623" s="639"/>
      <c r="AQ623" s="639"/>
      <c r="AR623" s="639"/>
      <c r="AS623" s="639"/>
      <c r="AT623" s="639"/>
      <c r="AU623" s="639"/>
      <c r="AV623" s="639"/>
    </row>
    <row r="624" spans="1:48" ht="24.75" customHeight="1">
      <c r="A624" s="359"/>
      <c r="B624" s="359"/>
      <c r="C624" s="359"/>
      <c r="D624" s="359"/>
      <c r="E624" s="359"/>
      <c r="F624" s="359"/>
      <c r="G624" s="359"/>
      <c r="H624" s="24"/>
      <c r="I624" s="98"/>
      <c r="J624" s="24"/>
      <c r="K624" s="24"/>
      <c r="L624" s="24"/>
      <c r="M624" s="24"/>
      <c r="N624" s="24"/>
      <c r="O624" s="24"/>
      <c r="P624" s="24"/>
      <c r="Q624" s="24"/>
      <c r="R624" s="24"/>
      <c r="S624" s="24"/>
      <c r="T624" s="24"/>
      <c r="U624" s="24"/>
      <c r="V624" s="24"/>
      <c r="W624" s="24"/>
      <c r="X624" s="24"/>
      <c r="Y624" s="24"/>
      <c r="Z624" s="24"/>
      <c r="AA624" s="24"/>
      <c r="AB624" s="24"/>
      <c r="AC624" s="24"/>
      <c r="AD624" s="639"/>
      <c r="AE624" s="639"/>
      <c r="AF624" s="639"/>
      <c r="AG624" s="639"/>
      <c r="AH624" s="639"/>
      <c r="AI624" s="639"/>
      <c r="AJ624" s="639"/>
      <c r="AK624" s="639"/>
      <c r="AL624" s="639"/>
      <c r="AM624" s="639"/>
      <c r="AN624" s="639"/>
      <c r="AO624" s="639"/>
      <c r="AP624" s="639"/>
      <c r="AQ624" s="639"/>
      <c r="AR624" s="639"/>
      <c r="AS624" s="639"/>
      <c r="AT624" s="639"/>
      <c r="AU624" s="639"/>
      <c r="AV624" s="639"/>
    </row>
    <row r="625" spans="1:48" ht="24.75" customHeight="1">
      <c r="A625" s="359"/>
      <c r="B625" s="359"/>
      <c r="C625" s="359"/>
      <c r="D625" s="359"/>
      <c r="E625" s="359"/>
      <c r="F625" s="359"/>
      <c r="G625" s="359"/>
      <c r="H625" s="24"/>
      <c r="I625" s="98"/>
      <c r="J625" s="24"/>
      <c r="K625" s="24"/>
      <c r="L625" s="24"/>
      <c r="M625" s="24"/>
      <c r="N625" s="24"/>
      <c r="O625" s="24"/>
      <c r="P625" s="24"/>
      <c r="Q625" s="24"/>
      <c r="R625" s="24"/>
      <c r="S625" s="24"/>
      <c r="T625" s="24"/>
      <c r="U625" s="24"/>
      <c r="V625" s="24"/>
      <c r="W625" s="24"/>
      <c r="X625" s="24"/>
      <c r="Y625" s="24"/>
      <c r="Z625" s="24"/>
      <c r="AA625" s="24"/>
      <c r="AB625" s="24"/>
      <c r="AC625" s="24"/>
      <c r="AD625" s="639"/>
      <c r="AE625" s="639"/>
      <c r="AF625" s="639"/>
      <c r="AG625" s="639"/>
      <c r="AH625" s="639"/>
      <c r="AI625" s="639"/>
      <c r="AJ625" s="639"/>
      <c r="AK625" s="639"/>
      <c r="AL625" s="639"/>
      <c r="AM625" s="639"/>
      <c r="AN625" s="639"/>
      <c r="AO625" s="639"/>
      <c r="AP625" s="639"/>
      <c r="AQ625" s="639"/>
      <c r="AR625" s="639"/>
      <c r="AS625" s="639"/>
      <c r="AT625" s="639"/>
      <c r="AU625" s="639"/>
      <c r="AV625" s="639"/>
    </row>
    <row r="626" spans="1:48" ht="24.75" customHeight="1">
      <c r="A626" s="359"/>
      <c r="B626" s="359"/>
      <c r="C626" s="359"/>
      <c r="D626" s="359"/>
      <c r="E626" s="359"/>
      <c r="F626" s="359"/>
      <c r="G626" s="359"/>
      <c r="H626" s="24"/>
      <c r="I626" s="98"/>
      <c r="J626" s="24"/>
      <c r="K626" s="24"/>
      <c r="L626" s="24"/>
      <c r="M626" s="24"/>
      <c r="N626" s="24"/>
      <c r="O626" s="24"/>
      <c r="P626" s="24"/>
      <c r="Q626" s="24"/>
      <c r="R626" s="24"/>
      <c r="S626" s="24"/>
      <c r="T626" s="24"/>
      <c r="U626" s="24"/>
      <c r="V626" s="24"/>
      <c r="W626" s="24"/>
      <c r="X626" s="24"/>
      <c r="Y626" s="24"/>
      <c r="Z626" s="24"/>
      <c r="AA626" s="24"/>
      <c r="AB626" s="24"/>
      <c r="AC626" s="24"/>
      <c r="AD626" s="639"/>
      <c r="AE626" s="639"/>
      <c r="AF626" s="639"/>
      <c r="AG626" s="639"/>
      <c r="AH626" s="639"/>
      <c r="AI626" s="639"/>
      <c r="AJ626" s="639"/>
      <c r="AK626" s="639"/>
      <c r="AL626" s="639"/>
      <c r="AM626" s="639"/>
      <c r="AN626" s="639"/>
      <c r="AO626" s="639"/>
      <c r="AP626" s="639"/>
      <c r="AQ626" s="639"/>
      <c r="AR626" s="639"/>
      <c r="AS626" s="639"/>
      <c r="AT626" s="639"/>
      <c r="AU626" s="639"/>
      <c r="AV626" s="639"/>
    </row>
    <row r="627" spans="1:48" ht="24.75" customHeight="1">
      <c r="A627" s="359"/>
      <c r="B627" s="359"/>
      <c r="C627" s="359"/>
      <c r="D627" s="359"/>
      <c r="E627" s="359"/>
      <c r="F627" s="359"/>
      <c r="G627" s="359"/>
      <c r="H627" s="24"/>
      <c r="I627" s="98"/>
      <c r="J627" s="24"/>
      <c r="K627" s="24"/>
      <c r="L627" s="24"/>
      <c r="M627" s="24"/>
      <c r="N627" s="24"/>
      <c r="O627" s="24"/>
      <c r="P627" s="24"/>
      <c r="Q627" s="24"/>
      <c r="R627" s="24"/>
      <c r="S627" s="24"/>
      <c r="T627" s="24"/>
      <c r="U627" s="24"/>
      <c r="V627" s="24"/>
      <c r="W627" s="24"/>
      <c r="X627" s="24"/>
      <c r="Y627" s="24"/>
      <c r="Z627" s="24"/>
      <c r="AA627" s="24"/>
      <c r="AB627" s="24"/>
      <c r="AC627" s="24"/>
      <c r="AD627" s="639"/>
      <c r="AE627" s="639"/>
      <c r="AF627" s="639"/>
      <c r="AG627" s="639"/>
      <c r="AH627" s="639"/>
      <c r="AI627" s="639"/>
      <c r="AJ627" s="639"/>
      <c r="AK627" s="639"/>
      <c r="AL627" s="639"/>
      <c r="AM627" s="639"/>
      <c r="AN627" s="639"/>
      <c r="AO627" s="639"/>
      <c r="AP627" s="639"/>
      <c r="AQ627" s="639"/>
      <c r="AR627" s="639"/>
      <c r="AS627" s="639"/>
      <c r="AT627" s="639"/>
      <c r="AU627" s="639"/>
      <c r="AV627" s="639"/>
    </row>
    <row r="628" spans="1:48" ht="24.75" customHeight="1">
      <c r="A628" s="359"/>
      <c r="B628" s="359"/>
      <c r="C628" s="359"/>
      <c r="D628" s="359"/>
      <c r="E628" s="359"/>
      <c r="F628" s="359"/>
      <c r="G628" s="359"/>
      <c r="H628" s="24"/>
      <c r="I628" s="98"/>
      <c r="J628" s="24"/>
      <c r="K628" s="24"/>
      <c r="L628" s="24"/>
      <c r="M628" s="24"/>
      <c r="N628" s="24"/>
      <c r="O628" s="24"/>
      <c r="P628" s="24"/>
      <c r="Q628" s="24"/>
      <c r="R628" s="24"/>
      <c r="S628" s="24"/>
      <c r="T628" s="24"/>
      <c r="U628" s="24"/>
      <c r="V628" s="24"/>
      <c r="W628" s="24"/>
      <c r="X628" s="24"/>
      <c r="Y628" s="24"/>
      <c r="Z628" s="24"/>
      <c r="AA628" s="24"/>
      <c r="AB628" s="24"/>
      <c r="AC628" s="24"/>
      <c r="AD628" s="639"/>
      <c r="AE628" s="639"/>
      <c r="AF628" s="639"/>
      <c r="AG628" s="639"/>
      <c r="AH628" s="639"/>
      <c r="AI628" s="639"/>
      <c r="AJ628" s="639"/>
      <c r="AK628" s="639"/>
      <c r="AL628" s="639"/>
      <c r="AM628" s="639"/>
      <c r="AN628" s="639"/>
      <c r="AO628" s="639"/>
      <c r="AP628" s="639"/>
      <c r="AQ628" s="639"/>
      <c r="AR628" s="639"/>
      <c r="AS628" s="639"/>
      <c r="AT628" s="639"/>
      <c r="AU628" s="639"/>
      <c r="AV628" s="639"/>
    </row>
    <row r="629" spans="1:48" ht="24.75" customHeight="1">
      <c r="A629" s="359"/>
      <c r="B629" s="359"/>
      <c r="C629" s="359"/>
      <c r="D629" s="359"/>
      <c r="E629" s="359"/>
      <c r="F629" s="359"/>
      <c r="G629" s="359"/>
      <c r="H629" s="24"/>
      <c r="I629" s="98"/>
      <c r="J629" s="24"/>
      <c r="K629" s="24"/>
      <c r="L629" s="24"/>
      <c r="M629" s="24"/>
      <c r="N629" s="24"/>
      <c r="O629" s="24"/>
      <c r="P629" s="24"/>
      <c r="Q629" s="24"/>
      <c r="R629" s="24"/>
      <c r="S629" s="24"/>
      <c r="T629" s="24"/>
      <c r="U629" s="24"/>
      <c r="V629" s="24"/>
      <c r="W629" s="24"/>
      <c r="X629" s="24"/>
      <c r="Y629" s="24"/>
      <c r="Z629" s="24"/>
      <c r="AA629" s="24"/>
      <c r="AB629" s="24"/>
      <c r="AC629" s="24"/>
      <c r="AD629" s="639"/>
      <c r="AE629" s="639"/>
      <c r="AF629" s="639"/>
      <c r="AG629" s="639"/>
      <c r="AH629" s="639"/>
      <c r="AI629" s="639"/>
      <c r="AJ629" s="639"/>
      <c r="AK629" s="639"/>
      <c r="AL629" s="639"/>
      <c r="AM629" s="639"/>
      <c r="AN629" s="639"/>
      <c r="AO629" s="639"/>
      <c r="AP629" s="639"/>
      <c r="AQ629" s="639"/>
      <c r="AR629" s="639"/>
      <c r="AS629" s="639"/>
      <c r="AT629" s="639"/>
      <c r="AU629" s="639"/>
      <c r="AV629" s="639"/>
    </row>
    <row r="630" spans="1:48" ht="24.75" customHeight="1">
      <c r="A630" s="359"/>
      <c r="B630" s="359"/>
      <c r="C630" s="359"/>
      <c r="D630" s="359"/>
      <c r="E630" s="359"/>
      <c r="F630" s="359"/>
      <c r="G630" s="359"/>
      <c r="H630" s="24"/>
      <c r="I630" s="98"/>
      <c r="J630" s="24"/>
      <c r="K630" s="24"/>
      <c r="L630" s="24"/>
      <c r="M630" s="24"/>
      <c r="N630" s="24"/>
      <c r="O630" s="24"/>
      <c r="P630" s="24"/>
      <c r="Q630" s="24"/>
      <c r="R630" s="24"/>
      <c r="S630" s="24"/>
      <c r="T630" s="24"/>
      <c r="U630" s="24"/>
      <c r="V630" s="24"/>
      <c r="W630" s="24"/>
      <c r="X630" s="24"/>
      <c r="Y630" s="24"/>
      <c r="Z630" s="24"/>
      <c r="AA630" s="24"/>
      <c r="AB630" s="24"/>
      <c r="AC630" s="24"/>
      <c r="AD630" s="639"/>
      <c r="AE630" s="639"/>
      <c r="AF630" s="639"/>
      <c r="AG630" s="639"/>
      <c r="AH630" s="639"/>
      <c r="AI630" s="639"/>
      <c r="AJ630" s="639"/>
      <c r="AK630" s="639"/>
      <c r="AL630" s="639"/>
      <c r="AM630" s="639"/>
      <c r="AN630" s="639"/>
      <c r="AO630" s="639"/>
      <c r="AP630" s="639"/>
      <c r="AQ630" s="639"/>
      <c r="AR630" s="639"/>
      <c r="AS630" s="639"/>
      <c r="AT630" s="639"/>
      <c r="AU630" s="639"/>
      <c r="AV630" s="639"/>
    </row>
    <row r="631" spans="1:48" ht="24.75" customHeight="1">
      <c r="A631" s="359"/>
      <c r="B631" s="359"/>
      <c r="C631" s="359"/>
      <c r="D631" s="359"/>
      <c r="E631" s="359"/>
      <c r="F631" s="359"/>
      <c r="G631" s="359"/>
      <c r="H631" s="24"/>
      <c r="I631" s="98"/>
      <c r="J631" s="24"/>
      <c r="K631" s="24"/>
      <c r="L631" s="24"/>
      <c r="M631" s="24"/>
      <c r="N631" s="24"/>
      <c r="O631" s="24"/>
      <c r="P631" s="24"/>
      <c r="Q631" s="24"/>
      <c r="R631" s="24"/>
      <c r="S631" s="24"/>
      <c r="T631" s="24"/>
      <c r="U631" s="24"/>
      <c r="V631" s="24"/>
      <c r="W631" s="24"/>
      <c r="X631" s="24"/>
      <c r="Y631" s="24"/>
      <c r="Z631" s="24"/>
      <c r="AA631" s="24"/>
      <c r="AB631" s="24"/>
      <c r="AC631" s="24"/>
      <c r="AD631" s="639"/>
      <c r="AE631" s="639"/>
      <c r="AF631" s="639"/>
      <c r="AG631" s="639"/>
      <c r="AH631" s="639"/>
      <c r="AI631" s="639"/>
      <c r="AJ631" s="639"/>
      <c r="AK631" s="639"/>
      <c r="AL631" s="639"/>
      <c r="AM631" s="639"/>
      <c r="AN631" s="639"/>
      <c r="AO631" s="639"/>
      <c r="AP631" s="639"/>
      <c r="AQ631" s="639"/>
      <c r="AR631" s="639"/>
      <c r="AS631" s="639"/>
      <c r="AT631" s="639"/>
      <c r="AU631" s="639"/>
      <c r="AV631" s="639"/>
    </row>
    <row r="632" spans="1:48" ht="24.75" customHeight="1">
      <c r="A632" s="359"/>
      <c r="B632" s="359"/>
      <c r="C632" s="359"/>
      <c r="D632" s="359"/>
      <c r="E632" s="359"/>
      <c r="F632" s="359"/>
      <c r="G632" s="359"/>
      <c r="H632" s="24"/>
      <c r="I632" s="98"/>
      <c r="J632" s="24"/>
      <c r="K632" s="24"/>
      <c r="L632" s="24"/>
      <c r="M632" s="24"/>
      <c r="N632" s="24"/>
      <c r="O632" s="24"/>
      <c r="P632" s="24"/>
      <c r="Q632" s="24"/>
      <c r="R632" s="24"/>
      <c r="S632" s="24"/>
      <c r="T632" s="24"/>
      <c r="U632" s="24"/>
      <c r="V632" s="24"/>
      <c r="W632" s="24"/>
      <c r="X632" s="24"/>
      <c r="Y632" s="24"/>
      <c r="Z632" s="24"/>
      <c r="AA632" s="24"/>
      <c r="AB632" s="24"/>
      <c r="AC632" s="24"/>
      <c r="AD632" s="639"/>
      <c r="AE632" s="639"/>
      <c r="AF632" s="639"/>
      <c r="AG632" s="639"/>
      <c r="AH632" s="639"/>
      <c r="AI632" s="639"/>
      <c r="AJ632" s="639"/>
      <c r="AK632" s="639"/>
      <c r="AL632" s="639"/>
      <c r="AM632" s="639"/>
      <c r="AN632" s="639"/>
      <c r="AO632" s="639"/>
      <c r="AP632" s="639"/>
      <c r="AQ632" s="639"/>
      <c r="AR632" s="639"/>
      <c r="AS632" s="639"/>
      <c r="AT632" s="639"/>
      <c r="AU632" s="639"/>
      <c r="AV632" s="639"/>
    </row>
    <row r="633" spans="1:48" ht="24.75" customHeight="1">
      <c r="A633" s="359"/>
      <c r="B633" s="359"/>
      <c r="C633" s="359"/>
      <c r="D633" s="359"/>
      <c r="E633" s="359"/>
      <c r="F633" s="359"/>
      <c r="G633" s="359"/>
      <c r="H633" s="24"/>
      <c r="I633" s="98"/>
      <c r="J633" s="24"/>
      <c r="K633" s="24"/>
      <c r="L633" s="24"/>
      <c r="M633" s="24"/>
      <c r="N633" s="24"/>
      <c r="O633" s="24"/>
      <c r="P633" s="24"/>
      <c r="Q633" s="24"/>
      <c r="R633" s="24"/>
      <c r="S633" s="24"/>
      <c r="T633" s="24"/>
      <c r="U633" s="24"/>
      <c r="V633" s="24"/>
      <c r="W633" s="24"/>
      <c r="X633" s="24"/>
      <c r="Y633" s="24"/>
      <c r="Z633" s="24"/>
      <c r="AA633" s="24"/>
      <c r="AB633" s="24"/>
      <c r="AC633" s="24"/>
      <c r="AD633" s="639"/>
      <c r="AE633" s="639"/>
      <c r="AF633" s="639"/>
      <c r="AG633" s="639"/>
      <c r="AH633" s="639"/>
      <c r="AI633" s="639"/>
      <c r="AJ633" s="639"/>
      <c r="AK633" s="639"/>
      <c r="AL633" s="639"/>
      <c r="AM633" s="639"/>
      <c r="AN633" s="639"/>
      <c r="AO633" s="639"/>
      <c r="AP633" s="639"/>
      <c r="AQ633" s="639"/>
      <c r="AR633" s="639"/>
      <c r="AS633" s="639"/>
      <c r="AT633" s="639"/>
      <c r="AU633" s="639"/>
      <c r="AV633" s="639"/>
    </row>
    <row r="634" spans="1:48" ht="24.75" customHeight="1">
      <c r="A634" s="359"/>
      <c r="B634" s="359"/>
      <c r="C634" s="359"/>
      <c r="D634" s="359"/>
      <c r="E634" s="359"/>
      <c r="F634" s="359"/>
      <c r="G634" s="359"/>
      <c r="H634" s="24"/>
      <c r="I634" s="98"/>
      <c r="J634" s="24"/>
      <c r="K634" s="24"/>
      <c r="L634" s="24"/>
      <c r="M634" s="24"/>
      <c r="N634" s="24"/>
      <c r="O634" s="24"/>
      <c r="P634" s="24"/>
      <c r="Q634" s="24"/>
      <c r="R634" s="24"/>
      <c r="S634" s="24"/>
      <c r="T634" s="24"/>
      <c r="U634" s="24"/>
      <c r="V634" s="24"/>
      <c r="W634" s="24"/>
      <c r="X634" s="24"/>
      <c r="Y634" s="24"/>
      <c r="Z634" s="24"/>
      <c r="AA634" s="24"/>
      <c r="AB634" s="24"/>
      <c r="AC634" s="24"/>
      <c r="AD634" s="639"/>
      <c r="AE634" s="639"/>
      <c r="AF634" s="639"/>
      <c r="AG634" s="639"/>
      <c r="AH634" s="639"/>
      <c r="AI634" s="639"/>
      <c r="AJ634" s="639"/>
      <c r="AK634" s="639"/>
      <c r="AL634" s="639"/>
      <c r="AM634" s="639"/>
      <c r="AN634" s="639"/>
      <c r="AO634" s="639"/>
      <c r="AP634" s="639"/>
      <c r="AQ634" s="639"/>
      <c r="AR634" s="639"/>
      <c r="AS634" s="639"/>
      <c r="AT634" s="639"/>
      <c r="AU634" s="639"/>
      <c r="AV634" s="639"/>
    </row>
    <row r="635" spans="1:48" ht="24.75" customHeight="1">
      <c r="A635" s="359"/>
      <c r="B635" s="359"/>
      <c r="C635" s="359"/>
      <c r="D635" s="359"/>
      <c r="E635" s="359"/>
      <c r="F635" s="359"/>
      <c r="G635" s="359"/>
      <c r="H635" s="24"/>
      <c r="I635" s="98"/>
      <c r="J635" s="24"/>
      <c r="K635" s="24"/>
      <c r="L635" s="24"/>
      <c r="M635" s="24"/>
      <c r="N635" s="24"/>
      <c r="O635" s="24"/>
      <c r="P635" s="24"/>
      <c r="Q635" s="24"/>
      <c r="R635" s="24"/>
      <c r="S635" s="24"/>
      <c r="T635" s="24"/>
      <c r="U635" s="24"/>
      <c r="V635" s="24"/>
      <c r="W635" s="24"/>
      <c r="X635" s="24"/>
      <c r="Y635" s="24"/>
      <c r="Z635" s="24"/>
      <c r="AA635" s="24"/>
      <c r="AB635" s="24"/>
      <c r="AC635" s="24"/>
      <c r="AD635" s="639"/>
      <c r="AE635" s="639"/>
      <c r="AF635" s="639"/>
      <c r="AG635" s="639"/>
      <c r="AH635" s="639"/>
      <c r="AI635" s="639"/>
      <c r="AJ635" s="639"/>
      <c r="AK635" s="639"/>
      <c r="AL635" s="639"/>
      <c r="AM635" s="639"/>
      <c r="AN635" s="639"/>
      <c r="AO635" s="639"/>
      <c r="AP635" s="639"/>
      <c r="AQ635" s="639"/>
      <c r="AR635" s="639"/>
      <c r="AS635" s="639"/>
      <c r="AT635" s="639"/>
      <c r="AU635" s="639"/>
      <c r="AV635" s="639"/>
    </row>
    <row r="636" spans="1:48" ht="24.75" customHeight="1">
      <c r="A636" s="359"/>
      <c r="B636" s="359"/>
      <c r="C636" s="359"/>
      <c r="D636" s="359"/>
      <c r="E636" s="359"/>
      <c r="F636" s="359"/>
      <c r="G636" s="359"/>
      <c r="H636" s="24"/>
      <c r="I636" s="98"/>
      <c r="J636" s="24"/>
      <c r="K636" s="24"/>
      <c r="L636" s="24"/>
      <c r="M636" s="24"/>
      <c r="N636" s="24"/>
      <c r="O636" s="24"/>
      <c r="P636" s="24"/>
      <c r="Q636" s="24"/>
      <c r="R636" s="24"/>
      <c r="S636" s="24"/>
      <c r="T636" s="24"/>
      <c r="U636" s="24"/>
      <c r="V636" s="24"/>
      <c r="W636" s="24"/>
      <c r="X636" s="24"/>
      <c r="Y636" s="24"/>
      <c r="Z636" s="24"/>
      <c r="AA636" s="24"/>
      <c r="AB636" s="24"/>
      <c r="AC636" s="24"/>
      <c r="AD636" s="639"/>
      <c r="AE636" s="639"/>
      <c r="AF636" s="639"/>
      <c r="AG636" s="639"/>
      <c r="AH636" s="639"/>
      <c r="AI636" s="639"/>
      <c r="AJ636" s="639"/>
      <c r="AK636" s="639"/>
      <c r="AL636" s="639"/>
      <c r="AM636" s="639"/>
      <c r="AN636" s="639"/>
      <c r="AO636" s="639"/>
      <c r="AP636" s="639"/>
      <c r="AQ636" s="639"/>
      <c r="AR636" s="639"/>
      <c r="AS636" s="639"/>
      <c r="AT636" s="639"/>
      <c r="AU636" s="639"/>
      <c r="AV636" s="639"/>
    </row>
    <row r="637" spans="1:48" ht="24.75" customHeight="1">
      <c r="A637" s="359"/>
      <c r="B637" s="359"/>
      <c r="C637" s="359"/>
      <c r="D637" s="359"/>
      <c r="E637" s="359"/>
      <c r="F637" s="359"/>
      <c r="G637" s="359"/>
      <c r="H637" s="24"/>
      <c r="I637" s="98"/>
      <c r="J637" s="24"/>
      <c r="K637" s="24"/>
      <c r="L637" s="24"/>
      <c r="M637" s="24"/>
      <c r="N637" s="24"/>
      <c r="O637" s="24"/>
      <c r="P637" s="24"/>
      <c r="Q637" s="24"/>
      <c r="R637" s="24"/>
      <c r="S637" s="24"/>
      <c r="T637" s="24"/>
      <c r="U637" s="24"/>
      <c r="V637" s="24"/>
      <c r="W637" s="24"/>
      <c r="X637" s="24"/>
      <c r="Y637" s="24"/>
      <c r="Z637" s="24"/>
      <c r="AA637" s="24"/>
      <c r="AB637" s="24"/>
      <c r="AC637" s="24"/>
      <c r="AD637" s="639"/>
      <c r="AE637" s="639"/>
      <c r="AF637" s="639"/>
      <c r="AG637" s="639"/>
      <c r="AH637" s="639"/>
      <c r="AI637" s="639"/>
      <c r="AJ637" s="639"/>
      <c r="AK637" s="639"/>
      <c r="AL637" s="639"/>
      <c r="AM637" s="639"/>
      <c r="AN637" s="639"/>
      <c r="AO637" s="639"/>
      <c r="AP637" s="639"/>
      <c r="AQ637" s="639"/>
      <c r="AR637" s="639"/>
      <c r="AS637" s="639"/>
      <c r="AT637" s="639"/>
      <c r="AU637" s="639"/>
      <c r="AV637" s="639"/>
    </row>
    <row r="638" spans="1:48" ht="24.75" customHeight="1">
      <c r="A638" s="359"/>
      <c r="B638" s="359"/>
      <c r="C638" s="359"/>
      <c r="D638" s="359"/>
      <c r="E638" s="359"/>
      <c r="F638" s="359"/>
      <c r="G638" s="359"/>
      <c r="H638" s="24"/>
      <c r="I638" s="98"/>
      <c r="J638" s="24"/>
      <c r="K638" s="24"/>
      <c r="L638" s="24"/>
      <c r="M638" s="24"/>
      <c r="N638" s="24"/>
      <c r="O638" s="24"/>
      <c r="P638" s="24"/>
      <c r="Q638" s="24"/>
      <c r="R638" s="24"/>
      <c r="S638" s="24"/>
      <c r="T638" s="24"/>
      <c r="U638" s="24"/>
      <c r="V638" s="24"/>
      <c r="W638" s="24"/>
      <c r="X638" s="24"/>
      <c r="Y638" s="24"/>
      <c r="Z638" s="24"/>
      <c r="AA638" s="24"/>
      <c r="AB638" s="24"/>
      <c r="AC638" s="24"/>
      <c r="AD638" s="639"/>
      <c r="AE638" s="639"/>
      <c r="AF638" s="639"/>
      <c r="AG638" s="639"/>
      <c r="AH638" s="639"/>
      <c r="AI638" s="639"/>
      <c r="AJ638" s="639"/>
      <c r="AK638" s="639"/>
      <c r="AL638" s="639"/>
      <c r="AM638" s="639"/>
      <c r="AN638" s="639"/>
      <c r="AO638" s="639"/>
      <c r="AP638" s="639"/>
      <c r="AQ638" s="639"/>
      <c r="AR638" s="639"/>
      <c r="AS638" s="639"/>
      <c r="AT638" s="639"/>
      <c r="AU638" s="639"/>
      <c r="AV638" s="639"/>
    </row>
    <row r="639" spans="1:48" ht="24.75" customHeight="1">
      <c r="A639" s="359"/>
      <c r="B639" s="359"/>
      <c r="C639" s="359"/>
      <c r="D639" s="359"/>
      <c r="E639" s="359"/>
      <c r="F639" s="359"/>
      <c r="G639" s="359"/>
      <c r="H639" s="24"/>
      <c r="I639" s="98"/>
      <c r="J639" s="24"/>
      <c r="K639" s="24"/>
      <c r="L639" s="24"/>
      <c r="M639" s="24"/>
      <c r="N639" s="24"/>
      <c r="O639" s="24"/>
      <c r="P639" s="24"/>
      <c r="Q639" s="24"/>
      <c r="R639" s="24"/>
      <c r="S639" s="24"/>
      <c r="T639" s="24"/>
      <c r="U639" s="24"/>
      <c r="V639" s="24"/>
      <c r="W639" s="24"/>
      <c r="X639" s="24"/>
      <c r="Y639" s="24"/>
      <c r="Z639" s="24"/>
      <c r="AA639" s="24"/>
      <c r="AB639" s="24"/>
      <c r="AC639" s="24"/>
      <c r="AD639" s="639"/>
      <c r="AE639" s="639"/>
      <c r="AF639" s="639"/>
      <c r="AG639" s="639"/>
      <c r="AH639" s="639"/>
      <c r="AI639" s="639"/>
      <c r="AJ639" s="639"/>
      <c r="AK639" s="639"/>
      <c r="AL639" s="639"/>
      <c r="AM639" s="639"/>
      <c r="AN639" s="639"/>
      <c r="AO639" s="639"/>
      <c r="AP639" s="639"/>
      <c r="AQ639" s="639"/>
      <c r="AR639" s="639"/>
      <c r="AS639" s="639"/>
      <c r="AT639" s="639"/>
      <c r="AU639" s="639"/>
      <c r="AV639" s="639"/>
    </row>
    <row r="640" spans="1:48" ht="24.75" customHeight="1">
      <c r="A640" s="359"/>
      <c r="B640" s="359"/>
      <c r="C640" s="359"/>
      <c r="D640" s="359"/>
      <c r="E640" s="359"/>
      <c r="F640" s="359"/>
      <c r="G640" s="359"/>
      <c r="H640" s="24"/>
      <c r="I640" s="98"/>
      <c r="J640" s="24"/>
      <c r="K640" s="24"/>
      <c r="L640" s="24"/>
      <c r="M640" s="24"/>
      <c r="N640" s="24"/>
      <c r="O640" s="24"/>
      <c r="P640" s="24"/>
      <c r="Q640" s="24"/>
      <c r="R640" s="24"/>
      <c r="S640" s="24"/>
      <c r="T640" s="24"/>
      <c r="U640" s="24"/>
      <c r="V640" s="24"/>
      <c r="W640" s="24"/>
      <c r="X640" s="24"/>
      <c r="Y640" s="24"/>
      <c r="Z640" s="24"/>
      <c r="AA640" s="24"/>
      <c r="AB640" s="24"/>
      <c r="AC640" s="24"/>
      <c r="AD640" s="639"/>
      <c r="AE640" s="639"/>
      <c r="AF640" s="639"/>
      <c r="AG640" s="639"/>
      <c r="AH640" s="639"/>
      <c r="AI640" s="639"/>
      <c r="AJ640" s="639"/>
      <c r="AK640" s="639"/>
      <c r="AL640" s="639"/>
      <c r="AM640" s="639"/>
      <c r="AN640" s="639"/>
      <c r="AO640" s="639"/>
      <c r="AP640" s="639"/>
      <c r="AQ640" s="639"/>
      <c r="AR640" s="639"/>
      <c r="AS640" s="639"/>
      <c r="AT640" s="639"/>
      <c r="AU640" s="639"/>
      <c r="AV640" s="639"/>
    </row>
    <row r="641" spans="1:48" ht="24.75" customHeight="1">
      <c r="A641" s="359"/>
      <c r="B641" s="359"/>
      <c r="C641" s="359"/>
      <c r="D641" s="359"/>
      <c r="E641" s="359"/>
      <c r="F641" s="359"/>
      <c r="G641" s="359"/>
      <c r="H641" s="24"/>
      <c r="I641" s="98"/>
      <c r="J641" s="24"/>
      <c r="K641" s="24"/>
      <c r="L641" s="24"/>
      <c r="M641" s="24"/>
      <c r="N641" s="24"/>
      <c r="O641" s="24"/>
      <c r="P641" s="24"/>
      <c r="Q641" s="24"/>
      <c r="R641" s="24"/>
      <c r="S641" s="24"/>
      <c r="T641" s="24"/>
      <c r="U641" s="24"/>
      <c r="V641" s="24"/>
      <c r="W641" s="24"/>
      <c r="X641" s="24"/>
      <c r="Y641" s="24"/>
      <c r="Z641" s="24"/>
      <c r="AA641" s="24"/>
      <c r="AB641" s="24"/>
      <c r="AC641" s="24"/>
      <c r="AD641" s="639"/>
      <c r="AE641" s="639"/>
      <c r="AF641" s="639"/>
      <c r="AG641" s="639"/>
      <c r="AH641" s="639"/>
      <c r="AI641" s="639"/>
      <c r="AJ641" s="639"/>
      <c r="AK641" s="639"/>
      <c r="AL641" s="639"/>
      <c r="AM641" s="639"/>
      <c r="AN641" s="639"/>
      <c r="AO641" s="639"/>
      <c r="AP641" s="639"/>
      <c r="AQ641" s="639"/>
      <c r="AR641" s="639"/>
      <c r="AS641" s="639"/>
      <c r="AT641" s="639"/>
      <c r="AU641" s="639"/>
      <c r="AV641" s="639"/>
    </row>
    <row r="642" spans="1:48" ht="24.75" customHeight="1">
      <c r="A642" s="359"/>
      <c r="B642" s="359"/>
      <c r="C642" s="359"/>
      <c r="D642" s="359"/>
      <c r="E642" s="359"/>
      <c r="F642" s="359"/>
      <c r="G642" s="359"/>
      <c r="H642" s="24"/>
      <c r="I642" s="98"/>
      <c r="J642" s="24"/>
      <c r="K642" s="24"/>
      <c r="L642" s="24"/>
      <c r="M642" s="24"/>
      <c r="N642" s="24"/>
      <c r="O642" s="24"/>
      <c r="P642" s="24"/>
      <c r="Q642" s="24"/>
      <c r="R642" s="24"/>
      <c r="S642" s="24"/>
      <c r="T642" s="24"/>
      <c r="U642" s="24"/>
      <c r="V642" s="24"/>
      <c r="W642" s="24"/>
      <c r="X642" s="24"/>
      <c r="Y642" s="24"/>
      <c r="Z642" s="24"/>
      <c r="AA642" s="24"/>
      <c r="AB642" s="24"/>
      <c r="AC642" s="24"/>
      <c r="AD642" s="639"/>
      <c r="AE642" s="639"/>
      <c r="AF642" s="639"/>
      <c r="AG642" s="639"/>
      <c r="AH642" s="639"/>
      <c r="AI642" s="639"/>
      <c r="AJ642" s="639"/>
      <c r="AK642" s="639"/>
      <c r="AL642" s="639"/>
      <c r="AM642" s="639"/>
      <c r="AN642" s="639"/>
      <c r="AO642" s="639"/>
      <c r="AP642" s="639"/>
      <c r="AQ642" s="639"/>
      <c r="AR642" s="639"/>
      <c r="AS642" s="639"/>
      <c r="AT642" s="639"/>
      <c r="AU642" s="639"/>
      <c r="AV642" s="639"/>
    </row>
    <row r="643" spans="1:48" ht="24.75" customHeight="1">
      <c r="A643" s="359"/>
      <c r="B643" s="359"/>
      <c r="C643" s="359"/>
      <c r="D643" s="359"/>
      <c r="E643" s="359"/>
      <c r="F643" s="359"/>
      <c r="G643" s="359"/>
      <c r="H643" s="24"/>
      <c r="I643" s="98"/>
      <c r="J643" s="24"/>
      <c r="K643" s="24"/>
      <c r="L643" s="24"/>
      <c r="M643" s="24"/>
      <c r="N643" s="24"/>
      <c r="O643" s="24"/>
      <c r="P643" s="24"/>
      <c r="Q643" s="24"/>
      <c r="R643" s="24"/>
      <c r="S643" s="24"/>
      <c r="T643" s="24"/>
      <c r="U643" s="24"/>
      <c r="V643" s="24"/>
      <c r="W643" s="24"/>
      <c r="X643" s="24"/>
      <c r="Y643" s="24"/>
      <c r="Z643" s="24"/>
      <c r="AA643" s="24"/>
      <c r="AB643" s="24"/>
      <c r="AC643" s="24"/>
      <c r="AD643" s="639"/>
      <c r="AE643" s="639"/>
      <c r="AF643" s="639"/>
      <c r="AG643" s="639"/>
      <c r="AH643" s="639"/>
      <c r="AI643" s="639"/>
      <c r="AJ643" s="639"/>
      <c r="AK643" s="639"/>
      <c r="AL643" s="639"/>
      <c r="AM643" s="639"/>
      <c r="AN643" s="639"/>
      <c r="AO643" s="639"/>
      <c r="AP643" s="639"/>
      <c r="AQ643" s="639"/>
      <c r="AR643" s="639"/>
      <c r="AS643" s="639"/>
      <c r="AT643" s="639"/>
      <c r="AU643" s="639"/>
      <c r="AV643" s="639"/>
    </row>
    <row r="644" spans="1:48" ht="24.75" customHeight="1">
      <c r="A644" s="359"/>
      <c r="B644" s="359"/>
      <c r="C644" s="359"/>
      <c r="D644" s="359"/>
      <c r="E644" s="359"/>
      <c r="F644" s="359"/>
      <c r="G644" s="359"/>
      <c r="H644" s="24"/>
      <c r="I644" s="98"/>
      <c r="J644" s="24"/>
      <c r="K644" s="24"/>
      <c r="L644" s="24"/>
      <c r="M644" s="24"/>
      <c r="N644" s="24"/>
      <c r="O644" s="24"/>
      <c r="P644" s="24"/>
      <c r="Q644" s="24"/>
      <c r="R644" s="24"/>
      <c r="S644" s="24"/>
      <c r="T644" s="24"/>
      <c r="U644" s="24"/>
      <c r="V644" s="24"/>
      <c r="W644" s="24"/>
      <c r="X644" s="24"/>
      <c r="Y644" s="24"/>
      <c r="Z644" s="24"/>
      <c r="AA644" s="24"/>
      <c r="AB644" s="24"/>
      <c r="AC644" s="24"/>
      <c r="AD644" s="639"/>
      <c r="AE644" s="639"/>
      <c r="AF644" s="639"/>
      <c r="AG644" s="639"/>
      <c r="AH644" s="639"/>
      <c r="AI644" s="639"/>
      <c r="AJ644" s="639"/>
      <c r="AK644" s="639"/>
      <c r="AL644" s="639"/>
      <c r="AM644" s="639"/>
      <c r="AN644" s="639"/>
      <c r="AO644" s="639"/>
      <c r="AP644" s="639"/>
      <c r="AQ644" s="639"/>
      <c r="AR644" s="639"/>
      <c r="AS644" s="639"/>
      <c r="AT644" s="639"/>
      <c r="AU644" s="639"/>
      <c r="AV644" s="639"/>
    </row>
    <row r="645" spans="1:48" ht="24.75" customHeight="1">
      <c r="A645" s="359"/>
      <c r="B645" s="359"/>
      <c r="C645" s="359"/>
      <c r="D645" s="359"/>
      <c r="E645" s="359"/>
      <c r="F645" s="359"/>
      <c r="G645" s="359"/>
      <c r="H645" s="24"/>
      <c r="I645" s="98"/>
      <c r="J645" s="24"/>
      <c r="K645" s="24"/>
      <c r="L645" s="24"/>
      <c r="M645" s="24"/>
      <c r="N645" s="24"/>
      <c r="O645" s="24"/>
      <c r="P645" s="24"/>
      <c r="Q645" s="24"/>
      <c r="R645" s="24"/>
      <c r="S645" s="24"/>
      <c r="T645" s="24"/>
      <c r="U645" s="24"/>
      <c r="V645" s="24"/>
      <c r="W645" s="24"/>
      <c r="X645" s="24"/>
      <c r="Y645" s="24"/>
      <c r="Z645" s="24"/>
      <c r="AA645" s="24"/>
      <c r="AB645" s="24"/>
      <c r="AC645" s="24"/>
      <c r="AD645" s="639"/>
      <c r="AE645" s="639"/>
      <c r="AF645" s="639"/>
      <c r="AG645" s="639"/>
      <c r="AH645" s="639"/>
      <c r="AI645" s="639"/>
      <c r="AJ645" s="639"/>
      <c r="AK645" s="639"/>
      <c r="AL645" s="639"/>
      <c r="AM645" s="639"/>
      <c r="AN645" s="639"/>
      <c r="AO645" s="639"/>
      <c r="AP645" s="639"/>
      <c r="AQ645" s="639"/>
      <c r="AR645" s="639"/>
      <c r="AS645" s="639"/>
      <c r="AT645" s="639"/>
      <c r="AU645" s="639"/>
      <c r="AV645" s="639"/>
    </row>
    <row r="646" spans="1:48" ht="24.75" customHeight="1">
      <c r="A646" s="359"/>
      <c r="B646" s="359"/>
      <c r="C646" s="359"/>
      <c r="D646" s="359"/>
      <c r="E646" s="359"/>
      <c r="F646" s="359"/>
      <c r="G646" s="359"/>
      <c r="H646" s="24"/>
      <c r="I646" s="98"/>
      <c r="J646" s="24"/>
      <c r="K646" s="24"/>
      <c r="L646" s="24"/>
      <c r="M646" s="24"/>
      <c r="N646" s="24"/>
      <c r="O646" s="24"/>
      <c r="P646" s="24"/>
      <c r="Q646" s="24"/>
      <c r="R646" s="24"/>
      <c r="S646" s="24"/>
      <c r="T646" s="24"/>
      <c r="U646" s="24"/>
      <c r="V646" s="24"/>
      <c r="W646" s="24"/>
      <c r="X646" s="24"/>
      <c r="Y646" s="24"/>
      <c r="Z646" s="24"/>
      <c r="AA646" s="24"/>
      <c r="AB646" s="24"/>
      <c r="AC646" s="24"/>
      <c r="AD646" s="639"/>
      <c r="AE646" s="639"/>
      <c r="AF646" s="639"/>
      <c r="AG646" s="639"/>
      <c r="AH646" s="639"/>
      <c r="AI646" s="639"/>
      <c r="AJ646" s="639"/>
      <c r="AK646" s="639"/>
      <c r="AL646" s="639"/>
      <c r="AM646" s="639"/>
      <c r="AN646" s="639"/>
      <c r="AO646" s="639"/>
      <c r="AP646" s="639"/>
      <c r="AQ646" s="639"/>
      <c r="AR646" s="639"/>
      <c r="AS646" s="639"/>
      <c r="AT646" s="639"/>
      <c r="AU646" s="639"/>
      <c r="AV646" s="639"/>
    </row>
    <row r="647" spans="1:48" ht="24.75" customHeight="1">
      <c r="A647" s="359"/>
      <c r="B647" s="359"/>
      <c r="C647" s="359"/>
      <c r="D647" s="359"/>
      <c r="E647" s="359"/>
      <c r="F647" s="359"/>
      <c r="G647" s="359"/>
      <c r="H647" s="24"/>
      <c r="I647" s="98"/>
      <c r="J647" s="24"/>
      <c r="K647" s="24"/>
      <c r="L647" s="24"/>
      <c r="M647" s="24"/>
      <c r="N647" s="24"/>
      <c r="O647" s="24"/>
      <c r="P647" s="24"/>
      <c r="Q647" s="24"/>
      <c r="R647" s="24"/>
      <c r="S647" s="24"/>
      <c r="T647" s="24"/>
      <c r="U647" s="24"/>
      <c r="V647" s="24"/>
      <c r="W647" s="24"/>
      <c r="X647" s="24"/>
      <c r="Y647" s="24"/>
      <c r="Z647" s="24"/>
      <c r="AA647" s="24"/>
      <c r="AB647" s="24"/>
      <c r="AC647" s="24"/>
      <c r="AD647" s="639"/>
      <c r="AE647" s="639"/>
      <c r="AF647" s="639"/>
      <c r="AG647" s="639"/>
      <c r="AH647" s="639"/>
      <c r="AI647" s="639"/>
      <c r="AJ647" s="639"/>
      <c r="AK647" s="639"/>
      <c r="AL647" s="639"/>
      <c r="AM647" s="639"/>
      <c r="AN647" s="639"/>
      <c r="AO647" s="639"/>
      <c r="AP647" s="639"/>
      <c r="AQ647" s="639"/>
      <c r="AR647" s="639"/>
      <c r="AS647" s="639"/>
      <c r="AT647" s="639"/>
      <c r="AU647" s="639"/>
      <c r="AV647" s="639"/>
    </row>
    <row r="648" spans="1:48" ht="24.75" customHeight="1">
      <c r="A648" s="359"/>
      <c r="B648" s="359"/>
      <c r="C648" s="359"/>
      <c r="D648" s="359"/>
      <c r="E648" s="359"/>
      <c r="F648" s="359"/>
      <c r="G648" s="359"/>
      <c r="H648" s="24"/>
      <c r="I648" s="98"/>
      <c r="J648" s="24"/>
      <c r="K648" s="24"/>
      <c r="L648" s="24"/>
      <c r="M648" s="24"/>
      <c r="N648" s="24"/>
      <c r="O648" s="24"/>
      <c r="P648" s="24"/>
      <c r="Q648" s="24"/>
      <c r="R648" s="24"/>
      <c r="S648" s="24"/>
      <c r="T648" s="24"/>
      <c r="U648" s="24"/>
      <c r="V648" s="24"/>
      <c r="W648" s="24"/>
      <c r="X648" s="24"/>
      <c r="Y648" s="24"/>
      <c r="Z648" s="24"/>
      <c r="AA648" s="24"/>
      <c r="AB648" s="24"/>
      <c r="AC648" s="24"/>
      <c r="AD648" s="639"/>
      <c r="AE648" s="639"/>
      <c r="AF648" s="639"/>
      <c r="AG648" s="639"/>
      <c r="AH648" s="639"/>
      <c r="AI648" s="639"/>
      <c r="AJ648" s="639"/>
      <c r="AK648" s="639"/>
      <c r="AL648" s="639"/>
      <c r="AM648" s="639"/>
      <c r="AN648" s="639"/>
      <c r="AO648" s="639"/>
      <c r="AP648" s="639"/>
      <c r="AQ648" s="639"/>
      <c r="AR648" s="639"/>
      <c r="AS648" s="639"/>
      <c r="AT648" s="639"/>
      <c r="AU648" s="639"/>
      <c r="AV648" s="639"/>
    </row>
    <row r="649" spans="1:48" ht="24.75" customHeight="1">
      <c r="A649" s="359"/>
      <c r="B649" s="359"/>
      <c r="C649" s="359"/>
      <c r="D649" s="359"/>
      <c r="E649" s="359"/>
      <c r="F649" s="359"/>
      <c r="G649" s="359"/>
      <c r="H649" s="24"/>
      <c r="I649" s="98"/>
      <c r="J649" s="24"/>
      <c r="K649" s="24"/>
      <c r="L649" s="24"/>
      <c r="M649" s="24"/>
      <c r="N649" s="24"/>
      <c r="O649" s="24"/>
      <c r="P649" s="24"/>
      <c r="Q649" s="24"/>
      <c r="R649" s="24"/>
      <c r="S649" s="24"/>
      <c r="T649" s="24"/>
      <c r="U649" s="24"/>
      <c r="V649" s="24"/>
      <c r="W649" s="24"/>
      <c r="X649" s="24"/>
      <c r="Y649" s="24"/>
      <c r="Z649" s="24"/>
      <c r="AA649" s="24"/>
      <c r="AB649" s="24"/>
      <c r="AC649" s="24"/>
      <c r="AD649" s="639"/>
      <c r="AE649" s="639"/>
      <c r="AF649" s="639"/>
      <c r="AG649" s="639"/>
      <c r="AH649" s="639"/>
      <c r="AI649" s="639"/>
      <c r="AJ649" s="639"/>
      <c r="AK649" s="639"/>
      <c r="AL649" s="639"/>
      <c r="AM649" s="639"/>
      <c r="AN649" s="639"/>
      <c r="AO649" s="639"/>
      <c r="AP649" s="639"/>
      <c r="AQ649" s="639"/>
      <c r="AR649" s="639"/>
      <c r="AS649" s="639"/>
      <c r="AT649" s="639"/>
      <c r="AU649" s="639"/>
      <c r="AV649" s="639"/>
    </row>
    <row r="650" spans="1:48" ht="24.75" customHeight="1">
      <c r="A650" s="359"/>
      <c r="B650" s="359"/>
      <c r="C650" s="359"/>
      <c r="D650" s="359"/>
      <c r="E650" s="359"/>
      <c r="F650" s="359"/>
      <c r="G650" s="359"/>
      <c r="H650" s="24"/>
      <c r="I650" s="98"/>
      <c r="J650" s="24"/>
      <c r="K650" s="24"/>
      <c r="L650" s="24"/>
      <c r="M650" s="24"/>
      <c r="N650" s="24"/>
      <c r="O650" s="24"/>
      <c r="P650" s="24"/>
      <c r="Q650" s="24"/>
      <c r="R650" s="24"/>
      <c r="S650" s="24"/>
      <c r="T650" s="24"/>
      <c r="U650" s="24"/>
      <c r="V650" s="24"/>
      <c r="W650" s="24"/>
      <c r="X650" s="24"/>
      <c r="Y650" s="24"/>
      <c r="Z650" s="24"/>
      <c r="AA650" s="24"/>
      <c r="AB650" s="24"/>
      <c r="AC650" s="24"/>
      <c r="AD650" s="639"/>
      <c r="AE650" s="639"/>
      <c r="AF650" s="639"/>
      <c r="AG650" s="639"/>
      <c r="AH650" s="639"/>
      <c r="AI650" s="639"/>
      <c r="AJ650" s="639"/>
      <c r="AK650" s="639"/>
      <c r="AL650" s="639"/>
      <c r="AM650" s="639"/>
      <c r="AN650" s="639"/>
      <c r="AO650" s="639"/>
      <c r="AP650" s="639"/>
      <c r="AQ650" s="639"/>
      <c r="AR650" s="639"/>
      <c r="AS650" s="639"/>
      <c r="AT650" s="639"/>
      <c r="AU650" s="639"/>
      <c r="AV650" s="639"/>
    </row>
    <row r="651" spans="1:48" ht="24.75" customHeight="1">
      <c r="A651" s="359"/>
      <c r="B651" s="359"/>
      <c r="C651" s="359"/>
      <c r="D651" s="359"/>
      <c r="E651" s="359"/>
      <c r="F651" s="359"/>
      <c r="G651" s="359"/>
      <c r="H651" s="24"/>
      <c r="I651" s="98"/>
      <c r="J651" s="24"/>
      <c r="K651" s="24"/>
      <c r="L651" s="24"/>
      <c r="M651" s="24"/>
      <c r="N651" s="24"/>
      <c r="O651" s="24"/>
      <c r="P651" s="24"/>
      <c r="Q651" s="24"/>
      <c r="R651" s="24"/>
      <c r="S651" s="24"/>
      <c r="T651" s="24"/>
      <c r="U651" s="24"/>
      <c r="V651" s="24"/>
      <c r="W651" s="24"/>
      <c r="X651" s="24"/>
      <c r="Y651" s="24"/>
      <c r="Z651" s="24"/>
      <c r="AA651" s="24"/>
      <c r="AB651" s="24"/>
      <c r="AC651" s="24"/>
      <c r="AD651" s="639"/>
      <c r="AE651" s="639"/>
      <c r="AF651" s="639"/>
      <c r="AG651" s="639"/>
      <c r="AH651" s="639"/>
      <c r="AI651" s="639"/>
      <c r="AJ651" s="639"/>
      <c r="AK651" s="639"/>
      <c r="AL651" s="639"/>
      <c r="AM651" s="639"/>
      <c r="AN651" s="639"/>
      <c r="AO651" s="639"/>
      <c r="AP651" s="639"/>
      <c r="AQ651" s="639"/>
      <c r="AR651" s="639"/>
      <c r="AS651" s="639"/>
      <c r="AT651" s="639"/>
      <c r="AU651" s="639"/>
      <c r="AV651" s="639"/>
    </row>
    <row r="652" spans="1:48" ht="24.75" customHeight="1">
      <c r="A652" s="359"/>
      <c r="B652" s="359"/>
      <c r="C652" s="359"/>
      <c r="D652" s="359"/>
      <c r="E652" s="359"/>
      <c r="F652" s="359"/>
      <c r="G652" s="359"/>
      <c r="H652" s="24"/>
      <c r="I652" s="98"/>
      <c r="J652" s="24"/>
      <c r="K652" s="24"/>
      <c r="L652" s="24"/>
      <c r="M652" s="24"/>
      <c r="N652" s="24"/>
      <c r="O652" s="24"/>
      <c r="P652" s="24"/>
      <c r="Q652" s="24"/>
      <c r="R652" s="24"/>
      <c r="S652" s="24"/>
      <c r="T652" s="24"/>
      <c r="U652" s="24"/>
      <c r="V652" s="24"/>
      <c r="W652" s="24"/>
      <c r="X652" s="24"/>
      <c r="Y652" s="24"/>
      <c r="Z652" s="24"/>
      <c r="AA652" s="24"/>
      <c r="AB652" s="24"/>
      <c r="AC652" s="24"/>
      <c r="AD652" s="639"/>
      <c r="AE652" s="639"/>
      <c r="AF652" s="639"/>
      <c r="AG652" s="639"/>
      <c r="AH652" s="639"/>
      <c r="AI652" s="639"/>
      <c r="AJ652" s="639"/>
      <c r="AK652" s="639"/>
      <c r="AL652" s="639"/>
      <c r="AM652" s="639"/>
      <c r="AN652" s="639"/>
      <c r="AO652" s="639"/>
      <c r="AP652" s="639"/>
      <c r="AQ652" s="639"/>
      <c r="AR652" s="639"/>
      <c r="AS652" s="639"/>
      <c r="AT652" s="639"/>
      <c r="AU652" s="639"/>
      <c r="AV652" s="639"/>
    </row>
    <row r="653" spans="1:48" ht="24.75" customHeight="1">
      <c r="A653" s="359"/>
      <c r="B653" s="359"/>
      <c r="C653" s="359"/>
      <c r="D653" s="359"/>
      <c r="E653" s="359"/>
      <c r="F653" s="359"/>
      <c r="G653" s="359"/>
      <c r="H653" s="24"/>
      <c r="I653" s="98"/>
      <c r="J653" s="24"/>
      <c r="K653" s="24"/>
      <c r="L653" s="24"/>
      <c r="M653" s="24"/>
      <c r="N653" s="24"/>
      <c r="O653" s="24"/>
      <c r="P653" s="24"/>
      <c r="Q653" s="24"/>
      <c r="R653" s="24"/>
      <c r="S653" s="24"/>
      <c r="T653" s="24"/>
      <c r="U653" s="24"/>
      <c r="V653" s="24"/>
      <c r="W653" s="24"/>
      <c r="X653" s="24"/>
      <c r="Y653" s="24"/>
      <c r="Z653" s="24"/>
      <c r="AA653" s="24"/>
      <c r="AB653" s="24"/>
      <c r="AC653" s="24"/>
      <c r="AD653" s="639"/>
      <c r="AE653" s="639"/>
      <c r="AF653" s="639"/>
      <c r="AG653" s="639"/>
      <c r="AH653" s="639"/>
      <c r="AI653" s="639"/>
      <c r="AJ653" s="639"/>
      <c r="AK653" s="639"/>
      <c r="AL653" s="639"/>
      <c r="AM653" s="639"/>
      <c r="AN653" s="639"/>
      <c r="AO653" s="639"/>
      <c r="AP653" s="639"/>
      <c r="AQ653" s="639"/>
      <c r="AR653" s="639"/>
      <c r="AS653" s="639"/>
      <c r="AT653" s="639"/>
      <c r="AU653" s="639"/>
      <c r="AV653" s="639"/>
    </row>
    <row r="654" spans="1:48" ht="24.75" customHeight="1">
      <c r="A654" s="359"/>
      <c r="B654" s="359"/>
      <c r="C654" s="359"/>
      <c r="D654" s="359"/>
      <c r="E654" s="359"/>
      <c r="F654" s="359"/>
      <c r="G654" s="359"/>
      <c r="H654" s="24"/>
      <c r="I654" s="98"/>
      <c r="J654" s="24"/>
      <c r="K654" s="24"/>
      <c r="L654" s="24"/>
      <c r="M654" s="24"/>
      <c r="N654" s="24"/>
      <c r="O654" s="24"/>
      <c r="P654" s="24"/>
      <c r="Q654" s="24"/>
      <c r="R654" s="24"/>
      <c r="S654" s="24"/>
      <c r="T654" s="24"/>
      <c r="U654" s="24"/>
      <c r="V654" s="24"/>
      <c r="W654" s="24"/>
      <c r="X654" s="24"/>
      <c r="Y654" s="24"/>
      <c r="Z654" s="24"/>
      <c r="AA654" s="24"/>
      <c r="AB654" s="24"/>
      <c r="AC654" s="24"/>
      <c r="AD654" s="639"/>
      <c r="AE654" s="639"/>
      <c r="AF654" s="639"/>
      <c r="AG654" s="639"/>
      <c r="AH654" s="639"/>
      <c r="AI654" s="639"/>
      <c r="AJ654" s="639"/>
      <c r="AK654" s="639"/>
      <c r="AL654" s="639"/>
      <c r="AM654" s="639"/>
      <c r="AN654" s="639"/>
      <c r="AO654" s="639"/>
      <c r="AP654" s="639"/>
      <c r="AQ654" s="639"/>
      <c r="AR654" s="639"/>
      <c r="AS654" s="639"/>
      <c r="AT654" s="639"/>
      <c r="AU654" s="639"/>
      <c r="AV654" s="639"/>
    </row>
    <row r="655" spans="1:48" ht="24.75" customHeight="1">
      <c r="A655" s="359"/>
      <c r="B655" s="359"/>
      <c r="C655" s="359"/>
      <c r="D655" s="359"/>
      <c r="E655" s="359"/>
      <c r="F655" s="359"/>
      <c r="G655" s="359"/>
      <c r="H655" s="24"/>
      <c r="I655" s="98"/>
      <c r="J655" s="24"/>
      <c r="K655" s="24"/>
      <c r="L655" s="24"/>
      <c r="M655" s="24"/>
      <c r="N655" s="24"/>
      <c r="O655" s="24"/>
      <c r="P655" s="24"/>
      <c r="Q655" s="24"/>
      <c r="R655" s="24"/>
      <c r="S655" s="24"/>
      <c r="T655" s="24"/>
      <c r="U655" s="24"/>
      <c r="V655" s="24"/>
      <c r="W655" s="24"/>
      <c r="X655" s="24"/>
      <c r="Y655" s="24"/>
      <c r="Z655" s="24"/>
      <c r="AA655" s="24"/>
      <c r="AB655" s="24"/>
      <c r="AC655" s="24"/>
      <c r="AD655" s="639"/>
      <c r="AE655" s="639"/>
      <c r="AF655" s="639"/>
      <c r="AG655" s="639"/>
      <c r="AH655" s="639"/>
      <c r="AI655" s="639"/>
      <c r="AJ655" s="639"/>
      <c r="AK655" s="639"/>
      <c r="AL655" s="639"/>
      <c r="AM655" s="639"/>
      <c r="AN655" s="639"/>
      <c r="AO655" s="639"/>
      <c r="AP655" s="639"/>
      <c r="AQ655" s="639"/>
      <c r="AR655" s="639"/>
      <c r="AS655" s="639"/>
      <c r="AT655" s="639"/>
      <c r="AU655" s="639"/>
      <c r="AV655" s="639"/>
    </row>
    <row r="656" spans="1:48" ht="24.75" customHeight="1">
      <c r="A656" s="359"/>
      <c r="B656" s="359"/>
      <c r="C656" s="359"/>
      <c r="D656" s="359"/>
      <c r="E656" s="359"/>
      <c r="F656" s="359"/>
      <c r="G656" s="359"/>
      <c r="H656" s="24"/>
      <c r="I656" s="98"/>
      <c r="J656" s="24"/>
      <c r="K656" s="24"/>
      <c r="L656" s="24"/>
      <c r="M656" s="24"/>
      <c r="N656" s="24"/>
      <c r="O656" s="24"/>
      <c r="P656" s="24"/>
      <c r="Q656" s="24"/>
      <c r="R656" s="24"/>
      <c r="S656" s="24"/>
      <c r="T656" s="24"/>
      <c r="U656" s="24"/>
      <c r="V656" s="24"/>
      <c r="W656" s="24"/>
      <c r="X656" s="24"/>
      <c r="Y656" s="24"/>
      <c r="Z656" s="24"/>
      <c r="AA656" s="24"/>
      <c r="AB656" s="24"/>
      <c r="AC656" s="24"/>
      <c r="AD656" s="639"/>
      <c r="AE656" s="639"/>
      <c r="AF656" s="639"/>
      <c r="AG656" s="639"/>
      <c r="AH656" s="639"/>
      <c r="AI656" s="639"/>
      <c r="AJ656" s="639"/>
      <c r="AK656" s="639"/>
      <c r="AL656" s="639"/>
      <c r="AM656" s="639"/>
      <c r="AN656" s="639"/>
      <c r="AO656" s="639"/>
      <c r="AP656" s="639"/>
      <c r="AQ656" s="639"/>
      <c r="AR656" s="639"/>
      <c r="AS656" s="639"/>
      <c r="AT656" s="639"/>
      <c r="AU656" s="639"/>
      <c r="AV656" s="639"/>
    </row>
    <row r="657" spans="1:48" ht="24.75" customHeight="1">
      <c r="A657" s="359"/>
      <c r="B657" s="359"/>
      <c r="C657" s="359"/>
      <c r="D657" s="359"/>
      <c r="E657" s="359"/>
      <c r="F657" s="359"/>
      <c r="G657" s="359"/>
      <c r="H657" s="24"/>
      <c r="I657" s="98"/>
      <c r="J657" s="24"/>
      <c r="K657" s="24"/>
      <c r="L657" s="24"/>
      <c r="M657" s="24"/>
      <c r="N657" s="24"/>
      <c r="O657" s="24"/>
      <c r="P657" s="24"/>
      <c r="Q657" s="24"/>
      <c r="R657" s="24"/>
      <c r="S657" s="24"/>
      <c r="T657" s="24"/>
      <c r="U657" s="24"/>
      <c r="V657" s="24"/>
      <c r="W657" s="24"/>
      <c r="X657" s="24"/>
      <c r="Y657" s="24"/>
      <c r="Z657" s="24"/>
      <c r="AA657" s="24"/>
      <c r="AB657" s="24"/>
      <c r="AC657" s="24"/>
      <c r="AD657" s="639"/>
      <c r="AE657" s="639"/>
      <c r="AF657" s="639"/>
      <c r="AG657" s="639"/>
      <c r="AH657" s="639"/>
      <c r="AI657" s="639"/>
      <c r="AJ657" s="639"/>
      <c r="AK657" s="639"/>
      <c r="AL657" s="639"/>
      <c r="AM657" s="639"/>
      <c r="AN657" s="639"/>
      <c r="AO657" s="639"/>
      <c r="AP657" s="639"/>
      <c r="AQ657" s="639"/>
      <c r="AR657" s="639"/>
      <c r="AS657" s="639"/>
      <c r="AT657" s="639"/>
      <c r="AU657" s="639"/>
      <c r="AV657" s="639"/>
    </row>
    <row r="658" spans="1:48" ht="24.75" customHeight="1">
      <c r="A658" s="359"/>
      <c r="B658" s="359"/>
      <c r="C658" s="359"/>
      <c r="D658" s="359"/>
      <c r="E658" s="359"/>
      <c r="F658" s="359"/>
      <c r="G658" s="359"/>
      <c r="H658" s="24"/>
      <c r="I658" s="98"/>
      <c r="J658" s="24"/>
      <c r="K658" s="24"/>
      <c r="L658" s="24"/>
      <c r="M658" s="24"/>
      <c r="N658" s="24"/>
      <c r="O658" s="24"/>
      <c r="P658" s="24"/>
      <c r="Q658" s="24"/>
      <c r="R658" s="24"/>
      <c r="S658" s="24"/>
      <c r="T658" s="24"/>
      <c r="U658" s="24"/>
      <c r="V658" s="24"/>
      <c r="W658" s="24"/>
      <c r="X658" s="24"/>
      <c r="Y658" s="24"/>
      <c r="Z658" s="24"/>
      <c r="AA658" s="24"/>
      <c r="AB658" s="24"/>
      <c r="AC658" s="24"/>
      <c r="AD658" s="639"/>
      <c r="AE658" s="639"/>
      <c r="AF658" s="639"/>
      <c r="AG658" s="639"/>
      <c r="AH658" s="639"/>
      <c r="AI658" s="639"/>
      <c r="AJ658" s="639"/>
      <c r="AK658" s="639"/>
      <c r="AL658" s="639"/>
      <c r="AM658" s="639"/>
      <c r="AN658" s="639"/>
      <c r="AO658" s="639"/>
      <c r="AP658" s="639"/>
      <c r="AQ658" s="639"/>
      <c r="AR658" s="639"/>
      <c r="AS658" s="639"/>
      <c r="AT658" s="639"/>
      <c r="AU658" s="639"/>
      <c r="AV658" s="639"/>
    </row>
    <row r="659" spans="1:48" ht="24.75" customHeight="1">
      <c r="A659" s="359"/>
      <c r="B659" s="359"/>
      <c r="C659" s="359"/>
      <c r="D659" s="359"/>
      <c r="E659" s="359"/>
      <c r="F659" s="359"/>
      <c r="G659" s="359"/>
      <c r="H659" s="24"/>
      <c r="I659" s="98"/>
      <c r="J659" s="24"/>
      <c r="K659" s="24"/>
      <c r="L659" s="24"/>
      <c r="M659" s="24"/>
      <c r="N659" s="24"/>
      <c r="O659" s="24"/>
      <c r="P659" s="24"/>
      <c r="Q659" s="24"/>
      <c r="R659" s="24"/>
      <c r="S659" s="24"/>
      <c r="T659" s="24"/>
      <c r="U659" s="24"/>
      <c r="V659" s="24"/>
      <c r="W659" s="24"/>
      <c r="X659" s="24"/>
      <c r="Y659" s="24"/>
      <c r="Z659" s="24"/>
      <c r="AA659" s="24"/>
      <c r="AB659" s="24"/>
      <c r="AC659" s="24"/>
      <c r="AD659" s="639"/>
      <c r="AE659" s="639"/>
      <c r="AF659" s="639"/>
      <c r="AG659" s="639"/>
      <c r="AH659" s="639"/>
      <c r="AI659" s="639"/>
      <c r="AJ659" s="639"/>
      <c r="AK659" s="639"/>
      <c r="AL659" s="639"/>
      <c r="AM659" s="639"/>
      <c r="AN659" s="639"/>
      <c r="AO659" s="639"/>
      <c r="AP659" s="639"/>
      <c r="AQ659" s="639"/>
      <c r="AR659" s="639"/>
      <c r="AS659" s="639"/>
      <c r="AT659" s="639"/>
      <c r="AU659" s="639"/>
      <c r="AV659" s="639"/>
    </row>
    <row r="660" spans="1:48" ht="24.75" customHeight="1">
      <c r="A660" s="359"/>
      <c r="B660" s="359"/>
      <c r="C660" s="359"/>
      <c r="D660" s="359"/>
      <c r="E660" s="359"/>
      <c r="F660" s="359"/>
      <c r="G660" s="359"/>
      <c r="H660" s="24"/>
      <c r="I660" s="98"/>
      <c r="J660" s="24"/>
      <c r="K660" s="24"/>
      <c r="L660" s="24"/>
      <c r="M660" s="24"/>
      <c r="N660" s="24"/>
      <c r="O660" s="24"/>
      <c r="P660" s="24"/>
      <c r="Q660" s="24"/>
      <c r="R660" s="24"/>
      <c r="S660" s="24"/>
      <c r="T660" s="24"/>
      <c r="U660" s="24"/>
      <c r="V660" s="24"/>
      <c r="W660" s="24"/>
      <c r="X660" s="24"/>
      <c r="Y660" s="24"/>
      <c r="Z660" s="24"/>
      <c r="AA660" s="24"/>
      <c r="AB660" s="24"/>
      <c r="AC660" s="24"/>
      <c r="AD660" s="639"/>
      <c r="AE660" s="639"/>
      <c r="AF660" s="639"/>
      <c r="AG660" s="639"/>
      <c r="AH660" s="639"/>
      <c r="AI660" s="639"/>
      <c r="AJ660" s="639"/>
      <c r="AK660" s="639"/>
      <c r="AL660" s="639"/>
      <c r="AM660" s="639"/>
      <c r="AN660" s="639"/>
      <c r="AO660" s="639"/>
      <c r="AP660" s="639"/>
      <c r="AQ660" s="639"/>
      <c r="AR660" s="639"/>
      <c r="AS660" s="639"/>
      <c r="AT660" s="639"/>
      <c r="AU660" s="639"/>
      <c r="AV660" s="639"/>
    </row>
    <row r="661" spans="1:48" ht="24.75" customHeight="1">
      <c r="A661" s="359"/>
      <c r="B661" s="359"/>
      <c r="C661" s="359"/>
      <c r="D661" s="359"/>
      <c r="E661" s="359"/>
      <c r="F661" s="359"/>
      <c r="G661" s="359"/>
      <c r="H661" s="24"/>
      <c r="I661" s="98"/>
      <c r="J661" s="24"/>
      <c r="K661" s="24"/>
      <c r="L661" s="24"/>
      <c r="M661" s="24"/>
      <c r="N661" s="24"/>
      <c r="O661" s="24"/>
      <c r="P661" s="24"/>
      <c r="Q661" s="24"/>
      <c r="R661" s="24"/>
      <c r="S661" s="24"/>
      <c r="T661" s="24"/>
      <c r="U661" s="24"/>
      <c r="V661" s="24"/>
      <c r="W661" s="24"/>
      <c r="X661" s="24"/>
      <c r="Y661" s="24"/>
      <c r="Z661" s="24"/>
      <c r="AA661" s="24"/>
      <c r="AB661" s="24"/>
      <c r="AC661" s="24"/>
      <c r="AD661" s="639"/>
      <c r="AE661" s="639"/>
      <c r="AF661" s="639"/>
      <c r="AG661" s="639"/>
      <c r="AH661" s="639"/>
      <c r="AI661" s="639"/>
      <c r="AJ661" s="639"/>
      <c r="AK661" s="639"/>
      <c r="AL661" s="639"/>
      <c r="AM661" s="639"/>
      <c r="AN661" s="639"/>
      <c r="AO661" s="639"/>
      <c r="AP661" s="639"/>
      <c r="AQ661" s="639"/>
      <c r="AR661" s="639"/>
      <c r="AS661" s="639"/>
      <c r="AT661" s="639"/>
      <c r="AU661" s="639"/>
      <c r="AV661" s="639"/>
    </row>
    <row r="662" spans="1:48" ht="24.75" customHeight="1">
      <c r="A662" s="359"/>
      <c r="B662" s="359"/>
      <c r="C662" s="359"/>
      <c r="D662" s="359"/>
      <c r="E662" s="359"/>
      <c r="F662" s="359"/>
      <c r="G662" s="359"/>
      <c r="H662" s="24"/>
      <c r="I662" s="98"/>
      <c r="J662" s="24"/>
      <c r="K662" s="24"/>
      <c r="L662" s="24"/>
      <c r="M662" s="24"/>
      <c r="N662" s="24"/>
      <c r="O662" s="24"/>
      <c r="P662" s="24"/>
      <c r="Q662" s="24"/>
      <c r="R662" s="24"/>
      <c r="S662" s="24"/>
      <c r="T662" s="24"/>
      <c r="U662" s="24"/>
      <c r="V662" s="24"/>
      <c r="W662" s="24"/>
      <c r="X662" s="24"/>
      <c r="Y662" s="24"/>
      <c r="Z662" s="24"/>
      <c r="AA662" s="24"/>
      <c r="AB662" s="24"/>
      <c r="AC662" s="24"/>
      <c r="AD662" s="639"/>
      <c r="AE662" s="639"/>
      <c r="AF662" s="639"/>
      <c r="AG662" s="639"/>
      <c r="AH662" s="639"/>
      <c r="AI662" s="639"/>
      <c r="AJ662" s="639"/>
      <c r="AK662" s="639"/>
      <c r="AL662" s="639"/>
      <c r="AM662" s="639"/>
      <c r="AN662" s="639"/>
      <c r="AO662" s="639"/>
      <c r="AP662" s="639"/>
      <c r="AQ662" s="639"/>
      <c r="AR662" s="639"/>
      <c r="AS662" s="639"/>
      <c r="AT662" s="639"/>
      <c r="AU662" s="639"/>
      <c r="AV662" s="639"/>
    </row>
    <row r="663" spans="1:48" ht="24.75" customHeight="1">
      <c r="A663" s="359"/>
      <c r="B663" s="359"/>
      <c r="C663" s="359"/>
      <c r="D663" s="359"/>
      <c r="E663" s="359"/>
      <c r="F663" s="359"/>
      <c r="G663" s="359"/>
      <c r="H663" s="24"/>
      <c r="I663" s="98"/>
      <c r="J663" s="24"/>
      <c r="K663" s="24"/>
      <c r="L663" s="24"/>
      <c r="M663" s="24"/>
      <c r="N663" s="24"/>
      <c r="O663" s="24"/>
      <c r="P663" s="24"/>
      <c r="Q663" s="24"/>
      <c r="R663" s="24"/>
      <c r="S663" s="24"/>
      <c r="T663" s="24"/>
      <c r="U663" s="24"/>
      <c r="V663" s="24"/>
      <c r="W663" s="24"/>
      <c r="X663" s="24"/>
      <c r="Y663" s="24"/>
      <c r="Z663" s="24"/>
      <c r="AA663" s="24"/>
      <c r="AB663" s="24"/>
      <c r="AC663" s="24"/>
      <c r="AD663" s="639"/>
      <c r="AE663" s="639"/>
      <c r="AF663" s="639"/>
      <c r="AG663" s="639"/>
      <c r="AH663" s="639"/>
      <c r="AI663" s="639"/>
      <c r="AJ663" s="639"/>
      <c r="AK663" s="639"/>
      <c r="AL663" s="639"/>
      <c r="AM663" s="639"/>
      <c r="AN663" s="639"/>
      <c r="AO663" s="639"/>
      <c r="AP663" s="639"/>
      <c r="AQ663" s="639"/>
      <c r="AR663" s="639"/>
      <c r="AS663" s="639"/>
      <c r="AT663" s="639"/>
      <c r="AU663" s="639"/>
      <c r="AV663" s="639"/>
    </row>
    <row r="664" spans="1:48" ht="24.75" customHeight="1">
      <c r="A664" s="359"/>
      <c r="B664" s="359"/>
      <c r="C664" s="359"/>
      <c r="D664" s="359"/>
      <c r="E664" s="359"/>
      <c r="F664" s="359"/>
      <c r="G664" s="359"/>
      <c r="H664" s="24"/>
      <c r="I664" s="98"/>
      <c r="J664" s="24"/>
      <c r="K664" s="24"/>
      <c r="L664" s="24"/>
      <c r="M664" s="24"/>
      <c r="N664" s="24"/>
      <c r="O664" s="24"/>
      <c r="P664" s="24"/>
      <c r="Q664" s="24"/>
      <c r="R664" s="24"/>
      <c r="S664" s="24"/>
      <c r="T664" s="24"/>
      <c r="U664" s="24"/>
      <c r="V664" s="24"/>
      <c r="W664" s="24"/>
      <c r="X664" s="24"/>
      <c r="Y664" s="24"/>
      <c r="Z664" s="24"/>
      <c r="AA664" s="24"/>
      <c r="AB664" s="24"/>
      <c r="AC664" s="24"/>
      <c r="AD664" s="639"/>
      <c r="AE664" s="639"/>
      <c r="AF664" s="639"/>
      <c r="AG664" s="639"/>
      <c r="AH664" s="639"/>
      <c r="AI664" s="639"/>
      <c r="AJ664" s="639"/>
      <c r="AK664" s="639"/>
      <c r="AL664" s="639"/>
      <c r="AM664" s="639"/>
      <c r="AN664" s="639"/>
      <c r="AO664" s="639"/>
      <c r="AP664" s="639"/>
      <c r="AQ664" s="639"/>
      <c r="AR664" s="639"/>
      <c r="AS664" s="639"/>
      <c r="AT664" s="639"/>
      <c r="AU664" s="639"/>
      <c r="AV664" s="639"/>
    </row>
    <row r="665" spans="1:48" ht="24.75" customHeight="1">
      <c r="A665" s="359"/>
      <c r="B665" s="359"/>
      <c r="C665" s="359"/>
      <c r="D665" s="359"/>
      <c r="E665" s="359"/>
      <c r="F665" s="359"/>
      <c r="G665" s="359"/>
      <c r="H665" s="24"/>
      <c r="I665" s="98"/>
      <c r="J665" s="24"/>
      <c r="K665" s="24"/>
      <c r="L665" s="24"/>
      <c r="M665" s="24"/>
      <c r="N665" s="24"/>
      <c r="O665" s="24"/>
      <c r="P665" s="24"/>
      <c r="Q665" s="24"/>
      <c r="R665" s="24"/>
      <c r="S665" s="24"/>
      <c r="T665" s="24"/>
      <c r="U665" s="24"/>
      <c r="V665" s="24"/>
      <c r="W665" s="24"/>
      <c r="X665" s="24"/>
      <c r="Y665" s="24"/>
      <c r="Z665" s="24"/>
      <c r="AA665" s="24"/>
      <c r="AB665" s="24"/>
      <c r="AC665" s="24"/>
      <c r="AD665" s="639"/>
      <c r="AE665" s="639"/>
      <c r="AF665" s="639"/>
      <c r="AG665" s="639"/>
      <c r="AH665" s="639"/>
      <c r="AI665" s="639"/>
      <c r="AJ665" s="639"/>
      <c r="AK665" s="639"/>
      <c r="AL665" s="639"/>
      <c r="AM665" s="639"/>
      <c r="AN665" s="639"/>
      <c r="AO665" s="639"/>
      <c r="AP665" s="639"/>
      <c r="AQ665" s="639"/>
      <c r="AR665" s="639"/>
      <c r="AS665" s="639"/>
      <c r="AT665" s="639"/>
      <c r="AU665" s="639"/>
      <c r="AV665" s="639"/>
    </row>
    <row r="666" spans="1:48" ht="24.75" customHeight="1">
      <c r="A666" s="359"/>
      <c r="B666" s="359"/>
      <c r="C666" s="359"/>
      <c r="D666" s="359"/>
      <c r="E666" s="359"/>
      <c r="F666" s="359"/>
      <c r="G666" s="359"/>
      <c r="H666" s="24"/>
      <c r="I666" s="98"/>
      <c r="J666" s="24"/>
      <c r="K666" s="24"/>
      <c r="L666" s="24"/>
      <c r="M666" s="24"/>
      <c r="N666" s="24"/>
      <c r="O666" s="24"/>
      <c r="P666" s="24"/>
      <c r="Q666" s="24"/>
      <c r="R666" s="24"/>
      <c r="S666" s="24"/>
      <c r="T666" s="24"/>
      <c r="U666" s="24"/>
      <c r="V666" s="24"/>
      <c r="W666" s="24"/>
      <c r="X666" s="24"/>
      <c r="Y666" s="24"/>
      <c r="Z666" s="24"/>
      <c r="AA666" s="24"/>
      <c r="AB666" s="24"/>
      <c r="AC666" s="24"/>
      <c r="AD666" s="639"/>
      <c r="AE666" s="639"/>
      <c r="AF666" s="639"/>
      <c r="AG666" s="639"/>
      <c r="AH666" s="639"/>
      <c r="AI666" s="639"/>
      <c r="AJ666" s="639"/>
      <c r="AK666" s="639"/>
      <c r="AL666" s="639"/>
      <c r="AM666" s="639"/>
      <c r="AN666" s="639"/>
      <c r="AO666" s="639"/>
      <c r="AP666" s="639"/>
      <c r="AQ666" s="639"/>
      <c r="AR666" s="639"/>
      <c r="AS666" s="639"/>
      <c r="AT666" s="639"/>
      <c r="AU666" s="639"/>
      <c r="AV666" s="639"/>
    </row>
    <row r="667" spans="1:48" ht="24.75" customHeight="1">
      <c r="A667" s="359"/>
      <c r="B667" s="359"/>
      <c r="C667" s="359"/>
      <c r="D667" s="359"/>
      <c r="E667" s="359"/>
      <c r="F667" s="359"/>
      <c r="G667" s="359"/>
      <c r="H667" s="24"/>
      <c r="I667" s="98"/>
      <c r="J667" s="24"/>
      <c r="K667" s="24"/>
      <c r="L667" s="24"/>
      <c r="M667" s="24"/>
      <c r="N667" s="24"/>
      <c r="O667" s="24"/>
      <c r="P667" s="24"/>
      <c r="Q667" s="24"/>
      <c r="R667" s="24"/>
      <c r="S667" s="24"/>
      <c r="T667" s="24"/>
      <c r="U667" s="24"/>
      <c r="V667" s="24"/>
      <c r="W667" s="24"/>
      <c r="X667" s="24"/>
      <c r="Y667" s="24"/>
      <c r="Z667" s="24"/>
      <c r="AA667" s="24"/>
      <c r="AB667" s="24"/>
      <c r="AC667" s="24"/>
      <c r="AD667" s="639"/>
      <c r="AE667" s="639"/>
      <c r="AF667" s="639"/>
      <c r="AG667" s="639"/>
      <c r="AH667" s="639"/>
      <c r="AI667" s="639"/>
      <c r="AJ667" s="639"/>
      <c r="AK667" s="639"/>
      <c r="AL667" s="639"/>
      <c r="AM667" s="639"/>
      <c r="AN667" s="639"/>
      <c r="AO667" s="639"/>
      <c r="AP667" s="639"/>
      <c r="AQ667" s="639"/>
      <c r="AR667" s="639"/>
      <c r="AS667" s="639"/>
      <c r="AT667" s="639"/>
      <c r="AU667" s="639"/>
      <c r="AV667" s="639"/>
    </row>
    <row r="668" spans="1:48" ht="24.75" customHeight="1">
      <c r="A668" s="359"/>
      <c r="B668" s="359"/>
      <c r="C668" s="359"/>
      <c r="D668" s="359"/>
      <c r="E668" s="359"/>
      <c r="F668" s="359"/>
      <c r="G668" s="359"/>
      <c r="H668" s="24"/>
      <c r="I668" s="98"/>
      <c r="J668" s="24"/>
      <c r="K668" s="24"/>
      <c r="L668" s="24"/>
      <c r="M668" s="24"/>
      <c r="N668" s="24"/>
      <c r="O668" s="24"/>
      <c r="P668" s="24"/>
      <c r="Q668" s="24"/>
      <c r="R668" s="24"/>
      <c r="S668" s="24"/>
      <c r="T668" s="24"/>
      <c r="U668" s="24"/>
      <c r="V668" s="24"/>
      <c r="W668" s="24"/>
      <c r="X668" s="24"/>
      <c r="Y668" s="24"/>
      <c r="Z668" s="24"/>
      <c r="AA668" s="24"/>
      <c r="AB668" s="24"/>
      <c r="AC668" s="24"/>
      <c r="AD668" s="639"/>
      <c r="AE668" s="639"/>
      <c r="AF668" s="639"/>
      <c r="AG668" s="639"/>
      <c r="AH668" s="639"/>
      <c r="AI668" s="639"/>
      <c r="AJ668" s="639"/>
      <c r="AK668" s="639"/>
      <c r="AL668" s="639"/>
      <c r="AM668" s="639"/>
      <c r="AN668" s="639"/>
      <c r="AO668" s="639"/>
      <c r="AP668" s="639"/>
      <c r="AQ668" s="639"/>
      <c r="AR668" s="639"/>
      <c r="AS668" s="639"/>
      <c r="AT668" s="639"/>
      <c r="AU668" s="639"/>
      <c r="AV668" s="639"/>
    </row>
    <row r="669" spans="1:48" ht="24.75" customHeight="1">
      <c r="A669" s="359"/>
      <c r="B669" s="359"/>
      <c r="C669" s="359"/>
      <c r="D669" s="359"/>
      <c r="E669" s="359"/>
      <c r="F669" s="359"/>
      <c r="G669" s="359"/>
      <c r="H669" s="24"/>
      <c r="I669" s="98"/>
      <c r="J669" s="24"/>
      <c r="K669" s="24"/>
      <c r="L669" s="24"/>
      <c r="M669" s="24"/>
      <c r="N669" s="24"/>
      <c r="O669" s="24"/>
      <c r="P669" s="24"/>
      <c r="Q669" s="24"/>
      <c r="R669" s="24"/>
      <c r="S669" s="24"/>
      <c r="T669" s="24"/>
      <c r="U669" s="24"/>
      <c r="V669" s="24"/>
      <c r="W669" s="24"/>
      <c r="X669" s="24"/>
      <c r="Y669" s="24"/>
      <c r="Z669" s="24"/>
      <c r="AA669" s="24"/>
      <c r="AB669" s="24"/>
      <c r="AC669" s="24"/>
      <c r="AD669" s="639"/>
      <c r="AE669" s="639"/>
      <c r="AF669" s="639"/>
      <c r="AG669" s="639"/>
      <c r="AH669" s="639"/>
      <c r="AI669" s="639"/>
      <c r="AJ669" s="639"/>
      <c r="AK669" s="639"/>
      <c r="AL669" s="639"/>
      <c r="AM669" s="639"/>
      <c r="AN669" s="639"/>
      <c r="AO669" s="639"/>
      <c r="AP669" s="639"/>
      <c r="AQ669" s="639"/>
      <c r="AR669" s="639"/>
      <c r="AS669" s="639"/>
      <c r="AT669" s="639"/>
      <c r="AU669" s="639"/>
      <c r="AV669" s="639"/>
    </row>
    <row r="670" spans="1:48" ht="24.75" customHeight="1">
      <c r="A670" s="359"/>
      <c r="B670" s="359"/>
      <c r="C670" s="359"/>
      <c r="D670" s="359"/>
      <c r="E670" s="359"/>
      <c r="F670" s="359"/>
      <c r="G670" s="359"/>
      <c r="H670" s="24"/>
      <c r="I670" s="98"/>
      <c r="J670" s="24"/>
      <c r="K670" s="24"/>
      <c r="L670" s="24"/>
      <c r="M670" s="24"/>
      <c r="N670" s="24"/>
      <c r="O670" s="24"/>
      <c r="P670" s="24"/>
      <c r="Q670" s="24"/>
      <c r="R670" s="24"/>
      <c r="S670" s="24"/>
      <c r="T670" s="24"/>
      <c r="U670" s="24"/>
      <c r="V670" s="24"/>
      <c r="W670" s="24"/>
      <c r="X670" s="24"/>
      <c r="Y670" s="24"/>
      <c r="Z670" s="24"/>
      <c r="AA670" s="24"/>
      <c r="AB670" s="24"/>
      <c r="AC670" s="24"/>
      <c r="AD670" s="639"/>
      <c r="AE670" s="639"/>
      <c r="AF670" s="639"/>
      <c r="AG670" s="639"/>
      <c r="AH670" s="639"/>
      <c r="AI670" s="639"/>
      <c r="AJ670" s="639"/>
      <c r="AK670" s="639"/>
      <c r="AL670" s="639"/>
      <c r="AM670" s="639"/>
      <c r="AN670" s="639"/>
      <c r="AO670" s="639"/>
      <c r="AP670" s="639"/>
      <c r="AQ670" s="639"/>
      <c r="AR670" s="639"/>
      <c r="AS670" s="639"/>
      <c r="AT670" s="639"/>
      <c r="AU670" s="639"/>
      <c r="AV670" s="639"/>
    </row>
    <row r="671" spans="1:48" ht="24.75" customHeight="1">
      <c r="A671" s="359"/>
      <c r="B671" s="359"/>
      <c r="C671" s="359"/>
      <c r="D671" s="359"/>
      <c r="E671" s="359"/>
      <c r="F671" s="359"/>
      <c r="G671" s="359"/>
      <c r="H671" s="24"/>
      <c r="I671" s="98"/>
      <c r="J671" s="24"/>
      <c r="K671" s="24"/>
      <c r="L671" s="24"/>
      <c r="M671" s="24"/>
      <c r="N671" s="24"/>
      <c r="O671" s="24"/>
      <c r="P671" s="24"/>
      <c r="Q671" s="24"/>
      <c r="R671" s="24"/>
      <c r="S671" s="24"/>
      <c r="T671" s="24"/>
      <c r="U671" s="24"/>
      <c r="V671" s="24"/>
      <c r="W671" s="24"/>
      <c r="X671" s="24"/>
      <c r="Y671" s="24"/>
      <c r="Z671" s="24"/>
      <c r="AA671" s="24"/>
      <c r="AB671" s="24"/>
      <c r="AC671" s="24"/>
      <c r="AD671" s="639"/>
      <c r="AE671" s="639"/>
      <c r="AF671" s="639"/>
      <c r="AG671" s="639"/>
      <c r="AH671" s="639"/>
      <c r="AI671" s="639"/>
      <c r="AJ671" s="639"/>
      <c r="AK671" s="639"/>
      <c r="AL671" s="639"/>
      <c r="AM671" s="639"/>
      <c r="AN671" s="639"/>
      <c r="AO671" s="639"/>
      <c r="AP671" s="639"/>
      <c r="AQ671" s="639"/>
      <c r="AR671" s="639"/>
      <c r="AS671" s="639"/>
      <c r="AT671" s="639"/>
      <c r="AU671" s="639"/>
      <c r="AV671" s="639"/>
    </row>
    <row r="672" spans="1:48" ht="24.75" customHeight="1">
      <c r="A672" s="359"/>
      <c r="B672" s="359"/>
      <c r="C672" s="359"/>
      <c r="D672" s="359"/>
      <c r="E672" s="359"/>
      <c r="F672" s="359"/>
      <c r="G672" s="359"/>
      <c r="H672" s="24"/>
      <c r="I672" s="98"/>
      <c r="J672" s="24"/>
      <c r="K672" s="24"/>
      <c r="L672" s="24"/>
      <c r="M672" s="24"/>
      <c r="N672" s="24"/>
      <c r="O672" s="24"/>
      <c r="P672" s="24"/>
      <c r="Q672" s="24"/>
      <c r="R672" s="24"/>
      <c r="S672" s="24"/>
      <c r="T672" s="24"/>
      <c r="U672" s="24"/>
      <c r="V672" s="24"/>
      <c r="W672" s="24"/>
      <c r="X672" s="24"/>
      <c r="Y672" s="24"/>
      <c r="Z672" s="24"/>
      <c r="AA672" s="24"/>
      <c r="AB672" s="24"/>
      <c r="AC672" s="24"/>
      <c r="AD672" s="639"/>
      <c r="AE672" s="639"/>
      <c r="AF672" s="639"/>
      <c r="AG672" s="639"/>
      <c r="AH672" s="639"/>
      <c r="AI672" s="639"/>
      <c r="AJ672" s="639"/>
      <c r="AK672" s="639"/>
      <c r="AL672" s="639"/>
      <c r="AM672" s="639"/>
      <c r="AN672" s="639"/>
      <c r="AO672" s="639"/>
      <c r="AP672" s="639"/>
      <c r="AQ672" s="639"/>
      <c r="AR672" s="639"/>
      <c r="AS672" s="639"/>
      <c r="AT672" s="639"/>
      <c r="AU672" s="639"/>
      <c r="AV672" s="639"/>
    </row>
    <row r="673" spans="1:48" ht="24.75" customHeight="1">
      <c r="A673" s="359"/>
      <c r="B673" s="359"/>
      <c r="C673" s="359"/>
      <c r="D673" s="359"/>
      <c r="E673" s="359"/>
      <c r="F673" s="359"/>
      <c r="G673" s="359"/>
      <c r="H673" s="24"/>
      <c r="I673" s="98"/>
      <c r="J673" s="24"/>
      <c r="K673" s="24"/>
      <c r="L673" s="24"/>
      <c r="M673" s="24"/>
      <c r="N673" s="24"/>
      <c r="O673" s="24"/>
      <c r="P673" s="24"/>
      <c r="Q673" s="24"/>
      <c r="R673" s="24"/>
      <c r="S673" s="24"/>
      <c r="T673" s="24"/>
      <c r="U673" s="24"/>
      <c r="V673" s="24"/>
      <c r="W673" s="24"/>
      <c r="X673" s="24"/>
      <c r="Y673" s="24"/>
      <c r="Z673" s="24"/>
      <c r="AA673" s="24"/>
      <c r="AB673" s="24"/>
      <c r="AC673" s="24"/>
      <c r="AD673" s="639"/>
      <c r="AE673" s="639"/>
      <c r="AF673" s="639"/>
      <c r="AG673" s="639"/>
      <c r="AH673" s="639"/>
      <c r="AI673" s="639"/>
      <c r="AJ673" s="639"/>
      <c r="AK673" s="639"/>
      <c r="AL673" s="639"/>
      <c r="AM673" s="639"/>
      <c r="AN673" s="639"/>
      <c r="AO673" s="639"/>
      <c r="AP673" s="639"/>
      <c r="AQ673" s="639"/>
      <c r="AR673" s="639"/>
      <c r="AS673" s="639"/>
      <c r="AT673" s="639"/>
      <c r="AU673" s="639"/>
      <c r="AV673" s="639"/>
    </row>
    <row r="674" spans="1:48" ht="24.75" customHeight="1">
      <c r="A674" s="359"/>
      <c r="B674" s="359"/>
      <c r="C674" s="359"/>
      <c r="D674" s="359"/>
      <c r="E674" s="359"/>
      <c r="F674" s="359"/>
      <c r="G674" s="359"/>
      <c r="H674" s="24"/>
      <c r="I674" s="98"/>
      <c r="J674" s="24"/>
      <c r="K674" s="24"/>
      <c r="L674" s="24"/>
      <c r="M674" s="24"/>
      <c r="N674" s="24"/>
      <c r="O674" s="24"/>
      <c r="P674" s="24"/>
      <c r="Q674" s="24"/>
      <c r="R674" s="24"/>
      <c r="S674" s="24"/>
      <c r="T674" s="24"/>
      <c r="U674" s="24"/>
      <c r="V674" s="24"/>
      <c r="W674" s="24"/>
      <c r="X674" s="24"/>
      <c r="Y674" s="24"/>
      <c r="Z674" s="24"/>
      <c r="AA674" s="24"/>
      <c r="AB674" s="24"/>
      <c r="AC674" s="24"/>
      <c r="AD674" s="639"/>
      <c r="AE674" s="639"/>
      <c r="AF674" s="639"/>
      <c r="AG674" s="639"/>
      <c r="AH674" s="639"/>
      <c r="AI674" s="639"/>
      <c r="AJ674" s="639"/>
      <c r="AK674" s="639"/>
      <c r="AL674" s="639"/>
      <c r="AM674" s="639"/>
      <c r="AN674" s="639"/>
      <c r="AO674" s="639"/>
      <c r="AP674" s="639"/>
      <c r="AQ674" s="639"/>
      <c r="AR674" s="639"/>
      <c r="AS674" s="639"/>
      <c r="AT674" s="639"/>
      <c r="AU674" s="639"/>
      <c r="AV674" s="639"/>
    </row>
    <row r="675" spans="1:48" ht="24.75" customHeight="1">
      <c r="A675" s="359"/>
      <c r="B675" s="359"/>
      <c r="C675" s="359"/>
      <c r="D675" s="359"/>
      <c r="E675" s="359"/>
      <c r="F675" s="359"/>
      <c r="G675" s="359"/>
      <c r="H675" s="24"/>
      <c r="I675" s="98"/>
      <c r="J675" s="24"/>
      <c r="K675" s="24"/>
      <c r="L675" s="24"/>
      <c r="M675" s="24"/>
      <c r="N675" s="24"/>
      <c r="O675" s="24"/>
      <c r="P675" s="24"/>
      <c r="Q675" s="24"/>
      <c r="R675" s="24"/>
      <c r="S675" s="24"/>
      <c r="T675" s="24"/>
      <c r="U675" s="24"/>
      <c r="V675" s="24"/>
      <c r="W675" s="24"/>
      <c r="X675" s="24"/>
      <c r="Y675" s="24"/>
      <c r="Z675" s="24"/>
      <c r="AA675" s="24"/>
      <c r="AB675" s="24"/>
      <c r="AC675" s="24"/>
      <c r="AD675" s="639"/>
      <c r="AE675" s="639"/>
      <c r="AF675" s="639"/>
      <c r="AG675" s="639"/>
      <c r="AH675" s="639"/>
      <c r="AI675" s="639"/>
      <c r="AJ675" s="639"/>
      <c r="AK675" s="639"/>
      <c r="AL675" s="639"/>
      <c r="AM675" s="639"/>
      <c r="AN675" s="639"/>
      <c r="AO675" s="639"/>
      <c r="AP675" s="639"/>
      <c r="AQ675" s="639"/>
      <c r="AR675" s="639"/>
      <c r="AS675" s="639"/>
      <c r="AT675" s="639"/>
      <c r="AU675" s="639"/>
      <c r="AV675" s="639"/>
    </row>
    <row r="676" spans="1:48" ht="24.75" customHeight="1">
      <c r="A676" s="359"/>
      <c r="B676" s="359"/>
      <c r="C676" s="359"/>
      <c r="D676" s="359"/>
      <c r="E676" s="359"/>
      <c r="F676" s="359"/>
      <c r="G676" s="359"/>
      <c r="H676" s="24"/>
      <c r="I676" s="98"/>
      <c r="J676" s="24"/>
      <c r="K676" s="24"/>
      <c r="L676" s="24"/>
      <c r="M676" s="24"/>
      <c r="N676" s="24"/>
      <c r="O676" s="24"/>
      <c r="P676" s="24"/>
      <c r="Q676" s="24"/>
      <c r="R676" s="24"/>
      <c r="S676" s="24"/>
      <c r="T676" s="24"/>
      <c r="U676" s="24"/>
      <c r="V676" s="24"/>
      <c r="W676" s="24"/>
      <c r="X676" s="24"/>
      <c r="Y676" s="24"/>
      <c r="Z676" s="24"/>
      <c r="AA676" s="24"/>
      <c r="AB676" s="24"/>
      <c r="AC676" s="24"/>
      <c r="AD676" s="639"/>
      <c r="AE676" s="639"/>
      <c r="AF676" s="639"/>
      <c r="AG676" s="639"/>
      <c r="AH676" s="639"/>
      <c r="AI676" s="639"/>
      <c r="AJ676" s="639"/>
      <c r="AK676" s="639"/>
      <c r="AL676" s="639"/>
      <c r="AM676" s="639"/>
      <c r="AN676" s="639"/>
      <c r="AO676" s="639"/>
      <c r="AP676" s="639"/>
      <c r="AQ676" s="639"/>
      <c r="AR676" s="639"/>
      <c r="AS676" s="639"/>
      <c r="AT676" s="639"/>
      <c r="AU676" s="639"/>
      <c r="AV676" s="639"/>
    </row>
    <row r="677" spans="1:48" ht="24.75" customHeight="1">
      <c r="A677" s="359"/>
      <c r="B677" s="359"/>
      <c r="C677" s="359"/>
      <c r="D677" s="359"/>
      <c r="E677" s="359"/>
      <c r="F677" s="359"/>
      <c r="G677" s="359"/>
      <c r="H677" s="24"/>
      <c r="I677" s="98"/>
      <c r="J677" s="24"/>
      <c r="K677" s="24"/>
      <c r="L677" s="24"/>
      <c r="M677" s="24"/>
      <c r="N677" s="24"/>
      <c r="O677" s="24"/>
      <c r="P677" s="24"/>
      <c r="Q677" s="24"/>
      <c r="R677" s="24"/>
      <c r="S677" s="24"/>
      <c r="T677" s="24"/>
      <c r="U677" s="24"/>
      <c r="V677" s="24"/>
      <c r="W677" s="24"/>
      <c r="X677" s="24"/>
      <c r="Y677" s="24"/>
      <c r="Z677" s="24"/>
      <c r="AA677" s="24"/>
      <c r="AB677" s="24"/>
      <c r="AC677" s="24"/>
      <c r="AD677" s="639"/>
      <c r="AE677" s="639"/>
      <c r="AF677" s="639"/>
      <c r="AG677" s="639"/>
      <c r="AH677" s="639"/>
      <c r="AI677" s="639"/>
      <c r="AJ677" s="639"/>
      <c r="AK677" s="639"/>
      <c r="AL677" s="639"/>
      <c r="AM677" s="639"/>
      <c r="AN677" s="639"/>
      <c r="AO677" s="639"/>
      <c r="AP677" s="639"/>
      <c r="AQ677" s="639"/>
      <c r="AR677" s="639"/>
      <c r="AS677" s="639"/>
      <c r="AT677" s="639"/>
      <c r="AU677" s="639"/>
      <c r="AV677" s="639"/>
    </row>
    <row r="678" spans="1:48" ht="24.75" customHeight="1">
      <c r="A678" s="359"/>
      <c r="B678" s="359"/>
      <c r="C678" s="359"/>
      <c r="D678" s="359"/>
      <c r="E678" s="359"/>
      <c r="F678" s="359"/>
      <c r="G678" s="359"/>
      <c r="H678" s="24"/>
      <c r="I678" s="98"/>
      <c r="J678" s="24"/>
      <c r="K678" s="24"/>
      <c r="L678" s="24"/>
      <c r="M678" s="24"/>
      <c r="N678" s="24"/>
      <c r="O678" s="24"/>
      <c r="P678" s="24"/>
      <c r="Q678" s="24"/>
      <c r="R678" s="24"/>
      <c r="S678" s="24"/>
      <c r="T678" s="24"/>
      <c r="U678" s="24"/>
      <c r="V678" s="24"/>
      <c r="W678" s="24"/>
      <c r="X678" s="24"/>
      <c r="Y678" s="24"/>
      <c r="Z678" s="24"/>
      <c r="AA678" s="24"/>
      <c r="AB678" s="24"/>
      <c r="AC678" s="24"/>
      <c r="AD678" s="639"/>
      <c r="AE678" s="639"/>
      <c r="AF678" s="639"/>
      <c r="AG678" s="639"/>
      <c r="AH678" s="639"/>
      <c r="AI678" s="639"/>
      <c r="AJ678" s="639"/>
      <c r="AK678" s="639"/>
      <c r="AL678" s="639"/>
      <c r="AM678" s="639"/>
      <c r="AN678" s="639"/>
      <c r="AO678" s="639"/>
      <c r="AP678" s="639"/>
      <c r="AQ678" s="639"/>
      <c r="AR678" s="639"/>
      <c r="AS678" s="639"/>
      <c r="AT678" s="639"/>
      <c r="AU678" s="639"/>
      <c r="AV678" s="639"/>
    </row>
    <row r="679" spans="1:48" ht="24.75" customHeight="1">
      <c r="A679" s="359"/>
      <c r="B679" s="359"/>
      <c r="C679" s="359"/>
      <c r="D679" s="359"/>
      <c r="E679" s="359"/>
      <c r="F679" s="359"/>
      <c r="G679" s="359"/>
      <c r="H679" s="24"/>
      <c r="I679" s="98"/>
      <c r="J679" s="24"/>
      <c r="K679" s="24"/>
      <c r="L679" s="24"/>
      <c r="M679" s="24"/>
      <c r="N679" s="24"/>
      <c r="O679" s="24"/>
      <c r="P679" s="24"/>
      <c r="Q679" s="24"/>
      <c r="R679" s="24"/>
      <c r="S679" s="24"/>
      <c r="T679" s="24"/>
      <c r="U679" s="24"/>
      <c r="V679" s="24"/>
      <c r="W679" s="24"/>
      <c r="X679" s="24"/>
      <c r="Y679" s="24"/>
      <c r="Z679" s="24"/>
      <c r="AA679" s="24"/>
      <c r="AB679" s="24"/>
      <c r="AC679" s="24"/>
      <c r="AD679" s="639"/>
      <c r="AE679" s="639"/>
      <c r="AF679" s="639"/>
      <c r="AG679" s="639"/>
      <c r="AH679" s="639"/>
      <c r="AI679" s="639"/>
      <c r="AJ679" s="639"/>
      <c r="AK679" s="639"/>
      <c r="AL679" s="639"/>
      <c r="AM679" s="639"/>
      <c r="AN679" s="639"/>
      <c r="AO679" s="639"/>
      <c r="AP679" s="639"/>
      <c r="AQ679" s="639"/>
      <c r="AR679" s="639"/>
      <c r="AS679" s="639"/>
      <c r="AT679" s="639"/>
      <c r="AU679" s="639"/>
      <c r="AV679" s="639"/>
    </row>
    <row r="680" spans="1:48" ht="24.75" customHeight="1">
      <c r="A680" s="359"/>
      <c r="B680" s="359"/>
      <c r="C680" s="359"/>
      <c r="D680" s="359"/>
      <c r="E680" s="359"/>
      <c r="F680" s="359"/>
      <c r="G680" s="359"/>
      <c r="H680" s="24"/>
      <c r="I680" s="98"/>
      <c r="J680" s="24"/>
      <c r="K680" s="24"/>
      <c r="L680" s="24"/>
      <c r="M680" s="24"/>
      <c r="N680" s="24"/>
      <c r="O680" s="24"/>
      <c r="P680" s="24"/>
      <c r="Q680" s="24"/>
      <c r="R680" s="24"/>
      <c r="S680" s="24"/>
      <c r="T680" s="24"/>
      <c r="U680" s="24"/>
      <c r="V680" s="24"/>
      <c r="W680" s="24"/>
      <c r="X680" s="24"/>
      <c r="Y680" s="24"/>
      <c r="Z680" s="24"/>
      <c r="AA680" s="24"/>
      <c r="AB680" s="24"/>
      <c r="AC680" s="24"/>
      <c r="AD680" s="639"/>
      <c r="AE680" s="639"/>
      <c r="AF680" s="639"/>
      <c r="AG680" s="639"/>
      <c r="AH680" s="639"/>
      <c r="AI680" s="639"/>
      <c r="AJ680" s="639"/>
      <c r="AK680" s="639"/>
      <c r="AL680" s="639"/>
      <c r="AM680" s="639"/>
      <c r="AN680" s="639"/>
      <c r="AO680" s="639"/>
      <c r="AP680" s="639"/>
      <c r="AQ680" s="639"/>
      <c r="AR680" s="639"/>
      <c r="AS680" s="639"/>
      <c r="AT680" s="639"/>
      <c r="AU680" s="639"/>
      <c r="AV680" s="639"/>
    </row>
    <row r="681" spans="1:48" ht="24.75" customHeight="1">
      <c r="A681" s="359"/>
      <c r="B681" s="359"/>
      <c r="C681" s="359"/>
      <c r="D681" s="359"/>
      <c r="E681" s="359"/>
      <c r="F681" s="359"/>
      <c r="G681" s="359"/>
      <c r="H681" s="24"/>
      <c r="I681" s="98"/>
      <c r="J681" s="24"/>
      <c r="K681" s="24"/>
      <c r="L681" s="24"/>
      <c r="M681" s="24"/>
      <c r="N681" s="24"/>
      <c r="O681" s="24"/>
      <c r="P681" s="24"/>
      <c r="Q681" s="24"/>
      <c r="R681" s="24"/>
      <c r="S681" s="24"/>
      <c r="T681" s="24"/>
      <c r="U681" s="24"/>
      <c r="V681" s="24"/>
      <c r="W681" s="24"/>
      <c r="X681" s="24"/>
      <c r="Y681" s="24"/>
      <c r="Z681" s="24"/>
      <c r="AA681" s="24"/>
      <c r="AB681" s="24"/>
      <c r="AC681" s="24"/>
      <c r="AD681" s="639"/>
      <c r="AE681" s="639"/>
      <c r="AF681" s="639"/>
      <c r="AG681" s="639"/>
      <c r="AH681" s="639"/>
      <c r="AI681" s="639"/>
      <c r="AJ681" s="639"/>
      <c r="AK681" s="639"/>
      <c r="AL681" s="639"/>
      <c r="AM681" s="639"/>
      <c r="AN681" s="639"/>
      <c r="AO681" s="639"/>
      <c r="AP681" s="639"/>
      <c r="AQ681" s="639"/>
      <c r="AR681" s="639"/>
      <c r="AS681" s="639"/>
      <c r="AT681" s="639"/>
      <c r="AU681" s="639"/>
      <c r="AV681" s="639"/>
    </row>
    <row r="682" spans="1:48" ht="24.75" customHeight="1">
      <c r="A682" s="359"/>
      <c r="B682" s="359"/>
      <c r="C682" s="359"/>
      <c r="D682" s="359"/>
      <c r="E682" s="359"/>
      <c r="F682" s="359"/>
      <c r="G682" s="359"/>
      <c r="H682" s="24"/>
      <c r="I682" s="98"/>
      <c r="J682" s="24"/>
      <c r="K682" s="24"/>
      <c r="L682" s="24"/>
      <c r="M682" s="24"/>
      <c r="N682" s="24"/>
      <c r="O682" s="24"/>
      <c r="P682" s="24"/>
      <c r="Q682" s="24"/>
      <c r="R682" s="24"/>
      <c r="S682" s="24"/>
      <c r="T682" s="24"/>
      <c r="U682" s="24"/>
      <c r="V682" s="24"/>
      <c r="W682" s="24"/>
      <c r="X682" s="24"/>
      <c r="Y682" s="24"/>
      <c r="Z682" s="24"/>
      <c r="AA682" s="24"/>
      <c r="AB682" s="24"/>
      <c r="AC682" s="24"/>
      <c r="AD682" s="639"/>
      <c r="AE682" s="639"/>
      <c r="AF682" s="639"/>
      <c r="AG682" s="639"/>
      <c r="AH682" s="639"/>
      <c r="AI682" s="639"/>
      <c r="AJ682" s="639"/>
      <c r="AK682" s="639"/>
      <c r="AL682" s="639"/>
      <c r="AM682" s="639"/>
      <c r="AN682" s="639"/>
      <c r="AO682" s="639"/>
      <c r="AP682" s="639"/>
      <c r="AQ682" s="639"/>
      <c r="AR682" s="639"/>
      <c r="AS682" s="639"/>
      <c r="AT682" s="639"/>
      <c r="AU682" s="639"/>
      <c r="AV682" s="639"/>
    </row>
    <row r="683" spans="1:48" ht="24.75" customHeight="1">
      <c r="A683" s="359"/>
      <c r="B683" s="359"/>
      <c r="C683" s="359"/>
      <c r="D683" s="359"/>
      <c r="E683" s="359"/>
      <c r="F683" s="359"/>
      <c r="G683" s="359"/>
      <c r="H683" s="24"/>
      <c r="I683" s="98"/>
      <c r="J683" s="24"/>
      <c r="K683" s="24"/>
      <c r="L683" s="24"/>
      <c r="M683" s="24"/>
      <c r="N683" s="24"/>
      <c r="O683" s="24"/>
      <c r="P683" s="24"/>
      <c r="Q683" s="24"/>
      <c r="R683" s="24"/>
      <c r="S683" s="24"/>
      <c r="T683" s="24"/>
      <c r="U683" s="24"/>
      <c r="V683" s="24"/>
      <c r="W683" s="24"/>
      <c r="X683" s="24"/>
      <c r="Y683" s="24"/>
      <c r="Z683" s="24"/>
      <c r="AA683" s="24"/>
      <c r="AB683" s="24"/>
      <c r="AC683" s="24"/>
      <c r="AD683" s="639"/>
      <c r="AE683" s="639"/>
      <c r="AF683" s="639"/>
      <c r="AG683" s="639"/>
      <c r="AH683" s="639"/>
      <c r="AI683" s="639"/>
      <c r="AJ683" s="639"/>
      <c r="AK683" s="639"/>
      <c r="AL683" s="639"/>
      <c r="AM683" s="639"/>
      <c r="AN683" s="639"/>
      <c r="AO683" s="639"/>
      <c r="AP683" s="639"/>
      <c r="AQ683" s="639"/>
      <c r="AR683" s="639"/>
      <c r="AS683" s="639"/>
      <c r="AT683" s="639"/>
      <c r="AU683" s="639"/>
      <c r="AV683" s="639"/>
    </row>
    <row r="684" spans="1:48" ht="24.75" customHeight="1">
      <c r="A684" s="359"/>
      <c r="B684" s="359"/>
      <c r="C684" s="359"/>
      <c r="D684" s="359"/>
      <c r="E684" s="359"/>
      <c r="F684" s="359"/>
      <c r="G684" s="359"/>
      <c r="H684" s="24"/>
      <c r="I684" s="98"/>
      <c r="J684" s="24"/>
      <c r="K684" s="24"/>
      <c r="L684" s="24"/>
      <c r="M684" s="24"/>
      <c r="N684" s="24"/>
      <c r="O684" s="24"/>
      <c r="P684" s="24"/>
      <c r="Q684" s="24"/>
      <c r="R684" s="24"/>
      <c r="S684" s="24"/>
      <c r="T684" s="24"/>
      <c r="U684" s="24"/>
      <c r="V684" s="24"/>
      <c r="W684" s="24"/>
      <c r="X684" s="24"/>
      <c r="Y684" s="24"/>
      <c r="Z684" s="24"/>
      <c r="AA684" s="24"/>
      <c r="AB684" s="24"/>
      <c r="AC684" s="24"/>
      <c r="AD684" s="639"/>
      <c r="AE684" s="639"/>
      <c r="AF684" s="639"/>
      <c r="AG684" s="639"/>
      <c r="AH684" s="639"/>
      <c r="AI684" s="639"/>
      <c r="AJ684" s="639"/>
      <c r="AK684" s="639"/>
      <c r="AL684" s="639"/>
      <c r="AM684" s="639"/>
      <c r="AN684" s="639"/>
      <c r="AO684" s="639"/>
      <c r="AP684" s="639"/>
      <c r="AQ684" s="639"/>
      <c r="AR684" s="639"/>
      <c r="AS684" s="639"/>
      <c r="AT684" s="639"/>
      <c r="AU684" s="639"/>
      <c r="AV684" s="639"/>
    </row>
    <row r="685" spans="1:48" ht="24.75" customHeight="1">
      <c r="A685" s="359"/>
      <c r="B685" s="359"/>
      <c r="C685" s="359"/>
      <c r="D685" s="359"/>
      <c r="E685" s="359"/>
      <c r="F685" s="359"/>
      <c r="G685" s="359"/>
      <c r="H685" s="24"/>
      <c r="I685" s="98"/>
      <c r="J685" s="24"/>
      <c r="K685" s="24"/>
      <c r="L685" s="24"/>
      <c r="M685" s="24"/>
      <c r="N685" s="24"/>
      <c r="O685" s="24"/>
      <c r="P685" s="24"/>
      <c r="Q685" s="24"/>
      <c r="R685" s="24"/>
      <c r="S685" s="24"/>
      <c r="T685" s="24"/>
      <c r="U685" s="24"/>
      <c r="V685" s="24"/>
      <c r="W685" s="24"/>
      <c r="X685" s="24"/>
      <c r="Y685" s="24"/>
      <c r="Z685" s="24"/>
      <c r="AA685" s="24"/>
      <c r="AB685" s="24"/>
      <c r="AC685" s="24"/>
      <c r="AD685" s="639"/>
      <c r="AE685" s="639"/>
      <c r="AF685" s="639"/>
      <c r="AG685" s="639"/>
      <c r="AH685" s="639"/>
      <c r="AI685" s="639"/>
      <c r="AJ685" s="639"/>
      <c r="AK685" s="639"/>
      <c r="AL685" s="639"/>
      <c r="AM685" s="639"/>
      <c r="AN685" s="639"/>
      <c r="AO685" s="639"/>
      <c r="AP685" s="639"/>
      <c r="AQ685" s="639"/>
      <c r="AR685" s="639"/>
      <c r="AS685" s="639"/>
      <c r="AT685" s="639"/>
      <c r="AU685" s="639"/>
      <c r="AV685" s="639"/>
    </row>
    <row r="686" spans="1:48" ht="24.75" customHeight="1">
      <c r="A686" s="359"/>
      <c r="B686" s="359"/>
      <c r="C686" s="359"/>
      <c r="D686" s="359"/>
      <c r="E686" s="359"/>
      <c r="F686" s="359"/>
      <c r="G686" s="359"/>
      <c r="H686" s="24"/>
      <c r="I686" s="98"/>
      <c r="J686" s="24"/>
      <c r="K686" s="24"/>
      <c r="L686" s="24"/>
      <c r="M686" s="24"/>
      <c r="N686" s="24"/>
      <c r="O686" s="24"/>
      <c r="P686" s="24"/>
      <c r="Q686" s="24"/>
      <c r="R686" s="24"/>
      <c r="S686" s="24"/>
      <c r="T686" s="24"/>
      <c r="U686" s="24"/>
      <c r="V686" s="24"/>
      <c r="W686" s="24"/>
      <c r="X686" s="24"/>
      <c r="Y686" s="24"/>
      <c r="Z686" s="24"/>
      <c r="AA686" s="24"/>
      <c r="AB686" s="24"/>
      <c r="AC686" s="24"/>
      <c r="AD686" s="639"/>
      <c r="AE686" s="639"/>
      <c r="AF686" s="639"/>
      <c r="AG686" s="639"/>
      <c r="AH686" s="639"/>
      <c r="AI686" s="639"/>
      <c r="AJ686" s="639"/>
      <c r="AK686" s="639"/>
      <c r="AL686" s="639"/>
      <c r="AM686" s="639"/>
      <c r="AN686" s="639"/>
      <c r="AO686" s="639"/>
      <c r="AP686" s="639"/>
      <c r="AQ686" s="639"/>
      <c r="AR686" s="639"/>
      <c r="AS686" s="639"/>
      <c r="AT686" s="639"/>
      <c r="AU686" s="639"/>
      <c r="AV686" s="639"/>
    </row>
    <row r="687" spans="1:48" ht="24.75" customHeight="1">
      <c r="A687" s="359"/>
      <c r="B687" s="359"/>
      <c r="C687" s="359"/>
      <c r="D687" s="359"/>
      <c r="E687" s="359"/>
      <c r="F687" s="359"/>
      <c r="G687" s="359"/>
      <c r="H687" s="24"/>
      <c r="I687" s="98"/>
      <c r="J687" s="24"/>
      <c r="K687" s="24"/>
      <c r="L687" s="24"/>
      <c r="M687" s="24"/>
      <c r="N687" s="24"/>
      <c r="O687" s="24"/>
      <c r="P687" s="24"/>
      <c r="Q687" s="24"/>
      <c r="R687" s="24"/>
      <c r="S687" s="24"/>
      <c r="T687" s="24"/>
      <c r="U687" s="24"/>
      <c r="V687" s="24"/>
      <c r="W687" s="24"/>
      <c r="X687" s="24"/>
      <c r="Y687" s="24"/>
      <c r="Z687" s="24"/>
      <c r="AA687" s="24"/>
      <c r="AB687" s="24"/>
      <c r="AC687" s="24"/>
      <c r="AD687" s="639"/>
      <c r="AE687" s="639"/>
      <c r="AF687" s="639"/>
      <c r="AG687" s="639"/>
      <c r="AH687" s="639"/>
      <c r="AI687" s="639"/>
      <c r="AJ687" s="639"/>
      <c r="AK687" s="639"/>
      <c r="AL687" s="639"/>
      <c r="AM687" s="639"/>
      <c r="AN687" s="639"/>
      <c r="AO687" s="639"/>
      <c r="AP687" s="639"/>
      <c r="AQ687" s="639"/>
      <c r="AR687" s="639"/>
      <c r="AS687" s="639"/>
      <c r="AT687" s="639"/>
      <c r="AU687" s="639"/>
      <c r="AV687" s="639"/>
    </row>
    <row r="688" spans="1:48" ht="24.75" customHeight="1">
      <c r="A688" s="359"/>
      <c r="B688" s="359"/>
      <c r="C688" s="359"/>
      <c r="D688" s="359"/>
      <c r="E688" s="359"/>
      <c r="F688" s="359"/>
      <c r="G688" s="359"/>
      <c r="H688" s="24"/>
      <c r="I688" s="98"/>
      <c r="J688" s="24"/>
      <c r="K688" s="24"/>
      <c r="L688" s="24"/>
      <c r="M688" s="24"/>
      <c r="N688" s="24"/>
      <c r="O688" s="24"/>
      <c r="P688" s="24"/>
      <c r="Q688" s="24"/>
      <c r="R688" s="24"/>
      <c r="S688" s="24"/>
      <c r="T688" s="24"/>
      <c r="U688" s="24"/>
      <c r="V688" s="24"/>
      <c r="W688" s="24"/>
      <c r="X688" s="24"/>
      <c r="Y688" s="24"/>
      <c r="Z688" s="24"/>
      <c r="AA688" s="24"/>
      <c r="AB688" s="24"/>
      <c r="AC688" s="24"/>
      <c r="AD688" s="639"/>
      <c r="AE688" s="639"/>
      <c r="AF688" s="639"/>
      <c r="AG688" s="639"/>
      <c r="AH688" s="639"/>
      <c r="AI688" s="639"/>
      <c r="AJ688" s="639"/>
      <c r="AK688" s="639"/>
      <c r="AL688" s="639"/>
      <c r="AM688" s="639"/>
      <c r="AN688" s="639"/>
      <c r="AO688" s="639"/>
      <c r="AP688" s="639"/>
      <c r="AQ688" s="639"/>
      <c r="AR688" s="639"/>
      <c r="AS688" s="639"/>
      <c r="AT688" s="639"/>
      <c r="AU688" s="639"/>
      <c r="AV688" s="639"/>
    </row>
    <row r="689" spans="1:48" ht="24.75" customHeight="1">
      <c r="A689" s="359"/>
      <c r="B689" s="359"/>
      <c r="C689" s="359"/>
      <c r="D689" s="359"/>
      <c r="E689" s="359"/>
      <c r="F689" s="359"/>
      <c r="G689" s="359"/>
      <c r="H689" s="24"/>
      <c r="I689" s="98"/>
      <c r="J689" s="24"/>
      <c r="K689" s="24"/>
      <c r="L689" s="24"/>
      <c r="M689" s="24"/>
      <c r="N689" s="24"/>
      <c r="O689" s="24"/>
      <c r="P689" s="24"/>
      <c r="Q689" s="24"/>
      <c r="R689" s="24"/>
      <c r="S689" s="24"/>
      <c r="T689" s="24"/>
      <c r="U689" s="24"/>
      <c r="V689" s="24"/>
      <c r="W689" s="24"/>
      <c r="X689" s="24"/>
      <c r="Y689" s="24"/>
      <c r="Z689" s="24"/>
      <c r="AA689" s="24"/>
      <c r="AB689" s="24"/>
      <c r="AC689" s="24"/>
      <c r="AD689" s="639"/>
      <c r="AE689" s="639"/>
      <c r="AF689" s="639"/>
      <c r="AG689" s="639"/>
      <c r="AH689" s="639"/>
      <c r="AI689" s="639"/>
      <c r="AJ689" s="639"/>
      <c r="AK689" s="639"/>
      <c r="AL689" s="639"/>
      <c r="AM689" s="639"/>
      <c r="AN689" s="639"/>
      <c r="AO689" s="639"/>
      <c r="AP689" s="639"/>
      <c r="AQ689" s="639"/>
      <c r="AR689" s="639"/>
      <c r="AS689" s="639"/>
      <c r="AT689" s="639"/>
      <c r="AU689" s="639"/>
      <c r="AV689" s="639"/>
    </row>
    <row r="690" spans="1:48" ht="24.75" customHeight="1">
      <c r="A690" s="359"/>
      <c r="B690" s="359"/>
      <c r="C690" s="359"/>
      <c r="D690" s="359"/>
      <c r="E690" s="359"/>
      <c r="F690" s="359"/>
      <c r="G690" s="359"/>
      <c r="H690" s="24"/>
      <c r="I690" s="98"/>
      <c r="J690" s="24"/>
      <c r="K690" s="24"/>
      <c r="L690" s="24"/>
      <c r="M690" s="24"/>
      <c r="N690" s="24"/>
      <c r="O690" s="24"/>
      <c r="P690" s="24"/>
      <c r="Q690" s="24"/>
      <c r="R690" s="24"/>
      <c r="S690" s="24"/>
      <c r="T690" s="24"/>
      <c r="U690" s="24"/>
      <c r="V690" s="24"/>
      <c r="W690" s="24"/>
      <c r="X690" s="24"/>
      <c r="Y690" s="24"/>
      <c r="Z690" s="24"/>
      <c r="AA690" s="24"/>
      <c r="AB690" s="24"/>
      <c r="AC690" s="24"/>
      <c r="AD690" s="639"/>
      <c r="AE690" s="639"/>
      <c r="AF690" s="639"/>
      <c r="AG690" s="639"/>
      <c r="AH690" s="639"/>
      <c r="AI690" s="639"/>
      <c r="AJ690" s="639"/>
      <c r="AK690" s="639"/>
      <c r="AL690" s="639"/>
      <c r="AM690" s="639"/>
      <c r="AN690" s="639"/>
      <c r="AO690" s="639"/>
      <c r="AP690" s="639"/>
      <c r="AQ690" s="639"/>
      <c r="AR690" s="639"/>
      <c r="AS690" s="639"/>
      <c r="AT690" s="639"/>
      <c r="AU690" s="639"/>
      <c r="AV690" s="639"/>
    </row>
    <row r="691" spans="1:48" ht="24.75" customHeight="1">
      <c r="A691" s="359"/>
      <c r="B691" s="359"/>
      <c r="C691" s="359"/>
      <c r="D691" s="359"/>
      <c r="E691" s="359"/>
      <c r="F691" s="359"/>
      <c r="G691" s="359"/>
      <c r="H691" s="24"/>
      <c r="I691" s="98"/>
      <c r="J691" s="24"/>
      <c r="K691" s="24"/>
      <c r="L691" s="24"/>
      <c r="M691" s="24"/>
      <c r="N691" s="24"/>
      <c r="O691" s="24"/>
      <c r="P691" s="24"/>
      <c r="Q691" s="24"/>
      <c r="R691" s="24"/>
      <c r="S691" s="24"/>
      <c r="T691" s="24"/>
      <c r="U691" s="24"/>
      <c r="V691" s="24"/>
      <c r="W691" s="24"/>
      <c r="X691" s="24"/>
      <c r="Y691" s="24"/>
      <c r="Z691" s="24"/>
      <c r="AA691" s="24"/>
      <c r="AB691" s="24"/>
      <c r="AC691" s="24"/>
      <c r="AD691" s="639"/>
      <c r="AE691" s="639"/>
      <c r="AF691" s="639"/>
      <c r="AG691" s="639"/>
      <c r="AH691" s="639"/>
      <c r="AI691" s="639"/>
      <c r="AJ691" s="639"/>
      <c r="AK691" s="639"/>
      <c r="AL691" s="639"/>
      <c r="AM691" s="639"/>
      <c r="AN691" s="639"/>
      <c r="AO691" s="639"/>
      <c r="AP691" s="639"/>
      <c r="AQ691" s="639"/>
      <c r="AR691" s="639"/>
      <c r="AS691" s="639"/>
      <c r="AT691" s="639"/>
      <c r="AU691" s="639"/>
      <c r="AV691" s="639"/>
    </row>
    <row r="692" spans="1:48" ht="24.75" customHeight="1">
      <c r="A692" s="359"/>
      <c r="B692" s="359"/>
      <c r="C692" s="359"/>
      <c r="D692" s="359"/>
      <c r="E692" s="359"/>
      <c r="F692" s="359"/>
      <c r="G692" s="359"/>
      <c r="H692" s="24"/>
      <c r="I692" s="98"/>
      <c r="J692" s="24"/>
      <c r="K692" s="24"/>
      <c r="L692" s="24"/>
      <c r="M692" s="24"/>
      <c r="N692" s="24"/>
      <c r="O692" s="24"/>
      <c r="P692" s="24"/>
      <c r="Q692" s="24"/>
      <c r="R692" s="24"/>
      <c r="S692" s="24"/>
      <c r="T692" s="24"/>
      <c r="U692" s="24"/>
      <c r="V692" s="24"/>
      <c r="W692" s="24"/>
      <c r="X692" s="24"/>
      <c r="Y692" s="24"/>
      <c r="Z692" s="24"/>
      <c r="AA692" s="24"/>
      <c r="AB692" s="24"/>
      <c r="AC692" s="24"/>
      <c r="AD692" s="639"/>
      <c r="AE692" s="639"/>
      <c r="AF692" s="639"/>
      <c r="AG692" s="639"/>
      <c r="AH692" s="639"/>
      <c r="AI692" s="639"/>
      <c r="AJ692" s="639"/>
      <c r="AK692" s="639"/>
      <c r="AL692" s="639"/>
      <c r="AM692" s="639"/>
      <c r="AN692" s="639"/>
      <c r="AO692" s="639"/>
      <c r="AP692" s="639"/>
      <c r="AQ692" s="639"/>
      <c r="AR692" s="639"/>
      <c r="AS692" s="639"/>
      <c r="AT692" s="639"/>
      <c r="AU692" s="639"/>
      <c r="AV692" s="639"/>
    </row>
    <row r="693" spans="1:48" ht="24.75" customHeight="1">
      <c r="A693" s="359"/>
      <c r="B693" s="359"/>
      <c r="C693" s="359"/>
      <c r="D693" s="359"/>
      <c r="E693" s="359"/>
      <c r="F693" s="359"/>
      <c r="G693" s="359"/>
      <c r="H693" s="24"/>
      <c r="I693" s="98"/>
      <c r="J693" s="24"/>
      <c r="K693" s="24"/>
      <c r="L693" s="24"/>
      <c r="M693" s="24"/>
      <c r="N693" s="24"/>
      <c r="O693" s="24"/>
      <c r="P693" s="24"/>
      <c r="Q693" s="24"/>
      <c r="R693" s="24"/>
      <c r="S693" s="24"/>
      <c r="T693" s="24"/>
      <c r="U693" s="24"/>
      <c r="V693" s="24"/>
      <c r="W693" s="24"/>
      <c r="X693" s="24"/>
      <c r="Y693" s="24"/>
      <c r="Z693" s="24"/>
      <c r="AA693" s="24"/>
      <c r="AB693" s="24"/>
      <c r="AC693" s="24"/>
      <c r="AD693" s="639"/>
      <c r="AE693" s="639"/>
      <c r="AF693" s="639"/>
      <c r="AG693" s="639"/>
      <c r="AH693" s="639"/>
      <c r="AI693" s="639"/>
      <c r="AJ693" s="639"/>
      <c r="AK693" s="639"/>
      <c r="AL693" s="639"/>
      <c r="AM693" s="639"/>
      <c r="AN693" s="639"/>
      <c r="AO693" s="639"/>
      <c r="AP693" s="639"/>
      <c r="AQ693" s="639"/>
      <c r="AR693" s="639"/>
      <c r="AS693" s="639"/>
      <c r="AT693" s="639"/>
      <c r="AU693" s="639"/>
      <c r="AV693" s="639"/>
    </row>
    <row r="694" spans="1:48" ht="24.75" customHeight="1">
      <c r="A694" s="359"/>
      <c r="B694" s="359"/>
      <c r="C694" s="359"/>
      <c r="D694" s="359"/>
      <c r="E694" s="359"/>
      <c r="F694" s="359"/>
      <c r="G694" s="359"/>
      <c r="H694" s="24"/>
      <c r="I694" s="98"/>
      <c r="J694" s="24"/>
      <c r="K694" s="24"/>
      <c r="L694" s="24"/>
      <c r="M694" s="24"/>
      <c r="N694" s="24"/>
      <c r="O694" s="24"/>
      <c r="P694" s="24"/>
      <c r="Q694" s="24"/>
      <c r="R694" s="24"/>
      <c r="S694" s="24"/>
      <c r="T694" s="24"/>
      <c r="U694" s="24"/>
      <c r="V694" s="24"/>
      <c r="W694" s="24"/>
      <c r="X694" s="24"/>
      <c r="Y694" s="24"/>
      <c r="Z694" s="24"/>
      <c r="AA694" s="24"/>
      <c r="AB694" s="24"/>
      <c r="AC694" s="24"/>
      <c r="AD694" s="639"/>
      <c r="AE694" s="639"/>
      <c r="AF694" s="639"/>
      <c r="AG694" s="639"/>
      <c r="AH694" s="639"/>
      <c r="AI694" s="639"/>
      <c r="AJ694" s="639"/>
      <c r="AK694" s="639"/>
      <c r="AL694" s="639"/>
      <c r="AM694" s="639"/>
      <c r="AN694" s="639"/>
      <c r="AO694" s="639"/>
      <c r="AP694" s="639"/>
      <c r="AQ694" s="639"/>
      <c r="AR694" s="639"/>
      <c r="AS694" s="639"/>
      <c r="AT694" s="639"/>
      <c r="AU694" s="639"/>
      <c r="AV694" s="639"/>
    </row>
    <row r="695" spans="1:48" ht="24.75" customHeight="1">
      <c r="A695" s="359"/>
      <c r="B695" s="359"/>
      <c r="C695" s="359"/>
      <c r="D695" s="359"/>
      <c r="E695" s="359"/>
      <c r="F695" s="359"/>
      <c r="G695" s="359"/>
      <c r="H695" s="24"/>
      <c r="I695" s="98"/>
      <c r="J695" s="24"/>
      <c r="K695" s="24"/>
      <c r="L695" s="24"/>
      <c r="M695" s="24"/>
      <c r="N695" s="24"/>
      <c r="O695" s="24"/>
      <c r="P695" s="24"/>
      <c r="Q695" s="24"/>
      <c r="R695" s="24"/>
      <c r="S695" s="24"/>
      <c r="T695" s="24"/>
      <c r="U695" s="24"/>
      <c r="V695" s="24"/>
      <c r="W695" s="24"/>
      <c r="X695" s="24"/>
      <c r="Y695" s="24"/>
      <c r="Z695" s="24"/>
      <c r="AA695" s="24"/>
      <c r="AB695" s="24"/>
      <c r="AC695" s="24"/>
      <c r="AD695" s="639"/>
      <c r="AE695" s="639"/>
      <c r="AF695" s="639"/>
      <c r="AG695" s="639"/>
      <c r="AH695" s="639"/>
      <c r="AI695" s="639"/>
      <c r="AJ695" s="639"/>
      <c r="AK695" s="639"/>
      <c r="AL695" s="639"/>
      <c r="AM695" s="639"/>
      <c r="AN695" s="639"/>
      <c r="AO695" s="639"/>
      <c r="AP695" s="639"/>
      <c r="AQ695" s="639"/>
      <c r="AR695" s="639"/>
      <c r="AS695" s="639"/>
      <c r="AT695" s="639"/>
      <c r="AU695" s="639"/>
      <c r="AV695" s="639"/>
    </row>
    <row r="696" spans="1:48" ht="24.75" customHeight="1">
      <c r="A696" s="359"/>
      <c r="B696" s="359"/>
      <c r="C696" s="359"/>
      <c r="D696" s="359"/>
      <c r="E696" s="359"/>
      <c r="F696" s="359"/>
      <c r="G696" s="359"/>
      <c r="H696" s="24"/>
      <c r="I696" s="98"/>
      <c r="J696" s="24"/>
      <c r="K696" s="24"/>
      <c r="L696" s="24"/>
      <c r="M696" s="24"/>
      <c r="N696" s="24"/>
      <c r="O696" s="24"/>
      <c r="P696" s="24"/>
      <c r="Q696" s="24"/>
      <c r="R696" s="24"/>
      <c r="S696" s="24"/>
      <c r="T696" s="24"/>
      <c r="U696" s="24"/>
      <c r="V696" s="24"/>
      <c r="W696" s="24"/>
      <c r="X696" s="24"/>
      <c r="Y696" s="24"/>
      <c r="Z696" s="24"/>
      <c r="AA696" s="24"/>
      <c r="AB696" s="24"/>
      <c r="AC696" s="24"/>
      <c r="AD696" s="639"/>
      <c r="AE696" s="639"/>
      <c r="AF696" s="639"/>
      <c r="AG696" s="639"/>
      <c r="AH696" s="639"/>
      <c r="AI696" s="639"/>
      <c r="AJ696" s="639"/>
      <c r="AK696" s="639"/>
      <c r="AL696" s="639"/>
      <c r="AM696" s="639"/>
      <c r="AN696" s="639"/>
      <c r="AO696" s="639"/>
      <c r="AP696" s="639"/>
      <c r="AQ696" s="639"/>
      <c r="AR696" s="639"/>
      <c r="AS696" s="639"/>
      <c r="AT696" s="639"/>
      <c r="AU696" s="639"/>
      <c r="AV696" s="639"/>
    </row>
    <row r="697" spans="1:48" ht="24.75" customHeight="1">
      <c r="A697" s="359"/>
      <c r="B697" s="359"/>
      <c r="C697" s="359"/>
      <c r="D697" s="359"/>
      <c r="E697" s="359"/>
      <c r="F697" s="359"/>
      <c r="G697" s="359"/>
      <c r="H697" s="24"/>
      <c r="I697" s="98"/>
      <c r="J697" s="24"/>
      <c r="K697" s="24"/>
      <c r="L697" s="24"/>
      <c r="M697" s="24"/>
      <c r="N697" s="24"/>
      <c r="O697" s="24"/>
      <c r="P697" s="24"/>
      <c r="Q697" s="24"/>
      <c r="R697" s="24"/>
      <c r="S697" s="24"/>
      <c r="T697" s="24"/>
      <c r="U697" s="24"/>
      <c r="V697" s="24"/>
      <c r="W697" s="24"/>
      <c r="X697" s="24"/>
      <c r="Y697" s="24"/>
      <c r="Z697" s="24"/>
      <c r="AA697" s="24"/>
      <c r="AB697" s="24"/>
      <c r="AC697" s="24"/>
      <c r="AD697" s="639"/>
      <c r="AE697" s="639"/>
      <c r="AF697" s="639"/>
      <c r="AG697" s="639"/>
      <c r="AH697" s="639"/>
      <c r="AI697" s="639"/>
      <c r="AJ697" s="639"/>
      <c r="AK697" s="639"/>
      <c r="AL697" s="639"/>
      <c r="AM697" s="639"/>
      <c r="AN697" s="639"/>
      <c r="AO697" s="639"/>
      <c r="AP697" s="639"/>
      <c r="AQ697" s="639"/>
      <c r="AR697" s="639"/>
      <c r="AS697" s="639"/>
      <c r="AT697" s="639"/>
      <c r="AU697" s="639"/>
      <c r="AV697" s="639"/>
    </row>
    <row r="698" spans="1:48" ht="24.75" customHeight="1">
      <c r="A698" s="359"/>
      <c r="B698" s="359"/>
      <c r="C698" s="359"/>
      <c r="D698" s="359"/>
      <c r="E698" s="359"/>
      <c r="F698" s="359"/>
      <c r="G698" s="359"/>
      <c r="H698" s="24"/>
      <c r="I698" s="98"/>
      <c r="J698" s="24"/>
      <c r="K698" s="24"/>
      <c r="L698" s="24"/>
      <c r="M698" s="24"/>
      <c r="N698" s="24"/>
      <c r="O698" s="24"/>
      <c r="P698" s="24"/>
      <c r="Q698" s="24"/>
      <c r="R698" s="24"/>
      <c r="S698" s="24"/>
      <c r="T698" s="24"/>
      <c r="U698" s="24"/>
      <c r="V698" s="24"/>
      <c r="W698" s="24"/>
      <c r="X698" s="24"/>
      <c r="Y698" s="24"/>
      <c r="Z698" s="24"/>
      <c r="AA698" s="24"/>
      <c r="AB698" s="24"/>
      <c r="AC698" s="24"/>
      <c r="AD698" s="639"/>
      <c r="AE698" s="639"/>
      <c r="AF698" s="639"/>
      <c r="AG698" s="639"/>
      <c r="AH698" s="639"/>
      <c r="AI698" s="639"/>
      <c r="AJ698" s="639"/>
      <c r="AK698" s="639"/>
      <c r="AL698" s="639"/>
      <c r="AM698" s="639"/>
      <c r="AN698" s="639"/>
      <c r="AO698" s="639"/>
      <c r="AP698" s="639"/>
      <c r="AQ698" s="639"/>
      <c r="AR698" s="639"/>
      <c r="AS698" s="639"/>
      <c r="AT698" s="639"/>
      <c r="AU698" s="639"/>
      <c r="AV698" s="639"/>
    </row>
    <row r="699" spans="1:48" ht="24.75" customHeight="1">
      <c r="A699" s="359"/>
      <c r="B699" s="359"/>
      <c r="C699" s="359"/>
      <c r="D699" s="359"/>
      <c r="E699" s="359"/>
      <c r="F699" s="359"/>
      <c r="G699" s="359"/>
      <c r="H699" s="24"/>
      <c r="I699" s="98"/>
      <c r="J699" s="24"/>
      <c r="K699" s="24"/>
      <c r="L699" s="24"/>
      <c r="M699" s="24"/>
      <c r="N699" s="24"/>
      <c r="O699" s="24"/>
      <c r="P699" s="24"/>
      <c r="Q699" s="24"/>
      <c r="R699" s="24"/>
      <c r="S699" s="24"/>
      <c r="T699" s="24"/>
      <c r="U699" s="24"/>
      <c r="V699" s="24"/>
      <c r="W699" s="24"/>
      <c r="X699" s="24"/>
      <c r="Y699" s="24"/>
      <c r="Z699" s="24"/>
      <c r="AA699" s="24"/>
      <c r="AB699" s="24"/>
      <c r="AC699" s="24"/>
      <c r="AD699" s="639"/>
      <c r="AE699" s="639"/>
      <c r="AF699" s="639"/>
      <c r="AG699" s="639"/>
      <c r="AH699" s="639"/>
      <c r="AI699" s="639"/>
      <c r="AJ699" s="639"/>
      <c r="AK699" s="639"/>
      <c r="AL699" s="639"/>
      <c r="AM699" s="639"/>
      <c r="AN699" s="639"/>
      <c r="AO699" s="639"/>
      <c r="AP699" s="639"/>
      <c r="AQ699" s="639"/>
      <c r="AR699" s="639"/>
      <c r="AS699" s="639"/>
      <c r="AT699" s="639"/>
      <c r="AU699" s="639"/>
      <c r="AV699" s="639"/>
    </row>
    <row r="700" spans="1:48" ht="24.75" customHeight="1">
      <c r="A700" s="359"/>
      <c r="B700" s="359"/>
      <c r="C700" s="359"/>
      <c r="D700" s="359"/>
      <c r="E700" s="359"/>
      <c r="F700" s="359"/>
      <c r="G700" s="359"/>
      <c r="H700" s="24"/>
      <c r="I700" s="98"/>
      <c r="J700" s="24"/>
      <c r="K700" s="24"/>
      <c r="L700" s="24"/>
      <c r="M700" s="24"/>
      <c r="N700" s="24"/>
      <c r="O700" s="24"/>
      <c r="P700" s="24"/>
      <c r="Q700" s="24"/>
      <c r="R700" s="24"/>
      <c r="S700" s="24"/>
      <c r="T700" s="24"/>
      <c r="U700" s="24"/>
      <c r="V700" s="24"/>
      <c r="W700" s="24"/>
      <c r="X700" s="24"/>
      <c r="Y700" s="24"/>
      <c r="Z700" s="24"/>
      <c r="AA700" s="24"/>
      <c r="AB700" s="24"/>
      <c r="AC700" s="24"/>
      <c r="AD700" s="639"/>
      <c r="AE700" s="639"/>
      <c r="AF700" s="639"/>
      <c r="AG700" s="639"/>
      <c r="AH700" s="639"/>
      <c r="AI700" s="639"/>
      <c r="AJ700" s="639"/>
      <c r="AK700" s="639"/>
      <c r="AL700" s="639"/>
      <c r="AM700" s="639"/>
      <c r="AN700" s="639"/>
      <c r="AO700" s="639"/>
      <c r="AP700" s="639"/>
      <c r="AQ700" s="639"/>
      <c r="AR700" s="639"/>
      <c r="AS700" s="639"/>
      <c r="AT700" s="639"/>
      <c r="AU700" s="639"/>
      <c r="AV700" s="639"/>
    </row>
    <row r="701" spans="1:48" ht="24.75" customHeight="1">
      <c r="A701" s="359"/>
      <c r="B701" s="359"/>
      <c r="C701" s="359"/>
      <c r="D701" s="359"/>
      <c r="E701" s="359"/>
      <c r="F701" s="359"/>
      <c r="G701" s="359"/>
      <c r="H701" s="24"/>
      <c r="I701" s="98"/>
      <c r="J701" s="24"/>
      <c r="K701" s="24"/>
      <c r="L701" s="24"/>
      <c r="M701" s="24"/>
      <c r="N701" s="24"/>
      <c r="O701" s="24"/>
      <c r="P701" s="24"/>
      <c r="Q701" s="24"/>
      <c r="R701" s="24"/>
      <c r="S701" s="24"/>
      <c r="T701" s="24"/>
      <c r="U701" s="24"/>
      <c r="V701" s="24"/>
      <c r="W701" s="24"/>
      <c r="X701" s="24"/>
      <c r="Y701" s="24"/>
      <c r="Z701" s="24"/>
      <c r="AA701" s="24"/>
      <c r="AB701" s="24"/>
      <c r="AC701" s="24"/>
      <c r="AD701" s="639"/>
      <c r="AE701" s="639"/>
      <c r="AF701" s="639"/>
      <c r="AG701" s="639"/>
      <c r="AH701" s="639"/>
      <c r="AI701" s="639"/>
      <c r="AJ701" s="639"/>
      <c r="AK701" s="639"/>
      <c r="AL701" s="639"/>
      <c r="AM701" s="639"/>
      <c r="AN701" s="639"/>
      <c r="AO701" s="639"/>
      <c r="AP701" s="639"/>
      <c r="AQ701" s="639"/>
      <c r="AR701" s="639"/>
      <c r="AS701" s="639"/>
      <c r="AT701" s="639"/>
      <c r="AU701" s="639"/>
      <c r="AV701" s="639"/>
    </row>
    <row r="702" spans="1:48" ht="24.75" customHeight="1">
      <c r="A702" s="359"/>
      <c r="B702" s="359"/>
      <c r="C702" s="359"/>
      <c r="D702" s="359"/>
      <c r="E702" s="359"/>
      <c r="F702" s="359"/>
      <c r="G702" s="359"/>
      <c r="H702" s="24"/>
      <c r="I702" s="98"/>
      <c r="J702" s="24"/>
      <c r="K702" s="24"/>
      <c r="L702" s="24"/>
      <c r="M702" s="24"/>
      <c r="N702" s="24"/>
      <c r="O702" s="24"/>
      <c r="P702" s="24"/>
      <c r="Q702" s="24"/>
      <c r="R702" s="24"/>
      <c r="S702" s="24"/>
      <c r="T702" s="24"/>
      <c r="U702" s="24"/>
      <c r="V702" s="24"/>
      <c r="W702" s="24"/>
      <c r="X702" s="24"/>
      <c r="Y702" s="24"/>
      <c r="Z702" s="24"/>
      <c r="AA702" s="24"/>
      <c r="AB702" s="24"/>
      <c r="AC702" s="24"/>
      <c r="AD702" s="639"/>
      <c r="AE702" s="639"/>
      <c r="AF702" s="639"/>
      <c r="AG702" s="639"/>
      <c r="AH702" s="639"/>
      <c r="AI702" s="639"/>
      <c r="AJ702" s="639"/>
      <c r="AK702" s="639"/>
      <c r="AL702" s="639"/>
      <c r="AM702" s="639"/>
      <c r="AN702" s="639"/>
      <c r="AO702" s="639"/>
      <c r="AP702" s="639"/>
      <c r="AQ702" s="639"/>
      <c r="AR702" s="639"/>
      <c r="AS702" s="639"/>
      <c r="AT702" s="639"/>
      <c r="AU702" s="639"/>
      <c r="AV702" s="639"/>
    </row>
    <row r="703" spans="1:48" ht="24.75" customHeight="1">
      <c r="A703" s="359"/>
      <c r="B703" s="359"/>
      <c r="C703" s="359"/>
      <c r="D703" s="359"/>
      <c r="E703" s="359"/>
      <c r="F703" s="359"/>
      <c r="G703" s="359"/>
      <c r="H703" s="24"/>
      <c r="I703" s="98"/>
      <c r="J703" s="24"/>
      <c r="K703" s="24"/>
      <c r="L703" s="24"/>
      <c r="M703" s="24"/>
      <c r="N703" s="24"/>
      <c r="O703" s="24"/>
      <c r="P703" s="24"/>
      <c r="Q703" s="24"/>
      <c r="R703" s="24"/>
      <c r="S703" s="24"/>
      <c r="T703" s="24"/>
      <c r="U703" s="24"/>
      <c r="V703" s="24"/>
      <c r="W703" s="24"/>
      <c r="X703" s="24"/>
      <c r="Y703" s="24"/>
      <c r="Z703" s="24"/>
      <c r="AA703" s="24"/>
      <c r="AB703" s="24"/>
      <c r="AC703" s="24"/>
      <c r="AD703" s="639"/>
      <c r="AE703" s="639"/>
      <c r="AF703" s="639"/>
      <c r="AG703" s="639"/>
      <c r="AH703" s="639"/>
      <c r="AI703" s="639"/>
      <c r="AJ703" s="639"/>
      <c r="AK703" s="639"/>
      <c r="AL703" s="639"/>
      <c r="AM703" s="639"/>
      <c r="AN703" s="639"/>
      <c r="AO703" s="639"/>
      <c r="AP703" s="639"/>
      <c r="AQ703" s="639"/>
      <c r="AR703" s="639"/>
      <c r="AS703" s="639"/>
      <c r="AT703" s="639"/>
      <c r="AU703" s="639"/>
      <c r="AV703" s="639"/>
    </row>
    <row r="704" spans="1:48" ht="24.75" customHeight="1">
      <c r="A704" s="359"/>
      <c r="B704" s="359"/>
      <c r="C704" s="359"/>
      <c r="D704" s="359"/>
      <c r="E704" s="359"/>
      <c r="F704" s="359"/>
      <c r="G704" s="359"/>
      <c r="H704" s="24"/>
      <c r="I704" s="98"/>
      <c r="J704" s="24"/>
      <c r="K704" s="24"/>
      <c r="L704" s="24"/>
      <c r="M704" s="24"/>
      <c r="N704" s="24"/>
      <c r="O704" s="24"/>
      <c r="P704" s="24"/>
      <c r="Q704" s="24"/>
      <c r="R704" s="24"/>
      <c r="S704" s="24"/>
      <c r="T704" s="24"/>
      <c r="U704" s="24"/>
      <c r="V704" s="24"/>
      <c r="W704" s="24"/>
      <c r="X704" s="24"/>
      <c r="Y704" s="24"/>
      <c r="Z704" s="24"/>
      <c r="AA704" s="24"/>
      <c r="AB704" s="24"/>
      <c r="AC704" s="24"/>
      <c r="AD704" s="639"/>
      <c r="AE704" s="639"/>
      <c r="AF704" s="639"/>
      <c r="AG704" s="639"/>
      <c r="AH704" s="639"/>
      <c r="AI704" s="639"/>
      <c r="AJ704" s="639"/>
      <c r="AK704" s="639"/>
      <c r="AL704" s="639"/>
      <c r="AM704" s="639"/>
      <c r="AN704" s="639"/>
      <c r="AO704" s="639"/>
      <c r="AP704" s="639"/>
      <c r="AQ704" s="639"/>
      <c r="AR704" s="639"/>
      <c r="AS704" s="639"/>
      <c r="AT704" s="639"/>
      <c r="AU704" s="639"/>
      <c r="AV704" s="639"/>
    </row>
    <row r="705" spans="1:48" ht="24.75" customHeight="1">
      <c r="A705" s="359"/>
      <c r="B705" s="359"/>
      <c r="C705" s="359"/>
      <c r="D705" s="359"/>
      <c r="E705" s="359"/>
      <c r="F705" s="359"/>
      <c r="G705" s="359"/>
      <c r="H705" s="24"/>
      <c r="I705" s="98"/>
      <c r="J705" s="24"/>
      <c r="K705" s="24"/>
      <c r="L705" s="24"/>
      <c r="M705" s="24"/>
      <c r="N705" s="24"/>
      <c r="O705" s="24"/>
      <c r="P705" s="24"/>
      <c r="Q705" s="24"/>
      <c r="R705" s="24"/>
      <c r="S705" s="24"/>
      <c r="T705" s="24"/>
      <c r="U705" s="24"/>
      <c r="V705" s="24"/>
      <c r="W705" s="24"/>
      <c r="X705" s="24"/>
      <c r="Y705" s="24"/>
      <c r="Z705" s="24"/>
      <c r="AA705" s="24"/>
      <c r="AB705" s="24"/>
      <c r="AC705" s="24"/>
      <c r="AD705" s="639"/>
      <c r="AE705" s="639"/>
      <c r="AF705" s="639"/>
      <c r="AG705" s="639"/>
      <c r="AH705" s="639"/>
      <c r="AI705" s="639"/>
      <c r="AJ705" s="639"/>
      <c r="AK705" s="639"/>
      <c r="AL705" s="639"/>
      <c r="AM705" s="639"/>
      <c r="AN705" s="639"/>
      <c r="AO705" s="639"/>
      <c r="AP705" s="639"/>
      <c r="AQ705" s="639"/>
      <c r="AR705" s="639"/>
      <c r="AS705" s="639"/>
      <c r="AT705" s="639"/>
      <c r="AU705" s="639"/>
      <c r="AV705" s="639"/>
    </row>
    <row r="706" spans="1:48" ht="24.75" customHeight="1">
      <c r="A706" s="359"/>
      <c r="B706" s="359"/>
      <c r="C706" s="359"/>
      <c r="D706" s="359"/>
      <c r="E706" s="359"/>
      <c r="F706" s="359"/>
      <c r="G706" s="359"/>
      <c r="H706" s="24"/>
      <c r="I706" s="98"/>
      <c r="J706" s="24"/>
      <c r="K706" s="24"/>
      <c r="L706" s="24"/>
      <c r="M706" s="24"/>
      <c r="N706" s="24"/>
      <c r="O706" s="24"/>
      <c r="P706" s="24"/>
      <c r="Q706" s="24"/>
      <c r="R706" s="24"/>
      <c r="S706" s="24"/>
      <c r="T706" s="24"/>
      <c r="U706" s="24"/>
      <c r="V706" s="24"/>
      <c r="W706" s="24"/>
      <c r="X706" s="24"/>
      <c r="Y706" s="24"/>
      <c r="Z706" s="24"/>
      <c r="AA706" s="24"/>
      <c r="AB706" s="24"/>
      <c r="AC706" s="24"/>
      <c r="AD706" s="639"/>
      <c r="AE706" s="639"/>
      <c r="AF706" s="639"/>
      <c r="AG706" s="639"/>
      <c r="AH706" s="639"/>
      <c r="AI706" s="639"/>
      <c r="AJ706" s="639"/>
      <c r="AK706" s="639"/>
      <c r="AL706" s="639"/>
      <c r="AM706" s="639"/>
      <c r="AN706" s="639"/>
      <c r="AO706" s="639"/>
      <c r="AP706" s="639"/>
      <c r="AQ706" s="639"/>
      <c r="AR706" s="639"/>
      <c r="AS706" s="639"/>
      <c r="AT706" s="639"/>
      <c r="AU706" s="639"/>
      <c r="AV706" s="639"/>
    </row>
    <row r="707" spans="1:48" ht="24.75" customHeight="1">
      <c r="A707" s="359"/>
      <c r="B707" s="359"/>
      <c r="C707" s="359"/>
      <c r="D707" s="359"/>
      <c r="E707" s="359"/>
      <c r="F707" s="359"/>
      <c r="G707" s="359"/>
      <c r="H707" s="24"/>
      <c r="I707" s="98"/>
      <c r="J707" s="24"/>
      <c r="K707" s="24"/>
      <c r="L707" s="24"/>
      <c r="M707" s="24"/>
      <c r="N707" s="24"/>
      <c r="O707" s="24"/>
      <c r="P707" s="24"/>
      <c r="Q707" s="24"/>
      <c r="R707" s="24"/>
      <c r="S707" s="24"/>
      <c r="T707" s="24"/>
      <c r="U707" s="24"/>
      <c r="V707" s="24"/>
      <c r="W707" s="24"/>
      <c r="X707" s="24"/>
      <c r="Y707" s="24"/>
      <c r="Z707" s="24"/>
      <c r="AA707" s="24"/>
      <c r="AB707" s="24"/>
      <c r="AC707" s="24"/>
      <c r="AD707" s="639"/>
      <c r="AE707" s="639"/>
      <c r="AF707" s="639"/>
      <c r="AG707" s="639"/>
      <c r="AH707" s="639"/>
      <c r="AI707" s="639"/>
      <c r="AJ707" s="639"/>
      <c r="AK707" s="639"/>
      <c r="AL707" s="639"/>
      <c r="AM707" s="639"/>
      <c r="AN707" s="639"/>
      <c r="AO707" s="639"/>
      <c r="AP707" s="639"/>
      <c r="AQ707" s="639"/>
      <c r="AR707" s="639"/>
      <c r="AS707" s="639"/>
      <c r="AT707" s="639"/>
      <c r="AU707" s="639"/>
      <c r="AV707" s="639"/>
    </row>
    <row r="708" spans="1:48" ht="24.75" customHeight="1">
      <c r="A708" s="359"/>
      <c r="B708" s="359"/>
      <c r="C708" s="359"/>
      <c r="D708" s="359"/>
      <c r="E708" s="359"/>
      <c r="F708" s="359"/>
      <c r="G708" s="359"/>
      <c r="H708" s="24"/>
      <c r="I708" s="98"/>
      <c r="J708" s="24"/>
      <c r="K708" s="24"/>
      <c r="L708" s="24"/>
      <c r="M708" s="24"/>
      <c r="N708" s="24"/>
      <c r="O708" s="24"/>
      <c r="P708" s="24"/>
      <c r="Q708" s="24"/>
      <c r="R708" s="24"/>
      <c r="S708" s="24"/>
      <c r="T708" s="24"/>
      <c r="U708" s="24"/>
      <c r="V708" s="24"/>
      <c r="W708" s="24"/>
      <c r="X708" s="24"/>
      <c r="Y708" s="24"/>
      <c r="Z708" s="24"/>
      <c r="AA708" s="24"/>
      <c r="AB708" s="24"/>
      <c r="AC708" s="24"/>
      <c r="AD708" s="639"/>
      <c r="AE708" s="639"/>
      <c r="AF708" s="639"/>
      <c r="AG708" s="639"/>
      <c r="AH708" s="639"/>
      <c r="AI708" s="639"/>
      <c r="AJ708" s="639"/>
      <c r="AK708" s="639"/>
      <c r="AL708" s="639"/>
      <c r="AM708" s="639"/>
      <c r="AN708" s="639"/>
      <c r="AO708" s="639"/>
      <c r="AP708" s="639"/>
      <c r="AQ708" s="639"/>
      <c r="AR708" s="639"/>
      <c r="AS708" s="639"/>
      <c r="AT708" s="639"/>
      <c r="AU708" s="639"/>
      <c r="AV708" s="639"/>
    </row>
    <row r="709" spans="1:48" ht="24.75" customHeight="1">
      <c r="A709" s="359"/>
      <c r="B709" s="359"/>
      <c r="C709" s="359"/>
      <c r="D709" s="359"/>
      <c r="E709" s="359"/>
      <c r="F709" s="359"/>
      <c r="G709" s="359"/>
      <c r="H709" s="24"/>
      <c r="I709" s="98"/>
      <c r="J709" s="24"/>
      <c r="K709" s="24"/>
      <c r="L709" s="24"/>
      <c r="M709" s="24"/>
      <c r="N709" s="24"/>
      <c r="O709" s="24"/>
      <c r="P709" s="24"/>
      <c r="Q709" s="24"/>
      <c r="R709" s="24"/>
      <c r="S709" s="24"/>
      <c r="T709" s="24"/>
      <c r="U709" s="24"/>
      <c r="V709" s="24"/>
      <c r="W709" s="24"/>
      <c r="X709" s="24"/>
      <c r="Y709" s="24"/>
      <c r="Z709" s="24"/>
      <c r="AA709" s="24"/>
      <c r="AB709" s="24"/>
      <c r="AC709" s="24"/>
      <c r="AD709" s="639"/>
      <c r="AE709" s="639"/>
      <c r="AF709" s="639"/>
      <c r="AG709" s="639"/>
      <c r="AH709" s="639"/>
      <c r="AI709" s="639"/>
      <c r="AJ709" s="639"/>
      <c r="AK709" s="639"/>
      <c r="AL709" s="639"/>
      <c r="AM709" s="639"/>
      <c r="AN709" s="639"/>
      <c r="AO709" s="639"/>
      <c r="AP709" s="639"/>
      <c r="AQ709" s="639"/>
      <c r="AR709" s="639"/>
      <c r="AS709" s="639"/>
      <c r="AT709" s="639"/>
      <c r="AU709" s="639"/>
      <c r="AV709" s="639"/>
    </row>
    <row r="710" spans="1:48" ht="24.75" customHeight="1">
      <c r="A710" s="359"/>
      <c r="B710" s="359"/>
      <c r="C710" s="359"/>
      <c r="D710" s="359"/>
      <c r="E710" s="359"/>
      <c r="F710" s="359"/>
      <c r="G710" s="359"/>
      <c r="H710" s="24"/>
      <c r="I710" s="98"/>
      <c r="J710" s="24"/>
      <c r="K710" s="24"/>
      <c r="L710" s="24"/>
      <c r="M710" s="24"/>
      <c r="N710" s="24"/>
      <c r="O710" s="24"/>
      <c r="P710" s="24"/>
      <c r="Q710" s="24"/>
      <c r="R710" s="24"/>
      <c r="S710" s="24"/>
      <c r="T710" s="24"/>
      <c r="U710" s="24"/>
      <c r="V710" s="24"/>
      <c r="W710" s="24"/>
      <c r="X710" s="24"/>
      <c r="Y710" s="24"/>
      <c r="Z710" s="24"/>
      <c r="AA710" s="24"/>
      <c r="AB710" s="24"/>
      <c r="AC710" s="24"/>
      <c r="AD710" s="639"/>
      <c r="AE710" s="639"/>
      <c r="AF710" s="639"/>
      <c r="AG710" s="639"/>
      <c r="AH710" s="639"/>
      <c r="AI710" s="639"/>
      <c r="AJ710" s="639"/>
      <c r="AK710" s="639"/>
      <c r="AL710" s="639"/>
      <c r="AM710" s="639"/>
      <c r="AN710" s="639"/>
      <c r="AO710" s="639"/>
      <c r="AP710" s="639"/>
      <c r="AQ710" s="639"/>
      <c r="AR710" s="639"/>
      <c r="AS710" s="639"/>
      <c r="AT710" s="639"/>
      <c r="AU710" s="639"/>
      <c r="AV710" s="639"/>
    </row>
    <row r="711" spans="1:48" ht="24.75" customHeight="1">
      <c r="A711" s="359"/>
      <c r="B711" s="359"/>
      <c r="C711" s="359"/>
      <c r="D711" s="359"/>
      <c r="E711" s="359"/>
      <c r="F711" s="359"/>
      <c r="G711" s="359"/>
      <c r="H711" s="24"/>
      <c r="I711" s="98"/>
      <c r="J711" s="24"/>
      <c r="K711" s="24"/>
      <c r="L711" s="24"/>
      <c r="M711" s="24"/>
      <c r="N711" s="24"/>
      <c r="O711" s="24"/>
      <c r="P711" s="24"/>
      <c r="Q711" s="24"/>
      <c r="R711" s="24"/>
      <c r="S711" s="24"/>
      <c r="T711" s="24"/>
      <c r="U711" s="24"/>
      <c r="V711" s="24"/>
      <c r="W711" s="24"/>
      <c r="X711" s="24"/>
      <c r="Y711" s="24"/>
      <c r="Z711" s="24"/>
      <c r="AA711" s="24"/>
      <c r="AB711" s="24"/>
      <c r="AC711" s="24"/>
      <c r="AD711" s="639"/>
      <c r="AE711" s="639"/>
      <c r="AF711" s="639"/>
      <c r="AG711" s="639"/>
      <c r="AH711" s="639"/>
      <c r="AI711" s="639"/>
      <c r="AJ711" s="639"/>
      <c r="AK711" s="639"/>
      <c r="AL711" s="639"/>
      <c r="AM711" s="639"/>
      <c r="AN711" s="639"/>
      <c r="AO711" s="639"/>
      <c r="AP711" s="639"/>
      <c r="AQ711" s="639"/>
      <c r="AR711" s="639"/>
      <c r="AS711" s="639"/>
      <c r="AT711" s="639"/>
      <c r="AU711" s="639"/>
      <c r="AV711" s="639"/>
    </row>
    <row r="712" spans="1:48" ht="24.75" customHeight="1">
      <c r="A712" s="359"/>
      <c r="B712" s="359"/>
      <c r="C712" s="359"/>
      <c r="D712" s="359"/>
      <c r="E712" s="359"/>
      <c r="F712" s="359"/>
      <c r="G712" s="359"/>
      <c r="H712" s="24"/>
      <c r="I712" s="98"/>
      <c r="J712" s="24"/>
      <c r="K712" s="24"/>
      <c r="L712" s="24"/>
      <c r="M712" s="24"/>
      <c r="N712" s="24"/>
      <c r="O712" s="24"/>
      <c r="P712" s="24"/>
      <c r="Q712" s="24"/>
      <c r="R712" s="24"/>
      <c r="S712" s="24"/>
      <c r="T712" s="24"/>
      <c r="U712" s="24"/>
      <c r="V712" s="24"/>
      <c r="W712" s="24"/>
      <c r="X712" s="24"/>
      <c r="Y712" s="24"/>
      <c r="Z712" s="24"/>
      <c r="AA712" s="24"/>
      <c r="AB712" s="24"/>
      <c r="AC712" s="24"/>
      <c r="AD712" s="639"/>
      <c r="AE712" s="639"/>
      <c r="AF712" s="639"/>
      <c r="AG712" s="639"/>
      <c r="AH712" s="639"/>
      <c r="AI712" s="639"/>
      <c r="AJ712" s="639"/>
      <c r="AK712" s="639"/>
      <c r="AL712" s="639"/>
      <c r="AM712" s="639"/>
      <c r="AN712" s="639"/>
      <c r="AO712" s="639"/>
      <c r="AP712" s="639"/>
      <c r="AQ712" s="639"/>
      <c r="AR712" s="639"/>
      <c r="AS712" s="639"/>
      <c r="AT712" s="639"/>
      <c r="AU712" s="639"/>
      <c r="AV712" s="639"/>
    </row>
    <row r="713" spans="1:48" ht="24.75" customHeight="1">
      <c r="A713" s="359"/>
      <c r="B713" s="359"/>
      <c r="C713" s="359"/>
      <c r="D713" s="359"/>
      <c r="E713" s="359"/>
      <c r="F713" s="359"/>
      <c r="G713" s="359"/>
      <c r="H713" s="24"/>
      <c r="I713" s="98"/>
      <c r="J713" s="24"/>
      <c r="K713" s="24"/>
      <c r="L713" s="24"/>
      <c r="M713" s="24"/>
      <c r="N713" s="24"/>
      <c r="O713" s="24"/>
      <c r="P713" s="24"/>
      <c r="Q713" s="24"/>
      <c r="R713" s="24"/>
      <c r="S713" s="24"/>
      <c r="T713" s="24"/>
      <c r="U713" s="24"/>
      <c r="V713" s="24"/>
      <c r="W713" s="24"/>
      <c r="X713" s="24"/>
      <c r="Y713" s="24"/>
      <c r="Z713" s="24"/>
      <c r="AA713" s="24"/>
      <c r="AB713" s="24"/>
      <c r="AC713" s="24"/>
      <c r="AD713" s="639"/>
      <c r="AE713" s="639"/>
      <c r="AF713" s="639"/>
      <c r="AG713" s="639"/>
      <c r="AH713" s="639"/>
      <c r="AI713" s="639"/>
      <c r="AJ713" s="639"/>
      <c r="AK713" s="639"/>
      <c r="AL713" s="639"/>
      <c r="AM713" s="639"/>
      <c r="AN713" s="639"/>
      <c r="AO713" s="639"/>
      <c r="AP713" s="639"/>
      <c r="AQ713" s="639"/>
      <c r="AR713" s="639"/>
      <c r="AS713" s="639"/>
      <c r="AT713" s="639"/>
      <c r="AU713" s="639"/>
      <c r="AV713" s="639"/>
    </row>
    <row r="714" spans="1:48" ht="24.75" customHeight="1">
      <c r="A714" s="359"/>
      <c r="B714" s="359"/>
      <c r="C714" s="359"/>
      <c r="D714" s="359"/>
      <c r="E714" s="359"/>
      <c r="F714" s="359"/>
      <c r="G714" s="359"/>
      <c r="H714" s="24"/>
      <c r="I714" s="98"/>
      <c r="J714" s="24"/>
      <c r="K714" s="24"/>
      <c r="L714" s="24"/>
      <c r="M714" s="24"/>
      <c r="N714" s="24"/>
      <c r="O714" s="24"/>
      <c r="P714" s="24"/>
      <c r="Q714" s="24"/>
      <c r="R714" s="24"/>
      <c r="S714" s="24"/>
      <c r="T714" s="24"/>
      <c r="U714" s="24"/>
      <c r="V714" s="24"/>
      <c r="W714" s="24"/>
      <c r="X714" s="24"/>
      <c r="Y714" s="24"/>
      <c r="Z714" s="24"/>
      <c r="AA714" s="24"/>
      <c r="AB714" s="24"/>
      <c r="AC714" s="24"/>
      <c r="AD714" s="639"/>
      <c r="AE714" s="639"/>
      <c r="AF714" s="639"/>
      <c r="AG714" s="639"/>
      <c r="AH714" s="639"/>
      <c r="AI714" s="639"/>
      <c r="AJ714" s="639"/>
      <c r="AK714" s="639"/>
      <c r="AL714" s="639"/>
      <c r="AM714" s="639"/>
      <c r="AN714" s="639"/>
      <c r="AO714" s="639"/>
      <c r="AP714" s="639"/>
      <c r="AQ714" s="639"/>
      <c r="AR714" s="639"/>
      <c r="AS714" s="639"/>
      <c r="AT714" s="639"/>
      <c r="AU714" s="639"/>
      <c r="AV714" s="639"/>
    </row>
    <row r="715" spans="1:48" ht="24.75" customHeight="1">
      <c r="A715" s="359"/>
      <c r="B715" s="359"/>
      <c r="C715" s="359"/>
      <c r="D715" s="359"/>
      <c r="E715" s="359"/>
      <c r="F715" s="359"/>
      <c r="G715" s="359"/>
      <c r="H715" s="24"/>
      <c r="I715" s="98"/>
      <c r="J715" s="24"/>
      <c r="K715" s="24"/>
      <c r="L715" s="24"/>
      <c r="M715" s="24"/>
      <c r="N715" s="24"/>
      <c r="O715" s="24"/>
      <c r="P715" s="24"/>
      <c r="Q715" s="24"/>
      <c r="R715" s="24"/>
      <c r="S715" s="24"/>
      <c r="T715" s="24"/>
      <c r="U715" s="24"/>
      <c r="V715" s="24"/>
      <c r="W715" s="24"/>
      <c r="X715" s="24"/>
      <c r="Y715" s="24"/>
      <c r="Z715" s="24"/>
      <c r="AA715" s="24"/>
      <c r="AB715" s="24"/>
      <c r="AC715" s="24"/>
      <c r="AD715" s="639"/>
      <c r="AE715" s="639"/>
      <c r="AF715" s="639"/>
      <c r="AG715" s="639"/>
      <c r="AH715" s="639"/>
      <c r="AI715" s="639"/>
      <c r="AJ715" s="639"/>
      <c r="AK715" s="639"/>
      <c r="AL715" s="639"/>
      <c r="AM715" s="639"/>
      <c r="AN715" s="639"/>
      <c r="AO715" s="639"/>
      <c r="AP715" s="639"/>
      <c r="AQ715" s="639"/>
      <c r="AR715" s="639"/>
      <c r="AS715" s="639"/>
      <c r="AT715" s="639"/>
      <c r="AU715" s="639"/>
      <c r="AV715" s="639"/>
    </row>
    <row r="716" spans="1:48" ht="24.75" customHeight="1">
      <c r="A716" s="359"/>
      <c r="B716" s="359"/>
      <c r="C716" s="359"/>
      <c r="D716" s="359"/>
      <c r="E716" s="359"/>
      <c r="F716" s="359"/>
      <c r="G716" s="359"/>
      <c r="H716" s="24"/>
      <c r="I716" s="98"/>
      <c r="J716" s="24"/>
      <c r="K716" s="24"/>
      <c r="L716" s="24"/>
      <c r="M716" s="24"/>
      <c r="N716" s="24"/>
      <c r="O716" s="24"/>
      <c r="P716" s="24"/>
      <c r="Q716" s="24"/>
      <c r="R716" s="24"/>
      <c r="S716" s="24"/>
      <c r="T716" s="24"/>
      <c r="U716" s="24"/>
      <c r="V716" s="24"/>
      <c r="W716" s="24"/>
      <c r="X716" s="24"/>
      <c r="Y716" s="24"/>
      <c r="Z716" s="24"/>
      <c r="AA716" s="24"/>
      <c r="AB716" s="24"/>
      <c r="AC716" s="24"/>
      <c r="AD716" s="639"/>
      <c r="AE716" s="639"/>
      <c r="AF716" s="639"/>
      <c r="AG716" s="639"/>
      <c r="AH716" s="639"/>
      <c r="AI716" s="639"/>
      <c r="AJ716" s="639"/>
      <c r="AK716" s="639"/>
      <c r="AL716" s="639"/>
      <c r="AM716" s="639"/>
      <c r="AN716" s="639"/>
      <c r="AO716" s="639"/>
      <c r="AP716" s="639"/>
      <c r="AQ716" s="639"/>
      <c r="AR716" s="639"/>
      <c r="AS716" s="639"/>
      <c r="AT716" s="639"/>
      <c r="AU716" s="639"/>
      <c r="AV716" s="639"/>
    </row>
    <row r="717" spans="1:48" ht="24.75" customHeight="1">
      <c r="A717" s="359"/>
      <c r="B717" s="359"/>
      <c r="C717" s="359"/>
      <c r="D717" s="359"/>
      <c r="E717" s="359"/>
      <c r="F717" s="359"/>
      <c r="G717" s="359"/>
      <c r="H717" s="24"/>
      <c r="I717" s="98"/>
      <c r="J717" s="24"/>
      <c r="K717" s="24"/>
      <c r="L717" s="24"/>
      <c r="M717" s="24"/>
      <c r="N717" s="24"/>
      <c r="O717" s="24"/>
      <c r="P717" s="24"/>
      <c r="Q717" s="24"/>
      <c r="R717" s="24"/>
      <c r="S717" s="24"/>
      <c r="T717" s="24"/>
      <c r="U717" s="24"/>
      <c r="V717" s="24"/>
      <c r="W717" s="24"/>
      <c r="X717" s="24"/>
      <c r="Y717" s="24"/>
      <c r="Z717" s="24"/>
      <c r="AA717" s="24"/>
      <c r="AB717" s="24"/>
      <c r="AC717" s="24"/>
      <c r="AD717" s="639"/>
      <c r="AE717" s="639"/>
      <c r="AF717" s="639"/>
      <c r="AG717" s="639"/>
      <c r="AH717" s="639"/>
      <c r="AI717" s="639"/>
      <c r="AJ717" s="639"/>
      <c r="AK717" s="639"/>
      <c r="AL717" s="639"/>
      <c r="AM717" s="639"/>
      <c r="AN717" s="639"/>
      <c r="AO717" s="639"/>
      <c r="AP717" s="639"/>
      <c r="AQ717" s="639"/>
      <c r="AR717" s="639"/>
      <c r="AS717" s="639"/>
      <c r="AT717" s="639"/>
      <c r="AU717" s="639"/>
      <c r="AV717" s="639"/>
    </row>
    <row r="718" spans="1:48" ht="24.75" customHeight="1">
      <c r="A718" s="359"/>
      <c r="B718" s="359"/>
      <c r="C718" s="359"/>
      <c r="D718" s="359"/>
      <c r="E718" s="359"/>
      <c r="F718" s="359"/>
      <c r="G718" s="359"/>
      <c r="H718" s="24"/>
      <c r="I718" s="98"/>
      <c r="J718" s="24"/>
      <c r="K718" s="24"/>
      <c r="L718" s="24"/>
      <c r="M718" s="24"/>
      <c r="N718" s="24"/>
      <c r="O718" s="24"/>
      <c r="P718" s="24"/>
      <c r="Q718" s="24"/>
      <c r="R718" s="24"/>
      <c r="S718" s="24"/>
      <c r="T718" s="24"/>
      <c r="U718" s="24"/>
      <c r="V718" s="24"/>
      <c r="W718" s="24"/>
      <c r="X718" s="24"/>
      <c r="Y718" s="24"/>
      <c r="Z718" s="24"/>
      <c r="AA718" s="24"/>
      <c r="AB718" s="24"/>
      <c r="AC718" s="24"/>
      <c r="AD718" s="639"/>
      <c r="AE718" s="639"/>
      <c r="AF718" s="639"/>
      <c r="AG718" s="639"/>
      <c r="AH718" s="639"/>
      <c r="AI718" s="639"/>
      <c r="AJ718" s="639"/>
      <c r="AK718" s="639"/>
      <c r="AL718" s="639"/>
      <c r="AM718" s="639"/>
      <c r="AN718" s="639"/>
      <c r="AO718" s="639"/>
      <c r="AP718" s="639"/>
      <c r="AQ718" s="639"/>
      <c r="AR718" s="639"/>
      <c r="AS718" s="639"/>
      <c r="AT718" s="639"/>
      <c r="AU718" s="639"/>
      <c r="AV718" s="639"/>
    </row>
    <row r="719" spans="1:48" ht="24.75" customHeight="1">
      <c r="A719" s="359"/>
      <c r="B719" s="359"/>
      <c r="C719" s="359"/>
      <c r="D719" s="359"/>
      <c r="E719" s="359"/>
      <c r="F719" s="359"/>
      <c r="G719" s="359"/>
      <c r="H719" s="24"/>
      <c r="I719" s="98"/>
      <c r="J719" s="24"/>
      <c r="K719" s="24"/>
      <c r="L719" s="24"/>
      <c r="M719" s="24"/>
      <c r="N719" s="24"/>
      <c r="O719" s="24"/>
      <c r="P719" s="24"/>
      <c r="Q719" s="24"/>
      <c r="R719" s="24"/>
      <c r="S719" s="24"/>
      <c r="T719" s="24"/>
      <c r="U719" s="24"/>
      <c r="V719" s="24"/>
      <c r="W719" s="24"/>
      <c r="X719" s="24"/>
      <c r="Y719" s="24"/>
      <c r="Z719" s="24"/>
      <c r="AA719" s="24"/>
      <c r="AB719" s="24"/>
      <c r="AC719" s="24"/>
      <c r="AD719" s="639"/>
      <c r="AE719" s="639"/>
      <c r="AF719" s="639"/>
      <c r="AG719" s="639"/>
      <c r="AH719" s="639"/>
      <c r="AI719" s="639"/>
      <c r="AJ719" s="639"/>
      <c r="AK719" s="639"/>
      <c r="AL719" s="639"/>
      <c r="AM719" s="639"/>
      <c r="AN719" s="639"/>
      <c r="AO719" s="639"/>
      <c r="AP719" s="639"/>
      <c r="AQ719" s="639"/>
      <c r="AR719" s="639"/>
      <c r="AS719" s="639"/>
      <c r="AT719" s="639"/>
      <c r="AU719" s="639"/>
      <c r="AV719" s="639"/>
    </row>
    <row r="720" spans="1:48" ht="24.75" customHeight="1">
      <c r="A720" s="359"/>
      <c r="B720" s="359"/>
      <c r="C720" s="359"/>
      <c r="D720" s="359"/>
      <c r="E720" s="359"/>
      <c r="F720" s="359"/>
      <c r="G720" s="359"/>
      <c r="H720" s="24"/>
      <c r="I720" s="98"/>
      <c r="J720" s="24"/>
      <c r="K720" s="24"/>
      <c r="L720" s="24"/>
      <c r="M720" s="24"/>
      <c r="N720" s="24"/>
      <c r="O720" s="24"/>
      <c r="P720" s="24"/>
      <c r="Q720" s="24"/>
      <c r="R720" s="24"/>
      <c r="S720" s="24"/>
      <c r="T720" s="24"/>
      <c r="U720" s="24"/>
      <c r="V720" s="24"/>
      <c r="W720" s="24"/>
      <c r="X720" s="24"/>
      <c r="Y720" s="24"/>
      <c r="Z720" s="24"/>
      <c r="AA720" s="24"/>
      <c r="AB720" s="24"/>
      <c r="AC720" s="24"/>
      <c r="AD720" s="639"/>
      <c r="AE720" s="639"/>
      <c r="AF720" s="639"/>
      <c r="AG720" s="639"/>
      <c r="AH720" s="639"/>
      <c r="AI720" s="639"/>
      <c r="AJ720" s="639"/>
      <c r="AK720" s="639"/>
      <c r="AL720" s="639"/>
      <c r="AM720" s="639"/>
      <c r="AN720" s="639"/>
      <c r="AO720" s="639"/>
      <c r="AP720" s="639"/>
      <c r="AQ720" s="639"/>
      <c r="AR720" s="639"/>
      <c r="AS720" s="639"/>
      <c r="AT720" s="639"/>
      <c r="AU720" s="639"/>
      <c r="AV720" s="639"/>
    </row>
    <row r="721" spans="1:48" ht="24.75" customHeight="1">
      <c r="A721" s="359"/>
      <c r="B721" s="359"/>
      <c r="C721" s="359"/>
      <c r="D721" s="359"/>
      <c r="E721" s="359"/>
      <c r="F721" s="359"/>
      <c r="G721" s="359"/>
      <c r="H721" s="24"/>
      <c r="I721" s="98"/>
      <c r="J721" s="24"/>
      <c r="K721" s="24"/>
      <c r="L721" s="24"/>
      <c r="M721" s="24"/>
      <c r="N721" s="24"/>
      <c r="O721" s="24"/>
      <c r="P721" s="24"/>
      <c r="Q721" s="24"/>
      <c r="R721" s="24"/>
      <c r="S721" s="24"/>
      <c r="T721" s="24"/>
      <c r="U721" s="24"/>
      <c r="V721" s="24"/>
      <c r="W721" s="24"/>
      <c r="X721" s="24"/>
      <c r="Y721" s="24"/>
      <c r="Z721" s="24"/>
      <c r="AA721" s="24"/>
      <c r="AB721" s="24"/>
      <c r="AC721" s="24"/>
      <c r="AD721" s="639"/>
      <c r="AE721" s="639"/>
      <c r="AF721" s="639"/>
      <c r="AG721" s="639"/>
      <c r="AH721" s="639"/>
      <c r="AI721" s="639"/>
      <c r="AJ721" s="639"/>
      <c r="AK721" s="639"/>
      <c r="AL721" s="639"/>
      <c r="AM721" s="639"/>
      <c r="AN721" s="639"/>
      <c r="AO721" s="639"/>
      <c r="AP721" s="639"/>
      <c r="AQ721" s="639"/>
      <c r="AR721" s="639"/>
      <c r="AS721" s="639"/>
      <c r="AT721" s="639"/>
      <c r="AU721" s="639"/>
      <c r="AV721" s="639"/>
    </row>
    <row r="722" spans="1:48" ht="24.75" customHeight="1">
      <c r="A722" s="359"/>
      <c r="B722" s="359"/>
      <c r="C722" s="359"/>
      <c r="D722" s="359"/>
      <c r="E722" s="359"/>
      <c r="F722" s="359"/>
      <c r="G722" s="359"/>
      <c r="H722" s="24"/>
      <c r="I722" s="98"/>
      <c r="J722" s="24"/>
      <c r="K722" s="24"/>
      <c r="L722" s="24"/>
      <c r="M722" s="24"/>
      <c r="N722" s="24"/>
      <c r="O722" s="24"/>
      <c r="P722" s="24"/>
      <c r="Q722" s="24"/>
      <c r="R722" s="24"/>
      <c r="S722" s="24"/>
      <c r="T722" s="24"/>
      <c r="U722" s="24"/>
      <c r="V722" s="24"/>
      <c r="W722" s="24"/>
      <c r="X722" s="24"/>
      <c r="Y722" s="24"/>
      <c r="Z722" s="24"/>
      <c r="AA722" s="24"/>
      <c r="AB722" s="24"/>
      <c r="AC722" s="24"/>
      <c r="AD722" s="639"/>
      <c r="AE722" s="639"/>
      <c r="AF722" s="639"/>
      <c r="AG722" s="639"/>
      <c r="AH722" s="639"/>
      <c r="AI722" s="639"/>
      <c r="AJ722" s="639"/>
      <c r="AK722" s="639"/>
      <c r="AL722" s="639"/>
      <c r="AM722" s="639"/>
      <c r="AN722" s="639"/>
      <c r="AO722" s="639"/>
      <c r="AP722" s="639"/>
      <c r="AQ722" s="639"/>
      <c r="AR722" s="639"/>
      <c r="AS722" s="639"/>
      <c r="AT722" s="639"/>
      <c r="AU722" s="639"/>
      <c r="AV722" s="639"/>
    </row>
    <row r="723" spans="1:48" ht="24.75" customHeight="1">
      <c r="A723" s="359"/>
      <c r="B723" s="359"/>
      <c r="C723" s="359"/>
      <c r="D723" s="359"/>
      <c r="E723" s="359"/>
      <c r="F723" s="359"/>
      <c r="G723" s="359"/>
      <c r="H723" s="24"/>
      <c r="I723" s="98"/>
      <c r="J723" s="24"/>
      <c r="K723" s="24"/>
      <c r="L723" s="24"/>
      <c r="M723" s="24"/>
      <c r="N723" s="24"/>
      <c r="O723" s="24"/>
      <c r="P723" s="24"/>
      <c r="Q723" s="24"/>
      <c r="R723" s="24"/>
      <c r="S723" s="24"/>
      <c r="T723" s="24"/>
      <c r="U723" s="24"/>
      <c r="V723" s="24"/>
      <c r="W723" s="24"/>
      <c r="X723" s="24"/>
      <c r="Y723" s="24"/>
      <c r="Z723" s="24"/>
      <c r="AA723" s="24"/>
      <c r="AB723" s="24"/>
      <c r="AC723" s="24"/>
      <c r="AD723" s="639"/>
      <c r="AE723" s="639"/>
      <c r="AF723" s="639"/>
      <c r="AG723" s="639"/>
      <c r="AH723" s="639"/>
      <c r="AI723" s="639"/>
      <c r="AJ723" s="639"/>
      <c r="AK723" s="639"/>
      <c r="AL723" s="639"/>
      <c r="AM723" s="639"/>
      <c r="AN723" s="639"/>
      <c r="AO723" s="639"/>
      <c r="AP723" s="639"/>
      <c r="AQ723" s="639"/>
      <c r="AR723" s="639"/>
      <c r="AS723" s="639"/>
      <c r="AT723" s="639"/>
      <c r="AU723" s="639"/>
      <c r="AV723" s="639"/>
    </row>
    <row r="724" spans="1:48" ht="24.75" customHeight="1">
      <c r="A724" s="359"/>
      <c r="B724" s="359"/>
      <c r="C724" s="359"/>
      <c r="D724" s="359"/>
      <c r="E724" s="359"/>
      <c r="F724" s="359"/>
      <c r="G724" s="359"/>
      <c r="H724" s="24"/>
      <c r="I724" s="98"/>
      <c r="J724" s="24"/>
      <c r="K724" s="24"/>
      <c r="L724" s="24"/>
      <c r="M724" s="24"/>
      <c r="N724" s="24"/>
      <c r="O724" s="24"/>
      <c r="P724" s="24"/>
      <c r="Q724" s="24"/>
      <c r="R724" s="24"/>
      <c r="S724" s="24"/>
      <c r="T724" s="24"/>
      <c r="U724" s="24"/>
      <c r="V724" s="24"/>
      <c r="W724" s="24"/>
      <c r="X724" s="24"/>
      <c r="Y724" s="24"/>
      <c r="Z724" s="24"/>
      <c r="AA724" s="24"/>
      <c r="AB724" s="24"/>
      <c r="AC724" s="24"/>
      <c r="AD724" s="639"/>
      <c r="AE724" s="639"/>
      <c r="AF724" s="639"/>
      <c r="AG724" s="639"/>
      <c r="AH724" s="639"/>
      <c r="AI724" s="639"/>
      <c r="AJ724" s="639"/>
      <c r="AK724" s="639"/>
      <c r="AL724" s="639"/>
      <c r="AM724" s="639"/>
      <c r="AN724" s="639"/>
      <c r="AO724" s="639"/>
      <c r="AP724" s="639"/>
      <c r="AQ724" s="639"/>
      <c r="AR724" s="639"/>
      <c r="AS724" s="639"/>
      <c r="AT724" s="639"/>
      <c r="AU724" s="639"/>
      <c r="AV724" s="639"/>
    </row>
    <row r="725" spans="1:48" ht="24.75" customHeight="1">
      <c r="A725" s="359"/>
      <c r="B725" s="359"/>
      <c r="C725" s="359"/>
      <c r="D725" s="359"/>
      <c r="E725" s="359"/>
      <c r="F725" s="359"/>
      <c r="G725" s="359"/>
      <c r="H725" s="24"/>
      <c r="I725" s="98"/>
      <c r="J725" s="24"/>
      <c r="K725" s="24"/>
      <c r="L725" s="24"/>
      <c r="M725" s="24"/>
      <c r="N725" s="24"/>
      <c r="O725" s="24"/>
      <c r="P725" s="24"/>
      <c r="Q725" s="24"/>
      <c r="R725" s="24"/>
      <c r="S725" s="24"/>
      <c r="T725" s="24"/>
      <c r="U725" s="24"/>
      <c r="V725" s="24"/>
      <c r="W725" s="24"/>
      <c r="X725" s="24"/>
      <c r="Y725" s="24"/>
      <c r="Z725" s="24"/>
      <c r="AA725" s="24"/>
      <c r="AB725" s="24"/>
      <c r="AC725" s="24"/>
      <c r="AD725" s="639"/>
      <c r="AE725" s="639"/>
      <c r="AF725" s="639"/>
      <c r="AG725" s="639"/>
      <c r="AH725" s="639"/>
      <c r="AI725" s="639"/>
      <c r="AJ725" s="639"/>
      <c r="AK725" s="639"/>
      <c r="AL725" s="639"/>
      <c r="AM725" s="639"/>
      <c r="AN725" s="639"/>
      <c r="AO725" s="639"/>
      <c r="AP725" s="639"/>
      <c r="AQ725" s="639"/>
      <c r="AR725" s="639"/>
      <c r="AS725" s="639"/>
      <c r="AT725" s="639"/>
      <c r="AU725" s="639"/>
      <c r="AV725" s="639"/>
    </row>
    <row r="726" spans="1:48" ht="24.75" customHeight="1">
      <c r="A726" s="359"/>
      <c r="B726" s="359"/>
      <c r="C726" s="359"/>
      <c r="D726" s="359"/>
      <c r="E726" s="359"/>
      <c r="F726" s="359"/>
      <c r="G726" s="359"/>
      <c r="H726" s="24"/>
      <c r="I726" s="98"/>
      <c r="J726" s="24"/>
      <c r="K726" s="24"/>
      <c r="L726" s="24"/>
      <c r="M726" s="24"/>
      <c r="N726" s="24"/>
      <c r="O726" s="24"/>
      <c r="P726" s="24"/>
      <c r="Q726" s="24"/>
      <c r="R726" s="24"/>
      <c r="S726" s="24"/>
      <c r="T726" s="24"/>
      <c r="U726" s="24"/>
      <c r="V726" s="24"/>
      <c r="W726" s="24"/>
      <c r="X726" s="24"/>
      <c r="Y726" s="24"/>
      <c r="Z726" s="24"/>
      <c r="AA726" s="24"/>
      <c r="AB726" s="24"/>
      <c r="AC726" s="24"/>
      <c r="AD726" s="639"/>
      <c r="AE726" s="639"/>
      <c r="AF726" s="639"/>
      <c r="AG726" s="639"/>
      <c r="AH726" s="639"/>
      <c r="AI726" s="639"/>
      <c r="AJ726" s="639"/>
      <c r="AK726" s="639"/>
      <c r="AL726" s="639"/>
      <c r="AM726" s="639"/>
      <c r="AN726" s="639"/>
      <c r="AO726" s="639"/>
      <c r="AP726" s="639"/>
      <c r="AQ726" s="639"/>
      <c r="AR726" s="639"/>
      <c r="AS726" s="639"/>
      <c r="AT726" s="639"/>
      <c r="AU726" s="639"/>
      <c r="AV726" s="639"/>
    </row>
    <row r="727" spans="1:48" ht="24.75" customHeight="1">
      <c r="A727" s="359"/>
      <c r="B727" s="359"/>
      <c r="C727" s="359"/>
      <c r="D727" s="359"/>
      <c r="E727" s="359"/>
      <c r="F727" s="359"/>
      <c r="G727" s="359"/>
      <c r="H727" s="24"/>
      <c r="I727" s="98"/>
      <c r="J727" s="24"/>
      <c r="K727" s="24"/>
      <c r="L727" s="24"/>
      <c r="M727" s="24"/>
      <c r="N727" s="24"/>
      <c r="O727" s="24"/>
      <c r="P727" s="24"/>
      <c r="Q727" s="24"/>
      <c r="R727" s="24"/>
      <c r="S727" s="24"/>
      <c r="T727" s="24"/>
      <c r="U727" s="24"/>
      <c r="V727" s="24"/>
      <c r="W727" s="24"/>
      <c r="X727" s="24"/>
      <c r="Y727" s="24"/>
      <c r="Z727" s="24"/>
      <c r="AA727" s="24"/>
      <c r="AB727" s="24"/>
      <c r="AC727" s="24"/>
      <c r="AD727" s="639"/>
      <c r="AE727" s="639"/>
      <c r="AF727" s="639"/>
      <c r="AG727" s="639"/>
      <c r="AH727" s="639"/>
      <c r="AI727" s="639"/>
      <c r="AJ727" s="639"/>
      <c r="AK727" s="639"/>
      <c r="AL727" s="639"/>
      <c r="AM727" s="639"/>
      <c r="AN727" s="639"/>
      <c r="AO727" s="639"/>
      <c r="AP727" s="639"/>
      <c r="AQ727" s="639"/>
      <c r="AR727" s="639"/>
      <c r="AS727" s="639"/>
      <c r="AT727" s="639"/>
      <c r="AU727" s="639"/>
      <c r="AV727" s="639"/>
    </row>
    <row r="728" spans="1:48" ht="24.75" customHeight="1">
      <c r="A728" s="359"/>
      <c r="B728" s="359"/>
      <c r="C728" s="359"/>
      <c r="D728" s="359"/>
      <c r="E728" s="359"/>
      <c r="F728" s="359"/>
      <c r="G728" s="359"/>
      <c r="H728" s="24"/>
      <c r="I728" s="98"/>
      <c r="J728" s="24"/>
      <c r="K728" s="24"/>
      <c r="L728" s="24"/>
      <c r="M728" s="24"/>
      <c r="N728" s="24"/>
      <c r="O728" s="24"/>
      <c r="P728" s="24"/>
      <c r="Q728" s="24"/>
      <c r="R728" s="24"/>
      <c r="S728" s="24"/>
      <c r="T728" s="24"/>
      <c r="U728" s="24"/>
      <c r="V728" s="24"/>
      <c r="W728" s="24"/>
      <c r="X728" s="24"/>
      <c r="Y728" s="24"/>
      <c r="Z728" s="24"/>
      <c r="AA728" s="24"/>
      <c r="AB728" s="24"/>
      <c r="AC728" s="24"/>
      <c r="AD728" s="639"/>
      <c r="AE728" s="639"/>
      <c r="AF728" s="639"/>
      <c r="AG728" s="639"/>
      <c r="AH728" s="639"/>
      <c r="AI728" s="639"/>
      <c r="AJ728" s="639"/>
      <c r="AK728" s="639"/>
      <c r="AL728" s="639"/>
      <c r="AM728" s="639"/>
      <c r="AN728" s="639"/>
      <c r="AO728" s="639"/>
      <c r="AP728" s="639"/>
      <c r="AQ728" s="639"/>
      <c r="AR728" s="639"/>
      <c r="AS728" s="639"/>
      <c r="AT728" s="639"/>
      <c r="AU728" s="639"/>
      <c r="AV728" s="639"/>
    </row>
    <row r="729" spans="1:48" ht="24.75" customHeight="1">
      <c r="A729" s="359"/>
      <c r="B729" s="359"/>
      <c r="C729" s="359"/>
      <c r="D729" s="359"/>
      <c r="E729" s="359"/>
      <c r="F729" s="359"/>
      <c r="G729" s="359"/>
      <c r="H729" s="24"/>
      <c r="I729" s="98"/>
      <c r="J729" s="24"/>
      <c r="K729" s="24"/>
      <c r="L729" s="24"/>
      <c r="M729" s="24"/>
      <c r="N729" s="24"/>
      <c r="O729" s="24"/>
      <c r="P729" s="24"/>
      <c r="Q729" s="24"/>
      <c r="R729" s="24"/>
      <c r="S729" s="24"/>
      <c r="T729" s="24"/>
      <c r="U729" s="24"/>
      <c r="V729" s="24"/>
      <c r="W729" s="24"/>
      <c r="X729" s="24"/>
      <c r="Y729" s="24"/>
      <c r="Z729" s="24"/>
      <c r="AA729" s="24"/>
      <c r="AB729" s="24"/>
      <c r="AC729" s="24"/>
      <c r="AD729" s="639"/>
      <c r="AE729" s="639"/>
      <c r="AF729" s="639"/>
      <c r="AG729" s="639"/>
      <c r="AH729" s="639"/>
      <c r="AI729" s="639"/>
      <c r="AJ729" s="639"/>
      <c r="AK729" s="639"/>
      <c r="AL729" s="639"/>
      <c r="AM729" s="639"/>
      <c r="AN729" s="639"/>
      <c r="AO729" s="639"/>
      <c r="AP729" s="639"/>
      <c r="AQ729" s="639"/>
      <c r="AR729" s="639"/>
      <c r="AS729" s="639"/>
      <c r="AT729" s="639"/>
      <c r="AU729" s="639"/>
      <c r="AV729" s="639"/>
    </row>
    <row r="730" spans="1:48" ht="24.75" customHeight="1">
      <c r="A730" s="359"/>
      <c r="B730" s="359"/>
      <c r="C730" s="359"/>
      <c r="D730" s="359"/>
      <c r="E730" s="359"/>
      <c r="F730" s="359"/>
      <c r="G730" s="359"/>
      <c r="H730" s="24"/>
      <c r="I730" s="98"/>
      <c r="J730" s="24"/>
      <c r="K730" s="24"/>
      <c r="L730" s="24"/>
      <c r="M730" s="24"/>
      <c r="N730" s="24"/>
      <c r="O730" s="24"/>
      <c r="P730" s="24"/>
      <c r="Q730" s="24"/>
      <c r="R730" s="24"/>
      <c r="S730" s="24"/>
      <c r="T730" s="24"/>
      <c r="U730" s="24"/>
      <c r="V730" s="24"/>
      <c r="W730" s="24"/>
      <c r="X730" s="24"/>
      <c r="Y730" s="24"/>
      <c r="Z730" s="24"/>
      <c r="AA730" s="24"/>
      <c r="AB730" s="24"/>
      <c r="AC730" s="24"/>
      <c r="AD730" s="639"/>
      <c r="AE730" s="639"/>
      <c r="AF730" s="639"/>
      <c r="AG730" s="639"/>
      <c r="AH730" s="639"/>
      <c r="AI730" s="639"/>
      <c r="AJ730" s="639"/>
      <c r="AK730" s="639"/>
      <c r="AL730" s="639"/>
      <c r="AM730" s="639"/>
      <c r="AN730" s="639"/>
      <c r="AO730" s="639"/>
      <c r="AP730" s="639"/>
      <c r="AQ730" s="639"/>
      <c r="AR730" s="639"/>
      <c r="AS730" s="639"/>
      <c r="AT730" s="639"/>
      <c r="AU730" s="639"/>
      <c r="AV730" s="639"/>
    </row>
    <row r="731" spans="1:48" ht="24.75" customHeight="1">
      <c r="A731" s="359"/>
      <c r="B731" s="359"/>
      <c r="C731" s="359"/>
      <c r="D731" s="359"/>
      <c r="E731" s="359"/>
      <c r="F731" s="359"/>
      <c r="G731" s="359"/>
      <c r="H731" s="24"/>
      <c r="I731" s="98"/>
      <c r="J731" s="24"/>
      <c r="K731" s="24"/>
      <c r="L731" s="24"/>
      <c r="M731" s="24"/>
      <c r="N731" s="24"/>
      <c r="O731" s="24"/>
      <c r="P731" s="24"/>
      <c r="Q731" s="24"/>
      <c r="R731" s="24"/>
      <c r="S731" s="24"/>
      <c r="T731" s="24"/>
      <c r="U731" s="24"/>
      <c r="V731" s="24"/>
      <c r="W731" s="24"/>
      <c r="X731" s="24"/>
      <c r="Y731" s="24"/>
      <c r="Z731" s="24"/>
      <c r="AA731" s="24"/>
      <c r="AB731" s="24"/>
      <c r="AC731" s="24"/>
      <c r="AD731" s="639"/>
      <c r="AE731" s="639"/>
      <c r="AF731" s="639"/>
      <c r="AG731" s="639"/>
      <c r="AH731" s="639"/>
      <c r="AI731" s="639"/>
      <c r="AJ731" s="639"/>
      <c r="AK731" s="639"/>
      <c r="AL731" s="639"/>
      <c r="AM731" s="639"/>
      <c r="AN731" s="639"/>
      <c r="AO731" s="639"/>
      <c r="AP731" s="639"/>
      <c r="AQ731" s="639"/>
      <c r="AR731" s="639"/>
      <c r="AS731" s="639"/>
      <c r="AT731" s="639"/>
      <c r="AU731" s="639"/>
      <c r="AV731" s="639"/>
    </row>
    <row r="732" spans="1:48" ht="24.75" customHeight="1">
      <c r="A732" s="359"/>
      <c r="B732" s="359"/>
      <c r="C732" s="359"/>
      <c r="D732" s="359"/>
      <c r="E732" s="359"/>
      <c r="F732" s="359"/>
      <c r="G732" s="359"/>
      <c r="H732" s="24"/>
      <c r="I732" s="98"/>
      <c r="J732" s="24"/>
      <c r="K732" s="24"/>
      <c r="L732" s="24"/>
      <c r="M732" s="24"/>
      <c r="N732" s="24"/>
      <c r="O732" s="24"/>
      <c r="P732" s="24"/>
      <c r="Q732" s="24"/>
      <c r="R732" s="24"/>
      <c r="S732" s="24"/>
      <c r="T732" s="24"/>
      <c r="U732" s="24"/>
      <c r="V732" s="24"/>
      <c r="W732" s="24"/>
      <c r="X732" s="24"/>
      <c r="Y732" s="24"/>
      <c r="Z732" s="24"/>
      <c r="AA732" s="24"/>
      <c r="AB732" s="24"/>
      <c r="AC732" s="24"/>
      <c r="AD732" s="639"/>
      <c r="AE732" s="639"/>
      <c r="AF732" s="639"/>
      <c r="AG732" s="639"/>
      <c r="AH732" s="639"/>
      <c r="AI732" s="639"/>
      <c r="AJ732" s="639"/>
      <c r="AK732" s="639"/>
      <c r="AL732" s="639"/>
      <c r="AM732" s="639"/>
      <c r="AN732" s="639"/>
      <c r="AO732" s="639"/>
      <c r="AP732" s="639"/>
      <c r="AQ732" s="639"/>
      <c r="AR732" s="639"/>
      <c r="AS732" s="639"/>
      <c r="AT732" s="639"/>
      <c r="AU732" s="639"/>
      <c r="AV732" s="639"/>
    </row>
    <row r="733" spans="1:48" ht="24.75" customHeight="1">
      <c r="A733" s="359"/>
      <c r="B733" s="359"/>
      <c r="C733" s="359"/>
      <c r="D733" s="359"/>
      <c r="E733" s="359"/>
      <c r="F733" s="359"/>
      <c r="G733" s="359"/>
      <c r="H733" s="24"/>
      <c r="I733" s="98"/>
      <c r="J733" s="24"/>
      <c r="K733" s="24"/>
      <c r="L733" s="24"/>
      <c r="M733" s="24"/>
      <c r="N733" s="24"/>
      <c r="O733" s="24"/>
      <c r="P733" s="24"/>
      <c r="Q733" s="24"/>
      <c r="R733" s="24"/>
      <c r="S733" s="24"/>
      <c r="T733" s="24"/>
      <c r="U733" s="24"/>
      <c r="V733" s="24"/>
      <c r="W733" s="24"/>
      <c r="X733" s="24"/>
      <c r="Y733" s="24"/>
      <c r="Z733" s="24"/>
      <c r="AA733" s="24"/>
      <c r="AB733" s="24"/>
      <c r="AC733" s="24"/>
      <c r="AD733" s="639"/>
      <c r="AE733" s="639"/>
      <c r="AF733" s="639"/>
      <c r="AG733" s="639"/>
      <c r="AH733" s="639"/>
      <c r="AI733" s="639"/>
      <c r="AJ733" s="639"/>
      <c r="AK733" s="639"/>
      <c r="AL733" s="639"/>
      <c r="AM733" s="639"/>
      <c r="AN733" s="639"/>
      <c r="AO733" s="639"/>
      <c r="AP733" s="639"/>
      <c r="AQ733" s="639"/>
      <c r="AR733" s="639"/>
      <c r="AS733" s="639"/>
      <c r="AT733" s="639"/>
      <c r="AU733" s="639"/>
      <c r="AV733" s="639"/>
    </row>
    <row r="734" spans="1:48" ht="24.75" customHeight="1">
      <c r="A734" s="359"/>
      <c r="B734" s="359"/>
      <c r="C734" s="359"/>
      <c r="D734" s="359"/>
      <c r="E734" s="359"/>
      <c r="F734" s="359"/>
      <c r="G734" s="359"/>
      <c r="H734" s="24"/>
      <c r="I734" s="98"/>
      <c r="J734" s="24"/>
      <c r="K734" s="24"/>
      <c r="L734" s="24"/>
      <c r="M734" s="24"/>
      <c r="N734" s="24"/>
      <c r="O734" s="24"/>
      <c r="P734" s="24"/>
      <c r="Q734" s="24"/>
      <c r="R734" s="24"/>
      <c r="S734" s="24"/>
      <c r="T734" s="24"/>
      <c r="U734" s="24"/>
      <c r="V734" s="24"/>
      <c r="W734" s="24"/>
      <c r="X734" s="24"/>
      <c r="Y734" s="24"/>
      <c r="Z734" s="24"/>
      <c r="AA734" s="24"/>
      <c r="AB734" s="24"/>
      <c r="AC734" s="24"/>
      <c r="AD734" s="639"/>
      <c r="AE734" s="639"/>
      <c r="AF734" s="639"/>
      <c r="AG734" s="639"/>
      <c r="AH734" s="639"/>
      <c r="AI734" s="639"/>
      <c r="AJ734" s="639"/>
      <c r="AK734" s="639"/>
      <c r="AL734" s="639"/>
      <c r="AM734" s="639"/>
      <c r="AN734" s="639"/>
      <c r="AO734" s="639"/>
      <c r="AP734" s="639"/>
      <c r="AQ734" s="639"/>
      <c r="AR734" s="639"/>
      <c r="AS734" s="639"/>
      <c r="AT734" s="639"/>
      <c r="AU734" s="639"/>
      <c r="AV734" s="639"/>
    </row>
    <row r="735" spans="1:48" ht="24.75" customHeight="1">
      <c r="A735" s="359"/>
      <c r="B735" s="359"/>
      <c r="C735" s="359"/>
      <c r="D735" s="359"/>
      <c r="E735" s="359"/>
      <c r="F735" s="359"/>
      <c r="G735" s="359"/>
      <c r="H735" s="24"/>
      <c r="I735" s="98"/>
      <c r="J735" s="24"/>
      <c r="K735" s="24"/>
      <c r="L735" s="24"/>
      <c r="M735" s="24"/>
      <c r="N735" s="24"/>
      <c r="O735" s="24"/>
      <c r="P735" s="24"/>
      <c r="Q735" s="24"/>
      <c r="R735" s="24"/>
      <c r="S735" s="24"/>
      <c r="T735" s="24"/>
      <c r="U735" s="24"/>
      <c r="V735" s="24"/>
      <c r="W735" s="24"/>
      <c r="X735" s="24"/>
      <c r="Y735" s="24"/>
      <c r="Z735" s="24"/>
      <c r="AA735" s="24"/>
      <c r="AB735" s="24"/>
      <c r="AC735" s="24"/>
      <c r="AD735" s="639"/>
      <c r="AE735" s="639"/>
      <c r="AF735" s="639"/>
      <c r="AG735" s="639"/>
      <c r="AH735" s="639"/>
      <c r="AI735" s="639"/>
      <c r="AJ735" s="639"/>
      <c r="AK735" s="639"/>
      <c r="AL735" s="639"/>
      <c r="AM735" s="639"/>
      <c r="AN735" s="639"/>
      <c r="AO735" s="639"/>
      <c r="AP735" s="639"/>
      <c r="AQ735" s="639"/>
      <c r="AR735" s="639"/>
      <c r="AS735" s="639"/>
      <c r="AT735" s="639"/>
      <c r="AU735" s="639"/>
      <c r="AV735" s="639"/>
    </row>
    <row r="736" spans="1:48" ht="24.75" customHeight="1">
      <c r="A736" s="359"/>
      <c r="B736" s="359"/>
      <c r="C736" s="359"/>
      <c r="D736" s="359"/>
      <c r="E736" s="359"/>
      <c r="F736" s="359"/>
      <c r="G736" s="359"/>
      <c r="H736" s="24"/>
      <c r="I736" s="98"/>
      <c r="J736" s="24"/>
      <c r="K736" s="24"/>
      <c r="L736" s="24"/>
      <c r="M736" s="24"/>
      <c r="N736" s="24"/>
      <c r="O736" s="24"/>
      <c r="P736" s="24"/>
      <c r="Q736" s="24"/>
      <c r="R736" s="24"/>
      <c r="S736" s="24"/>
      <c r="T736" s="24"/>
      <c r="U736" s="24"/>
      <c r="V736" s="24"/>
      <c r="W736" s="24"/>
      <c r="X736" s="24"/>
      <c r="Y736" s="24"/>
      <c r="Z736" s="24"/>
      <c r="AA736" s="24"/>
      <c r="AB736" s="24"/>
      <c r="AC736" s="24"/>
      <c r="AD736" s="639"/>
      <c r="AE736" s="639"/>
      <c r="AF736" s="639"/>
      <c r="AG736" s="639"/>
      <c r="AH736" s="639"/>
      <c r="AI736" s="639"/>
      <c r="AJ736" s="639"/>
      <c r="AK736" s="639"/>
      <c r="AL736" s="639"/>
      <c r="AM736" s="639"/>
      <c r="AN736" s="639"/>
      <c r="AO736" s="639"/>
      <c r="AP736" s="639"/>
      <c r="AQ736" s="639"/>
      <c r="AR736" s="639"/>
      <c r="AS736" s="639"/>
      <c r="AT736" s="639"/>
      <c r="AU736" s="639"/>
      <c r="AV736" s="639"/>
    </row>
    <row r="737" spans="1:48" ht="24.75" customHeight="1">
      <c r="A737" s="359"/>
      <c r="B737" s="359"/>
      <c r="C737" s="359"/>
      <c r="D737" s="359"/>
      <c r="E737" s="359"/>
      <c r="F737" s="359"/>
      <c r="G737" s="359"/>
      <c r="H737" s="24"/>
      <c r="I737" s="98"/>
      <c r="J737" s="24"/>
      <c r="K737" s="24"/>
      <c r="L737" s="24"/>
      <c r="M737" s="24"/>
      <c r="N737" s="24"/>
      <c r="O737" s="24"/>
      <c r="P737" s="24"/>
      <c r="Q737" s="24"/>
      <c r="R737" s="24"/>
      <c r="S737" s="24"/>
      <c r="T737" s="24"/>
      <c r="U737" s="24"/>
      <c r="V737" s="24"/>
      <c r="W737" s="24"/>
      <c r="X737" s="24"/>
      <c r="Y737" s="24"/>
      <c r="Z737" s="24"/>
      <c r="AA737" s="24"/>
      <c r="AB737" s="24"/>
      <c r="AC737" s="24"/>
      <c r="AD737" s="639"/>
      <c r="AE737" s="639"/>
      <c r="AF737" s="639"/>
      <c r="AG737" s="639"/>
      <c r="AH737" s="639"/>
      <c r="AI737" s="639"/>
      <c r="AJ737" s="639"/>
      <c r="AK737" s="639"/>
      <c r="AL737" s="639"/>
      <c r="AM737" s="639"/>
      <c r="AN737" s="639"/>
      <c r="AO737" s="639"/>
      <c r="AP737" s="639"/>
      <c r="AQ737" s="639"/>
      <c r="AR737" s="639"/>
      <c r="AS737" s="639"/>
      <c r="AT737" s="639"/>
      <c r="AU737" s="639"/>
      <c r="AV737" s="639"/>
    </row>
    <row r="738" spans="1:48" ht="24.75" customHeight="1">
      <c r="A738" s="359"/>
      <c r="B738" s="359"/>
      <c r="C738" s="359"/>
      <c r="D738" s="359"/>
      <c r="E738" s="359"/>
      <c r="F738" s="359"/>
      <c r="G738" s="359"/>
      <c r="H738" s="24"/>
      <c r="I738" s="98"/>
      <c r="J738" s="24"/>
      <c r="K738" s="24"/>
      <c r="L738" s="24"/>
      <c r="M738" s="24"/>
      <c r="N738" s="24"/>
      <c r="O738" s="24"/>
      <c r="P738" s="24"/>
      <c r="Q738" s="24"/>
      <c r="R738" s="24"/>
      <c r="S738" s="24"/>
      <c r="T738" s="24"/>
      <c r="U738" s="24"/>
      <c r="V738" s="24"/>
      <c r="W738" s="24"/>
      <c r="X738" s="24"/>
      <c r="Y738" s="24"/>
      <c r="Z738" s="24"/>
      <c r="AA738" s="24"/>
      <c r="AB738" s="24"/>
      <c r="AC738" s="24"/>
      <c r="AD738" s="639"/>
      <c r="AE738" s="639"/>
      <c r="AF738" s="639"/>
      <c r="AG738" s="639"/>
      <c r="AH738" s="639"/>
      <c r="AI738" s="639"/>
      <c r="AJ738" s="639"/>
      <c r="AK738" s="639"/>
      <c r="AL738" s="639"/>
      <c r="AM738" s="639"/>
      <c r="AN738" s="639"/>
      <c r="AO738" s="639"/>
      <c r="AP738" s="639"/>
      <c r="AQ738" s="639"/>
      <c r="AR738" s="639"/>
      <c r="AS738" s="639"/>
      <c r="AT738" s="639"/>
      <c r="AU738" s="639"/>
      <c r="AV738" s="639"/>
    </row>
    <row r="739" spans="1:48" ht="24.75" customHeight="1">
      <c r="A739" s="359"/>
      <c r="B739" s="359"/>
      <c r="C739" s="359"/>
      <c r="D739" s="359"/>
      <c r="E739" s="359"/>
      <c r="F739" s="359"/>
      <c r="G739" s="359"/>
      <c r="H739" s="24"/>
      <c r="I739" s="98"/>
      <c r="J739" s="24"/>
      <c r="K739" s="24"/>
      <c r="L739" s="24"/>
      <c r="M739" s="24"/>
      <c r="N739" s="24"/>
      <c r="O739" s="24"/>
      <c r="P739" s="24"/>
      <c r="Q739" s="24"/>
      <c r="R739" s="24"/>
      <c r="S739" s="24"/>
      <c r="T739" s="24"/>
      <c r="U739" s="24"/>
      <c r="V739" s="24"/>
      <c r="W739" s="24"/>
      <c r="X739" s="24"/>
      <c r="Y739" s="24"/>
      <c r="Z739" s="24"/>
      <c r="AA739" s="24"/>
      <c r="AB739" s="24"/>
      <c r="AC739" s="24"/>
      <c r="AD739" s="639"/>
      <c r="AE739" s="639"/>
      <c r="AF739" s="639"/>
      <c r="AG739" s="639"/>
      <c r="AH739" s="639"/>
      <c r="AI739" s="639"/>
      <c r="AJ739" s="639"/>
      <c r="AK739" s="639"/>
      <c r="AL739" s="639"/>
      <c r="AM739" s="639"/>
      <c r="AN739" s="639"/>
      <c r="AO739" s="639"/>
      <c r="AP739" s="639"/>
      <c r="AQ739" s="639"/>
      <c r="AR739" s="639"/>
      <c r="AS739" s="639"/>
      <c r="AT739" s="639"/>
      <c r="AU739" s="639"/>
      <c r="AV739" s="639"/>
    </row>
    <row r="740" spans="1:48" ht="24.75" customHeight="1">
      <c r="A740" s="359"/>
      <c r="B740" s="359"/>
      <c r="C740" s="359"/>
      <c r="D740" s="359"/>
      <c r="E740" s="359"/>
      <c r="F740" s="359"/>
      <c r="G740" s="359"/>
      <c r="H740" s="24"/>
      <c r="I740" s="98"/>
      <c r="J740" s="24"/>
      <c r="K740" s="24"/>
      <c r="L740" s="24"/>
      <c r="M740" s="24"/>
      <c r="N740" s="24"/>
      <c r="O740" s="24"/>
      <c r="P740" s="24"/>
      <c r="Q740" s="24"/>
      <c r="R740" s="24"/>
      <c r="S740" s="24"/>
      <c r="T740" s="24"/>
      <c r="U740" s="24"/>
      <c r="V740" s="24"/>
      <c r="W740" s="24"/>
      <c r="X740" s="24"/>
      <c r="Y740" s="24"/>
      <c r="Z740" s="24"/>
      <c r="AA740" s="24"/>
      <c r="AB740" s="24"/>
      <c r="AC740" s="24"/>
      <c r="AD740" s="639"/>
      <c r="AE740" s="639"/>
      <c r="AF740" s="639"/>
      <c r="AG740" s="639"/>
      <c r="AH740" s="639"/>
      <c r="AI740" s="639"/>
      <c r="AJ740" s="639"/>
      <c r="AK740" s="639"/>
      <c r="AL740" s="639"/>
      <c r="AM740" s="639"/>
      <c r="AN740" s="639"/>
      <c r="AO740" s="639"/>
      <c r="AP740" s="639"/>
      <c r="AQ740" s="639"/>
      <c r="AR740" s="639"/>
      <c r="AS740" s="639"/>
      <c r="AT740" s="639"/>
      <c r="AU740" s="639"/>
      <c r="AV740" s="639"/>
    </row>
    <row r="741" spans="1:48" ht="24.75" customHeight="1">
      <c r="A741" s="359"/>
      <c r="B741" s="359"/>
      <c r="C741" s="359"/>
      <c r="D741" s="359"/>
      <c r="E741" s="359"/>
      <c r="F741" s="359"/>
      <c r="G741" s="359"/>
      <c r="H741" s="24"/>
      <c r="I741" s="98"/>
      <c r="J741" s="24"/>
      <c r="K741" s="24"/>
      <c r="L741" s="24"/>
      <c r="M741" s="24"/>
      <c r="N741" s="24"/>
      <c r="O741" s="24"/>
      <c r="P741" s="24"/>
      <c r="Q741" s="24"/>
      <c r="R741" s="24"/>
      <c r="S741" s="24"/>
      <c r="T741" s="24"/>
      <c r="U741" s="24"/>
      <c r="V741" s="24"/>
      <c r="W741" s="24"/>
      <c r="X741" s="24"/>
      <c r="Y741" s="24"/>
      <c r="Z741" s="24"/>
      <c r="AA741" s="24"/>
      <c r="AB741" s="24"/>
      <c r="AC741" s="24"/>
      <c r="AD741" s="639"/>
      <c r="AE741" s="639"/>
      <c r="AF741" s="639"/>
      <c r="AG741" s="639"/>
      <c r="AH741" s="639"/>
      <c r="AI741" s="639"/>
      <c r="AJ741" s="639"/>
      <c r="AK741" s="639"/>
      <c r="AL741" s="639"/>
      <c r="AM741" s="639"/>
      <c r="AN741" s="639"/>
      <c r="AO741" s="639"/>
      <c r="AP741" s="639"/>
      <c r="AQ741" s="639"/>
      <c r="AR741" s="639"/>
      <c r="AS741" s="639"/>
      <c r="AT741" s="639"/>
      <c r="AU741" s="639"/>
      <c r="AV741" s="639"/>
    </row>
    <row r="742" spans="1:48" ht="24.75" customHeight="1">
      <c r="A742" s="359"/>
      <c r="B742" s="359"/>
      <c r="C742" s="359"/>
      <c r="D742" s="359"/>
      <c r="E742" s="359"/>
      <c r="F742" s="359"/>
      <c r="G742" s="359"/>
      <c r="H742" s="24"/>
      <c r="I742" s="98"/>
      <c r="J742" s="24"/>
      <c r="K742" s="24"/>
      <c r="L742" s="24"/>
      <c r="M742" s="24"/>
      <c r="N742" s="24"/>
      <c r="O742" s="24"/>
      <c r="P742" s="24"/>
      <c r="Q742" s="24"/>
      <c r="R742" s="24"/>
      <c r="S742" s="24"/>
      <c r="T742" s="24"/>
      <c r="U742" s="24"/>
      <c r="V742" s="24"/>
      <c r="W742" s="24"/>
      <c r="X742" s="24"/>
      <c r="Y742" s="24"/>
      <c r="Z742" s="24"/>
      <c r="AA742" s="24"/>
      <c r="AB742" s="24"/>
      <c r="AC742" s="24"/>
      <c r="AD742" s="639"/>
      <c r="AE742" s="639"/>
      <c r="AF742" s="639"/>
      <c r="AG742" s="639"/>
      <c r="AH742" s="639"/>
      <c r="AI742" s="639"/>
      <c r="AJ742" s="639"/>
      <c r="AK742" s="639"/>
      <c r="AL742" s="639"/>
      <c r="AM742" s="639"/>
      <c r="AN742" s="639"/>
      <c r="AO742" s="639"/>
      <c r="AP742" s="639"/>
      <c r="AQ742" s="639"/>
      <c r="AR742" s="639"/>
      <c r="AS742" s="639"/>
      <c r="AT742" s="639"/>
      <c r="AU742" s="639"/>
      <c r="AV742" s="639"/>
    </row>
    <row r="743" spans="1:48" ht="24.75" customHeight="1">
      <c r="A743" s="359"/>
      <c r="B743" s="359"/>
      <c r="C743" s="359"/>
      <c r="D743" s="359"/>
      <c r="E743" s="359"/>
      <c r="F743" s="359"/>
      <c r="G743" s="359"/>
      <c r="H743" s="24"/>
      <c r="I743" s="98"/>
      <c r="J743" s="24"/>
      <c r="K743" s="24"/>
      <c r="L743" s="24"/>
      <c r="M743" s="24"/>
      <c r="N743" s="24"/>
      <c r="O743" s="24"/>
      <c r="P743" s="24"/>
      <c r="Q743" s="24"/>
      <c r="R743" s="24"/>
      <c r="S743" s="24"/>
      <c r="T743" s="24"/>
      <c r="U743" s="24"/>
      <c r="V743" s="24"/>
      <c r="W743" s="24"/>
      <c r="X743" s="24"/>
      <c r="Y743" s="24"/>
      <c r="Z743" s="24"/>
      <c r="AA743" s="24"/>
      <c r="AB743" s="24"/>
      <c r="AC743" s="24"/>
      <c r="AD743" s="639"/>
      <c r="AE743" s="639"/>
      <c r="AF743" s="639"/>
      <c r="AG743" s="639"/>
      <c r="AH743" s="639"/>
      <c r="AI743" s="639"/>
      <c r="AJ743" s="639"/>
      <c r="AK743" s="639"/>
      <c r="AL743" s="639"/>
      <c r="AM743" s="639"/>
      <c r="AN743" s="639"/>
      <c r="AO743" s="639"/>
      <c r="AP743" s="639"/>
      <c r="AQ743" s="639"/>
      <c r="AR743" s="639"/>
      <c r="AS743" s="639"/>
      <c r="AT743" s="639"/>
      <c r="AU743" s="639"/>
      <c r="AV743" s="639"/>
    </row>
    <row r="744" spans="1:48" ht="24.75" customHeight="1">
      <c r="A744" s="359"/>
      <c r="B744" s="359"/>
      <c r="C744" s="359"/>
      <c r="D744" s="359"/>
      <c r="E744" s="359"/>
      <c r="F744" s="359"/>
      <c r="G744" s="359"/>
      <c r="H744" s="24"/>
      <c r="I744" s="98"/>
      <c r="J744" s="24"/>
      <c r="K744" s="24"/>
      <c r="L744" s="24"/>
      <c r="M744" s="24"/>
      <c r="N744" s="24"/>
      <c r="O744" s="24"/>
      <c r="P744" s="24"/>
      <c r="Q744" s="24"/>
      <c r="R744" s="24"/>
      <c r="S744" s="24"/>
      <c r="T744" s="24"/>
      <c r="U744" s="24"/>
      <c r="V744" s="24"/>
      <c r="W744" s="24"/>
      <c r="X744" s="24"/>
      <c r="Y744" s="24"/>
      <c r="Z744" s="24"/>
      <c r="AA744" s="24"/>
      <c r="AB744" s="24"/>
      <c r="AC744" s="24"/>
      <c r="AD744" s="639"/>
      <c r="AE744" s="639"/>
      <c r="AF744" s="639"/>
      <c r="AG744" s="639"/>
      <c r="AH744" s="639"/>
      <c r="AI744" s="639"/>
      <c r="AJ744" s="639"/>
      <c r="AK744" s="639"/>
      <c r="AL744" s="639"/>
      <c r="AM744" s="639"/>
      <c r="AN744" s="639"/>
      <c r="AO744" s="639"/>
      <c r="AP744" s="639"/>
      <c r="AQ744" s="639"/>
      <c r="AR744" s="639"/>
      <c r="AS744" s="639"/>
      <c r="AT744" s="639"/>
      <c r="AU744" s="639"/>
      <c r="AV744" s="639"/>
    </row>
    <row r="745" spans="1:48" ht="24.75" customHeight="1">
      <c r="A745" s="359"/>
      <c r="B745" s="359"/>
      <c r="C745" s="359"/>
      <c r="D745" s="359"/>
      <c r="E745" s="359"/>
      <c r="F745" s="359"/>
      <c r="G745" s="359"/>
      <c r="H745" s="24"/>
      <c r="I745" s="98"/>
      <c r="J745" s="24"/>
      <c r="K745" s="24"/>
      <c r="L745" s="24"/>
      <c r="M745" s="24"/>
      <c r="N745" s="24"/>
      <c r="O745" s="24"/>
      <c r="P745" s="24"/>
      <c r="Q745" s="24"/>
      <c r="R745" s="24"/>
      <c r="S745" s="24"/>
      <c r="T745" s="24"/>
      <c r="U745" s="24"/>
      <c r="V745" s="24"/>
      <c r="W745" s="24"/>
      <c r="X745" s="24"/>
      <c r="Y745" s="24"/>
      <c r="Z745" s="24"/>
      <c r="AA745" s="24"/>
      <c r="AB745" s="24"/>
      <c r="AC745" s="24"/>
      <c r="AD745" s="639"/>
      <c r="AE745" s="639"/>
      <c r="AF745" s="639"/>
      <c r="AG745" s="639"/>
      <c r="AH745" s="639"/>
      <c r="AI745" s="639"/>
      <c r="AJ745" s="639"/>
      <c r="AK745" s="639"/>
      <c r="AL745" s="639"/>
      <c r="AM745" s="639"/>
      <c r="AN745" s="639"/>
      <c r="AO745" s="639"/>
      <c r="AP745" s="639"/>
      <c r="AQ745" s="639"/>
      <c r="AR745" s="639"/>
      <c r="AS745" s="639"/>
      <c r="AT745" s="639"/>
      <c r="AU745" s="639"/>
      <c r="AV745" s="639"/>
    </row>
    <row r="746" spans="1:48" ht="24.75" customHeight="1">
      <c r="A746" s="359"/>
      <c r="B746" s="359"/>
      <c r="C746" s="359"/>
      <c r="D746" s="359"/>
      <c r="E746" s="359"/>
      <c r="F746" s="359"/>
      <c r="G746" s="359"/>
      <c r="H746" s="24"/>
      <c r="I746" s="98"/>
      <c r="J746" s="24"/>
      <c r="K746" s="24"/>
      <c r="L746" s="24"/>
      <c r="M746" s="24"/>
      <c r="N746" s="24"/>
      <c r="O746" s="24"/>
      <c r="P746" s="24"/>
      <c r="Q746" s="24"/>
      <c r="R746" s="24"/>
      <c r="S746" s="24"/>
      <c r="T746" s="24"/>
      <c r="U746" s="24"/>
      <c r="V746" s="24"/>
      <c r="W746" s="24"/>
      <c r="X746" s="24"/>
      <c r="Y746" s="24"/>
      <c r="Z746" s="24"/>
      <c r="AA746" s="24"/>
      <c r="AB746" s="24"/>
      <c r="AC746" s="24"/>
      <c r="AD746" s="639"/>
      <c r="AE746" s="639"/>
      <c r="AF746" s="639"/>
      <c r="AG746" s="639"/>
      <c r="AH746" s="639"/>
      <c r="AI746" s="639"/>
      <c r="AJ746" s="639"/>
      <c r="AK746" s="639"/>
      <c r="AL746" s="639"/>
      <c r="AM746" s="639"/>
      <c r="AN746" s="639"/>
      <c r="AO746" s="639"/>
      <c r="AP746" s="639"/>
      <c r="AQ746" s="639"/>
      <c r="AR746" s="639"/>
      <c r="AS746" s="639"/>
      <c r="AT746" s="639"/>
      <c r="AU746" s="639"/>
      <c r="AV746" s="639"/>
    </row>
    <row r="747" spans="1:48" ht="24.75" customHeight="1">
      <c r="A747" s="359"/>
      <c r="B747" s="359"/>
      <c r="C747" s="359"/>
      <c r="D747" s="359"/>
      <c r="E747" s="359"/>
      <c r="F747" s="359"/>
      <c r="G747" s="359"/>
      <c r="H747" s="24"/>
      <c r="I747" s="98"/>
      <c r="J747" s="24"/>
      <c r="K747" s="24"/>
      <c r="L747" s="24"/>
      <c r="M747" s="24"/>
      <c r="N747" s="24"/>
      <c r="O747" s="24"/>
      <c r="P747" s="24"/>
      <c r="Q747" s="24"/>
      <c r="R747" s="24"/>
      <c r="S747" s="24"/>
      <c r="T747" s="24"/>
      <c r="U747" s="24"/>
      <c r="V747" s="24"/>
      <c r="W747" s="24"/>
      <c r="X747" s="24"/>
      <c r="Y747" s="24"/>
      <c r="Z747" s="24"/>
      <c r="AA747" s="24"/>
      <c r="AB747" s="24"/>
      <c r="AC747" s="24"/>
      <c r="AD747" s="639"/>
      <c r="AE747" s="639"/>
      <c r="AF747" s="639"/>
      <c r="AG747" s="639"/>
      <c r="AH747" s="639"/>
      <c r="AI747" s="639"/>
      <c r="AJ747" s="639"/>
      <c r="AK747" s="639"/>
      <c r="AL747" s="639"/>
      <c r="AM747" s="639"/>
      <c r="AN747" s="639"/>
      <c r="AO747" s="639"/>
      <c r="AP747" s="639"/>
      <c r="AQ747" s="639"/>
      <c r="AR747" s="639"/>
      <c r="AS747" s="639"/>
      <c r="AT747" s="639"/>
      <c r="AU747" s="639"/>
      <c r="AV747" s="639"/>
    </row>
    <row r="748" spans="1:48" ht="24.75" customHeight="1">
      <c r="A748" s="359"/>
      <c r="B748" s="359"/>
      <c r="C748" s="359"/>
      <c r="D748" s="359"/>
      <c r="E748" s="359"/>
      <c r="F748" s="359"/>
      <c r="G748" s="359"/>
      <c r="H748" s="24"/>
      <c r="I748" s="98"/>
      <c r="J748" s="24"/>
      <c r="K748" s="24"/>
      <c r="L748" s="24"/>
      <c r="M748" s="24"/>
      <c r="N748" s="24"/>
      <c r="O748" s="24"/>
      <c r="P748" s="24"/>
      <c r="Q748" s="24"/>
      <c r="R748" s="24"/>
      <c r="S748" s="24"/>
      <c r="T748" s="24"/>
      <c r="U748" s="24"/>
      <c r="V748" s="24"/>
      <c r="W748" s="24"/>
      <c r="X748" s="24"/>
      <c r="Y748" s="24"/>
      <c r="Z748" s="24"/>
      <c r="AA748" s="24"/>
      <c r="AB748" s="24"/>
      <c r="AC748" s="24"/>
      <c r="AD748" s="639"/>
      <c r="AE748" s="639"/>
      <c r="AF748" s="639"/>
      <c r="AG748" s="639"/>
      <c r="AH748" s="639"/>
      <c r="AI748" s="639"/>
      <c r="AJ748" s="639"/>
      <c r="AK748" s="639"/>
      <c r="AL748" s="639"/>
      <c r="AM748" s="639"/>
      <c r="AN748" s="639"/>
      <c r="AO748" s="639"/>
      <c r="AP748" s="639"/>
      <c r="AQ748" s="639"/>
      <c r="AR748" s="639"/>
      <c r="AS748" s="639"/>
      <c r="AT748" s="639"/>
      <c r="AU748" s="639"/>
      <c r="AV748" s="639"/>
    </row>
    <row r="749" spans="1:48" ht="24.75" customHeight="1">
      <c r="A749" s="359"/>
      <c r="B749" s="359"/>
      <c r="C749" s="359"/>
      <c r="D749" s="359"/>
      <c r="E749" s="359"/>
      <c r="F749" s="359"/>
      <c r="G749" s="359"/>
      <c r="H749" s="24"/>
      <c r="I749" s="98"/>
      <c r="J749" s="24"/>
      <c r="K749" s="24"/>
      <c r="L749" s="24"/>
      <c r="M749" s="24"/>
      <c r="N749" s="24"/>
      <c r="O749" s="24"/>
      <c r="P749" s="24"/>
      <c r="Q749" s="24"/>
      <c r="R749" s="24"/>
      <c r="S749" s="24"/>
      <c r="T749" s="24"/>
      <c r="U749" s="24"/>
      <c r="V749" s="24"/>
      <c r="W749" s="24"/>
      <c r="X749" s="24"/>
      <c r="Y749" s="24"/>
      <c r="Z749" s="24"/>
      <c r="AA749" s="24"/>
      <c r="AB749" s="24"/>
      <c r="AC749" s="24"/>
      <c r="AD749" s="639"/>
      <c r="AE749" s="639"/>
      <c r="AF749" s="639"/>
      <c r="AG749" s="639"/>
      <c r="AH749" s="639"/>
      <c r="AI749" s="639"/>
      <c r="AJ749" s="639"/>
      <c r="AK749" s="639"/>
      <c r="AL749" s="639"/>
      <c r="AM749" s="639"/>
      <c r="AN749" s="639"/>
      <c r="AO749" s="639"/>
      <c r="AP749" s="639"/>
      <c r="AQ749" s="639"/>
      <c r="AR749" s="639"/>
      <c r="AS749" s="639"/>
      <c r="AT749" s="639"/>
      <c r="AU749" s="639"/>
      <c r="AV749" s="639"/>
    </row>
    <row r="750" spans="1:48" ht="24.75" customHeight="1">
      <c r="A750" s="359"/>
      <c r="B750" s="359"/>
      <c r="C750" s="359"/>
      <c r="D750" s="359"/>
      <c r="E750" s="359"/>
      <c r="F750" s="359"/>
      <c r="G750" s="359"/>
      <c r="H750" s="24"/>
      <c r="I750" s="98"/>
      <c r="J750" s="24"/>
      <c r="K750" s="24"/>
      <c r="L750" s="24"/>
      <c r="M750" s="24"/>
      <c r="N750" s="24"/>
      <c r="O750" s="24"/>
      <c r="P750" s="24"/>
      <c r="Q750" s="24"/>
      <c r="R750" s="24"/>
      <c r="S750" s="24"/>
      <c r="T750" s="24"/>
      <c r="U750" s="24"/>
      <c r="V750" s="24"/>
      <c r="W750" s="24"/>
      <c r="X750" s="24"/>
      <c r="Y750" s="24"/>
      <c r="Z750" s="24"/>
      <c r="AA750" s="24"/>
      <c r="AB750" s="24"/>
      <c r="AC750" s="24"/>
      <c r="AD750" s="639"/>
      <c r="AE750" s="639"/>
      <c r="AF750" s="639"/>
      <c r="AG750" s="639"/>
      <c r="AH750" s="639"/>
      <c r="AI750" s="639"/>
      <c r="AJ750" s="639"/>
      <c r="AK750" s="639"/>
      <c r="AL750" s="639"/>
      <c r="AM750" s="639"/>
      <c r="AN750" s="639"/>
      <c r="AO750" s="639"/>
      <c r="AP750" s="639"/>
      <c r="AQ750" s="639"/>
      <c r="AR750" s="639"/>
      <c r="AS750" s="639"/>
      <c r="AT750" s="639"/>
      <c r="AU750" s="639"/>
      <c r="AV750" s="639"/>
    </row>
    <row r="751" spans="1:48" ht="24.75" customHeight="1">
      <c r="A751" s="359"/>
      <c r="B751" s="359"/>
      <c r="C751" s="359"/>
      <c r="D751" s="359"/>
      <c r="E751" s="359"/>
      <c r="F751" s="359"/>
      <c r="G751" s="359"/>
      <c r="H751" s="24"/>
      <c r="I751" s="98"/>
      <c r="J751" s="24"/>
      <c r="K751" s="24"/>
      <c r="L751" s="24"/>
      <c r="M751" s="24"/>
      <c r="N751" s="24"/>
      <c r="O751" s="24"/>
      <c r="P751" s="24"/>
      <c r="Q751" s="24"/>
      <c r="R751" s="24"/>
      <c r="S751" s="24"/>
      <c r="T751" s="24"/>
      <c r="U751" s="24"/>
      <c r="V751" s="24"/>
      <c r="W751" s="24"/>
      <c r="X751" s="24"/>
      <c r="Y751" s="24"/>
      <c r="Z751" s="24"/>
      <c r="AA751" s="24"/>
      <c r="AB751" s="24"/>
      <c r="AC751" s="24"/>
      <c r="AD751" s="639"/>
      <c r="AE751" s="639"/>
      <c r="AF751" s="639"/>
      <c r="AG751" s="639"/>
      <c r="AH751" s="639"/>
      <c r="AI751" s="639"/>
      <c r="AJ751" s="639"/>
      <c r="AK751" s="639"/>
      <c r="AL751" s="639"/>
      <c r="AM751" s="639"/>
      <c r="AN751" s="639"/>
      <c r="AO751" s="639"/>
      <c r="AP751" s="639"/>
      <c r="AQ751" s="639"/>
      <c r="AR751" s="639"/>
      <c r="AS751" s="639"/>
      <c r="AT751" s="639"/>
      <c r="AU751" s="639"/>
      <c r="AV751" s="639"/>
    </row>
    <row r="752" spans="1:48" ht="24.75" customHeight="1">
      <c r="A752" s="359"/>
      <c r="B752" s="359"/>
      <c r="C752" s="359"/>
      <c r="D752" s="359"/>
      <c r="E752" s="359"/>
      <c r="F752" s="359"/>
      <c r="G752" s="359"/>
      <c r="H752" s="24"/>
      <c r="I752" s="98"/>
      <c r="J752" s="24"/>
      <c r="K752" s="24"/>
      <c r="L752" s="24"/>
      <c r="M752" s="24"/>
      <c r="N752" s="24"/>
      <c r="O752" s="24"/>
      <c r="P752" s="24"/>
      <c r="Q752" s="24"/>
      <c r="R752" s="24"/>
      <c r="S752" s="24"/>
      <c r="T752" s="24"/>
      <c r="U752" s="24"/>
      <c r="V752" s="24"/>
      <c r="W752" s="24"/>
      <c r="X752" s="24"/>
      <c r="Y752" s="24"/>
      <c r="Z752" s="24"/>
      <c r="AA752" s="24"/>
      <c r="AB752" s="24"/>
      <c r="AC752" s="24"/>
      <c r="AD752" s="639"/>
      <c r="AE752" s="639"/>
      <c r="AF752" s="639"/>
      <c r="AG752" s="639"/>
      <c r="AH752" s="639"/>
      <c r="AI752" s="639"/>
      <c r="AJ752" s="639"/>
      <c r="AK752" s="639"/>
      <c r="AL752" s="639"/>
      <c r="AM752" s="639"/>
      <c r="AN752" s="639"/>
      <c r="AO752" s="639"/>
      <c r="AP752" s="639"/>
      <c r="AQ752" s="639"/>
      <c r="AR752" s="639"/>
      <c r="AS752" s="639"/>
      <c r="AT752" s="639"/>
      <c r="AU752" s="639"/>
      <c r="AV752" s="639"/>
    </row>
    <row r="753" spans="1:48" ht="24.75" customHeight="1">
      <c r="A753" s="359"/>
      <c r="B753" s="359"/>
      <c r="C753" s="359"/>
      <c r="D753" s="359"/>
      <c r="E753" s="359"/>
      <c r="F753" s="359"/>
      <c r="G753" s="359"/>
      <c r="H753" s="24"/>
      <c r="I753" s="98"/>
      <c r="J753" s="24"/>
      <c r="K753" s="24"/>
      <c r="L753" s="24"/>
      <c r="M753" s="24"/>
      <c r="N753" s="24"/>
      <c r="O753" s="24"/>
      <c r="P753" s="24"/>
      <c r="Q753" s="24"/>
      <c r="R753" s="24"/>
      <c r="S753" s="24"/>
      <c r="T753" s="24"/>
      <c r="U753" s="24"/>
      <c r="V753" s="24"/>
      <c r="W753" s="24"/>
      <c r="X753" s="24"/>
      <c r="Y753" s="24"/>
      <c r="Z753" s="24"/>
      <c r="AA753" s="24"/>
      <c r="AB753" s="24"/>
      <c r="AC753" s="24"/>
      <c r="AD753" s="639"/>
      <c r="AE753" s="639"/>
      <c r="AF753" s="639"/>
      <c r="AG753" s="639"/>
      <c r="AH753" s="639"/>
      <c r="AI753" s="639"/>
      <c r="AJ753" s="639"/>
      <c r="AK753" s="639"/>
      <c r="AL753" s="639"/>
      <c r="AM753" s="639"/>
      <c r="AN753" s="639"/>
      <c r="AO753" s="639"/>
      <c r="AP753" s="639"/>
      <c r="AQ753" s="639"/>
      <c r="AR753" s="639"/>
      <c r="AS753" s="639"/>
      <c r="AT753" s="639"/>
      <c r="AU753" s="639"/>
      <c r="AV753" s="639"/>
    </row>
    <row r="754" spans="1:48" ht="24.75" customHeight="1">
      <c r="A754" s="359"/>
      <c r="B754" s="359"/>
      <c r="C754" s="359"/>
      <c r="D754" s="359"/>
      <c r="E754" s="359"/>
      <c r="F754" s="359"/>
      <c r="G754" s="359"/>
      <c r="H754" s="24"/>
      <c r="I754" s="98"/>
      <c r="J754" s="24"/>
      <c r="K754" s="24"/>
      <c r="L754" s="24"/>
      <c r="M754" s="24"/>
      <c r="N754" s="24"/>
      <c r="O754" s="24"/>
      <c r="P754" s="24"/>
      <c r="Q754" s="24"/>
      <c r="R754" s="24"/>
      <c r="S754" s="24"/>
      <c r="T754" s="24"/>
      <c r="U754" s="24"/>
      <c r="V754" s="24"/>
      <c r="W754" s="24"/>
      <c r="X754" s="24"/>
      <c r="Y754" s="24"/>
      <c r="Z754" s="24"/>
      <c r="AA754" s="24"/>
      <c r="AB754" s="24"/>
      <c r="AC754" s="24"/>
      <c r="AD754" s="639"/>
      <c r="AE754" s="639"/>
      <c r="AF754" s="639"/>
      <c r="AG754" s="639"/>
      <c r="AH754" s="639"/>
      <c r="AI754" s="639"/>
      <c r="AJ754" s="639"/>
      <c r="AK754" s="639"/>
      <c r="AL754" s="639"/>
      <c r="AM754" s="639"/>
      <c r="AN754" s="639"/>
      <c r="AO754" s="639"/>
      <c r="AP754" s="639"/>
      <c r="AQ754" s="639"/>
      <c r="AR754" s="639"/>
      <c r="AS754" s="639"/>
      <c r="AT754" s="639"/>
      <c r="AU754" s="639"/>
      <c r="AV754" s="639"/>
    </row>
    <row r="755" spans="1:48" ht="24.75" customHeight="1">
      <c r="A755" s="359"/>
      <c r="B755" s="359"/>
      <c r="C755" s="359"/>
      <c r="D755" s="359"/>
      <c r="E755" s="359"/>
      <c r="F755" s="359"/>
      <c r="G755" s="359"/>
      <c r="H755" s="24"/>
      <c r="I755" s="98"/>
      <c r="J755" s="24"/>
      <c r="K755" s="24"/>
      <c r="L755" s="24"/>
      <c r="M755" s="24"/>
      <c r="N755" s="24"/>
      <c r="O755" s="24"/>
      <c r="P755" s="24"/>
      <c r="Q755" s="24"/>
      <c r="R755" s="24"/>
      <c r="S755" s="24"/>
      <c r="T755" s="24"/>
      <c r="U755" s="24"/>
      <c r="V755" s="24"/>
      <c r="W755" s="24"/>
      <c r="X755" s="24"/>
      <c r="Y755" s="24"/>
      <c r="Z755" s="24"/>
      <c r="AA755" s="24"/>
      <c r="AB755" s="24"/>
      <c r="AC755" s="24"/>
      <c r="AD755" s="639"/>
      <c r="AE755" s="639"/>
      <c r="AF755" s="639"/>
      <c r="AG755" s="639"/>
      <c r="AH755" s="639"/>
      <c r="AI755" s="639"/>
      <c r="AJ755" s="639"/>
      <c r="AK755" s="639"/>
      <c r="AL755" s="639"/>
      <c r="AM755" s="639"/>
      <c r="AN755" s="639"/>
      <c r="AO755" s="639"/>
      <c r="AP755" s="639"/>
      <c r="AQ755" s="639"/>
      <c r="AR755" s="639"/>
      <c r="AS755" s="639"/>
      <c r="AT755" s="639"/>
      <c r="AU755" s="639"/>
      <c r="AV755" s="639"/>
    </row>
    <row r="756" spans="1:48" ht="24.75" customHeight="1">
      <c r="A756" s="359"/>
      <c r="B756" s="359"/>
      <c r="C756" s="359"/>
      <c r="D756" s="359"/>
      <c r="E756" s="359"/>
      <c r="F756" s="359"/>
      <c r="G756" s="359"/>
      <c r="H756" s="24"/>
      <c r="I756" s="98"/>
      <c r="J756" s="24"/>
      <c r="K756" s="24"/>
      <c r="L756" s="24"/>
      <c r="M756" s="24"/>
      <c r="N756" s="24"/>
      <c r="O756" s="24"/>
      <c r="P756" s="24"/>
      <c r="Q756" s="24"/>
      <c r="R756" s="24"/>
      <c r="S756" s="24"/>
      <c r="T756" s="24"/>
      <c r="U756" s="24"/>
      <c r="V756" s="24"/>
      <c r="W756" s="24"/>
      <c r="X756" s="24"/>
      <c r="Y756" s="24"/>
      <c r="Z756" s="24"/>
      <c r="AA756" s="24"/>
      <c r="AB756" s="24"/>
      <c r="AC756" s="24"/>
      <c r="AD756" s="639"/>
      <c r="AE756" s="639"/>
      <c r="AF756" s="639"/>
      <c r="AG756" s="639"/>
      <c r="AH756" s="639"/>
      <c r="AI756" s="639"/>
      <c r="AJ756" s="639"/>
      <c r="AK756" s="639"/>
      <c r="AL756" s="639"/>
      <c r="AM756" s="639"/>
      <c r="AN756" s="639"/>
      <c r="AO756" s="639"/>
      <c r="AP756" s="639"/>
      <c r="AQ756" s="639"/>
      <c r="AR756" s="639"/>
      <c r="AS756" s="639"/>
      <c r="AT756" s="639"/>
      <c r="AU756" s="639"/>
      <c r="AV756" s="639"/>
    </row>
    <row r="757" spans="1:48" ht="24.75" customHeight="1">
      <c r="A757" s="359"/>
      <c r="B757" s="359"/>
      <c r="C757" s="359"/>
      <c r="D757" s="359"/>
      <c r="E757" s="359"/>
      <c r="F757" s="359"/>
      <c r="G757" s="359"/>
      <c r="H757" s="24"/>
      <c r="I757" s="98"/>
      <c r="J757" s="24"/>
      <c r="K757" s="24"/>
      <c r="L757" s="24"/>
      <c r="M757" s="24"/>
      <c r="N757" s="24"/>
      <c r="O757" s="24"/>
      <c r="P757" s="24"/>
      <c r="Q757" s="24"/>
      <c r="R757" s="24"/>
      <c r="S757" s="24"/>
      <c r="T757" s="24"/>
      <c r="U757" s="24"/>
      <c r="V757" s="24"/>
      <c r="W757" s="24"/>
      <c r="X757" s="24"/>
      <c r="Y757" s="24"/>
      <c r="Z757" s="24"/>
      <c r="AA757" s="24"/>
      <c r="AB757" s="24"/>
      <c r="AC757" s="24"/>
      <c r="AD757" s="639"/>
      <c r="AE757" s="639"/>
      <c r="AF757" s="639"/>
      <c r="AG757" s="639"/>
      <c r="AH757" s="639"/>
      <c r="AI757" s="639"/>
      <c r="AJ757" s="639"/>
      <c r="AK757" s="639"/>
      <c r="AL757" s="639"/>
      <c r="AM757" s="639"/>
      <c r="AN757" s="639"/>
      <c r="AO757" s="639"/>
      <c r="AP757" s="639"/>
      <c r="AQ757" s="639"/>
      <c r="AR757" s="639"/>
      <c r="AS757" s="639"/>
      <c r="AT757" s="639"/>
      <c r="AU757" s="639"/>
      <c r="AV757" s="639"/>
    </row>
    <row r="758" spans="1:48" ht="24.75" customHeight="1">
      <c r="A758" s="359"/>
      <c r="B758" s="359"/>
      <c r="C758" s="359"/>
      <c r="D758" s="359"/>
      <c r="E758" s="359"/>
      <c r="F758" s="359"/>
      <c r="G758" s="359"/>
      <c r="H758" s="24"/>
      <c r="I758" s="98"/>
      <c r="J758" s="24"/>
      <c r="K758" s="24"/>
      <c r="L758" s="24"/>
      <c r="M758" s="24"/>
      <c r="N758" s="24"/>
      <c r="O758" s="24"/>
      <c r="P758" s="24"/>
      <c r="Q758" s="24"/>
      <c r="R758" s="24"/>
      <c r="S758" s="24"/>
      <c r="T758" s="24"/>
      <c r="U758" s="24"/>
      <c r="V758" s="24"/>
      <c r="W758" s="24"/>
      <c r="X758" s="24"/>
      <c r="Y758" s="24"/>
      <c r="Z758" s="24"/>
      <c r="AA758" s="24"/>
      <c r="AB758" s="24"/>
      <c r="AC758" s="24"/>
      <c r="AD758" s="639"/>
      <c r="AE758" s="639"/>
      <c r="AF758" s="639"/>
      <c r="AG758" s="639"/>
      <c r="AH758" s="639"/>
      <c r="AI758" s="639"/>
      <c r="AJ758" s="639"/>
      <c r="AK758" s="639"/>
      <c r="AL758" s="639"/>
      <c r="AM758" s="639"/>
      <c r="AN758" s="639"/>
      <c r="AO758" s="639"/>
      <c r="AP758" s="639"/>
      <c r="AQ758" s="639"/>
      <c r="AR758" s="639"/>
      <c r="AS758" s="639"/>
      <c r="AT758" s="639"/>
      <c r="AU758" s="639"/>
      <c r="AV758" s="639"/>
    </row>
    <row r="759" spans="1:48" ht="24.75" customHeight="1">
      <c r="A759" s="359"/>
      <c r="B759" s="359"/>
      <c r="C759" s="359"/>
      <c r="D759" s="359"/>
      <c r="E759" s="359"/>
      <c r="F759" s="359"/>
      <c r="G759" s="359"/>
      <c r="H759" s="24"/>
      <c r="I759" s="98"/>
      <c r="J759" s="24"/>
      <c r="K759" s="24"/>
      <c r="L759" s="24"/>
      <c r="M759" s="24"/>
      <c r="N759" s="24"/>
      <c r="O759" s="24"/>
      <c r="P759" s="24"/>
      <c r="Q759" s="24"/>
      <c r="R759" s="24"/>
      <c r="S759" s="24"/>
      <c r="T759" s="24"/>
      <c r="U759" s="24"/>
      <c r="V759" s="24"/>
      <c r="W759" s="24"/>
      <c r="X759" s="24"/>
      <c r="Y759" s="24"/>
      <c r="Z759" s="24"/>
      <c r="AA759" s="24"/>
      <c r="AB759" s="24"/>
      <c r="AC759" s="24"/>
      <c r="AD759" s="639"/>
      <c r="AE759" s="639"/>
      <c r="AF759" s="639"/>
      <c r="AG759" s="639"/>
      <c r="AH759" s="639"/>
      <c r="AI759" s="639"/>
      <c r="AJ759" s="639"/>
      <c r="AK759" s="639"/>
      <c r="AL759" s="639"/>
      <c r="AM759" s="639"/>
      <c r="AN759" s="639"/>
      <c r="AO759" s="639"/>
      <c r="AP759" s="639"/>
      <c r="AQ759" s="639"/>
      <c r="AR759" s="639"/>
      <c r="AS759" s="639"/>
      <c r="AT759" s="639"/>
      <c r="AU759" s="639"/>
      <c r="AV759" s="639"/>
    </row>
    <row r="760" spans="1:48" ht="24.75" customHeight="1">
      <c r="A760" s="359"/>
      <c r="B760" s="359"/>
      <c r="C760" s="359"/>
      <c r="D760" s="359"/>
      <c r="E760" s="359"/>
      <c r="F760" s="359"/>
      <c r="G760" s="359"/>
      <c r="H760" s="24"/>
      <c r="I760" s="98"/>
      <c r="J760" s="24"/>
      <c r="K760" s="24"/>
      <c r="L760" s="24"/>
      <c r="M760" s="24"/>
      <c r="N760" s="24"/>
      <c r="O760" s="24"/>
      <c r="P760" s="24"/>
      <c r="Q760" s="24"/>
      <c r="R760" s="24"/>
      <c r="S760" s="24"/>
      <c r="T760" s="24"/>
      <c r="U760" s="24"/>
      <c r="V760" s="24"/>
      <c r="W760" s="24"/>
      <c r="X760" s="24"/>
      <c r="Y760" s="24"/>
      <c r="Z760" s="24"/>
      <c r="AA760" s="24"/>
      <c r="AB760" s="24"/>
      <c r="AC760" s="24"/>
      <c r="AD760" s="639"/>
      <c r="AE760" s="639"/>
      <c r="AF760" s="639"/>
      <c r="AG760" s="639"/>
      <c r="AH760" s="639"/>
      <c r="AI760" s="639"/>
      <c r="AJ760" s="639"/>
      <c r="AK760" s="639"/>
      <c r="AL760" s="639"/>
      <c r="AM760" s="639"/>
      <c r="AN760" s="639"/>
      <c r="AO760" s="639"/>
      <c r="AP760" s="639"/>
      <c r="AQ760" s="639"/>
      <c r="AR760" s="639"/>
      <c r="AS760" s="639"/>
      <c r="AT760" s="639"/>
      <c r="AU760" s="639"/>
      <c r="AV760" s="639"/>
    </row>
    <row r="761" spans="1:48" ht="24.75" customHeight="1">
      <c r="A761" s="359"/>
      <c r="B761" s="359"/>
      <c r="C761" s="359"/>
      <c r="D761" s="359"/>
      <c r="E761" s="359"/>
      <c r="F761" s="359"/>
      <c r="G761" s="359"/>
      <c r="H761" s="24"/>
      <c r="I761" s="98"/>
      <c r="J761" s="24"/>
      <c r="K761" s="24"/>
      <c r="L761" s="24"/>
      <c r="M761" s="24"/>
      <c r="N761" s="24"/>
      <c r="O761" s="24"/>
      <c r="P761" s="24"/>
      <c r="Q761" s="24"/>
      <c r="R761" s="24"/>
      <c r="S761" s="24"/>
      <c r="T761" s="24"/>
      <c r="U761" s="24"/>
      <c r="V761" s="24"/>
      <c r="W761" s="24"/>
      <c r="X761" s="24"/>
      <c r="Y761" s="24"/>
      <c r="Z761" s="24"/>
      <c r="AA761" s="24"/>
      <c r="AB761" s="24"/>
      <c r="AC761" s="24"/>
      <c r="AD761" s="639"/>
      <c r="AE761" s="639"/>
      <c r="AF761" s="639"/>
      <c r="AG761" s="639"/>
      <c r="AH761" s="639"/>
      <c r="AI761" s="639"/>
      <c r="AJ761" s="639"/>
      <c r="AK761" s="639"/>
      <c r="AL761" s="639"/>
      <c r="AM761" s="639"/>
      <c r="AN761" s="639"/>
      <c r="AO761" s="639"/>
      <c r="AP761" s="639"/>
      <c r="AQ761" s="639"/>
      <c r="AR761" s="639"/>
      <c r="AS761" s="639"/>
      <c r="AT761" s="639"/>
      <c r="AU761" s="639"/>
      <c r="AV761" s="639"/>
    </row>
    <row r="762" spans="1:48" ht="24.75" customHeight="1">
      <c r="A762" s="359"/>
      <c r="B762" s="359"/>
      <c r="C762" s="359"/>
      <c r="D762" s="359"/>
      <c r="E762" s="359"/>
      <c r="F762" s="359"/>
      <c r="G762" s="359"/>
      <c r="H762" s="24"/>
      <c r="I762" s="98"/>
      <c r="J762" s="24"/>
      <c r="K762" s="24"/>
      <c r="L762" s="24"/>
      <c r="M762" s="24"/>
      <c r="N762" s="24"/>
      <c r="O762" s="24"/>
      <c r="P762" s="24"/>
      <c r="Q762" s="24"/>
      <c r="R762" s="24"/>
      <c r="S762" s="24"/>
      <c r="T762" s="24"/>
      <c r="U762" s="24"/>
      <c r="V762" s="24"/>
      <c r="W762" s="24"/>
      <c r="X762" s="24"/>
      <c r="Y762" s="24"/>
      <c r="Z762" s="24"/>
      <c r="AA762" s="24"/>
      <c r="AB762" s="24"/>
      <c r="AC762" s="24"/>
      <c r="AD762" s="639"/>
      <c r="AE762" s="639"/>
      <c r="AF762" s="639"/>
      <c r="AG762" s="639"/>
      <c r="AH762" s="639"/>
      <c r="AI762" s="639"/>
      <c r="AJ762" s="639"/>
      <c r="AK762" s="639"/>
      <c r="AL762" s="639"/>
      <c r="AM762" s="639"/>
      <c r="AN762" s="639"/>
      <c r="AO762" s="639"/>
      <c r="AP762" s="639"/>
      <c r="AQ762" s="639"/>
      <c r="AR762" s="639"/>
      <c r="AS762" s="639"/>
      <c r="AT762" s="639"/>
      <c r="AU762" s="639"/>
      <c r="AV762" s="639"/>
    </row>
    <row r="763" spans="1:48" ht="24.75" customHeight="1">
      <c r="A763" s="359"/>
      <c r="B763" s="359"/>
      <c r="C763" s="359"/>
      <c r="D763" s="359"/>
      <c r="E763" s="359"/>
      <c r="F763" s="359"/>
      <c r="G763" s="359"/>
      <c r="H763" s="24"/>
      <c r="I763" s="98"/>
      <c r="J763" s="24"/>
      <c r="K763" s="24"/>
      <c r="L763" s="24"/>
      <c r="M763" s="24"/>
      <c r="N763" s="24"/>
      <c r="O763" s="24"/>
      <c r="P763" s="24"/>
      <c r="Q763" s="24"/>
      <c r="R763" s="24"/>
      <c r="S763" s="24"/>
      <c r="T763" s="24"/>
      <c r="U763" s="24"/>
      <c r="V763" s="24"/>
      <c r="W763" s="24"/>
      <c r="X763" s="24"/>
      <c r="Y763" s="24"/>
      <c r="Z763" s="24"/>
      <c r="AA763" s="24"/>
      <c r="AB763" s="24"/>
      <c r="AC763" s="24"/>
      <c r="AD763" s="639"/>
      <c r="AE763" s="639"/>
      <c r="AF763" s="639"/>
      <c r="AG763" s="639"/>
      <c r="AH763" s="639"/>
      <c r="AI763" s="639"/>
      <c r="AJ763" s="639"/>
      <c r="AK763" s="639"/>
      <c r="AL763" s="639"/>
      <c r="AM763" s="639"/>
      <c r="AN763" s="639"/>
      <c r="AO763" s="639"/>
      <c r="AP763" s="639"/>
      <c r="AQ763" s="639"/>
      <c r="AR763" s="639"/>
      <c r="AS763" s="639"/>
      <c r="AT763" s="639"/>
      <c r="AU763" s="639"/>
      <c r="AV763" s="639"/>
    </row>
    <row r="764" spans="1:48" ht="24.75" customHeight="1">
      <c r="A764" s="359"/>
      <c r="B764" s="359"/>
      <c r="C764" s="359"/>
      <c r="D764" s="359"/>
      <c r="E764" s="359"/>
      <c r="F764" s="359"/>
      <c r="G764" s="359"/>
      <c r="H764" s="24"/>
      <c r="I764" s="98"/>
      <c r="J764" s="24"/>
      <c r="K764" s="24"/>
      <c r="L764" s="24"/>
      <c r="M764" s="24"/>
      <c r="N764" s="24"/>
      <c r="O764" s="24"/>
      <c r="P764" s="24"/>
      <c r="Q764" s="24"/>
      <c r="R764" s="24"/>
      <c r="S764" s="24"/>
      <c r="T764" s="24"/>
      <c r="U764" s="24"/>
      <c r="V764" s="24"/>
      <c r="W764" s="24"/>
      <c r="X764" s="24"/>
      <c r="Y764" s="24"/>
      <c r="Z764" s="24"/>
      <c r="AA764" s="24"/>
      <c r="AB764" s="24"/>
      <c r="AC764" s="24"/>
      <c r="AD764" s="639"/>
      <c r="AE764" s="639"/>
      <c r="AF764" s="639"/>
      <c r="AG764" s="639"/>
      <c r="AH764" s="639"/>
      <c r="AI764" s="639"/>
      <c r="AJ764" s="639"/>
      <c r="AK764" s="639"/>
      <c r="AL764" s="639"/>
      <c r="AM764" s="639"/>
      <c r="AN764" s="639"/>
      <c r="AO764" s="639"/>
      <c r="AP764" s="639"/>
      <c r="AQ764" s="639"/>
      <c r="AR764" s="639"/>
      <c r="AS764" s="639"/>
      <c r="AT764" s="639"/>
      <c r="AU764" s="639"/>
      <c r="AV764" s="639"/>
    </row>
    <row r="765" spans="1:48" ht="24.75" customHeight="1">
      <c r="A765" s="359"/>
      <c r="B765" s="359"/>
      <c r="C765" s="359"/>
      <c r="D765" s="359"/>
      <c r="E765" s="359"/>
      <c r="F765" s="359"/>
      <c r="G765" s="359"/>
      <c r="H765" s="24"/>
      <c r="I765" s="98"/>
      <c r="J765" s="24"/>
      <c r="K765" s="24"/>
      <c r="L765" s="24"/>
      <c r="M765" s="24"/>
      <c r="N765" s="24"/>
      <c r="O765" s="24"/>
      <c r="P765" s="24"/>
      <c r="Q765" s="24"/>
      <c r="R765" s="24"/>
      <c r="S765" s="24"/>
      <c r="T765" s="24"/>
      <c r="U765" s="24"/>
      <c r="V765" s="24"/>
      <c r="W765" s="24"/>
      <c r="X765" s="24"/>
      <c r="Y765" s="24"/>
      <c r="Z765" s="24"/>
      <c r="AA765" s="24"/>
      <c r="AB765" s="24"/>
      <c r="AC765" s="24"/>
      <c r="AD765" s="639"/>
      <c r="AE765" s="639"/>
      <c r="AF765" s="639"/>
      <c r="AG765" s="639"/>
      <c r="AH765" s="639"/>
      <c r="AI765" s="639"/>
      <c r="AJ765" s="639"/>
      <c r="AK765" s="639"/>
      <c r="AL765" s="639"/>
      <c r="AM765" s="639"/>
      <c r="AN765" s="639"/>
      <c r="AO765" s="639"/>
      <c r="AP765" s="639"/>
      <c r="AQ765" s="639"/>
      <c r="AR765" s="639"/>
      <c r="AS765" s="639"/>
      <c r="AT765" s="639"/>
      <c r="AU765" s="639"/>
      <c r="AV765" s="639"/>
    </row>
    <row r="766" spans="1:48" ht="24.75" customHeight="1">
      <c r="A766" s="359"/>
      <c r="B766" s="359"/>
      <c r="C766" s="359"/>
      <c r="D766" s="359"/>
      <c r="E766" s="359"/>
      <c r="F766" s="359"/>
      <c r="G766" s="359"/>
      <c r="H766" s="24"/>
      <c r="I766" s="98"/>
      <c r="J766" s="24"/>
      <c r="K766" s="24"/>
      <c r="L766" s="24"/>
      <c r="M766" s="24"/>
      <c r="N766" s="24"/>
      <c r="O766" s="24"/>
      <c r="P766" s="24"/>
      <c r="Q766" s="24"/>
      <c r="R766" s="24"/>
      <c r="S766" s="24"/>
      <c r="T766" s="24"/>
      <c r="U766" s="24"/>
      <c r="V766" s="24"/>
      <c r="W766" s="24"/>
      <c r="X766" s="24"/>
      <c r="Y766" s="24"/>
      <c r="Z766" s="24"/>
      <c r="AA766" s="24"/>
      <c r="AB766" s="24"/>
      <c r="AC766" s="24"/>
      <c r="AD766" s="639"/>
      <c r="AE766" s="639"/>
      <c r="AF766" s="639"/>
      <c r="AG766" s="639"/>
      <c r="AH766" s="639"/>
      <c r="AI766" s="639"/>
      <c r="AJ766" s="639"/>
      <c r="AK766" s="639"/>
      <c r="AL766" s="639"/>
      <c r="AM766" s="639"/>
      <c r="AN766" s="639"/>
      <c r="AO766" s="639"/>
      <c r="AP766" s="639"/>
      <c r="AQ766" s="639"/>
      <c r="AR766" s="639"/>
      <c r="AS766" s="639"/>
      <c r="AT766" s="639"/>
      <c r="AU766" s="639"/>
      <c r="AV766" s="639"/>
    </row>
    <row r="767" spans="1:48" ht="24.75" customHeight="1">
      <c r="A767" s="359"/>
      <c r="B767" s="359"/>
      <c r="C767" s="359"/>
      <c r="D767" s="359"/>
      <c r="E767" s="359"/>
      <c r="F767" s="359"/>
      <c r="G767" s="359"/>
      <c r="H767" s="24"/>
      <c r="I767" s="98"/>
      <c r="J767" s="24"/>
      <c r="K767" s="24"/>
      <c r="L767" s="24"/>
      <c r="M767" s="24"/>
      <c r="N767" s="24"/>
      <c r="O767" s="24"/>
      <c r="P767" s="24"/>
      <c r="Q767" s="24"/>
      <c r="R767" s="24"/>
      <c r="S767" s="24"/>
      <c r="T767" s="24"/>
      <c r="U767" s="24"/>
      <c r="V767" s="24"/>
      <c r="W767" s="24"/>
      <c r="X767" s="24"/>
      <c r="Y767" s="24"/>
      <c r="Z767" s="24"/>
      <c r="AA767" s="24"/>
      <c r="AB767" s="24"/>
      <c r="AC767" s="24"/>
      <c r="AD767" s="639"/>
      <c r="AE767" s="639"/>
      <c r="AF767" s="639"/>
      <c r="AG767" s="639"/>
      <c r="AH767" s="639"/>
      <c r="AI767" s="639"/>
      <c r="AJ767" s="639"/>
      <c r="AK767" s="639"/>
      <c r="AL767" s="639"/>
      <c r="AM767" s="639"/>
      <c r="AN767" s="639"/>
      <c r="AO767" s="639"/>
      <c r="AP767" s="639"/>
      <c r="AQ767" s="639"/>
      <c r="AR767" s="639"/>
      <c r="AS767" s="639"/>
      <c r="AT767" s="639"/>
      <c r="AU767" s="639"/>
      <c r="AV767" s="639"/>
    </row>
    <row r="768" spans="1:48" ht="24.75" customHeight="1">
      <c r="A768" s="359"/>
      <c r="B768" s="359"/>
      <c r="C768" s="359"/>
      <c r="D768" s="359"/>
      <c r="E768" s="359"/>
      <c r="F768" s="359"/>
      <c r="G768" s="359"/>
      <c r="H768" s="24"/>
      <c r="I768" s="98"/>
      <c r="J768" s="24"/>
      <c r="K768" s="24"/>
      <c r="L768" s="24"/>
      <c r="M768" s="24"/>
      <c r="N768" s="24"/>
      <c r="O768" s="24"/>
      <c r="P768" s="24"/>
      <c r="Q768" s="24"/>
      <c r="R768" s="24"/>
      <c r="S768" s="24"/>
      <c r="T768" s="24"/>
      <c r="U768" s="24"/>
      <c r="V768" s="24"/>
      <c r="W768" s="24"/>
      <c r="X768" s="24"/>
      <c r="Y768" s="24"/>
      <c r="Z768" s="24"/>
      <c r="AA768" s="24"/>
      <c r="AB768" s="24"/>
      <c r="AC768" s="24"/>
      <c r="AD768" s="639"/>
      <c r="AE768" s="639"/>
      <c r="AF768" s="639"/>
      <c r="AG768" s="639"/>
      <c r="AH768" s="639"/>
      <c r="AI768" s="639"/>
      <c r="AJ768" s="639"/>
      <c r="AK768" s="639"/>
      <c r="AL768" s="639"/>
      <c r="AM768" s="639"/>
      <c r="AN768" s="639"/>
      <c r="AO768" s="639"/>
      <c r="AP768" s="639"/>
      <c r="AQ768" s="639"/>
      <c r="AR768" s="639"/>
      <c r="AS768" s="639"/>
      <c r="AT768" s="639"/>
      <c r="AU768" s="639"/>
      <c r="AV768" s="639"/>
    </row>
    <row r="769" spans="1:48" ht="24.75" customHeight="1">
      <c r="A769" s="359"/>
      <c r="B769" s="359"/>
      <c r="C769" s="359"/>
      <c r="D769" s="359"/>
      <c r="E769" s="359"/>
      <c r="F769" s="359"/>
      <c r="G769" s="359"/>
      <c r="H769" s="24"/>
      <c r="I769" s="98"/>
      <c r="J769" s="24"/>
      <c r="K769" s="24"/>
      <c r="L769" s="24"/>
      <c r="M769" s="24"/>
      <c r="N769" s="24"/>
      <c r="O769" s="24"/>
      <c r="P769" s="24"/>
      <c r="Q769" s="24"/>
      <c r="R769" s="24"/>
      <c r="S769" s="24"/>
      <c r="T769" s="24"/>
      <c r="U769" s="24"/>
      <c r="V769" s="24"/>
      <c r="W769" s="24"/>
      <c r="X769" s="24"/>
      <c r="Y769" s="24"/>
      <c r="Z769" s="24"/>
      <c r="AA769" s="24"/>
      <c r="AB769" s="24"/>
      <c r="AC769" s="24"/>
      <c r="AD769" s="639"/>
      <c r="AE769" s="639"/>
      <c r="AF769" s="639"/>
      <c r="AG769" s="639"/>
      <c r="AH769" s="639"/>
      <c r="AI769" s="639"/>
      <c r="AJ769" s="639"/>
      <c r="AK769" s="639"/>
      <c r="AL769" s="639"/>
      <c r="AM769" s="639"/>
      <c r="AN769" s="639"/>
      <c r="AO769" s="639"/>
      <c r="AP769" s="639"/>
      <c r="AQ769" s="639"/>
      <c r="AR769" s="639"/>
      <c r="AS769" s="639"/>
      <c r="AT769" s="639"/>
      <c r="AU769" s="639"/>
      <c r="AV769" s="639"/>
    </row>
    <row r="770" spans="1:48" ht="24.75" customHeight="1">
      <c r="A770" s="359"/>
      <c r="B770" s="359"/>
      <c r="C770" s="359"/>
      <c r="D770" s="359"/>
      <c r="E770" s="359"/>
      <c r="F770" s="359"/>
      <c r="G770" s="359"/>
      <c r="H770" s="24"/>
      <c r="I770" s="98"/>
      <c r="J770" s="24"/>
      <c r="K770" s="24"/>
      <c r="L770" s="24"/>
      <c r="M770" s="24"/>
      <c r="N770" s="24"/>
      <c r="O770" s="24"/>
      <c r="P770" s="24"/>
      <c r="Q770" s="24"/>
      <c r="R770" s="24"/>
      <c r="S770" s="24"/>
      <c r="T770" s="24"/>
      <c r="U770" s="24"/>
      <c r="V770" s="24"/>
      <c r="W770" s="24"/>
      <c r="X770" s="24"/>
      <c r="Y770" s="24"/>
      <c r="Z770" s="24"/>
      <c r="AA770" s="24"/>
      <c r="AB770" s="24"/>
      <c r="AC770" s="24"/>
      <c r="AD770" s="639"/>
      <c r="AE770" s="639"/>
      <c r="AF770" s="639"/>
      <c r="AG770" s="639"/>
      <c r="AH770" s="639"/>
      <c r="AI770" s="639"/>
      <c r="AJ770" s="639"/>
      <c r="AK770" s="639"/>
      <c r="AL770" s="639"/>
      <c r="AM770" s="639"/>
      <c r="AN770" s="639"/>
      <c r="AO770" s="639"/>
      <c r="AP770" s="639"/>
      <c r="AQ770" s="639"/>
      <c r="AR770" s="639"/>
      <c r="AS770" s="639"/>
      <c r="AT770" s="639"/>
      <c r="AU770" s="639"/>
      <c r="AV770" s="639"/>
    </row>
    <row r="771" spans="1:48" ht="24.75" customHeight="1">
      <c r="A771" s="359"/>
      <c r="B771" s="359"/>
      <c r="C771" s="359"/>
      <c r="D771" s="359"/>
      <c r="E771" s="359"/>
      <c r="F771" s="359"/>
      <c r="G771" s="359"/>
      <c r="H771" s="24"/>
      <c r="I771" s="98"/>
      <c r="J771" s="24"/>
      <c r="K771" s="24"/>
      <c r="L771" s="24"/>
      <c r="M771" s="24"/>
      <c r="N771" s="24"/>
      <c r="O771" s="24"/>
      <c r="P771" s="24"/>
      <c r="Q771" s="24"/>
      <c r="R771" s="24"/>
      <c r="S771" s="24"/>
      <c r="T771" s="24"/>
      <c r="U771" s="24"/>
      <c r="V771" s="24"/>
      <c r="W771" s="24"/>
      <c r="X771" s="24"/>
      <c r="Y771" s="24"/>
      <c r="Z771" s="24"/>
      <c r="AA771" s="24"/>
      <c r="AB771" s="24"/>
      <c r="AC771" s="24"/>
      <c r="AD771" s="639"/>
      <c r="AE771" s="639"/>
      <c r="AF771" s="639"/>
      <c r="AG771" s="639"/>
      <c r="AH771" s="639"/>
      <c r="AI771" s="639"/>
      <c r="AJ771" s="639"/>
      <c r="AK771" s="639"/>
      <c r="AL771" s="639"/>
      <c r="AM771" s="639"/>
      <c r="AN771" s="639"/>
      <c r="AO771" s="639"/>
      <c r="AP771" s="639"/>
      <c r="AQ771" s="639"/>
      <c r="AR771" s="639"/>
      <c r="AS771" s="639"/>
      <c r="AT771" s="639"/>
      <c r="AU771" s="639"/>
      <c r="AV771" s="639"/>
    </row>
    <row r="772" spans="1:48" ht="24.75" customHeight="1">
      <c r="A772" s="359"/>
      <c r="B772" s="359"/>
      <c r="C772" s="359"/>
      <c r="D772" s="359"/>
      <c r="E772" s="359"/>
      <c r="F772" s="359"/>
      <c r="G772" s="359"/>
      <c r="H772" s="24"/>
      <c r="I772" s="98"/>
      <c r="J772" s="24"/>
      <c r="K772" s="24"/>
      <c r="L772" s="24"/>
      <c r="M772" s="24"/>
      <c r="N772" s="24"/>
      <c r="O772" s="24"/>
      <c r="P772" s="24"/>
      <c r="Q772" s="24"/>
      <c r="R772" s="24"/>
      <c r="S772" s="24"/>
      <c r="T772" s="24"/>
      <c r="U772" s="24"/>
      <c r="V772" s="24"/>
      <c r="W772" s="24"/>
      <c r="X772" s="24"/>
      <c r="Y772" s="24"/>
      <c r="Z772" s="24"/>
      <c r="AA772" s="24"/>
      <c r="AB772" s="24"/>
      <c r="AC772" s="24"/>
      <c r="AD772" s="639"/>
      <c r="AE772" s="639"/>
      <c r="AF772" s="639"/>
      <c r="AG772" s="639"/>
      <c r="AH772" s="639"/>
      <c r="AI772" s="639"/>
      <c r="AJ772" s="639"/>
      <c r="AK772" s="639"/>
      <c r="AL772" s="639"/>
      <c r="AM772" s="639"/>
      <c r="AN772" s="639"/>
      <c r="AO772" s="639"/>
      <c r="AP772" s="639"/>
      <c r="AQ772" s="639"/>
      <c r="AR772" s="639"/>
      <c r="AS772" s="639"/>
      <c r="AT772" s="639"/>
      <c r="AU772" s="639"/>
      <c r="AV772" s="639"/>
    </row>
    <row r="773" spans="1:48" ht="24.75" customHeight="1">
      <c r="A773" s="359"/>
      <c r="B773" s="359"/>
      <c r="C773" s="359"/>
      <c r="D773" s="359"/>
      <c r="E773" s="359"/>
      <c r="F773" s="359"/>
      <c r="G773" s="359"/>
      <c r="H773" s="24"/>
      <c r="I773" s="98"/>
      <c r="J773" s="24"/>
      <c r="K773" s="24"/>
      <c r="L773" s="24"/>
      <c r="M773" s="24"/>
      <c r="N773" s="24"/>
      <c r="O773" s="24"/>
      <c r="P773" s="24"/>
      <c r="Q773" s="24"/>
      <c r="R773" s="24"/>
      <c r="S773" s="24"/>
      <c r="T773" s="24"/>
      <c r="U773" s="24"/>
      <c r="V773" s="24"/>
      <c r="W773" s="24"/>
      <c r="X773" s="24"/>
      <c r="Y773" s="24"/>
      <c r="Z773" s="24"/>
      <c r="AA773" s="24"/>
      <c r="AB773" s="24"/>
      <c r="AC773" s="24"/>
      <c r="AD773" s="639"/>
      <c r="AE773" s="639"/>
      <c r="AF773" s="639"/>
      <c r="AG773" s="639"/>
      <c r="AH773" s="639"/>
      <c r="AI773" s="639"/>
      <c r="AJ773" s="639"/>
      <c r="AK773" s="639"/>
      <c r="AL773" s="639"/>
      <c r="AM773" s="639"/>
      <c r="AN773" s="639"/>
      <c r="AO773" s="639"/>
      <c r="AP773" s="639"/>
      <c r="AQ773" s="639"/>
      <c r="AR773" s="639"/>
      <c r="AS773" s="639"/>
      <c r="AT773" s="639"/>
      <c r="AU773" s="639"/>
      <c r="AV773" s="639"/>
    </row>
    <row r="774" spans="1:48" ht="24.75" customHeight="1">
      <c r="A774" s="359"/>
      <c r="B774" s="359"/>
      <c r="C774" s="359"/>
      <c r="D774" s="359"/>
      <c r="E774" s="359"/>
      <c r="F774" s="359"/>
      <c r="G774" s="359"/>
      <c r="H774" s="24"/>
      <c r="I774" s="98"/>
      <c r="J774" s="24"/>
      <c r="K774" s="24"/>
      <c r="L774" s="24"/>
      <c r="M774" s="24"/>
      <c r="N774" s="24"/>
      <c r="O774" s="24"/>
      <c r="P774" s="24"/>
      <c r="Q774" s="24"/>
      <c r="R774" s="24"/>
      <c r="S774" s="24"/>
      <c r="T774" s="24"/>
      <c r="U774" s="24"/>
      <c r="V774" s="24"/>
      <c r="W774" s="24"/>
      <c r="X774" s="24"/>
      <c r="Y774" s="24"/>
      <c r="Z774" s="24"/>
      <c r="AA774" s="24"/>
      <c r="AB774" s="24"/>
      <c r="AC774" s="24"/>
      <c r="AD774" s="639"/>
      <c r="AE774" s="639"/>
      <c r="AF774" s="639"/>
      <c r="AG774" s="639"/>
      <c r="AH774" s="639"/>
      <c r="AI774" s="639"/>
      <c r="AJ774" s="639"/>
      <c r="AK774" s="639"/>
      <c r="AL774" s="639"/>
      <c r="AM774" s="639"/>
      <c r="AN774" s="639"/>
      <c r="AO774" s="639"/>
      <c r="AP774" s="639"/>
      <c r="AQ774" s="639"/>
      <c r="AR774" s="639"/>
      <c r="AS774" s="639"/>
      <c r="AT774" s="639"/>
      <c r="AU774" s="639"/>
      <c r="AV774" s="639"/>
    </row>
    <row r="775" spans="1:48" ht="24.75" customHeight="1">
      <c r="A775" s="359"/>
      <c r="B775" s="359"/>
      <c r="C775" s="359"/>
      <c r="D775" s="359"/>
      <c r="E775" s="359"/>
      <c r="F775" s="359"/>
      <c r="G775" s="359"/>
      <c r="H775" s="24"/>
      <c r="I775" s="98"/>
      <c r="J775" s="24"/>
      <c r="K775" s="24"/>
      <c r="L775" s="24"/>
      <c r="M775" s="24"/>
      <c r="N775" s="24"/>
      <c r="O775" s="24"/>
      <c r="P775" s="24"/>
      <c r="Q775" s="24"/>
      <c r="R775" s="24"/>
      <c r="S775" s="24"/>
      <c r="T775" s="24"/>
      <c r="U775" s="24"/>
      <c r="V775" s="24"/>
      <c r="W775" s="24"/>
      <c r="X775" s="24"/>
      <c r="Y775" s="24"/>
      <c r="Z775" s="24"/>
      <c r="AA775" s="24"/>
      <c r="AB775" s="24"/>
      <c r="AC775" s="24"/>
      <c r="AD775" s="639"/>
      <c r="AE775" s="639"/>
      <c r="AF775" s="639"/>
      <c r="AG775" s="639"/>
      <c r="AH775" s="639"/>
      <c r="AI775" s="639"/>
      <c r="AJ775" s="639"/>
      <c r="AK775" s="639"/>
      <c r="AL775" s="639"/>
      <c r="AM775" s="639"/>
      <c r="AN775" s="639"/>
      <c r="AO775" s="639"/>
      <c r="AP775" s="639"/>
      <c r="AQ775" s="639"/>
      <c r="AR775" s="639"/>
      <c r="AS775" s="639"/>
      <c r="AT775" s="639"/>
      <c r="AU775" s="639"/>
      <c r="AV775" s="639"/>
    </row>
    <row r="776" spans="1:48" ht="24.75" customHeight="1">
      <c r="A776" s="359"/>
      <c r="B776" s="359"/>
      <c r="C776" s="359"/>
      <c r="D776" s="359"/>
      <c r="E776" s="359"/>
      <c r="F776" s="359"/>
      <c r="G776" s="359"/>
      <c r="H776" s="24"/>
      <c r="I776" s="98"/>
      <c r="J776" s="24"/>
      <c r="K776" s="24"/>
      <c r="L776" s="24"/>
      <c r="M776" s="24"/>
      <c r="N776" s="24"/>
      <c r="O776" s="24"/>
      <c r="P776" s="24"/>
      <c r="Q776" s="24"/>
      <c r="R776" s="24"/>
      <c r="S776" s="24"/>
      <c r="T776" s="24"/>
      <c r="U776" s="24"/>
      <c r="V776" s="24"/>
      <c r="W776" s="24"/>
      <c r="X776" s="24"/>
      <c r="Y776" s="24"/>
      <c r="Z776" s="24"/>
      <c r="AA776" s="24"/>
      <c r="AB776" s="24"/>
      <c r="AC776" s="24"/>
      <c r="AD776" s="639"/>
      <c r="AE776" s="639"/>
      <c r="AF776" s="639"/>
      <c r="AG776" s="639"/>
      <c r="AH776" s="639"/>
      <c r="AI776" s="639"/>
      <c r="AJ776" s="639"/>
      <c r="AK776" s="639"/>
      <c r="AL776" s="639"/>
      <c r="AM776" s="639"/>
      <c r="AN776" s="639"/>
      <c r="AO776" s="639"/>
      <c r="AP776" s="639"/>
      <c r="AQ776" s="639"/>
      <c r="AR776" s="639"/>
      <c r="AS776" s="639"/>
      <c r="AT776" s="639"/>
      <c r="AU776" s="639"/>
      <c r="AV776" s="639"/>
    </row>
    <row r="777" spans="1:48" ht="24.75" customHeight="1">
      <c r="A777" s="359"/>
      <c r="B777" s="359"/>
      <c r="C777" s="359"/>
      <c r="D777" s="359"/>
      <c r="E777" s="359"/>
      <c r="F777" s="359"/>
      <c r="G777" s="359"/>
      <c r="H777" s="24"/>
      <c r="I777" s="98"/>
      <c r="J777" s="24"/>
      <c r="K777" s="24"/>
      <c r="L777" s="24"/>
      <c r="M777" s="24"/>
      <c r="N777" s="24"/>
      <c r="O777" s="24"/>
      <c r="P777" s="24"/>
      <c r="Q777" s="24"/>
      <c r="R777" s="24"/>
      <c r="S777" s="24"/>
      <c r="T777" s="24"/>
      <c r="U777" s="24"/>
      <c r="V777" s="24"/>
      <c r="W777" s="24"/>
      <c r="X777" s="24"/>
      <c r="Y777" s="24"/>
      <c r="Z777" s="24"/>
      <c r="AA777" s="24"/>
      <c r="AB777" s="24"/>
      <c r="AC777" s="24"/>
      <c r="AD777" s="639"/>
      <c r="AE777" s="639"/>
      <c r="AF777" s="639"/>
      <c r="AG777" s="639"/>
      <c r="AH777" s="639"/>
      <c r="AI777" s="639"/>
      <c r="AJ777" s="639"/>
      <c r="AK777" s="639"/>
      <c r="AL777" s="639"/>
      <c r="AM777" s="639"/>
      <c r="AN777" s="639"/>
      <c r="AO777" s="639"/>
      <c r="AP777" s="639"/>
      <c r="AQ777" s="639"/>
      <c r="AR777" s="639"/>
      <c r="AS777" s="639"/>
      <c r="AT777" s="639"/>
      <c r="AU777" s="639"/>
      <c r="AV777" s="639"/>
    </row>
    <row r="778" spans="1:48" ht="24.75" customHeight="1">
      <c r="A778" s="359"/>
      <c r="B778" s="359"/>
      <c r="C778" s="359"/>
      <c r="D778" s="359"/>
      <c r="E778" s="359"/>
      <c r="F778" s="359"/>
      <c r="G778" s="359"/>
      <c r="H778" s="24"/>
      <c r="I778" s="98"/>
      <c r="J778" s="24"/>
      <c r="K778" s="24"/>
      <c r="L778" s="24"/>
      <c r="M778" s="24"/>
      <c r="N778" s="24"/>
      <c r="O778" s="24"/>
      <c r="P778" s="24"/>
      <c r="Q778" s="24"/>
      <c r="R778" s="24"/>
      <c r="S778" s="24"/>
      <c r="T778" s="24"/>
      <c r="U778" s="24"/>
      <c r="V778" s="24"/>
      <c r="W778" s="24"/>
      <c r="X778" s="24"/>
      <c r="Y778" s="24"/>
      <c r="Z778" s="24"/>
      <c r="AA778" s="24"/>
      <c r="AB778" s="24"/>
      <c r="AC778" s="24"/>
      <c r="AD778" s="639"/>
      <c r="AE778" s="639"/>
      <c r="AF778" s="639"/>
      <c r="AG778" s="639"/>
      <c r="AH778" s="639"/>
      <c r="AI778" s="639"/>
      <c r="AJ778" s="639"/>
      <c r="AK778" s="639"/>
      <c r="AL778" s="639"/>
      <c r="AM778" s="639"/>
      <c r="AN778" s="639"/>
      <c r="AO778" s="639"/>
      <c r="AP778" s="639"/>
      <c r="AQ778" s="639"/>
      <c r="AR778" s="639"/>
      <c r="AS778" s="639"/>
      <c r="AT778" s="639"/>
      <c r="AU778" s="639"/>
      <c r="AV778" s="639"/>
    </row>
    <row r="779" spans="1:48" ht="24.75" customHeight="1">
      <c r="A779" s="359"/>
      <c r="B779" s="359"/>
      <c r="C779" s="359"/>
      <c r="D779" s="359"/>
      <c r="E779" s="359"/>
      <c r="F779" s="359"/>
      <c r="G779" s="359"/>
      <c r="H779" s="24"/>
      <c r="I779" s="98"/>
      <c r="J779" s="24"/>
      <c r="K779" s="24"/>
      <c r="L779" s="24"/>
      <c r="M779" s="24"/>
      <c r="N779" s="24"/>
      <c r="O779" s="24"/>
      <c r="P779" s="24"/>
      <c r="Q779" s="24"/>
      <c r="R779" s="24"/>
      <c r="S779" s="24"/>
      <c r="T779" s="24"/>
      <c r="U779" s="24"/>
      <c r="V779" s="24"/>
      <c r="W779" s="24"/>
      <c r="X779" s="24"/>
      <c r="Y779" s="24"/>
      <c r="Z779" s="24"/>
      <c r="AA779" s="24"/>
      <c r="AB779" s="24"/>
      <c r="AC779" s="24"/>
      <c r="AD779" s="639"/>
      <c r="AE779" s="639"/>
      <c r="AF779" s="639"/>
      <c r="AG779" s="639"/>
      <c r="AH779" s="639"/>
      <c r="AI779" s="639"/>
      <c r="AJ779" s="639"/>
      <c r="AK779" s="639"/>
      <c r="AL779" s="639"/>
      <c r="AM779" s="639"/>
      <c r="AN779" s="639"/>
      <c r="AO779" s="639"/>
      <c r="AP779" s="639"/>
      <c r="AQ779" s="639"/>
      <c r="AR779" s="639"/>
      <c r="AS779" s="639"/>
      <c r="AT779" s="639"/>
      <c r="AU779" s="639"/>
      <c r="AV779" s="639"/>
    </row>
    <row r="780" spans="1:48" ht="24.75" customHeight="1">
      <c r="A780" s="359"/>
      <c r="B780" s="359"/>
      <c r="C780" s="359"/>
      <c r="D780" s="359"/>
      <c r="E780" s="359"/>
      <c r="F780" s="359"/>
      <c r="G780" s="359"/>
      <c r="H780" s="24"/>
      <c r="I780" s="98"/>
      <c r="J780" s="24"/>
      <c r="K780" s="24"/>
      <c r="L780" s="24"/>
      <c r="M780" s="24"/>
      <c r="N780" s="24"/>
      <c r="O780" s="24"/>
      <c r="P780" s="24"/>
      <c r="Q780" s="24"/>
      <c r="R780" s="24"/>
      <c r="S780" s="24"/>
      <c r="T780" s="24"/>
      <c r="U780" s="24"/>
      <c r="V780" s="24"/>
      <c r="W780" s="24"/>
      <c r="X780" s="24"/>
      <c r="Y780" s="24"/>
      <c r="Z780" s="24"/>
      <c r="AA780" s="24"/>
      <c r="AB780" s="24"/>
      <c r="AC780" s="24"/>
      <c r="AD780" s="639"/>
      <c r="AE780" s="639"/>
      <c r="AF780" s="639"/>
      <c r="AG780" s="639"/>
      <c r="AH780" s="639"/>
      <c r="AI780" s="639"/>
      <c r="AJ780" s="639"/>
      <c r="AK780" s="639"/>
      <c r="AL780" s="639"/>
      <c r="AM780" s="639"/>
      <c r="AN780" s="639"/>
      <c r="AO780" s="639"/>
      <c r="AP780" s="639"/>
      <c r="AQ780" s="639"/>
      <c r="AR780" s="639"/>
      <c r="AS780" s="639"/>
      <c r="AT780" s="639"/>
      <c r="AU780" s="639"/>
      <c r="AV780" s="639"/>
    </row>
    <row r="781" spans="1:48" ht="24.75" customHeight="1">
      <c r="A781" s="359"/>
      <c r="B781" s="359"/>
      <c r="C781" s="359"/>
      <c r="D781" s="359"/>
      <c r="E781" s="359"/>
      <c r="F781" s="359"/>
      <c r="G781" s="359"/>
      <c r="H781" s="24"/>
      <c r="I781" s="98"/>
      <c r="J781" s="24"/>
      <c r="K781" s="24"/>
      <c r="L781" s="24"/>
      <c r="M781" s="24"/>
      <c r="N781" s="24"/>
      <c r="O781" s="24"/>
      <c r="P781" s="24"/>
      <c r="Q781" s="24"/>
      <c r="R781" s="24"/>
      <c r="S781" s="24"/>
      <c r="T781" s="24"/>
      <c r="U781" s="24"/>
      <c r="V781" s="24"/>
      <c r="W781" s="24"/>
      <c r="X781" s="24"/>
      <c r="Y781" s="24"/>
      <c r="Z781" s="24"/>
      <c r="AA781" s="24"/>
      <c r="AB781" s="24"/>
      <c r="AC781" s="24"/>
      <c r="AD781" s="639"/>
      <c r="AE781" s="639"/>
      <c r="AF781" s="639"/>
      <c r="AG781" s="639"/>
      <c r="AH781" s="639"/>
      <c r="AI781" s="639"/>
      <c r="AJ781" s="639"/>
      <c r="AK781" s="639"/>
      <c r="AL781" s="639"/>
      <c r="AM781" s="639"/>
      <c r="AN781" s="639"/>
      <c r="AO781" s="639"/>
      <c r="AP781" s="639"/>
      <c r="AQ781" s="639"/>
      <c r="AR781" s="639"/>
      <c r="AS781" s="639"/>
      <c r="AT781" s="639"/>
      <c r="AU781" s="639"/>
      <c r="AV781" s="639"/>
    </row>
    <row r="782" spans="1:48" ht="24.75" customHeight="1">
      <c r="A782" s="359"/>
      <c r="B782" s="359"/>
      <c r="C782" s="359"/>
      <c r="D782" s="359"/>
      <c r="E782" s="359"/>
      <c r="F782" s="359"/>
      <c r="G782" s="359"/>
      <c r="H782" s="24"/>
      <c r="I782" s="98"/>
      <c r="J782" s="24"/>
      <c r="K782" s="24"/>
      <c r="L782" s="24"/>
      <c r="M782" s="24"/>
      <c r="N782" s="24"/>
      <c r="O782" s="24"/>
      <c r="P782" s="24"/>
      <c r="Q782" s="24"/>
      <c r="R782" s="24"/>
      <c r="S782" s="24"/>
      <c r="T782" s="24"/>
      <c r="U782" s="24"/>
      <c r="V782" s="24"/>
      <c r="W782" s="24"/>
      <c r="X782" s="24"/>
      <c r="Y782" s="24"/>
      <c r="Z782" s="24"/>
      <c r="AA782" s="24"/>
      <c r="AB782" s="24"/>
      <c r="AC782" s="24"/>
      <c r="AD782" s="639"/>
      <c r="AE782" s="639"/>
      <c r="AF782" s="639"/>
      <c r="AG782" s="639"/>
      <c r="AH782" s="639"/>
      <c r="AI782" s="639"/>
      <c r="AJ782" s="639"/>
      <c r="AK782" s="639"/>
      <c r="AL782" s="639"/>
      <c r="AM782" s="639"/>
      <c r="AN782" s="639"/>
      <c r="AO782" s="639"/>
      <c r="AP782" s="639"/>
      <c r="AQ782" s="639"/>
      <c r="AR782" s="639"/>
      <c r="AS782" s="639"/>
      <c r="AT782" s="639"/>
      <c r="AU782" s="639"/>
      <c r="AV782" s="639"/>
    </row>
    <row r="783" spans="1:48" ht="24.75" customHeight="1">
      <c r="A783" s="359"/>
      <c r="B783" s="359"/>
      <c r="C783" s="359"/>
      <c r="D783" s="359"/>
      <c r="E783" s="359"/>
      <c r="F783" s="359"/>
      <c r="G783" s="359"/>
      <c r="H783" s="24"/>
      <c r="I783" s="98"/>
      <c r="J783" s="24"/>
      <c r="K783" s="24"/>
      <c r="L783" s="24"/>
      <c r="M783" s="24"/>
      <c r="N783" s="24"/>
      <c r="O783" s="24"/>
      <c r="P783" s="24"/>
      <c r="Q783" s="24"/>
      <c r="R783" s="24"/>
      <c r="S783" s="24"/>
      <c r="T783" s="24"/>
      <c r="U783" s="24"/>
      <c r="V783" s="24"/>
      <c r="W783" s="24"/>
      <c r="X783" s="24"/>
      <c r="Y783" s="24"/>
      <c r="Z783" s="24"/>
      <c r="AA783" s="24"/>
      <c r="AB783" s="24"/>
      <c r="AC783" s="24"/>
      <c r="AD783" s="639"/>
      <c r="AE783" s="639"/>
      <c r="AF783" s="639"/>
      <c r="AG783" s="639"/>
      <c r="AH783" s="639"/>
      <c r="AI783" s="639"/>
      <c r="AJ783" s="639"/>
      <c r="AK783" s="639"/>
      <c r="AL783" s="639"/>
      <c r="AM783" s="639"/>
      <c r="AN783" s="639"/>
      <c r="AO783" s="639"/>
      <c r="AP783" s="639"/>
      <c r="AQ783" s="639"/>
      <c r="AR783" s="639"/>
      <c r="AS783" s="639"/>
      <c r="AT783" s="639"/>
      <c r="AU783" s="639"/>
      <c r="AV783" s="639"/>
    </row>
    <row r="784" spans="1:48" ht="24.75" customHeight="1">
      <c r="A784" s="359"/>
      <c r="B784" s="359"/>
      <c r="C784" s="359"/>
      <c r="D784" s="359"/>
      <c r="E784" s="359"/>
      <c r="F784" s="359"/>
      <c r="G784" s="359"/>
      <c r="H784" s="24"/>
      <c r="I784" s="98"/>
      <c r="J784" s="24"/>
      <c r="K784" s="24"/>
      <c r="L784" s="24"/>
      <c r="M784" s="24"/>
      <c r="N784" s="24"/>
      <c r="O784" s="24"/>
      <c r="P784" s="24"/>
      <c r="Q784" s="24"/>
      <c r="R784" s="24"/>
      <c r="S784" s="24"/>
      <c r="T784" s="24"/>
      <c r="U784" s="24"/>
      <c r="V784" s="24"/>
      <c r="W784" s="24"/>
      <c r="X784" s="24"/>
      <c r="Y784" s="24"/>
      <c r="Z784" s="24"/>
      <c r="AA784" s="24"/>
      <c r="AB784" s="24"/>
      <c r="AC784" s="24"/>
      <c r="AD784" s="639"/>
      <c r="AE784" s="639"/>
      <c r="AF784" s="639"/>
      <c r="AG784" s="639"/>
      <c r="AH784" s="639"/>
      <c r="AI784" s="639"/>
      <c r="AJ784" s="639"/>
      <c r="AK784" s="639"/>
      <c r="AL784" s="639"/>
      <c r="AM784" s="639"/>
      <c r="AN784" s="639"/>
      <c r="AO784" s="639"/>
      <c r="AP784" s="639"/>
      <c r="AQ784" s="639"/>
      <c r="AR784" s="639"/>
      <c r="AS784" s="639"/>
      <c r="AT784" s="639"/>
      <c r="AU784" s="639"/>
      <c r="AV784" s="639"/>
    </row>
    <row r="785" spans="1:48" ht="24.75" customHeight="1">
      <c r="A785" s="359"/>
      <c r="B785" s="359"/>
      <c r="C785" s="359"/>
      <c r="D785" s="359"/>
      <c r="E785" s="359"/>
      <c r="F785" s="359"/>
      <c r="G785" s="359"/>
      <c r="H785" s="24"/>
      <c r="I785" s="98"/>
      <c r="J785" s="24"/>
      <c r="K785" s="24"/>
      <c r="L785" s="24"/>
      <c r="M785" s="24"/>
      <c r="N785" s="24"/>
      <c r="O785" s="24"/>
      <c r="P785" s="24"/>
      <c r="Q785" s="24"/>
      <c r="R785" s="24"/>
      <c r="S785" s="24"/>
      <c r="T785" s="24"/>
      <c r="U785" s="24"/>
      <c r="V785" s="24"/>
      <c r="W785" s="24"/>
      <c r="X785" s="24"/>
      <c r="Y785" s="24"/>
      <c r="Z785" s="24"/>
      <c r="AA785" s="24"/>
      <c r="AB785" s="24"/>
      <c r="AC785" s="24"/>
      <c r="AD785" s="639"/>
      <c r="AE785" s="639"/>
      <c r="AF785" s="639"/>
      <c r="AG785" s="639"/>
      <c r="AH785" s="639"/>
      <c r="AI785" s="639"/>
      <c r="AJ785" s="639"/>
      <c r="AK785" s="639"/>
      <c r="AL785" s="639"/>
      <c r="AM785" s="639"/>
      <c r="AN785" s="639"/>
      <c r="AO785" s="639"/>
      <c r="AP785" s="639"/>
      <c r="AQ785" s="639"/>
      <c r="AR785" s="639"/>
      <c r="AS785" s="639"/>
      <c r="AT785" s="639"/>
      <c r="AU785" s="639"/>
      <c r="AV785" s="639"/>
    </row>
    <row r="786" spans="1:48" ht="24.75" customHeight="1">
      <c r="A786" s="359"/>
      <c r="B786" s="359"/>
      <c r="C786" s="359"/>
      <c r="D786" s="359"/>
      <c r="E786" s="359"/>
      <c r="F786" s="359"/>
      <c r="G786" s="359"/>
      <c r="H786" s="24"/>
      <c r="I786" s="98"/>
      <c r="J786" s="24"/>
      <c r="K786" s="24"/>
      <c r="L786" s="24"/>
      <c r="M786" s="24"/>
      <c r="N786" s="24"/>
      <c r="O786" s="24"/>
      <c r="P786" s="24"/>
      <c r="Q786" s="24"/>
      <c r="R786" s="24"/>
      <c r="S786" s="24"/>
      <c r="T786" s="24"/>
      <c r="U786" s="24"/>
      <c r="V786" s="24"/>
      <c r="W786" s="24"/>
      <c r="X786" s="24"/>
      <c r="Y786" s="24"/>
      <c r="Z786" s="24"/>
      <c r="AA786" s="24"/>
      <c r="AB786" s="24"/>
      <c r="AC786" s="24"/>
      <c r="AD786" s="639"/>
      <c r="AE786" s="639"/>
      <c r="AF786" s="639"/>
      <c r="AG786" s="639"/>
      <c r="AH786" s="639"/>
      <c r="AI786" s="639"/>
      <c r="AJ786" s="639"/>
      <c r="AK786" s="639"/>
      <c r="AL786" s="639"/>
      <c r="AM786" s="639"/>
      <c r="AN786" s="639"/>
      <c r="AO786" s="639"/>
      <c r="AP786" s="639"/>
      <c r="AQ786" s="639"/>
      <c r="AR786" s="639"/>
      <c r="AS786" s="639"/>
      <c r="AT786" s="639"/>
      <c r="AU786" s="639"/>
      <c r="AV786" s="639"/>
    </row>
    <row r="787" spans="1:48" ht="24.75" customHeight="1">
      <c r="A787" s="359"/>
      <c r="B787" s="359"/>
      <c r="C787" s="359"/>
      <c r="D787" s="359"/>
      <c r="E787" s="359"/>
      <c r="F787" s="359"/>
      <c r="G787" s="359"/>
      <c r="H787" s="24"/>
      <c r="I787" s="98"/>
      <c r="J787" s="24"/>
      <c r="K787" s="24"/>
      <c r="L787" s="24"/>
      <c r="M787" s="24"/>
      <c r="N787" s="24"/>
      <c r="O787" s="24"/>
      <c r="P787" s="24"/>
      <c r="Q787" s="24"/>
      <c r="R787" s="24"/>
      <c r="S787" s="24"/>
      <c r="T787" s="24"/>
      <c r="U787" s="24"/>
      <c r="V787" s="24"/>
      <c r="W787" s="24"/>
      <c r="X787" s="24"/>
      <c r="Y787" s="24"/>
      <c r="Z787" s="24"/>
      <c r="AA787" s="24"/>
      <c r="AB787" s="24"/>
      <c r="AC787" s="24"/>
      <c r="AD787" s="639"/>
      <c r="AE787" s="639"/>
      <c r="AF787" s="639"/>
      <c r="AG787" s="639"/>
      <c r="AH787" s="639"/>
      <c r="AI787" s="639"/>
      <c r="AJ787" s="639"/>
      <c r="AK787" s="639"/>
      <c r="AL787" s="639"/>
      <c r="AM787" s="639"/>
      <c r="AN787" s="639"/>
      <c r="AO787" s="639"/>
      <c r="AP787" s="639"/>
      <c r="AQ787" s="639"/>
      <c r="AR787" s="639"/>
      <c r="AS787" s="639"/>
      <c r="AT787" s="639"/>
      <c r="AU787" s="639"/>
      <c r="AV787" s="639"/>
    </row>
    <row r="788" spans="1:48" ht="24.75" customHeight="1">
      <c r="A788" s="359"/>
      <c r="B788" s="359"/>
      <c r="C788" s="359"/>
      <c r="D788" s="359"/>
      <c r="E788" s="359"/>
      <c r="F788" s="359"/>
      <c r="G788" s="359"/>
      <c r="H788" s="24"/>
      <c r="I788" s="98"/>
      <c r="J788" s="24"/>
      <c r="K788" s="24"/>
      <c r="L788" s="24"/>
      <c r="M788" s="24"/>
      <c r="N788" s="24"/>
      <c r="O788" s="24"/>
      <c r="P788" s="24"/>
      <c r="Q788" s="24"/>
      <c r="R788" s="24"/>
      <c r="S788" s="24"/>
      <c r="T788" s="24"/>
      <c r="U788" s="24"/>
      <c r="V788" s="24"/>
      <c r="W788" s="24"/>
      <c r="X788" s="24"/>
      <c r="Y788" s="24"/>
      <c r="Z788" s="24"/>
      <c r="AA788" s="24"/>
      <c r="AB788" s="24"/>
      <c r="AC788" s="24"/>
      <c r="AD788" s="639"/>
      <c r="AE788" s="639"/>
      <c r="AF788" s="639"/>
      <c r="AG788" s="639"/>
      <c r="AH788" s="639"/>
      <c r="AI788" s="639"/>
      <c r="AJ788" s="639"/>
      <c r="AK788" s="639"/>
      <c r="AL788" s="639"/>
      <c r="AM788" s="639"/>
      <c r="AN788" s="639"/>
      <c r="AO788" s="639"/>
      <c r="AP788" s="639"/>
      <c r="AQ788" s="639"/>
      <c r="AR788" s="639"/>
      <c r="AS788" s="639"/>
      <c r="AT788" s="639"/>
      <c r="AU788" s="639"/>
      <c r="AV788" s="639"/>
    </row>
    <row r="789" spans="1:48" ht="24.75" customHeight="1">
      <c r="A789" s="359"/>
      <c r="B789" s="359"/>
      <c r="C789" s="359"/>
      <c r="D789" s="359"/>
      <c r="E789" s="359"/>
      <c r="F789" s="359"/>
      <c r="G789" s="359"/>
      <c r="H789" s="24"/>
      <c r="I789" s="98"/>
      <c r="J789" s="24"/>
      <c r="K789" s="24"/>
      <c r="L789" s="24"/>
      <c r="M789" s="24"/>
      <c r="N789" s="24"/>
      <c r="O789" s="24"/>
      <c r="P789" s="24"/>
      <c r="Q789" s="24"/>
      <c r="R789" s="24"/>
      <c r="S789" s="24"/>
      <c r="T789" s="24"/>
      <c r="U789" s="24"/>
      <c r="V789" s="24"/>
      <c r="W789" s="24"/>
      <c r="X789" s="24"/>
      <c r="Y789" s="24"/>
      <c r="Z789" s="24"/>
      <c r="AA789" s="24"/>
      <c r="AB789" s="24"/>
      <c r="AC789" s="24"/>
      <c r="AD789" s="639"/>
      <c r="AE789" s="639"/>
      <c r="AF789" s="639"/>
      <c r="AG789" s="639"/>
      <c r="AH789" s="639"/>
      <c r="AI789" s="639"/>
      <c r="AJ789" s="639"/>
      <c r="AK789" s="639"/>
      <c r="AL789" s="639"/>
      <c r="AM789" s="639"/>
      <c r="AN789" s="639"/>
      <c r="AO789" s="639"/>
      <c r="AP789" s="639"/>
      <c r="AQ789" s="639"/>
      <c r="AR789" s="639"/>
      <c r="AS789" s="639"/>
      <c r="AT789" s="639"/>
      <c r="AU789" s="639"/>
      <c r="AV789" s="639"/>
    </row>
    <row r="790" spans="1:48" ht="24.75" customHeight="1">
      <c r="A790" s="359"/>
      <c r="B790" s="359"/>
      <c r="C790" s="359"/>
      <c r="D790" s="359"/>
      <c r="E790" s="359"/>
      <c r="F790" s="359"/>
      <c r="G790" s="359"/>
      <c r="H790" s="24"/>
      <c r="I790" s="98"/>
      <c r="J790" s="24"/>
      <c r="K790" s="24"/>
      <c r="L790" s="24"/>
      <c r="M790" s="24"/>
      <c r="N790" s="24"/>
      <c r="O790" s="24"/>
      <c r="P790" s="24"/>
      <c r="Q790" s="24"/>
      <c r="R790" s="24"/>
      <c r="S790" s="24"/>
      <c r="T790" s="24"/>
      <c r="U790" s="24"/>
      <c r="V790" s="24"/>
      <c r="W790" s="24"/>
      <c r="X790" s="24"/>
      <c r="Y790" s="24"/>
      <c r="Z790" s="24"/>
      <c r="AA790" s="24"/>
      <c r="AB790" s="24"/>
      <c r="AC790" s="24"/>
      <c r="AD790" s="639"/>
      <c r="AE790" s="639"/>
      <c r="AF790" s="639"/>
      <c r="AG790" s="639"/>
      <c r="AH790" s="639"/>
      <c r="AI790" s="639"/>
      <c r="AJ790" s="639"/>
      <c r="AK790" s="639"/>
      <c r="AL790" s="639"/>
      <c r="AM790" s="639"/>
      <c r="AN790" s="639"/>
      <c r="AO790" s="639"/>
      <c r="AP790" s="639"/>
      <c r="AQ790" s="639"/>
      <c r="AR790" s="639"/>
      <c r="AS790" s="639"/>
      <c r="AT790" s="639"/>
      <c r="AU790" s="639"/>
      <c r="AV790" s="639"/>
    </row>
    <row r="791" spans="1:48" ht="24.75" customHeight="1">
      <c r="A791" s="359"/>
      <c r="B791" s="359"/>
      <c r="C791" s="359"/>
      <c r="D791" s="359"/>
      <c r="E791" s="359"/>
      <c r="F791" s="359"/>
      <c r="G791" s="359"/>
      <c r="H791" s="24"/>
      <c r="I791" s="98"/>
      <c r="J791" s="24"/>
      <c r="K791" s="24"/>
      <c r="L791" s="24"/>
      <c r="M791" s="24"/>
      <c r="N791" s="24"/>
      <c r="O791" s="24"/>
      <c r="P791" s="24"/>
      <c r="Q791" s="24"/>
      <c r="R791" s="24"/>
      <c r="S791" s="24"/>
      <c r="T791" s="24"/>
      <c r="U791" s="24"/>
      <c r="V791" s="24"/>
      <c r="W791" s="24"/>
      <c r="X791" s="24"/>
      <c r="Y791" s="24"/>
      <c r="Z791" s="24"/>
      <c r="AA791" s="24"/>
      <c r="AB791" s="24"/>
      <c r="AC791" s="24"/>
      <c r="AD791" s="639"/>
      <c r="AE791" s="639"/>
      <c r="AF791" s="639"/>
      <c r="AG791" s="639"/>
      <c r="AH791" s="639"/>
      <c r="AI791" s="639"/>
      <c r="AJ791" s="639"/>
      <c r="AK791" s="639"/>
      <c r="AL791" s="639"/>
      <c r="AM791" s="639"/>
      <c r="AN791" s="639"/>
      <c r="AO791" s="639"/>
      <c r="AP791" s="639"/>
      <c r="AQ791" s="639"/>
      <c r="AR791" s="639"/>
      <c r="AS791" s="639"/>
      <c r="AT791" s="639"/>
      <c r="AU791" s="639"/>
      <c r="AV791" s="639"/>
    </row>
    <row r="792" spans="1:48" ht="24.75" customHeight="1">
      <c r="A792" s="359"/>
      <c r="B792" s="359"/>
      <c r="C792" s="359"/>
      <c r="D792" s="359"/>
      <c r="E792" s="359"/>
      <c r="F792" s="359"/>
      <c r="G792" s="359"/>
      <c r="H792" s="24"/>
      <c r="I792" s="98"/>
      <c r="J792" s="24"/>
      <c r="K792" s="24"/>
      <c r="L792" s="24"/>
      <c r="M792" s="24"/>
      <c r="N792" s="24"/>
      <c r="O792" s="24"/>
      <c r="P792" s="24"/>
      <c r="Q792" s="24"/>
      <c r="R792" s="24"/>
      <c r="S792" s="24"/>
      <c r="T792" s="24"/>
      <c r="U792" s="24"/>
      <c r="V792" s="24"/>
      <c r="W792" s="24"/>
      <c r="X792" s="24"/>
      <c r="Y792" s="24"/>
      <c r="Z792" s="24"/>
      <c r="AA792" s="24"/>
      <c r="AB792" s="24"/>
      <c r="AC792" s="24"/>
      <c r="AD792" s="639"/>
      <c r="AE792" s="639"/>
      <c r="AF792" s="639"/>
      <c r="AG792" s="639"/>
      <c r="AH792" s="639"/>
      <c r="AI792" s="639"/>
      <c r="AJ792" s="639"/>
      <c r="AK792" s="639"/>
      <c r="AL792" s="639"/>
      <c r="AM792" s="639"/>
      <c r="AN792" s="639"/>
      <c r="AO792" s="639"/>
      <c r="AP792" s="639"/>
      <c r="AQ792" s="639"/>
      <c r="AR792" s="639"/>
      <c r="AS792" s="639"/>
      <c r="AT792" s="639"/>
      <c r="AU792" s="639"/>
      <c r="AV792" s="639"/>
    </row>
    <row r="793" spans="1:48" ht="24.75" customHeight="1">
      <c r="A793" s="359"/>
      <c r="B793" s="359"/>
      <c r="C793" s="359"/>
      <c r="D793" s="359"/>
      <c r="E793" s="359"/>
      <c r="F793" s="359"/>
      <c r="G793" s="359"/>
      <c r="H793" s="24"/>
      <c r="I793" s="98"/>
      <c r="J793" s="24"/>
      <c r="K793" s="24"/>
      <c r="L793" s="24"/>
      <c r="M793" s="24"/>
      <c r="N793" s="24"/>
      <c r="O793" s="24"/>
      <c r="P793" s="24"/>
      <c r="Q793" s="24"/>
      <c r="R793" s="24"/>
      <c r="S793" s="24"/>
      <c r="T793" s="24"/>
      <c r="U793" s="24"/>
      <c r="V793" s="24"/>
      <c r="W793" s="24"/>
      <c r="X793" s="24"/>
      <c r="Y793" s="24"/>
      <c r="Z793" s="24"/>
      <c r="AA793" s="24"/>
      <c r="AB793" s="24"/>
      <c r="AC793" s="24"/>
      <c r="AD793" s="639"/>
      <c r="AE793" s="639"/>
      <c r="AF793" s="639"/>
      <c r="AG793" s="639"/>
      <c r="AH793" s="639"/>
      <c r="AI793" s="639"/>
      <c r="AJ793" s="639"/>
      <c r="AK793" s="639"/>
      <c r="AL793" s="639"/>
      <c r="AM793" s="639"/>
      <c r="AN793" s="639"/>
      <c r="AO793" s="639"/>
      <c r="AP793" s="639"/>
      <c r="AQ793" s="639"/>
      <c r="AR793" s="639"/>
      <c r="AS793" s="639"/>
      <c r="AT793" s="639"/>
      <c r="AU793" s="639"/>
      <c r="AV793" s="639"/>
    </row>
    <row r="794" spans="1:48" ht="24.75" customHeight="1">
      <c r="A794" s="359"/>
      <c r="B794" s="359"/>
      <c r="C794" s="359"/>
      <c r="D794" s="359"/>
      <c r="E794" s="359"/>
      <c r="F794" s="359"/>
      <c r="G794" s="359"/>
      <c r="H794" s="24"/>
      <c r="I794" s="98"/>
      <c r="J794" s="24"/>
      <c r="K794" s="24"/>
      <c r="L794" s="24"/>
      <c r="M794" s="24"/>
      <c r="N794" s="24"/>
      <c r="O794" s="24"/>
      <c r="P794" s="24"/>
      <c r="Q794" s="24"/>
      <c r="R794" s="24"/>
      <c r="S794" s="24"/>
      <c r="T794" s="24"/>
      <c r="U794" s="24"/>
      <c r="V794" s="24"/>
      <c r="W794" s="24"/>
      <c r="X794" s="24"/>
      <c r="Y794" s="24"/>
      <c r="Z794" s="24"/>
      <c r="AA794" s="24"/>
      <c r="AB794" s="24"/>
      <c r="AC794" s="24"/>
      <c r="AD794" s="639"/>
      <c r="AE794" s="639"/>
      <c r="AF794" s="639"/>
      <c r="AG794" s="639"/>
      <c r="AH794" s="639"/>
      <c r="AI794" s="639"/>
      <c r="AJ794" s="639"/>
      <c r="AK794" s="639"/>
      <c r="AL794" s="639"/>
      <c r="AM794" s="639"/>
      <c r="AN794" s="639"/>
      <c r="AO794" s="639"/>
      <c r="AP794" s="639"/>
      <c r="AQ794" s="639"/>
      <c r="AR794" s="639"/>
      <c r="AS794" s="639"/>
      <c r="AT794" s="639"/>
      <c r="AU794" s="639"/>
      <c r="AV794" s="639"/>
    </row>
    <row r="795" spans="1:48" ht="24.75" customHeight="1">
      <c r="A795" s="359"/>
      <c r="B795" s="359"/>
      <c r="C795" s="359"/>
      <c r="D795" s="359"/>
      <c r="E795" s="359"/>
      <c r="F795" s="359"/>
      <c r="G795" s="359"/>
      <c r="H795" s="24"/>
      <c r="I795" s="98"/>
      <c r="J795" s="24"/>
      <c r="K795" s="24"/>
      <c r="L795" s="24"/>
      <c r="M795" s="24"/>
      <c r="N795" s="24"/>
      <c r="O795" s="24"/>
      <c r="P795" s="24"/>
      <c r="Q795" s="24"/>
      <c r="R795" s="24"/>
      <c r="S795" s="24"/>
      <c r="T795" s="24"/>
      <c r="U795" s="24"/>
      <c r="V795" s="24"/>
      <c r="W795" s="24"/>
      <c r="X795" s="24"/>
      <c r="Y795" s="24"/>
      <c r="Z795" s="24"/>
      <c r="AA795" s="24"/>
      <c r="AB795" s="24"/>
      <c r="AC795" s="24"/>
      <c r="AD795" s="639"/>
      <c r="AE795" s="639"/>
      <c r="AF795" s="639"/>
      <c r="AG795" s="639"/>
      <c r="AH795" s="639"/>
      <c r="AI795" s="639"/>
      <c r="AJ795" s="639"/>
      <c r="AK795" s="639"/>
      <c r="AL795" s="639"/>
      <c r="AM795" s="639"/>
      <c r="AN795" s="639"/>
      <c r="AO795" s="639"/>
      <c r="AP795" s="639"/>
      <c r="AQ795" s="639"/>
      <c r="AR795" s="639"/>
      <c r="AS795" s="639"/>
      <c r="AT795" s="639"/>
      <c r="AU795" s="639"/>
      <c r="AV795" s="639"/>
    </row>
    <row r="796" spans="1:48" ht="24.75" customHeight="1">
      <c r="A796" s="359"/>
      <c r="B796" s="359"/>
      <c r="C796" s="359"/>
      <c r="D796" s="359"/>
      <c r="E796" s="359"/>
      <c r="F796" s="359"/>
      <c r="G796" s="359"/>
      <c r="H796" s="24"/>
      <c r="I796" s="98"/>
      <c r="J796" s="24"/>
      <c r="K796" s="24"/>
      <c r="L796" s="24"/>
      <c r="M796" s="24"/>
      <c r="N796" s="24"/>
      <c r="O796" s="24"/>
      <c r="P796" s="24"/>
      <c r="Q796" s="24"/>
      <c r="R796" s="24"/>
      <c r="S796" s="24"/>
      <c r="T796" s="24"/>
      <c r="U796" s="24"/>
      <c r="V796" s="24"/>
      <c r="W796" s="24"/>
      <c r="X796" s="24"/>
      <c r="Y796" s="24"/>
      <c r="Z796" s="24"/>
      <c r="AA796" s="24"/>
      <c r="AB796" s="24"/>
      <c r="AC796" s="24"/>
      <c r="AD796" s="639"/>
      <c r="AE796" s="639"/>
      <c r="AF796" s="639"/>
      <c r="AG796" s="639"/>
      <c r="AH796" s="639"/>
      <c r="AI796" s="639"/>
      <c r="AJ796" s="639"/>
      <c r="AK796" s="639"/>
      <c r="AL796" s="639"/>
      <c r="AM796" s="639"/>
      <c r="AN796" s="639"/>
      <c r="AO796" s="639"/>
      <c r="AP796" s="639"/>
      <c r="AQ796" s="639"/>
      <c r="AR796" s="639"/>
      <c r="AS796" s="639"/>
      <c r="AT796" s="639"/>
      <c r="AU796" s="639"/>
      <c r="AV796" s="639"/>
    </row>
    <row r="797" spans="1:48" ht="24.75" customHeight="1">
      <c r="A797" s="359"/>
      <c r="B797" s="359"/>
      <c r="C797" s="359"/>
      <c r="D797" s="359"/>
      <c r="E797" s="359"/>
      <c r="F797" s="359"/>
      <c r="G797" s="359"/>
      <c r="H797" s="24"/>
      <c r="I797" s="98"/>
      <c r="J797" s="24"/>
      <c r="K797" s="24"/>
      <c r="L797" s="24"/>
      <c r="M797" s="24"/>
      <c r="N797" s="24"/>
      <c r="O797" s="24"/>
      <c r="P797" s="24"/>
      <c r="Q797" s="24"/>
      <c r="R797" s="24"/>
      <c r="S797" s="24"/>
      <c r="T797" s="24"/>
      <c r="U797" s="24"/>
      <c r="V797" s="24"/>
      <c r="W797" s="24"/>
      <c r="X797" s="24"/>
      <c r="Y797" s="24"/>
      <c r="Z797" s="24"/>
      <c r="AA797" s="24"/>
      <c r="AB797" s="24"/>
      <c r="AC797" s="24"/>
      <c r="AD797" s="639"/>
      <c r="AE797" s="639"/>
      <c r="AF797" s="639"/>
      <c r="AG797" s="639"/>
      <c r="AH797" s="639"/>
      <c r="AI797" s="639"/>
      <c r="AJ797" s="639"/>
      <c r="AK797" s="639"/>
      <c r="AL797" s="639"/>
      <c r="AM797" s="639"/>
      <c r="AN797" s="639"/>
      <c r="AO797" s="639"/>
      <c r="AP797" s="639"/>
      <c r="AQ797" s="639"/>
      <c r="AR797" s="639"/>
      <c r="AS797" s="639"/>
      <c r="AT797" s="639"/>
      <c r="AU797" s="639"/>
      <c r="AV797" s="639"/>
    </row>
    <row r="798" spans="1:48" ht="24.75" customHeight="1">
      <c r="A798" s="359"/>
      <c r="B798" s="359"/>
      <c r="C798" s="359"/>
      <c r="D798" s="359"/>
      <c r="E798" s="359"/>
      <c r="F798" s="359"/>
      <c r="G798" s="359"/>
      <c r="H798" s="24"/>
      <c r="I798" s="98"/>
      <c r="J798" s="24"/>
      <c r="K798" s="24"/>
      <c r="L798" s="24"/>
      <c r="M798" s="24"/>
      <c r="N798" s="24"/>
      <c r="O798" s="24"/>
      <c r="P798" s="24"/>
      <c r="Q798" s="24"/>
      <c r="R798" s="24"/>
      <c r="S798" s="24"/>
      <c r="T798" s="24"/>
      <c r="U798" s="24"/>
      <c r="V798" s="24"/>
      <c r="W798" s="24"/>
      <c r="X798" s="24"/>
      <c r="Y798" s="24"/>
      <c r="Z798" s="24"/>
      <c r="AA798" s="24"/>
      <c r="AB798" s="24"/>
      <c r="AC798" s="24"/>
      <c r="AD798" s="639"/>
      <c r="AE798" s="639"/>
      <c r="AF798" s="639"/>
      <c r="AG798" s="639"/>
      <c r="AH798" s="639"/>
      <c r="AI798" s="639"/>
      <c r="AJ798" s="639"/>
      <c r="AK798" s="639"/>
      <c r="AL798" s="639"/>
      <c r="AM798" s="639"/>
      <c r="AN798" s="639"/>
      <c r="AO798" s="639"/>
      <c r="AP798" s="639"/>
      <c r="AQ798" s="639"/>
      <c r="AR798" s="639"/>
      <c r="AS798" s="639"/>
      <c r="AT798" s="639"/>
      <c r="AU798" s="639"/>
      <c r="AV798" s="639"/>
    </row>
    <row r="799" spans="1:48" ht="24.75" customHeight="1">
      <c r="A799" s="359"/>
      <c r="B799" s="359"/>
      <c r="C799" s="359"/>
      <c r="D799" s="359"/>
      <c r="E799" s="359"/>
      <c r="F799" s="359"/>
      <c r="G799" s="359"/>
      <c r="H799" s="24"/>
      <c r="I799" s="98"/>
      <c r="J799" s="24"/>
      <c r="K799" s="24"/>
      <c r="L799" s="24"/>
      <c r="M799" s="24"/>
      <c r="N799" s="24"/>
      <c r="O799" s="24"/>
      <c r="P799" s="24"/>
      <c r="Q799" s="24"/>
      <c r="R799" s="24"/>
      <c r="S799" s="24"/>
      <c r="T799" s="24"/>
      <c r="U799" s="24"/>
      <c r="V799" s="24"/>
      <c r="W799" s="24"/>
      <c r="X799" s="24"/>
      <c r="Y799" s="24"/>
      <c r="Z799" s="24"/>
      <c r="AA799" s="24"/>
      <c r="AB799" s="24"/>
      <c r="AC799" s="24"/>
      <c r="AD799" s="639"/>
      <c r="AE799" s="639"/>
      <c r="AF799" s="639"/>
      <c r="AG799" s="639"/>
      <c r="AH799" s="639"/>
      <c r="AI799" s="639"/>
      <c r="AJ799" s="639"/>
      <c r="AK799" s="639"/>
      <c r="AL799" s="639"/>
      <c r="AM799" s="639"/>
      <c r="AN799" s="639"/>
      <c r="AO799" s="639"/>
      <c r="AP799" s="639"/>
      <c r="AQ799" s="639"/>
      <c r="AR799" s="639"/>
      <c r="AS799" s="639"/>
      <c r="AT799" s="639"/>
      <c r="AU799" s="639"/>
      <c r="AV799" s="639"/>
    </row>
    <row r="800" spans="1:48" ht="24.75" customHeight="1">
      <c r="A800" s="359"/>
      <c r="B800" s="359"/>
      <c r="C800" s="359"/>
      <c r="D800" s="359"/>
      <c r="E800" s="359"/>
      <c r="F800" s="359"/>
      <c r="G800" s="359"/>
      <c r="H800" s="24"/>
      <c r="I800" s="98"/>
      <c r="J800" s="24"/>
      <c r="K800" s="24"/>
      <c r="L800" s="24"/>
      <c r="M800" s="24"/>
      <c r="N800" s="24"/>
      <c r="O800" s="24"/>
      <c r="P800" s="24"/>
      <c r="Q800" s="24"/>
      <c r="R800" s="24"/>
      <c r="S800" s="24"/>
      <c r="T800" s="24"/>
      <c r="U800" s="24"/>
      <c r="V800" s="24"/>
      <c r="W800" s="24"/>
      <c r="X800" s="24"/>
      <c r="Y800" s="24"/>
      <c r="Z800" s="24"/>
      <c r="AA800" s="24"/>
      <c r="AB800" s="24"/>
      <c r="AC800" s="24"/>
      <c r="AD800" s="639"/>
      <c r="AE800" s="639"/>
      <c r="AF800" s="639"/>
      <c r="AG800" s="639"/>
      <c r="AH800" s="639"/>
      <c r="AI800" s="639"/>
      <c r="AJ800" s="639"/>
      <c r="AK800" s="639"/>
      <c r="AL800" s="639"/>
      <c r="AM800" s="639"/>
      <c r="AN800" s="639"/>
      <c r="AO800" s="639"/>
      <c r="AP800" s="639"/>
      <c r="AQ800" s="639"/>
      <c r="AR800" s="639"/>
      <c r="AS800" s="639"/>
      <c r="AT800" s="639"/>
      <c r="AU800" s="639"/>
      <c r="AV800" s="639"/>
    </row>
    <row r="801" spans="1:48" ht="24.75" customHeight="1">
      <c r="A801" s="359"/>
      <c r="B801" s="359"/>
      <c r="C801" s="359"/>
      <c r="D801" s="359"/>
      <c r="E801" s="359"/>
      <c r="F801" s="359"/>
      <c r="G801" s="359"/>
      <c r="H801" s="24"/>
      <c r="I801" s="98"/>
      <c r="J801" s="24"/>
      <c r="K801" s="24"/>
      <c r="L801" s="24"/>
      <c r="M801" s="24"/>
      <c r="N801" s="24"/>
      <c r="O801" s="24"/>
      <c r="P801" s="24"/>
      <c r="Q801" s="24"/>
      <c r="R801" s="24"/>
      <c r="S801" s="24"/>
      <c r="T801" s="24"/>
      <c r="U801" s="24"/>
      <c r="V801" s="24"/>
      <c r="W801" s="24"/>
      <c r="X801" s="24"/>
      <c r="Y801" s="24"/>
      <c r="Z801" s="24"/>
      <c r="AA801" s="24"/>
      <c r="AB801" s="24"/>
      <c r="AC801" s="24"/>
      <c r="AD801" s="639"/>
      <c r="AE801" s="639"/>
      <c r="AF801" s="639"/>
      <c r="AG801" s="639"/>
      <c r="AH801" s="639"/>
      <c r="AI801" s="639"/>
      <c r="AJ801" s="639"/>
      <c r="AK801" s="639"/>
      <c r="AL801" s="639"/>
      <c r="AM801" s="639"/>
      <c r="AN801" s="639"/>
      <c r="AO801" s="639"/>
      <c r="AP801" s="639"/>
      <c r="AQ801" s="639"/>
      <c r="AR801" s="639"/>
      <c r="AS801" s="639"/>
      <c r="AT801" s="639"/>
      <c r="AU801" s="639"/>
      <c r="AV801" s="639"/>
    </row>
    <row r="802" spans="1:48" ht="24.75" customHeight="1">
      <c r="A802" s="359"/>
      <c r="B802" s="359"/>
      <c r="C802" s="359"/>
      <c r="D802" s="359"/>
      <c r="E802" s="359"/>
      <c r="F802" s="359"/>
      <c r="G802" s="359"/>
      <c r="H802" s="24"/>
      <c r="I802" s="98"/>
      <c r="J802" s="24"/>
      <c r="K802" s="24"/>
      <c r="L802" s="24"/>
      <c r="M802" s="24"/>
      <c r="N802" s="24"/>
      <c r="O802" s="24"/>
      <c r="P802" s="24"/>
      <c r="Q802" s="24"/>
      <c r="R802" s="24"/>
      <c r="S802" s="24"/>
      <c r="T802" s="24"/>
      <c r="U802" s="24"/>
      <c r="V802" s="24"/>
      <c r="W802" s="24"/>
      <c r="X802" s="24"/>
      <c r="Y802" s="24"/>
      <c r="Z802" s="24"/>
      <c r="AA802" s="24"/>
      <c r="AB802" s="24"/>
      <c r="AC802" s="24"/>
      <c r="AD802" s="639"/>
      <c r="AE802" s="639"/>
      <c r="AF802" s="639"/>
      <c r="AG802" s="639"/>
      <c r="AH802" s="639"/>
      <c r="AI802" s="639"/>
      <c r="AJ802" s="639"/>
      <c r="AK802" s="639"/>
      <c r="AL802" s="639"/>
      <c r="AM802" s="639"/>
      <c r="AN802" s="639"/>
      <c r="AO802" s="639"/>
      <c r="AP802" s="639"/>
      <c r="AQ802" s="639"/>
      <c r="AR802" s="639"/>
      <c r="AS802" s="639"/>
      <c r="AT802" s="639"/>
      <c r="AU802" s="639"/>
      <c r="AV802" s="639"/>
    </row>
    <row r="803" spans="1:48" ht="24.75" customHeight="1">
      <c r="A803" s="359"/>
      <c r="B803" s="359"/>
      <c r="C803" s="359"/>
      <c r="D803" s="359"/>
      <c r="E803" s="359"/>
      <c r="F803" s="359"/>
      <c r="G803" s="359"/>
      <c r="H803" s="24"/>
      <c r="I803" s="98"/>
      <c r="J803" s="24"/>
      <c r="K803" s="24"/>
      <c r="L803" s="24"/>
      <c r="M803" s="24"/>
      <c r="N803" s="24"/>
      <c r="O803" s="24"/>
      <c r="P803" s="24"/>
      <c r="Q803" s="24"/>
      <c r="R803" s="24"/>
      <c r="S803" s="24"/>
      <c r="T803" s="24"/>
      <c r="U803" s="24"/>
      <c r="V803" s="24"/>
      <c r="W803" s="24"/>
      <c r="X803" s="24"/>
      <c r="Y803" s="24"/>
      <c r="Z803" s="24"/>
      <c r="AA803" s="24"/>
      <c r="AB803" s="24"/>
      <c r="AC803" s="24"/>
      <c r="AD803" s="639"/>
      <c r="AE803" s="639"/>
      <c r="AF803" s="639"/>
      <c r="AG803" s="639"/>
      <c r="AH803" s="639"/>
      <c r="AI803" s="639"/>
      <c r="AJ803" s="639"/>
      <c r="AK803" s="639"/>
      <c r="AL803" s="639"/>
      <c r="AM803" s="639"/>
      <c r="AN803" s="639"/>
      <c r="AO803" s="639"/>
      <c r="AP803" s="639"/>
      <c r="AQ803" s="639"/>
      <c r="AR803" s="639"/>
      <c r="AS803" s="639"/>
      <c r="AT803" s="639"/>
      <c r="AU803" s="639"/>
      <c r="AV803" s="639"/>
    </row>
    <row r="804" spans="1:48" ht="24.75" customHeight="1">
      <c r="A804" s="359"/>
      <c r="B804" s="359"/>
      <c r="C804" s="359"/>
      <c r="D804" s="359"/>
      <c r="E804" s="359"/>
      <c r="F804" s="359"/>
      <c r="G804" s="359"/>
      <c r="H804" s="24"/>
      <c r="I804" s="98"/>
      <c r="J804" s="24"/>
      <c r="K804" s="24"/>
      <c r="L804" s="24"/>
      <c r="M804" s="24"/>
      <c r="N804" s="24"/>
      <c r="O804" s="24"/>
      <c r="P804" s="24"/>
      <c r="Q804" s="24"/>
      <c r="R804" s="24"/>
      <c r="S804" s="24"/>
      <c r="T804" s="24"/>
      <c r="U804" s="24"/>
      <c r="V804" s="24"/>
      <c r="W804" s="24"/>
      <c r="X804" s="24"/>
      <c r="Y804" s="24"/>
      <c r="Z804" s="24"/>
      <c r="AA804" s="24"/>
      <c r="AB804" s="24"/>
      <c r="AC804" s="24"/>
      <c r="AD804" s="639"/>
      <c r="AE804" s="639"/>
      <c r="AF804" s="639"/>
      <c r="AG804" s="639"/>
      <c r="AH804" s="639"/>
      <c r="AI804" s="639"/>
      <c r="AJ804" s="639"/>
      <c r="AK804" s="639"/>
      <c r="AL804" s="639"/>
      <c r="AM804" s="639"/>
      <c r="AN804" s="639"/>
      <c r="AO804" s="639"/>
      <c r="AP804" s="639"/>
      <c r="AQ804" s="639"/>
      <c r="AR804" s="639"/>
      <c r="AS804" s="639"/>
      <c r="AT804" s="639"/>
      <c r="AU804" s="639"/>
      <c r="AV804" s="639"/>
    </row>
    <row r="805" spans="1:48" ht="24.75" customHeight="1">
      <c r="A805" s="359"/>
      <c r="B805" s="359"/>
      <c r="C805" s="359"/>
      <c r="D805" s="359"/>
      <c r="E805" s="359"/>
      <c r="F805" s="359"/>
      <c r="G805" s="359"/>
      <c r="H805" s="24"/>
      <c r="I805" s="98"/>
      <c r="J805" s="24"/>
      <c r="K805" s="24"/>
      <c r="L805" s="24"/>
      <c r="M805" s="24"/>
      <c r="N805" s="24"/>
      <c r="O805" s="24"/>
      <c r="P805" s="24"/>
      <c r="Q805" s="24"/>
      <c r="R805" s="24"/>
      <c r="S805" s="24"/>
      <c r="T805" s="24"/>
      <c r="U805" s="24"/>
      <c r="V805" s="24"/>
      <c r="W805" s="24"/>
      <c r="X805" s="24"/>
      <c r="Y805" s="24"/>
      <c r="Z805" s="24"/>
      <c r="AA805" s="24"/>
      <c r="AB805" s="24"/>
      <c r="AC805" s="24"/>
      <c r="AD805" s="639"/>
      <c r="AE805" s="639"/>
      <c r="AF805" s="639"/>
      <c r="AG805" s="639"/>
      <c r="AH805" s="639"/>
      <c r="AI805" s="639"/>
      <c r="AJ805" s="639"/>
      <c r="AK805" s="639"/>
      <c r="AL805" s="639"/>
      <c r="AM805" s="639"/>
      <c r="AN805" s="639"/>
      <c r="AO805" s="639"/>
      <c r="AP805" s="639"/>
      <c r="AQ805" s="639"/>
      <c r="AR805" s="639"/>
      <c r="AS805" s="639"/>
      <c r="AT805" s="639"/>
      <c r="AU805" s="639"/>
      <c r="AV805" s="639"/>
    </row>
    <row r="806" spans="1:48" ht="24.75" customHeight="1">
      <c r="A806" s="359"/>
      <c r="B806" s="359"/>
      <c r="C806" s="359"/>
      <c r="D806" s="359"/>
      <c r="E806" s="359"/>
      <c r="F806" s="359"/>
      <c r="G806" s="359"/>
      <c r="H806" s="24"/>
      <c r="I806" s="98"/>
      <c r="J806" s="24"/>
      <c r="K806" s="24"/>
      <c r="L806" s="24"/>
      <c r="M806" s="24"/>
      <c r="N806" s="24"/>
      <c r="O806" s="24"/>
      <c r="P806" s="24"/>
      <c r="Q806" s="24"/>
      <c r="R806" s="24"/>
      <c r="S806" s="24"/>
      <c r="T806" s="24"/>
      <c r="U806" s="24"/>
      <c r="V806" s="24"/>
      <c r="W806" s="24"/>
      <c r="X806" s="24"/>
      <c r="Y806" s="24"/>
      <c r="Z806" s="24"/>
      <c r="AA806" s="24"/>
      <c r="AB806" s="24"/>
      <c r="AC806" s="24"/>
      <c r="AD806" s="639"/>
      <c r="AE806" s="639"/>
      <c r="AF806" s="639"/>
      <c r="AG806" s="639"/>
      <c r="AH806" s="639"/>
      <c r="AI806" s="639"/>
      <c r="AJ806" s="639"/>
      <c r="AK806" s="639"/>
      <c r="AL806" s="639"/>
      <c r="AM806" s="639"/>
      <c r="AN806" s="639"/>
      <c r="AO806" s="639"/>
      <c r="AP806" s="639"/>
      <c r="AQ806" s="639"/>
      <c r="AR806" s="639"/>
      <c r="AS806" s="639"/>
      <c r="AT806" s="639"/>
      <c r="AU806" s="639"/>
      <c r="AV806" s="639"/>
    </row>
    <row r="807" spans="1:48" ht="24.75" customHeight="1">
      <c r="A807" s="359"/>
      <c r="B807" s="359"/>
      <c r="C807" s="359"/>
      <c r="D807" s="359"/>
      <c r="E807" s="359"/>
      <c r="F807" s="359"/>
      <c r="G807" s="359"/>
      <c r="H807" s="24"/>
      <c r="I807" s="98"/>
      <c r="J807" s="24"/>
      <c r="K807" s="24"/>
      <c r="L807" s="24"/>
      <c r="M807" s="24"/>
      <c r="N807" s="24"/>
      <c r="O807" s="24"/>
      <c r="P807" s="24"/>
      <c r="Q807" s="24"/>
      <c r="R807" s="24"/>
      <c r="S807" s="24"/>
      <c r="T807" s="24"/>
      <c r="U807" s="24"/>
      <c r="V807" s="24"/>
      <c r="W807" s="24"/>
      <c r="X807" s="24"/>
      <c r="Y807" s="24"/>
      <c r="Z807" s="24"/>
      <c r="AA807" s="24"/>
      <c r="AB807" s="24"/>
      <c r="AC807" s="24"/>
      <c r="AD807" s="639"/>
      <c r="AE807" s="639"/>
      <c r="AF807" s="639"/>
      <c r="AG807" s="639"/>
      <c r="AH807" s="639"/>
      <c r="AI807" s="639"/>
      <c r="AJ807" s="639"/>
      <c r="AK807" s="639"/>
      <c r="AL807" s="639"/>
      <c r="AM807" s="639"/>
      <c r="AN807" s="639"/>
      <c r="AO807" s="639"/>
      <c r="AP807" s="639"/>
      <c r="AQ807" s="639"/>
      <c r="AR807" s="639"/>
      <c r="AS807" s="639"/>
      <c r="AT807" s="639"/>
      <c r="AU807" s="639"/>
      <c r="AV807" s="639"/>
    </row>
    <row r="808" spans="1:48" ht="24.75" customHeight="1">
      <c r="A808" s="359"/>
      <c r="B808" s="359"/>
      <c r="C808" s="359"/>
      <c r="D808" s="359"/>
      <c r="E808" s="359"/>
      <c r="F808" s="359"/>
      <c r="G808" s="359"/>
      <c r="H808" s="24"/>
      <c r="I808" s="98"/>
      <c r="J808" s="24"/>
      <c r="K808" s="24"/>
      <c r="L808" s="24"/>
      <c r="M808" s="24"/>
      <c r="N808" s="24"/>
      <c r="O808" s="24"/>
      <c r="P808" s="24"/>
      <c r="Q808" s="24"/>
      <c r="R808" s="24"/>
      <c r="S808" s="24"/>
      <c r="T808" s="24"/>
      <c r="U808" s="24"/>
      <c r="V808" s="24"/>
      <c r="W808" s="24"/>
      <c r="X808" s="24"/>
      <c r="Y808" s="24"/>
      <c r="Z808" s="24"/>
      <c r="AA808" s="24"/>
      <c r="AB808" s="24"/>
      <c r="AC808" s="24"/>
      <c r="AD808" s="639"/>
      <c r="AE808" s="639"/>
      <c r="AF808" s="639"/>
      <c r="AG808" s="639"/>
      <c r="AH808" s="639"/>
      <c r="AI808" s="639"/>
      <c r="AJ808" s="639"/>
      <c r="AK808" s="639"/>
      <c r="AL808" s="639"/>
      <c r="AM808" s="639"/>
      <c r="AN808" s="639"/>
      <c r="AO808" s="639"/>
      <c r="AP808" s="639"/>
      <c r="AQ808" s="639"/>
      <c r="AR808" s="639"/>
      <c r="AS808" s="639"/>
      <c r="AT808" s="639"/>
      <c r="AU808" s="639"/>
      <c r="AV808" s="639"/>
    </row>
    <row r="809" spans="1:48" ht="24.75" customHeight="1">
      <c r="A809" s="359"/>
      <c r="B809" s="359"/>
      <c r="C809" s="359"/>
      <c r="D809" s="359"/>
      <c r="E809" s="359"/>
      <c r="F809" s="359"/>
      <c r="G809" s="359"/>
      <c r="H809" s="24"/>
      <c r="I809" s="98"/>
      <c r="J809" s="24"/>
      <c r="K809" s="24"/>
      <c r="L809" s="24"/>
      <c r="M809" s="24"/>
      <c r="N809" s="24"/>
      <c r="O809" s="24"/>
      <c r="P809" s="24"/>
      <c r="Q809" s="24"/>
      <c r="R809" s="24"/>
      <c r="S809" s="24"/>
      <c r="T809" s="24"/>
      <c r="U809" s="24"/>
      <c r="V809" s="24"/>
      <c r="W809" s="24"/>
      <c r="X809" s="24"/>
      <c r="Y809" s="24"/>
      <c r="Z809" s="24"/>
      <c r="AA809" s="24"/>
      <c r="AB809" s="24"/>
      <c r="AC809" s="24"/>
      <c r="AD809" s="639"/>
      <c r="AE809" s="639"/>
      <c r="AF809" s="639"/>
      <c r="AG809" s="639"/>
      <c r="AH809" s="639"/>
      <c r="AI809" s="639"/>
      <c r="AJ809" s="639"/>
      <c r="AK809" s="639"/>
      <c r="AL809" s="639"/>
      <c r="AM809" s="639"/>
      <c r="AN809" s="639"/>
      <c r="AO809" s="639"/>
      <c r="AP809" s="639"/>
      <c r="AQ809" s="639"/>
      <c r="AR809" s="639"/>
      <c r="AS809" s="639"/>
      <c r="AT809" s="639"/>
      <c r="AU809" s="639"/>
      <c r="AV809" s="639"/>
    </row>
    <row r="810" spans="1:48" ht="24.75" customHeight="1">
      <c r="A810" s="359"/>
      <c r="B810" s="359"/>
      <c r="C810" s="359"/>
      <c r="D810" s="359"/>
      <c r="E810" s="359"/>
      <c r="F810" s="359"/>
      <c r="G810" s="359"/>
      <c r="H810" s="24"/>
      <c r="I810" s="98"/>
      <c r="J810" s="24"/>
      <c r="K810" s="24"/>
      <c r="L810" s="24"/>
      <c r="M810" s="24"/>
      <c r="N810" s="24"/>
      <c r="O810" s="24"/>
      <c r="P810" s="24"/>
      <c r="Q810" s="24"/>
      <c r="R810" s="24"/>
      <c r="S810" s="24"/>
      <c r="T810" s="24"/>
      <c r="U810" s="24"/>
      <c r="V810" s="24"/>
      <c r="W810" s="24"/>
      <c r="X810" s="24"/>
      <c r="Y810" s="24"/>
      <c r="Z810" s="24"/>
      <c r="AA810" s="24"/>
      <c r="AB810" s="24"/>
      <c r="AC810" s="24"/>
      <c r="AD810" s="639"/>
      <c r="AE810" s="639"/>
      <c r="AF810" s="639"/>
      <c r="AG810" s="639"/>
      <c r="AH810" s="639"/>
      <c r="AI810" s="639"/>
      <c r="AJ810" s="639"/>
      <c r="AK810" s="639"/>
      <c r="AL810" s="639"/>
      <c r="AM810" s="639"/>
      <c r="AN810" s="639"/>
      <c r="AO810" s="639"/>
      <c r="AP810" s="639"/>
      <c r="AQ810" s="639"/>
      <c r="AR810" s="639"/>
      <c r="AS810" s="639"/>
      <c r="AT810" s="639"/>
      <c r="AU810" s="639"/>
      <c r="AV810" s="639"/>
    </row>
    <row r="811" spans="1:48" ht="24.75" customHeight="1">
      <c r="A811" s="359"/>
      <c r="B811" s="359"/>
      <c r="C811" s="359"/>
      <c r="D811" s="359"/>
      <c r="E811" s="359"/>
      <c r="F811" s="359"/>
      <c r="G811" s="359"/>
      <c r="H811" s="24"/>
      <c r="I811" s="98"/>
      <c r="J811" s="24"/>
      <c r="K811" s="24"/>
      <c r="L811" s="24"/>
      <c r="M811" s="24"/>
      <c r="N811" s="24"/>
      <c r="O811" s="24"/>
      <c r="P811" s="24"/>
      <c r="Q811" s="24"/>
      <c r="R811" s="24"/>
      <c r="S811" s="24"/>
      <c r="T811" s="24"/>
      <c r="U811" s="24"/>
      <c r="V811" s="24"/>
      <c r="W811" s="24"/>
      <c r="X811" s="24"/>
      <c r="Y811" s="24"/>
      <c r="Z811" s="24"/>
      <c r="AA811" s="24"/>
      <c r="AB811" s="24"/>
      <c r="AC811" s="24"/>
      <c r="AD811" s="639"/>
      <c r="AE811" s="639"/>
      <c r="AF811" s="639"/>
      <c r="AG811" s="639"/>
      <c r="AH811" s="639"/>
      <c r="AI811" s="639"/>
      <c r="AJ811" s="639"/>
      <c r="AK811" s="639"/>
      <c r="AL811" s="639"/>
      <c r="AM811" s="639"/>
      <c r="AN811" s="639"/>
      <c r="AO811" s="639"/>
      <c r="AP811" s="639"/>
      <c r="AQ811" s="639"/>
      <c r="AR811" s="639"/>
      <c r="AS811" s="639"/>
      <c r="AT811" s="639"/>
      <c r="AU811" s="639"/>
      <c r="AV811" s="639"/>
    </row>
    <row r="812" spans="1:48" ht="24.75" customHeight="1">
      <c r="A812" s="359"/>
      <c r="B812" s="359"/>
      <c r="C812" s="359"/>
      <c r="D812" s="359"/>
      <c r="E812" s="359"/>
      <c r="F812" s="359"/>
      <c r="G812" s="359"/>
      <c r="H812" s="24"/>
      <c r="I812" s="98"/>
      <c r="J812" s="24"/>
      <c r="K812" s="24"/>
      <c r="L812" s="24"/>
      <c r="M812" s="24"/>
      <c r="N812" s="24"/>
      <c r="O812" s="24"/>
      <c r="P812" s="24"/>
      <c r="Q812" s="24"/>
      <c r="R812" s="24"/>
      <c r="S812" s="24"/>
      <c r="T812" s="24"/>
      <c r="U812" s="24"/>
      <c r="V812" s="24"/>
      <c r="W812" s="24"/>
      <c r="X812" s="24"/>
      <c r="Y812" s="24"/>
      <c r="Z812" s="24"/>
      <c r="AA812" s="24"/>
      <c r="AB812" s="24"/>
      <c r="AC812" s="24"/>
      <c r="AD812" s="639"/>
      <c r="AE812" s="639"/>
      <c r="AF812" s="639"/>
      <c r="AG812" s="639"/>
      <c r="AH812" s="639"/>
      <c r="AI812" s="639"/>
      <c r="AJ812" s="639"/>
      <c r="AK812" s="639"/>
      <c r="AL812" s="639"/>
      <c r="AM812" s="639"/>
      <c r="AN812" s="639"/>
      <c r="AO812" s="639"/>
      <c r="AP812" s="639"/>
      <c r="AQ812" s="639"/>
      <c r="AR812" s="639"/>
      <c r="AS812" s="639"/>
      <c r="AT812" s="639"/>
      <c r="AU812" s="639"/>
      <c r="AV812" s="639"/>
    </row>
    <row r="813" spans="1:48" ht="24.75" customHeight="1">
      <c r="A813" s="359"/>
      <c r="B813" s="359"/>
      <c r="C813" s="359"/>
      <c r="D813" s="359"/>
      <c r="E813" s="359"/>
      <c r="F813" s="359"/>
      <c r="G813" s="359"/>
      <c r="H813" s="24"/>
      <c r="I813" s="98"/>
      <c r="J813" s="24"/>
      <c r="K813" s="24"/>
      <c r="L813" s="24"/>
      <c r="M813" s="24"/>
      <c r="N813" s="24"/>
      <c r="O813" s="24"/>
      <c r="P813" s="24"/>
      <c r="Q813" s="24"/>
      <c r="R813" s="24"/>
      <c r="S813" s="24"/>
      <c r="T813" s="24"/>
      <c r="U813" s="24"/>
      <c r="V813" s="24"/>
      <c r="W813" s="24"/>
      <c r="X813" s="24"/>
      <c r="Y813" s="24"/>
      <c r="Z813" s="24"/>
      <c r="AA813" s="24"/>
      <c r="AB813" s="24"/>
      <c r="AC813" s="24"/>
      <c r="AD813" s="639"/>
      <c r="AE813" s="639"/>
      <c r="AF813" s="639"/>
      <c r="AG813" s="639"/>
      <c r="AH813" s="639"/>
      <c r="AI813" s="639"/>
      <c r="AJ813" s="639"/>
      <c r="AK813" s="639"/>
      <c r="AL813" s="639"/>
      <c r="AM813" s="639"/>
      <c r="AN813" s="639"/>
      <c r="AO813" s="639"/>
      <c r="AP813" s="639"/>
      <c r="AQ813" s="639"/>
      <c r="AR813" s="639"/>
      <c r="AS813" s="639"/>
      <c r="AT813" s="639"/>
      <c r="AU813" s="639"/>
      <c r="AV813" s="639"/>
    </row>
    <row r="814" spans="1:48" ht="24.75" customHeight="1">
      <c r="A814" s="359"/>
      <c r="B814" s="359"/>
      <c r="C814" s="359"/>
      <c r="D814" s="359"/>
      <c r="E814" s="359"/>
      <c r="F814" s="359"/>
      <c r="G814" s="359"/>
      <c r="H814" s="24"/>
      <c r="I814" s="98"/>
      <c r="J814" s="24"/>
      <c r="K814" s="24"/>
      <c r="L814" s="24"/>
      <c r="M814" s="24"/>
      <c r="N814" s="24"/>
      <c r="O814" s="24"/>
      <c r="P814" s="24"/>
      <c r="Q814" s="24"/>
      <c r="R814" s="24"/>
      <c r="S814" s="24"/>
      <c r="T814" s="24"/>
      <c r="U814" s="24"/>
      <c r="V814" s="24"/>
      <c r="W814" s="24"/>
      <c r="X814" s="24"/>
      <c r="Y814" s="24"/>
      <c r="Z814" s="24"/>
      <c r="AA814" s="24"/>
      <c r="AB814" s="24"/>
      <c r="AC814" s="24"/>
      <c r="AD814" s="639"/>
      <c r="AE814" s="639"/>
      <c r="AF814" s="639"/>
      <c r="AG814" s="639"/>
      <c r="AH814" s="639"/>
      <c r="AI814" s="639"/>
      <c r="AJ814" s="639"/>
      <c r="AK814" s="639"/>
      <c r="AL814" s="639"/>
      <c r="AM814" s="639"/>
      <c r="AN814" s="639"/>
      <c r="AO814" s="639"/>
      <c r="AP814" s="639"/>
      <c r="AQ814" s="639"/>
      <c r="AR814" s="639"/>
      <c r="AS814" s="639"/>
      <c r="AT814" s="639"/>
      <c r="AU814" s="639"/>
      <c r="AV814" s="639"/>
    </row>
    <row r="815" spans="1:48" ht="24.75" customHeight="1">
      <c r="A815" s="359"/>
      <c r="B815" s="359"/>
      <c r="C815" s="359"/>
      <c r="D815" s="359"/>
      <c r="E815" s="359"/>
      <c r="F815" s="359"/>
      <c r="G815" s="359"/>
      <c r="H815" s="24"/>
      <c r="I815" s="98"/>
      <c r="J815" s="24"/>
      <c r="K815" s="24"/>
      <c r="L815" s="24"/>
      <c r="M815" s="24"/>
      <c r="N815" s="24"/>
      <c r="O815" s="24"/>
      <c r="P815" s="24"/>
      <c r="Q815" s="24"/>
      <c r="R815" s="24"/>
      <c r="S815" s="24"/>
      <c r="T815" s="24"/>
      <c r="U815" s="24"/>
      <c r="V815" s="24"/>
      <c r="W815" s="24"/>
      <c r="X815" s="24"/>
      <c r="Y815" s="24"/>
      <c r="Z815" s="24"/>
      <c r="AA815" s="24"/>
      <c r="AB815" s="24"/>
      <c r="AC815" s="24"/>
      <c r="AD815" s="639"/>
      <c r="AE815" s="639"/>
      <c r="AF815" s="639"/>
      <c r="AG815" s="639"/>
      <c r="AH815" s="639"/>
      <c r="AI815" s="639"/>
      <c r="AJ815" s="639"/>
      <c r="AK815" s="639"/>
      <c r="AL815" s="639"/>
      <c r="AM815" s="639"/>
      <c r="AN815" s="639"/>
      <c r="AO815" s="639"/>
      <c r="AP815" s="639"/>
      <c r="AQ815" s="639"/>
      <c r="AR815" s="639"/>
      <c r="AS815" s="639"/>
      <c r="AT815" s="639"/>
      <c r="AU815" s="639"/>
      <c r="AV815" s="639"/>
    </row>
    <row r="816" spans="1:48" ht="24.75" customHeight="1">
      <c r="A816" s="359"/>
      <c r="B816" s="359"/>
      <c r="C816" s="359"/>
      <c r="D816" s="359"/>
      <c r="E816" s="359"/>
      <c r="F816" s="359"/>
      <c r="G816" s="359"/>
      <c r="H816" s="24"/>
      <c r="I816" s="98"/>
      <c r="J816" s="24"/>
      <c r="K816" s="24"/>
      <c r="L816" s="24"/>
      <c r="M816" s="24"/>
      <c r="N816" s="24"/>
      <c r="O816" s="24"/>
      <c r="P816" s="24"/>
      <c r="Q816" s="24"/>
      <c r="R816" s="24"/>
      <c r="S816" s="24"/>
      <c r="T816" s="24"/>
      <c r="U816" s="24"/>
      <c r="V816" s="24"/>
      <c r="W816" s="24"/>
      <c r="X816" s="24"/>
      <c r="Y816" s="24"/>
      <c r="Z816" s="24"/>
      <c r="AA816" s="24"/>
      <c r="AB816" s="24"/>
      <c r="AC816" s="24"/>
      <c r="AD816" s="639"/>
      <c r="AE816" s="639"/>
      <c r="AF816" s="639"/>
      <c r="AG816" s="639"/>
      <c r="AH816" s="639"/>
      <c r="AI816" s="639"/>
      <c r="AJ816" s="639"/>
      <c r="AK816" s="639"/>
      <c r="AL816" s="639"/>
      <c r="AM816" s="639"/>
      <c r="AN816" s="639"/>
      <c r="AO816" s="639"/>
      <c r="AP816" s="639"/>
      <c r="AQ816" s="639"/>
      <c r="AR816" s="639"/>
      <c r="AS816" s="639"/>
      <c r="AT816" s="639"/>
      <c r="AU816" s="639"/>
      <c r="AV816" s="639"/>
    </row>
    <row r="817" spans="1:48" ht="24.75" customHeight="1">
      <c r="A817" s="359"/>
      <c r="B817" s="359"/>
      <c r="C817" s="359"/>
      <c r="D817" s="359"/>
      <c r="E817" s="359"/>
      <c r="F817" s="359"/>
      <c r="G817" s="359"/>
      <c r="H817" s="24"/>
      <c r="I817" s="98"/>
      <c r="J817" s="24"/>
      <c r="K817" s="24"/>
      <c r="L817" s="24"/>
      <c r="M817" s="24"/>
      <c r="N817" s="24"/>
      <c r="O817" s="24"/>
      <c r="P817" s="24"/>
      <c r="Q817" s="24"/>
      <c r="R817" s="24"/>
      <c r="S817" s="24"/>
      <c r="T817" s="24"/>
      <c r="U817" s="24"/>
      <c r="V817" s="24"/>
      <c r="W817" s="24"/>
      <c r="X817" s="24"/>
      <c r="Y817" s="24"/>
      <c r="Z817" s="24"/>
      <c r="AA817" s="24"/>
      <c r="AB817" s="24"/>
      <c r="AC817" s="24"/>
      <c r="AD817" s="639"/>
      <c r="AE817" s="639"/>
      <c r="AF817" s="639"/>
      <c r="AG817" s="639"/>
      <c r="AH817" s="639"/>
      <c r="AI817" s="639"/>
      <c r="AJ817" s="639"/>
      <c r="AK817" s="639"/>
      <c r="AL817" s="639"/>
      <c r="AM817" s="639"/>
      <c r="AN817" s="639"/>
      <c r="AO817" s="639"/>
      <c r="AP817" s="639"/>
      <c r="AQ817" s="639"/>
      <c r="AR817" s="639"/>
      <c r="AS817" s="639"/>
      <c r="AT817" s="639"/>
      <c r="AU817" s="639"/>
      <c r="AV817" s="639"/>
    </row>
    <row r="818" spans="1:48" ht="24.75" customHeight="1">
      <c r="A818" s="359"/>
      <c r="B818" s="359"/>
      <c r="C818" s="359"/>
      <c r="D818" s="359"/>
      <c r="E818" s="359"/>
      <c r="F818" s="359"/>
      <c r="G818" s="359"/>
      <c r="H818" s="24"/>
      <c r="I818" s="98"/>
      <c r="J818" s="24"/>
      <c r="K818" s="24"/>
      <c r="L818" s="24"/>
      <c r="M818" s="24"/>
      <c r="N818" s="24"/>
      <c r="O818" s="24"/>
      <c r="P818" s="24"/>
      <c r="Q818" s="24"/>
      <c r="R818" s="24"/>
      <c r="S818" s="24"/>
      <c r="T818" s="24"/>
      <c r="U818" s="24"/>
      <c r="V818" s="24"/>
      <c r="W818" s="24"/>
      <c r="X818" s="24"/>
      <c r="Y818" s="24"/>
      <c r="Z818" s="24"/>
      <c r="AA818" s="24"/>
      <c r="AB818" s="24"/>
      <c r="AC818" s="24"/>
      <c r="AD818" s="639"/>
      <c r="AE818" s="639"/>
      <c r="AF818" s="639"/>
      <c r="AG818" s="639"/>
      <c r="AH818" s="639"/>
      <c r="AI818" s="639"/>
      <c r="AJ818" s="639"/>
      <c r="AK818" s="639"/>
      <c r="AL818" s="639"/>
      <c r="AM818" s="639"/>
      <c r="AN818" s="639"/>
      <c r="AO818" s="639"/>
      <c r="AP818" s="639"/>
      <c r="AQ818" s="639"/>
      <c r="AR818" s="639"/>
      <c r="AS818" s="639"/>
      <c r="AT818" s="639"/>
      <c r="AU818" s="639"/>
      <c r="AV818" s="639"/>
    </row>
    <row r="819" spans="1:48" ht="24.75" customHeight="1">
      <c r="A819" s="359"/>
      <c r="B819" s="359"/>
      <c r="C819" s="359"/>
      <c r="D819" s="359"/>
      <c r="E819" s="359"/>
      <c r="F819" s="359"/>
      <c r="G819" s="359"/>
      <c r="H819" s="24"/>
      <c r="I819" s="98"/>
      <c r="J819" s="24"/>
      <c r="K819" s="24"/>
      <c r="L819" s="24"/>
      <c r="M819" s="24"/>
      <c r="N819" s="24"/>
      <c r="O819" s="24"/>
      <c r="P819" s="24"/>
      <c r="Q819" s="24"/>
      <c r="R819" s="24"/>
      <c r="S819" s="24"/>
      <c r="T819" s="24"/>
      <c r="U819" s="24"/>
      <c r="V819" s="24"/>
      <c r="W819" s="24"/>
      <c r="X819" s="24"/>
      <c r="Y819" s="24"/>
      <c r="Z819" s="24"/>
      <c r="AA819" s="24"/>
      <c r="AB819" s="24"/>
      <c r="AC819" s="24"/>
      <c r="AD819" s="639"/>
      <c r="AE819" s="639"/>
      <c r="AF819" s="639"/>
      <c r="AG819" s="639"/>
      <c r="AH819" s="639"/>
      <c r="AI819" s="639"/>
      <c r="AJ819" s="639"/>
      <c r="AK819" s="639"/>
      <c r="AL819" s="639"/>
      <c r="AM819" s="639"/>
      <c r="AN819" s="639"/>
      <c r="AO819" s="639"/>
      <c r="AP819" s="639"/>
      <c r="AQ819" s="639"/>
      <c r="AR819" s="639"/>
      <c r="AS819" s="639"/>
      <c r="AT819" s="639"/>
      <c r="AU819" s="639"/>
      <c r="AV819" s="639"/>
    </row>
    <row r="820" spans="1:48" ht="24.75" customHeight="1">
      <c r="A820" s="359"/>
      <c r="B820" s="359"/>
      <c r="C820" s="359"/>
      <c r="D820" s="359"/>
      <c r="E820" s="359"/>
      <c r="F820" s="359"/>
      <c r="G820" s="359"/>
      <c r="H820" s="24"/>
      <c r="I820" s="98"/>
      <c r="J820" s="24"/>
      <c r="K820" s="24"/>
      <c r="L820" s="24"/>
      <c r="M820" s="24"/>
      <c r="N820" s="24"/>
      <c r="O820" s="24"/>
      <c r="P820" s="24"/>
      <c r="Q820" s="24"/>
      <c r="R820" s="24"/>
      <c r="S820" s="24"/>
      <c r="T820" s="24"/>
      <c r="U820" s="24"/>
      <c r="V820" s="24"/>
      <c r="W820" s="24"/>
      <c r="X820" s="24"/>
      <c r="Y820" s="24"/>
      <c r="Z820" s="24"/>
      <c r="AA820" s="24"/>
      <c r="AB820" s="24"/>
      <c r="AC820" s="24"/>
      <c r="AD820" s="639"/>
      <c r="AE820" s="639"/>
      <c r="AF820" s="639"/>
      <c r="AG820" s="639"/>
      <c r="AH820" s="639"/>
      <c r="AI820" s="639"/>
      <c r="AJ820" s="639"/>
      <c r="AK820" s="639"/>
      <c r="AL820" s="639"/>
      <c r="AM820" s="639"/>
      <c r="AN820" s="639"/>
      <c r="AO820" s="639"/>
      <c r="AP820" s="639"/>
      <c r="AQ820" s="639"/>
      <c r="AR820" s="639"/>
      <c r="AS820" s="639"/>
      <c r="AT820" s="639"/>
      <c r="AU820" s="639"/>
      <c r="AV820" s="639"/>
    </row>
    <row r="821" spans="1:48" ht="24.75" customHeight="1">
      <c r="A821" s="359"/>
      <c r="B821" s="359"/>
      <c r="C821" s="359"/>
      <c r="D821" s="359"/>
      <c r="E821" s="359"/>
      <c r="F821" s="359"/>
      <c r="G821" s="359"/>
      <c r="H821" s="24"/>
      <c r="I821" s="98"/>
      <c r="J821" s="24"/>
      <c r="K821" s="24"/>
      <c r="L821" s="24"/>
      <c r="M821" s="24"/>
      <c r="N821" s="24"/>
      <c r="O821" s="24"/>
      <c r="P821" s="24"/>
      <c r="Q821" s="24"/>
      <c r="R821" s="24"/>
      <c r="S821" s="24"/>
      <c r="T821" s="24"/>
      <c r="U821" s="24"/>
      <c r="V821" s="24"/>
      <c r="W821" s="24"/>
      <c r="X821" s="24"/>
      <c r="Y821" s="24"/>
      <c r="Z821" s="24"/>
      <c r="AA821" s="24"/>
      <c r="AB821" s="24"/>
      <c r="AC821" s="24"/>
      <c r="AD821" s="639"/>
      <c r="AE821" s="639"/>
      <c r="AF821" s="639"/>
      <c r="AG821" s="639"/>
      <c r="AH821" s="639"/>
      <c r="AI821" s="639"/>
      <c r="AJ821" s="639"/>
      <c r="AK821" s="639"/>
      <c r="AL821" s="639"/>
      <c r="AM821" s="639"/>
      <c r="AN821" s="639"/>
      <c r="AO821" s="639"/>
      <c r="AP821" s="639"/>
      <c r="AQ821" s="639"/>
      <c r="AR821" s="639"/>
      <c r="AS821" s="639"/>
      <c r="AT821" s="639"/>
      <c r="AU821" s="639"/>
      <c r="AV821" s="639"/>
    </row>
    <row r="822" spans="1:48" ht="24.75" customHeight="1">
      <c r="A822" s="359"/>
      <c r="B822" s="359"/>
      <c r="C822" s="359"/>
      <c r="D822" s="359"/>
      <c r="E822" s="359"/>
      <c r="F822" s="359"/>
      <c r="G822" s="359"/>
      <c r="H822" s="24"/>
      <c r="I822" s="98"/>
      <c r="J822" s="24"/>
      <c r="K822" s="24"/>
      <c r="L822" s="24"/>
      <c r="M822" s="24"/>
      <c r="N822" s="24"/>
      <c r="O822" s="24"/>
      <c r="P822" s="24"/>
      <c r="Q822" s="24"/>
      <c r="R822" s="24"/>
      <c r="S822" s="24"/>
      <c r="T822" s="24"/>
      <c r="U822" s="24"/>
      <c r="V822" s="24"/>
      <c r="W822" s="24"/>
      <c r="X822" s="24"/>
      <c r="Y822" s="24"/>
      <c r="Z822" s="24"/>
      <c r="AA822" s="24"/>
      <c r="AB822" s="24"/>
      <c r="AC822" s="24"/>
      <c r="AD822" s="639"/>
      <c r="AE822" s="639"/>
      <c r="AF822" s="639"/>
      <c r="AG822" s="639"/>
      <c r="AH822" s="639"/>
      <c r="AI822" s="639"/>
      <c r="AJ822" s="639"/>
      <c r="AK822" s="639"/>
      <c r="AL822" s="639"/>
      <c r="AM822" s="639"/>
      <c r="AN822" s="639"/>
      <c r="AO822" s="639"/>
      <c r="AP822" s="639"/>
      <c r="AQ822" s="639"/>
      <c r="AR822" s="639"/>
      <c r="AS822" s="639"/>
      <c r="AT822" s="639"/>
      <c r="AU822" s="639"/>
      <c r="AV822" s="639"/>
    </row>
    <row r="823" spans="1:48" ht="24.75" customHeight="1">
      <c r="A823" s="359"/>
      <c r="B823" s="359"/>
      <c r="C823" s="359"/>
      <c r="D823" s="359"/>
      <c r="E823" s="359"/>
      <c r="F823" s="359"/>
      <c r="G823" s="359"/>
      <c r="H823" s="24"/>
      <c r="I823" s="98"/>
      <c r="J823" s="24"/>
      <c r="K823" s="24"/>
      <c r="L823" s="24"/>
      <c r="M823" s="24"/>
      <c r="N823" s="24"/>
      <c r="O823" s="24"/>
      <c r="P823" s="24"/>
      <c r="Q823" s="24"/>
      <c r="R823" s="24"/>
      <c r="S823" s="24"/>
      <c r="T823" s="24"/>
      <c r="U823" s="24"/>
      <c r="V823" s="24"/>
      <c r="W823" s="24"/>
      <c r="X823" s="24"/>
      <c r="Y823" s="24"/>
      <c r="Z823" s="24"/>
      <c r="AA823" s="24"/>
      <c r="AB823" s="24"/>
      <c r="AC823" s="24"/>
      <c r="AD823" s="639"/>
      <c r="AE823" s="639"/>
      <c r="AF823" s="639"/>
      <c r="AG823" s="639"/>
      <c r="AH823" s="639"/>
      <c r="AI823" s="639"/>
      <c r="AJ823" s="639"/>
      <c r="AK823" s="639"/>
      <c r="AL823" s="639"/>
      <c r="AM823" s="639"/>
      <c r="AN823" s="639"/>
      <c r="AO823" s="639"/>
      <c r="AP823" s="639"/>
      <c r="AQ823" s="639"/>
      <c r="AR823" s="639"/>
      <c r="AS823" s="639"/>
      <c r="AT823" s="639"/>
      <c r="AU823" s="639"/>
      <c r="AV823" s="639"/>
    </row>
    <row r="824" spans="1:48" ht="24.75" customHeight="1">
      <c r="A824" s="359"/>
      <c r="B824" s="359"/>
      <c r="C824" s="359"/>
      <c r="D824" s="359"/>
      <c r="E824" s="359"/>
      <c r="F824" s="359"/>
      <c r="G824" s="359"/>
      <c r="H824" s="24"/>
      <c r="I824" s="98"/>
      <c r="J824" s="24"/>
      <c r="K824" s="24"/>
      <c r="L824" s="24"/>
      <c r="M824" s="24"/>
      <c r="N824" s="24"/>
      <c r="O824" s="24"/>
      <c r="P824" s="24"/>
      <c r="Q824" s="24"/>
      <c r="R824" s="24"/>
      <c r="S824" s="24"/>
      <c r="T824" s="24"/>
      <c r="U824" s="24"/>
      <c r="V824" s="24"/>
      <c r="W824" s="24"/>
      <c r="X824" s="24"/>
      <c r="Y824" s="24"/>
      <c r="Z824" s="24"/>
      <c r="AA824" s="24"/>
      <c r="AB824" s="24"/>
      <c r="AC824" s="24"/>
      <c r="AD824" s="639"/>
      <c r="AE824" s="639"/>
      <c r="AF824" s="639"/>
      <c r="AG824" s="639"/>
      <c r="AH824" s="639"/>
      <c r="AI824" s="639"/>
      <c r="AJ824" s="639"/>
      <c r="AK824" s="639"/>
      <c r="AL824" s="639"/>
      <c r="AM824" s="639"/>
      <c r="AN824" s="639"/>
      <c r="AO824" s="639"/>
      <c r="AP824" s="639"/>
      <c r="AQ824" s="639"/>
      <c r="AR824" s="639"/>
      <c r="AS824" s="639"/>
      <c r="AT824" s="639"/>
      <c r="AU824" s="639"/>
      <c r="AV824" s="639"/>
    </row>
    <row r="825" spans="1:48" ht="24.75" customHeight="1">
      <c r="A825" s="359"/>
      <c r="B825" s="359"/>
      <c r="C825" s="359"/>
      <c r="D825" s="359"/>
      <c r="E825" s="359"/>
      <c r="F825" s="359"/>
      <c r="G825" s="359"/>
      <c r="H825" s="24"/>
      <c r="I825" s="98"/>
      <c r="J825" s="24"/>
      <c r="K825" s="24"/>
      <c r="L825" s="24"/>
      <c r="M825" s="24"/>
      <c r="N825" s="24"/>
      <c r="O825" s="24"/>
      <c r="P825" s="24"/>
      <c r="Q825" s="24"/>
      <c r="R825" s="24"/>
      <c r="S825" s="24"/>
      <c r="T825" s="24"/>
      <c r="U825" s="24"/>
      <c r="V825" s="24"/>
      <c r="W825" s="24"/>
      <c r="X825" s="24"/>
      <c r="Y825" s="24"/>
      <c r="Z825" s="24"/>
      <c r="AA825" s="24"/>
      <c r="AB825" s="24"/>
      <c r="AC825" s="24"/>
      <c r="AD825" s="639"/>
      <c r="AE825" s="639"/>
      <c r="AF825" s="639"/>
      <c r="AG825" s="639"/>
      <c r="AH825" s="639"/>
      <c r="AI825" s="639"/>
      <c r="AJ825" s="639"/>
      <c r="AK825" s="639"/>
      <c r="AL825" s="639"/>
      <c r="AM825" s="639"/>
      <c r="AN825" s="639"/>
      <c r="AO825" s="639"/>
      <c r="AP825" s="639"/>
      <c r="AQ825" s="639"/>
      <c r="AR825" s="639"/>
      <c r="AS825" s="639"/>
      <c r="AT825" s="639"/>
      <c r="AU825" s="639"/>
      <c r="AV825" s="639"/>
    </row>
    <row r="826" spans="1:48" ht="24.75" customHeight="1">
      <c r="A826" s="359"/>
      <c r="B826" s="359"/>
      <c r="C826" s="359"/>
      <c r="D826" s="359"/>
      <c r="E826" s="359"/>
      <c r="F826" s="359"/>
      <c r="G826" s="359"/>
      <c r="H826" s="24"/>
      <c r="I826" s="98"/>
      <c r="J826" s="24"/>
      <c r="K826" s="24"/>
      <c r="L826" s="24"/>
      <c r="M826" s="24"/>
      <c r="N826" s="24"/>
      <c r="O826" s="24"/>
      <c r="P826" s="24"/>
      <c r="Q826" s="24"/>
      <c r="R826" s="24"/>
      <c r="S826" s="24"/>
      <c r="T826" s="24"/>
      <c r="U826" s="24"/>
      <c r="V826" s="24"/>
      <c r="W826" s="24"/>
      <c r="X826" s="24"/>
      <c r="Y826" s="24"/>
      <c r="Z826" s="24"/>
      <c r="AA826" s="24"/>
      <c r="AB826" s="24"/>
      <c r="AC826" s="24"/>
      <c r="AD826" s="639"/>
      <c r="AE826" s="639"/>
      <c r="AF826" s="639"/>
      <c r="AG826" s="639"/>
      <c r="AH826" s="639"/>
      <c r="AI826" s="639"/>
      <c r="AJ826" s="639"/>
      <c r="AK826" s="639"/>
      <c r="AL826" s="639"/>
      <c r="AM826" s="639"/>
      <c r="AN826" s="639"/>
      <c r="AO826" s="639"/>
      <c r="AP826" s="639"/>
      <c r="AQ826" s="639"/>
      <c r="AR826" s="639"/>
      <c r="AS826" s="639"/>
      <c r="AT826" s="639"/>
      <c r="AU826" s="639"/>
      <c r="AV826" s="639"/>
    </row>
    <row r="827" spans="1:48" ht="24.75" customHeight="1">
      <c r="A827" s="359"/>
      <c r="B827" s="359"/>
      <c r="C827" s="359"/>
      <c r="D827" s="359"/>
      <c r="E827" s="359"/>
      <c r="F827" s="359"/>
      <c r="G827" s="359"/>
      <c r="H827" s="24"/>
      <c r="I827" s="98"/>
      <c r="J827" s="24"/>
      <c r="K827" s="24"/>
      <c r="L827" s="24"/>
      <c r="M827" s="24"/>
      <c r="N827" s="24"/>
      <c r="O827" s="24"/>
      <c r="P827" s="24"/>
      <c r="Q827" s="24"/>
      <c r="R827" s="24"/>
      <c r="S827" s="24"/>
      <c r="T827" s="24"/>
      <c r="U827" s="24"/>
      <c r="V827" s="24"/>
      <c r="W827" s="24"/>
      <c r="X827" s="24"/>
      <c r="Y827" s="24"/>
      <c r="Z827" s="24"/>
      <c r="AA827" s="24"/>
      <c r="AB827" s="24"/>
      <c r="AC827" s="24"/>
      <c r="AD827" s="639"/>
      <c r="AE827" s="639"/>
      <c r="AF827" s="639"/>
      <c r="AG827" s="639"/>
      <c r="AH827" s="639"/>
      <c r="AI827" s="639"/>
      <c r="AJ827" s="639"/>
      <c r="AK827" s="639"/>
      <c r="AL827" s="639"/>
      <c r="AM827" s="639"/>
      <c r="AN827" s="639"/>
      <c r="AO827" s="639"/>
      <c r="AP827" s="639"/>
      <c r="AQ827" s="639"/>
      <c r="AR827" s="639"/>
      <c r="AS827" s="639"/>
      <c r="AT827" s="639"/>
      <c r="AU827" s="639"/>
      <c r="AV827" s="639"/>
    </row>
    <row r="828" spans="1:48" ht="24.75" customHeight="1">
      <c r="A828" s="359"/>
      <c r="B828" s="359"/>
      <c r="C828" s="359"/>
      <c r="D828" s="359"/>
      <c r="E828" s="359"/>
      <c r="F828" s="359"/>
      <c r="G828" s="359"/>
      <c r="H828" s="24"/>
      <c r="I828" s="98"/>
      <c r="J828" s="24"/>
      <c r="K828" s="24"/>
      <c r="L828" s="24"/>
      <c r="M828" s="24"/>
      <c r="N828" s="24"/>
      <c r="O828" s="24"/>
      <c r="P828" s="24"/>
      <c r="Q828" s="24"/>
      <c r="R828" s="24"/>
      <c r="S828" s="24"/>
      <c r="T828" s="24"/>
      <c r="U828" s="24"/>
      <c r="V828" s="24"/>
      <c r="W828" s="24"/>
      <c r="X828" s="24"/>
      <c r="Y828" s="24"/>
      <c r="Z828" s="24"/>
      <c r="AA828" s="24"/>
      <c r="AB828" s="24"/>
      <c r="AC828" s="24"/>
      <c r="AD828" s="639"/>
      <c r="AE828" s="639"/>
      <c r="AF828" s="639"/>
      <c r="AG828" s="639"/>
      <c r="AH828" s="639"/>
      <c r="AI828" s="639"/>
      <c r="AJ828" s="639"/>
      <c r="AK828" s="639"/>
      <c r="AL828" s="639"/>
      <c r="AM828" s="639"/>
      <c r="AN828" s="639"/>
      <c r="AO828" s="639"/>
      <c r="AP828" s="639"/>
      <c r="AQ828" s="639"/>
      <c r="AR828" s="639"/>
      <c r="AS828" s="639"/>
      <c r="AT828" s="639"/>
      <c r="AU828" s="639"/>
      <c r="AV828" s="639"/>
    </row>
    <row r="829" spans="1:48" ht="24.75" customHeight="1">
      <c r="A829" s="359"/>
      <c r="B829" s="359"/>
      <c r="C829" s="359"/>
      <c r="D829" s="359"/>
      <c r="E829" s="359"/>
      <c r="F829" s="359"/>
      <c r="G829" s="359"/>
      <c r="H829" s="24"/>
      <c r="I829" s="98"/>
      <c r="J829" s="24"/>
      <c r="K829" s="24"/>
      <c r="L829" s="24"/>
      <c r="M829" s="24"/>
      <c r="N829" s="24"/>
      <c r="O829" s="24"/>
      <c r="P829" s="24"/>
      <c r="Q829" s="24"/>
      <c r="R829" s="24"/>
      <c r="S829" s="24"/>
      <c r="T829" s="24"/>
      <c r="U829" s="24"/>
      <c r="V829" s="24"/>
      <c r="W829" s="24"/>
      <c r="X829" s="24"/>
      <c r="Y829" s="24"/>
      <c r="Z829" s="24"/>
      <c r="AA829" s="24"/>
      <c r="AB829" s="24"/>
      <c r="AC829" s="24"/>
      <c r="AD829" s="639"/>
      <c r="AE829" s="639"/>
      <c r="AF829" s="639"/>
      <c r="AG829" s="639"/>
      <c r="AH829" s="639"/>
      <c r="AI829" s="639"/>
      <c r="AJ829" s="639"/>
      <c r="AK829" s="639"/>
      <c r="AL829" s="639"/>
      <c r="AM829" s="639"/>
      <c r="AN829" s="639"/>
      <c r="AO829" s="639"/>
      <c r="AP829" s="639"/>
      <c r="AQ829" s="639"/>
      <c r="AR829" s="639"/>
      <c r="AS829" s="639"/>
      <c r="AT829" s="639"/>
      <c r="AU829" s="639"/>
      <c r="AV829" s="639"/>
    </row>
    <row r="830" spans="1:48" ht="24.75" customHeight="1">
      <c r="A830" s="359"/>
      <c r="B830" s="359"/>
      <c r="C830" s="359"/>
      <c r="D830" s="359"/>
      <c r="E830" s="359"/>
      <c r="F830" s="359"/>
      <c r="G830" s="359"/>
      <c r="H830" s="24"/>
      <c r="I830" s="98"/>
      <c r="J830" s="24"/>
      <c r="K830" s="24"/>
      <c r="L830" s="24"/>
      <c r="M830" s="24"/>
      <c r="N830" s="24"/>
      <c r="O830" s="24"/>
      <c r="P830" s="24"/>
      <c r="Q830" s="24"/>
      <c r="R830" s="24"/>
      <c r="S830" s="24"/>
      <c r="T830" s="24"/>
      <c r="U830" s="24"/>
      <c r="V830" s="24"/>
      <c r="W830" s="24"/>
      <c r="X830" s="24"/>
      <c r="Y830" s="24"/>
      <c r="Z830" s="24"/>
      <c r="AA830" s="24"/>
      <c r="AB830" s="24"/>
      <c r="AC830" s="24"/>
      <c r="AD830" s="639"/>
      <c r="AE830" s="639"/>
      <c r="AF830" s="639"/>
      <c r="AG830" s="639"/>
      <c r="AH830" s="639"/>
      <c r="AI830" s="639"/>
      <c r="AJ830" s="639"/>
      <c r="AK830" s="639"/>
      <c r="AL830" s="639"/>
      <c r="AM830" s="639"/>
      <c r="AN830" s="639"/>
      <c r="AO830" s="639"/>
      <c r="AP830" s="639"/>
      <c r="AQ830" s="639"/>
      <c r="AR830" s="639"/>
      <c r="AS830" s="639"/>
      <c r="AT830" s="639"/>
      <c r="AU830" s="639"/>
      <c r="AV830" s="639"/>
    </row>
    <row r="831" spans="1:48" ht="24.75" customHeight="1">
      <c r="A831" s="359"/>
      <c r="B831" s="359"/>
      <c r="C831" s="359"/>
      <c r="D831" s="359"/>
      <c r="E831" s="359"/>
      <c r="F831" s="359"/>
      <c r="G831" s="359"/>
      <c r="H831" s="24"/>
      <c r="I831" s="98"/>
      <c r="J831" s="24"/>
      <c r="K831" s="24"/>
      <c r="L831" s="24"/>
      <c r="M831" s="24"/>
      <c r="N831" s="24"/>
      <c r="O831" s="24"/>
      <c r="P831" s="24"/>
      <c r="Q831" s="24"/>
      <c r="R831" s="24"/>
      <c r="S831" s="24"/>
      <c r="T831" s="24"/>
      <c r="U831" s="24"/>
      <c r="V831" s="24"/>
      <c r="W831" s="24"/>
      <c r="X831" s="24"/>
      <c r="Y831" s="24"/>
      <c r="Z831" s="24"/>
      <c r="AA831" s="24"/>
      <c r="AB831" s="24"/>
      <c r="AC831" s="24"/>
      <c r="AD831" s="639"/>
      <c r="AE831" s="639"/>
      <c r="AF831" s="639"/>
      <c r="AG831" s="639"/>
      <c r="AH831" s="639"/>
      <c r="AI831" s="639"/>
      <c r="AJ831" s="639"/>
      <c r="AK831" s="639"/>
      <c r="AL831" s="639"/>
      <c r="AM831" s="639"/>
      <c r="AN831" s="639"/>
      <c r="AO831" s="639"/>
      <c r="AP831" s="639"/>
      <c r="AQ831" s="639"/>
      <c r="AR831" s="639"/>
      <c r="AS831" s="639"/>
      <c r="AT831" s="639"/>
      <c r="AU831" s="639"/>
      <c r="AV831" s="639"/>
    </row>
    <row r="832" spans="1:48" ht="24.75" customHeight="1">
      <c r="A832" s="359"/>
      <c r="B832" s="359"/>
      <c r="C832" s="359"/>
      <c r="D832" s="359"/>
      <c r="E832" s="359"/>
      <c r="F832" s="359"/>
      <c r="G832" s="359"/>
      <c r="H832" s="24"/>
      <c r="I832" s="98"/>
      <c r="J832" s="24"/>
      <c r="K832" s="24"/>
      <c r="L832" s="24"/>
      <c r="M832" s="24"/>
      <c r="N832" s="24"/>
      <c r="O832" s="24"/>
      <c r="P832" s="24"/>
      <c r="Q832" s="24"/>
      <c r="R832" s="24"/>
      <c r="S832" s="24"/>
      <c r="T832" s="24"/>
      <c r="U832" s="24"/>
      <c r="V832" s="24"/>
      <c r="W832" s="24"/>
      <c r="X832" s="24"/>
      <c r="Y832" s="24"/>
      <c r="Z832" s="24"/>
      <c r="AA832" s="24"/>
      <c r="AB832" s="24"/>
      <c r="AC832" s="24"/>
      <c r="AD832" s="639"/>
      <c r="AE832" s="639"/>
      <c r="AF832" s="639"/>
      <c r="AG832" s="639"/>
      <c r="AH832" s="639"/>
      <c r="AI832" s="639"/>
      <c r="AJ832" s="639"/>
      <c r="AK832" s="639"/>
      <c r="AL832" s="639"/>
      <c r="AM832" s="639"/>
      <c r="AN832" s="639"/>
      <c r="AO832" s="639"/>
      <c r="AP832" s="639"/>
      <c r="AQ832" s="639"/>
      <c r="AR832" s="639"/>
      <c r="AS832" s="639"/>
      <c r="AT832" s="639"/>
      <c r="AU832" s="639"/>
      <c r="AV832" s="639"/>
    </row>
    <row r="833" spans="1:48" ht="24.75" customHeight="1">
      <c r="A833" s="359"/>
      <c r="B833" s="359"/>
      <c r="C833" s="359"/>
      <c r="D833" s="359"/>
      <c r="E833" s="359"/>
      <c r="F833" s="359"/>
      <c r="G833" s="359"/>
      <c r="H833" s="24"/>
      <c r="I833" s="98"/>
      <c r="J833" s="24"/>
      <c r="K833" s="24"/>
      <c r="L833" s="24"/>
      <c r="M833" s="24"/>
      <c r="N833" s="24"/>
      <c r="O833" s="24"/>
      <c r="P833" s="24"/>
      <c r="Q833" s="24"/>
      <c r="R833" s="24"/>
      <c r="S833" s="24"/>
      <c r="T833" s="24"/>
      <c r="U833" s="24"/>
      <c r="V833" s="24"/>
      <c r="W833" s="24"/>
      <c r="X833" s="24"/>
      <c r="Y833" s="24"/>
      <c r="Z833" s="24"/>
      <c r="AA833" s="24"/>
      <c r="AB833" s="24"/>
      <c r="AC833" s="24"/>
      <c r="AD833" s="639"/>
      <c r="AE833" s="639"/>
      <c r="AF833" s="639"/>
      <c r="AG833" s="639"/>
      <c r="AH833" s="639"/>
      <c r="AI833" s="639"/>
      <c r="AJ833" s="639"/>
      <c r="AK833" s="639"/>
      <c r="AL833" s="639"/>
      <c r="AM833" s="639"/>
      <c r="AN833" s="639"/>
      <c r="AO833" s="639"/>
      <c r="AP833" s="639"/>
      <c r="AQ833" s="639"/>
      <c r="AR833" s="639"/>
      <c r="AS833" s="639"/>
      <c r="AT833" s="639"/>
      <c r="AU833" s="639"/>
      <c r="AV833" s="639"/>
    </row>
    <row r="834" spans="1:48" ht="24.75" customHeight="1">
      <c r="A834" s="359"/>
      <c r="B834" s="359"/>
      <c r="C834" s="359"/>
      <c r="D834" s="359"/>
      <c r="E834" s="359"/>
      <c r="F834" s="359"/>
      <c r="G834" s="359"/>
      <c r="H834" s="24"/>
      <c r="I834" s="98"/>
      <c r="J834" s="24"/>
      <c r="K834" s="24"/>
      <c r="L834" s="24"/>
      <c r="M834" s="24"/>
      <c r="N834" s="24"/>
      <c r="O834" s="24"/>
      <c r="P834" s="24"/>
      <c r="Q834" s="24"/>
      <c r="R834" s="24"/>
      <c r="S834" s="24"/>
      <c r="T834" s="24"/>
      <c r="U834" s="24"/>
      <c r="V834" s="24"/>
      <c r="W834" s="24"/>
      <c r="X834" s="24"/>
      <c r="Y834" s="24"/>
      <c r="Z834" s="24"/>
      <c r="AA834" s="24"/>
      <c r="AB834" s="24"/>
      <c r="AC834" s="24"/>
      <c r="AD834" s="639"/>
      <c r="AE834" s="639"/>
      <c r="AF834" s="639"/>
      <c r="AG834" s="639"/>
      <c r="AH834" s="639"/>
      <c r="AI834" s="639"/>
      <c r="AJ834" s="639"/>
      <c r="AK834" s="639"/>
      <c r="AL834" s="639"/>
      <c r="AM834" s="639"/>
      <c r="AN834" s="639"/>
      <c r="AO834" s="639"/>
      <c r="AP834" s="639"/>
      <c r="AQ834" s="639"/>
      <c r="AR834" s="639"/>
      <c r="AS834" s="639"/>
      <c r="AT834" s="639"/>
      <c r="AU834" s="639"/>
      <c r="AV834" s="639"/>
    </row>
    <row r="835" spans="1:48" ht="24.75" customHeight="1">
      <c r="A835" s="359"/>
      <c r="B835" s="359"/>
      <c r="C835" s="359"/>
      <c r="D835" s="359"/>
      <c r="E835" s="359"/>
      <c r="F835" s="359"/>
      <c r="G835" s="359"/>
      <c r="H835" s="24"/>
      <c r="I835" s="98"/>
      <c r="J835" s="24"/>
      <c r="K835" s="24"/>
      <c r="L835" s="24"/>
      <c r="M835" s="24"/>
      <c r="N835" s="24"/>
      <c r="O835" s="24"/>
      <c r="P835" s="24"/>
      <c r="Q835" s="24"/>
      <c r="R835" s="24"/>
      <c r="S835" s="24"/>
      <c r="T835" s="24"/>
      <c r="U835" s="24"/>
      <c r="V835" s="24"/>
      <c r="W835" s="24"/>
      <c r="X835" s="24"/>
      <c r="Y835" s="24"/>
      <c r="Z835" s="24"/>
      <c r="AA835" s="24"/>
      <c r="AB835" s="24"/>
      <c r="AC835" s="24"/>
      <c r="AD835" s="639"/>
      <c r="AE835" s="639"/>
      <c r="AF835" s="639"/>
      <c r="AG835" s="639"/>
      <c r="AH835" s="639"/>
      <c r="AI835" s="639"/>
      <c r="AJ835" s="639"/>
      <c r="AK835" s="639"/>
      <c r="AL835" s="639"/>
      <c r="AM835" s="639"/>
      <c r="AN835" s="639"/>
      <c r="AO835" s="639"/>
      <c r="AP835" s="639"/>
      <c r="AQ835" s="639"/>
      <c r="AR835" s="639"/>
      <c r="AS835" s="639"/>
      <c r="AT835" s="639"/>
      <c r="AU835" s="639"/>
      <c r="AV835" s="639"/>
    </row>
    <row r="836" spans="1:48" ht="24.75" customHeight="1">
      <c r="A836" s="359"/>
      <c r="B836" s="359"/>
      <c r="C836" s="359"/>
      <c r="D836" s="359"/>
      <c r="E836" s="359"/>
      <c r="F836" s="359"/>
      <c r="G836" s="359"/>
      <c r="H836" s="24"/>
      <c r="I836" s="98"/>
      <c r="J836" s="24"/>
      <c r="K836" s="24"/>
      <c r="L836" s="24"/>
      <c r="M836" s="24"/>
      <c r="N836" s="24"/>
      <c r="O836" s="24"/>
      <c r="P836" s="24"/>
      <c r="Q836" s="24"/>
      <c r="R836" s="24"/>
      <c r="S836" s="24"/>
      <c r="T836" s="24"/>
      <c r="U836" s="24"/>
      <c r="V836" s="24"/>
      <c r="W836" s="24"/>
      <c r="X836" s="24"/>
      <c r="Y836" s="24"/>
      <c r="Z836" s="24"/>
      <c r="AA836" s="24"/>
      <c r="AB836" s="24"/>
      <c r="AC836" s="24"/>
      <c r="AD836" s="639"/>
      <c r="AE836" s="639"/>
      <c r="AF836" s="639"/>
      <c r="AG836" s="639"/>
      <c r="AH836" s="639"/>
      <c r="AI836" s="639"/>
      <c r="AJ836" s="639"/>
      <c r="AK836" s="639"/>
      <c r="AL836" s="639"/>
      <c r="AM836" s="639"/>
      <c r="AN836" s="639"/>
      <c r="AO836" s="639"/>
      <c r="AP836" s="639"/>
      <c r="AQ836" s="639"/>
      <c r="AR836" s="639"/>
      <c r="AS836" s="639"/>
      <c r="AT836" s="639"/>
      <c r="AU836" s="639"/>
      <c r="AV836" s="639"/>
    </row>
    <row r="837" spans="1:48" ht="24.75" customHeight="1">
      <c r="A837" s="359"/>
      <c r="B837" s="359"/>
      <c r="C837" s="359"/>
      <c r="D837" s="359"/>
      <c r="E837" s="359"/>
      <c r="F837" s="359"/>
      <c r="G837" s="359"/>
      <c r="H837" s="24"/>
      <c r="I837" s="98"/>
      <c r="J837" s="24"/>
      <c r="K837" s="24"/>
      <c r="L837" s="24"/>
      <c r="M837" s="24"/>
      <c r="N837" s="24"/>
      <c r="O837" s="24"/>
      <c r="P837" s="24"/>
      <c r="Q837" s="24"/>
      <c r="R837" s="24"/>
      <c r="S837" s="24"/>
      <c r="T837" s="24"/>
      <c r="U837" s="24"/>
      <c r="V837" s="24"/>
      <c r="W837" s="24"/>
      <c r="X837" s="24"/>
      <c r="Y837" s="24"/>
      <c r="Z837" s="24"/>
      <c r="AA837" s="24"/>
      <c r="AB837" s="24"/>
      <c r="AC837" s="24"/>
      <c r="AD837" s="639"/>
      <c r="AE837" s="639"/>
      <c r="AF837" s="639"/>
      <c r="AG837" s="639"/>
      <c r="AH837" s="639"/>
      <c r="AI837" s="639"/>
      <c r="AJ837" s="639"/>
      <c r="AK837" s="639"/>
      <c r="AL837" s="639"/>
      <c r="AM837" s="639"/>
      <c r="AN837" s="639"/>
      <c r="AO837" s="639"/>
      <c r="AP837" s="639"/>
      <c r="AQ837" s="639"/>
      <c r="AR837" s="639"/>
      <c r="AS837" s="639"/>
      <c r="AT837" s="639"/>
      <c r="AU837" s="639"/>
      <c r="AV837" s="639"/>
    </row>
    <row r="838" spans="1:48" ht="24.75" customHeight="1">
      <c r="A838" s="359"/>
      <c r="B838" s="359"/>
      <c r="C838" s="359"/>
      <c r="D838" s="359"/>
      <c r="E838" s="359"/>
      <c r="F838" s="359"/>
      <c r="G838" s="359"/>
      <c r="H838" s="24"/>
      <c r="I838" s="98"/>
      <c r="J838" s="24"/>
      <c r="K838" s="24"/>
      <c r="L838" s="24"/>
      <c r="M838" s="24"/>
      <c r="N838" s="24"/>
      <c r="O838" s="24"/>
      <c r="P838" s="24"/>
      <c r="Q838" s="24"/>
      <c r="R838" s="24"/>
      <c r="S838" s="24"/>
      <c r="T838" s="24"/>
      <c r="U838" s="24"/>
      <c r="V838" s="24"/>
      <c r="W838" s="24"/>
      <c r="X838" s="24"/>
      <c r="Y838" s="24"/>
      <c r="Z838" s="24"/>
      <c r="AA838" s="24"/>
      <c r="AB838" s="24"/>
      <c r="AC838" s="24"/>
      <c r="AD838" s="639"/>
      <c r="AE838" s="639"/>
      <c r="AF838" s="639"/>
      <c r="AG838" s="639"/>
      <c r="AH838" s="639"/>
      <c r="AI838" s="639"/>
      <c r="AJ838" s="639"/>
      <c r="AK838" s="639"/>
      <c r="AL838" s="639"/>
      <c r="AM838" s="639"/>
      <c r="AN838" s="639"/>
      <c r="AO838" s="639"/>
      <c r="AP838" s="639"/>
      <c r="AQ838" s="639"/>
      <c r="AR838" s="639"/>
      <c r="AS838" s="639"/>
      <c r="AT838" s="639"/>
      <c r="AU838" s="639"/>
      <c r="AV838" s="639"/>
    </row>
    <row r="839" spans="1:48" ht="24.75" customHeight="1">
      <c r="A839" s="359"/>
      <c r="B839" s="359"/>
      <c r="C839" s="359"/>
      <c r="D839" s="359"/>
      <c r="E839" s="359"/>
      <c r="F839" s="359"/>
      <c r="G839" s="359"/>
      <c r="H839" s="24"/>
      <c r="I839" s="98"/>
      <c r="J839" s="24"/>
      <c r="K839" s="24"/>
      <c r="L839" s="24"/>
      <c r="M839" s="24"/>
      <c r="N839" s="24"/>
      <c r="O839" s="24"/>
      <c r="P839" s="24"/>
      <c r="Q839" s="24"/>
      <c r="R839" s="24"/>
      <c r="S839" s="24"/>
      <c r="T839" s="24"/>
      <c r="U839" s="24"/>
      <c r="V839" s="24"/>
      <c r="W839" s="24"/>
      <c r="X839" s="24"/>
      <c r="Y839" s="24"/>
      <c r="Z839" s="24"/>
      <c r="AA839" s="24"/>
      <c r="AB839" s="24"/>
      <c r="AC839" s="24"/>
      <c r="AD839" s="639"/>
      <c r="AE839" s="639"/>
      <c r="AF839" s="639"/>
      <c r="AG839" s="639"/>
      <c r="AH839" s="639"/>
      <c r="AI839" s="639"/>
      <c r="AJ839" s="639"/>
      <c r="AK839" s="639"/>
      <c r="AL839" s="639"/>
      <c r="AM839" s="639"/>
      <c r="AN839" s="639"/>
      <c r="AO839" s="639"/>
      <c r="AP839" s="639"/>
      <c r="AQ839" s="639"/>
      <c r="AR839" s="639"/>
      <c r="AS839" s="639"/>
      <c r="AT839" s="639"/>
      <c r="AU839" s="639"/>
      <c r="AV839" s="639"/>
    </row>
    <row r="840" spans="1:48" ht="24.75" customHeight="1">
      <c r="A840" s="359"/>
      <c r="B840" s="359"/>
      <c r="C840" s="359"/>
      <c r="D840" s="359"/>
      <c r="E840" s="359"/>
      <c r="F840" s="359"/>
      <c r="G840" s="359"/>
      <c r="H840" s="24"/>
      <c r="I840" s="98"/>
      <c r="J840" s="24"/>
      <c r="K840" s="24"/>
      <c r="L840" s="24"/>
      <c r="M840" s="24"/>
      <c r="N840" s="24"/>
      <c r="O840" s="24"/>
      <c r="P840" s="24"/>
      <c r="Q840" s="24"/>
      <c r="R840" s="24"/>
      <c r="S840" s="24"/>
      <c r="T840" s="24"/>
      <c r="U840" s="24"/>
      <c r="V840" s="24"/>
      <c r="W840" s="24"/>
      <c r="X840" s="24"/>
      <c r="Y840" s="24"/>
      <c r="Z840" s="24"/>
      <c r="AA840" s="24"/>
      <c r="AB840" s="24"/>
      <c r="AC840" s="24"/>
      <c r="AD840" s="639"/>
      <c r="AE840" s="639"/>
      <c r="AF840" s="639"/>
      <c r="AG840" s="639"/>
      <c r="AH840" s="639"/>
      <c r="AI840" s="639"/>
      <c r="AJ840" s="639"/>
      <c r="AK840" s="639"/>
      <c r="AL840" s="639"/>
      <c r="AM840" s="639"/>
      <c r="AN840" s="639"/>
      <c r="AO840" s="639"/>
      <c r="AP840" s="639"/>
      <c r="AQ840" s="639"/>
      <c r="AR840" s="639"/>
      <c r="AS840" s="639"/>
      <c r="AT840" s="639"/>
      <c r="AU840" s="639"/>
      <c r="AV840" s="639"/>
    </row>
    <row r="841" spans="1:48" ht="24.75" customHeight="1">
      <c r="A841" s="359"/>
      <c r="B841" s="359"/>
      <c r="C841" s="359"/>
      <c r="D841" s="359"/>
      <c r="E841" s="359"/>
      <c r="F841" s="359"/>
      <c r="G841" s="359"/>
      <c r="H841" s="24"/>
      <c r="I841" s="98"/>
      <c r="J841" s="24"/>
      <c r="K841" s="24"/>
      <c r="L841" s="24"/>
      <c r="M841" s="24"/>
      <c r="N841" s="24"/>
      <c r="O841" s="24"/>
      <c r="P841" s="24"/>
      <c r="Q841" s="24"/>
      <c r="R841" s="24"/>
      <c r="S841" s="24"/>
      <c r="T841" s="24"/>
      <c r="U841" s="24"/>
      <c r="V841" s="24"/>
      <c r="W841" s="24"/>
      <c r="X841" s="24"/>
      <c r="Y841" s="24"/>
      <c r="Z841" s="24"/>
      <c r="AA841" s="24"/>
      <c r="AB841" s="24"/>
      <c r="AC841" s="24"/>
      <c r="AD841" s="639"/>
      <c r="AE841" s="639"/>
      <c r="AF841" s="639"/>
      <c r="AG841" s="639"/>
      <c r="AH841" s="639"/>
      <c r="AI841" s="639"/>
      <c r="AJ841" s="639"/>
      <c r="AK841" s="639"/>
      <c r="AL841" s="639"/>
      <c r="AM841" s="639"/>
      <c r="AN841" s="639"/>
      <c r="AO841" s="639"/>
      <c r="AP841" s="639"/>
      <c r="AQ841" s="639"/>
      <c r="AR841" s="639"/>
      <c r="AS841" s="639"/>
      <c r="AT841" s="639"/>
      <c r="AU841" s="639"/>
      <c r="AV841" s="639"/>
    </row>
    <row r="842" spans="1:48" ht="24.75" customHeight="1">
      <c r="A842" s="359"/>
      <c r="B842" s="359"/>
      <c r="C842" s="359"/>
      <c r="D842" s="359"/>
      <c r="E842" s="359"/>
      <c r="F842" s="359"/>
      <c r="G842" s="359"/>
      <c r="H842" s="24"/>
      <c r="I842" s="98"/>
      <c r="J842" s="24"/>
      <c r="K842" s="24"/>
      <c r="L842" s="24"/>
      <c r="M842" s="24"/>
      <c r="N842" s="24"/>
      <c r="O842" s="24"/>
      <c r="P842" s="24"/>
      <c r="Q842" s="24"/>
      <c r="R842" s="24"/>
      <c r="S842" s="24"/>
      <c r="T842" s="24"/>
      <c r="U842" s="24"/>
      <c r="V842" s="24"/>
      <c r="W842" s="24"/>
      <c r="X842" s="24"/>
      <c r="Y842" s="24"/>
      <c r="Z842" s="24"/>
      <c r="AA842" s="24"/>
      <c r="AB842" s="24"/>
      <c r="AC842" s="24"/>
      <c r="AD842" s="639"/>
      <c r="AE842" s="639"/>
      <c r="AF842" s="639"/>
      <c r="AG842" s="639"/>
      <c r="AH842" s="639"/>
      <c r="AI842" s="639"/>
      <c r="AJ842" s="639"/>
      <c r="AK842" s="639"/>
      <c r="AL842" s="639"/>
      <c r="AM842" s="639"/>
      <c r="AN842" s="639"/>
      <c r="AO842" s="639"/>
      <c r="AP842" s="639"/>
      <c r="AQ842" s="639"/>
      <c r="AR842" s="639"/>
      <c r="AS842" s="639"/>
      <c r="AT842" s="639"/>
      <c r="AU842" s="639"/>
      <c r="AV842" s="639"/>
    </row>
    <row r="843" spans="1:48" ht="24.75" customHeight="1">
      <c r="A843" s="359"/>
      <c r="B843" s="359"/>
      <c r="C843" s="359"/>
      <c r="D843" s="359"/>
      <c r="E843" s="359"/>
      <c r="F843" s="359"/>
      <c r="G843" s="359"/>
      <c r="H843" s="24"/>
      <c r="I843" s="98"/>
      <c r="J843" s="24"/>
      <c r="K843" s="24"/>
      <c r="L843" s="24"/>
      <c r="M843" s="24"/>
      <c r="N843" s="24"/>
      <c r="O843" s="24"/>
      <c r="P843" s="24"/>
      <c r="Q843" s="24"/>
      <c r="R843" s="24"/>
      <c r="S843" s="24"/>
      <c r="T843" s="24"/>
      <c r="U843" s="24"/>
      <c r="V843" s="24"/>
      <c r="W843" s="24"/>
      <c r="X843" s="24"/>
      <c r="Y843" s="24"/>
      <c r="Z843" s="24"/>
      <c r="AA843" s="24"/>
      <c r="AB843" s="24"/>
      <c r="AC843" s="24"/>
      <c r="AD843" s="639"/>
      <c r="AE843" s="639"/>
      <c r="AF843" s="639"/>
      <c r="AG843" s="639"/>
      <c r="AH843" s="639"/>
      <c r="AI843" s="639"/>
      <c r="AJ843" s="639"/>
      <c r="AK843" s="639"/>
      <c r="AL843" s="639"/>
      <c r="AM843" s="639"/>
      <c r="AN843" s="639"/>
      <c r="AO843" s="639"/>
      <c r="AP843" s="639"/>
      <c r="AQ843" s="639"/>
      <c r="AR843" s="639"/>
      <c r="AS843" s="639"/>
      <c r="AT843" s="639"/>
      <c r="AU843" s="639"/>
      <c r="AV843" s="639"/>
    </row>
    <row r="844" spans="1:48" ht="24.75" customHeight="1">
      <c r="A844" s="359"/>
      <c r="B844" s="359"/>
      <c r="C844" s="359"/>
      <c r="D844" s="359"/>
      <c r="E844" s="359"/>
      <c r="F844" s="359"/>
      <c r="G844" s="359"/>
      <c r="H844" s="24"/>
      <c r="I844" s="98"/>
      <c r="J844" s="24"/>
      <c r="K844" s="24"/>
      <c r="L844" s="24"/>
      <c r="M844" s="24"/>
      <c r="N844" s="24"/>
      <c r="O844" s="24"/>
      <c r="P844" s="24"/>
      <c r="Q844" s="24"/>
      <c r="R844" s="24"/>
      <c r="S844" s="24"/>
      <c r="T844" s="24"/>
      <c r="U844" s="24"/>
      <c r="V844" s="24"/>
      <c r="W844" s="24"/>
      <c r="X844" s="24"/>
      <c r="Y844" s="24"/>
      <c r="Z844" s="24"/>
      <c r="AA844" s="24"/>
      <c r="AB844" s="24"/>
      <c r="AC844" s="24"/>
      <c r="AD844" s="639"/>
      <c r="AE844" s="639"/>
      <c r="AF844" s="639"/>
      <c r="AG844" s="639"/>
      <c r="AH844" s="639"/>
      <c r="AI844" s="639"/>
      <c r="AJ844" s="639"/>
      <c r="AK844" s="639"/>
      <c r="AL844" s="639"/>
      <c r="AM844" s="639"/>
      <c r="AN844" s="639"/>
      <c r="AO844" s="639"/>
      <c r="AP844" s="639"/>
      <c r="AQ844" s="639"/>
      <c r="AR844" s="639"/>
      <c r="AS844" s="639"/>
      <c r="AT844" s="639"/>
      <c r="AU844" s="639"/>
      <c r="AV844" s="639"/>
    </row>
    <row r="845" spans="1:48" ht="24.75" customHeight="1">
      <c r="A845" s="359"/>
      <c r="B845" s="359"/>
      <c r="C845" s="359"/>
      <c r="D845" s="359"/>
      <c r="E845" s="359"/>
      <c r="F845" s="359"/>
      <c r="G845" s="359"/>
      <c r="H845" s="24"/>
      <c r="I845" s="98"/>
      <c r="J845" s="24"/>
      <c r="K845" s="24"/>
      <c r="L845" s="24"/>
      <c r="M845" s="24"/>
      <c r="N845" s="24"/>
      <c r="O845" s="24"/>
      <c r="P845" s="24"/>
      <c r="Q845" s="24"/>
      <c r="R845" s="24"/>
      <c r="S845" s="24"/>
      <c r="T845" s="24"/>
      <c r="U845" s="24"/>
      <c r="V845" s="24"/>
      <c r="W845" s="24"/>
      <c r="X845" s="24"/>
      <c r="Y845" s="24"/>
      <c r="Z845" s="24"/>
      <c r="AA845" s="24"/>
      <c r="AB845" s="24"/>
      <c r="AC845" s="24"/>
      <c r="AD845" s="639"/>
      <c r="AE845" s="639"/>
      <c r="AF845" s="639"/>
      <c r="AG845" s="639"/>
      <c r="AH845" s="639"/>
      <c r="AI845" s="639"/>
      <c r="AJ845" s="639"/>
      <c r="AK845" s="639"/>
      <c r="AL845" s="639"/>
      <c r="AM845" s="639"/>
      <c r="AN845" s="639"/>
      <c r="AO845" s="639"/>
      <c r="AP845" s="639"/>
      <c r="AQ845" s="639"/>
      <c r="AR845" s="639"/>
      <c r="AS845" s="639"/>
      <c r="AT845" s="639"/>
      <c r="AU845" s="639"/>
      <c r="AV845" s="639"/>
    </row>
    <row r="846" spans="1:48" ht="24.75" customHeight="1">
      <c r="A846" s="359"/>
      <c r="B846" s="359"/>
      <c r="C846" s="359"/>
      <c r="D846" s="359"/>
      <c r="E846" s="359"/>
      <c r="F846" s="359"/>
      <c r="G846" s="359"/>
      <c r="H846" s="24"/>
      <c r="I846" s="98"/>
      <c r="J846" s="24"/>
      <c r="K846" s="24"/>
      <c r="L846" s="24"/>
      <c r="M846" s="24"/>
      <c r="N846" s="24"/>
      <c r="O846" s="24"/>
      <c r="P846" s="24"/>
      <c r="Q846" s="24"/>
      <c r="R846" s="24"/>
      <c r="S846" s="24"/>
      <c r="T846" s="24"/>
      <c r="U846" s="24"/>
      <c r="V846" s="24"/>
      <c r="W846" s="24"/>
      <c r="X846" s="24"/>
      <c r="Y846" s="24"/>
      <c r="Z846" s="24"/>
      <c r="AA846" s="24"/>
      <c r="AB846" s="24"/>
      <c r="AC846" s="24"/>
      <c r="AD846" s="639"/>
      <c r="AE846" s="639"/>
      <c r="AF846" s="639"/>
      <c r="AG846" s="639"/>
      <c r="AH846" s="639"/>
      <c r="AI846" s="639"/>
      <c r="AJ846" s="639"/>
      <c r="AK846" s="639"/>
      <c r="AL846" s="639"/>
      <c r="AM846" s="639"/>
      <c r="AN846" s="639"/>
      <c r="AO846" s="639"/>
      <c r="AP846" s="639"/>
      <c r="AQ846" s="639"/>
      <c r="AR846" s="639"/>
      <c r="AS846" s="639"/>
      <c r="AT846" s="639"/>
      <c r="AU846" s="639"/>
      <c r="AV846" s="639"/>
    </row>
    <row r="847" spans="1:48" ht="24.75" customHeight="1">
      <c r="A847" s="359"/>
      <c r="B847" s="359"/>
      <c r="C847" s="359"/>
      <c r="D847" s="359"/>
      <c r="E847" s="359"/>
      <c r="F847" s="359"/>
      <c r="G847" s="359"/>
      <c r="H847" s="24"/>
      <c r="I847" s="98"/>
      <c r="J847" s="24"/>
      <c r="K847" s="24"/>
      <c r="L847" s="24"/>
      <c r="M847" s="24"/>
      <c r="N847" s="24"/>
      <c r="O847" s="24"/>
      <c r="P847" s="24"/>
      <c r="Q847" s="24"/>
      <c r="R847" s="24"/>
      <c r="S847" s="24"/>
      <c r="T847" s="24"/>
      <c r="U847" s="24"/>
      <c r="V847" s="24"/>
      <c r="W847" s="24"/>
      <c r="X847" s="24"/>
      <c r="Y847" s="24"/>
      <c r="Z847" s="24"/>
      <c r="AA847" s="24"/>
      <c r="AB847" s="24"/>
      <c r="AC847" s="24"/>
      <c r="AD847" s="639"/>
      <c r="AE847" s="639"/>
      <c r="AF847" s="639"/>
      <c r="AG847" s="639"/>
      <c r="AH847" s="639"/>
      <c r="AI847" s="639"/>
      <c r="AJ847" s="639"/>
      <c r="AK847" s="639"/>
      <c r="AL847" s="639"/>
      <c r="AM847" s="639"/>
      <c r="AN847" s="639"/>
      <c r="AO847" s="639"/>
      <c r="AP847" s="639"/>
      <c r="AQ847" s="639"/>
      <c r="AR847" s="639"/>
      <c r="AS847" s="639"/>
      <c r="AT847" s="639"/>
      <c r="AU847" s="639"/>
      <c r="AV847" s="639"/>
    </row>
    <row r="848" spans="1:48" ht="24.75" customHeight="1">
      <c r="A848" s="359"/>
      <c r="B848" s="359"/>
      <c r="C848" s="359"/>
      <c r="D848" s="359"/>
      <c r="E848" s="359"/>
      <c r="F848" s="359"/>
      <c r="G848" s="359"/>
      <c r="H848" s="24"/>
      <c r="I848" s="98"/>
      <c r="J848" s="24"/>
      <c r="K848" s="24"/>
      <c r="L848" s="24"/>
      <c r="M848" s="24"/>
      <c r="N848" s="24"/>
      <c r="O848" s="24"/>
      <c r="P848" s="24"/>
      <c r="Q848" s="24"/>
      <c r="R848" s="24"/>
      <c r="S848" s="24"/>
      <c r="T848" s="24"/>
      <c r="U848" s="24"/>
      <c r="V848" s="24"/>
      <c r="W848" s="24"/>
      <c r="X848" s="24"/>
      <c r="Y848" s="24"/>
      <c r="Z848" s="24"/>
      <c r="AA848" s="24"/>
      <c r="AB848" s="24"/>
      <c r="AC848" s="24"/>
      <c r="AD848" s="639"/>
      <c r="AE848" s="639"/>
      <c r="AF848" s="639"/>
      <c r="AG848" s="639"/>
      <c r="AH848" s="639"/>
      <c r="AI848" s="639"/>
      <c r="AJ848" s="639"/>
      <c r="AK848" s="639"/>
      <c r="AL848" s="639"/>
      <c r="AM848" s="639"/>
      <c r="AN848" s="639"/>
      <c r="AO848" s="639"/>
      <c r="AP848" s="639"/>
      <c r="AQ848" s="639"/>
      <c r="AR848" s="639"/>
      <c r="AS848" s="639"/>
      <c r="AT848" s="639"/>
      <c r="AU848" s="639"/>
      <c r="AV848" s="639"/>
    </row>
    <row r="849" spans="1:48" ht="24.75" customHeight="1">
      <c r="A849" s="359"/>
      <c r="B849" s="359"/>
      <c r="C849" s="359"/>
      <c r="D849" s="359"/>
      <c r="E849" s="359"/>
      <c r="F849" s="359"/>
      <c r="G849" s="359"/>
      <c r="H849" s="24"/>
      <c r="I849" s="98"/>
      <c r="J849" s="24"/>
      <c r="K849" s="24"/>
      <c r="L849" s="24"/>
      <c r="M849" s="24"/>
      <c r="N849" s="24"/>
      <c r="O849" s="24"/>
      <c r="P849" s="24"/>
      <c r="Q849" s="24"/>
      <c r="R849" s="24"/>
      <c r="S849" s="24"/>
      <c r="T849" s="24"/>
      <c r="U849" s="24"/>
      <c r="V849" s="24"/>
      <c r="W849" s="24"/>
      <c r="X849" s="24"/>
      <c r="Y849" s="24"/>
      <c r="Z849" s="24"/>
      <c r="AA849" s="24"/>
      <c r="AB849" s="24"/>
      <c r="AC849" s="24"/>
      <c r="AD849" s="639"/>
      <c r="AE849" s="639"/>
      <c r="AF849" s="639"/>
      <c r="AG849" s="639"/>
      <c r="AH849" s="639"/>
      <c r="AI849" s="639"/>
      <c r="AJ849" s="639"/>
      <c r="AK849" s="639"/>
      <c r="AL849" s="639"/>
      <c r="AM849" s="639"/>
      <c r="AN849" s="639"/>
      <c r="AO849" s="639"/>
      <c r="AP849" s="639"/>
      <c r="AQ849" s="639"/>
      <c r="AR849" s="639"/>
      <c r="AS849" s="639"/>
      <c r="AT849" s="639"/>
      <c r="AU849" s="639"/>
      <c r="AV849" s="639"/>
    </row>
    <row r="850" spans="1:48" ht="24.75" customHeight="1">
      <c r="A850" s="359"/>
      <c r="B850" s="359"/>
      <c r="C850" s="359"/>
      <c r="D850" s="359"/>
      <c r="E850" s="359"/>
      <c r="F850" s="359"/>
      <c r="G850" s="359"/>
      <c r="H850" s="24"/>
      <c r="I850" s="98"/>
      <c r="J850" s="24"/>
      <c r="K850" s="24"/>
      <c r="L850" s="24"/>
      <c r="M850" s="24"/>
      <c r="N850" s="24"/>
      <c r="O850" s="24"/>
      <c r="P850" s="24"/>
      <c r="Q850" s="24"/>
      <c r="R850" s="24"/>
      <c r="S850" s="24"/>
      <c r="T850" s="24"/>
      <c r="U850" s="24"/>
      <c r="V850" s="24"/>
      <c r="W850" s="24"/>
      <c r="X850" s="24"/>
      <c r="Y850" s="24"/>
      <c r="Z850" s="24"/>
      <c r="AA850" s="24"/>
      <c r="AB850" s="24"/>
      <c r="AC850" s="24"/>
      <c r="AD850" s="639"/>
      <c r="AE850" s="639"/>
      <c r="AF850" s="639"/>
      <c r="AG850" s="639"/>
      <c r="AH850" s="639"/>
      <c r="AI850" s="639"/>
      <c r="AJ850" s="639"/>
      <c r="AK850" s="639"/>
      <c r="AL850" s="639"/>
      <c r="AM850" s="639"/>
      <c r="AN850" s="639"/>
      <c r="AO850" s="639"/>
      <c r="AP850" s="639"/>
      <c r="AQ850" s="639"/>
      <c r="AR850" s="639"/>
      <c r="AS850" s="639"/>
      <c r="AT850" s="639"/>
      <c r="AU850" s="639"/>
      <c r="AV850" s="639"/>
    </row>
    <row r="851" spans="1:48" ht="24.75" customHeight="1">
      <c r="A851" s="359"/>
      <c r="B851" s="359"/>
      <c r="C851" s="359"/>
      <c r="D851" s="359"/>
      <c r="E851" s="359"/>
      <c r="F851" s="359"/>
      <c r="G851" s="359"/>
      <c r="H851" s="24"/>
      <c r="I851" s="98"/>
      <c r="J851" s="24"/>
      <c r="K851" s="24"/>
      <c r="L851" s="24"/>
      <c r="M851" s="24"/>
      <c r="N851" s="24"/>
      <c r="O851" s="24"/>
      <c r="P851" s="24"/>
      <c r="Q851" s="24"/>
      <c r="R851" s="24"/>
      <c r="S851" s="24"/>
      <c r="T851" s="24"/>
      <c r="U851" s="24"/>
      <c r="V851" s="24"/>
      <c r="W851" s="24"/>
      <c r="X851" s="24"/>
      <c r="Y851" s="24"/>
      <c r="Z851" s="24"/>
      <c r="AA851" s="24"/>
      <c r="AB851" s="24"/>
      <c r="AC851" s="24"/>
      <c r="AD851" s="639"/>
      <c r="AE851" s="639"/>
      <c r="AF851" s="639"/>
      <c r="AG851" s="639"/>
      <c r="AH851" s="639"/>
      <c r="AI851" s="639"/>
      <c r="AJ851" s="639"/>
      <c r="AK851" s="639"/>
      <c r="AL851" s="639"/>
      <c r="AM851" s="639"/>
      <c r="AN851" s="639"/>
      <c r="AO851" s="639"/>
      <c r="AP851" s="639"/>
      <c r="AQ851" s="639"/>
      <c r="AR851" s="639"/>
      <c r="AS851" s="639"/>
      <c r="AT851" s="639"/>
      <c r="AU851" s="639"/>
      <c r="AV851" s="639"/>
    </row>
    <row r="852" spans="1:48" ht="24.75" customHeight="1">
      <c r="A852" s="359"/>
      <c r="B852" s="359"/>
      <c r="C852" s="359"/>
      <c r="D852" s="359"/>
      <c r="E852" s="359"/>
      <c r="F852" s="359"/>
      <c r="G852" s="359"/>
      <c r="H852" s="24"/>
      <c r="I852" s="98"/>
      <c r="J852" s="24"/>
      <c r="K852" s="24"/>
      <c r="L852" s="24"/>
      <c r="M852" s="24"/>
      <c r="N852" s="24"/>
      <c r="O852" s="24"/>
      <c r="P852" s="24"/>
      <c r="Q852" s="24"/>
      <c r="R852" s="24"/>
      <c r="S852" s="24"/>
      <c r="T852" s="24"/>
      <c r="U852" s="24"/>
      <c r="V852" s="24"/>
      <c r="W852" s="24"/>
      <c r="X852" s="24"/>
      <c r="Y852" s="24"/>
      <c r="Z852" s="24"/>
      <c r="AA852" s="24"/>
      <c r="AB852" s="24"/>
      <c r="AC852" s="24"/>
      <c r="AD852" s="639"/>
      <c r="AE852" s="639"/>
      <c r="AF852" s="639"/>
      <c r="AG852" s="639"/>
      <c r="AH852" s="639"/>
      <c r="AI852" s="639"/>
      <c r="AJ852" s="639"/>
      <c r="AK852" s="639"/>
      <c r="AL852" s="639"/>
      <c r="AM852" s="639"/>
      <c r="AN852" s="639"/>
      <c r="AO852" s="639"/>
      <c r="AP852" s="639"/>
      <c r="AQ852" s="639"/>
      <c r="AR852" s="639"/>
      <c r="AS852" s="639"/>
      <c r="AT852" s="639"/>
      <c r="AU852" s="639"/>
      <c r="AV852" s="639"/>
    </row>
    <row r="853" spans="1:48" ht="24.75" customHeight="1">
      <c r="A853" s="359"/>
      <c r="B853" s="359"/>
      <c r="C853" s="359"/>
      <c r="D853" s="359"/>
      <c r="E853" s="359"/>
      <c r="F853" s="359"/>
      <c r="G853" s="359"/>
      <c r="H853" s="24"/>
      <c r="I853" s="98"/>
      <c r="J853" s="24"/>
      <c r="K853" s="24"/>
      <c r="L853" s="24"/>
      <c r="M853" s="24"/>
      <c r="N853" s="24"/>
      <c r="O853" s="24"/>
      <c r="P853" s="24"/>
      <c r="Q853" s="24"/>
      <c r="R853" s="24"/>
      <c r="S853" s="24"/>
      <c r="T853" s="24"/>
      <c r="U853" s="24"/>
      <c r="V853" s="24"/>
      <c r="W853" s="24"/>
      <c r="X853" s="24"/>
      <c r="Y853" s="24"/>
      <c r="Z853" s="24"/>
      <c r="AA853" s="24"/>
      <c r="AB853" s="24"/>
      <c r="AC853" s="24"/>
      <c r="AD853" s="639"/>
      <c r="AE853" s="639"/>
      <c r="AF853" s="639"/>
      <c r="AG853" s="639"/>
      <c r="AH853" s="639"/>
      <c r="AI853" s="639"/>
      <c r="AJ853" s="639"/>
      <c r="AK853" s="639"/>
      <c r="AL853" s="639"/>
      <c r="AM853" s="639"/>
      <c r="AN853" s="639"/>
      <c r="AO853" s="639"/>
      <c r="AP853" s="639"/>
      <c r="AQ853" s="639"/>
      <c r="AR853" s="639"/>
      <c r="AS853" s="639"/>
      <c r="AT853" s="639"/>
      <c r="AU853" s="639"/>
      <c r="AV853" s="639"/>
    </row>
    <row r="854" spans="1:48" ht="24.75" customHeight="1">
      <c r="A854" s="359"/>
      <c r="B854" s="359"/>
      <c r="C854" s="359"/>
      <c r="D854" s="359"/>
      <c r="E854" s="359"/>
      <c r="F854" s="359"/>
      <c r="G854" s="359"/>
      <c r="H854" s="24"/>
      <c r="I854" s="98"/>
      <c r="J854" s="24"/>
      <c r="K854" s="24"/>
      <c r="L854" s="24"/>
      <c r="M854" s="24"/>
      <c r="N854" s="24"/>
      <c r="O854" s="24"/>
      <c r="P854" s="24"/>
      <c r="Q854" s="24"/>
      <c r="R854" s="24"/>
      <c r="S854" s="24"/>
      <c r="T854" s="24"/>
      <c r="U854" s="24"/>
      <c r="V854" s="24"/>
      <c r="W854" s="24"/>
      <c r="X854" s="24"/>
      <c r="Y854" s="24"/>
      <c r="Z854" s="24"/>
      <c r="AA854" s="24"/>
      <c r="AB854" s="24"/>
      <c r="AC854" s="24"/>
      <c r="AD854" s="639"/>
      <c r="AE854" s="639"/>
      <c r="AF854" s="639"/>
      <c r="AG854" s="639"/>
      <c r="AH854" s="639"/>
      <c r="AI854" s="639"/>
      <c r="AJ854" s="639"/>
      <c r="AK854" s="639"/>
      <c r="AL854" s="639"/>
      <c r="AM854" s="639"/>
      <c r="AN854" s="639"/>
      <c r="AO854" s="639"/>
      <c r="AP854" s="639"/>
      <c r="AQ854" s="639"/>
      <c r="AR854" s="639"/>
      <c r="AS854" s="639"/>
      <c r="AT854" s="639"/>
      <c r="AU854" s="639"/>
      <c r="AV854" s="639"/>
    </row>
    <row r="855" spans="1:48" ht="24.75" customHeight="1">
      <c r="A855" s="359"/>
      <c r="B855" s="359"/>
      <c r="C855" s="359"/>
      <c r="D855" s="359"/>
      <c r="E855" s="359"/>
      <c r="F855" s="359"/>
      <c r="G855" s="359"/>
      <c r="H855" s="24"/>
      <c r="I855" s="98"/>
      <c r="J855" s="24"/>
      <c r="K855" s="24"/>
      <c r="L855" s="24"/>
      <c r="M855" s="24"/>
      <c r="N855" s="24"/>
      <c r="O855" s="24"/>
      <c r="P855" s="24"/>
      <c r="Q855" s="24"/>
      <c r="R855" s="24"/>
      <c r="S855" s="24"/>
      <c r="T855" s="24"/>
      <c r="U855" s="24"/>
      <c r="V855" s="24"/>
      <c r="W855" s="24"/>
      <c r="X855" s="24"/>
      <c r="Y855" s="24"/>
      <c r="Z855" s="24"/>
      <c r="AA855" s="24"/>
      <c r="AB855" s="24"/>
      <c r="AC855" s="24"/>
      <c r="AD855" s="639"/>
      <c r="AE855" s="639"/>
      <c r="AF855" s="639"/>
      <c r="AG855" s="639"/>
      <c r="AH855" s="639"/>
      <c r="AI855" s="639"/>
      <c r="AJ855" s="639"/>
      <c r="AK855" s="639"/>
      <c r="AL855" s="639"/>
      <c r="AM855" s="639"/>
      <c r="AN855" s="639"/>
      <c r="AO855" s="639"/>
      <c r="AP855" s="639"/>
      <c r="AQ855" s="639"/>
      <c r="AR855" s="639"/>
      <c r="AS855" s="639"/>
      <c r="AT855" s="639"/>
      <c r="AU855" s="639"/>
      <c r="AV855" s="639"/>
    </row>
    <row r="856" spans="1:48" ht="24.75" customHeight="1">
      <c r="A856" s="359"/>
      <c r="B856" s="359"/>
      <c r="C856" s="359"/>
      <c r="D856" s="359"/>
      <c r="E856" s="359"/>
      <c r="F856" s="359"/>
      <c r="G856" s="359"/>
      <c r="H856" s="24"/>
      <c r="I856" s="98"/>
      <c r="J856" s="24"/>
      <c r="K856" s="24"/>
      <c r="L856" s="24"/>
      <c r="M856" s="24"/>
      <c r="N856" s="24"/>
      <c r="O856" s="24"/>
      <c r="P856" s="24"/>
      <c r="Q856" s="24"/>
      <c r="R856" s="24"/>
      <c r="S856" s="24"/>
      <c r="T856" s="24"/>
      <c r="U856" s="24"/>
      <c r="V856" s="24"/>
      <c r="W856" s="24"/>
      <c r="X856" s="24"/>
      <c r="Y856" s="24"/>
      <c r="Z856" s="24"/>
      <c r="AA856" s="24"/>
      <c r="AB856" s="24"/>
      <c r="AC856" s="24"/>
      <c r="AD856" s="639"/>
      <c r="AE856" s="639"/>
      <c r="AF856" s="639"/>
      <c r="AG856" s="639"/>
      <c r="AH856" s="639"/>
      <c r="AI856" s="639"/>
      <c r="AJ856" s="639"/>
      <c r="AK856" s="639"/>
      <c r="AL856" s="639"/>
      <c r="AM856" s="639"/>
      <c r="AN856" s="639"/>
      <c r="AO856" s="639"/>
      <c r="AP856" s="639"/>
      <c r="AQ856" s="639"/>
      <c r="AR856" s="639"/>
      <c r="AS856" s="639"/>
      <c r="AT856" s="639"/>
      <c r="AU856" s="639"/>
      <c r="AV856" s="639"/>
    </row>
    <row r="857" spans="1:48" ht="24.75" customHeight="1">
      <c r="A857" s="359"/>
      <c r="B857" s="359"/>
      <c r="C857" s="359"/>
      <c r="D857" s="359"/>
      <c r="E857" s="359"/>
      <c r="F857" s="359"/>
      <c r="G857" s="359"/>
      <c r="H857" s="24"/>
      <c r="I857" s="98"/>
      <c r="J857" s="24"/>
      <c r="K857" s="24"/>
      <c r="L857" s="24"/>
      <c r="M857" s="24"/>
      <c r="N857" s="24"/>
      <c r="O857" s="24"/>
      <c r="P857" s="24"/>
      <c r="Q857" s="24"/>
      <c r="R857" s="24"/>
      <c r="S857" s="24"/>
      <c r="T857" s="24"/>
      <c r="U857" s="24"/>
      <c r="V857" s="24"/>
      <c r="W857" s="24"/>
      <c r="X857" s="24"/>
      <c r="Y857" s="24"/>
      <c r="Z857" s="24"/>
      <c r="AA857" s="24"/>
      <c r="AB857" s="24"/>
      <c r="AC857" s="24"/>
      <c r="AD857" s="639"/>
      <c r="AE857" s="639"/>
      <c r="AF857" s="639"/>
      <c r="AG857" s="639"/>
      <c r="AH857" s="639"/>
      <c r="AI857" s="639"/>
      <c r="AJ857" s="639"/>
      <c r="AK857" s="639"/>
      <c r="AL857" s="639"/>
      <c r="AM857" s="639"/>
      <c r="AN857" s="639"/>
      <c r="AO857" s="639"/>
      <c r="AP857" s="639"/>
      <c r="AQ857" s="639"/>
      <c r="AR857" s="639"/>
      <c r="AS857" s="639"/>
      <c r="AT857" s="639"/>
      <c r="AU857" s="639"/>
      <c r="AV857" s="639"/>
    </row>
    <row r="858" spans="1:48" ht="24.75" customHeight="1">
      <c r="A858" s="359"/>
      <c r="B858" s="359"/>
      <c r="C858" s="359"/>
      <c r="D858" s="359"/>
      <c r="E858" s="359"/>
      <c r="F858" s="359"/>
      <c r="G858" s="359"/>
      <c r="H858" s="24"/>
      <c r="I858" s="98"/>
      <c r="J858" s="24"/>
      <c r="K858" s="24"/>
      <c r="L858" s="24"/>
      <c r="M858" s="24"/>
      <c r="N858" s="24"/>
      <c r="O858" s="24"/>
      <c r="P858" s="24"/>
      <c r="Q858" s="24"/>
      <c r="R858" s="24"/>
      <c r="S858" s="24"/>
      <c r="T858" s="24"/>
      <c r="U858" s="24"/>
      <c r="V858" s="24"/>
      <c r="W858" s="24"/>
      <c r="X858" s="24"/>
      <c r="Y858" s="24"/>
      <c r="Z858" s="24"/>
      <c r="AA858" s="24"/>
      <c r="AB858" s="24"/>
      <c r="AC858" s="24"/>
      <c r="AD858" s="639"/>
      <c r="AE858" s="639"/>
      <c r="AF858" s="639"/>
      <c r="AG858" s="639"/>
      <c r="AH858" s="639"/>
      <c r="AI858" s="639"/>
      <c r="AJ858" s="639"/>
      <c r="AK858" s="639"/>
      <c r="AL858" s="639"/>
      <c r="AM858" s="639"/>
      <c r="AN858" s="639"/>
      <c r="AO858" s="639"/>
      <c r="AP858" s="639"/>
      <c r="AQ858" s="639"/>
      <c r="AR858" s="639"/>
      <c r="AS858" s="639"/>
      <c r="AT858" s="639"/>
      <c r="AU858" s="639"/>
      <c r="AV858" s="639"/>
    </row>
    <row r="859" spans="1:48" ht="24.75" customHeight="1">
      <c r="A859" s="359"/>
      <c r="B859" s="359"/>
      <c r="C859" s="359"/>
      <c r="D859" s="359"/>
      <c r="E859" s="359"/>
      <c r="F859" s="359"/>
      <c r="G859" s="359"/>
      <c r="H859" s="24"/>
      <c r="I859" s="98"/>
      <c r="J859" s="24"/>
      <c r="K859" s="24"/>
      <c r="L859" s="24"/>
      <c r="M859" s="24"/>
      <c r="N859" s="24"/>
      <c r="O859" s="24"/>
      <c r="P859" s="24"/>
      <c r="Q859" s="24"/>
      <c r="R859" s="24"/>
      <c r="S859" s="24"/>
      <c r="T859" s="24"/>
      <c r="U859" s="24"/>
      <c r="V859" s="24"/>
      <c r="W859" s="24"/>
      <c r="X859" s="24"/>
      <c r="Y859" s="24"/>
      <c r="Z859" s="24"/>
      <c r="AA859" s="24"/>
      <c r="AB859" s="24"/>
      <c r="AC859" s="24"/>
      <c r="AD859" s="639"/>
      <c r="AE859" s="639"/>
      <c r="AF859" s="639"/>
      <c r="AG859" s="639"/>
      <c r="AH859" s="639"/>
      <c r="AI859" s="639"/>
      <c r="AJ859" s="639"/>
      <c r="AK859" s="639"/>
      <c r="AL859" s="639"/>
      <c r="AM859" s="639"/>
      <c r="AN859" s="639"/>
      <c r="AO859" s="639"/>
      <c r="AP859" s="639"/>
      <c r="AQ859" s="639"/>
      <c r="AR859" s="639"/>
      <c r="AS859" s="639"/>
      <c r="AT859" s="639"/>
      <c r="AU859" s="639"/>
      <c r="AV859" s="639"/>
    </row>
    <row r="860" spans="1:48" ht="24.75" customHeight="1">
      <c r="A860" s="359"/>
      <c r="B860" s="359"/>
      <c r="C860" s="359"/>
      <c r="D860" s="359"/>
      <c r="E860" s="359"/>
      <c r="F860" s="359"/>
      <c r="G860" s="359"/>
      <c r="H860" s="24"/>
      <c r="I860" s="98"/>
      <c r="J860" s="24"/>
      <c r="K860" s="24"/>
      <c r="L860" s="24"/>
      <c r="M860" s="24"/>
      <c r="N860" s="24"/>
      <c r="O860" s="24"/>
      <c r="P860" s="24"/>
      <c r="Q860" s="24"/>
      <c r="R860" s="24"/>
      <c r="S860" s="24"/>
      <c r="T860" s="24"/>
      <c r="U860" s="24"/>
      <c r="V860" s="24"/>
      <c r="W860" s="24"/>
      <c r="X860" s="24"/>
      <c r="Y860" s="24"/>
      <c r="Z860" s="24"/>
      <c r="AA860" s="24"/>
      <c r="AB860" s="24"/>
      <c r="AC860" s="24"/>
      <c r="AD860" s="639"/>
      <c r="AE860" s="639"/>
      <c r="AF860" s="639"/>
      <c r="AG860" s="639"/>
      <c r="AH860" s="639"/>
      <c r="AI860" s="639"/>
      <c r="AJ860" s="639"/>
      <c r="AK860" s="639"/>
      <c r="AL860" s="639"/>
      <c r="AM860" s="639"/>
      <c r="AN860" s="639"/>
      <c r="AO860" s="639"/>
      <c r="AP860" s="639"/>
      <c r="AQ860" s="639"/>
      <c r="AR860" s="639"/>
      <c r="AS860" s="639"/>
      <c r="AT860" s="639"/>
      <c r="AU860" s="639"/>
      <c r="AV860" s="639"/>
    </row>
    <row r="861" spans="1:48" ht="24.75" customHeight="1">
      <c r="A861" s="359"/>
      <c r="B861" s="359"/>
      <c r="C861" s="359"/>
      <c r="D861" s="359"/>
      <c r="E861" s="359"/>
      <c r="F861" s="359"/>
      <c r="G861" s="359"/>
      <c r="H861" s="24"/>
      <c r="I861" s="98"/>
      <c r="J861" s="24"/>
      <c r="K861" s="24"/>
      <c r="L861" s="24"/>
      <c r="M861" s="24"/>
      <c r="N861" s="24"/>
      <c r="O861" s="24"/>
      <c r="P861" s="24"/>
      <c r="Q861" s="24"/>
      <c r="R861" s="24"/>
      <c r="S861" s="24"/>
      <c r="T861" s="24"/>
      <c r="U861" s="24"/>
      <c r="V861" s="24"/>
      <c r="W861" s="24"/>
      <c r="X861" s="24"/>
      <c r="Y861" s="24"/>
      <c r="Z861" s="24"/>
      <c r="AA861" s="24"/>
      <c r="AB861" s="24"/>
      <c r="AC861" s="24"/>
      <c r="AD861" s="639"/>
      <c r="AE861" s="639"/>
      <c r="AF861" s="639"/>
      <c r="AG861" s="639"/>
      <c r="AH861" s="639"/>
      <c r="AI861" s="639"/>
      <c r="AJ861" s="639"/>
      <c r="AK861" s="639"/>
      <c r="AL861" s="639"/>
      <c r="AM861" s="639"/>
      <c r="AN861" s="639"/>
      <c r="AO861" s="639"/>
      <c r="AP861" s="639"/>
      <c r="AQ861" s="639"/>
      <c r="AR861" s="639"/>
      <c r="AS861" s="639"/>
      <c r="AT861" s="639"/>
      <c r="AU861" s="639"/>
      <c r="AV861" s="639"/>
    </row>
    <row r="862" spans="1:48" ht="24.75" customHeight="1">
      <c r="A862" s="359"/>
      <c r="B862" s="359"/>
      <c r="C862" s="359"/>
      <c r="D862" s="359"/>
      <c r="E862" s="359"/>
      <c r="F862" s="359"/>
      <c r="G862" s="359"/>
      <c r="H862" s="24"/>
      <c r="I862" s="98"/>
      <c r="J862" s="24"/>
      <c r="K862" s="24"/>
      <c r="L862" s="24"/>
      <c r="M862" s="24"/>
      <c r="N862" s="24"/>
      <c r="O862" s="24"/>
      <c r="P862" s="24"/>
      <c r="Q862" s="24"/>
      <c r="R862" s="24"/>
      <c r="S862" s="24"/>
      <c r="T862" s="24"/>
      <c r="U862" s="24"/>
      <c r="V862" s="24"/>
      <c r="W862" s="24"/>
      <c r="X862" s="24"/>
      <c r="Y862" s="24"/>
      <c r="Z862" s="24"/>
      <c r="AA862" s="24"/>
      <c r="AB862" s="24"/>
      <c r="AC862" s="24"/>
      <c r="AD862" s="639"/>
      <c r="AE862" s="639"/>
      <c r="AF862" s="639"/>
      <c r="AG862" s="639"/>
      <c r="AH862" s="639"/>
      <c r="AI862" s="639"/>
      <c r="AJ862" s="639"/>
      <c r="AK862" s="639"/>
      <c r="AL862" s="639"/>
      <c r="AM862" s="639"/>
      <c r="AN862" s="639"/>
      <c r="AO862" s="639"/>
      <c r="AP862" s="639"/>
      <c r="AQ862" s="639"/>
      <c r="AR862" s="639"/>
      <c r="AS862" s="639"/>
      <c r="AT862" s="639"/>
      <c r="AU862" s="639"/>
      <c r="AV862" s="639"/>
    </row>
    <row r="863" spans="1:48" ht="24.75" customHeight="1">
      <c r="A863" s="359"/>
      <c r="B863" s="359"/>
      <c r="C863" s="359"/>
      <c r="D863" s="359"/>
      <c r="E863" s="359"/>
      <c r="F863" s="359"/>
      <c r="G863" s="359"/>
      <c r="H863" s="24"/>
      <c r="I863" s="98"/>
      <c r="J863" s="24"/>
      <c r="K863" s="24"/>
      <c r="L863" s="24"/>
      <c r="M863" s="24"/>
      <c r="N863" s="24"/>
      <c r="O863" s="24"/>
      <c r="P863" s="24"/>
      <c r="Q863" s="24"/>
      <c r="R863" s="24"/>
      <c r="S863" s="24"/>
      <c r="T863" s="24"/>
      <c r="U863" s="24"/>
      <c r="V863" s="24"/>
      <c r="W863" s="24"/>
      <c r="X863" s="24"/>
      <c r="Y863" s="24"/>
      <c r="Z863" s="24"/>
      <c r="AA863" s="24"/>
      <c r="AB863" s="24"/>
      <c r="AC863" s="24"/>
      <c r="AD863" s="639"/>
      <c r="AE863" s="639"/>
      <c r="AF863" s="639"/>
      <c r="AG863" s="639"/>
      <c r="AH863" s="639"/>
      <c r="AI863" s="639"/>
      <c r="AJ863" s="639"/>
      <c r="AK863" s="639"/>
      <c r="AL863" s="639"/>
      <c r="AM863" s="639"/>
      <c r="AN863" s="639"/>
      <c r="AO863" s="639"/>
      <c r="AP863" s="639"/>
      <c r="AQ863" s="639"/>
      <c r="AR863" s="639"/>
      <c r="AS863" s="639"/>
      <c r="AT863" s="639"/>
      <c r="AU863" s="639"/>
      <c r="AV863" s="639"/>
    </row>
    <row r="864" spans="1:48" ht="24.75" customHeight="1">
      <c r="A864" s="359"/>
      <c r="B864" s="359"/>
      <c r="C864" s="359"/>
      <c r="D864" s="359"/>
      <c r="E864" s="359"/>
      <c r="F864" s="359"/>
      <c r="G864" s="359"/>
      <c r="H864" s="24"/>
      <c r="I864" s="98"/>
      <c r="J864" s="24"/>
      <c r="K864" s="24"/>
      <c r="L864" s="24"/>
      <c r="M864" s="24"/>
      <c r="N864" s="24"/>
      <c r="O864" s="24"/>
      <c r="P864" s="24"/>
      <c r="Q864" s="24"/>
      <c r="R864" s="24"/>
      <c r="S864" s="24"/>
      <c r="T864" s="24"/>
      <c r="U864" s="24"/>
      <c r="V864" s="24"/>
      <c r="W864" s="24"/>
      <c r="X864" s="24"/>
      <c r="Y864" s="24"/>
      <c r="Z864" s="24"/>
      <c r="AA864" s="24"/>
      <c r="AB864" s="24"/>
      <c r="AC864" s="24"/>
      <c r="AD864" s="639"/>
      <c r="AE864" s="639"/>
      <c r="AF864" s="639"/>
      <c r="AG864" s="639"/>
      <c r="AH864" s="639"/>
      <c r="AI864" s="639"/>
      <c r="AJ864" s="639"/>
      <c r="AK864" s="639"/>
      <c r="AL864" s="639"/>
      <c r="AM864" s="639"/>
      <c r="AN864" s="639"/>
      <c r="AO864" s="639"/>
      <c r="AP864" s="639"/>
      <c r="AQ864" s="639"/>
      <c r="AR864" s="639"/>
      <c r="AS864" s="639"/>
      <c r="AT864" s="639"/>
      <c r="AU864" s="639"/>
      <c r="AV864" s="639"/>
    </row>
    <row r="865" spans="1:48" ht="24.75" customHeight="1">
      <c r="A865" s="359"/>
      <c r="B865" s="359"/>
      <c r="C865" s="359"/>
      <c r="D865" s="359"/>
      <c r="E865" s="359"/>
      <c r="F865" s="359"/>
      <c r="G865" s="359"/>
      <c r="H865" s="24"/>
      <c r="I865" s="98"/>
      <c r="J865" s="24"/>
      <c r="K865" s="24"/>
      <c r="L865" s="24"/>
      <c r="M865" s="24"/>
      <c r="N865" s="24"/>
      <c r="O865" s="24"/>
      <c r="P865" s="24"/>
      <c r="Q865" s="24"/>
      <c r="R865" s="24"/>
      <c r="S865" s="24"/>
      <c r="T865" s="24"/>
      <c r="U865" s="24"/>
      <c r="V865" s="24"/>
      <c r="W865" s="24"/>
      <c r="X865" s="24"/>
      <c r="Y865" s="24"/>
      <c r="Z865" s="24"/>
      <c r="AA865" s="24"/>
      <c r="AB865" s="24"/>
      <c r="AC865" s="24"/>
      <c r="AD865" s="639"/>
      <c r="AE865" s="639"/>
      <c r="AF865" s="639"/>
      <c r="AG865" s="639"/>
      <c r="AH865" s="639"/>
      <c r="AI865" s="639"/>
      <c r="AJ865" s="639"/>
      <c r="AK865" s="639"/>
      <c r="AL865" s="639"/>
      <c r="AM865" s="639"/>
      <c r="AN865" s="639"/>
      <c r="AO865" s="639"/>
      <c r="AP865" s="639"/>
      <c r="AQ865" s="639"/>
      <c r="AR865" s="639"/>
      <c r="AS865" s="639"/>
      <c r="AT865" s="639"/>
      <c r="AU865" s="639"/>
      <c r="AV865" s="639"/>
    </row>
    <row r="866" spans="1:48" ht="24.75" customHeight="1">
      <c r="A866" s="359"/>
      <c r="B866" s="359"/>
      <c r="C866" s="359"/>
      <c r="D866" s="359"/>
      <c r="E866" s="359"/>
      <c r="F866" s="359"/>
      <c r="G866" s="359"/>
      <c r="H866" s="24"/>
      <c r="I866" s="98"/>
      <c r="J866" s="24"/>
      <c r="K866" s="24"/>
      <c r="L866" s="24"/>
      <c r="M866" s="24"/>
      <c r="N866" s="24"/>
      <c r="O866" s="24"/>
      <c r="P866" s="24"/>
      <c r="Q866" s="24"/>
      <c r="R866" s="24"/>
      <c r="S866" s="24"/>
      <c r="T866" s="24"/>
      <c r="U866" s="24"/>
      <c r="V866" s="24"/>
      <c r="W866" s="24"/>
      <c r="X866" s="24"/>
      <c r="Y866" s="24"/>
      <c r="Z866" s="24"/>
      <c r="AA866" s="24"/>
      <c r="AB866" s="24"/>
      <c r="AC866" s="24"/>
      <c r="AD866" s="639"/>
      <c r="AE866" s="639"/>
      <c r="AF866" s="639"/>
      <c r="AG866" s="639"/>
      <c r="AH866" s="639"/>
      <c r="AI866" s="639"/>
      <c r="AJ866" s="639"/>
      <c r="AK866" s="639"/>
      <c r="AL866" s="639"/>
      <c r="AM866" s="639"/>
      <c r="AN866" s="639"/>
      <c r="AO866" s="639"/>
      <c r="AP866" s="639"/>
      <c r="AQ866" s="639"/>
      <c r="AR866" s="639"/>
      <c r="AS866" s="639"/>
      <c r="AT866" s="639"/>
      <c r="AU866" s="639"/>
      <c r="AV866" s="639"/>
    </row>
    <row r="867" spans="1:48" ht="24.75" customHeight="1">
      <c r="A867" s="359"/>
      <c r="B867" s="359"/>
      <c r="C867" s="359"/>
      <c r="D867" s="359"/>
      <c r="E867" s="359"/>
      <c r="F867" s="359"/>
      <c r="G867" s="359"/>
      <c r="H867" s="24"/>
      <c r="I867" s="98"/>
      <c r="J867" s="24"/>
      <c r="K867" s="24"/>
      <c r="L867" s="24"/>
      <c r="M867" s="24"/>
      <c r="N867" s="24"/>
      <c r="O867" s="24"/>
      <c r="P867" s="24"/>
      <c r="Q867" s="24"/>
      <c r="R867" s="24"/>
      <c r="S867" s="24"/>
      <c r="T867" s="24"/>
      <c r="U867" s="24"/>
      <c r="V867" s="24"/>
      <c r="W867" s="24"/>
      <c r="X867" s="24"/>
      <c r="Y867" s="24"/>
      <c r="Z867" s="24"/>
      <c r="AA867" s="24"/>
      <c r="AB867" s="24"/>
      <c r="AC867" s="24"/>
      <c r="AD867" s="639"/>
      <c r="AE867" s="639"/>
      <c r="AF867" s="639"/>
      <c r="AG867" s="639"/>
      <c r="AH867" s="639"/>
      <c r="AI867" s="639"/>
      <c r="AJ867" s="639"/>
      <c r="AK867" s="639"/>
      <c r="AL867" s="639"/>
      <c r="AM867" s="639"/>
      <c r="AN867" s="639"/>
      <c r="AO867" s="639"/>
      <c r="AP867" s="639"/>
      <c r="AQ867" s="639"/>
      <c r="AR867" s="639"/>
      <c r="AS867" s="639"/>
      <c r="AT867" s="639"/>
      <c r="AU867" s="639"/>
      <c r="AV867" s="639"/>
    </row>
    <row r="868" spans="1:48" ht="24.75" customHeight="1">
      <c r="A868" s="359"/>
      <c r="B868" s="359"/>
      <c r="C868" s="359"/>
      <c r="D868" s="359"/>
      <c r="E868" s="359"/>
      <c r="F868" s="359"/>
      <c r="G868" s="359"/>
      <c r="H868" s="24"/>
      <c r="I868" s="98"/>
      <c r="J868" s="24"/>
      <c r="K868" s="24"/>
      <c r="L868" s="24"/>
      <c r="M868" s="24"/>
      <c r="N868" s="24"/>
      <c r="O868" s="24"/>
      <c r="P868" s="24"/>
      <c r="Q868" s="24"/>
      <c r="R868" s="24"/>
      <c r="S868" s="24"/>
      <c r="T868" s="24"/>
      <c r="U868" s="24"/>
      <c r="V868" s="24"/>
      <c r="W868" s="24"/>
      <c r="X868" s="24"/>
      <c r="Y868" s="24"/>
      <c r="Z868" s="24"/>
      <c r="AA868" s="24"/>
      <c r="AB868" s="24"/>
      <c r="AC868" s="24"/>
      <c r="AD868" s="639"/>
      <c r="AE868" s="639"/>
      <c r="AF868" s="639"/>
      <c r="AG868" s="639"/>
      <c r="AH868" s="639"/>
      <c r="AI868" s="639"/>
      <c r="AJ868" s="639"/>
      <c r="AK868" s="639"/>
      <c r="AL868" s="639"/>
      <c r="AM868" s="639"/>
      <c r="AN868" s="639"/>
      <c r="AO868" s="639"/>
      <c r="AP868" s="639"/>
      <c r="AQ868" s="639"/>
      <c r="AR868" s="639"/>
      <c r="AS868" s="639"/>
      <c r="AT868" s="639"/>
      <c r="AU868" s="639"/>
      <c r="AV868" s="639"/>
    </row>
    <row r="869" spans="1:48" ht="24.75" customHeight="1">
      <c r="A869" s="359"/>
      <c r="B869" s="359"/>
      <c r="C869" s="359"/>
      <c r="D869" s="359"/>
      <c r="E869" s="359"/>
      <c r="F869" s="359"/>
      <c r="G869" s="359"/>
      <c r="H869" s="24"/>
      <c r="I869" s="98"/>
      <c r="J869" s="24"/>
      <c r="K869" s="24"/>
      <c r="L869" s="24"/>
      <c r="M869" s="24"/>
      <c r="N869" s="24"/>
      <c r="O869" s="24"/>
      <c r="P869" s="24"/>
      <c r="Q869" s="24"/>
      <c r="R869" s="24"/>
      <c r="S869" s="24"/>
      <c r="T869" s="24"/>
      <c r="U869" s="24"/>
      <c r="V869" s="24"/>
      <c r="W869" s="24"/>
      <c r="X869" s="24"/>
      <c r="Y869" s="24"/>
      <c r="Z869" s="24"/>
      <c r="AA869" s="24"/>
      <c r="AB869" s="24"/>
      <c r="AC869" s="24"/>
      <c r="AD869" s="639"/>
      <c r="AE869" s="639"/>
      <c r="AF869" s="639"/>
      <c r="AG869" s="639"/>
      <c r="AH869" s="639"/>
      <c r="AI869" s="639"/>
      <c r="AJ869" s="639"/>
      <c r="AK869" s="639"/>
      <c r="AL869" s="639"/>
      <c r="AM869" s="639"/>
      <c r="AN869" s="639"/>
      <c r="AO869" s="639"/>
      <c r="AP869" s="639"/>
      <c r="AQ869" s="639"/>
      <c r="AR869" s="639"/>
      <c r="AS869" s="639"/>
      <c r="AT869" s="639"/>
      <c r="AU869" s="639"/>
      <c r="AV869" s="639"/>
    </row>
    <row r="870" spans="1:48" ht="24.75" customHeight="1">
      <c r="A870" s="359"/>
      <c r="B870" s="359"/>
      <c r="C870" s="359"/>
      <c r="D870" s="359"/>
      <c r="E870" s="359"/>
      <c r="F870" s="359"/>
      <c r="G870" s="359"/>
      <c r="H870" s="24"/>
      <c r="I870" s="98"/>
      <c r="J870" s="24"/>
      <c r="K870" s="24"/>
      <c r="L870" s="24"/>
      <c r="M870" s="24"/>
      <c r="N870" s="24"/>
      <c r="O870" s="24"/>
      <c r="P870" s="24"/>
      <c r="Q870" s="24"/>
      <c r="R870" s="24"/>
      <c r="S870" s="24"/>
      <c r="T870" s="24"/>
      <c r="U870" s="24"/>
      <c r="V870" s="24"/>
      <c r="W870" s="24"/>
      <c r="X870" s="24"/>
      <c r="Y870" s="24"/>
      <c r="Z870" s="24"/>
      <c r="AA870" s="24"/>
      <c r="AB870" s="24"/>
      <c r="AC870" s="24"/>
      <c r="AD870" s="639"/>
      <c r="AE870" s="639"/>
      <c r="AF870" s="639"/>
      <c r="AG870" s="639"/>
      <c r="AH870" s="639"/>
      <c r="AI870" s="639"/>
      <c r="AJ870" s="639"/>
      <c r="AK870" s="639"/>
      <c r="AL870" s="639"/>
      <c r="AM870" s="639"/>
      <c r="AN870" s="639"/>
      <c r="AO870" s="639"/>
      <c r="AP870" s="639"/>
      <c r="AQ870" s="639"/>
      <c r="AR870" s="639"/>
      <c r="AS870" s="639"/>
      <c r="AT870" s="639"/>
      <c r="AU870" s="639"/>
      <c r="AV870" s="639"/>
    </row>
    <row r="871" spans="1:48" ht="24.75" customHeight="1">
      <c r="A871" s="359"/>
      <c r="B871" s="359"/>
      <c r="C871" s="359"/>
      <c r="D871" s="359"/>
      <c r="E871" s="359"/>
      <c r="F871" s="359"/>
      <c r="G871" s="359"/>
      <c r="H871" s="24"/>
      <c r="I871" s="98"/>
      <c r="J871" s="24"/>
      <c r="K871" s="24"/>
      <c r="L871" s="24"/>
      <c r="M871" s="24"/>
      <c r="N871" s="24"/>
      <c r="O871" s="24"/>
      <c r="P871" s="24"/>
      <c r="Q871" s="24"/>
      <c r="R871" s="24"/>
      <c r="S871" s="24"/>
      <c r="T871" s="24"/>
      <c r="U871" s="24"/>
      <c r="V871" s="24"/>
      <c r="W871" s="24"/>
      <c r="X871" s="24"/>
      <c r="Y871" s="24"/>
      <c r="Z871" s="24"/>
      <c r="AA871" s="24"/>
      <c r="AB871" s="24"/>
      <c r="AC871" s="24"/>
      <c r="AD871" s="639"/>
      <c r="AE871" s="639"/>
      <c r="AF871" s="639"/>
      <c r="AG871" s="639"/>
      <c r="AH871" s="639"/>
      <c r="AI871" s="639"/>
      <c r="AJ871" s="639"/>
      <c r="AK871" s="639"/>
      <c r="AL871" s="639"/>
      <c r="AM871" s="639"/>
      <c r="AN871" s="639"/>
      <c r="AO871" s="639"/>
      <c r="AP871" s="639"/>
      <c r="AQ871" s="639"/>
      <c r="AR871" s="639"/>
      <c r="AS871" s="639"/>
      <c r="AT871" s="639"/>
      <c r="AU871" s="639"/>
      <c r="AV871" s="639"/>
    </row>
    <row r="872" spans="1:48" ht="24.75" customHeight="1">
      <c r="A872" s="359"/>
      <c r="B872" s="359"/>
      <c r="C872" s="359"/>
      <c r="D872" s="359"/>
      <c r="E872" s="359"/>
      <c r="F872" s="359"/>
      <c r="G872" s="359"/>
      <c r="H872" s="24"/>
      <c r="I872" s="98"/>
      <c r="J872" s="24"/>
      <c r="K872" s="24"/>
      <c r="L872" s="24"/>
      <c r="M872" s="24"/>
      <c r="N872" s="24"/>
      <c r="O872" s="24"/>
      <c r="P872" s="24"/>
      <c r="Q872" s="24"/>
      <c r="R872" s="24"/>
      <c r="S872" s="24"/>
      <c r="T872" s="24"/>
      <c r="U872" s="24"/>
      <c r="V872" s="24"/>
      <c r="W872" s="24"/>
      <c r="X872" s="24"/>
      <c r="Y872" s="24"/>
      <c r="Z872" s="24"/>
      <c r="AA872" s="24"/>
      <c r="AB872" s="24"/>
      <c r="AC872" s="24"/>
      <c r="AD872" s="639"/>
      <c r="AE872" s="639"/>
      <c r="AF872" s="639"/>
      <c r="AG872" s="639"/>
      <c r="AH872" s="639"/>
      <c r="AI872" s="639"/>
      <c r="AJ872" s="639"/>
      <c r="AK872" s="639"/>
      <c r="AL872" s="639"/>
      <c r="AM872" s="639"/>
      <c r="AN872" s="639"/>
      <c r="AO872" s="639"/>
      <c r="AP872" s="639"/>
      <c r="AQ872" s="639"/>
      <c r="AR872" s="639"/>
      <c r="AS872" s="639"/>
      <c r="AT872" s="639"/>
      <c r="AU872" s="639"/>
      <c r="AV872" s="639"/>
    </row>
    <row r="873" spans="1:48" ht="24.75" customHeight="1">
      <c r="A873" s="359"/>
      <c r="B873" s="359"/>
      <c r="C873" s="359"/>
      <c r="D873" s="359"/>
      <c r="E873" s="359"/>
      <c r="F873" s="359"/>
      <c r="G873" s="359"/>
      <c r="H873" s="24"/>
      <c r="I873" s="98"/>
      <c r="J873" s="24"/>
      <c r="K873" s="24"/>
      <c r="L873" s="24"/>
      <c r="M873" s="24"/>
      <c r="N873" s="24"/>
      <c r="O873" s="24"/>
      <c r="P873" s="24"/>
      <c r="Q873" s="24"/>
      <c r="R873" s="24"/>
      <c r="S873" s="24"/>
      <c r="T873" s="24"/>
      <c r="U873" s="24"/>
      <c r="V873" s="24"/>
      <c r="W873" s="24"/>
      <c r="X873" s="24"/>
      <c r="Y873" s="24"/>
      <c r="Z873" s="24"/>
      <c r="AA873" s="24"/>
      <c r="AB873" s="24"/>
      <c r="AC873" s="24"/>
      <c r="AD873" s="639"/>
      <c r="AE873" s="639"/>
      <c r="AF873" s="639"/>
      <c r="AG873" s="639"/>
      <c r="AH873" s="639"/>
      <c r="AI873" s="639"/>
      <c r="AJ873" s="639"/>
      <c r="AK873" s="639"/>
      <c r="AL873" s="639"/>
      <c r="AM873" s="639"/>
      <c r="AN873" s="639"/>
      <c r="AO873" s="639"/>
      <c r="AP873" s="639"/>
      <c r="AQ873" s="639"/>
      <c r="AR873" s="639"/>
      <c r="AS873" s="639"/>
      <c r="AT873" s="639"/>
      <c r="AU873" s="639"/>
      <c r="AV873" s="639"/>
    </row>
    <row r="874" spans="1:48" ht="24.75" customHeight="1">
      <c r="A874" s="359"/>
      <c r="B874" s="359"/>
      <c r="C874" s="359"/>
      <c r="D874" s="359"/>
      <c r="E874" s="359"/>
      <c r="F874" s="359"/>
      <c r="G874" s="359"/>
      <c r="H874" s="24"/>
      <c r="I874" s="98"/>
      <c r="J874" s="24"/>
      <c r="K874" s="24"/>
      <c r="L874" s="24"/>
      <c r="M874" s="24"/>
      <c r="N874" s="24"/>
      <c r="O874" s="24"/>
      <c r="P874" s="24"/>
      <c r="Q874" s="24"/>
      <c r="R874" s="24"/>
      <c r="S874" s="24"/>
      <c r="T874" s="24"/>
      <c r="U874" s="24"/>
      <c r="V874" s="24"/>
      <c r="W874" s="24"/>
      <c r="X874" s="24"/>
      <c r="Y874" s="24"/>
      <c r="Z874" s="24"/>
      <c r="AA874" s="24"/>
      <c r="AB874" s="24"/>
      <c r="AC874" s="24"/>
      <c r="AD874" s="639"/>
      <c r="AE874" s="639"/>
      <c r="AF874" s="639"/>
      <c r="AG874" s="639"/>
      <c r="AH874" s="639"/>
      <c r="AI874" s="639"/>
      <c r="AJ874" s="639"/>
      <c r="AK874" s="639"/>
      <c r="AL874" s="639"/>
      <c r="AM874" s="639"/>
      <c r="AN874" s="639"/>
      <c r="AO874" s="639"/>
      <c r="AP874" s="639"/>
      <c r="AQ874" s="639"/>
      <c r="AR874" s="639"/>
      <c r="AS874" s="639"/>
      <c r="AT874" s="639"/>
      <c r="AU874" s="639"/>
      <c r="AV874" s="639"/>
    </row>
    <row r="875" spans="1:48" ht="24.75" customHeight="1">
      <c r="A875" s="359"/>
      <c r="B875" s="359"/>
      <c r="C875" s="359"/>
      <c r="D875" s="359"/>
      <c r="E875" s="359"/>
      <c r="F875" s="359"/>
      <c r="G875" s="359"/>
      <c r="H875" s="24"/>
      <c r="I875" s="98"/>
      <c r="J875" s="24"/>
      <c r="K875" s="24"/>
      <c r="L875" s="24"/>
      <c r="M875" s="24"/>
      <c r="N875" s="24"/>
      <c r="O875" s="24"/>
      <c r="P875" s="24"/>
      <c r="Q875" s="24"/>
      <c r="R875" s="24"/>
      <c r="S875" s="24"/>
      <c r="T875" s="24"/>
      <c r="U875" s="24"/>
      <c r="V875" s="24"/>
      <c r="W875" s="24"/>
      <c r="X875" s="24"/>
      <c r="Y875" s="24"/>
      <c r="Z875" s="24"/>
      <c r="AA875" s="24"/>
      <c r="AB875" s="24"/>
      <c r="AC875" s="24"/>
      <c r="AD875" s="639"/>
      <c r="AE875" s="639"/>
      <c r="AF875" s="639"/>
      <c r="AG875" s="639"/>
      <c r="AH875" s="639"/>
      <c r="AI875" s="639"/>
      <c r="AJ875" s="639"/>
      <c r="AK875" s="639"/>
      <c r="AL875" s="639"/>
      <c r="AM875" s="639"/>
      <c r="AN875" s="639"/>
      <c r="AO875" s="639"/>
      <c r="AP875" s="639"/>
      <c r="AQ875" s="639"/>
      <c r="AR875" s="639"/>
      <c r="AS875" s="639"/>
      <c r="AT875" s="639"/>
      <c r="AU875" s="639"/>
      <c r="AV875" s="639"/>
    </row>
    <row r="876" spans="1:48" ht="24.75" customHeight="1">
      <c r="A876" s="359"/>
      <c r="B876" s="359"/>
      <c r="C876" s="359"/>
      <c r="D876" s="359"/>
      <c r="E876" s="359"/>
      <c r="F876" s="359"/>
      <c r="G876" s="359"/>
      <c r="H876" s="24"/>
      <c r="I876" s="98"/>
      <c r="J876" s="24"/>
      <c r="K876" s="24"/>
      <c r="L876" s="24"/>
      <c r="M876" s="24"/>
      <c r="N876" s="24"/>
      <c r="O876" s="24"/>
      <c r="P876" s="24"/>
      <c r="Q876" s="24"/>
      <c r="R876" s="24"/>
      <c r="S876" s="24"/>
      <c r="T876" s="24"/>
      <c r="U876" s="24"/>
      <c r="V876" s="24"/>
      <c r="W876" s="24"/>
      <c r="X876" s="24"/>
      <c r="Y876" s="24"/>
      <c r="Z876" s="24"/>
      <c r="AA876" s="24"/>
      <c r="AB876" s="24"/>
      <c r="AC876" s="24"/>
      <c r="AD876" s="639"/>
      <c r="AE876" s="639"/>
      <c r="AF876" s="639"/>
      <c r="AG876" s="639"/>
      <c r="AH876" s="639"/>
      <c r="AI876" s="639"/>
      <c r="AJ876" s="639"/>
      <c r="AK876" s="639"/>
      <c r="AL876" s="639"/>
      <c r="AM876" s="639"/>
      <c r="AN876" s="639"/>
      <c r="AO876" s="639"/>
      <c r="AP876" s="639"/>
      <c r="AQ876" s="639"/>
      <c r="AR876" s="639"/>
      <c r="AS876" s="639"/>
      <c r="AT876" s="639"/>
      <c r="AU876" s="639"/>
      <c r="AV876" s="639"/>
    </row>
    <row r="877" spans="1:48" ht="24.75" customHeight="1">
      <c r="A877" s="359"/>
      <c r="B877" s="359"/>
      <c r="C877" s="359"/>
      <c r="D877" s="359"/>
      <c r="E877" s="359"/>
      <c r="F877" s="359"/>
      <c r="G877" s="359"/>
      <c r="H877" s="24"/>
      <c r="I877" s="98"/>
      <c r="J877" s="24"/>
      <c r="K877" s="24"/>
      <c r="L877" s="24"/>
      <c r="M877" s="24"/>
      <c r="N877" s="24"/>
      <c r="O877" s="24"/>
      <c r="P877" s="24"/>
      <c r="Q877" s="24"/>
      <c r="R877" s="24"/>
      <c r="S877" s="24"/>
      <c r="T877" s="24"/>
      <c r="U877" s="24"/>
      <c r="V877" s="24"/>
      <c r="W877" s="24"/>
      <c r="X877" s="24"/>
      <c r="Y877" s="24"/>
      <c r="Z877" s="24"/>
      <c r="AA877" s="24"/>
      <c r="AB877" s="24"/>
      <c r="AC877" s="24"/>
      <c r="AD877" s="639"/>
      <c r="AE877" s="639"/>
      <c r="AF877" s="639"/>
      <c r="AG877" s="639"/>
      <c r="AH877" s="639"/>
      <c r="AI877" s="639"/>
      <c r="AJ877" s="639"/>
      <c r="AK877" s="639"/>
      <c r="AL877" s="639"/>
      <c r="AM877" s="639"/>
      <c r="AN877" s="639"/>
      <c r="AO877" s="639"/>
      <c r="AP877" s="639"/>
      <c r="AQ877" s="639"/>
      <c r="AR877" s="639"/>
      <c r="AS877" s="639"/>
      <c r="AT877" s="639"/>
      <c r="AU877" s="639"/>
      <c r="AV877" s="639"/>
    </row>
    <row r="878" spans="1:48" ht="24.75" customHeight="1">
      <c r="A878" s="359"/>
      <c r="B878" s="359"/>
      <c r="C878" s="359"/>
      <c r="D878" s="359"/>
      <c r="E878" s="359"/>
      <c r="F878" s="359"/>
      <c r="G878" s="359"/>
      <c r="H878" s="24"/>
      <c r="I878" s="98"/>
      <c r="J878" s="24"/>
      <c r="K878" s="24"/>
      <c r="L878" s="24"/>
      <c r="M878" s="24"/>
      <c r="N878" s="24"/>
      <c r="O878" s="24"/>
      <c r="P878" s="24"/>
      <c r="Q878" s="24"/>
      <c r="R878" s="24"/>
      <c r="S878" s="24"/>
      <c r="T878" s="24"/>
      <c r="U878" s="24"/>
      <c r="V878" s="24"/>
      <c r="W878" s="24"/>
      <c r="X878" s="24"/>
      <c r="Y878" s="24"/>
      <c r="Z878" s="24"/>
      <c r="AA878" s="24"/>
      <c r="AB878" s="24"/>
      <c r="AC878" s="24"/>
      <c r="AD878" s="639"/>
      <c r="AE878" s="639"/>
      <c r="AF878" s="639"/>
      <c r="AG878" s="639"/>
      <c r="AH878" s="639"/>
      <c r="AI878" s="639"/>
      <c r="AJ878" s="639"/>
      <c r="AK878" s="639"/>
      <c r="AL878" s="639"/>
      <c r="AM878" s="639"/>
      <c r="AN878" s="639"/>
      <c r="AO878" s="639"/>
      <c r="AP878" s="639"/>
      <c r="AQ878" s="639"/>
      <c r="AR878" s="639"/>
      <c r="AS878" s="639"/>
      <c r="AT878" s="639"/>
      <c r="AU878" s="639"/>
      <c r="AV878" s="639"/>
    </row>
    <row r="879" spans="1:48" ht="24.75" customHeight="1">
      <c r="A879" s="359"/>
      <c r="B879" s="359"/>
      <c r="C879" s="359"/>
      <c r="D879" s="359"/>
      <c r="E879" s="359"/>
      <c r="F879" s="359"/>
      <c r="G879" s="359"/>
      <c r="H879" s="24"/>
      <c r="I879" s="98"/>
      <c r="J879" s="24"/>
      <c r="K879" s="24"/>
      <c r="L879" s="24"/>
      <c r="M879" s="24"/>
      <c r="N879" s="24"/>
      <c r="O879" s="24"/>
      <c r="P879" s="24"/>
      <c r="Q879" s="24"/>
      <c r="R879" s="24"/>
      <c r="S879" s="24"/>
      <c r="T879" s="24"/>
      <c r="U879" s="24"/>
      <c r="V879" s="24"/>
      <c r="W879" s="24"/>
      <c r="X879" s="24"/>
      <c r="Y879" s="24"/>
      <c r="Z879" s="24"/>
      <c r="AA879" s="24"/>
      <c r="AB879" s="24"/>
      <c r="AC879" s="24"/>
      <c r="AD879" s="639"/>
      <c r="AE879" s="639"/>
      <c r="AF879" s="639"/>
      <c r="AG879" s="639"/>
      <c r="AH879" s="639"/>
      <c r="AI879" s="639"/>
      <c r="AJ879" s="639"/>
      <c r="AK879" s="639"/>
      <c r="AL879" s="639"/>
      <c r="AM879" s="639"/>
      <c r="AN879" s="639"/>
      <c r="AO879" s="639"/>
      <c r="AP879" s="639"/>
      <c r="AQ879" s="639"/>
      <c r="AR879" s="639"/>
      <c r="AS879" s="639"/>
      <c r="AT879" s="639"/>
      <c r="AU879" s="639"/>
      <c r="AV879" s="639"/>
    </row>
    <row r="880" spans="1:48" ht="24.75" customHeight="1">
      <c r="A880" s="359"/>
      <c r="B880" s="359"/>
      <c r="C880" s="359"/>
      <c r="D880" s="359"/>
      <c r="E880" s="359"/>
      <c r="F880" s="359"/>
      <c r="G880" s="359"/>
      <c r="H880" s="24"/>
      <c r="I880" s="98"/>
      <c r="J880" s="24"/>
      <c r="K880" s="24"/>
      <c r="L880" s="24"/>
      <c r="M880" s="24"/>
      <c r="N880" s="24"/>
      <c r="O880" s="24"/>
      <c r="P880" s="24"/>
      <c r="Q880" s="24"/>
      <c r="R880" s="24"/>
      <c r="S880" s="24"/>
      <c r="T880" s="24"/>
      <c r="U880" s="24"/>
      <c r="V880" s="24"/>
      <c r="W880" s="24"/>
      <c r="X880" s="24"/>
      <c r="Y880" s="24"/>
      <c r="Z880" s="24"/>
      <c r="AA880" s="24"/>
      <c r="AB880" s="24"/>
      <c r="AC880" s="24"/>
      <c r="AD880" s="639"/>
      <c r="AE880" s="639"/>
      <c r="AF880" s="639"/>
      <c r="AG880" s="639"/>
      <c r="AH880" s="639"/>
      <c r="AI880" s="639"/>
      <c r="AJ880" s="639"/>
      <c r="AK880" s="639"/>
      <c r="AL880" s="639"/>
      <c r="AM880" s="639"/>
      <c r="AN880" s="639"/>
      <c r="AO880" s="639"/>
      <c r="AP880" s="639"/>
      <c r="AQ880" s="639"/>
      <c r="AR880" s="639"/>
      <c r="AS880" s="639"/>
      <c r="AT880" s="639"/>
      <c r="AU880" s="639"/>
      <c r="AV880" s="639"/>
    </row>
    <row r="881" spans="1:48" ht="24.75" customHeight="1">
      <c r="A881" s="359"/>
      <c r="B881" s="359"/>
      <c r="C881" s="359"/>
      <c r="D881" s="359"/>
      <c r="E881" s="359"/>
      <c r="F881" s="359"/>
      <c r="G881" s="359"/>
      <c r="H881" s="24"/>
      <c r="I881" s="98"/>
      <c r="J881" s="24"/>
      <c r="K881" s="24"/>
      <c r="L881" s="24"/>
      <c r="M881" s="24"/>
      <c r="N881" s="24"/>
      <c r="O881" s="24"/>
      <c r="P881" s="24"/>
      <c r="Q881" s="24"/>
      <c r="R881" s="24"/>
      <c r="S881" s="24"/>
      <c r="T881" s="24"/>
      <c r="U881" s="24"/>
      <c r="V881" s="24"/>
      <c r="W881" s="24"/>
      <c r="X881" s="24"/>
      <c r="Y881" s="24"/>
      <c r="Z881" s="24"/>
      <c r="AA881" s="24"/>
      <c r="AB881" s="24"/>
      <c r="AC881" s="24"/>
      <c r="AD881" s="639"/>
      <c r="AE881" s="639"/>
      <c r="AF881" s="639"/>
      <c r="AG881" s="639"/>
      <c r="AH881" s="639"/>
      <c r="AI881" s="639"/>
      <c r="AJ881" s="639"/>
      <c r="AK881" s="639"/>
      <c r="AL881" s="639"/>
      <c r="AM881" s="639"/>
      <c r="AN881" s="639"/>
      <c r="AO881" s="639"/>
      <c r="AP881" s="639"/>
      <c r="AQ881" s="639"/>
      <c r="AR881" s="639"/>
      <c r="AS881" s="639"/>
      <c r="AT881" s="639"/>
      <c r="AU881" s="639"/>
      <c r="AV881" s="639"/>
    </row>
    <row r="882" spans="1:48" ht="24.75" customHeight="1">
      <c r="A882" s="359"/>
      <c r="B882" s="359"/>
      <c r="C882" s="359"/>
      <c r="D882" s="359"/>
      <c r="E882" s="359"/>
      <c r="F882" s="359"/>
      <c r="G882" s="359"/>
      <c r="H882" s="24"/>
      <c r="I882" s="98"/>
      <c r="J882" s="24"/>
      <c r="K882" s="24"/>
      <c r="L882" s="24"/>
      <c r="M882" s="24"/>
      <c r="N882" s="24"/>
      <c r="O882" s="24"/>
      <c r="P882" s="24"/>
      <c r="Q882" s="24"/>
      <c r="R882" s="24"/>
      <c r="S882" s="24"/>
      <c r="T882" s="24"/>
      <c r="U882" s="24"/>
      <c r="V882" s="24"/>
      <c r="W882" s="24"/>
      <c r="X882" s="24"/>
      <c r="Y882" s="24"/>
      <c r="Z882" s="24"/>
      <c r="AA882" s="24"/>
      <c r="AB882" s="24"/>
      <c r="AC882" s="24"/>
      <c r="AD882" s="639"/>
      <c r="AE882" s="639"/>
      <c r="AF882" s="639"/>
      <c r="AG882" s="639"/>
      <c r="AH882" s="639"/>
      <c r="AI882" s="639"/>
      <c r="AJ882" s="639"/>
      <c r="AK882" s="639"/>
      <c r="AL882" s="639"/>
      <c r="AM882" s="639"/>
      <c r="AN882" s="639"/>
      <c r="AO882" s="639"/>
      <c r="AP882" s="639"/>
      <c r="AQ882" s="639"/>
      <c r="AR882" s="639"/>
      <c r="AS882" s="639"/>
      <c r="AT882" s="639"/>
      <c r="AU882" s="639"/>
      <c r="AV882" s="639"/>
    </row>
    <row r="883" spans="1:48" ht="24.75" customHeight="1">
      <c r="A883" s="359"/>
      <c r="B883" s="359"/>
      <c r="C883" s="359"/>
      <c r="D883" s="359"/>
      <c r="E883" s="359"/>
      <c r="F883" s="359"/>
      <c r="G883" s="359"/>
      <c r="H883" s="24"/>
      <c r="I883" s="98"/>
      <c r="J883" s="24"/>
      <c r="K883" s="24"/>
      <c r="L883" s="24"/>
      <c r="M883" s="24"/>
      <c r="N883" s="24"/>
      <c r="O883" s="24"/>
      <c r="P883" s="24"/>
      <c r="Q883" s="24"/>
      <c r="R883" s="24"/>
      <c r="S883" s="24"/>
      <c r="T883" s="24"/>
      <c r="U883" s="24"/>
      <c r="V883" s="24"/>
      <c r="W883" s="24"/>
      <c r="X883" s="24"/>
      <c r="Y883" s="24"/>
      <c r="Z883" s="24"/>
      <c r="AA883" s="24"/>
      <c r="AB883" s="24"/>
      <c r="AC883" s="24"/>
      <c r="AD883" s="639"/>
      <c r="AE883" s="639"/>
      <c r="AF883" s="639"/>
      <c r="AG883" s="639"/>
      <c r="AH883" s="639"/>
      <c r="AI883" s="639"/>
      <c r="AJ883" s="639"/>
      <c r="AK883" s="639"/>
      <c r="AL883" s="639"/>
      <c r="AM883" s="639"/>
      <c r="AN883" s="639"/>
      <c r="AO883" s="639"/>
      <c r="AP883" s="639"/>
      <c r="AQ883" s="639"/>
      <c r="AR883" s="639"/>
      <c r="AS883" s="639"/>
      <c r="AT883" s="639"/>
      <c r="AU883" s="639"/>
      <c r="AV883" s="639"/>
    </row>
    <row r="884" spans="1:48" ht="24.75" customHeight="1">
      <c r="A884" s="359"/>
      <c r="B884" s="359"/>
      <c r="C884" s="359"/>
      <c r="D884" s="359"/>
      <c r="E884" s="359"/>
      <c r="F884" s="359"/>
      <c r="G884" s="359"/>
      <c r="H884" s="24"/>
      <c r="I884" s="98"/>
      <c r="J884" s="24"/>
      <c r="K884" s="24"/>
      <c r="L884" s="24"/>
      <c r="M884" s="24"/>
      <c r="N884" s="24"/>
      <c r="O884" s="24"/>
      <c r="P884" s="24"/>
      <c r="Q884" s="24"/>
      <c r="R884" s="24"/>
      <c r="S884" s="24"/>
      <c r="T884" s="24"/>
      <c r="U884" s="24"/>
      <c r="V884" s="24"/>
      <c r="W884" s="24"/>
      <c r="X884" s="24"/>
      <c r="Y884" s="24"/>
      <c r="Z884" s="24"/>
      <c r="AA884" s="24"/>
      <c r="AB884" s="24"/>
      <c r="AC884" s="24"/>
      <c r="AD884" s="639"/>
      <c r="AE884" s="639"/>
      <c r="AF884" s="639"/>
      <c r="AG884" s="639"/>
      <c r="AH884" s="639"/>
      <c r="AI884" s="639"/>
      <c r="AJ884" s="639"/>
      <c r="AK884" s="639"/>
      <c r="AL884" s="639"/>
      <c r="AM884" s="639"/>
      <c r="AN884" s="639"/>
      <c r="AO884" s="639"/>
      <c r="AP884" s="639"/>
      <c r="AQ884" s="639"/>
      <c r="AR884" s="639"/>
      <c r="AS884" s="639"/>
      <c r="AT884" s="639"/>
      <c r="AU884" s="639"/>
      <c r="AV884" s="639"/>
    </row>
    <row r="885" spans="1:48" ht="24.75" customHeight="1">
      <c r="A885" s="359"/>
      <c r="B885" s="359"/>
      <c r="C885" s="359"/>
      <c r="D885" s="359"/>
      <c r="E885" s="359"/>
      <c r="F885" s="359"/>
      <c r="G885" s="359"/>
      <c r="H885" s="24"/>
      <c r="I885" s="98"/>
      <c r="J885" s="24"/>
      <c r="K885" s="24"/>
      <c r="L885" s="24"/>
      <c r="M885" s="24"/>
      <c r="N885" s="24"/>
      <c r="O885" s="24"/>
      <c r="P885" s="24"/>
      <c r="Q885" s="24"/>
      <c r="R885" s="24"/>
      <c r="S885" s="24"/>
      <c r="T885" s="24"/>
      <c r="U885" s="24"/>
      <c r="V885" s="24"/>
      <c r="W885" s="24"/>
      <c r="X885" s="24"/>
      <c r="Y885" s="24"/>
      <c r="Z885" s="24"/>
      <c r="AA885" s="24"/>
      <c r="AB885" s="24"/>
      <c r="AC885" s="24"/>
      <c r="AD885" s="639"/>
      <c r="AE885" s="639"/>
      <c r="AF885" s="639"/>
      <c r="AG885" s="639"/>
      <c r="AH885" s="639"/>
      <c r="AI885" s="639"/>
      <c r="AJ885" s="639"/>
      <c r="AK885" s="639"/>
      <c r="AL885" s="639"/>
      <c r="AM885" s="639"/>
      <c r="AN885" s="639"/>
      <c r="AO885" s="639"/>
      <c r="AP885" s="639"/>
      <c r="AQ885" s="639"/>
      <c r="AR885" s="639"/>
      <c r="AS885" s="639"/>
      <c r="AT885" s="639"/>
      <c r="AU885" s="639"/>
      <c r="AV885" s="639"/>
    </row>
    <row r="886" spans="1:48" ht="24.75" customHeight="1">
      <c r="A886" s="359"/>
      <c r="B886" s="359"/>
      <c r="C886" s="359"/>
      <c r="D886" s="359"/>
      <c r="E886" s="359"/>
      <c r="F886" s="359"/>
      <c r="G886" s="359"/>
      <c r="H886" s="24"/>
      <c r="I886" s="98"/>
      <c r="J886" s="24"/>
      <c r="K886" s="24"/>
      <c r="L886" s="24"/>
      <c r="M886" s="24"/>
      <c r="N886" s="24"/>
      <c r="O886" s="24"/>
      <c r="P886" s="24"/>
      <c r="Q886" s="24"/>
      <c r="R886" s="24"/>
      <c r="S886" s="24"/>
      <c r="T886" s="24"/>
      <c r="U886" s="24"/>
      <c r="V886" s="24"/>
      <c r="W886" s="24"/>
      <c r="X886" s="24"/>
      <c r="Y886" s="24"/>
      <c r="Z886" s="24"/>
      <c r="AA886" s="24"/>
      <c r="AB886" s="24"/>
      <c r="AC886" s="24"/>
      <c r="AD886" s="639"/>
      <c r="AE886" s="639"/>
      <c r="AF886" s="639"/>
      <c r="AG886" s="639"/>
      <c r="AH886" s="639"/>
      <c r="AI886" s="639"/>
      <c r="AJ886" s="639"/>
      <c r="AK886" s="639"/>
      <c r="AL886" s="639"/>
      <c r="AM886" s="639"/>
      <c r="AN886" s="639"/>
      <c r="AO886" s="639"/>
      <c r="AP886" s="639"/>
      <c r="AQ886" s="639"/>
      <c r="AR886" s="639"/>
      <c r="AS886" s="639"/>
      <c r="AT886" s="639"/>
      <c r="AU886" s="639"/>
      <c r="AV886" s="639"/>
    </row>
    <row r="887" spans="1:48" ht="24.75" customHeight="1">
      <c r="A887" s="359"/>
      <c r="B887" s="359"/>
      <c r="C887" s="359"/>
      <c r="D887" s="359"/>
      <c r="E887" s="359"/>
      <c r="F887" s="359"/>
      <c r="G887" s="359"/>
      <c r="H887" s="24"/>
      <c r="I887" s="98"/>
      <c r="J887" s="24"/>
      <c r="K887" s="24"/>
      <c r="L887" s="24"/>
      <c r="M887" s="24"/>
      <c r="N887" s="24"/>
      <c r="O887" s="24"/>
      <c r="P887" s="24"/>
      <c r="Q887" s="24"/>
      <c r="R887" s="24"/>
      <c r="S887" s="24"/>
      <c r="T887" s="24"/>
      <c r="U887" s="24"/>
      <c r="V887" s="24"/>
      <c r="W887" s="24"/>
      <c r="X887" s="24"/>
      <c r="Y887" s="24"/>
      <c r="Z887" s="24"/>
      <c r="AA887" s="24"/>
      <c r="AB887" s="24"/>
      <c r="AC887" s="24"/>
      <c r="AD887" s="639"/>
      <c r="AE887" s="639"/>
      <c r="AF887" s="639"/>
      <c r="AG887" s="639"/>
      <c r="AH887" s="639"/>
      <c r="AI887" s="639"/>
      <c r="AJ887" s="639"/>
      <c r="AK887" s="639"/>
      <c r="AL887" s="639"/>
      <c r="AM887" s="639"/>
      <c r="AN887" s="639"/>
      <c r="AO887" s="639"/>
      <c r="AP887" s="639"/>
      <c r="AQ887" s="639"/>
      <c r="AR887" s="639"/>
      <c r="AS887" s="639"/>
      <c r="AT887" s="639"/>
      <c r="AU887" s="639"/>
      <c r="AV887" s="639"/>
    </row>
    <row r="888" spans="1:48" ht="24.75" customHeight="1">
      <c r="A888" s="359"/>
      <c r="B888" s="359"/>
      <c r="C888" s="359"/>
      <c r="D888" s="359"/>
      <c r="E888" s="359"/>
      <c r="F888" s="359"/>
      <c r="G888" s="359"/>
      <c r="H888" s="24"/>
      <c r="I888" s="98"/>
      <c r="J888" s="24"/>
      <c r="K888" s="24"/>
      <c r="L888" s="24"/>
      <c r="M888" s="24"/>
      <c r="N888" s="24"/>
      <c r="O888" s="24"/>
      <c r="P888" s="24"/>
      <c r="Q888" s="24"/>
      <c r="R888" s="24"/>
      <c r="S888" s="24"/>
      <c r="T888" s="24"/>
      <c r="U888" s="24"/>
      <c r="V888" s="24"/>
      <c r="W888" s="24"/>
      <c r="X888" s="24"/>
      <c r="Y888" s="24"/>
      <c r="Z888" s="24"/>
      <c r="AA888" s="24"/>
      <c r="AB888" s="24"/>
      <c r="AC888" s="24"/>
      <c r="AD888" s="639"/>
      <c r="AE888" s="639"/>
      <c r="AF888" s="639"/>
      <c r="AG888" s="639"/>
      <c r="AH888" s="639"/>
      <c r="AI888" s="639"/>
      <c r="AJ888" s="639"/>
      <c r="AK888" s="639"/>
      <c r="AL888" s="639"/>
      <c r="AM888" s="639"/>
      <c r="AN888" s="639"/>
      <c r="AO888" s="639"/>
      <c r="AP888" s="639"/>
      <c r="AQ888" s="639"/>
      <c r="AR888" s="639"/>
      <c r="AS888" s="639"/>
      <c r="AT888" s="639"/>
      <c r="AU888" s="639"/>
      <c r="AV888" s="639"/>
    </row>
    <row r="889" spans="1:48" ht="24.75" customHeight="1">
      <c r="A889" s="359"/>
      <c r="B889" s="359"/>
      <c r="C889" s="359"/>
      <c r="D889" s="359"/>
      <c r="E889" s="359"/>
      <c r="F889" s="359"/>
      <c r="G889" s="359"/>
      <c r="H889" s="24"/>
      <c r="I889" s="98"/>
      <c r="J889" s="24"/>
      <c r="K889" s="24"/>
      <c r="L889" s="24"/>
      <c r="M889" s="24"/>
      <c r="N889" s="24"/>
      <c r="O889" s="24"/>
      <c r="P889" s="24"/>
      <c r="Q889" s="24"/>
      <c r="R889" s="24"/>
      <c r="S889" s="24"/>
      <c r="T889" s="24"/>
      <c r="U889" s="24"/>
      <c r="V889" s="24"/>
      <c r="W889" s="24"/>
      <c r="X889" s="24"/>
      <c r="Y889" s="24"/>
      <c r="Z889" s="24"/>
      <c r="AA889" s="24"/>
      <c r="AB889" s="24"/>
      <c r="AC889" s="24"/>
      <c r="AD889" s="639"/>
      <c r="AE889" s="639"/>
      <c r="AF889" s="639"/>
      <c r="AG889" s="639"/>
      <c r="AH889" s="639"/>
      <c r="AI889" s="639"/>
      <c r="AJ889" s="639"/>
      <c r="AK889" s="639"/>
      <c r="AL889" s="639"/>
      <c r="AM889" s="639"/>
      <c r="AN889" s="639"/>
      <c r="AO889" s="639"/>
      <c r="AP889" s="639"/>
      <c r="AQ889" s="639"/>
      <c r="AR889" s="639"/>
      <c r="AS889" s="639"/>
      <c r="AT889" s="639"/>
      <c r="AU889" s="639"/>
      <c r="AV889" s="639"/>
    </row>
    <row r="890" spans="1:48" ht="24.75" customHeight="1">
      <c r="A890" s="359"/>
      <c r="B890" s="359"/>
      <c r="C890" s="359"/>
      <c r="D890" s="359"/>
      <c r="E890" s="359"/>
      <c r="F890" s="359"/>
      <c r="G890" s="359"/>
      <c r="H890" s="24"/>
      <c r="I890" s="98"/>
      <c r="J890" s="24"/>
      <c r="K890" s="24"/>
      <c r="L890" s="24"/>
      <c r="M890" s="24"/>
      <c r="N890" s="24"/>
      <c r="O890" s="24"/>
      <c r="P890" s="24"/>
      <c r="Q890" s="24"/>
      <c r="R890" s="24"/>
      <c r="S890" s="24"/>
      <c r="T890" s="24"/>
      <c r="U890" s="24"/>
      <c r="V890" s="24"/>
      <c r="W890" s="24"/>
      <c r="X890" s="24"/>
      <c r="Y890" s="24"/>
      <c r="Z890" s="24"/>
      <c r="AA890" s="24"/>
      <c r="AB890" s="24"/>
      <c r="AC890" s="24"/>
      <c r="AD890" s="639"/>
      <c r="AE890" s="639"/>
      <c r="AF890" s="639"/>
      <c r="AG890" s="639"/>
      <c r="AH890" s="639"/>
      <c r="AI890" s="639"/>
      <c r="AJ890" s="639"/>
      <c r="AK890" s="639"/>
      <c r="AL890" s="639"/>
      <c r="AM890" s="639"/>
      <c r="AN890" s="639"/>
      <c r="AO890" s="639"/>
      <c r="AP890" s="639"/>
      <c r="AQ890" s="639"/>
      <c r="AR890" s="639"/>
      <c r="AS890" s="639"/>
      <c r="AT890" s="639"/>
      <c r="AU890" s="639"/>
      <c r="AV890" s="639"/>
    </row>
    <row r="891" spans="1:48" ht="24.75" customHeight="1">
      <c r="A891" s="359"/>
      <c r="B891" s="359"/>
      <c r="C891" s="359"/>
      <c r="D891" s="359"/>
      <c r="E891" s="359"/>
      <c r="F891" s="359"/>
      <c r="G891" s="359"/>
      <c r="H891" s="24"/>
      <c r="I891" s="98"/>
      <c r="J891" s="24"/>
      <c r="K891" s="24"/>
      <c r="L891" s="24"/>
      <c r="M891" s="24"/>
      <c r="N891" s="24"/>
      <c r="O891" s="24"/>
      <c r="P891" s="24"/>
      <c r="Q891" s="24"/>
      <c r="R891" s="24"/>
      <c r="S891" s="24"/>
      <c r="T891" s="24"/>
      <c r="U891" s="24"/>
      <c r="V891" s="24"/>
      <c r="W891" s="24"/>
      <c r="X891" s="24"/>
      <c r="Y891" s="24"/>
      <c r="Z891" s="24"/>
      <c r="AA891" s="24"/>
      <c r="AB891" s="24"/>
      <c r="AC891" s="24"/>
      <c r="AD891" s="639"/>
      <c r="AE891" s="639"/>
      <c r="AF891" s="639"/>
      <c r="AG891" s="639"/>
      <c r="AH891" s="639"/>
      <c r="AI891" s="639"/>
      <c r="AJ891" s="639"/>
      <c r="AK891" s="639"/>
      <c r="AL891" s="639"/>
      <c r="AM891" s="639"/>
      <c r="AN891" s="639"/>
      <c r="AO891" s="639"/>
      <c r="AP891" s="639"/>
      <c r="AQ891" s="639"/>
      <c r="AR891" s="639"/>
      <c r="AS891" s="639"/>
      <c r="AT891" s="639"/>
      <c r="AU891" s="639"/>
      <c r="AV891" s="639"/>
    </row>
    <row r="892" spans="1:48" ht="24.75" customHeight="1">
      <c r="A892" s="359"/>
      <c r="B892" s="359"/>
      <c r="C892" s="359"/>
      <c r="D892" s="359"/>
      <c r="E892" s="359"/>
      <c r="F892" s="359"/>
      <c r="G892" s="359"/>
      <c r="H892" s="24"/>
      <c r="I892" s="98"/>
      <c r="J892" s="24"/>
      <c r="K892" s="24"/>
      <c r="L892" s="24"/>
      <c r="M892" s="24"/>
      <c r="N892" s="24"/>
      <c r="O892" s="24"/>
      <c r="P892" s="24"/>
      <c r="Q892" s="24"/>
      <c r="R892" s="24"/>
      <c r="S892" s="24"/>
      <c r="T892" s="24"/>
      <c r="U892" s="24"/>
      <c r="V892" s="24"/>
      <c r="W892" s="24"/>
      <c r="X892" s="24"/>
      <c r="Y892" s="24"/>
      <c r="Z892" s="24"/>
      <c r="AA892" s="24"/>
      <c r="AB892" s="24"/>
      <c r="AC892" s="24"/>
      <c r="AD892" s="639"/>
      <c r="AE892" s="639"/>
      <c r="AF892" s="639"/>
      <c r="AG892" s="639"/>
      <c r="AH892" s="639"/>
      <c r="AI892" s="639"/>
      <c r="AJ892" s="639"/>
      <c r="AK892" s="639"/>
      <c r="AL892" s="639"/>
      <c r="AM892" s="639"/>
      <c r="AN892" s="639"/>
      <c r="AO892" s="639"/>
      <c r="AP892" s="639"/>
      <c r="AQ892" s="639"/>
      <c r="AR892" s="639"/>
      <c r="AS892" s="639"/>
      <c r="AT892" s="639"/>
      <c r="AU892" s="639"/>
      <c r="AV892" s="639"/>
    </row>
    <row r="893" spans="1:48" ht="24.75" customHeight="1">
      <c r="A893" s="359"/>
      <c r="B893" s="359"/>
      <c r="C893" s="359"/>
      <c r="D893" s="359"/>
      <c r="E893" s="359"/>
      <c r="F893" s="359"/>
      <c r="G893" s="359"/>
      <c r="H893" s="24"/>
      <c r="I893" s="98"/>
      <c r="J893" s="24"/>
      <c r="K893" s="24"/>
      <c r="L893" s="24"/>
      <c r="M893" s="24"/>
      <c r="N893" s="24"/>
      <c r="O893" s="24"/>
      <c r="P893" s="24"/>
      <c r="Q893" s="24"/>
      <c r="R893" s="24"/>
      <c r="S893" s="24"/>
      <c r="T893" s="24"/>
      <c r="U893" s="24"/>
      <c r="V893" s="24"/>
      <c r="W893" s="24"/>
      <c r="X893" s="24"/>
      <c r="Y893" s="24"/>
      <c r="Z893" s="24"/>
      <c r="AA893" s="24"/>
      <c r="AB893" s="24"/>
      <c r="AC893" s="24"/>
      <c r="AD893" s="639"/>
      <c r="AE893" s="639"/>
      <c r="AF893" s="639"/>
      <c r="AG893" s="639"/>
      <c r="AH893" s="639"/>
      <c r="AI893" s="639"/>
      <c r="AJ893" s="639"/>
      <c r="AK893" s="639"/>
      <c r="AL893" s="639"/>
      <c r="AM893" s="639"/>
      <c r="AN893" s="639"/>
      <c r="AO893" s="639"/>
      <c r="AP893" s="639"/>
      <c r="AQ893" s="639"/>
      <c r="AR893" s="639"/>
      <c r="AS893" s="639"/>
      <c r="AT893" s="639"/>
      <c r="AU893" s="639"/>
      <c r="AV893" s="639"/>
    </row>
    <row r="894" spans="1:48" ht="24.75" customHeight="1">
      <c r="A894" s="359"/>
      <c r="B894" s="359"/>
      <c r="C894" s="359"/>
      <c r="D894" s="359"/>
      <c r="E894" s="359"/>
      <c r="F894" s="359"/>
      <c r="G894" s="359"/>
      <c r="H894" s="24"/>
      <c r="I894" s="98"/>
      <c r="J894" s="24"/>
      <c r="K894" s="24"/>
      <c r="L894" s="24"/>
      <c r="M894" s="24"/>
      <c r="N894" s="24"/>
      <c r="O894" s="24"/>
      <c r="P894" s="24"/>
      <c r="Q894" s="24"/>
      <c r="R894" s="24"/>
      <c r="S894" s="24"/>
      <c r="T894" s="24"/>
      <c r="U894" s="24"/>
      <c r="V894" s="24"/>
      <c r="W894" s="24"/>
      <c r="X894" s="24"/>
      <c r="Y894" s="24"/>
      <c r="Z894" s="24"/>
      <c r="AA894" s="24"/>
      <c r="AB894" s="24"/>
      <c r="AC894" s="24"/>
      <c r="AD894" s="639"/>
      <c r="AE894" s="639"/>
      <c r="AF894" s="639"/>
      <c r="AG894" s="639"/>
      <c r="AH894" s="639"/>
      <c r="AI894" s="639"/>
      <c r="AJ894" s="639"/>
      <c r="AK894" s="639"/>
      <c r="AL894" s="639"/>
      <c r="AM894" s="639"/>
      <c r="AN894" s="639"/>
      <c r="AO894" s="639"/>
      <c r="AP894" s="639"/>
      <c r="AQ894" s="639"/>
      <c r="AR894" s="639"/>
      <c r="AS894" s="639"/>
      <c r="AT894" s="639"/>
      <c r="AU894" s="639"/>
      <c r="AV894" s="639"/>
    </row>
    <row r="895" spans="1:48" ht="24.75" customHeight="1">
      <c r="A895" s="359"/>
      <c r="B895" s="359"/>
      <c r="C895" s="359"/>
      <c r="D895" s="359"/>
      <c r="E895" s="359"/>
      <c r="F895" s="359"/>
      <c r="G895" s="359"/>
      <c r="H895" s="24"/>
      <c r="I895" s="98"/>
      <c r="J895" s="24"/>
      <c r="K895" s="24"/>
      <c r="L895" s="24"/>
      <c r="M895" s="24"/>
      <c r="N895" s="24"/>
      <c r="O895" s="24"/>
      <c r="P895" s="24"/>
      <c r="Q895" s="24"/>
      <c r="R895" s="24"/>
      <c r="S895" s="24"/>
      <c r="T895" s="24"/>
      <c r="U895" s="24"/>
      <c r="V895" s="24"/>
      <c r="W895" s="24"/>
      <c r="X895" s="24"/>
      <c r="Y895" s="24"/>
      <c r="Z895" s="24"/>
      <c r="AA895" s="24"/>
      <c r="AB895" s="24"/>
      <c r="AC895" s="24"/>
      <c r="AD895" s="639"/>
      <c r="AE895" s="639"/>
      <c r="AF895" s="639"/>
      <c r="AG895" s="639"/>
      <c r="AH895" s="639"/>
      <c r="AI895" s="639"/>
      <c r="AJ895" s="639"/>
      <c r="AK895" s="639"/>
      <c r="AL895" s="639"/>
      <c r="AM895" s="639"/>
      <c r="AN895" s="639"/>
      <c r="AO895" s="639"/>
      <c r="AP895" s="639"/>
      <c r="AQ895" s="639"/>
      <c r="AR895" s="639"/>
      <c r="AS895" s="639"/>
      <c r="AT895" s="639"/>
      <c r="AU895" s="639"/>
      <c r="AV895" s="639"/>
    </row>
    <row r="896" spans="1:48" ht="24.75" customHeight="1">
      <c r="A896" s="359"/>
      <c r="B896" s="359"/>
      <c r="C896" s="359"/>
      <c r="D896" s="359"/>
      <c r="E896" s="359"/>
      <c r="F896" s="359"/>
      <c r="G896" s="359"/>
      <c r="H896" s="24"/>
      <c r="I896" s="98"/>
      <c r="J896" s="24"/>
      <c r="K896" s="24"/>
      <c r="L896" s="24"/>
      <c r="M896" s="24"/>
      <c r="N896" s="24"/>
      <c r="O896" s="24"/>
      <c r="P896" s="24"/>
      <c r="Q896" s="24"/>
      <c r="R896" s="24"/>
      <c r="S896" s="24"/>
      <c r="T896" s="24"/>
      <c r="U896" s="24"/>
      <c r="V896" s="24"/>
      <c r="W896" s="24"/>
      <c r="X896" s="24"/>
      <c r="Y896" s="24"/>
      <c r="Z896" s="24"/>
      <c r="AA896" s="24"/>
      <c r="AB896" s="24"/>
      <c r="AC896" s="24"/>
      <c r="AD896" s="639"/>
      <c r="AE896" s="639"/>
      <c r="AF896" s="639"/>
      <c r="AG896" s="639"/>
      <c r="AH896" s="639"/>
      <c r="AI896" s="639"/>
      <c r="AJ896" s="639"/>
      <c r="AK896" s="639"/>
      <c r="AL896" s="639"/>
      <c r="AM896" s="639"/>
      <c r="AN896" s="639"/>
      <c r="AO896" s="639"/>
      <c r="AP896" s="639"/>
      <c r="AQ896" s="639"/>
      <c r="AR896" s="639"/>
      <c r="AS896" s="639"/>
      <c r="AT896" s="639"/>
      <c r="AU896" s="639"/>
      <c r="AV896" s="639"/>
    </row>
    <row r="897" spans="1:48" ht="24.75" customHeight="1">
      <c r="A897" s="359"/>
      <c r="B897" s="359"/>
      <c r="C897" s="359"/>
      <c r="D897" s="359"/>
      <c r="E897" s="359"/>
      <c r="F897" s="359"/>
      <c r="G897" s="359"/>
      <c r="H897" s="24"/>
      <c r="I897" s="98"/>
      <c r="J897" s="24"/>
      <c r="K897" s="24"/>
      <c r="L897" s="24"/>
      <c r="M897" s="24"/>
      <c r="N897" s="24"/>
      <c r="O897" s="24"/>
      <c r="P897" s="24"/>
      <c r="Q897" s="24"/>
      <c r="R897" s="24"/>
      <c r="S897" s="24"/>
      <c r="T897" s="24"/>
      <c r="U897" s="24"/>
      <c r="V897" s="24"/>
      <c r="W897" s="24"/>
      <c r="X897" s="24"/>
      <c r="Y897" s="24"/>
      <c r="Z897" s="24"/>
      <c r="AA897" s="24"/>
      <c r="AB897" s="24"/>
      <c r="AC897" s="24"/>
      <c r="AD897" s="639"/>
      <c r="AE897" s="639"/>
      <c r="AF897" s="639"/>
      <c r="AG897" s="639"/>
      <c r="AH897" s="639"/>
      <c r="AI897" s="639"/>
      <c r="AJ897" s="639"/>
      <c r="AK897" s="639"/>
      <c r="AL897" s="639"/>
      <c r="AM897" s="639"/>
      <c r="AN897" s="639"/>
      <c r="AO897" s="639"/>
      <c r="AP897" s="639"/>
      <c r="AQ897" s="639"/>
      <c r="AR897" s="639"/>
      <c r="AS897" s="639"/>
      <c r="AT897" s="639"/>
      <c r="AU897" s="639"/>
      <c r="AV897" s="639"/>
    </row>
    <row r="898" spans="1:48" ht="24.75" customHeight="1">
      <c r="A898" s="359"/>
      <c r="B898" s="359"/>
      <c r="C898" s="359"/>
      <c r="D898" s="359"/>
      <c r="E898" s="359"/>
      <c r="F898" s="359"/>
      <c r="G898" s="359"/>
      <c r="H898" s="24"/>
      <c r="I898" s="98"/>
      <c r="J898" s="24"/>
      <c r="K898" s="24"/>
      <c r="L898" s="24"/>
      <c r="M898" s="24"/>
      <c r="N898" s="24"/>
      <c r="O898" s="24"/>
      <c r="P898" s="24"/>
      <c r="Q898" s="24"/>
      <c r="R898" s="24"/>
      <c r="S898" s="24"/>
      <c r="T898" s="24"/>
      <c r="U898" s="24"/>
      <c r="V898" s="24"/>
      <c r="W898" s="24"/>
      <c r="X898" s="24"/>
      <c r="Y898" s="24"/>
      <c r="Z898" s="24"/>
      <c r="AA898" s="24"/>
      <c r="AB898" s="24"/>
      <c r="AC898" s="24"/>
      <c r="AD898" s="639"/>
      <c r="AE898" s="639"/>
      <c r="AF898" s="639"/>
      <c r="AG898" s="639"/>
      <c r="AH898" s="639"/>
      <c r="AI898" s="639"/>
      <c r="AJ898" s="639"/>
      <c r="AK898" s="639"/>
      <c r="AL898" s="639"/>
      <c r="AM898" s="639"/>
      <c r="AN898" s="639"/>
      <c r="AO898" s="639"/>
      <c r="AP898" s="639"/>
      <c r="AQ898" s="639"/>
      <c r="AR898" s="639"/>
      <c r="AS898" s="639"/>
      <c r="AT898" s="639"/>
      <c r="AU898" s="639"/>
      <c r="AV898" s="639"/>
    </row>
    <row r="899" spans="1:48" ht="24.75" customHeight="1">
      <c r="A899" s="359"/>
      <c r="B899" s="359"/>
      <c r="C899" s="359"/>
      <c r="D899" s="359"/>
      <c r="E899" s="359"/>
      <c r="F899" s="359"/>
      <c r="G899" s="359"/>
      <c r="H899" s="24"/>
      <c r="I899" s="98"/>
      <c r="J899" s="24"/>
      <c r="K899" s="24"/>
      <c r="L899" s="24"/>
      <c r="M899" s="24"/>
      <c r="N899" s="24"/>
      <c r="O899" s="24"/>
      <c r="P899" s="24"/>
      <c r="Q899" s="24"/>
      <c r="R899" s="24"/>
      <c r="S899" s="24"/>
      <c r="T899" s="24"/>
      <c r="U899" s="24"/>
      <c r="V899" s="24"/>
      <c r="W899" s="24"/>
      <c r="X899" s="24"/>
      <c r="Y899" s="24"/>
      <c r="Z899" s="24"/>
      <c r="AA899" s="24"/>
      <c r="AB899" s="24"/>
      <c r="AC899" s="24"/>
      <c r="AD899" s="639"/>
      <c r="AE899" s="639"/>
      <c r="AF899" s="639"/>
      <c r="AG899" s="639"/>
      <c r="AH899" s="639"/>
      <c r="AI899" s="639"/>
      <c r="AJ899" s="639"/>
      <c r="AK899" s="639"/>
      <c r="AL899" s="639"/>
      <c r="AM899" s="639"/>
      <c r="AN899" s="639"/>
      <c r="AO899" s="639"/>
      <c r="AP899" s="639"/>
      <c r="AQ899" s="639"/>
      <c r="AR899" s="639"/>
      <c r="AS899" s="639"/>
      <c r="AT899" s="639"/>
      <c r="AU899" s="639"/>
      <c r="AV899" s="639"/>
    </row>
    <row r="900" spans="1:48" ht="24.75" customHeight="1">
      <c r="A900" s="359"/>
      <c r="B900" s="359"/>
      <c r="C900" s="359"/>
      <c r="D900" s="359"/>
      <c r="E900" s="359"/>
      <c r="F900" s="359"/>
      <c r="G900" s="359"/>
      <c r="H900" s="24"/>
      <c r="I900" s="98"/>
      <c r="J900" s="24"/>
      <c r="K900" s="24"/>
      <c r="L900" s="24"/>
      <c r="M900" s="24"/>
      <c r="N900" s="24"/>
      <c r="O900" s="24"/>
      <c r="P900" s="24"/>
      <c r="Q900" s="24"/>
      <c r="R900" s="24"/>
      <c r="S900" s="24"/>
      <c r="T900" s="24"/>
      <c r="U900" s="24"/>
      <c r="V900" s="24"/>
      <c r="W900" s="24"/>
      <c r="X900" s="24"/>
      <c r="Y900" s="24"/>
      <c r="Z900" s="24"/>
      <c r="AA900" s="24"/>
      <c r="AB900" s="24"/>
      <c r="AC900" s="24"/>
      <c r="AD900" s="639"/>
      <c r="AE900" s="639"/>
      <c r="AF900" s="639"/>
      <c r="AG900" s="639"/>
      <c r="AH900" s="639"/>
      <c r="AI900" s="639"/>
      <c r="AJ900" s="639"/>
      <c r="AK900" s="639"/>
      <c r="AL900" s="639"/>
      <c r="AM900" s="639"/>
      <c r="AN900" s="639"/>
      <c r="AO900" s="639"/>
      <c r="AP900" s="639"/>
      <c r="AQ900" s="639"/>
      <c r="AR900" s="639"/>
      <c r="AS900" s="639"/>
      <c r="AT900" s="639"/>
      <c r="AU900" s="639"/>
      <c r="AV900" s="639"/>
    </row>
    <row r="901" spans="1:48" ht="24.75" customHeight="1">
      <c r="A901" s="359"/>
      <c r="B901" s="359"/>
      <c r="C901" s="359"/>
      <c r="D901" s="359"/>
      <c r="E901" s="359"/>
      <c r="F901" s="359"/>
      <c r="G901" s="359"/>
      <c r="H901" s="24"/>
      <c r="I901" s="98"/>
      <c r="J901" s="24"/>
      <c r="K901" s="24"/>
      <c r="L901" s="24"/>
      <c r="M901" s="24"/>
      <c r="N901" s="24"/>
      <c r="O901" s="24"/>
      <c r="P901" s="24"/>
      <c r="Q901" s="24"/>
      <c r="R901" s="24"/>
      <c r="S901" s="24"/>
      <c r="T901" s="24"/>
      <c r="U901" s="24"/>
      <c r="V901" s="24"/>
      <c r="W901" s="24"/>
      <c r="X901" s="24"/>
      <c r="Y901" s="24"/>
      <c r="Z901" s="24"/>
      <c r="AA901" s="24"/>
      <c r="AB901" s="24"/>
      <c r="AC901" s="24"/>
      <c r="AD901" s="639"/>
      <c r="AE901" s="639"/>
      <c r="AF901" s="639"/>
      <c r="AG901" s="639"/>
      <c r="AH901" s="639"/>
      <c r="AI901" s="639"/>
      <c r="AJ901" s="639"/>
      <c r="AK901" s="639"/>
      <c r="AL901" s="639"/>
      <c r="AM901" s="639"/>
      <c r="AN901" s="639"/>
      <c r="AO901" s="639"/>
      <c r="AP901" s="639"/>
      <c r="AQ901" s="639"/>
      <c r="AR901" s="639"/>
      <c r="AS901" s="639"/>
      <c r="AT901" s="639"/>
      <c r="AU901" s="639"/>
      <c r="AV901" s="639"/>
    </row>
    <row r="902" spans="1:48" ht="24.75" customHeight="1">
      <c r="A902" s="359"/>
      <c r="B902" s="359"/>
      <c r="C902" s="359"/>
      <c r="D902" s="359"/>
      <c r="E902" s="359"/>
      <c r="F902" s="359"/>
      <c r="G902" s="359"/>
      <c r="H902" s="24"/>
      <c r="I902" s="98"/>
      <c r="J902" s="24"/>
      <c r="K902" s="24"/>
      <c r="L902" s="24"/>
      <c r="M902" s="24"/>
      <c r="N902" s="24"/>
      <c r="O902" s="24"/>
      <c r="P902" s="24"/>
      <c r="Q902" s="24"/>
      <c r="R902" s="24"/>
      <c r="S902" s="24"/>
      <c r="T902" s="24"/>
      <c r="U902" s="24"/>
      <c r="V902" s="24"/>
      <c r="W902" s="24"/>
      <c r="X902" s="24"/>
      <c r="Y902" s="24"/>
      <c r="Z902" s="24"/>
      <c r="AA902" s="24"/>
      <c r="AB902" s="24"/>
      <c r="AC902" s="24"/>
      <c r="AD902" s="639"/>
      <c r="AE902" s="639"/>
      <c r="AF902" s="639"/>
      <c r="AG902" s="639"/>
      <c r="AH902" s="639"/>
      <c r="AI902" s="639"/>
      <c r="AJ902" s="639"/>
      <c r="AK902" s="639"/>
      <c r="AL902" s="639"/>
      <c r="AM902" s="639"/>
      <c r="AN902" s="639"/>
      <c r="AO902" s="639"/>
      <c r="AP902" s="639"/>
      <c r="AQ902" s="639"/>
      <c r="AR902" s="639"/>
      <c r="AS902" s="639"/>
      <c r="AT902" s="639"/>
      <c r="AU902" s="639"/>
      <c r="AV902" s="639"/>
    </row>
    <row r="903" spans="1:48" ht="24.75" customHeight="1">
      <c r="A903" s="359"/>
      <c r="B903" s="359"/>
      <c r="C903" s="359"/>
      <c r="D903" s="359"/>
      <c r="E903" s="359"/>
      <c r="F903" s="359"/>
      <c r="G903" s="359"/>
      <c r="H903" s="24"/>
      <c r="I903" s="98"/>
      <c r="J903" s="24"/>
      <c r="K903" s="24"/>
      <c r="L903" s="24"/>
      <c r="M903" s="24"/>
      <c r="N903" s="24"/>
      <c r="O903" s="24"/>
      <c r="P903" s="24"/>
      <c r="Q903" s="24"/>
      <c r="R903" s="24"/>
      <c r="S903" s="24"/>
      <c r="T903" s="24"/>
      <c r="U903" s="24"/>
      <c r="V903" s="24"/>
      <c r="W903" s="24"/>
      <c r="X903" s="24"/>
      <c r="Y903" s="24"/>
      <c r="Z903" s="24"/>
      <c r="AA903" s="24"/>
      <c r="AB903" s="24"/>
      <c r="AC903" s="24"/>
      <c r="AD903" s="639"/>
      <c r="AE903" s="639"/>
      <c r="AF903" s="639"/>
      <c r="AG903" s="639"/>
      <c r="AH903" s="639"/>
      <c r="AI903" s="639"/>
      <c r="AJ903" s="639"/>
      <c r="AK903" s="639"/>
      <c r="AL903" s="639"/>
      <c r="AM903" s="639"/>
      <c r="AN903" s="639"/>
      <c r="AO903" s="639"/>
      <c r="AP903" s="639"/>
      <c r="AQ903" s="639"/>
      <c r="AR903" s="639"/>
      <c r="AS903" s="639"/>
      <c r="AT903" s="639"/>
      <c r="AU903" s="639"/>
      <c r="AV903" s="639"/>
    </row>
    <row r="904" spans="1:48" ht="24.75" customHeight="1">
      <c r="A904" s="359"/>
      <c r="B904" s="359"/>
      <c r="C904" s="359"/>
      <c r="D904" s="359"/>
      <c r="E904" s="359"/>
      <c r="F904" s="359"/>
      <c r="G904" s="359"/>
      <c r="H904" s="24"/>
      <c r="I904" s="98"/>
      <c r="J904" s="24"/>
      <c r="K904" s="24"/>
      <c r="L904" s="24"/>
      <c r="M904" s="24"/>
      <c r="N904" s="24"/>
      <c r="O904" s="24"/>
      <c r="P904" s="24"/>
      <c r="Q904" s="24"/>
      <c r="R904" s="24"/>
      <c r="S904" s="24"/>
      <c r="T904" s="24"/>
      <c r="U904" s="24"/>
      <c r="V904" s="24"/>
      <c r="W904" s="24"/>
      <c r="X904" s="24"/>
      <c r="Y904" s="24"/>
      <c r="Z904" s="24"/>
      <c r="AA904" s="24"/>
      <c r="AB904" s="24"/>
      <c r="AC904" s="24"/>
      <c r="AD904" s="639"/>
      <c r="AE904" s="639"/>
      <c r="AF904" s="639"/>
      <c r="AG904" s="639"/>
      <c r="AH904" s="639"/>
      <c r="AI904" s="639"/>
      <c r="AJ904" s="639"/>
      <c r="AK904" s="639"/>
      <c r="AL904" s="639"/>
      <c r="AM904" s="639"/>
      <c r="AN904" s="639"/>
      <c r="AO904" s="639"/>
      <c r="AP904" s="639"/>
      <c r="AQ904" s="639"/>
      <c r="AR904" s="639"/>
      <c r="AS904" s="639"/>
      <c r="AT904" s="639"/>
      <c r="AU904" s="639"/>
      <c r="AV904" s="639"/>
    </row>
    <row r="905" spans="1:48" ht="24.75" customHeight="1">
      <c r="A905" s="359"/>
      <c r="B905" s="359"/>
      <c r="C905" s="359"/>
      <c r="D905" s="359"/>
      <c r="E905" s="359"/>
      <c r="F905" s="359"/>
      <c r="G905" s="359"/>
      <c r="H905" s="24"/>
      <c r="I905" s="98"/>
      <c r="J905" s="24"/>
      <c r="K905" s="24"/>
      <c r="L905" s="24"/>
      <c r="M905" s="24"/>
      <c r="N905" s="24"/>
      <c r="O905" s="24"/>
      <c r="P905" s="24"/>
      <c r="Q905" s="24"/>
      <c r="R905" s="24"/>
      <c r="S905" s="24"/>
      <c r="T905" s="24"/>
      <c r="U905" s="24"/>
      <c r="V905" s="24"/>
      <c r="W905" s="24"/>
      <c r="X905" s="24"/>
      <c r="Y905" s="24"/>
      <c r="Z905" s="24"/>
      <c r="AA905" s="24"/>
      <c r="AB905" s="24"/>
      <c r="AC905" s="24"/>
      <c r="AD905" s="639"/>
      <c r="AE905" s="639"/>
      <c r="AF905" s="639"/>
      <c r="AG905" s="639"/>
      <c r="AH905" s="639"/>
      <c r="AI905" s="639"/>
      <c r="AJ905" s="639"/>
      <c r="AK905" s="639"/>
      <c r="AL905" s="639"/>
      <c r="AM905" s="639"/>
      <c r="AN905" s="639"/>
      <c r="AO905" s="639"/>
      <c r="AP905" s="639"/>
      <c r="AQ905" s="639"/>
      <c r="AR905" s="639"/>
      <c r="AS905" s="639"/>
      <c r="AT905" s="639"/>
      <c r="AU905" s="639"/>
      <c r="AV905" s="639"/>
    </row>
    <row r="906" spans="1:48" ht="24.75" customHeight="1">
      <c r="A906" s="359"/>
      <c r="B906" s="359"/>
      <c r="C906" s="359"/>
      <c r="D906" s="359"/>
      <c r="E906" s="359"/>
      <c r="F906" s="359"/>
      <c r="G906" s="359"/>
      <c r="H906" s="24"/>
      <c r="I906" s="98"/>
      <c r="J906" s="24"/>
      <c r="K906" s="24"/>
      <c r="L906" s="24"/>
      <c r="M906" s="24"/>
      <c r="N906" s="24"/>
      <c r="O906" s="24"/>
      <c r="P906" s="24"/>
      <c r="Q906" s="24"/>
      <c r="R906" s="24"/>
      <c r="S906" s="24"/>
      <c r="T906" s="24"/>
      <c r="U906" s="24"/>
      <c r="V906" s="24"/>
      <c r="W906" s="24"/>
      <c r="X906" s="24"/>
      <c r="Y906" s="24"/>
      <c r="Z906" s="24"/>
      <c r="AA906" s="24"/>
      <c r="AB906" s="24"/>
      <c r="AC906" s="24"/>
      <c r="AD906" s="639"/>
      <c r="AE906" s="639"/>
      <c r="AF906" s="639"/>
      <c r="AG906" s="639"/>
      <c r="AH906" s="639"/>
      <c r="AI906" s="639"/>
      <c r="AJ906" s="639"/>
      <c r="AK906" s="639"/>
      <c r="AL906" s="639"/>
      <c r="AM906" s="639"/>
      <c r="AN906" s="639"/>
      <c r="AO906" s="639"/>
      <c r="AP906" s="639"/>
      <c r="AQ906" s="639"/>
      <c r="AR906" s="639"/>
      <c r="AS906" s="639"/>
      <c r="AT906" s="639"/>
      <c r="AU906" s="639"/>
      <c r="AV906" s="639"/>
    </row>
    <row r="907" spans="1:48" ht="24.75" customHeight="1">
      <c r="A907" s="359"/>
      <c r="B907" s="359"/>
      <c r="C907" s="359"/>
      <c r="D907" s="359"/>
      <c r="E907" s="359"/>
      <c r="F907" s="359"/>
      <c r="G907" s="359"/>
      <c r="H907" s="24"/>
      <c r="I907" s="98"/>
      <c r="J907" s="24"/>
      <c r="K907" s="24"/>
      <c r="L907" s="24"/>
      <c r="M907" s="24"/>
      <c r="N907" s="24"/>
      <c r="O907" s="24"/>
      <c r="P907" s="24"/>
      <c r="Q907" s="24"/>
      <c r="R907" s="24"/>
      <c r="S907" s="24"/>
      <c r="T907" s="24"/>
      <c r="U907" s="24"/>
      <c r="V907" s="24"/>
      <c r="W907" s="24"/>
      <c r="X907" s="24"/>
      <c r="Y907" s="24"/>
      <c r="Z907" s="24"/>
      <c r="AA907" s="24"/>
      <c r="AB907" s="24"/>
      <c r="AC907" s="24"/>
      <c r="AD907" s="639"/>
      <c r="AE907" s="639"/>
      <c r="AF907" s="639"/>
      <c r="AG907" s="639"/>
      <c r="AH907" s="639"/>
      <c r="AI907" s="639"/>
      <c r="AJ907" s="639"/>
      <c r="AK907" s="639"/>
      <c r="AL907" s="639"/>
      <c r="AM907" s="639"/>
      <c r="AN907" s="639"/>
      <c r="AO907" s="639"/>
      <c r="AP907" s="639"/>
      <c r="AQ907" s="639"/>
      <c r="AR907" s="639"/>
      <c r="AS907" s="639"/>
      <c r="AT907" s="639"/>
      <c r="AU907" s="639"/>
      <c r="AV907" s="639"/>
    </row>
    <row r="908" spans="1:48" ht="24.75" customHeight="1">
      <c r="A908" s="359"/>
      <c r="B908" s="359"/>
      <c r="C908" s="359"/>
      <c r="D908" s="359"/>
      <c r="E908" s="359"/>
      <c r="F908" s="359"/>
      <c r="G908" s="359"/>
      <c r="H908" s="24"/>
      <c r="I908" s="98"/>
      <c r="J908" s="24"/>
      <c r="K908" s="24"/>
      <c r="L908" s="24"/>
      <c r="M908" s="24"/>
      <c r="N908" s="24"/>
      <c r="O908" s="24"/>
      <c r="P908" s="24"/>
      <c r="Q908" s="24"/>
      <c r="R908" s="24"/>
      <c r="S908" s="24"/>
      <c r="T908" s="24"/>
      <c r="U908" s="24"/>
      <c r="V908" s="24"/>
      <c r="W908" s="24"/>
      <c r="X908" s="24"/>
      <c r="Y908" s="24"/>
      <c r="Z908" s="24"/>
      <c r="AA908" s="24"/>
      <c r="AB908" s="24"/>
      <c r="AC908" s="24"/>
      <c r="AD908" s="639"/>
      <c r="AE908" s="639"/>
      <c r="AF908" s="639"/>
      <c r="AG908" s="639"/>
      <c r="AH908" s="639"/>
      <c r="AI908" s="639"/>
      <c r="AJ908" s="639"/>
      <c r="AK908" s="639"/>
      <c r="AL908" s="639"/>
      <c r="AM908" s="639"/>
      <c r="AN908" s="639"/>
      <c r="AO908" s="639"/>
      <c r="AP908" s="639"/>
      <c r="AQ908" s="639"/>
      <c r="AR908" s="639"/>
      <c r="AS908" s="639"/>
      <c r="AT908" s="639"/>
      <c r="AU908" s="639"/>
      <c r="AV908" s="639"/>
    </row>
    <row r="909" spans="1:48" ht="24.75" customHeight="1">
      <c r="A909" s="359"/>
      <c r="B909" s="359"/>
      <c r="C909" s="359"/>
      <c r="D909" s="359"/>
      <c r="E909" s="359"/>
      <c r="F909" s="359"/>
      <c r="G909" s="359"/>
      <c r="H909" s="24"/>
      <c r="I909" s="98"/>
      <c r="J909" s="24"/>
      <c r="K909" s="24"/>
      <c r="L909" s="24"/>
      <c r="M909" s="24"/>
      <c r="N909" s="24"/>
      <c r="O909" s="24"/>
      <c r="P909" s="24"/>
      <c r="Q909" s="24"/>
      <c r="R909" s="24"/>
      <c r="S909" s="24"/>
      <c r="T909" s="24"/>
      <c r="U909" s="24"/>
      <c r="V909" s="24"/>
      <c r="W909" s="24"/>
      <c r="X909" s="24"/>
      <c r="Y909" s="24"/>
      <c r="Z909" s="24"/>
      <c r="AA909" s="24"/>
      <c r="AB909" s="24"/>
      <c r="AC909" s="24"/>
      <c r="AD909" s="639"/>
      <c r="AE909" s="639"/>
      <c r="AF909" s="639"/>
      <c r="AG909" s="639"/>
      <c r="AH909" s="639"/>
      <c r="AI909" s="639"/>
      <c r="AJ909" s="639"/>
      <c r="AK909" s="639"/>
      <c r="AL909" s="639"/>
      <c r="AM909" s="639"/>
      <c r="AN909" s="639"/>
      <c r="AO909" s="639"/>
      <c r="AP909" s="639"/>
      <c r="AQ909" s="639"/>
      <c r="AR909" s="639"/>
      <c r="AS909" s="639"/>
      <c r="AT909" s="639"/>
      <c r="AU909" s="639"/>
      <c r="AV909" s="639"/>
    </row>
    <row r="910" spans="1:48" ht="24.75" customHeight="1">
      <c r="A910" s="359"/>
      <c r="B910" s="359"/>
      <c r="C910" s="359"/>
      <c r="D910" s="359"/>
      <c r="E910" s="359"/>
      <c r="F910" s="359"/>
      <c r="G910" s="359"/>
      <c r="H910" s="24"/>
      <c r="I910" s="98"/>
      <c r="J910" s="24"/>
      <c r="K910" s="24"/>
      <c r="L910" s="24"/>
      <c r="M910" s="24"/>
      <c r="N910" s="24"/>
      <c r="O910" s="24"/>
      <c r="P910" s="24"/>
      <c r="Q910" s="24"/>
      <c r="R910" s="24"/>
      <c r="S910" s="24"/>
      <c r="T910" s="24"/>
      <c r="U910" s="24"/>
      <c r="V910" s="24"/>
      <c r="W910" s="24"/>
      <c r="X910" s="24"/>
      <c r="Y910" s="24"/>
      <c r="Z910" s="24"/>
      <c r="AA910" s="24"/>
      <c r="AB910" s="24"/>
      <c r="AC910" s="24"/>
      <c r="AD910" s="639"/>
      <c r="AE910" s="639"/>
      <c r="AF910" s="639"/>
      <c r="AG910" s="639"/>
      <c r="AH910" s="639"/>
      <c r="AI910" s="639"/>
      <c r="AJ910" s="639"/>
      <c r="AK910" s="639"/>
      <c r="AL910" s="639"/>
      <c r="AM910" s="639"/>
      <c r="AN910" s="639"/>
      <c r="AO910" s="639"/>
      <c r="AP910" s="639"/>
      <c r="AQ910" s="639"/>
      <c r="AR910" s="639"/>
      <c r="AS910" s="639"/>
      <c r="AT910" s="639"/>
      <c r="AU910" s="639"/>
      <c r="AV910" s="639"/>
    </row>
    <row r="911" spans="1:48" ht="24.75" customHeight="1">
      <c r="A911" s="359"/>
      <c r="B911" s="359"/>
      <c r="C911" s="359"/>
      <c r="D911" s="359"/>
      <c r="E911" s="359"/>
      <c r="F911" s="359"/>
      <c r="G911" s="359"/>
      <c r="H911" s="24"/>
      <c r="I911" s="98"/>
      <c r="J911" s="24"/>
      <c r="K911" s="24"/>
      <c r="L911" s="24"/>
      <c r="M911" s="24"/>
      <c r="N911" s="24"/>
      <c r="O911" s="24"/>
      <c r="P911" s="24"/>
      <c r="Q911" s="24"/>
      <c r="R911" s="24"/>
      <c r="S911" s="24"/>
      <c r="T911" s="24"/>
      <c r="U911" s="24"/>
      <c r="V911" s="24"/>
      <c r="W911" s="24"/>
      <c r="X911" s="24"/>
      <c r="Y911" s="24"/>
      <c r="Z911" s="24"/>
      <c r="AA911" s="24"/>
      <c r="AB911" s="24"/>
      <c r="AC911" s="24"/>
      <c r="AD911" s="639"/>
      <c r="AE911" s="639"/>
      <c r="AF911" s="639"/>
      <c r="AG911" s="639"/>
      <c r="AH911" s="639"/>
      <c r="AI911" s="639"/>
      <c r="AJ911" s="639"/>
      <c r="AK911" s="639"/>
      <c r="AL911" s="639"/>
      <c r="AM911" s="639"/>
      <c r="AN911" s="639"/>
      <c r="AO911" s="639"/>
      <c r="AP911" s="639"/>
      <c r="AQ911" s="639"/>
      <c r="AR911" s="639"/>
      <c r="AS911" s="639"/>
      <c r="AT911" s="639"/>
      <c r="AU911" s="639"/>
      <c r="AV911" s="639"/>
    </row>
    <row r="912" spans="1:48" ht="24.75" customHeight="1">
      <c r="A912" s="359"/>
      <c r="B912" s="359"/>
      <c r="C912" s="359"/>
      <c r="D912" s="359"/>
      <c r="E912" s="359"/>
      <c r="F912" s="359"/>
      <c r="G912" s="359"/>
      <c r="H912" s="24"/>
      <c r="I912" s="98"/>
      <c r="J912" s="24"/>
      <c r="K912" s="24"/>
      <c r="L912" s="24"/>
      <c r="M912" s="24"/>
      <c r="N912" s="24"/>
      <c r="O912" s="24"/>
      <c r="P912" s="24"/>
      <c r="Q912" s="24"/>
      <c r="R912" s="24"/>
      <c r="S912" s="24"/>
      <c r="T912" s="24"/>
      <c r="U912" s="24"/>
      <c r="V912" s="24"/>
      <c r="W912" s="24"/>
      <c r="X912" s="24"/>
      <c r="Y912" s="24"/>
      <c r="Z912" s="24"/>
      <c r="AA912" s="24"/>
      <c r="AB912" s="24"/>
      <c r="AC912" s="24"/>
      <c r="AD912" s="639"/>
      <c r="AE912" s="639"/>
      <c r="AF912" s="639"/>
      <c r="AG912" s="639"/>
      <c r="AH912" s="639"/>
      <c r="AI912" s="639"/>
      <c r="AJ912" s="639"/>
      <c r="AK912" s="639"/>
      <c r="AL912" s="639"/>
      <c r="AM912" s="639"/>
      <c r="AN912" s="639"/>
      <c r="AO912" s="639"/>
      <c r="AP912" s="639"/>
      <c r="AQ912" s="639"/>
      <c r="AR912" s="639"/>
      <c r="AS912" s="639"/>
      <c r="AT912" s="639"/>
      <c r="AU912" s="639"/>
      <c r="AV912" s="639"/>
    </row>
    <row r="913" spans="1:48" ht="24.75" customHeight="1">
      <c r="A913" s="359"/>
      <c r="B913" s="359"/>
      <c r="C913" s="359"/>
      <c r="D913" s="359"/>
      <c r="E913" s="359"/>
      <c r="F913" s="359"/>
      <c r="G913" s="359"/>
      <c r="H913" s="24"/>
      <c r="I913" s="98"/>
      <c r="J913" s="24"/>
      <c r="K913" s="24"/>
      <c r="L913" s="24"/>
      <c r="M913" s="24"/>
      <c r="N913" s="24"/>
      <c r="O913" s="24"/>
      <c r="P913" s="24"/>
      <c r="Q913" s="24"/>
      <c r="R913" s="24"/>
      <c r="S913" s="24"/>
      <c r="T913" s="24"/>
      <c r="U913" s="24"/>
      <c r="V913" s="24"/>
      <c r="W913" s="24"/>
      <c r="X913" s="24"/>
      <c r="Y913" s="24"/>
      <c r="Z913" s="24"/>
      <c r="AA913" s="24"/>
      <c r="AB913" s="24"/>
      <c r="AC913" s="24"/>
      <c r="AD913" s="639"/>
      <c r="AE913" s="639"/>
      <c r="AF913" s="639"/>
      <c r="AG913" s="639"/>
      <c r="AH913" s="639"/>
      <c r="AI913" s="639"/>
      <c r="AJ913" s="639"/>
      <c r="AK913" s="639"/>
      <c r="AL913" s="639"/>
      <c r="AM913" s="639"/>
      <c r="AN913" s="639"/>
      <c r="AO913" s="639"/>
      <c r="AP913" s="639"/>
      <c r="AQ913" s="639"/>
      <c r="AR913" s="639"/>
      <c r="AS913" s="639"/>
      <c r="AT913" s="639"/>
      <c r="AU913" s="639"/>
      <c r="AV913" s="639"/>
    </row>
    <row r="914" spans="1:48" ht="24.75" customHeight="1">
      <c r="A914" s="359"/>
      <c r="B914" s="359"/>
      <c r="C914" s="359"/>
      <c r="D914" s="359"/>
      <c r="E914" s="359"/>
      <c r="F914" s="359"/>
      <c r="G914" s="359"/>
      <c r="H914" s="24"/>
      <c r="I914" s="98"/>
      <c r="J914" s="24"/>
      <c r="K914" s="24"/>
      <c r="L914" s="24"/>
      <c r="M914" s="24"/>
      <c r="N914" s="24"/>
      <c r="O914" s="24"/>
      <c r="P914" s="24"/>
      <c r="Q914" s="24"/>
      <c r="R914" s="24"/>
      <c r="S914" s="24"/>
      <c r="T914" s="24"/>
      <c r="U914" s="24"/>
      <c r="V914" s="24"/>
      <c r="W914" s="24"/>
      <c r="X914" s="24"/>
      <c r="Y914" s="24"/>
      <c r="Z914" s="24"/>
      <c r="AA914" s="24"/>
      <c r="AB914" s="24"/>
      <c r="AC914" s="24"/>
      <c r="AD914" s="639"/>
      <c r="AE914" s="639"/>
      <c r="AF914" s="639"/>
      <c r="AG914" s="639"/>
      <c r="AH914" s="639"/>
      <c r="AI914" s="639"/>
      <c r="AJ914" s="639"/>
      <c r="AK914" s="639"/>
      <c r="AL914" s="639"/>
      <c r="AM914" s="639"/>
      <c r="AN914" s="639"/>
      <c r="AO914" s="639"/>
      <c r="AP914" s="639"/>
      <c r="AQ914" s="639"/>
      <c r="AR914" s="639"/>
      <c r="AS914" s="639"/>
      <c r="AT914" s="639"/>
      <c r="AU914" s="639"/>
      <c r="AV914" s="639"/>
    </row>
    <row r="915" spans="1:48" ht="24.75" customHeight="1">
      <c r="A915" s="359"/>
      <c r="B915" s="359"/>
      <c r="C915" s="359"/>
      <c r="D915" s="359"/>
      <c r="E915" s="359"/>
      <c r="F915" s="359"/>
      <c r="G915" s="359"/>
      <c r="H915" s="24"/>
      <c r="I915" s="98"/>
      <c r="J915" s="24"/>
      <c r="K915" s="24"/>
      <c r="L915" s="24"/>
      <c r="M915" s="24"/>
      <c r="N915" s="24"/>
      <c r="O915" s="24"/>
      <c r="P915" s="24"/>
      <c r="Q915" s="24"/>
      <c r="R915" s="24"/>
      <c r="S915" s="24"/>
      <c r="T915" s="24"/>
      <c r="U915" s="24"/>
      <c r="V915" s="24"/>
      <c r="W915" s="24"/>
      <c r="X915" s="24"/>
      <c r="Y915" s="24"/>
      <c r="Z915" s="24"/>
      <c r="AA915" s="24"/>
      <c r="AB915" s="24"/>
      <c r="AC915" s="24"/>
      <c r="AD915" s="639"/>
      <c r="AE915" s="639"/>
      <c r="AF915" s="639"/>
      <c r="AG915" s="639"/>
      <c r="AH915" s="639"/>
      <c r="AI915" s="639"/>
      <c r="AJ915" s="639"/>
      <c r="AK915" s="639"/>
      <c r="AL915" s="639"/>
      <c r="AM915" s="639"/>
      <c r="AN915" s="639"/>
      <c r="AO915" s="639"/>
      <c r="AP915" s="639"/>
      <c r="AQ915" s="639"/>
      <c r="AR915" s="639"/>
      <c r="AS915" s="639"/>
      <c r="AT915" s="639"/>
      <c r="AU915" s="639"/>
      <c r="AV915" s="639"/>
    </row>
    <row r="916" spans="1:48" ht="24.75" customHeight="1">
      <c r="A916" s="359"/>
      <c r="B916" s="359"/>
      <c r="C916" s="359"/>
      <c r="D916" s="359"/>
      <c r="E916" s="359"/>
      <c r="F916" s="359"/>
      <c r="G916" s="359"/>
      <c r="H916" s="24"/>
      <c r="I916" s="98"/>
      <c r="J916" s="24"/>
      <c r="K916" s="24"/>
      <c r="L916" s="24"/>
      <c r="M916" s="24"/>
      <c r="N916" s="24"/>
      <c r="O916" s="24"/>
      <c r="P916" s="24"/>
      <c r="Q916" s="24"/>
      <c r="R916" s="24"/>
      <c r="S916" s="24"/>
      <c r="T916" s="24"/>
      <c r="U916" s="24"/>
      <c r="V916" s="24"/>
      <c r="W916" s="24"/>
      <c r="X916" s="24"/>
      <c r="Y916" s="24"/>
      <c r="Z916" s="24"/>
      <c r="AA916" s="24"/>
      <c r="AB916" s="24"/>
      <c r="AC916" s="24"/>
      <c r="AD916" s="639"/>
      <c r="AE916" s="639"/>
      <c r="AF916" s="639"/>
      <c r="AG916" s="639"/>
      <c r="AH916" s="639"/>
      <c r="AI916" s="639"/>
      <c r="AJ916" s="639"/>
      <c r="AK916" s="639"/>
      <c r="AL916" s="639"/>
      <c r="AM916" s="639"/>
      <c r="AN916" s="639"/>
      <c r="AO916" s="639"/>
      <c r="AP916" s="639"/>
      <c r="AQ916" s="639"/>
      <c r="AR916" s="639"/>
      <c r="AS916" s="639"/>
      <c r="AT916" s="639"/>
      <c r="AU916" s="639"/>
      <c r="AV916" s="639"/>
    </row>
    <row r="917" spans="1:48" ht="24.75" customHeight="1">
      <c r="A917" s="359"/>
      <c r="B917" s="359"/>
      <c r="C917" s="359"/>
      <c r="D917" s="359"/>
      <c r="E917" s="359"/>
      <c r="F917" s="359"/>
      <c r="G917" s="359"/>
      <c r="H917" s="24"/>
      <c r="I917" s="98"/>
      <c r="J917" s="24"/>
      <c r="K917" s="24"/>
      <c r="L917" s="24"/>
      <c r="M917" s="24"/>
      <c r="N917" s="24"/>
      <c r="O917" s="24"/>
      <c r="P917" s="24"/>
      <c r="Q917" s="24"/>
      <c r="R917" s="24"/>
      <c r="S917" s="24"/>
      <c r="T917" s="24"/>
      <c r="U917" s="24"/>
      <c r="V917" s="24"/>
      <c r="W917" s="24"/>
      <c r="X917" s="24"/>
      <c r="Y917" s="24"/>
      <c r="Z917" s="24"/>
      <c r="AA917" s="24"/>
      <c r="AB917" s="24"/>
      <c r="AC917" s="24"/>
      <c r="AD917" s="639"/>
      <c r="AE917" s="639"/>
      <c r="AF917" s="639"/>
      <c r="AG917" s="639"/>
      <c r="AH917" s="639"/>
      <c r="AI917" s="639"/>
      <c r="AJ917" s="639"/>
      <c r="AK917" s="639"/>
      <c r="AL917" s="639"/>
      <c r="AM917" s="639"/>
      <c r="AN917" s="639"/>
      <c r="AO917" s="639"/>
      <c r="AP917" s="639"/>
      <c r="AQ917" s="639"/>
      <c r="AR917" s="639"/>
      <c r="AS917" s="639"/>
      <c r="AT917" s="639"/>
      <c r="AU917" s="639"/>
      <c r="AV917" s="639"/>
    </row>
    <row r="918" spans="1:48" ht="24.75" customHeight="1">
      <c r="A918" s="359"/>
      <c r="B918" s="359"/>
      <c r="C918" s="359"/>
      <c r="D918" s="359"/>
      <c r="E918" s="359"/>
      <c r="F918" s="359"/>
      <c r="G918" s="359"/>
      <c r="H918" s="24"/>
      <c r="I918" s="98"/>
      <c r="J918" s="24"/>
      <c r="K918" s="24"/>
      <c r="L918" s="24"/>
      <c r="M918" s="24"/>
      <c r="N918" s="24"/>
      <c r="O918" s="24"/>
      <c r="P918" s="24"/>
      <c r="Q918" s="24"/>
      <c r="R918" s="24"/>
      <c r="S918" s="24"/>
      <c r="T918" s="24"/>
      <c r="U918" s="24"/>
      <c r="V918" s="24"/>
      <c r="W918" s="24"/>
      <c r="X918" s="24"/>
      <c r="Y918" s="24"/>
      <c r="Z918" s="24"/>
      <c r="AA918" s="24"/>
      <c r="AB918" s="24"/>
      <c r="AC918" s="24"/>
      <c r="AD918" s="639"/>
      <c r="AE918" s="639"/>
      <c r="AF918" s="639"/>
      <c r="AG918" s="639"/>
      <c r="AH918" s="639"/>
      <c r="AI918" s="639"/>
      <c r="AJ918" s="639"/>
      <c r="AK918" s="639"/>
      <c r="AL918" s="639"/>
      <c r="AM918" s="639"/>
      <c r="AN918" s="639"/>
      <c r="AO918" s="639"/>
      <c r="AP918" s="639"/>
      <c r="AQ918" s="639"/>
      <c r="AR918" s="639"/>
      <c r="AS918" s="639"/>
      <c r="AT918" s="639"/>
      <c r="AU918" s="639"/>
      <c r="AV918" s="639"/>
    </row>
    <row r="919" spans="1:48" ht="24.75" customHeight="1">
      <c r="A919" s="359"/>
      <c r="B919" s="359"/>
      <c r="C919" s="359"/>
      <c r="D919" s="359"/>
      <c r="E919" s="359"/>
      <c r="F919" s="359"/>
      <c r="G919" s="359"/>
      <c r="H919" s="24"/>
      <c r="I919" s="98"/>
      <c r="J919" s="24"/>
      <c r="K919" s="24"/>
      <c r="L919" s="24"/>
      <c r="M919" s="24"/>
      <c r="N919" s="24"/>
      <c r="O919" s="24"/>
      <c r="P919" s="24"/>
      <c r="Q919" s="24"/>
      <c r="R919" s="24"/>
      <c r="S919" s="24"/>
      <c r="T919" s="24"/>
      <c r="U919" s="24"/>
      <c r="V919" s="24"/>
      <c r="W919" s="24"/>
      <c r="X919" s="24"/>
      <c r="Y919" s="24"/>
      <c r="Z919" s="24"/>
      <c r="AA919" s="24"/>
      <c r="AB919" s="24"/>
      <c r="AC919" s="24"/>
      <c r="AD919" s="639"/>
      <c r="AE919" s="639"/>
      <c r="AF919" s="639"/>
      <c r="AG919" s="639"/>
      <c r="AH919" s="639"/>
      <c r="AI919" s="639"/>
      <c r="AJ919" s="639"/>
      <c r="AK919" s="639"/>
      <c r="AL919" s="639"/>
      <c r="AM919" s="639"/>
      <c r="AN919" s="639"/>
      <c r="AO919" s="639"/>
      <c r="AP919" s="639"/>
      <c r="AQ919" s="639"/>
      <c r="AR919" s="639"/>
      <c r="AS919" s="639"/>
      <c r="AT919" s="639"/>
      <c r="AU919" s="639"/>
      <c r="AV919" s="639"/>
    </row>
    <row r="920" spans="1:48" ht="24.75" customHeight="1">
      <c r="A920" s="359"/>
      <c r="B920" s="359"/>
      <c r="C920" s="359"/>
      <c r="D920" s="359"/>
      <c r="E920" s="359"/>
      <c r="F920" s="359"/>
      <c r="G920" s="359"/>
      <c r="H920" s="24"/>
      <c r="I920" s="98"/>
      <c r="J920" s="24"/>
      <c r="K920" s="24"/>
      <c r="L920" s="24"/>
      <c r="M920" s="24"/>
      <c r="N920" s="24"/>
      <c r="O920" s="24"/>
      <c r="P920" s="24"/>
      <c r="Q920" s="24"/>
      <c r="R920" s="24"/>
      <c r="S920" s="24"/>
      <c r="T920" s="24"/>
      <c r="U920" s="24"/>
      <c r="V920" s="24"/>
      <c r="W920" s="24"/>
      <c r="X920" s="24"/>
      <c r="Y920" s="24"/>
      <c r="Z920" s="24"/>
      <c r="AA920" s="24"/>
      <c r="AB920" s="24"/>
      <c r="AC920" s="24"/>
      <c r="AD920" s="639"/>
      <c r="AE920" s="639"/>
      <c r="AF920" s="639"/>
      <c r="AG920" s="639"/>
      <c r="AH920" s="639"/>
      <c r="AI920" s="639"/>
      <c r="AJ920" s="639"/>
      <c r="AK920" s="639"/>
      <c r="AL920" s="639"/>
      <c r="AM920" s="639"/>
      <c r="AN920" s="639"/>
      <c r="AO920" s="639"/>
      <c r="AP920" s="639"/>
      <c r="AQ920" s="639"/>
      <c r="AR920" s="639"/>
      <c r="AS920" s="639"/>
      <c r="AT920" s="639"/>
      <c r="AU920" s="639"/>
      <c r="AV920" s="639"/>
    </row>
    <row r="921" spans="1:48" ht="24.75" customHeight="1">
      <c r="A921" s="359"/>
      <c r="B921" s="359"/>
      <c r="C921" s="359"/>
      <c r="D921" s="359"/>
      <c r="E921" s="359"/>
      <c r="F921" s="359"/>
      <c r="G921" s="359"/>
      <c r="H921" s="24"/>
      <c r="I921" s="98"/>
      <c r="J921" s="24"/>
      <c r="K921" s="24"/>
      <c r="L921" s="24"/>
      <c r="M921" s="24"/>
      <c r="N921" s="24"/>
      <c r="O921" s="24"/>
      <c r="P921" s="24"/>
      <c r="Q921" s="24"/>
      <c r="R921" s="24"/>
      <c r="S921" s="24"/>
      <c r="T921" s="24"/>
      <c r="U921" s="24"/>
      <c r="V921" s="24"/>
      <c r="W921" s="24"/>
      <c r="X921" s="24"/>
      <c r="Y921" s="24"/>
      <c r="Z921" s="24"/>
      <c r="AA921" s="24"/>
      <c r="AB921" s="24"/>
      <c r="AC921" s="24"/>
      <c r="AD921" s="639"/>
      <c r="AE921" s="639"/>
      <c r="AF921" s="639"/>
      <c r="AG921" s="639"/>
      <c r="AH921" s="639"/>
      <c r="AI921" s="639"/>
      <c r="AJ921" s="639"/>
      <c r="AK921" s="639"/>
      <c r="AL921" s="639"/>
      <c r="AM921" s="639"/>
      <c r="AN921" s="639"/>
      <c r="AO921" s="639"/>
      <c r="AP921" s="639"/>
      <c r="AQ921" s="639"/>
      <c r="AR921" s="639"/>
      <c r="AS921" s="639"/>
      <c r="AT921" s="639"/>
      <c r="AU921" s="639"/>
      <c r="AV921" s="639"/>
    </row>
    <row r="922" spans="1:48" ht="24.75" customHeight="1">
      <c r="A922" s="359"/>
      <c r="B922" s="359"/>
      <c r="C922" s="359"/>
      <c r="D922" s="359"/>
      <c r="E922" s="359"/>
      <c r="F922" s="359"/>
      <c r="G922" s="359"/>
      <c r="H922" s="24"/>
      <c r="I922" s="98"/>
      <c r="J922" s="24"/>
      <c r="K922" s="24"/>
      <c r="L922" s="24"/>
      <c r="M922" s="24"/>
      <c r="N922" s="24"/>
      <c r="O922" s="24"/>
      <c r="P922" s="24"/>
      <c r="Q922" s="24"/>
      <c r="R922" s="24"/>
      <c r="S922" s="24"/>
      <c r="T922" s="24"/>
      <c r="U922" s="24"/>
      <c r="V922" s="24"/>
      <c r="W922" s="24"/>
      <c r="X922" s="24"/>
      <c r="Y922" s="24"/>
      <c r="Z922" s="24"/>
      <c r="AA922" s="24"/>
      <c r="AB922" s="24"/>
      <c r="AC922" s="24"/>
      <c r="AD922" s="639"/>
      <c r="AE922" s="639"/>
      <c r="AF922" s="639"/>
      <c r="AG922" s="639"/>
      <c r="AH922" s="639"/>
      <c r="AI922" s="639"/>
      <c r="AJ922" s="639"/>
      <c r="AK922" s="639"/>
      <c r="AL922" s="639"/>
      <c r="AM922" s="639"/>
      <c r="AN922" s="639"/>
      <c r="AO922" s="639"/>
      <c r="AP922" s="639"/>
      <c r="AQ922" s="639"/>
      <c r="AR922" s="639"/>
      <c r="AS922" s="639"/>
      <c r="AT922" s="639"/>
      <c r="AU922" s="639"/>
      <c r="AV922" s="639"/>
    </row>
    <row r="923" spans="1:48" ht="24.75" customHeight="1">
      <c r="A923" s="359"/>
      <c r="B923" s="359"/>
      <c r="C923" s="359"/>
      <c r="D923" s="359"/>
      <c r="E923" s="359"/>
      <c r="F923" s="359"/>
      <c r="G923" s="359"/>
      <c r="H923" s="24"/>
      <c r="I923" s="98"/>
      <c r="J923" s="24"/>
      <c r="K923" s="24"/>
      <c r="L923" s="24"/>
      <c r="M923" s="24"/>
      <c r="N923" s="24"/>
      <c r="O923" s="24"/>
      <c r="P923" s="24"/>
      <c r="Q923" s="24"/>
      <c r="R923" s="24"/>
      <c r="S923" s="24"/>
      <c r="T923" s="24"/>
      <c r="U923" s="24"/>
      <c r="V923" s="24"/>
      <c r="W923" s="24"/>
      <c r="X923" s="24"/>
      <c r="Y923" s="24"/>
      <c r="Z923" s="24"/>
      <c r="AA923" s="24"/>
      <c r="AB923" s="24"/>
      <c r="AC923" s="24"/>
      <c r="AD923" s="639"/>
      <c r="AE923" s="639"/>
      <c r="AF923" s="639"/>
      <c r="AG923" s="639"/>
      <c r="AH923" s="639"/>
      <c r="AI923" s="639"/>
      <c r="AJ923" s="639"/>
      <c r="AK923" s="639"/>
      <c r="AL923" s="639"/>
      <c r="AM923" s="639"/>
      <c r="AN923" s="639"/>
      <c r="AO923" s="639"/>
      <c r="AP923" s="639"/>
      <c r="AQ923" s="639"/>
      <c r="AR923" s="639"/>
      <c r="AS923" s="639"/>
      <c r="AT923" s="639"/>
      <c r="AU923" s="639"/>
      <c r="AV923" s="639"/>
    </row>
    <row r="924" spans="1:48" ht="24.75" customHeight="1">
      <c r="A924" s="359"/>
      <c r="B924" s="359"/>
      <c r="C924" s="359"/>
      <c r="D924" s="359"/>
      <c r="E924" s="359"/>
      <c r="F924" s="359"/>
      <c r="G924" s="359"/>
      <c r="H924" s="24"/>
      <c r="I924" s="98"/>
      <c r="J924" s="24"/>
      <c r="K924" s="24"/>
      <c r="L924" s="24"/>
      <c r="M924" s="24"/>
      <c r="N924" s="24"/>
      <c r="O924" s="24"/>
      <c r="P924" s="24"/>
      <c r="Q924" s="24"/>
      <c r="R924" s="24"/>
      <c r="S924" s="24"/>
      <c r="T924" s="24"/>
      <c r="U924" s="24"/>
      <c r="V924" s="24"/>
      <c r="W924" s="24"/>
      <c r="X924" s="24"/>
      <c r="Y924" s="24"/>
      <c r="Z924" s="24"/>
      <c r="AA924" s="24"/>
      <c r="AB924" s="24"/>
      <c r="AC924" s="24"/>
      <c r="AD924" s="639"/>
      <c r="AE924" s="639"/>
      <c r="AF924" s="639"/>
      <c r="AG924" s="639"/>
      <c r="AH924" s="639"/>
      <c r="AI924" s="639"/>
      <c r="AJ924" s="639"/>
      <c r="AK924" s="639"/>
      <c r="AL924" s="639"/>
      <c r="AM924" s="639"/>
      <c r="AN924" s="639"/>
      <c r="AO924" s="639"/>
      <c r="AP924" s="639"/>
      <c r="AQ924" s="639"/>
      <c r="AR924" s="639"/>
      <c r="AS924" s="639"/>
      <c r="AT924" s="639"/>
      <c r="AU924" s="639"/>
      <c r="AV924" s="639"/>
    </row>
    <row r="925" spans="1:48" ht="24.75" customHeight="1">
      <c r="A925" s="359"/>
      <c r="B925" s="359"/>
      <c r="C925" s="359"/>
      <c r="D925" s="359"/>
      <c r="E925" s="359"/>
      <c r="F925" s="359"/>
      <c r="G925" s="359"/>
      <c r="H925" s="24"/>
      <c r="I925" s="98"/>
      <c r="J925" s="24"/>
      <c r="K925" s="24"/>
      <c r="L925" s="24"/>
      <c r="M925" s="24"/>
      <c r="N925" s="24"/>
      <c r="O925" s="24"/>
      <c r="P925" s="24"/>
      <c r="Q925" s="24"/>
      <c r="R925" s="24"/>
      <c r="S925" s="24"/>
      <c r="T925" s="24"/>
      <c r="U925" s="24"/>
      <c r="V925" s="24"/>
      <c r="W925" s="24"/>
      <c r="X925" s="24"/>
      <c r="Y925" s="24"/>
      <c r="Z925" s="24"/>
      <c r="AA925" s="24"/>
      <c r="AB925" s="24"/>
      <c r="AC925" s="24"/>
      <c r="AD925" s="639"/>
      <c r="AE925" s="639"/>
      <c r="AF925" s="639"/>
      <c r="AG925" s="639"/>
      <c r="AH925" s="639"/>
      <c r="AI925" s="639"/>
      <c r="AJ925" s="639"/>
      <c r="AK925" s="639"/>
      <c r="AL925" s="639"/>
      <c r="AM925" s="639"/>
      <c r="AN925" s="639"/>
      <c r="AO925" s="639"/>
      <c r="AP925" s="639"/>
      <c r="AQ925" s="639"/>
      <c r="AR925" s="639"/>
      <c r="AS925" s="639"/>
      <c r="AT925" s="639"/>
      <c r="AU925" s="639"/>
      <c r="AV925" s="639"/>
    </row>
    <row r="926" spans="1:48" ht="24.75" customHeight="1">
      <c r="A926" s="359"/>
      <c r="B926" s="359"/>
      <c r="C926" s="359"/>
      <c r="D926" s="359"/>
      <c r="E926" s="359"/>
      <c r="F926" s="359"/>
      <c r="G926" s="359"/>
      <c r="H926" s="24"/>
      <c r="I926" s="98"/>
      <c r="J926" s="24"/>
      <c r="K926" s="24"/>
      <c r="L926" s="24"/>
      <c r="M926" s="24"/>
      <c r="N926" s="24"/>
      <c r="O926" s="24"/>
      <c r="P926" s="24"/>
      <c r="Q926" s="24"/>
      <c r="R926" s="24"/>
      <c r="S926" s="24"/>
      <c r="T926" s="24"/>
      <c r="U926" s="24"/>
      <c r="V926" s="24"/>
      <c r="W926" s="24"/>
      <c r="X926" s="24"/>
      <c r="Y926" s="24"/>
      <c r="Z926" s="24"/>
      <c r="AA926" s="24"/>
      <c r="AB926" s="24"/>
      <c r="AC926" s="24"/>
      <c r="AD926" s="639"/>
      <c r="AE926" s="639"/>
      <c r="AF926" s="639"/>
      <c r="AG926" s="639"/>
      <c r="AH926" s="639"/>
      <c r="AI926" s="639"/>
      <c r="AJ926" s="639"/>
      <c r="AK926" s="639"/>
      <c r="AL926" s="639"/>
      <c r="AM926" s="639"/>
      <c r="AN926" s="639"/>
      <c r="AO926" s="639"/>
      <c r="AP926" s="639"/>
      <c r="AQ926" s="639"/>
      <c r="AR926" s="639"/>
      <c r="AS926" s="639"/>
      <c r="AT926" s="639"/>
      <c r="AU926" s="639"/>
      <c r="AV926" s="639"/>
    </row>
    <row r="927" spans="1:48" ht="24.75" customHeight="1">
      <c r="A927" s="359"/>
      <c r="B927" s="359"/>
      <c r="C927" s="359"/>
      <c r="D927" s="359"/>
      <c r="E927" s="359"/>
      <c r="F927" s="359"/>
      <c r="G927" s="359"/>
      <c r="H927" s="24"/>
      <c r="I927" s="98"/>
      <c r="J927" s="24"/>
      <c r="K927" s="24"/>
      <c r="L927" s="24"/>
      <c r="M927" s="24"/>
      <c r="N927" s="24"/>
      <c r="O927" s="24"/>
      <c r="P927" s="24"/>
      <c r="Q927" s="24"/>
      <c r="R927" s="24"/>
      <c r="S927" s="24"/>
      <c r="T927" s="24"/>
      <c r="U927" s="24"/>
      <c r="V927" s="24"/>
      <c r="W927" s="24"/>
      <c r="X927" s="24"/>
      <c r="Y927" s="24"/>
      <c r="Z927" s="24"/>
      <c r="AA927" s="24"/>
      <c r="AB927" s="24"/>
      <c r="AC927" s="24"/>
      <c r="AD927" s="639"/>
      <c r="AE927" s="639"/>
      <c r="AF927" s="639"/>
      <c r="AG927" s="639"/>
      <c r="AH927" s="639"/>
      <c r="AI927" s="639"/>
      <c r="AJ927" s="639"/>
      <c r="AK927" s="639"/>
      <c r="AL927" s="639"/>
      <c r="AM927" s="639"/>
      <c r="AN927" s="639"/>
      <c r="AO927" s="639"/>
      <c r="AP927" s="639"/>
      <c r="AQ927" s="639"/>
      <c r="AR927" s="639"/>
      <c r="AS927" s="639"/>
      <c r="AT927" s="639"/>
      <c r="AU927" s="639"/>
      <c r="AV927" s="639"/>
    </row>
    <row r="928" spans="1:48" ht="24.75" customHeight="1">
      <c r="A928" s="359"/>
      <c r="B928" s="359"/>
      <c r="C928" s="359"/>
      <c r="D928" s="359"/>
      <c r="E928" s="359"/>
      <c r="F928" s="359"/>
      <c r="G928" s="359"/>
      <c r="H928" s="24"/>
      <c r="I928" s="98"/>
      <c r="J928" s="24"/>
      <c r="K928" s="24"/>
      <c r="L928" s="24"/>
      <c r="M928" s="24"/>
      <c r="N928" s="24"/>
      <c r="O928" s="24"/>
      <c r="P928" s="24"/>
      <c r="Q928" s="24"/>
      <c r="R928" s="24"/>
      <c r="S928" s="24"/>
      <c r="T928" s="24"/>
      <c r="U928" s="24"/>
      <c r="V928" s="24"/>
      <c r="W928" s="24"/>
      <c r="X928" s="24"/>
      <c r="Y928" s="24"/>
      <c r="Z928" s="24"/>
      <c r="AA928" s="24"/>
      <c r="AB928" s="24"/>
      <c r="AC928" s="24"/>
      <c r="AD928" s="639"/>
      <c r="AE928" s="639"/>
      <c r="AF928" s="639"/>
      <c r="AG928" s="639"/>
      <c r="AH928" s="639"/>
      <c r="AI928" s="639"/>
      <c r="AJ928" s="639"/>
      <c r="AK928" s="639"/>
      <c r="AL928" s="639"/>
      <c r="AM928" s="639"/>
      <c r="AN928" s="639"/>
      <c r="AO928" s="639"/>
      <c r="AP928" s="639"/>
      <c r="AQ928" s="639"/>
      <c r="AR928" s="639"/>
      <c r="AS928" s="639"/>
      <c r="AT928" s="639"/>
      <c r="AU928" s="639"/>
      <c r="AV928" s="639"/>
    </row>
    <row r="929" spans="1:48" ht="24.75" customHeight="1">
      <c r="A929" s="359"/>
      <c r="B929" s="359"/>
      <c r="C929" s="359"/>
      <c r="D929" s="359"/>
      <c r="E929" s="359"/>
      <c r="F929" s="359"/>
      <c r="G929" s="359"/>
      <c r="H929" s="24"/>
      <c r="I929" s="98"/>
      <c r="J929" s="24"/>
      <c r="K929" s="24"/>
      <c r="L929" s="24"/>
      <c r="M929" s="24"/>
      <c r="N929" s="24"/>
      <c r="O929" s="24"/>
      <c r="P929" s="24"/>
      <c r="Q929" s="24"/>
      <c r="R929" s="24"/>
      <c r="S929" s="24"/>
      <c r="T929" s="24"/>
      <c r="U929" s="24"/>
      <c r="V929" s="24"/>
      <c r="W929" s="24"/>
      <c r="X929" s="24"/>
      <c r="Y929" s="24"/>
      <c r="Z929" s="24"/>
      <c r="AA929" s="24"/>
      <c r="AB929" s="24"/>
      <c r="AC929" s="24"/>
      <c r="AD929" s="639"/>
      <c r="AE929" s="639"/>
      <c r="AF929" s="639"/>
      <c r="AG929" s="639"/>
      <c r="AH929" s="639"/>
      <c r="AI929" s="639"/>
      <c r="AJ929" s="639"/>
      <c r="AK929" s="639"/>
      <c r="AL929" s="639"/>
      <c r="AM929" s="639"/>
      <c r="AN929" s="639"/>
      <c r="AO929" s="639"/>
      <c r="AP929" s="639"/>
      <c r="AQ929" s="639"/>
      <c r="AR929" s="639"/>
      <c r="AS929" s="639"/>
      <c r="AT929" s="639"/>
      <c r="AU929" s="639"/>
      <c r="AV929" s="639"/>
    </row>
    <row r="930" spans="1:48" ht="24.75" customHeight="1">
      <c r="A930" s="359"/>
      <c r="B930" s="359"/>
      <c r="C930" s="359"/>
      <c r="D930" s="359"/>
      <c r="E930" s="359"/>
      <c r="F930" s="359"/>
      <c r="G930" s="359"/>
      <c r="H930" s="24"/>
      <c r="I930" s="98"/>
      <c r="J930" s="24"/>
      <c r="K930" s="24"/>
      <c r="L930" s="24"/>
      <c r="M930" s="24"/>
      <c r="N930" s="24"/>
      <c r="O930" s="24"/>
      <c r="P930" s="24"/>
      <c r="Q930" s="24"/>
      <c r="R930" s="24"/>
      <c r="S930" s="24"/>
      <c r="T930" s="24"/>
      <c r="U930" s="24"/>
      <c r="V930" s="24"/>
      <c r="W930" s="24"/>
      <c r="X930" s="24"/>
      <c r="Y930" s="24"/>
      <c r="Z930" s="24"/>
      <c r="AA930" s="24"/>
      <c r="AB930" s="24"/>
      <c r="AC930" s="24"/>
      <c r="AD930" s="639"/>
      <c r="AE930" s="639"/>
      <c r="AF930" s="639"/>
      <c r="AG930" s="639"/>
      <c r="AH930" s="639"/>
      <c r="AI930" s="639"/>
      <c r="AJ930" s="639"/>
      <c r="AK930" s="639"/>
      <c r="AL930" s="639"/>
      <c r="AM930" s="639"/>
      <c r="AN930" s="639"/>
      <c r="AO930" s="639"/>
      <c r="AP930" s="639"/>
      <c r="AQ930" s="639"/>
      <c r="AR930" s="639"/>
      <c r="AS930" s="639"/>
      <c r="AT930" s="639"/>
      <c r="AU930" s="639"/>
      <c r="AV930" s="639"/>
    </row>
    <row r="931" spans="1:48" ht="24.75" customHeight="1">
      <c r="A931" s="359"/>
      <c r="B931" s="359"/>
      <c r="C931" s="359"/>
      <c r="D931" s="359"/>
      <c r="E931" s="359"/>
      <c r="F931" s="359"/>
      <c r="G931" s="359"/>
      <c r="H931" s="24"/>
      <c r="I931" s="98"/>
      <c r="J931" s="24"/>
      <c r="K931" s="24"/>
      <c r="L931" s="24"/>
      <c r="M931" s="24"/>
      <c r="N931" s="24"/>
      <c r="O931" s="24"/>
      <c r="P931" s="24"/>
      <c r="Q931" s="24"/>
      <c r="R931" s="24"/>
      <c r="S931" s="24"/>
      <c r="T931" s="24"/>
      <c r="U931" s="24"/>
      <c r="V931" s="24"/>
      <c r="W931" s="24"/>
      <c r="X931" s="24"/>
      <c r="Y931" s="24"/>
      <c r="Z931" s="24"/>
      <c r="AA931" s="24"/>
      <c r="AB931" s="24"/>
      <c r="AC931" s="24"/>
      <c r="AD931" s="639"/>
      <c r="AE931" s="639"/>
      <c r="AF931" s="639"/>
      <c r="AG931" s="639"/>
      <c r="AH931" s="639"/>
      <c r="AI931" s="639"/>
      <c r="AJ931" s="639"/>
      <c r="AK931" s="639"/>
      <c r="AL931" s="639"/>
      <c r="AM931" s="639"/>
      <c r="AN931" s="639"/>
      <c r="AO931" s="639"/>
      <c r="AP931" s="639"/>
      <c r="AQ931" s="639"/>
      <c r="AR931" s="639"/>
      <c r="AS931" s="639"/>
      <c r="AT931" s="639"/>
      <c r="AU931" s="639"/>
      <c r="AV931" s="639"/>
    </row>
    <row r="932" spans="1:48" ht="24.75" customHeight="1">
      <c r="A932" s="359"/>
      <c r="B932" s="359"/>
      <c r="C932" s="359"/>
      <c r="D932" s="359"/>
      <c r="E932" s="359"/>
      <c r="F932" s="359"/>
      <c r="G932" s="359"/>
      <c r="H932" s="24"/>
      <c r="I932" s="98"/>
      <c r="J932" s="24"/>
      <c r="K932" s="24"/>
      <c r="L932" s="24"/>
      <c r="M932" s="24"/>
      <c r="N932" s="24"/>
      <c r="O932" s="24"/>
      <c r="P932" s="24"/>
      <c r="Q932" s="24"/>
      <c r="R932" s="24"/>
      <c r="S932" s="24"/>
      <c r="T932" s="24"/>
      <c r="U932" s="24"/>
      <c r="V932" s="24"/>
      <c r="W932" s="24"/>
      <c r="X932" s="24"/>
      <c r="Y932" s="24"/>
      <c r="Z932" s="24"/>
      <c r="AA932" s="24"/>
      <c r="AB932" s="24"/>
      <c r="AC932" s="24"/>
      <c r="AD932" s="639"/>
      <c r="AE932" s="639"/>
      <c r="AF932" s="639"/>
      <c r="AG932" s="639"/>
      <c r="AH932" s="639"/>
      <c r="AI932" s="639"/>
      <c r="AJ932" s="639"/>
      <c r="AK932" s="639"/>
      <c r="AL932" s="639"/>
      <c r="AM932" s="639"/>
      <c r="AN932" s="639"/>
      <c r="AO932" s="639"/>
      <c r="AP932" s="639"/>
      <c r="AQ932" s="639"/>
      <c r="AR932" s="639"/>
      <c r="AS932" s="639"/>
      <c r="AT932" s="639"/>
      <c r="AU932" s="639"/>
      <c r="AV932" s="639"/>
    </row>
    <row r="933" spans="1:48" ht="24.75" customHeight="1">
      <c r="A933" s="359"/>
      <c r="B933" s="359"/>
      <c r="C933" s="359"/>
      <c r="D933" s="359"/>
      <c r="E933" s="359"/>
      <c r="F933" s="359"/>
      <c r="G933" s="359"/>
      <c r="H933" s="24"/>
      <c r="I933" s="98"/>
      <c r="J933" s="24"/>
      <c r="K933" s="24"/>
      <c r="L933" s="24"/>
      <c r="M933" s="24"/>
      <c r="N933" s="24"/>
      <c r="O933" s="24"/>
      <c r="P933" s="24"/>
      <c r="Q933" s="24"/>
      <c r="R933" s="24"/>
      <c r="S933" s="24"/>
      <c r="T933" s="24"/>
      <c r="U933" s="24"/>
      <c r="V933" s="24"/>
      <c r="W933" s="24"/>
      <c r="X933" s="24"/>
      <c r="Y933" s="24"/>
      <c r="Z933" s="24"/>
      <c r="AA933" s="24"/>
      <c r="AB933" s="24"/>
      <c r="AC933" s="24"/>
      <c r="AD933" s="639"/>
      <c r="AE933" s="639"/>
      <c r="AF933" s="639"/>
      <c r="AG933" s="639"/>
      <c r="AH933" s="639"/>
      <c r="AI933" s="639"/>
      <c r="AJ933" s="639"/>
      <c r="AK933" s="639"/>
      <c r="AL933" s="639"/>
      <c r="AM933" s="639"/>
      <c r="AN933" s="639"/>
      <c r="AO933" s="639"/>
      <c r="AP933" s="639"/>
      <c r="AQ933" s="639"/>
      <c r="AR933" s="639"/>
      <c r="AS933" s="639"/>
      <c r="AT933" s="639"/>
      <c r="AU933" s="639"/>
      <c r="AV933" s="639"/>
    </row>
    <row r="934" spans="1:48" ht="24.75" customHeight="1">
      <c r="A934" s="359"/>
      <c r="B934" s="359"/>
      <c r="C934" s="359"/>
      <c r="D934" s="359"/>
      <c r="E934" s="359"/>
      <c r="F934" s="359"/>
      <c r="G934" s="359"/>
      <c r="H934" s="24"/>
      <c r="I934" s="98"/>
      <c r="J934" s="24"/>
      <c r="K934" s="24"/>
      <c r="L934" s="24"/>
      <c r="M934" s="24"/>
      <c r="N934" s="24"/>
      <c r="O934" s="24"/>
      <c r="P934" s="24"/>
      <c r="Q934" s="24"/>
      <c r="R934" s="24"/>
      <c r="S934" s="24"/>
      <c r="T934" s="24"/>
      <c r="U934" s="24"/>
      <c r="V934" s="24"/>
      <c r="W934" s="24"/>
      <c r="X934" s="24"/>
      <c r="Y934" s="24"/>
      <c r="Z934" s="24"/>
      <c r="AA934" s="24"/>
      <c r="AB934" s="24"/>
      <c r="AC934" s="24"/>
      <c r="AD934" s="639"/>
      <c r="AE934" s="639"/>
      <c r="AF934" s="639"/>
      <c r="AG934" s="639"/>
      <c r="AH934" s="639"/>
      <c r="AI934" s="639"/>
      <c r="AJ934" s="639"/>
      <c r="AK934" s="639"/>
      <c r="AL934" s="639"/>
      <c r="AM934" s="639"/>
      <c r="AN934" s="639"/>
      <c r="AO934" s="639"/>
      <c r="AP934" s="639"/>
      <c r="AQ934" s="639"/>
      <c r="AR934" s="639"/>
      <c r="AS934" s="639"/>
      <c r="AT934" s="639"/>
      <c r="AU934" s="639"/>
      <c r="AV934" s="639"/>
    </row>
    <row r="935" spans="1:48" ht="24.75" customHeight="1">
      <c r="A935" s="359"/>
      <c r="B935" s="359"/>
      <c r="C935" s="359"/>
      <c r="D935" s="359"/>
      <c r="E935" s="359"/>
      <c r="F935" s="359"/>
      <c r="G935" s="359"/>
      <c r="H935" s="24"/>
      <c r="I935" s="98"/>
      <c r="J935" s="24"/>
      <c r="K935" s="24"/>
      <c r="L935" s="24"/>
      <c r="M935" s="24"/>
      <c r="N935" s="24"/>
      <c r="O935" s="24"/>
      <c r="P935" s="24"/>
      <c r="Q935" s="24"/>
      <c r="R935" s="24"/>
      <c r="S935" s="24"/>
      <c r="T935" s="24"/>
      <c r="U935" s="24"/>
      <c r="V935" s="24"/>
      <c r="W935" s="24"/>
      <c r="X935" s="24"/>
      <c r="Y935" s="24"/>
      <c r="Z935" s="24"/>
      <c r="AA935" s="24"/>
      <c r="AB935" s="24"/>
      <c r="AC935" s="24"/>
      <c r="AD935" s="639"/>
      <c r="AE935" s="639"/>
      <c r="AF935" s="639"/>
      <c r="AG935" s="639"/>
      <c r="AH935" s="639"/>
      <c r="AI935" s="639"/>
      <c r="AJ935" s="639"/>
      <c r="AK935" s="639"/>
      <c r="AL935" s="639"/>
      <c r="AM935" s="639"/>
      <c r="AN935" s="639"/>
      <c r="AO935" s="639"/>
      <c r="AP935" s="639"/>
      <c r="AQ935" s="639"/>
      <c r="AR935" s="639"/>
      <c r="AS935" s="639"/>
      <c r="AT935" s="639"/>
      <c r="AU935" s="639"/>
      <c r="AV935" s="639"/>
    </row>
    <row r="936" spans="1:48" ht="24.75" customHeight="1">
      <c r="A936" s="359"/>
      <c r="B936" s="359"/>
      <c r="C936" s="359"/>
      <c r="D936" s="359"/>
      <c r="E936" s="359"/>
      <c r="F936" s="359"/>
      <c r="G936" s="359"/>
      <c r="H936" s="24"/>
      <c r="I936" s="98"/>
      <c r="J936" s="24"/>
      <c r="K936" s="24"/>
      <c r="L936" s="24"/>
      <c r="M936" s="24"/>
      <c r="N936" s="24"/>
      <c r="O936" s="24"/>
      <c r="P936" s="24"/>
      <c r="Q936" s="24"/>
      <c r="R936" s="24"/>
      <c r="S936" s="24"/>
      <c r="T936" s="24"/>
      <c r="U936" s="24"/>
      <c r="V936" s="24"/>
      <c r="W936" s="24"/>
      <c r="X936" s="24"/>
      <c r="Y936" s="24"/>
      <c r="Z936" s="24"/>
      <c r="AA936" s="24"/>
      <c r="AB936" s="24"/>
      <c r="AC936" s="24"/>
      <c r="AD936" s="639"/>
      <c r="AE936" s="639"/>
      <c r="AF936" s="639"/>
      <c r="AG936" s="639"/>
      <c r="AH936" s="639"/>
      <c r="AI936" s="639"/>
      <c r="AJ936" s="639"/>
      <c r="AK936" s="639"/>
      <c r="AL936" s="639"/>
      <c r="AM936" s="639"/>
      <c r="AN936" s="639"/>
      <c r="AO936" s="639"/>
      <c r="AP936" s="639"/>
      <c r="AQ936" s="639"/>
      <c r="AR936" s="639"/>
      <c r="AS936" s="639"/>
      <c r="AT936" s="639"/>
      <c r="AU936" s="639"/>
      <c r="AV936" s="639"/>
    </row>
    <row r="937" spans="1:48" ht="24.75" customHeight="1">
      <c r="A937" s="359"/>
      <c r="B937" s="359"/>
      <c r="C937" s="359"/>
      <c r="D937" s="359"/>
      <c r="E937" s="359"/>
      <c r="F937" s="359"/>
      <c r="G937" s="359"/>
      <c r="H937" s="24"/>
      <c r="I937" s="98"/>
      <c r="J937" s="24"/>
      <c r="K937" s="24"/>
      <c r="L937" s="24"/>
      <c r="M937" s="24"/>
      <c r="N937" s="24"/>
      <c r="O937" s="24"/>
      <c r="P937" s="24"/>
      <c r="Q937" s="24"/>
      <c r="R937" s="24"/>
      <c r="S937" s="24"/>
      <c r="T937" s="24"/>
      <c r="U937" s="24"/>
      <c r="V937" s="24"/>
      <c r="W937" s="24"/>
      <c r="X937" s="24"/>
      <c r="Y937" s="24"/>
      <c r="Z937" s="24"/>
      <c r="AA937" s="24"/>
      <c r="AB937" s="24"/>
      <c r="AC937" s="24"/>
      <c r="AD937" s="639"/>
      <c r="AE937" s="639"/>
      <c r="AF937" s="639"/>
      <c r="AG937" s="639"/>
      <c r="AH937" s="639"/>
      <c r="AI937" s="639"/>
      <c r="AJ937" s="639"/>
      <c r="AK937" s="639"/>
      <c r="AL937" s="639"/>
      <c r="AM937" s="639"/>
      <c r="AN937" s="639"/>
      <c r="AO937" s="639"/>
      <c r="AP937" s="639"/>
      <c r="AQ937" s="639"/>
      <c r="AR937" s="639"/>
      <c r="AS937" s="639"/>
      <c r="AT937" s="639"/>
      <c r="AU937" s="639"/>
      <c r="AV937" s="639"/>
    </row>
    <row r="938" spans="1:48" ht="24.75" customHeight="1">
      <c r="A938" s="359"/>
      <c r="B938" s="359"/>
      <c r="C938" s="359"/>
      <c r="D938" s="359"/>
      <c r="E938" s="359"/>
      <c r="F938" s="359"/>
      <c r="G938" s="359"/>
      <c r="H938" s="24"/>
      <c r="I938" s="98"/>
      <c r="J938" s="24"/>
      <c r="K938" s="24"/>
      <c r="L938" s="24"/>
      <c r="M938" s="24"/>
      <c r="N938" s="24"/>
      <c r="O938" s="24"/>
      <c r="P938" s="24"/>
      <c r="Q938" s="24"/>
      <c r="R938" s="24"/>
      <c r="S938" s="24"/>
      <c r="T938" s="24"/>
      <c r="U938" s="24"/>
      <c r="V938" s="24"/>
      <c r="W938" s="24"/>
      <c r="X938" s="24"/>
      <c r="Y938" s="24"/>
      <c r="Z938" s="24"/>
      <c r="AA938" s="24"/>
      <c r="AB938" s="24"/>
      <c r="AC938" s="24"/>
      <c r="AD938" s="639"/>
      <c r="AE938" s="639"/>
      <c r="AF938" s="639"/>
      <c r="AG938" s="639"/>
      <c r="AH938" s="639"/>
      <c r="AI938" s="639"/>
      <c r="AJ938" s="639"/>
      <c r="AK938" s="639"/>
      <c r="AL938" s="639"/>
      <c r="AM938" s="639"/>
      <c r="AN938" s="639"/>
      <c r="AO938" s="639"/>
      <c r="AP938" s="639"/>
      <c r="AQ938" s="639"/>
      <c r="AR938" s="639"/>
      <c r="AS938" s="639"/>
      <c r="AT938" s="639"/>
      <c r="AU938" s="639"/>
      <c r="AV938" s="639"/>
    </row>
    <row r="939" spans="1:48" ht="24.75" customHeight="1">
      <c r="A939" s="359"/>
      <c r="B939" s="359"/>
      <c r="C939" s="359"/>
      <c r="D939" s="359"/>
      <c r="E939" s="359"/>
      <c r="F939" s="359"/>
      <c r="G939" s="359"/>
      <c r="H939" s="24"/>
      <c r="I939" s="98"/>
      <c r="J939" s="24"/>
      <c r="K939" s="24"/>
      <c r="L939" s="24"/>
      <c r="M939" s="24"/>
      <c r="N939" s="24"/>
      <c r="O939" s="24"/>
      <c r="P939" s="24"/>
      <c r="Q939" s="24"/>
      <c r="R939" s="24"/>
      <c r="S939" s="24"/>
      <c r="T939" s="24"/>
      <c r="U939" s="24"/>
      <c r="V939" s="24"/>
      <c r="W939" s="24"/>
      <c r="X939" s="24"/>
      <c r="Y939" s="24"/>
      <c r="Z939" s="24"/>
      <c r="AA939" s="24"/>
      <c r="AB939" s="24"/>
      <c r="AC939" s="24"/>
      <c r="AD939" s="639"/>
      <c r="AE939" s="639"/>
      <c r="AF939" s="639"/>
      <c r="AG939" s="639"/>
      <c r="AH939" s="639"/>
      <c r="AI939" s="639"/>
      <c r="AJ939" s="639"/>
      <c r="AK939" s="639"/>
      <c r="AL939" s="639"/>
      <c r="AM939" s="639"/>
      <c r="AN939" s="639"/>
      <c r="AO939" s="639"/>
      <c r="AP939" s="639"/>
      <c r="AQ939" s="639"/>
      <c r="AR939" s="639"/>
      <c r="AS939" s="639"/>
      <c r="AT939" s="639"/>
      <c r="AU939" s="639"/>
      <c r="AV939" s="639"/>
    </row>
    <row r="940" spans="1:48" ht="24.75" customHeight="1">
      <c r="A940" s="359"/>
      <c r="B940" s="359"/>
      <c r="C940" s="359"/>
      <c r="D940" s="359"/>
      <c r="E940" s="359"/>
      <c r="F940" s="359"/>
      <c r="G940" s="359"/>
      <c r="H940" s="24"/>
      <c r="I940" s="98"/>
      <c r="J940" s="24"/>
      <c r="K940" s="24"/>
      <c r="L940" s="24"/>
      <c r="M940" s="24"/>
      <c r="N940" s="24"/>
      <c r="O940" s="24"/>
      <c r="P940" s="24"/>
      <c r="Q940" s="24"/>
      <c r="R940" s="24"/>
      <c r="S940" s="24"/>
      <c r="T940" s="24"/>
      <c r="U940" s="24"/>
      <c r="V940" s="24"/>
      <c r="W940" s="24"/>
      <c r="X940" s="24"/>
      <c r="Y940" s="24"/>
      <c r="Z940" s="24"/>
      <c r="AA940" s="24"/>
      <c r="AB940" s="24"/>
      <c r="AC940" s="24"/>
      <c r="AD940" s="639"/>
      <c r="AE940" s="639"/>
      <c r="AF940" s="639"/>
      <c r="AG940" s="639"/>
      <c r="AH940" s="639"/>
      <c r="AI940" s="639"/>
      <c r="AJ940" s="639"/>
      <c r="AK940" s="639"/>
      <c r="AL940" s="639"/>
      <c r="AM940" s="639"/>
      <c r="AN940" s="639"/>
      <c r="AO940" s="639"/>
      <c r="AP940" s="639"/>
      <c r="AQ940" s="639"/>
      <c r="AR940" s="639"/>
      <c r="AS940" s="639"/>
      <c r="AT940" s="639"/>
      <c r="AU940" s="639"/>
      <c r="AV940" s="639"/>
    </row>
    <row r="941" spans="1:48" ht="24.75" customHeight="1">
      <c r="A941" s="359"/>
      <c r="B941" s="359"/>
      <c r="C941" s="359"/>
      <c r="D941" s="359"/>
      <c r="E941" s="359"/>
      <c r="F941" s="359"/>
      <c r="G941" s="359"/>
      <c r="H941" s="24"/>
      <c r="I941" s="98"/>
      <c r="J941" s="24"/>
      <c r="K941" s="24"/>
      <c r="L941" s="24"/>
      <c r="M941" s="24"/>
      <c r="N941" s="24"/>
      <c r="O941" s="24"/>
      <c r="P941" s="24"/>
      <c r="Q941" s="24"/>
      <c r="R941" s="24"/>
      <c r="S941" s="24"/>
      <c r="T941" s="24"/>
      <c r="U941" s="24"/>
      <c r="V941" s="24"/>
      <c r="W941" s="24"/>
      <c r="X941" s="24"/>
      <c r="Y941" s="24"/>
      <c r="Z941" s="24"/>
      <c r="AA941" s="24"/>
      <c r="AB941" s="24"/>
      <c r="AC941" s="24"/>
      <c r="AD941" s="639"/>
      <c r="AE941" s="639"/>
      <c r="AF941" s="639"/>
      <c r="AG941" s="639"/>
      <c r="AH941" s="639"/>
      <c r="AI941" s="639"/>
      <c r="AJ941" s="639"/>
      <c r="AK941" s="639"/>
      <c r="AL941" s="639"/>
      <c r="AM941" s="639"/>
      <c r="AN941" s="639"/>
      <c r="AO941" s="639"/>
      <c r="AP941" s="639"/>
      <c r="AQ941" s="639"/>
      <c r="AR941" s="639"/>
      <c r="AS941" s="639"/>
      <c r="AT941" s="639"/>
      <c r="AU941" s="639"/>
      <c r="AV941" s="639"/>
    </row>
    <row r="942" spans="1:48" ht="24.75" customHeight="1">
      <c r="A942" s="359"/>
      <c r="B942" s="359"/>
      <c r="C942" s="359"/>
      <c r="D942" s="359"/>
      <c r="E942" s="359"/>
      <c r="F942" s="359"/>
      <c r="G942" s="359"/>
      <c r="H942" s="24"/>
      <c r="I942" s="98"/>
      <c r="J942" s="24"/>
      <c r="K942" s="24"/>
      <c r="L942" s="24"/>
      <c r="M942" s="24"/>
      <c r="N942" s="24"/>
      <c r="O942" s="24"/>
      <c r="P942" s="24"/>
      <c r="Q942" s="24"/>
      <c r="R942" s="24"/>
      <c r="S942" s="24"/>
      <c r="T942" s="24"/>
      <c r="U942" s="24"/>
      <c r="V942" s="24"/>
      <c r="W942" s="24"/>
      <c r="X942" s="24"/>
      <c r="Y942" s="24"/>
      <c r="Z942" s="24"/>
      <c r="AA942" s="24"/>
      <c r="AB942" s="24"/>
      <c r="AC942" s="24"/>
      <c r="AD942" s="639"/>
      <c r="AE942" s="639"/>
      <c r="AF942" s="639"/>
      <c r="AG942" s="639"/>
      <c r="AH942" s="639"/>
      <c r="AI942" s="639"/>
      <c r="AJ942" s="639"/>
      <c r="AK942" s="639"/>
      <c r="AL942" s="639"/>
      <c r="AM942" s="639"/>
      <c r="AN942" s="639"/>
      <c r="AO942" s="639"/>
      <c r="AP942" s="639"/>
      <c r="AQ942" s="639"/>
      <c r="AR942" s="639"/>
      <c r="AS942" s="639"/>
      <c r="AT942" s="639"/>
      <c r="AU942" s="639"/>
      <c r="AV942" s="639"/>
    </row>
    <row r="943" spans="1:48" ht="24.75" customHeight="1">
      <c r="A943" s="359"/>
      <c r="B943" s="359"/>
      <c r="C943" s="359"/>
      <c r="D943" s="359"/>
      <c r="E943" s="359"/>
      <c r="F943" s="359"/>
      <c r="G943" s="359"/>
      <c r="H943" s="24"/>
      <c r="I943" s="98"/>
      <c r="J943" s="24"/>
      <c r="K943" s="24"/>
      <c r="L943" s="24"/>
      <c r="M943" s="24"/>
      <c r="N943" s="24"/>
      <c r="O943" s="24"/>
      <c r="P943" s="24"/>
      <c r="Q943" s="24"/>
      <c r="R943" s="24"/>
      <c r="S943" s="24"/>
      <c r="T943" s="24"/>
      <c r="U943" s="24"/>
      <c r="V943" s="24"/>
      <c r="W943" s="24"/>
      <c r="X943" s="24"/>
      <c r="Y943" s="24"/>
      <c r="Z943" s="24"/>
      <c r="AA943" s="24"/>
      <c r="AB943" s="24"/>
      <c r="AC943" s="24"/>
      <c r="AD943" s="639"/>
      <c r="AE943" s="639"/>
      <c r="AF943" s="639"/>
      <c r="AG943" s="639"/>
      <c r="AH943" s="639"/>
      <c r="AI943" s="639"/>
      <c r="AJ943" s="639"/>
      <c r="AK943" s="639"/>
      <c r="AL943" s="639"/>
      <c r="AM943" s="639"/>
      <c r="AN943" s="639"/>
      <c r="AO943" s="639"/>
      <c r="AP943" s="639"/>
      <c r="AQ943" s="639"/>
      <c r="AR943" s="639"/>
      <c r="AS943" s="639"/>
      <c r="AT943" s="639"/>
      <c r="AU943" s="639"/>
      <c r="AV943" s="639"/>
    </row>
    <row r="944" spans="1:48" ht="24.75" customHeight="1">
      <c r="A944" s="359"/>
      <c r="B944" s="359"/>
      <c r="C944" s="359"/>
      <c r="D944" s="359"/>
      <c r="E944" s="359"/>
      <c r="F944" s="359"/>
      <c r="G944" s="359"/>
      <c r="H944" s="24"/>
      <c r="I944" s="98"/>
      <c r="J944" s="24"/>
      <c r="K944" s="24"/>
      <c r="L944" s="24"/>
      <c r="M944" s="24"/>
      <c r="N944" s="24"/>
      <c r="O944" s="24"/>
      <c r="P944" s="24"/>
      <c r="Q944" s="24"/>
      <c r="R944" s="24"/>
      <c r="S944" s="24"/>
      <c r="T944" s="24"/>
      <c r="U944" s="24"/>
      <c r="V944" s="24"/>
      <c r="W944" s="24"/>
      <c r="X944" s="24"/>
      <c r="Y944" s="24"/>
      <c r="Z944" s="24"/>
      <c r="AA944" s="24"/>
      <c r="AB944" s="24"/>
      <c r="AC944" s="24"/>
      <c r="AD944" s="639"/>
      <c r="AE944" s="639"/>
      <c r="AF944" s="639"/>
      <c r="AG944" s="639"/>
      <c r="AH944" s="639"/>
      <c r="AI944" s="639"/>
      <c r="AJ944" s="639"/>
      <c r="AK944" s="639"/>
      <c r="AL944" s="639"/>
      <c r="AM944" s="639"/>
      <c r="AN944" s="639"/>
      <c r="AO944" s="639"/>
      <c r="AP944" s="639"/>
      <c r="AQ944" s="639"/>
      <c r="AR944" s="639"/>
      <c r="AS944" s="639"/>
      <c r="AT944" s="639"/>
      <c r="AU944" s="639"/>
      <c r="AV944" s="639"/>
    </row>
    <row r="945" spans="1:48" ht="24.75" customHeight="1">
      <c r="A945" s="359"/>
      <c r="B945" s="359"/>
      <c r="C945" s="359"/>
      <c r="D945" s="359"/>
      <c r="E945" s="359"/>
      <c r="F945" s="359"/>
      <c r="G945" s="359"/>
      <c r="H945" s="24"/>
      <c r="I945" s="98"/>
      <c r="J945" s="24"/>
      <c r="K945" s="24"/>
      <c r="L945" s="24"/>
      <c r="M945" s="24"/>
      <c r="N945" s="24"/>
      <c r="O945" s="24"/>
      <c r="P945" s="24"/>
      <c r="Q945" s="24"/>
      <c r="R945" s="24"/>
      <c r="S945" s="24"/>
      <c r="T945" s="24"/>
      <c r="U945" s="24"/>
      <c r="V945" s="24"/>
      <c r="W945" s="24"/>
      <c r="X945" s="24"/>
      <c r="Y945" s="24"/>
      <c r="Z945" s="24"/>
      <c r="AA945" s="24"/>
      <c r="AB945" s="24"/>
      <c r="AC945" s="24"/>
      <c r="AD945" s="639"/>
      <c r="AE945" s="639"/>
      <c r="AF945" s="639"/>
      <c r="AG945" s="639"/>
      <c r="AH945" s="639"/>
      <c r="AI945" s="639"/>
      <c r="AJ945" s="639"/>
      <c r="AK945" s="639"/>
      <c r="AL945" s="639"/>
      <c r="AM945" s="639"/>
      <c r="AN945" s="639"/>
      <c r="AO945" s="639"/>
      <c r="AP945" s="639"/>
      <c r="AQ945" s="639"/>
      <c r="AR945" s="639"/>
      <c r="AS945" s="639"/>
      <c r="AT945" s="639"/>
      <c r="AU945" s="639"/>
      <c r="AV945" s="639"/>
    </row>
    <row r="946" spans="1:48" ht="24.75" customHeight="1">
      <c r="A946" s="359"/>
      <c r="B946" s="359"/>
      <c r="C946" s="359"/>
      <c r="D946" s="359"/>
      <c r="E946" s="359"/>
      <c r="F946" s="359"/>
      <c r="G946" s="359"/>
      <c r="H946" s="24"/>
      <c r="I946" s="98"/>
      <c r="J946" s="24"/>
      <c r="K946" s="24"/>
      <c r="L946" s="24"/>
      <c r="M946" s="24"/>
      <c r="N946" s="24"/>
      <c r="O946" s="24"/>
      <c r="P946" s="24"/>
      <c r="Q946" s="24"/>
      <c r="R946" s="24"/>
      <c r="S946" s="24"/>
      <c r="T946" s="24"/>
      <c r="U946" s="24"/>
      <c r="V946" s="24"/>
      <c r="W946" s="24"/>
      <c r="X946" s="24"/>
      <c r="Y946" s="24"/>
      <c r="Z946" s="24"/>
      <c r="AA946" s="24"/>
      <c r="AB946" s="24"/>
      <c r="AC946" s="24"/>
      <c r="AD946" s="639"/>
      <c r="AE946" s="639"/>
      <c r="AF946" s="639"/>
      <c r="AG946" s="639"/>
      <c r="AH946" s="639"/>
      <c r="AI946" s="639"/>
      <c r="AJ946" s="639"/>
      <c r="AK946" s="639"/>
      <c r="AL946" s="639"/>
      <c r="AM946" s="639"/>
      <c r="AN946" s="639"/>
      <c r="AO946" s="639"/>
      <c r="AP946" s="639"/>
      <c r="AQ946" s="639"/>
      <c r="AR946" s="639"/>
      <c r="AS946" s="639"/>
      <c r="AT946" s="639"/>
      <c r="AU946" s="639"/>
      <c r="AV946" s="639"/>
    </row>
    <row r="947" spans="1:48" ht="24.75" customHeight="1">
      <c r="A947" s="359"/>
      <c r="B947" s="359"/>
      <c r="C947" s="359"/>
      <c r="D947" s="359"/>
      <c r="E947" s="359"/>
      <c r="F947" s="359"/>
      <c r="G947" s="359"/>
      <c r="H947" s="24"/>
      <c r="I947" s="98"/>
      <c r="J947" s="24"/>
      <c r="K947" s="24"/>
      <c r="L947" s="24"/>
      <c r="M947" s="24"/>
      <c r="N947" s="24"/>
      <c r="O947" s="24"/>
      <c r="P947" s="24"/>
      <c r="Q947" s="24"/>
      <c r="R947" s="24"/>
      <c r="S947" s="24"/>
      <c r="T947" s="24"/>
      <c r="U947" s="24"/>
      <c r="V947" s="24"/>
      <c r="W947" s="24"/>
      <c r="X947" s="24"/>
      <c r="Y947" s="24"/>
      <c r="Z947" s="24"/>
      <c r="AA947" s="24"/>
      <c r="AB947" s="24"/>
      <c r="AC947" s="24"/>
      <c r="AD947" s="639"/>
      <c r="AE947" s="639"/>
      <c r="AF947" s="639"/>
      <c r="AG947" s="639"/>
      <c r="AH947" s="639"/>
      <c r="AI947" s="639"/>
      <c r="AJ947" s="639"/>
      <c r="AK947" s="639"/>
      <c r="AL947" s="639"/>
      <c r="AM947" s="639"/>
      <c r="AN947" s="639"/>
      <c r="AO947" s="639"/>
      <c r="AP947" s="639"/>
      <c r="AQ947" s="639"/>
      <c r="AR947" s="639"/>
      <c r="AS947" s="639"/>
      <c r="AT947" s="639"/>
      <c r="AU947" s="639"/>
      <c r="AV947" s="639"/>
    </row>
    <row r="948" spans="1:48" ht="24.75" customHeight="1">
      <c r="A948" s="359"/>
      <c r="B948" s="359"/>
      <c r="C948" s="359"/>
      <c r="D948" s="359"/>
      <c r="E948" s="359"/>
      <c r="F948" s="359"/>
      <c r="G948" s="359"/>
      <c r="H948" s="24"/>
      <c r="I948" s="98"/>
      <c r="J948" s="24"/>
      <c r="K948" s="24"/>
      <c r="L948" s="24"/>
      <c r="M948" s="24"/>
      <c r="N948" s="24"/>
      <c r="O948" s="24"/>
      <c r="P948" s="24"/>
      <c r="Q948" s="24"/>
      <c r="R948" s="24"/>
      <c r="S948" s="24"/>
      <c r="T948" s="24"/>
      <c r="U948" s="24"/>
      <c r="V948" s="24"/>
      <c r="W948" s="24"/>
      <c r="X948" s="24"/>
      <c r="Y948" s="24"/>
      <c r="Z948" s="24"/>
      <c r="AA948" s="24"/>
      <c r="AB948" s="24"/>
      <c r="AC948" s="24"/>
      <c r="AD948" s="639"/>
      <c r="AE948" s="639"/>
      <c r="AF948" s="639"/>
      <c r="AG948" s="639"/>
      <c r="AH948" s="639"/>
      <c r="AI948" s="639"/>
      <c r="AJ948" s="639"/>
      <c r="AK948" s="639"/>
      <c r="AL948" s="639"/>
      <c r="AM948" s="639"/>
      <c r="AN948" s="639"/>
      <c r="AO948" s="639"/>
      <c r="AP948" s="639"/>
      <c r="AQ948" s="639"/>
      <c r="AR948" s="639"/>
      <c r="AS948" s="639"/>
      <c r="AT948" s="639"/>
      <c r="AU948" s="639"/>
      <c r="AV948" s="639"/>
    </row>
    <row r="949" spans="1:48" ht="24.75" customHeight="1">
      <c r="A949" s="359"/>
      <c r="B949" s="359"/>
      <c r="C949" s="359"/>
      <c r="D949" s="359"/>
      <c r="E949" s="359"/>
      <c r="F949" s="359"/>
      <c r="G949" s="359"/>
      <c r="H949" s="24"/>
      <c r="I949" s="98"/>
      <c r="J949" s="24"/>
      <c r="K949" s="24"/>
      <c r="L949" s="24"/>
      <c r="M949" s="24"/>
      <c r="N949" s="24"/>
      <c r="O949" s="24"/>
      <c r="P949" s="24"/>
      <c r="Q949" s="24"/>
      <c r="R949" s="24"/>
      <c r="S949" s="24"/>
      <c r="T949" s="24"/>
      <c r="U949" s="24"/>
      <c r="V949" s="24"/>
      <c r="W949" s="24"/>
      <c r="X949" s="24"/>
      <c r="Y949" s="24"/>
      <c r="Z949" s="24"/>
      <c r="AA949" s="24"/>
      <c r="AB949" s="24"/>
      <c r="AC949" s="24"/>
      <c r="AD949" s="639"/>
      <c r="AE949" s="639"/>
      <c r="AF949" s="639"/>
      <c r="AG949" s="639"/>
      <c r="AH949" s="639"/>
      <c r="AI949" s="639"/>
      <c r="AJ949" s="639"/>
      <c r="AK949" s="639"/>
      <c r="AL949" s="639"/>
      <c r="AM949" s="639"/>
      <c r="AN949" s="639"/>
      <c r="AO949" s="639"/>
      <c r="AP949" s="639"/>
      <c r="AQ949" s="639"/>
      <c r="AR949" s="639"/>
      <c r="AS949" s="639"/>
      <c r="AT949" s="639"/>
      <c r="AU949" s="639"/>
      <c r="AV949" s="639"/>
    </row>
    <row r="950" spans="1:48" ht="24.75" customHeight="1">
      <c r="A950" s="359"/>
      <c r="B950" s="359"/>
      <c r="C950" s="359"/>
      <c r="D950" s="359"/>
      <c r="E950" s="359"/>
      <c r="F950" s="359"/>
      <c r="G950" s="359"/>
      <c r="H950" s="24"/>
      <c r="I950" s="98"/>
      <c r="J950" s="24"/>
      <c r="K950" s="24"/>
      <c r="L950" s="24"/>
      <c r="M950" s="24"/>
      <c r="N950" s="24"/>
      <c r="O950" s="24"/>
      <c r="P950" s="24"/>
      <c r="Q950" s="24"/>
      <c r="R950" s="24"/>
      <c r="S950" s="24"/>
      <c r="T950" s="24"/>
      <c r="U950" s="24"/>
      <c r="V950" s="24"/>
      <c r="W950" s="24"/>
      <c r="X950" s="24"/>
      <c r="Y950" s="24"/>
      <c r="Z950" s="24"/>
      <c r="AA950" s="24"/>
      <c r="AB950" s="24"/>
      <c r="AC950" s="24"/>
      <c r="AD950" s="639"/>
      <c r="AE950" s="639"/>
      <c r="AF950" s="639"/>
      <c r="AG950" s="639"/>
      <c r="AH950" s="639"/>
      <c r="AI950" s="639"/>
      <c r="AJ950" s="639"/>
      <c r="AK950" s="639"/>
      <c r="AL950" s="639"/>
      <c r="AM950" s="639"/>
      <c r="AN950" s="639"/>
      <c r="AO950" s="639"/>
      <c r="AP950" s="639"/>
      <c r="AQ950" s="639"/>
      <c r="AR950" s="639"/>
      <c r="AS950" s="639"/>
      <c r="AT950" s="639"/>
      <c r="AU950" s="639"/>
      <c r="AV950" s="639"/>
    </row>
    <row r="951" spans="1:48" ht="24.75" customHeight="1">
      <c r="A951" s="359"/>
      <c r="B951" s="359"/>
      <c r="C951" s="359"/>
      <c r="D951" s="359"/>
      <c r="E951" s="359"/>
      <c r="F951" s="359"/>
      <c r="G951" s="359"/>
      <c r="H951" s="24"/>
      <c r="I951" s="98"/>
      <c r="J951" s="24"/>
      <c r="K951" s="24"/>
      <c r="L951" s="24"/>
      <c r="M951" s="24"/>
      <c r="N951" s="24"/>
      <c r="O951" s="24"/>
      <c r="P951" s="24"/>
      <c r="Q951" s="24"/>
      <c r="R951" s="24"/>
      <c r="S951" s="24"/>
      <c r="T951" s="24"/>
      <c r="U951" s="24"/>
      <c r="V951" s="24"/>
      <c r="W951" s="24"/>
      <c r="X951" s="24"/>
      <c r="Y951" s="24"/>
      <c r="Z951" s="24"/>
      <c r="AA951" s="24"/>
      <c r="AB951" s="24"/>
      <c r="AC951" s="24"/>
      <c r="AD951" s="639"/>
      <c r="AE951" s="639"/>
      <c r="AF951" s="639"/>
      <c r="AG951" s="639"/>
      <c r="AH951" s="639"/>
      <c r="AI951" s="639"/>
      <c r="AJ951" s="639"/>
      <c r="AK951" s="639"/>
      <c r="AL951" s="639"/>
      <c r="AM951" s="639"/>
      <c r="AN951" s="639"/>
      <c r="AO951" s="639"/>
      <c r="AP951" s="639"/>
      <c r="AQ951" s="639"/>
      <c r="AR951" s="639"/>
      <c r="AS951" s="639"/>
      <c r="AT951" s="639"/>
      <c r="AU951" s="639"/>
      <c r="AV951" s="639"/>
    </row>
    <row r="952" spans="1:48" ht="24.75" customHeight="1">
      <c r="A952" s="359"/>
      <c r="B952" s="359"/>
      <c r="C952" s="359"/>
      <c r="D952" s="359"/>
      <c r="E952" s="359"/>
      <c r="F952" s="359"/>
      <c r="G952" s="359"/>
      <c r="H952" s="24"/>
      <c r="I952" s="98"/>
      <c r="J952" s="24"/>
      <c r="K952" s="24"/>
      <c r="L952" s="24"/>
      <c r="M952" s="24"/>
      <c r="N952" s="24"/>
      <c r="O952" s="24"/>
      <c r="P952" s="24"/>
      <c r="Q952" s="24"/>
      <c r="R952" s="24"/>
      <c r="S952" s="24"/>
      <c r="T952" s="24"/>
      <c r="U952" s="24"/>
      <c r="V952" s="24"/>
      <c r="W952" s="24"/>
      <c r="X952" s="24"/>
      <c r="Y952" s="24"/>
      <c r="Z952" s="24"/>
      <c r="AA952" s="24"/>
      <c r="AB952" s="24"/>
      <c r="AC952" s="24"/>
      <c r="AD952" s="639"/>
      <c r="AE952" s="639"/>
      <c r="AF952" s="639"/>
      <c r="AG952" s="639"/>
      <c r="AH952" s="639"/>
      <c r="AI952" s="639"/>
      <c r="AJ952" s="639"/>
      <c r="AK952" s="639"/>
      <c r="AL952" s="639"/>
      <c r="AM952" s="639"/>
      <c r="AN952" s="639"/>
      <c r="AO952" s="639"/>
      <c r="AP952" s="639"/>
      <c r="AQ952" s="639"/>
      <c r="AR952" s="639"/>
      <c r="AS952" s="639"/>
      <c r="AT952" s="639"/>
      <c r="AU952" s="639"/>
      <c r="AV952" s="639"/>
    </row>
    <row r="953" spans="1:48" ht="24.75" customHeight="1">
      <c r="A953" s="359"/>
      <c r="B953" s="359"/>
      <c r="C953" s="359"/>
      <c r="D953" s="359"/>
      <c r="E953" s="359"/>
      <c r="F953" s="359"/>
      <c r="G953" s="359"/>
      <c r="H953" s="24"/>
      <c r="I953" s="98"/>
      <c r="J953" s="24"/>
      <c r="K953" s="24"/>
      <c r="L953" s="24"/>
      <c r="M953" s="24"/>
      <c r="N953" s="24"/>
      <c r="O953" s="24"/>
      <c r="P953" s="24"/>
      <c r="Q953" s="24"/>
      <c r="R953" s="24"/>
      <c r="S953" s="24"/>
      <c r="T953" s="24"/>
      <c r="U953" s="24"/>
      <c r="V953" s="24"/>
      <c r="W953" s="24"/>
      <c r="X953" s="24"/>
      <c r="Y953" s="24"/>
      <c r="Z953" s="24"/>
      <c r="AA953" s="24"/>
      <c r="AB953" s="24"/>
      <c r="AC953" s="24"/>
      <c r="AD953" s="639"/>
      <c r="AE953" s="639"/>
      <c r="AF953" s="639"/>
      <c r="AG953" s="639"/>
      <c r="AH953" s="639"/>
      <c r="AI953" s="639"/>
      <c r="AJ953" s="639"/>
      <c r="AK953" s="639"/>
      <c r="AL953" s="639"/>
      <c r="AM953" s="639"/>
      <c r="AN953" s="639"/>
      <c r="AO953" s="639"/>
      <c r="AP953" s="639"/>
      <c r="AQ953" s="639"/>
      <c r="AR953" s="639"/>
      <c r="AS953" s="639"/>
      <c r="AT953" s="639"/>
      <c r="AU953" s="639"/>
      <c r="AV953" s="639"/>
    </row>
    <row r="954" spans="1:48" ht="24.75" customHeight="1">
      <c r="A954" s="359"/>
      <c r="B954" s="359"/>
      <c r="C954" s="359"/>
      <c r="D954" s="359"/>
      <c r="E954" s="359"/>
      <c r="F954" s="359"/>
      <c r="G954" s="359"/>
      <c r="H954" s="24"/>
      <c r="I954" s="98"/>
      <c r="J954" s="24"/>
      <c r="K954" s="24"/>
      <c r="L954" s="24"/>
      <c r="M954" s="24"/>
      <c r="N954" s="24"/>
      <c r="O954" s="24"/>
      <c r="P954" s="24"/>
      <c r="Q954" s="24"/>
      <c r="R954" s="24"/>
      <c r="S954" s="24"/>
      <c r="T954" s="24"/>
      <c r="U954" s="24"/>
      <c r="V954" s="24"/>
      <c r="W954" s="24"/>
      <c r="X954" s="24"/>
      <c r="Y954" s="24"/>
      <c r="Z954" s="24"/>
      <c r="AA954" s="24"/>
      <c r="AB954" s="24"/>
      <c r="AC954" s="24"/>
      <c r="AD954" s="639"/>
      <c r="AE954" s="639"/>
      <c r="AF954" s="639"/>
      <c r="AG954" s="639"/>
      <c r="AH954" s="639"/>
      <c r="AI954" s="639"/>
      <c r="AJ954" s="639"/>
      <c r="AK954" s="639"/>
      <c r="AL954" s="639"/>
      <c r="AM954" s="639"/>
      <c r="AN954" s="639"/>
      <c r="AO954" s="639"/>
      <c r="AP954" s="639"/>
      <c r="AQ954" s="639"/>
      <c r="AR954" s="639"/>
      <c r="AS954" s="639"/>
      <c r="AT954" s="639"/>
      <c r="AU954" s="639"/>
      <c r="AV954" s="639"/>
    </row>
    <row r="955" spans="1:48" ht="24.75" customHeight="1">
      <c r="A955" s="359"/>
      <c r="B955" s="359"/>
      <c r="C955" s="359"/>
      <c r="D955" s="359"/>
      <c r="E955" s="359"/>
      <c r="F955" s="359"/>
      <c r="G955" s="359"/>
      <c r="H955" s="24"/>
      <c r="I955" s="98"/>
      <c r="J955" s="24"/>
      <c r="K955" s="24"/>
      <c r="L955" s="24"/>
      <c r="M955" s="24"/>
      <c r="N955" s="24"/>
      <c r="O955" s="24"/>
      <c r="P955" s="24"/>
      <c r="Q955" s="24"/>
      <c r="R955" s="24"/>
      <c r="S955" s="24"/>
      <c r="T955" s="24"/>
      <c r="U955" s="24"/>
      <c r="V955" s="24"/>
      <c r="W955" s="24"/>
      <c r="X955" s="24"/>
      <c r="Y955" s="24"/>
      <c r="Z955" s="24"/>
      <c r="AA955" s="24"/>
      <c r="AB955" s="24"/>
      <c r="AC955" s="24"/>
      <c r="AD955" s="639"/>
      <c r="AE955" s="639"/>
      <c r="AF955" s="639"/>
      <c r="AG955" s="639"/>
      <c r="AH955" s="639"/>
      <c r="AI955" s="639"/>
      <c r="AJ955" s="639"/>
      <c r="AK955" s="639"/>
      <c r="AL955" s="639"/>
      <c r="AM955" s="639"/>
      <c r="AN955" s="639"/>
      <c r="AO955" s="639"/>
      <c r="AP955" s="639"/>
      <c r="AQ955" s="639"/>
      <c r="AR955" s="639"/>
      <c r="AS955" s="639"/>
      <c r="AT955" s="639"/>
      <c r="AU955" s="639"/>
      <c r="AV955" s="639"/>
    </row>
    <row r="956" spans="1:48" ht="24.75" customHeight="1">
      <c r="A956" s="359"/>
      <c r="B956" s="359"/>
      <c r="C956" s="359"/>
      <c r="D956" s="359"/>
      <c r="E956" s="359"/>
      <c r="F956" s="359"/>
      <c r="G956" s="359"/>
      <c r="H956" s="24"/>
      <c r="I956" s="98"/>
      <c r="J956" s="24"/>
      <c r="K956" s="24"/>
      <c r="L956" s="24"/>
      <c r="M956" s="24"/>
      <c r="N956" s="24"/>
      <c r="O956" s="24"/>
      <c r="P956" s="24"/>
      <c r="Q956" s="24"/>
      <c r="R956" s="24"/>
      <c r="S956" s="24"/>
      <c r="T956" s="24"/>
      <c r="U956" s="24"/>
      <c r="V956" s="24"/>
      <c r="W956" s="24"/>
      <c r="X956" s="24"/>
      <c r="Y956" s="24"/>
      <c r="Z956" s="24"/>
      <c r="AA956" s="24"/>
      <c r="AB956" s="24"/>
      <c r="AC956" s="24"/>
      <c r="AD956" s="639"/>
      <c r="AE956" s="639"/>
      <c r="AF956" s="639"/>
      <c r="AG956" s="639"/>
      <c r="AH956" s="639"/>
      <c r="AI956" s="639"/>
      <c r="AJ956" s="639"/>
      <c r="AK956" s="639"/>
      <c r="AL956" s="639"/>
      <c r="AM956" s="639"/>
      <c r="AN956" s="639"/>
      <c r="AO956" s="639"/>
      <c r="AP956" s="639"/>
      <c r="AQ956" s="639"/>
      <c r="AR956" s="639"/>
      <c r="AS956" s="639"/>
      <c r="AT956" s="639"/>
      <c r="AU956" s="639"/>
      <c r="AV956" s="639"/>
    </row>
    <row r="957" spans="1:48" ht="24.75" customHeight="1">
      <c r="A957" s="359"/>
      <c r="B957" s="359"/>
      <c r="C957" s="359"/>
      <c r="D957" s="359"/>
      <c r="E957" s="359"/>
      <c r="F957" s="359"/>
      <c r="G957" s="359"/>
      <c r="H957" s="24"/>
      <c r="I957" s="98"/>
      <c r="J957" s="24"/>
      <c r="K957" s="24"/>
      <c r="L957" s="24"/>
      <c r="M957" s="24"/>
      <c r="N957" s="24"/>
      <c r="O957" s="24"/>
      <c r="P957" s="24"/>
      <c r="Q957" s="24"/>
      <c r="R957" s="24"/>
      <c r="S957" s="24"/>
      <c r="T957" s="24"/>
      <c r="U957" s="24"/>
      <c r="V957" s="24"/>
      <c r="W957" s="24"/>
      <c r="X957" s="24"/>
      <c r="Y957" s="24"/>
      <c r="Z957" s="24"/>
      <c r="AA957" s="24"/>
      <c r="AB957" s="24"/>
      <c r="AC957" s="24"/>
      <c r="AD957" s="639"/>
      <c r="AE957" s="639"/>
      <c r="AF957" s="639"/>
      <c r="AG957" s="639"/>
      <c r="AH957" s="639"/>
      <c r="AI957" s="639"/>
      <c r="AJ957" s="639"/>
      <c r="AK957" s="639"/>
      <c r="AL957" s="639"/>
      <c r="AM957" s="639"/>
      <c r="AN957" s="639"/>
      <c r="AO957" s="639"/>
      <c r="AP957" s="639"/>
      <c r="AQ957" s="639"/>
      <c r="AR957" s="639"/>
      <c r="AS957" s="639"/>
      <c r="AT957" s="639"/>
      <c r="AU957" s="639"/>
      <c r="AV957" s="639"/>
    </row>
    <row r="958" spans="1:48" ht="24.75" customHeight="1">
      <c r="A958" s="359"/>
      <c r="B958" s="359"/>
      <c r="C958" s="359"/>
      <c r="D958" s="359"/>
      <c r="E958" s="359"/>
      <c r="F958" s="359"/>
      <c r="G958" s="359"/>
      <c r="H958" s="24"/>
      <c r="I958" s="98"/>
      <c r="J958" s="24"/>
      <c r="K958" s="24"/>
      <c r="L958" s="24"/>
      <c r="M958" s="24"/>
      <c r="N958" s="24"/>
      <c r="O958" s="24"/>
      <c r="P958" s="24"/>
      <c r="Q958" s="24"/>
      <c r="R958" s="24"/>
      <c r="S958" s="24"/>
      <c r="T958" s="24"/>
      <c r="U958" s="24"/>
      <c r="V958" s="24"/>
      <c r="W958" s="24"/>
      <c r="X958" s="24"/>
      <c r="Y958" s="24"/>
      <c r="Z958" s="24"/>
      <c r="AA958" s="24"/>
      <c r="AB958" s="24"/>
      <c r="AC958" s="24"/>
      <c r="AD958" s="639"/>
      <c r="AE958" s="639"/>
      <c r="AF958" s="639"/>
      <c r="AG958" s="639"/>
      <c r="AH958" s="639"/>
      <c r="AI958" s="639"/>
      <c r="AJ958" s="639"/>
      <c r="AK958" s="639"/>
      <c r="AL958" s="639"/>
      <c r="AM958" s="639"/>
      <c r="AN958" s="639"/>
      <c r="AO958" s="639"/>
      <c r="AP958" s="639"/>
      <c r="AQ958" s="639"/>
      <c r="AR958" s="639"/>
      <c r="AS958" s="639"/>
      <c r="AT958" s="639"/>
      <c r="AU958" s="639"/>
      <c r="AV958" s="639"/>
    </row>
    <row r="959" spans="1:48" ht="24.75" customHeight="1">
      <c r="A959" s="359"/>
      <c r="B959" s="359"/>
      <c r="C959" s="359"/>
      <c r="D959" s="359"/>
      <c r="E959" s="359"/>
      <c r="F959" s="359"/>
      <c r="G959" s="359"/>
      <c r="H959" s="24"/>
      <c r="I959" s="98"/>
      <c r="J959" s="24"/>
      <c r="K959" s="24"/>
      <c r="L959" s="24"/>
      <c r="M959" s="24"/>
      <c r="N959" s="24"/>
      <c r="O959" s="24"/>
      <c r="P959" s="24"/>
      <c r="Q959" s="24"/>
      <c r="R959" s="24"/>
      <c r="S959" s="24"/>
      <c r="T959" s="24"/>
      <c r="U959" s="24"/>
      <c r="V959" s="24"/>
      <c r="W959" s="24"/>
      <c r="X959" s="24"/>
      <c r="Y959" s="24"/>
      <c r="Z959" s="24"/>
      <c r="AA959" s="24"/>
      <c r="AB959" s="24"/>
      <c r="AC959" s="24"/>
      <c r="AD959" s="639"/>
      <c r="AE959" s="639"/>
      <c r="AF959" s="639"/>
      <c r="AG959" s="639"/>
      <c r="AH959" s="639"/>
      <c r="AI959" s="639"/>
      <c r="AJ959" s="639"/>
      <c r="AK959" s="639"/>
      <c r="AL959" s="639"/>
      <c r="AM959" s="639"/>
      <c r="AN959" s="639"/>
      <c r="AO959" s="639"/>
      <c r="AP959" s="639"/>
      <c r="AQ959" s="639"/>
      <c r="AR959" s="639"/>
      <c r="AS959" s="639"/>
      <c r="AT959" s="639"/>
      <c r="AU959" s="639"/>
      <c r="AV959" s="639"/>
    </row>
    <row r="960" spans="1:48" ht="24.75" customHeight="1">
      <c r="A960" s="359"/>
      <c r="B960" s="359"/>
      <c r="C960" s="359"/>
      <c r="D960" s="359"/>
      <c r="E960" s="359"/>
      <c r="F960" s="359"/>
      <c r="G960" s="359"/>
      <c r="H960" s="24"/>
      <c r="I960" s="98"/>
      <c r="J960" s="24"/>
      <c r="K960" s="24"/>
      <c r="L960" s="24"/>
      <c r="M960" s="24"/>
      <c r="N960" s="24"/>
      <c r="O960" s="24"/>
      <c r="P960" s="24"/>
      <c r="Q960" s="24"/>
      <c r="R960" s="24"/>
      <c r="S960" s="24"/>
      <c r="T960" s="24"/>
      <c r="U960" s="24"/>
      <c r="V960" s="24"/>
      <c r="W960" s="24"/>
      <c r="X960" s="24"/>
      <c r="Y960" s="24"/>
      <c r="Z960" s="24"/>
      <c r="AA960" s="24"/>
      <c r="AB960" s="24"/>
      <c r="AC960" s="24"/>
      <c r="AD960" s="639"/>
      <c r="AE960" s="639"/>
      <c r="AF960" s="639"/>
      <c r="AG960" s="639"/>
      <c r="AH960" s="639"/>
      <c r="AI960" s="639"/>
      <c r="AJ960" s="639"/>
      <c r="AK960" s="639"/>
      <c r="AL960" s="639"/>
      <c r="AM960" s="639"/>
      <c r="AN960" s="639"/>
      <c r="AO960" s="639"/>
      <c r="AP960" s="639"/>
      <c r="AQ960" s="639"/>
      <c r="AR960" s="639"/>
      <c r="AS960" s="639"/>
      <c r="AT960" s="639"/>
      <c r="AU960" s="639"/>
      <c r="AV960" s="639"/>
    </row>
    <row r="961" spans="1:48" ht="24.75" customHeight="1">
      <c r="A961" s="359"/>
      <c r="B961" s="359"/>
      <c r="C961" s="359"/>
      <c r="D961" s="359"/>
      <c r="E961" s="359"/>
      <c r="F961" s="359"/>
      <c r="G961" s="359"/>
      <c r="H961" s="24"/>
      <c r="I961" s="98"/>
      <c r="J961" s="24"/>
      <c r="K961" s="24"/>
      <c r="L961" s="24"/>
      <c r="M961" s="24"/>
      <c r="N961" s="24"/>
      <c r="O961" s="24"/>
      <c r="P961" s="24"/>
      <c r="Q961" s="24"/>
      <c r="R961" s="24"/>
      <c r="S961" s="24"/>
      <c r="T961" s="24"/>
      <c r="U961" s="24"/>
      <c r="V961" s="24"/>
      <c r="W961" s="24"/>
      <c r="X961" s="24"/>
      <c r="Y961" s="24"/>
      <c r="Z961" s="24"/>
      <c r="AA961" s="24"/>
      <c r="AB961" s="24"/>
      <c r="AC961" s="24"/>
      <c r="AD961" s="639"/>
      <c r="AE961" s="639"/>
      <c r="AF961" s="639"/>
      <c r="AG961" s="639"/>
      <c r="AH961" s="639"/>
      <c r="AI961" s="639"/>
      <c r="AJ961" s="639"/>
      <c r="AK961" s="639"/>
      <c r="AL961" s="639"/>
      <c r="AM961" s="639"/>
      <c r="AN961" s="639"/>
      <c r="AO961" s="639"/>
      <c r="AP961" s="639"/>
      <c r="AQ961" s="639"/>
      <c r="AR961" s="639"/>
      <c r="AS961" s="639"/>
      <c r="AT961" s="639"/>
      <c r="AU961" s="639"/>
      <c r="AV961" s="639"/>
    </row>
    <row r="962" spans="1:48" ht="24.75" customHeight="1">
      <c r="A962" s="359"/>
      <c r="B962" s="359"/>
      <c r="C962" s="359"/>
      <c r="D962" s="359"/>
      <c r="E962" s="359"/>
      <c r="F962" s="359"/>
      <c r="G962" s="359"/>
      <c r="H962" s="24"/>
      <c r="I962" s="98"/>
      <c r="J962" s="24"/>
      <c r="K962" s="24"/>
      <c r="L962" s="24"/>
      <c r="M962" s="24"/>
      <c r="N962" s="24"/>
      <c r="O962" s="24"/>
      <c r="P962" s="24"/>
      <c r="Q962" s="24"/>
      <c r="R962" s="24"/>
      <c r="S962" s="24"/>
      <c r="T962" s="24"/>
      <c r="U962" s="24"/>
      <c r="V962" s="24"/>
      <c r="W962" s="24"/>
      <c r="X962" s="24"/>
      <c r="Y962" s="24"/>
      <c r="Z962" s="24"/>
      <c r="AA962" s="24"/>
      <c r="AB962" s="24"/>
      <c r="AC962" s="24"/>
      <c r="AD962" s="639"/>
      <c r="AE962" s="639"/>
      <c r="AF962" s="639"/>
      <c r="AG962" s="639"/>
      <c r="AH962" s="639"/>
      <c r="AI962" s="639"/>
      <c r="AJ962" s="639"/>
      <c r="AK962" s="639"/>
      <c r="AL962" s="639"/>
      <c r="AM962" s="639"/>
      <c r="AN962" s="639"/>
      <c r="AO962" s="639"/>
      <c r="AP962" s="639"/>
      <c r="AQ962" s="639"/>
      <c r="AR962" s="639"/>
      <c r="AS962" s="639"/>
      <c r="AT962" s="639"/>
      <c r="AU962" s="639"/>
      <c r="AV962" s="639"/>
    </row>
    <row r="963" spans="1:48" ht="24.75" customHeight="1">
      <c r="A963" s="359"/>
      <c r="B963" s="359"/>
      <c r="C963" s="359"/>
      <c r="D963" s="359"/>
      <c r="E963" s="359"/>
      <c r="F963" s="359"/>
      <c r="G963" s="359"/>
      <c r="H963" s="24"/>
      <c r="I963" s="98"/>
      <c r="J963" s="24"/>
      <c r="K963" s="24"/>
      <c r="L963" s="24"/>
      <c r="M963" s="24"/>
      <c r="N963" s="24"/>
      <c r="O963" s="24"/>
      <c r="P963" s="24"/>
      <c r="Q963" s="24"/>
      <c r="R963" s="24"/>
      <c r="S963" s="24"/>
      <c r="T963" s="24"/>
      <c r="U963" s="24"/>
      <c r="V963" s="24"/>
      <c r="W963" s="24"/>
      <c r="X963" s="24"/>
      <c r="Y963" s="24"/>
      <c r="Z963" s="24"/>
      <c r="AA963" s="24"/>
      <c r="AB963" s="24"/>
      <c r="AC963" s="24"/>
      <c r="AD963" s="639"/>
      <c r="AE963" s="639"/>
      <c r="AF963" s="639"/>
      <c r="AG963" s="639"/>
      <c r="AH963" s="639"/>
      <c r="AI963" s="639"/>
      <c r="AJ963" s="639"/>
      <c r="AK963" s="639"/>
      <c r="AL963" s="639"/>
      <c r="AM963" s="639"/>
      <c r="AN963" s="639"/>
      <c r="AO963" s="639"/>
      <c r="AP963" s="639"/>
      <c r="AQ963" s="639"/>
      <c r="AR963" s="639"/>
      <c r="AS963" s="639"/>
      <c r="AT963" s="639"/>
      <c r="AU963" s="639"/>
      <c r="AV963" s="639"/>
    </row>
    <row r="964" spans="1:48" ht="24.75" customHeight="1">
      <c r="A964" s="359"/>
      <c r="B964" s="359"/>
      <c r="C964" s="359"/>
      <c r="D964" s="359"/>
      <c r="E964" s="359"/>
      <c r="F964" s="359"/>
      <c r="G964" s="359"/>
      <c r="H964" s="24"/>
      <c r="I964" s="98"/>
      <c r="J964" s="24"/>
      <c r="K964" s="24"/>
      <c r="L964" s="24"/>
      <c r="M964" s="24"/>
      <c r="N964" s="24"/>
      <c r="O964" s="24"/>
      <c r="P964" s="24"/>
      <c r="Q964" s="24"/>
      <c r="R964" s="24"/>
      <c r="S964" s="24"/>
      <c r="T964" s="24"/>
      <c r="U964" s="24"/>
      <c r="V964" s="24"/>
      <c r="W964" s="24"/>
      <c r="X964" s="24"/>
      <c r="Y964" s="24"/>
      <c r="Z964" s="24"/>
      <c r="AA964" s="24"/>
      <c r="AB964" s="24"/>
      <c r="AC964" s="24"/>
      <c r="AD964" s="639"/>
      <c r="AE964" s="639"/>
      <c r="AF964" s="639"/>
      <c r="AG964" s="639"/>
      <c r="AH964" s="639"/>
      <c r="AI964" s="639"/>
      <c r="AJ964" s="639"/>
      <c r="AK964" s="639"/>
      <c r="AL964" s="639"/>
      <c r="AM964" s="639"/>
      <c r="AN964" s="639"/>
      <c r="AO964" s="639"/>
      <c r="AP964" s="639"/>
      <c r="AQ964" s="639"/>
      <c r="AR964" s="639"/>
      <c r="AS964" s="639"/>
      <c r="AT964" s="639"/>
      <c r="AU964" s="639"/>
      <c r="AV964" s="639"/>
    </row>
    <row r="965" spans="1:48" ht="24.75" customHeight="1">
      <c r="A965" s="359"/>
      <c r="B965" s="359"/>
      <c r="C965" s="359"/>
      <c r="D965" s="359"/>
      <c r="E965" s="359"/>
      <c r="F965" s="359"/>
      <c r="G965" s="359"/>
      <c r="H965" s="24"/>
      <c r="I965" s="98"/>
      <c r="J965" s="24"/>
      <c r="K965" s="24"/>
      <c r="L965" s="24"/>
      <c r="M965" s="24"/>
      <c r="N965" s="24"/>
      <c r="O965" s="24"/>
      <c r="P965" s="24"/>
      <c r="Q965" s="24"/>
      <c r="R965" s="24"/>
      <c r="S965" s="24"/>
      <c r="T965" s="24"/>
      <c r="U965" s="24"/>
      <c r="V965" s="24"/>
      <c r="W965" s="24"/>
      <c r="X965" s="24"/>
      <c r="Y965" s="24"/>
      <c r="Z965" s="24"/>
      <c r="AA965" s="24"/>
      <c r="AB965" s="24"/>
      <c r="AC965" s="24"/>
      <c r="AD965" s="639"/>
      <c r="AE965" s="639"/>
      <c r="AF965" s="639"/>
      <c r="AG965" s="639"/>
      <c r="AH965" s="639"/>
      <c r="AI965" s="639"/>
      <c r="AJ965" s="639"/>
      <c r="AK965" s="639"/>
      <c r="AL965" s="639"/>
      <c r="AM965" s="639"/>
      <c r="AN965" s="639"/>
      <c r="AO965" s="639"/>
      <c r="AP965" s="639"/>
      <c r="AQ965" s="639"/>
      <c r="AR965" s="639"/>
      <c r="AS965" s="639"/>
      <c r="AT965" s="639"/>
      <c r="AU965" s="639"/>
      <c r="AV965" s="639"/>
    </row>
    <row r="966" spans="1:48" ht="24.75" customHeight="1">
      <c r="A966" s="359"/>
      <c r="B966" s="359"/>
      <c r="C966" s="359"/>
      <c r="D966" s="359"/>
      <c r="E966" s="359"/>
      <c r="F966" s="359"/>
      <c r="G966" s="359"/>
      <c r="H966" s="24"/>
      <c r="I966" s="98"/>
      <c r="J966" s="24"/>
      <c r="K966" s="24"/>
      <c r="L966" s="24"/>
      <c r="M966" s="24"/>
      <c r="N966" s="24"/>
      <c r="O966" s="24"/>
      <c r="P966" s="24"/>
      <c r="Q966" s="24"/>
      <c r="R966" s="24"/>
      <c r="S966" s="24"/>
      <c r="T966" s="24"/>
      <c r="U966" s="24"/>
      <c r="V966" s="24"/>
      <c r="W966" s="24"/>
      <c r="X966" s="24"/>
      <c r="Y966" s="24"/>
      <c r="Z966" s="24"/>
      <c r="AA966" s="24"/>
      <c r="AB966" s="24"/>
      <c r="AC966" s="24"/>
      <c r="AD966" s="639"/>
      <c r="AE966" s="639"/>
      <c r="AF966" s="639"/>
      <c r="AG966" s="639"/>
      <c r="AH966" s="639"/>
      <c r="AI966" s="639"/>
      <c r="AJ966" s="639"/>
      <c r="AK966" s="639"/>
      <c r="AL966" s="639"/>
      <c r="AM966" s="639"/>
      <c r="AN966" s="639"/>
      <c r="AO966" s="639"/>
      <c r="AP966" s="639"/>
      <c r="AQ966" s="639"/>
      <c r="AR966" s="639"/>
      <c r="AS966" s="639"/>
      <c r="AT966" s="639"/>
      <c r="AU966" s="639"/>
      <c r="AV966" s="639"/>
    </row>
    <row r="967" spans="1:48" ht="24.75" customHeight="1">
      <c r="A967" s="359"/>
      <c r="B967" s="359"/>
      <c r="C967" s="359"/>
      <c r="D967" s="359"/>
      <c r="E967" s="359"/>
      <c r="F967" s="359"/>
      <c r="G967" s="359"/>
      <c r="H967" s="24"/>
      <c r="I967" s="98"/>
      <c r="J967" s="24"/>
      <c r="K967" s="24"/>
      <c r="L967" s="24"/>
      <c r="M967" s="24"/>
      <c r="N967" s="24"/>
      <c r="O967" s="24"/>
      <c r="P967" s="24"/>
      <c r="Q967" s="24"/>
      <c r="R967" s="24"/>
      <c r="S967" s="24"/>
      <c r="T967" s="24"/>
      <c r="U967" s="24"/>
      <c r="V967" s="24"/>
      <c r="W967" s="24"/>
      <c r="X967" s="24"/>
      <c r="Y967" s="24"/>
      <c r="Z967" s="24"/>
      <c r="AA967" s="24"/>
      <c r="AB967" s="24"/>
      <c r="AC967" s="24"/>
      <c r="AD967" s="639"/>
      <c r="AE967" s="639"/>
      <c r="AF967" s="639"/>
      <c r="AG967" s="639"/>
      <c r="AH967" s="639"/>
      <c r="AI967" s="639"/>
      <c r="AJ967" s="639"/>
      <c r="AK967" s="639"/>
      <c r="AL967" s="639"/>
      <c r="AM967" s="639"/>
      <c r="AN967" s="639"/>
      <c r="AO967" s="639"/>
      <c r="AP967" s="639"/>
      <c r="AQ967" s="639"/>
      <c r="AR967" s="639"/>
      <c r="AS967" s="639"/>
      <c r="AT967" s="639"/>
      <c r="AU967" s="639"/>
      <c r="AV967" s="639"/>
    </row>
    <row r="968" spans="1:48" ht="24.75" customHeight="1">
      <c r="A968" s="359"/>
      <c r="B968" s="359"/>
      <c r="C968" s="359"/>
      <c r="D968" s="359"/>
      <c r="E968" s="359"/>
      <c r="F968" s="359"/>
      <c r="G968" s="359"/>
      <c r="H968" s="24"/>
      <c r="I968" s="98"/>
      <c r="J968" s="24"/>
      <c r="K968" s="24"/>
      <c r="L968" s="24"/>
      <c r="M968" s="24"/>
      <c r="N968" s="24"/>
      <c r="O968" s="24"/>
      <c r="P968" s="24"/>
      <c r="Q968" s="24"/>
      <c r="R968" s="24"/>
      <c r="S968" s="24"/>
      <c r="T968" s="24"/>
      <c r="U968" s="24"/>
      <c r="V968" s="24"/>
      <c r="W968" s="24"/>
      <c r="X968" s="24"/>
      <c r="Y968" s="24"/>
      <c r="Z968" s="24"/>
      <c r="AA968" s="24"/>
      <c r="AB968" s="24"/>
      <c r="AC968" s="24"/>
      <c r="AD968" s="639"/>
      <c r="AE968" s="639"/>
      <c r="AF968" s="639"/>
      <c r="AG968" s="639"/>
      <c r="AH968" s="639"/>
      <c r="AI968" s="639"/>
      <c r="AJ968" s="639"/>
      <c r="AK968" s="639"/>
      <c r="AL968" s="639"/>
      <c r="AM968" s="639"/>
      <c r="AN968" s="639"/>
      <c r="AO968" s="639"/>
      <c r="AP968" s="639"/>
      <c r="AQ968" s="639"/>
      <c r="AR968" s="639"/>
      <c r="AS968" s="639"/>
      <c r="AT968" s="639"/>
      <c r="AU968" s="639"/>
      <c r="AV968" s="639"/>
    </row>
    <row r="969" spans="1:48" ht="24.75" customHeight="1">
      <c r="A969" s="359"/>
      <c r="B969" s="359"/>
      <c r="C969" s="359"/>
      <c r="D969" s="359"/>
      <c r="E969" s="359"/>
      <c r="F969" s="359"/>
      <c r="G969" s="359"/>
      <c r="H969" s="24"/>
      <c r="I969" s="98"/>
      <c r="J969" s="24"/>
      <c r="K969" s="24"/>
      <c r="L969" s="24"/>
      <c r="M969" s="24"/>
      <c r="N969" s="24"/>
      <c r="O969" s="24"/>
      <c r="P969" s="24"/>
      <c r="Q969" s="24"/>
      <c r="R969" s="24"/>
      <c r="S969" s="24"/>
      <c r="T969" s="24"/>
      <c r="U969" s="24"/>
      <c r="V969" s="24"/>
      <c r="W969" s="24"/>
      <c r="X969" s="24"/>
      <c r="Y969" s="24"/>
      <c r="Z969" s="24"/>
      <c r="AA969" s="24"/>
      <c r="AB969" s="24"/>
      <c r="AC969" s="24"/>
      <c r="AD969" s="639"/>
      <c r="AE969" s="639"/>
      <c r="AF969" s="639"/>
      <c r="AG969" s="639"/>
      <c r="AH969" s="639"/>
      <c r="AI969" s="639"/>
      <c r="AJ969" s="639"/>
      <c r="AK969" s="639"/>
      <c r="AL969" s="639"/>
      <c r="AM969" s="639"/>
      <c r="AN969" s="639"/>
      <c r="AO969" s="639"/>
      <c r="AP969" s="639"/>
      <c r="AQ969" s="639"/>
      <c r="AR969" s="639"/>
      <c r="AS969" s="639"/>
      <c r="AT969" s="639"/>
      <c r="AU969" s="639"/>
      <c r="AV969" s="639"/>
    </row>
    <row r="970" spans="1:48" ht="24.75" customHeight="1">
      <c r="A970" s="359"/>
      <c r="B970" s="359"/>
      <c r="C970" s="359"/>
      <c r="D970" s="359"/>
      <c r="E970" s="359"/>
      <c r="F970" s="359"/>
      <c r="G970" s="359"/>
      <c r="H970" s="24"/>
      <c r="I970" s="98"/>
      <c r="J970" s="24"/>
      <c r="K970" s="24"/>
      <c r="L970" s="24"/>
      <c r="M970" s="24"/>
      <c r="N970" s="24"/>
      <c r="O970" s="24"/>
      <c r="P970" s="24"/>
      <c r="Q970" s="24"/>
      <c r="R970" s="24"/>
      <c r="S970" s="24"/>
      <c r="T970" s="24"/>
      <c r="U970" s="24"/>
      <c r="V970" s="24"/>
      <c r="W970" s="24"/>
      <c r="X970" s="24"/>
      <c r="Y970" s="24"/>
      <c r="Z970" s="24"/>
      <c r="AA970" s="24"/>
      <c r="AB970" s="24"/>
      <c r="AC970" s="24"/>
      <c r="AD970" s="639"/>
      <c r="AE970" s="639"/>
      <c r="AF970" s="639"/>
      <c r="AG970" s="639"/>
      <c r="AH970" s="639"/>
      <c r="AI970" s="639"/>
      <c r="AJ970" s="639"/>
      <c r="AK970" s="639"/>
      <c r="AL970" s="639"/>
      <c r="AM970" s="639"/>
      <c r="AN970" s="639"/>
      <c r="AO970" s="639"/>
      <c r="AP970" s="639"/>
      <c r="AQ970" s="639"/>
      <c r="AR970" s="639"/>
      <c r="AS970" s="639"/>
      <c r="AT970" s="639"/>
      <c r="AU970" s="639"/>
      <c r="AV970" s="639"/>
    </row>
    <row r="971" spans="1:48" ht="24.75" customHeight="1">
      <c r="A971" s="359"/>
      <c r="B971" s="359"/>
      <c r="C971" s="359"/>
      <c r="D971" s="359"/>
      <c r="E971" s="359"/>
      <c r="F971" s="359"/>
      <c r="G971" s="359"/>
      <c r="H971" s="24"/>
      <c r="I971" s="98"/>
      <c r="J971" s="24"/>
      <c r="K971" s="24"/>
      <c r="L971" s="24"/>
      <c r="M971" s="24"/>
      <c r="N971" s="24"/>
      <c r="O971" s="24"/>
      <c r="P971" s="24"/>
      <c r="Q971" s="24"/>
      <c r="R971" s="24"/>
      <c r="S971" s="24"/>
      <c r="T971" s="24"/>
      <c r="U971" s="24"/>
      <c r="V971" s="24"/>
      <c r="W971" s="24"/>
      <c r="X971" s="24"/>
      <c r="Y971" s="24"/>
      <c r="Z971" s="24"/>
      <c r="AA971" s="24"/>
      <c r="AB971" s="24"/>
      <c r="AC971" s="24"/>
      <c r="AD971" s="639"/>
      <c r="AE971" s="639"/>
      <c r="AF971" s="639"/>
      <c r="AG971" s="639"/>
      <c r="AH971" s="639"/>
      <c r="AI971" s="639"/>
      <c r="AJ971" s="639"/>
      <c r="AK971" s="639"/>
      <c r="AL971" s="639"/>
      <c r="AM971" s="639"/>
      <c r="AN971" s="639"/>
      <c r="AO971" s="639"/>
      <c r="AP971" s="639"/>
      <c r="AQ971" s="639"/>
      <c r="AR971" s="639"/>
      <c r="AS971" s="639"/>
      <c r="AT971" s="639"/>
      <c r="AU971" s="639"/>
      <c r="AV971" s="639"/>
    </row>
    <row r="972" spans="1:48" ht="24.75" customHeight="1">
      <c r="A972" s="359"/>
      <c r="B972" s="359"/>
      <c r="C972" s="359"/>
      <c r="D972" s="359"/>
      <c r="E972" s="359"/>
      <c r="F972" s="359"/>
      <c r="G972" s="359"/>
      <c r="H972" s="24"/>
      <c r="I972" s="98"/>
      <c r="J972" s="24"/>
      <c r="K972" s="24"/>
      <c r="L972" s="24"/>
      <c r="M972" s="24"/>
      <c r="N972" s="24"/>
      <c r="O972" s="24"/>
      <c r="P972" s="24"/>
      <c r="Q972" s="24"/>
      <c r="R972" s="24"/>
      <c r="S972" s="24"/>
      <c r="T972" s="24"/>
      <c r="U972" s="24"/>
      <c r="V972" s="24"/>
      <c r="W972" s="24"/>
      <c r="X972" s="24"/>
      <c r="Y972" s="24"/>
      <c r="Z972" s="24"/>
      <c r="AA972" s="24"/>
      <c r="AB972" s="24"/>
      <c r="AC972" s="24"/>
      <c r="AD972" s="639"/>
      <c r="AE972" s="639"/>
      <c r="AF972" s="639"/>
      <c r="AG972" s="639"/>
      <c r="AH972" s="639"/>
      <c r="AI972" s="639"/>
      <c r="AJ972" s="639"/>
      <c r="AK972" s="639"/>
      <c r="AL972" s="639"/>
      <c r="AM972" s="639"/>
      <c r="AN972" s="639"/>
      <c r="AO972" s="639"/>
      <c r="AP972" s="639"/>
      <c r="AQ972" s="639"/>
      <c r="AR972" s="639"/>
      <c r="AS972" s="639"/>
      <c r="AT972" s="639"/>
      <c r="AU972" s="639"/>
      <c r="AV972" s="639"/>
    </row>
    <row r="973" spans="1:48" ht="24.75" customHeight="1">
      <c r="A973" s="359"/>
      <c r="B973" s="359"/>
      <c r="C973" s="359"/>
      <c r="D973" s="359"/>
      <c r="E973" s="359"/>
      <c r="F973" s="359"/>
      <c r="G973" s="359"/>
      <c r="H973" s="24"/>
      <c r="I973" s="98"/>
      <c r="J973" s="24"/>
      <c r="K973" s="24"/>
      <c r="L973" s="24"/>
      <c r="M973" s="24"/>
      <c r="N973" s="24"/>
      <c r="O973" s="24"/>
      <c r="P973" s="24"/>
      <c r="Q973" s="24"/>
      <c r="R973" s="24"/>
      <c r="S973" s="24"/>
      <c r="T973" s="24"/>
      <c r="U973" s="24"/>
      <c r="V973" s="24"/>
      <c r="W973" s="24"/>
      <c r="X973" s="24"/>
      <c r="Y973" s="24"/>
      <c r="Z973" s="24"/>
      <c r="AA973" s="24"/>
      <c r="AB973" s="24"/>
      <c r="AC973" s="24"/>
      <c r="AD973" s="639"/>
      <c r="AE973" s="639"/>
      <c r="AF973" s="639"/>
      <c r="AG973" s="639"/>
      <c r="AH973" s="639"/>
      <c r="AI973" s="639"/>
      <c r="AJ973" s="639"/>
      <c r="AK973" s="639"/>
      <c r="AL973" s="639"/>
      <c r="AM973" s="639"/>
      <c r="AN973" s="639"/>
      <c r="AO973" s="639"/>
      <c r="AP973" s="639"/>
      <c r="AQ973" s="639"/>
      <c r="AR973" s="639"/>
      <c r="AS973" s="639"/>
      <c r="AT973" s="639"/>
      <c r="AU973" s="639"/>
      <c r="AV973" s="639"/>
    </row>
    <row r="974" spans="1:48" ht="24.75" customHeight="1">
      <c r="A974" s="359"/>
      <c r="B974" s="359"/>
      <c r="C974" s="359"/>
      <c r="D974" s="359"/>
      <c r="E974" s="359"/>
      <c r="F974" s="359"/>
      <c r="G974" s="359"/>
      <c r="H974" s="24"/>
      <c r="I974" s="98"/>
      <c r="J974" s="24"/>
      <c r="K974" s="24"/>
      <c r="L974" s="24"/>
      <c r="M974" s="24"/>
      <c r="N974" s="24"/>
      <c r="O974" s="24"/>
      <c r="P974" s="24"/>
      <c r="Q974" s="24"/>
      <c r="R974" s="24"/>
      <c r="S974" s="24"/>
      <c r="T974" s="24"/>
      <c r="U974" s="24"/>
      <c r="V974" s="24"/>
      <c r="W974" s="24"/>
      <c r="X974" s="24"/>
      <c r="Y974" s="24"/>
      <c r="Z974" s="24"/>
      <c r="AA974" s="24"/>
      <c r="AB974" s="24"/>
      <c r="AC974" s="24"/>
      <c r="AD974" s="639"/>
      <c r="AE974" s="639"/>
      <c r="AF974" s="639"/>
      <c r="AG974" s="639"/>
      <c r="AH974" s="639"/>
      <c r="AI974" s="639"/>
      <c r="AJ974" s="639"/>
      <c r="AK974" s="639"/>
      <c r="AL974" s="639"/>
      <c r="AM974" s="639"/>
      <c r="AN974" s="639"/>
      <c r="AO974" s="639"/>
      <c r="AP974" s="639"/>
      <c r="AQ974" s="639"/>
      <c r="AR974" s="639"/>
      <c r="AS974" s="639"/>
      <c r="AT974" s="639"/>
      <c r="AU974" s="639"/>
      <c r="AV974" s="639"/>
    </row>
    <row r="975" spans="1:48" ht="24.75" customHeight="1">
      <c r="A975" s="359"/>
      <c r="B975" s="359"/>
      <c r="C975" s="359"/>
      <c r="D975" s="359"/>
      <c r="E975" s="359"/>
      <c r="F975" s="359"/>
      <c r="G975" s="359"/>
      <c r="H975" s="24"/>
      <c r="I975" s="98"/>
      <c r="J975" s="24"/>
      <c r="K975" s="24"/>
      <c r="L975" s="24"/>
      <c r="M975" s="24"/>
      <c r="N975" s="24"/>
      <c r="O975" s="24"/>
      <c r="P975" s="24"/>
      <c r="Q975" s="24"/>
      <c r="R975" s="24"/>
      <c r="S975" s="24"/>
      <c r="T975" s="24"/>
      <c r="U975" s="24"/>
      <c r="V975" s="24"/>
      <c r="W975" s="24"/>
      <c r="X975" s="24"/>
      <c r="Y975" s="24"/>
      <c r="Z975" s="24"/>
      <c r="AA975" s="24"/>
      <c r="AB975" s="24"/>
      <c r="AC975" s="24"/>
      <c r="AD975" s="639"/>
      <c r="AE975" s="639"/>
      <c r="AF975" s="639"/>
      <c r="AG975" s="639"/>
      <c r="AH975" s="639"/>
      <c r="AI975" s="639"/>
      <c r="AJ975" s="639"/>
      <c r="AK975" s="639"/>
      <c r="AL975" s="639"/>
      <c r="AM975" s="639"/>
      <c r="AN975" s="639"/>
      <c r="AO975" s="639"/>
      <c r="AP975" s="639"/>
      <c r="AQ975" s="639"/>
      <c r="AR975" s="639"/>
      <c r="AS975" s="639"/>
      <c r="AT975" s="639"/>
      <c r="AU975" s="639"/>
      <c r="AV975" s="639"/>
    </row>
    <row r="976" spans="1:48" ht="24.75" customHeight="1">
      <c r="A976" s="359"/>
      <c r="B976" s="359"/>
      <c r="C976" s="359"/>
      <c r="D976" s="359"/>
      <c r="E976" s="359"/>
      <c r="F976" s="359"/>
      <c r="G976" s="359"/>
      <c r="H976" s="24"/>
      <c r="I976" s="98"/>
      <c r="J976" s="24"/>
      <c r="K976" s="24"/>
      <c r="L976" s="24"/>
      <c r="M976" s="24"/>
      <c r="N976" s="24"/>
      <c r="O976" s="24"/>
      <c r="P976" s="24"/>
      <c r="Q976" s="24"/>
      <c r="R976" s="24"/>
      <c r="S976" s="24"/>
      <c r="T976" s="24"/>
      <c r="U976" s="24"/>
      <c r="V976" s="24"/>
      <c r="W976" s="24"/>
      <c r="X976" s="24"/>
      <c r="Y976" s="24"/>
      <c r="Z976" s="24"/>
      <c r="AA976" s="24"/>
      <c r="AB976" s="24"/>
      <c r="AC976" s="24"/>
      <c r="AD976" s="639"/>
      <c r="AE976" s="639"/>
      <c r="AF976" s="639"/>
      <c r="AG976" s="639"/>
      <c r="AH976" s="639"/>
      <c r="AI976" s="639"/>
      <c r="AJ976" s="639"/>
      <c r="AK976" s="639"/>
      <c r="AL976" s="639"/>
      <c r="AM976" s="639"/>
      <c r="AN976" s="639"/>
      <c r="AO976" s="639"/>
      <c r="AP976" s="639"/>
      <c r="AQ976" s="639"/>
      <c r="AR976" s="639"/>
      <c r="AS976" s="639"/>
      <c r="AT976" s="639"/>
      <c r="AU976" s="639"/>
      <c r="AV976" s="639"/>
    </row>
    <row r="977" spans="1:48" ht="24.75" customHeight="1">
      <c r="A977" s="359"/>
      <c r="B977" s="359"/>
      <c r="C977" s="359"/>
      <c r="D977" s="359"/>
      <c r="E977" s="359"/>
      <c r="F977" s="359"/>
      <c r="G977" s="359"/>
      <c r="H977" s="24"/>
      <c r="I977" s="98"/>
      <c r="J977" s="24"/>
      <c r="K977" s="24"/>
      <c r="L977" s="24"/>
      <c r="M977" s="24"/>
      <c r="N977" s="24"/>
      <c r="O977" s="24"/>
      <c r="P977" s="24"/>
      <c r="Q977" s="24"/>
      <c r="R977" s="24"/>
      <c r="S977" s="24"/>
      <c r="T977" s="24"/>
      <c r="U977" s="24"/>
      <c r="V977" s="24"/>
      <c r="W977" s="24"/>
      <c r="X977" s="24"/>
      <c r="Y977" s="24"/>
      <c r="Z977" s="24"/>
      <c r="AA977" s="24"/>
      <c r="AB977" s="24"/>
      <c r="AC977" s="24"/>
      <c r="AD977" s="639"/>
      <c r="AE977" s="639"/>
      <c r="AF977" s="639"/>
      <c r="AG977" s="639"/>
      <c r="AH977" s="639"/>
      <c r="AI977" s="639"/>
      <c r="AJ977" s="639"/>
      <c r="AK977" s="639"/>
      <c r="AL977" s="639"/>
      <c r="AM977" s="639"/>
      <c r="AN977" s="639"/>
      <c r="AO977" s="639"/>
      <c r="AP977" s="639"/>
      <c r="AQ977" s="639"/>
      <c r="AR977" s="639"/>
      <c r="AS977" s="639"/>
      <c r="AT977" s="639"/>
      <c r="AU977" s="639"/>
      <c r="AV977" s="639"/>
    </row>
    <row r="978" spans="1:48" ht="24.75" customHeight="1">
      <c r="A978" s="359"/>
      <c r="B978" s="359"/>
      <c r="C978" s="359"/>
      <c r="D978" s="359"/>
      <c r="E978" s="359"/>
      <c r="F978" s="359"/>
      <c r="G978" s="359"/>
      <c r="H978" s="24"/>
      <c r="I978" s="98"/>
      <c r="J978" s="24"/>
      <c r="K978" s="24"/>
      <c r="L978" s="24"/>
      <c r="M978" s="24"/>
      <c r="N978" s="24"/>
      <c r="O978" s="24"/>
      <c r="P978" s="24"/>
      <c r="Q978" s="24"/>
      <c r="R978" s="24"/>
      <c r="S978" s="24"/>
      <c r="T978" s="24"/>
      <c r="U978" s="24"/>
      <c r="V978" s="24"/>
      <c r="W978" s="24"/>
      <c r="X978" s="24"/>
      <c r="Y978" s="24"/>
      <c r="Z978" s="24"/>
      <c r="AA978" s="24"/>
      <c r="AB978" s="24"/>
      <c r="AC978" s="24"/>
      <c r="AD978" s="639"/>
      <c r="AE978" s="639"/>
      <c r="AF978" s="639"/>
      <c r="AG978" s="639"/>
      <c r="AH978" s="639"/>
      <c r="AI978" s="639"/>
      <c r="AJ978" s="639"/>
      <c r="AK978" s="639"/>
      <c r="AL978" s="639"/>
      <c r="AM978" s="639"/>
      <c r="AN978" s="639"/>
      <c r="AO978" s="639"/>
      <c r="AP978" s="639"/>
      <c r="AQ978" s="639"/>
      <c r="AR978" s="639"/>
      <c r="AS978" s="639"/>
      <c r="AT978" s="639"/>
      <c r="AU978" s="639"/>
      <c r="AV978" s="639"/>
    </row>
    <row r="979" spans="1:48" ht="24.75" customHeight="1">
      <c r="A979" s="359"/>
      <c r="B979" s="359"/>
      <c r="C979" s="359"/>
      <c r="D979" s="359"/>
      <c r="E979" s="359"/>
      <c r="F979" s="359"/>
      <c r="G979" s="359"/>
      <c r="H979" s="24"/>
      <c r="I979" s="98"/>
      <c r="J979" s="24"/>
      <c r="K979" s="24"/>
      <c r="L979" s="24"/>
      <c r="M979" s="24"/>
      <c r="N979" s="24"/>
      <c r="O979" s="24"/>
      <c r="P979" s="24"/>
      <c r="Q979" s="24"/>
      <c r="R979" s="24"/>
      <c r="S979" s="24"/>
      <c r="T979" s="24"/>
      <c r="U979" s="24"/>
      <c r="V979" s="24"/>
      <c r="W979" s="24"/>
      <c r="X979" s="24"/>
      <c r="Y979" s="24"/>
      <c r="Z979" s="24"/>
      <c r="AA979" s="24"/>
      <c r="AB979" s="24"/>
      <c r="AC979" s="24"/>
      <c r="AD979" s="639"/>
      <c r="AE979" s="639"/>
      <c r="AF979" s="639"/>
      <c r="AG979" s="639"/>
      <c r="AH979" s="639"/>
      <c r="AI979" s="639"/>
      <c r="AJ979" s="639"/>
      <c r="AK979" s="639"/>
      <c r="AL979" s="639"/>
      <c r="AM979" s="639"/>
      <c r="AN979" s="639"/>
      <c r="AO979" s="639"/>
      <c r="AP979" s="639"/>
      <c r="AQ979" s="639"/>
      <c r="AR979" s="639"/>
      <c r="AS979" s="639"/>
      <c r="AT979" s="639"/>
      <c r="AU979" s="639"/>
      <c r="AV979" s="639"/>
    </row>
    <row r="980" spans="1:48" ht="24.75" customHeight="1">
      <c r="A980" s="359"/>
      <c r="B980" s="359"/>
      <c r="C980" s="359"/>
      <c r="D980" s="359"/>
      <c r="E980" s="359"/>
      <c r="F980" s="359"/>
      <c r="G980" s="359"/>
      <c r="H980" s="24"/>
      <c r="I980" s="98"/>
      <c r="J980" s="24"/>
      <c r="K980" s="24"/>
      <c r="L980" s="24"/>
      <c r="M980" s="24"/>
      <c r="N980" s="24"/>
      <c r="O980" s="24"/>
      <c r="P980" s="24"/>
      <c r="Q980" s="24"/>
      <c r="R980" s="24"/>
      <c r="S980" s="24"/>
      <c r="T980" s="24"/>
      <c r="U980" s="24"/>
      <c r="V980" s="24"/>
      <c r="W980" s="24"/>
      <c r="X980" s="24"/>
      <c r="Y980" s="24"/>
      <c r="Z980" s="24"/>
      <c r="AA980" s="24"/>
      <c r="AB980" s="24"/>
      <c r="AC980" s="24"/>
      <c r="AD980" s="639"/>
      <c r="AE980" s="639"/>
      <c r="AF980" s="639"/>
      <c r="AG980" s="639"/>
      <c r="AH980" s="639"/>
      <c r="AI980" s="639"/>
      <c r="AJ980" s="639"/>
      <c r="AK980" s="639"/>
      <c r="AL980" s="639"/>
      <c r="AM980" s="639"/>
      <c r="AN980" s="639"/>
      <c r="AO980" s="639"/>
      <c r="AP980" s="639"/>
      <c r="AQ980" s="639"/>
      <c r="AR980" s="639"/>
      <c r="AS980" s="639"/>
      <c r="AT980" s="639"/>
      <c r="AU980" s="639"/>
      <c r="AV980" s="639"/>
    </row>
    <row r="981" spans="1:48" ht="24.75" customHeight="1">
      <c r="A981" s="359"/>
      <c r="B981" s="359"/>
      <c r="C981" s="359"/>
      <c r="D981" s="359"/>
      <c r="E981" s="359"/>
      <c r="F981" s="359"/>
      <c r="G981" s="359"/>
      <c r="H981" s="24"/>
      <c r="I981" s="98"/>
      <c r="J981" s="24"/>
      <c r="K981" s="24"/>
      <c r="L981" s="24"/>
      <c r="M981" s="24"/>
      <c r="N981" s="24"/>
      <c r="O981" s="24"/>
      <c r="P981" s="24"/>
      <c r="Q981" s="24"/>
      <c r="R981" s="24"/>
      <c r="S981" s="24"/>
      <c r="T981" s="24"/>
      <c r="U981" s="24"/>
      <c r="V981" s="24"/>
      <c r="W981" s="24"/>
      <c r="X981" s="24"/>
      <c r="Y981" s="24"/>
      <c r="Z981" s="24"/>
      <c r="AA981" s="24"/>
      <c r="AB981" s="24"/>
      <c r="AC981" s="24"/>
      <c r="AD981" s="639"/>
      <c r="AE981" s="639"/>
      <c r="AF981" s="639"/>
      <c r="AG981" s="639"/>
      <c r="AH981" s="639"/>
      <c r="AI981" s="639"/>
      <c r="AJ981" s="639"/>
      <c r="AK981" s="639"/>
      <c r="AL981" s="639"/>
      <c r="AM981" s="639"/>
      <c r="AN981" s="639"/>
      <c r="AO981" s="639"/>
      <c r="AP981" s="639"/>
      <c r="AQ981" s="639"/>
      <c r="AR981" s="639"/>
      <c r="AS981" s="639"/>
      <c r="AT981" s="639"/>
      <c r="AU981" s="639"/>
      <c r="AV981" s="639"/>
    </row>
    <row r="982" spans="1:48" ht="24.75" customHeight="1">
      <c r="A982" s="359"/>
      <c r="B982" s="359"/>
      <c r="C982" s="359"/>
      <c r="D982" s="359"/>
      <c r="E982" s="359"/>
      <c r="F982" s="359"/>
      <c r="G982" s="359"/>
      <c r="H982" s="24"/>
      <c r="I982" s="98"/>
      <c r="J982" s="24"/>
      <c r="K982" s="24"/>
      <c r="L982" s="24"/>
      <c r="M982" s="24"/>
      <c r="N982" s="24"/>
      <c r="O982" s="24"/>
      <c r="P982" s="24"/>
      <c r="Q982" s="24"/>
      <c r="R982" s="24"/>
      <c r="S982" s="24"/>
      <c r="T982" s="24"/>
      <c r="U982" s="24"/>
      <c r="V982" s="24"/>
      <c r="W982" s="24"/>
      <c r="X982" s="24"/>
      <c r="Y982" s="24"/>
      <c r="Z982" s="24"/>
      <c r="AA982" s="24"/>
      <c r="AB982" s="24"/>
      <c r="AC982" s="24"/>
      <c r="AD982" s="639"/>
      <c r="AE982" s="639"/>
      <c r="AF982" s="639"/>
      <c r="AG982" s="639"/>
      <c r="AH982" s="639"/>
      <c r="AI982" s="639"/>
      <c r="AJ982" s="639"/>
      <c r="AK982" s="639"/>
      <c r="AL982" s="639"/>
      <c r="AM982" s="639"/>
      <c r="AN982" s="639"/>
      <c r="AO982" s="639"/>
      <c r="AP982" s="639"/>
      <c r="AQ982" s="639"/>
      <c r="AR982" s="639"/>
      <c r="AS982" s="639"/>
      <c r="AT982" s="639"/>
      <c r="AU982" s="639"/>
      <c r="AV982" s="639"/>
    </row>
    <row r="983" spans="1:48" ht="24.75" customHeight="1">
      <c r="A983" s="359"/>
      <c r="B983" s="359"/>
      <c r="C983" s="359"/>
      <c r="D983" s="359"/>
      <c r="E983" s="359"/>
      <c r="F983" s="359"/>
      <c r="G983" s="359"/>
      <c r="H983" s="24"/>
      <c r="I983" s="98"/>
      <c r="J983" s="24"/>
      <c r="K983" s="24"/>
      <c r="L983" s="24"/>
      <c r="M983" s="24"/>
      <c r="N983" s="24"/>
      <c r="O983" s="24"/>
      <c r="P983" s="24"/>
      <c r="Q983" s="24"/>
      <c r="R983" s="24"/>
      <c r="S983" s="24"/>
      <c r="T983" s="24"/>
      <c r="U983" s="24"/>
      <c r="V983" s="24"/>
      <c r="W983" s="24"/>
      <c r="X983" s="24"/>
      <c r="Y983" s="24"/>
      <c r="Z983" s="24"/>
      <c r="AA983" s="24"/>
      <c r="AB983" s="24"/>
      <c r="AC983" s="24"/>
      <c r="AD983" s="639"/>
      <c r="AE983" s="639"/>
      <c r="AF983" s="639"/>
      <c r="AG983" s="639"/>
      <c r="AH983" s="639"/>
      <c r="AI983" s="639"/>
      <c r="AJ983" s="639"/>
      <c r="AK983" s="639"/>
      <c r="AL983" s="639"/>
      <c r="AM983" s="639"/>
      <c r="AN983" s="639"/>
      <c r="AO983" s="639"/>
      <c r="AP983" s="639"/>
      <c r="AQ983" s="639"/>
      <c r="AR983" s="639"/>
      <c r="AS983" s="639"/>
      <c r="AT983" s="639"/>
      <c r="AU983" s="639"/>
      <c r="AV983" s="639"/>
    </row>
    <row r="984" spans="1:48" ht="24.75" customHeight="1">
      <c r="A984" s="359"/>
      <c r="B984" s="359"/>
      <c r="C984" s="359"/>
      <c r="D984" s="359"/>
      <c r="E984" s="359"/>
      <c r="F984" s="359"/>
      <c r="G984" s="359"/>
      <c r="H984" s="24"/>
      <c r="I984" s="98"/>
      <c r="J984" s="24"/>
      <c r="K984" s="24"/>
      <c r="L984" s="24"/>
      <c r="M984" s="24"/>
      <c r="N984" s="24"/>
      <c r="O984" s="24"/>
      <c r="P984" s="24"/>
      <c r="Q984" s="24"/>
      <c r="R984" s="24"/>
      <c r="S984" s="24"/>
      <c r="T984" s="24"/>
      <c r="U984" s="24"/>
      <c r="V984" s="24"/>
      <c r="W984" s="24"/>
      <c r="X984" s="24"/>
      <c r="Y984" s="24"/>
      <c r="Z984" s="24"/>
      <c r="AA984" s="24"/>
      <c r="AB984" s="24"/>
      <c r="AC984" s="24"/>
      <c r="AD984" s="639"/>
      <c r="AE984" s="639"/>
      <c r="AF984" s="639"/>
      <c r="AG984" s="639"/>
      <c r="AH984" s="639"/>
      <c r="AI984" s="639"/>
      <c r="AJ984" s="639"/>
      <c r="AK984" s="639"/>
      <c r="AL984" s="639"/>
      <c r="AM984" s="639"/>
      <c r="AN984" s="639"/>
      <c r="AO984" s="639"/>
      <c r="AP984" s="639"/>
      <c r="AQ984" s="639"/>
      <c r="AR984" s="639"/>
      <c r="AS984" s="639"/>
      <c r="AT984" s="639"/>
      <c r="AU984" s="639"/>
      <c r="AV984" s="639"/>
    </row>
    <row r="985" spans="1:48" ht="24.75" customHeight="1">
      <c r="A985" s="359"/>
      <c r="B985" s="359"/>
      <c r="C985" s="359"/>
      <c r="D985" s="359"/>
      <c r="E985" s="359"/>
      <c r="F985" s="359"/>
      <c r="G985" s="359"/>
      <c r="H985" s="24"/>
      <c r="I985" s="98"/>
      <c r="J985" s="24"/>
      <c r="K985" s="24"/>
      <c r="L985" s="24"/>
      <c r="M985" s="24"/>
      <c r="N985" s="24"/>
      <c r="O985" s="24"/>
      <c r="P985" s="24"/>
      <c r="Q985" s="24"/>
      <c r="R985" s="24"/>
      <c r="S985" s="24"/>
      <c r="T985" s="24"/>
      <c r="U985" s="24"/>
      <c r="V985" s="24"/>
      <c r="W985" s="24"/>
      <c r="X985" s="24"/>
      <c r="Y985" s="24"/>
      <c r="Z985" s="24"/>
      <c r="AA985" s="24"/>
      <c r="AB985" s="24"/>
      <c r="AC985" s="24"/>
      <c r="AD985" s="639"/>
      <c r="AE985" s="639"/>
      <c r="AF985" s="639"/>
      <c r="AG985" s="639"/>
      <c r="AH985" s="639"/>
      <c r="AI985" s="639"/>
      <c r="AJ985" s="639"/>
      <c r="AK985" s="639"/>
      <c r="AL985" s="639"/>
      <c r="AM985" s="639"/>
      <c r="AN985" s="639"/>
      <c r="AO985" s="639"/>
      <c r="AP985" s="639"/>
      <c r="AQ985" s="639"/>
      <c r="AR985" s="639"/>
      <c r="AS985" s="639"/>
      <c r="AT985" s="639"/>
      <c r="AU985" s="639"/>
      <c r="AV985" s="639"/>
    </row>
    <row r="986" spans="1:48" ht="24.75" customHeight="1">
      <c r="A986" s="359"/>
      <c r="B986" s="359"/>
      <c r="C986" s="359"/>
      <c r="D986" s="359"/>
      <c r="E986" s="359"/>
      <c r="F986" s="359"/>
      <c r="G986" s="359"/>
      <c r="H986" s="24"/>
      <c r="I986" s="98"/>
      <c r="J986" s="24"/>
      <c r="K986" s="24"/>
      <c r="L986" s="24"/>
      <c r="M986" s="24"/>
      <c r="N986" s="24"/>
      <c r="O986" s="24"/>
      <c r="P986" s="24"/>
      <c r="Q986" s="24"/>
      <c r="R986" s="24"/>
      <c r="S986" s="24"/>
      <c r="T986" s="24"/>
      <c r="U986" s="24"/>
      <c r="V986" s="24"/>
      <c r="W986" s="24"/>
      <c r="X986" s="24"/>
      <c r="Y986" s="24"/>
      <c r="Z986" s="24"/>
      <c r="AA986" s="24"/>
      <c r="AB986" s="24"/>
      <c r="AC986" s="24"/>
      <c r="AD986" s="639"/>
      <c r="AE986" s="639"/>
      <c r="AF986" s="639"/>
      <c r="AG986" s="639"/>
      <c r="AH986" s="639"/>
      <c r="AI986" s="639"/>
      <c r="AJ986" s="639"/>
      <c r="AK986" s="639"/>
      <c r="AL986" s="639"/>
      <c r="AM986" s="639"/>
      <c r="AN986" s="639"/>
      <c r="AO986" s="639"/>
      <c r="AP986" s="639"/>
      <c r="AQ986" s="639"/>
      <c r="AR986" s="639"/>
      <c r="AS986" s="639"/>
      <c r="AT986" s="639"/>
      <c r="AU986" s="639"/>
      <c r="AV986" s="639"/>
    </row>
    <row r="987" spans="1:48" ht="24.75" customHeight="1">
      <c r="A987" s="359"/>
      <c r="B987" s="359"/>
      <c r="C987" s="359"/>
      <c r="D987" s="359"/>
      <c r="E987" s="359"/>
      <c r="F987" s="359"/>
      <c r="G987" s="359"/>
      <c r="H987" s="24"/>
      <c r="I987" s="98"/>
      <c r="J987" s="24"/>
      <c r="K987" s="24"/>
      <c r="L987" s="24"/>
      <c r="M987" s="24"/>
      <c r="N987" s="24"/>
      <c r="O987" s="24"/>
      <c r="P987" s="24"/>
      <c r="Q987" s="24"/>
      <c r="R987" s="24"/>
      <c r="S987" s="24"/>
      <c r="T987" s="24"/>
      <c r="U987" s="24"/>
      <c r="V987" s="24"/>
      <c r="W987" s="24"/>
      <c r="X987" s="24"/>
      <c r="Y987" s="24"/>
      <c r="Z987" s="24"/>
      <c r="AA987" s="24"/>
      <c r="AB987" s="24"/>
      <c r="AC987" s="24"/>
      <c r="AD987" s="639"/>
      <c r="AE987" s="639"/>
      <c r="AF987" s="639"/>
      <c r="AG987" s="639"/>
      <c r="AH987" s="639"/>
      <c r="AI987" s="639"/>
      <c r="AJ987" s="639"/>
      <c r="AK987" s="639"/>
      <c r="AL987" s="639"/>
      <c r="AM987" s="639"/>
      <c r="AN987" s="639"/>
      <c r="AO987" s="639"/>
      <c r="AP987" s="639"/>
      <c r="AQ987" s="639"/>
      <c r="AR987" s="639"/>
      <c r="AS987" s="639"/>
      <c r="AT987" s="639"/>
      <c r="AU987" s="639"/>
      <c r="AV987" s="639"/>
    </row>
    <row r="988" spans="1:48" ht="24.75" customHeight="1">
      <c r="A988" s="359"/>
      <c r="B988" s="359"/>
      <c r="C988" s="359"/>
      <c r="D988" s="359"/>
      <c r="E988" s="359"/>
      <c r="F988" s="359"/>
      <c r="G988" s="359"/>
      <c r="H988" s="24"/>
      <c r="I988" s="98"/>
      <c r="J988" s="24"/>
      <c r="K988" s="24"/>
      <c r="L988" s="24"/>
      <c r="M988" s="24"/>
      <c r="N988" s="24"/>
      <c r="O988" s="24"/>
      <c r="P988" s="24"/>
      <c r="Q988" s="24"/>
      <c r="R988" s="24"/>
      <c r="S988" s="24"/>
      <c r="T988" s="24"/>
      <c r="U988" s="24"/>
      <c r="V988" s="24"/>
      <c r="W988" s="24"/>
      <c r="X988" s="24"/>
      <c r="Y988" s="24"/>
      <c r="Z988" s="24"/>
      <c r="AA988" s="24"/>
      <c r="AB988" s="24"/>
      <c r="AC988" s="24"/>
      <c r="AD988" s="639"/>
      <c r="AE988" s="639"/>
      <c r="AF988" s="639"/>
      <c r="AG988" s="639"/>
      <c r="AH988" s="639"/>
      <c r="AI988" s="639"/>
      <c r="AJ988" s="639"/>
      <c r="AK988" s="639"/>
      <c r="AL988" s="639"/>
      <c r="AM988" s="639"/>
      <c r="AN988" s="639"/>
      <c r="AO988" s="639"/>
      <c r="AP988" s="639"/>
      <c r="AQ988" s="639"/>
      <c r="AR988" s="639"/>
      <c r="AS988" s="639"/>
      <c r="AT988" s="639"/>
      <c r="AU988" s="639"/>
      <c r="AV988" s="639"/>
    </row>
    <row r="989" spans="1:48" ht="24.75" customHeight="1">
      <c r="A989" s="359"/>
      <c r="B989" s="359"/>
      <c r="C989" s="359"/>
      <c r="D989" s="359"/>
      <c r="E989" s="359"/>
      <c r="F989" s="359"/>
      <c r="G989" s="359"/>
      <c r="H989" s="24"/>
      <c r="I989" s="98"/>
      <c r="J989" s="24"/>
      <c r="K989" s="24"/>
      <c r="L989" s="24"/>
      <c r="M989" s="24"/>
      <c r="N989" s="24"/>
      <c r="O989" s="24"/>
      <c r="P989" s="24"/>
      <c r="Q989" s="24"/>
      <c r="R989" s="24"/>
      <c r="S989" s="24"/>
      <c r="T989" s="24"/>
      <c r="U989" s="24"/>
      <c r="V989" s="24"/>
      <c r="W989" s="24"/>
      <c r="X989" s="24"/>
      <c r="Y989" s="24"/>
      <c r="Z989" s="24"/>
      <c r="AA989" s="24"/>
      <c r="AB989" s="24"/>
      <c r="AC989" s="24"/>
      <c r="AD989" s="639"/>
      <c r="AE989" s="639"/>
      <c r="AF989" s="639"/>
      <c r="AG989" s="639"/>
      <c r="AH989" s="639"/>
      <c r="AI989" s="639"/>
      <c r="AJ989" s="639"/>
      <c r="AK989" s="639"/>
      <c r="AL989" s="639"/>
      <c r="AM989" s="639"/>
      <c r="AN989" s="639"/>
      <c r="AO989" s="639"/>
      <c r="AP989" s="639"/>
      <c r="AQ989" s="639"/>
      <c r="AR989" s="639"/>
      <c r="AS989" s="639"/>
      <c r="AT989" s="639"/>
      <c r="AU989" s="639"/>
      <c r="AV989" s="639"/>
    </row>
    <row r="990" spans="1:48" ht="24.75" customHeight="1">
      <c r="A990" s="359"/>
      <c r="B990" s="359"/>
      <c r="C990" s="359"/>
      <c r="D990" s="359"/>
      <c r="E990" s="359"/>
      <c r="F990" s="359"/>
      <c r="G990" s="359"/>
      <c r="H990" s="24"/>
      <c r="I990" s="98"/>
      <c r="J990" s="24"/>
      <c r="K990" s="24"/>
      <c r="L990" s="24"/>
      <c r="M990" s="24"/>
      <c r="N990" s="24"/>
      <c r="O990" s="24"/>
      <c r="P990" s="24"/>
      <c r="Q990" s="24"/>
      <c r="R990" s="24"/>
      <c r="S990" s="24"/>
      <c r="T990" s="24"/>
      <c r="U990" s="24"/>
      <c r="V990" s="24"/>
      <c r="W990" s="24"/>
      <c r="X990" s="24"/>
      <c r="Y990" s="24"/>
      <c r="Z990" s="24"/>
      <c r="AA990" s="24"/>
      <c r="AB990" s="24"/>
      <c r="AC990" s="24"/>
      <c r="AD990" s="639"/>
      <c r="AE990" s="639"/>
      <c r="AF990" s="639"/>
      <c r="AG990" s="639"/>
      <c r="AH990" s="639"/>
      <c r="AI990" s="639"/>
      <c r="AJ990" s="639"/>
      <c r="AK990" s="639"/>
      <c r="AL990" s="639"/>
      <c r="AM990" s="639"/>
      <c r="AN990" s="639"/>
      <c r="AO990" s="639"/>
      <c r="AP990" s="639"/>
      <c r="AQ990" s="639"/>
      <c r="AR990" s="639"/>
      <c r="AS990" s="639"/>
      <c r="AT990" s="639"/>
      <c r="AU990" s="639"/>
      <c r="AV990" s="639"/>
    </row>
    <row r="991" spans="1:48" ht="24.75" customHeight="1">
      <c r="A991" s="359"/>
      <c r="B991" s="359"/>
      <c r="C991" s="359"/>
      <c r="D991" s="359"/>
      <c r="E991" s="359"/>
      <c r="F991" s="359"/>
      <c r="G991" s="359"/>
      <c r="H991" s="24"/>
      <c r="I991" s="98"/>
      <c r="J991" s="24"/>
      <c r="K991" s="24"/>
      <c r="L991" s="24"/>
      <c r="M991" s="24"/>
      <c r="N991" s="24"/>
      <c r="O991" s="24"/>
      <c r="P991" s="24"/>
      <c r="Q991" s="24"/>
      <c r="R991" s="24"/>
      <c r="S991" s="24"/>
      <c r="T991" s="24"/>
      <c r="U991" s="24"/>
      <c r="V991" s="24"/>
      <c r="W991" s="24"/>
      <c r="X991" s="24"/>
      <c r="Y991" s="24"/>
      <c r="Z991" s="24"/>
      <c r="AA991" s="24"/>
      <c r="AB991" s="24"/>
      <c r="AC991" s="24"/>
      <c r="AD991" s="639"/>
      <c r="AE991" s="639"/>
      <c r="AF991" s="639"/>
      <c r="AG991" s="639"/>
      <c r="AH991" s="639"/>
      <c r="AI991" s="639"/>
      <c r="AJ991" s="639"/>
      <c r="AK991" s="639"/>
      <c r="AL991" s="639"/>
      <c r="AM991" s="639"/>
      <c r="AN991" s="639"/>
      <c r="AO991" s="639"/>
      <c r="AP991" s="639"/>
      <c r="AQ991" s="639"/>
      <c r="AR991" s="639"/>
      <c r="AS991" s="639"/>
      <c r="AT991" s="639"/>
      <c r="AU991" s="639"/>
      <c r="AV991" s="639"/>
    </row>
    <row r="992" spans="1:48" ht="24.75" customHeight="1">
      <c r="A992" s="359"/>
      <c r="B992" s="359"/>
      <c r="C992" s="359"/>
      <c r="D992" s="359"/>
      <c r="E992" s="359"/>
      <c r="F992" s="359"/>
      <c r="G992" s="359"/>
      <c r="H992" s="24"/>
      <c r="I992" s="98"/>
      <c r="J992" s="24"/>
      <c r="K992" s="24"/>
      <c r="L992" s="24"/>
      <c r="M992" s="24"/>
      <c r="N992" s="24"/>
      <c r="O992" s="24"/>
      <c r="P992" s="24"/>
      <c r="Q992" s="24"/>
      <c r="R992" s="24"/>
      <c r="S992" s="24"/>
      <c r="T992" s="24"/>
      <c r="U992" s="24"/>
      <c r="V992" s="24"/>
      <c r="W992" s="24"/>
      <c r="X992" s="24"/>
      <c r="Y992" s="24"/>
      <c r="Z992" s="24"/>
      <c r="AA992" s="24"/>
      <c r="AB992" s="24"/>
      <c r="AC992" s="24"/>
      <c r="AD992" s="639"/>
      <c r="AE992" s="639"/>
      <c r="AF992" s="639"/>
      <c r="AG992" s="639"/>
      <c r="AH992" s="639"/>
      <c r="AI992" s="639"/>
      <c r="AJ992" s="639"/>
      <c r="AK992" s="639"/>
      <c r="AL992" s="639"/>
      <c r="AM992" s="639"/>
      <c r="AN992" s="639"/>
      <c r="AO992" s="639"/>
      <c r="AP992" s="639"/>
      <c r="AQ992" s="639"/>
      <c r="AR992" s="639"/>
      <c r="AS992" s="639"/>
      <c r="AT992" s="639"/>
      <c r="AU992" s="639"/>
      <c r="AV992" s="639"/>
    </row>
    <row r="993" spans="1:48" ht="24.75" customHeight="1">
      <c r="A993" s="359"/>
      <c r="B993" s="359"/>
      <c r="C993" s="359"/>
      <c r="D993" s="359"/>
      <c r="E993" s="359"/>
      <c r="F993" s="359"/>
      <c r="G993" s="359"/>
      <c r="H993" s="24"/>
      <c r="I993" s="98"/>
      <c r="J993" s="24"/>
      <c r="K993" s="24"/>
      <c r="L993" s="24"/>
      <c r="M993" s="24"/>
      <c r="N993" s="24"/>
      <c r="O993" s="24"/>
      <c r="P993" s="24"/>
      <c r="Q993" s="24"/>
      <c r="R993" s="24"/>
      <c r="S993" s="24"/>
      <c r="T993" s="24"/>
      <c r="U993" s="24"/>
      <c r="V993" s="24"/>
      <c r="W993" s="24"/>
      <c r="X993" s="24"/>
      <c r="Y993" s="24"/>
      <c r="Z993" s="24"/>
      <c r="AA993" s="24"/>
      <c r="AB993" s="24"/>
      <c r="AC993" s="24"/>
      <c r="AD993" s="639"/>
      <c r="AE993" s="639"/>
      <c r="AF993" s="639"/>
      <c r="AG993" s="639"/>
      <c r="AH993" s="639"/>
      <c r="AI993" s="639"/>
      <c r="AJ993" s="639"/>
      <c r="AK993" s="639"/>
      <c r="AL993" s="639"/>
      <c r="AM993" s="639"/>
      <c r="AN993" s="639"/>
      <c r="AO993" s="639"/>
      <c r="AP993" s="639"/>
      <c r="AQ993" s="639"/>
      <c r="AR993" s="639"/>
      <c r="AS993" s="639"/>
      <c r="AT993" s="639"/>
      <c r="AU993" s="639"/>
      <c r="AV993" s="639"/>
    </row>
    <row r="994" spans="1:48" ht="24.75" customHeight="1">
      <c r="A994" s="359"/>
      <c r="B994" s="359"/>
      <c r="C994" s="359"/>
      <c r="D994" s="359"/>
      <c r="E994" s="359"/>
      <c r="F994" s="359"/>
      <c r="G994" s="359"/>
      <c r="H994" s="24"/>
      <c r="I994" s="98"/>
      <c r="J994" s="24"/>
      <c r="K994" s="24"/>
      <c r="L994" s="24"/>
      <c r="M994" s="24"/>
      <c r="N994" s="24"/>
      <c r="O994" s="24"/>
      <c r="P994" s="24"/>
      <c r="Q994" s="24"/>
      <c r="R994" s="24"/>
      <c r="S994" s="24"/>
      <c r="T994" s="24"/>
      <c r="U994" s="24"/>
      <c r="V994" s="24"/>
      <c r="W994" s="24"/>
      <c r="X994" s="24"/>
      <c r="Y994" s="24"/>
      <c r="Z994" s="24"/>
      <c r="AA994" s="24"/>
      <c r="AB994" s="24"/>
      <c r="AC994" s="24"/>
      <c r="AD994" s="639"/>
      <c r="AE994" s="639"/>
      <c r="AF994" s="639"/>
      <c r="AG994" s="639"/>
      <c r="AH994" s="639"/>
      <c r="AI994" s="639"/>
      <c r="AJ994" s="639"/>
      <c r="AK994" s="639"/>
      <c r="AL994" s="639"/>
      <c r="AM994" s="639"/>
      <c r="AN994" s="639"/>
      <c r="AO994" s="639"/>
      <c r="AP994" s="639"/>
      <c r="AQ994" s="639"/>
      <c r="AR994" s="639"/>
      <c r="AS994" s="639"/>
      <c r="AT994" s="639"/>
      <c r="AU994" s="639"/>
      <c r="AV994" s="639"/>
    </row>
    <row r="995" spans="1:48" ht="24.75" customHeight="1">
      <c r="A995" s="359"/>
      <c r="B995" s="359"/>
      <c r="C995" s="359"/>
      <c r="D995" s="359"/>
      <c r="E995" s="359"/>
      <c r="F995" s="359"/>
      <c r="G995" s="359"/>
      <c r="H995" s="24"/>
      <c r="I995" s="98"/>
      <c r="J995" s="24"/>
      <c r="K995" s="24"/>
      <c r="L995" s="24"/>
      <c r="M995" s="24"/>
      <c r="N995" s="24"/>
      <c r="O995" s="24"/>
      <c r="P995" s="24"/>
      <c r="Q995" s="24"/>
      <c r="R995" s="24"/>
      <c r="S995" s="24"/>
      <c r="T995" s="24"/>
      <c r="U995" s="24"/>
      <c r="V995" s="24"/>
      <c r="W995" s="24"/>
      <c r="X995" s="24"/>
      <c r="Y995" s="24"/>
      <c r="Z995" s="24"/>
      <c r="AA995" s="24"/>
      <c r="AB995" s="24"/>
      <c r="AC995" s="24"/>
      <c r="AD995" s="639"/>
      <c r="AE995" s="639"/>
      <c r="AF995" s="639"/>
      <c r="AG995" s="639"/>
      <c r="AH995" s="639"/>
      <c r="AI995" s="639"/>
      <c r="AJ995" s="639"/>
      <c r="AK995" s="639"/>
      <c r="AL995" s="639"/>
      <c r="AM995" s="639"/>
      <c r="AN995" s="639"/>
      <c r="AO995" s="639"/>
      <c r="AP995" s="639"/>
      <c r="AQ995" s="639"/>
      <c r="AR995" s="639"/>
      <c r="AS995" s="639"/>
      <c r="AT995" s="639"/>
      <c r="AU995" s="639"/>
      <c r="AV995" s="639"/>
    </row>
    <row r="996" spans="1:48" ht="24.75" customHeight="1">
      <c r="A996" s="359"/>
      <c r="B996" s="359"/>
      <c r="C996" s="359"/>
      <c r="D996" s="359"/>
      <c r="E996" s="359"/>
      <c r="F996" s="359"/>
      <c r="G996" s="359"/>
      <c r="H996" s="24"/>
      <c r="I996" s="98"/>
      <c r="J996" s="24"/>
      <c r="K996" s="24"/>
      <c r="L996" s="24"/>
      <c r="M996" s="24"/>
      <c r="N996" s="24"/>
      <c r="O996" s="24"/>
      <c r="P996" s="24"/>
      <c r="Q996" s="24"/>
      <c r="R996" s="24"/>
      <c r="S996" s="24"/>
      <c r="T996" s="24"/>
      <c r="U996" s="24"/>
      <c r="V996" s="24"/>
      <c r="W996" s="24"/>
      <c r="X996" s="24"/>
      <c r="Y996" s="24"/>
      <c r="Z996" s="24"/>
      <c r="AA996" s="24"/>
      <c r="AB996" s="24"/>
      <c r="AC996" s="24"/>
      <c r="AD996" s="639"/>
      <c r="AE996" s="639"/>
      <c r="AF996" s="639"/>
      <c r="AG996" s="639"/>
      <c r="AH996" s="639"/>
      <c r="AI996" s="639"/>
      <c r="AJ996" s="639"/>
      <c r="AK996" s="639"/>
      <c r="AL996" s="639"/>
      <c r="AM996" s="639"/>
      <c r="AN996" s="639"/>
      <c r="AO996" s="639"/>
      <c r="AP996" s="639"/>
      <c r="AQ996" s="639"/>
      <c r="AR996" s="639"/>
      <c r="AS996" s="639"/>
      <c r="AT996" s="639"/>
      <c r="AU996" s="639"/>
      <c r="AV996" s="639"/>
    </row>
    <row r="997" spans="1:48" ht="24.75" customHeight="1">
      <c r="A997" s="359"/>
      <c r="B997" s="359"/>
      <c r="C997" s="359"/>
      <c r="D997" s="359"/>
      <c r="E997" s="359"/>
      <c r="F997" s="359"/>
      <c r="G997" s="359"/>
      <c r="H997" s="24"/>
      <c r="I997" s="98"/>
      <c r="J997" s="24"/>
      <c r="K997" s="24"/>
      <c r="L997" s="24"/>
      <c r="M997" s="24"/>
      <c r="N997" s="24"/>
      <c r="O997" s="24"/>
      <c r="P997" s="24"/>
      <c r="Q997" s="24"/>
      <c r="R997" s="24"/>
      <c r="S997" s="24"/>
      <c r="T997" s="24"/>
      <c r="U997" s="24"/>
      <c r="V997" s="24"/>
      <c r="W997" s="24"/>
      <c r="X997" s="24"/>
      <c r="Y997" s="24"/>
      <c r="Z997" s="24"/>
      <c r="AA997" s="24"/>
      <c r="AB997" s="24"/>
      <c r="AC997" s="24"/>
      <c r="AD997" s="639"/>
      <c r="AE997" s="639"/>
      <c r="AF997" s="639"/>
      <c r="AG997" s="639"/>
      <c r="AH997" s="639"/>
      <c r="AI997" s="639"/>
      <c r="AJ997" s="639"/>
      <c r="AK997" s="639"/>
      <c r="AL997" s="639"/>
      <c r="AM997" s="639"/>
      <c r="AN997" s="639"/>
      <c r="AO997" s="639"/>
      <c r="AP997" s="639"/>
      <c r="AQ997" s="639"/>
      <c r="AR997" s="639"/>
      <c r="AS997" s="639"/>
      <c r="AT997" s="639"/>
      <c r="AU997" s="639"/>
      <c r="AV997" s="639"/>
    </row>
    <row r="998" spans="1:48" ht="24.75" customHeight="1">
      <c r="A998" s="359"/>
      <c r="B998" s="359"/>
      <c r="C998" s="359"/>
      <c r="D998" s="359"/>
      <c r="E998" s="359"/>
      <c r="F998" s="359"/>
      <c r="G998" s="359"/>
      <c r="H998" s="24"/>
      <c r="I998" s="98"/>
      <c r="J998" s="24"/>
      <c r="K998" s="24"/>
      <c r="L998" s="24"/>
      <c r="M998" s="24"/>
      <c r="N998" s="24"/>
      <c r="O998" s="24"/>
      <c r="P998" s="24"/>
      <c r="Q998" s="24"/>
      <c r="R998" s="24"/>
      <c r="S998" s="24"/>
      <c r="T998" s="24"/>
      <c r="U998" s="24"/>
      <c r="V998" s="24"/>
      <c r="W998" s="24"/>
      <c r="X998" s="24"/>
      <c r="Y998" s="24"/>
      <c r="Z998" s="24"/>
      <c r="AA998" s="24"/>
      <c r="AB998" s="24"/>
      <c r="AC998" s="24"/>
      <c r="AD998" s="639"/>
      <c r="AE998" s="639"/>
      <c r="AF998" s="639"/>
      <c r="AG998" s="639"/>
      <c r="AH998" s="639"/>
      <c r="AI998" s="639"/>
      <c r="AJ998" s="639"/>
      <c r="AK998" s="639"/>
      <c r="AL998" s="639"/>
      <c r="AM998" s="639"/>
      <c r="AN998" s="639"/>
      <c r="AO998" s="639"/>
      <c r="AP998" s="639"/>
      <c r="AQ998" s="639"/>
      <c r="AR998" s="639"/>
      <c r="AS998" s="639"/>
      <c r="AT998" s="639"/>
      <c r="AU998" s="639"/>
      <c r="AV998" s="639"/>
    </row>
    <row r="999" spans="1:48" ht="24.75" customHeight="1">
      <c r="A999" s="359"/>
      <c r="B999" s="359"/>
      <c r="C999" s="359"/>
      <c r="D999" s="359"/>
      <c r="E999" s="359"/>
      <c r="F999" s="359"/>
      <c r="G999" s="359"/>
      <c r="H999" s="24"/>
      <c r="I999" s="98"/>
      <c r="J999" s="24"/>
      <c r="K999" s="24"/>
      <c r="L999" s="24"/>
      <c r="M999" s="24"/>
      <c r="N999" s="24"/>
      <c r="O999" s="24"/>
      <c r="P999" s="24"/>
      <c r="Q999" s="24"/>
      <c r="R999" s="24"/>
      <c r="S999" s="24"/>
      <c r="T999" s="24"/>
      <c r="U999" s="24"/>
      <c r="V999" s="24"/>
      <c r="W999" s="24"/>
      <c r="X999" s="24"/>
      <c r="Y999" s="24"/>
      <c r="Z999" s="24"/>
      <c r="AA999" s="24"/>
      <c r="AB999" s="24"/>
      <c r="AC999" s="24"/>
      <c r="AD999" s="639"/>
      <c r="AE999" s="639"/>
      <c r="AF999" s="639"/>
      <c r="AG999" s="639"/>
      <c r="AH999" s="639"/>
      <c r="AI999" s="639"/>
      <c r="AJ999" s="639"/>
      <c r="AK999" s="639"/>
      <c r="AL999" s="639"/>
      <c r="AM999" s="639"/>
      <c r="AN999" s="639"/>
      <c r="AO999" s="639"/>
      <c r="AP999" s="639"/>
      <c r="AQ999" s="639"/>
      <c r="AR999" s="639"/>
      <c r="AS999" s="639"/>
      <c r="AT999" s="639"/>
      <c r="AU999" s="639"/>
      <c r="AV999" s="639"/>
    </row>
    <row r="1000" spans="1:48" ht="24.75" customHeight="1">
      <c r="A1000" s="359"/>
      <c r="B1000" s="359"/>
      <c r="C1000" s="359"/>
      <c r="D1000" s="359"/>
      <c r="E1000" s="359"/>
      <c r="F1000" s="359"/>
      <c r="G1000" s="359"/>
      <c r="H1000" s="24"/>
      <c r="I1000" s="98"/>
      <c r="J1000" s="24"/>
      <c r="K1000" s="24"/>
      <c r="L1000" s="24"/>
      <c r="M1000" s="24"/>
      <c r="N1000" s="24"/>
      <c r="O1000" s="24"/>
      <c r="P1000" s="24"/>
      <c r="Q1000" s="24"/>
      <c r="R1000" s="24"/>
      <c r="S1000" s="24"/>
      <c r="T1000" s="24"/>
      <c r="U1000" s="24"/>
      <c r="V1000" s="24"/>
      <c r="W1000" s="24"/>
      <c r="X1000" s="24"/>
      <c r="Y1000" s="24"/>
      <c r="Z1000" s="24"/>
      <c r="AA1000" s="24"/>
      <c r="AB1000" s="24"/>
      <c r="AC1000" s="24"/>
      <c r="AD1000" s="639"/>
      <c r="AE1000" s="639"/>
      <c r="AF1000" s="639"/>
      <c r="AG1000" s="639"/>
      <c r="AH1000" s="639"/>
      <c r="AI1000" s="639"/>
      <c r="AJ1000" s="639"/>
      <c r="AK1000" s="639"/>
      <c r="AL1000" s="639"/>
      <c r="AM1000" s="639"/>
      <c r="AN1000" s="639"/>
      <c r="AO1000" s="639"/>
      <c r="AP1000" s="639"/>
      <c r="AQ1000" s="639"/>
      <c r="AR1000" s="639"/>
      <c r="AS1000" s="639"/>
      <c r="AT1000" s="639"/>
      <c r="AU1000" s="639"/>
      <c r="AV1000" s="639"/>
    </row>
    <row r="1001" spans="1:48" ht="24.75" customHeight="1">
      <c r="A1001" s="359"/>
      <c r="B1001" s="359"/>
      <c r="C1001" s="359"/>
      <c r="D1001" s="359"/>
      <c r="E1001" s="359"/>
      <c r="F1001" s="359"/>
      <c r="G1001" s="359"/>
      <c r="H1001" s="24"/>
      <c r="I1001" s="98"/>
      <c r="J1001" s="24"/>
      <c r="K1001" s="24"/>
      <c r="L1001" s="24"/>
      <c r="M1001" s="24"/>
      <c r="N1001" s="24"/>
      <c r="O1001" s="24"/>
      <c r="P1001" s="24"/>
      <c r="Q1001" s="24"/>
      <c r="R1001" s="24"/>
      <c r="S1001" s="24"/>
      <c r="T1001" s="24"/>
      <c r="U1001" s="24"/>
      <c r="V1001" s="24"/>
      <c r="W1001" s="24"/>
      <c r="X1001" s="24"/>
      <c r="Y1001" s="24"/>
      <c r="Z1001" s="24"/>
      <c r="AA1001" s="24"/>
      <c r="AB1001" s="24"/>
      <c r="AC1001" s="24"/>
      <c r="AD1001" s="639"/>
      <c r="AE1001" s="639"/>
      <c r="AF1001" s="639"/>
      <c r="AG1001" s="639"/>
      <c r="AH1001" s="639"/>
      <c r="AI1001" s="639"/>
      <c r="AJ1001" s="639"/>
      <c r="AK1001" s="639"/>
      <c r="AL1001" s="639"/>
      <c r="AM1001" s="639"/>
      <c r="AN1001" s="639"/>
      <c r="AO1001" s="639"/>
      <c r="AP1001" s="639"/>
      <c r="AQ1001" s="639"/>
      <c r="AR1001" s="639"/>
      <c r="AS1001" s="639"/>
      <c r="AT1001" s="639"/>
      <c r="AU1001" s="639"/>
      <c r="AV1001" s="639"/>
    </row>
    <row r="1002" spans="1:48" ht="24.75" customHeight="1">
      <c r="A1002" s="359"/>
      <c r="B1002" s="359"/>
      <c r="C1002" s="359"/>
      <c r="D1002" s="359"/>
      <c r="E1002" s="359"/>
      <c r="F1002" s="359"/>
      <c r="G1002" s="359"/>
      <c r="H1002" s="24"/>
      <c r="I1002" s="98"/>
      <c r="J1002" s="24"/>
      <c r="K1002" s="24"/>
      <c r="L1002" s="24"/>
      <c r="M1002" s="24"/>
      <c r="N1002" s="24"/>
      <c r="O1002" s="24"/>
      <c r="P1002" s="24"/>
      <c r="Q1002" s="24"/>
      <c r="R1002" s="24"/>
      <c r="S1002" s="24"/>
      <c r="T1002" s="24"/>
      <c r="U1002" s="24"/>
      <c r="V1002" s="24"/>
      <c r="W1002" s="24"/>
      <c r="X1002" s="24"/>
      <c r="Y1002" s="24"/>
      <c r="Z1002" s="24"/>
      <c r="AA1002" s="24"/>
      <c r="AB1002" s="24"/>
      <c r="AC1002" s="24"/>
      <c r="AD1002" s="639"/>
      <c r="AE1002" s="639"/>
      <c r="AF1002" s="639"/>
      <c r="AG1002" s="639"/>
      <c r="AH1002" s="639"/>
      <c r="AI1002" s="639"/>
      <c r="AJ1002" s="639"/>
      <c r="AK1002" s="639"/>
      <c r="AL1002" s="639"/>
      <c r="AM1002" s="639"/>
      <c r="AN1002" s="639"/>
      <c r="AO1002" s="639"/>
      <c r="AP1002" s="639"/>
      <c r="AQ1002" s="639"/>
      <c r="AR1002" s="639"/>
      <c r="AS1002" s="639"/>
      <c r="AT1002" s="639"/>
      <c r="AU1002" s="639"/>
      <c r="AV1002" s="639"/>
    </row>
    <row r="1003" spans="1:48" ht="24.75" customHeight="1">
      <c r="A1003" s="359"/>
      <c r="B1003" s="359"/>
      <c r="C1003" s="359"/>
      <c r="D1003" s="359"/>
      <c r="E1003" s="359"/>
      <c r="F1003" s="359"/>
      <c r="G1003" s="359"/>
      <c r="H1003" s="24"/>
      <c r="I1003" s="98"/>
      <c r="J1003" s="24"/>
      <c r="K1003" s="24"/>
      <c r="L1003" s="24"/>
      <c r="M1003" s="24"/>
      <c r="N1003" s="24"/>
      <c r="O1003" s="24"/>
      <c r="P1003" s="24"/>
      <c r="Q1003" s="24"/>
      <c r="R1003" s="24"/>
      <c r="S1003" s="24"/>
      <c r="T1003" s="24"/>
      <c r="U1003" s="24"/>
      <c r="V1003" s="24"/>
      <c r="W1003" s="24"/>
      <c r="X1003" s="24"/>
      <c r="Y1003" s="24"/>
      <c r="Z1003" s="24"/>
      <c r="AA1003" s="24"/>
      <c r="AB1003" s="24"/>
      <c r="AC1003" s="24"/>
      <c r="AD1003" s="639"/>
      <c r="AE1003" s="639"/>
      <c r="AF1003" s="639"/>
      <c r="AG1003" s="639"/>
      <c r="AH1003" s="639"/>
      <c r="AI1003" s="639"/>
      <c r="AJ1003" s="639"/>
      <c r="AK1003" s="639"/>
      <c r="AL1003" s="639"/>
      <c r="AM1003" s="639"/>
      <c r="AN1003" s="639"/>
      <c r="AO1003" s="639"/>
      <c r="AP1003" s="639"/>
      <c r="AQ1003" s="639"/>
      <c r="AR1003" s="639"/>
      <c r="AS1003" s="639"/>
      <c r="AT1003" s="639"/>
      <c r="AU1003" s="639"/>
      <c r="AV1003" s="639"/>
    </row>
    <row r="1004" spans="1:48" ht="24.75" customHeight="1">
      <c r="A1004" s="359"/>
      <c r="B1004" s="359"/>
      <c r="C1004" s="359"/>
      <c r="D1004" s="359"/>
      <c r="E1004" s="359"/>
      <c r="F1004" s="359"/>
      <c r="G1004" s="359"/>
      <c r="H1004" s="24"/>
      <c r="I1004" s="98"/>
      <c r="J1004" s="24"/>
      <c r="K1004" s="24"/>
      <c r="L1004" s="24"/>
      <c r="M1004" s="24"/>
      <c r="N1004" s="24"/>
      <c r="O1004" s="24"/>
      <c r="P1004" s="24"/>
      <c r="Q1004" s="24"/>
      <c r="R1004" s="24"/>
      <c r="S1004" s="24"/>
      <c r="T1004" s="24"/>
      <c r="U1004" s="24"/>
      <c r="V1004" s="24"/>
      <c r="W1004" s="24"/>
      <c r="X1004" s="24"/>
      <c r="Y1004" s="24"/>
      <c r="Z1004" s="24"/>
      <c r="AA1004" s="24"/>
      <c r="AB1004" s="24"/>
      <c r="AC1004" s="24"/>
      <c r="AD1004" s="639"/>
      <c r="AE1004" s="639"/>
      <c r="AF1004" s="639"/>
      <c r="AG1004" s="639"/>
      <c r="AH1004" s="639"/>
      <c r="AI1004" s="639"/>
      <c r="AJ1004" s="639"/>
      <c r="AK1004" s="639"/>
      <c r="AL1004" s="639"/>
      <c r="AM1004" s="639"/>
      <c r="AN1004" s="639"/>
      <c r="AO1004" s="639"/>
      <c r="AP1004" s="639"/>
      <c r="AQ1004" s="639"/>
      <c r="AR1004" s="639"/>
      <c r="AS1004" s="639"/>
      <c r="AT1004" s="639"/>
      <c r="AU1004" s="639"/>
      <c r="AV1004" s="639"/>
    </row>
    <row r="1005" spans="1:48" ht="24.75" customHeight="1">
      <c r="A1005" s="359"/>
      <c r="B1005" s="359"/>
      <c r="C1005" s="359"/>
      <c r="D1005" s="359"/>
      <c r="E1005" s="359"/>
      <c r="F1005" s="359"/>
      <c r="G1005" s="359"/>
      <c r="H1005" s="24"/>
      <c r="I1005" s="98"/>
      <c r="J1005" s="24"/>
      <c r="K1005" s="24"/>
      <c r="L1005" s="24"/>
      <c r="M1005" s="24"/>
      <c r="N1005" s="24"/>
      <c r="O1005" s="24"/>
      <c r="P1005" s="24"/>
      <c r="Q1005" s="24"/>
      <c r="R1005" s="24"/>
      <c r="S1005" s="24"/>
      <c r="T1005" s="24"/>
      <c r="U1005" s="24"/>
      <c r="V1005" s="24"/>
      <c r="W1005" s="24"/>
      <c r="X1005" s="24"/>
      <c r="Y1005" s="24"/>
      <c r="Z1005" s="24"/>
      <c r="AA1005" s="24"/>
      <c r="AB1005" s="24"/>
      <c r="AC1005" s="24"/>
      <c r="AD1005" s="639"/>
      <c r="AE1005" s="639"/>
      <c r="AF1005" s="639"/>
      <c r="AG1005" s="639"/>
      <c r="AH1005" s="639"/>
      <c r="AI1005" s="639"/>
      <c r="AJ1005" s="639"/>
      <c r="AK1005" s="639"/>
      <c r="AL1005" s="639"/>
      <c r="AM1005" s="639"/>
      <c r="AN1005" s="639"/>
      <c r="AO1005" s="639"/>
      <c r="AP1005" s="639"/>
      <c r="AQ1005" s="639"/>
      <c r="AR1005" s="639"/>
      <c r="AS1005" s="639"/>
      <c r="AT1005" s="639"/>
      <c r="AU1005" s="639"/>
      <c r="AV1005" s="639"/>
    </row>
    <row r="1006" spans="1:48" ht="24.75" customHeight="1">
      <c r="A1006" s="359"/>
      <c r="B1006" s="359"/>
      <c r="C1006" s="359"/>
      <c r="D1006" s="359"/>
      <c r="E1006" s="359"/>
      <c r="F1006" s="359"/>
      <c r="G1006" s="359"/>
      <c r="H1006" s="24"/>
      <c r="I1006" s="98"/>
      <c r="J1006" s="24"/>
      <c r="K1006" s="24"/>
      <c r="L1006" s="24"/>
      <c r="M1006" s="24"/>
      <c r="N1006" s="24"/>
      <c r="O1006" s="24"/>
      <c r="P1006" s="24"/>
      <c r="Q1006" s="24"/>
      <c r="R1006" s="24"/>
      <c r="S1006" s="24"/>
      <c r="T1006" s="24"/>
      <c r="U1006" s="24"/>
      <c r="V1006" s="24"/>
      <c r="W1006" s="24"/>
      <c r="X1006" s="24"/>
      <c r="Y1006" s="24"/>
      <c r="Z1006" s="24"/>
      <c r="AA1006" s="24"/>
      <c r="AB1006" s="24"/>
      <c r="AC1006" s="24"/>
      <c r="AD1006" s="639"/>
      <c r="AE1006" s="639"/>
      <c r="AF1006" s="639"/>
      <c r="AG1006" s="639"/>
      <c r="AH1006" s="639"/>
      <c r="AI1006" s="639"/>
      <c r="AJ1006" s="639"/>
      <c r="AK1006" s="639"/>
      <c r="AL1006" s="639"/>
      <c r="AM1006" s="639"/>
      <c r="AN1006" s="639"/>
      <c r="AO1006" s="639"/>
      <c r="AP1006" s="639"/>
      <c r="AQ1006" s="639"/>
      <c r="AR1006" s="639"/>
      <c r="AS1006" s="639"/>
      <c r="AT1006" s="639"/>
      <c r="AU1006" s="639"/>
      <c r="AV1006" s="639"/>
    </row>
    <row r="1007" spans="1:48" ht="24.75" customHeight="1">
      <c r="A1007" s="359"/>
      <c r="B1007" s="359"/>
      <c r="C1007" s="359"/>
      <c r="D1007" s="359"/>
      <c r="E1007" s="359"/>
      <c r="F1007" s="359"/>
      <c r="G1007" s="359"/>
      <c r="H1007" s="24"/>
      <c r="I1007" s="98"/>
      <c r="J1007" s="24"/>
      <c r="K1007" s="24"/>
      <c r="L1007" s="24"/>
      <c r="M1007" s="24"/>
      <c r="N1007" s="24"/>
      <c r="O1007" s="24"/>
      <c r="P1007" s="24"/>
      <c r="Q1007" s="24"/>
      <c r="R1007" s="24"/>
      <c r="S1007" s="24"/>
      <c r="T1007" s="24"/>
      <c r="U1007" s="24"/>
      <c r="V1007" s="24"/>
      <c r="W1007" s="24"/>
      <c r="X1007" s="24"/>
      <c r="Y1007" s="24"/>
      <c r="Z1007" s="24"/>
      <c r="AA1007" s="24"/>
      <c r="AB1007" s="24"/>
      <c r="AC1007" s="24"/>
      <c r="AD1007" s="639"/>
      <c r="AE1007" s="639"/>
      <c r="AF1007" s="639"/>
      <c r="AG1007" s="639"/>
      <c r="AH1007" s="639"/>
      <c r="AI1007" s="639"/>
      <c r="AJ1007" s="639"/>
      <c r="AK1007" s="639"/>
      <c r="AL1007" s="639"/>
      <c r="AM1007" s="639"/>
      <c r="AN1007" s="639"/>
      <c r="AO1007" s="639"/>
      <c r="AP1007" s="639"/>
      <c r="AQ1007" s="639"/>
      <c r="AR1007" s="639"/>
      <c r="AS1007" s="639"/>
      <c r="AT1007" s="639"/>
      <c r="AU1007" s="639"/>
      <c r="AV1007" s="639"/>
    </row>
    <row r="1008" spans="1:48" ht="24.75" customHeight="1">
      <c r="A1008" s="359"/>
      <c r="B1008" s="359"/>
      <c r="C1008" s="359"/>
      <c r="D1008" s="359"/>
      <c r="E1008" s="359"/>
      <c r="F1008" s="359"/>
      <c r="G1008" s="359"/>
      <c r="H1008" s="24"/>
      <c r="I1008" s="98"/>
      <c r="J1008" s="24"/>
      <c r="K1008" s="24"/>
      <c r="L1008" s="24"/>
      <c r="M1008" s="24"/>
      <c r="N1008" s="24"/>
      <c r="O1008" s="24"/>
      <c r="P1008" s="24"/>
      <c r="Q1008" s="24"/>
      <c r="R1008" s="24"/>
      <c r="S1008" s="24"/>
      <c r="T1008" s="24"/>
      <c r="U1008" s="24"/>
      <c r="V1008" s="24"/>
      <c r="W1008" s="24"/>
      <c r="X1008" s="24"/>
      <c r="Y1008" s="24"/>
      <c r="Z1008" s="24"/>
      <c r="AA1008" s="24"/>
      <c r="AB1008" s="24"/>
      <c r="AC1008" s="24"/>
      <c r="AD1008" s="639"/>
      <c r="AE1008" s="639"/>
      <c r="AF1008" s="639"/>
      <c r="AG1008" s="639"/>
      <c r="AH1008" s="639"/>
      <c r="AI1008" s="639"/>
      <c r="AJ1008" s="639"/>
      <c r="AK1008" s="639"/>
      <c r="AL1008" s="639"/>
      <c r="AM1008" s="639"/>
      <c r="AN1008" s="639"/>
      <c r="AO1008" s="639"/>
      <c r="AP1008" s="639"/>
      <c r="AQ1008" s="639"/>
      <c r="AR1008" s="639"/>
      <c r="AS1008" s="639"/>
      <c r="AT1008" s="639"/>
      <c r="AU1008" s="639"/>
      <c r="AV1008" s="639"/>
    </row>
    <row r="1009" spans="1:48" ht="24.75" customHeight="1">
      <c r="A1009" s="359"/>
      <c r="B1009" s="359"/>
      <c r="C1009" s="359"/>
      <c r="D1009" s="359"/>
      <c r="E1009" s="359"/>
      <c r="F1009" s="359"/>
      <c r="G1009" s="359"/>
      <c r="H1009" s="24"/>
      <c r="I1009" s="98"/>
      <c r="J1009" s="24"/>
      <c r="K1009" s="24"/>
      <c r="L1009" s="24"/>
      <c r="M1009" s="24"/>
      <c r="N1009" s="24"/>
      <c r="O1009" s="24"/>
      <c r="P1009" s="24"/>
      <c r="Q1009" s="24"/>
      <c r="R1009" s="24"/>
      <c r="S1009" s="24"/>
      <c r="T1009" s="24"/>
      <c r="U1009" s="24"/>
      <c r="V1009" s="24"/>
      <c r="W1009" s="24"/>
      <c r="X1009" s="24"/>
      <c r="Y1009" s="24"/>
      <c r="Z1009" s="24"/>
      <c r="AA1009" s="24"/>
      <c r="AB1009" s="24"/>
      <c r="AC1009" s="24"/>
      <c r="AD1009" s="639"/>
      <c r="AE1009" s="639"/>
      <c r="AF1009" s="639"/>
      <c r="AG1009" s="639"/>
      <c r="AH1009" s="639"/>
      <c r="AI1009" s="639"/>
      <c r="AJ1009" s="639"/>
      <c r="AK1009" s="639"/>
      <c r="AL1009" s="639"/>
      <c r="AM1009" s="639"/>
      <c r="AN1009" s="639"/>
      <c r="AO1009" s="639"/>
      <c r="AP1009" s="639"/>
      <c r="AQ1009" s="639"/>
      <c r="AR1009" s="639"/>
      <c r="AS1009" s="639"/>
      <c r="AT1009" s="639"/>
      <c r="AU1009" s="639"/>
      <c r="AV1009" s="639"/>
    </row>
    <row r="1010" spans="1:48" ht="24.75" customHeight="1">
      <c r="A1010" s="359"/>
      <c r="B1010" s="359"/>
      <c r="C1010" s="359"/>
      <c r="D1010" s="359"/>
      <c r="E1010" s="359"/>
      <c r="F1010" s="359"/>
      <c r="G1010" s="359"/>
      <c r="H1010" s="24"/>
      <c r="I1010" s="98"/>
      <c r="J1010" s="24"/>
      <c r="K1010" s="24"/>
      <c r="L1010" s="24"/>
      <c r="M1010" s="24"/>
      <c r="N1010" s="24"/>
      <c r="O1010" s="24"/>
      <c r="P1010" s="24"/>
      <c r="Q1010" s="24"/>
      <c r="R1010" s="24"/>
      <c r="S1010" s="24"/>
      <c r="T1010" s="24"/>
      <c r="U1010" s="24"/>
      <c r="V1010" s="24"/>
      <c r="W1010" s="24"/>
      <c r="X1010" s="24"/>
      <c r="Y1010" s="24"/>
      <c r="Z1010" s="24"/>
      <c r="AA1010" s="24"/>
      <c r="AB1010" s="24"/>
      <c r="AC1010" s="24"/>
      <c r="AD1010" s="639"/>
      <c r="AE1010" s="639"/>
      <c r="AF1010" s="639"/>
      <c r="AG1010" s="639"/>
      <c r="AH1010" s="639"/>
      <c r="AI1010" s="639"/>
      <c r="AJ1010" s="639"/>
      <c r="AK1010" s="639"/>
      <c r="AL1010" s="639"/>
      <c r="AM1010" s="639"/>
      <c r="AN1010" s="639"/>
      <c r="AO1010" s="639"/>
      <c r="AP1010" s="639"/>
      <c r="AQ1010" s="639"/>
      <c r="AR1010" s="639"/>
      <c r="AS1010" s="639"/>
      <c r="AT1010" s="639"/>
      <c r="AU1010" s="639"/>
      <c r="AV1010" s="639"/>
    </row>
    <row r="1011" spans="1:48" ht="24.75" customHeight="1">
      <c r="A1011" s="359"/>
      <c r="B1011" s="359"/>
      <c r="C1011" s="359"/>
      <c r="D1011" s="359"/>
      <c r="E1011" s="359"/>
      <c r="F1011" s="359"/>
      <c r="G1011" s="359"/>
      <c r="H1011" s="24"/>
      <c r="I1011" s="98"/>
      <c r="J1011" s="24"/>
      <c r="K1011" s="24"/>
      <c r="L1011" s="24"/>
      <c r="M1011" s="24"/>
      <c r="N1011" s="24"/>
      <c r="O1011" s="24"/>
      <c r="P1011" s="24"/>
      <c r="Q1011" s="24"/>
      <c r="R1011" s="24"/>
      <c r="S1011" s="24"/>
      <c r="T1011" s="24"/>
      <c r="U1011" s="24"/>
      <c r="V1011" s="24"/>
      <c r="W1011" s="24"/>
      <c r="X1011" s="24"/>
      <c r="Y1011" s="24"/>
      <c r="Z1011" s="24"/>
      <c r="AA1011" s="24"/>
      <c r="AB1011" s="24"/>
      <c r="AC1011" s="24"/>
      <c r="AD1011" s="639"/>
      <c r="AE1011" s="639"/>
      <c r="AF1011" s="639"/>
      <c r="AG1011" s="639"/>
      <c r="AH1011" s="639"/>
      <c r="AI1011" s="639"/>
      <c r="AJ1011" s="639"/>
      <c r="AK1011" s="639"/>
      <c r="AL1011" s="639"/>
      <c r="AM1011" s="639"/>
      <c r="AN1011" s="639"/>
      <c r="AO1011" s="639"/>
      <c r="AP1011" s="639"/>
      <c r="AQ1011" s="639"/>
      <c r="AR1011" s="639"/>
      <c r="AS1011" s="639"/>
      <c r="AT1011" s="639"/>
      <c r="AU1011" s="639"/>
      <c r="AV1011" s="639"/>
    </row>
    <row r="1012" spans="1:48" ht="24.75" customHeight="1">
      <c r="A1012" s="359"/>
      <c r="B1012" s="359"/>
      <c r="C1012" s="359"/>
      <c r="D1012" s="359"/>
      <c r="E1012" s="359"/>
      <c r="F1012" s="359"/>
      <c r="G1012" s="359"/>
      <c r="H1012" s="24"/>
      <c r="I1012" s="98"/>
      <c r="J1012" s="24"/>
      <c r="K1012" s="24"/>
      <c r="L1012" s="24"/>
      <c r="M1012" s="24"/>
      <c r="N1012" s="24"/>
      <c r="O1012" s="24"/>
      <c r="P1012" s="24"/>
      <c r="Q1012" s="24"/>
      <c r="R1012" s="24"/>
      <c r="S1012" s="24"/>
      <c r="T1012" s="24"/>
      <c r="U1012" s="24"/>
      <c r="V1012" s="24"/>
      <c r="W1012" s="24"/>
      <c r="X1012" s="24"/>
      <c r="Y1012" s="24"/>
      <c r="Z1012" s="24"/>
      <c r="AA1012" s="24"/>
      <c r="AB1012" s="24"/>
      <c r="AC1012" s="24"/>
      <c r="AD1012" s="639"/>
      <c r="AE1012" s="639"/>
      <c r="AF1012" s="639"/>
      <c r="AG1012" s="639"/>
      <c r="AH1012" s="639"/>
      <c r="AI1012" s="639"/>
      <c r="AJ1012" s="639"/>
      <c r="AK1012" s="639"/>
      <c r="AL1012" s="639"/>
      <c r="AM1012" s="639"/>
      <c r="AN1012" s="639"/>
      <c r="AO1012" s="639"/>
      <c r="AP1012" s="639"/>
      <c r="AQ1012" s="639"/>
      <c r="AR1012" s="639"/>
      <c r="AS1012" s="639"/>
      <c r="AT1012" s="639"/>
      <c r="AU1012" s="639"/>
      <c r="AV1012" s="639"/>
    </row>
    <row r="1013" spans="1:48" ht="24.75" customHeight="1">
      <c r="A1013" s="359"/>
      <c r="B1013" s="359"/>
      <c r="C1013" s="359"/>
      <c r="D1013" s="359"/>
      <c r="E1013" s="359"/>
      <c r="F1013" s="359"/>
      <c r="G1013" s="359"/>
      <c r="H1013" s="24"/>
      <c r="I1013" s="98"/>
      <c r="J1013" s="24"/>
      <c r="K1013" s="24"/>
      <c r="L1013" s="24"/>
      <c r="M1013" s="24"/>
      <c r="N1013" s="24"/>
      <c r="O1013" s="24"/>
      <c r="P1013" s="24"/>
      <c r="Q1013" s="24"/>
      <c r="R1013" s="24"/>
      <c r="S1013" s="24"/>
      <c r="T1013" s="24"/>
      <c r="U1013" s="24"/>
      <c r="V1013" s="24"/>
      <c r="W1013" s="24"/>
      <c r="X1013" s="24"/>
      <c r="Y1013" s="24"/>
      <c r="Z1013" s="24"/>
      <c r="AA1013" s="24"/>
      <c r="AB1013" s="24"/>
      <c r="AC1013" s="24"/>
      <c r="AD1013" s="639"/>
      <c r="AE1013" s="639"/>
      <c r="AF1013" s="639"/>
      <c r="AG1013" s="639"/>
      <c r="AH1013" s="639"/>
      <c r="AI1013" s="639"/>
      <c r="AJ1013" s="639"/>
      <c r="AK1013" s="639"/>
      <c r="AL1013" s="639"/>
      <c r="AM1013" s="639"/>
      <c r="AN1013" s="639"/>
      <c r="AO1013" s="639"/>
      <c r="AP1013" s="639"/>
      <c r="AQ1013" s="639"/>
      <c r="AR1013" s="639"/>
      <c r="AS1013" s="639"/>
      <c r="AT1013" s="639"/>
      <c r="AU1013" s="639"/>
      <c r="AV1013" s="639"/>
    </row>
    <row r="1014" spans="1:48" ht="24.75" customHeight="1">
      <c r="A1014" s="359"/>
      <c r="B1014" s="359"/>
      <c r="C1014" s="359"/>
      <c r="D1014" s="359"/>
      <c r="E1014" s="359"/>
      <c r="F1014" s="359"/>
      <c r="G1014" s="359"/>
      <c r="H1014" s="24"/>
      <c r="I1014" s="98"/>
      <c r="J1014" s="24"/>
      <c r="K1014" s="24"/>
      <c r="L1014" s="24"/>
      <c r="M1014" s="24"/>
      <c r="N1014" s="24"/>
      <c r="O1014" s="24"/>
      <c r="P1014" s="24"/>
      <c r="Q1014" s="24"/>
      <c r="R1014" s="24"/>
      <c r="S1014" s="24"/>
      <c r="T1014" s="24"/>
      <c r="U1014" s="24"/>
      <c r="V1014" s="24"/>
      <c r="W1014" s="24"/>
      <c r="X1014" s="24"/>
      <c r="Y1014" s="24"/>
      <c r="Z1014" s="24"/>
      <c r="AA1014" s="24"/>
      <c r="AB1014" s="24"/>
      <c r="AC1014" s="24"/>
      <c r="AD1014" s="639"/>
      <c r="AE1014" s="639"/>
      <c r="AF1014" s="639"/>
      <c r="AG1014" s="639"/>
      <c r="AH1014" s="639"/>
      <c r="AI1014" s="639"/>
      <c r="AJ1014" s="639"/>
      <c r="AK1014" s="639"/>
      <c r="AL1014" s="639"/>
      <c r="AM1014" s="639"/>
      <c r="AN1014" s="639"/>
      <c r="AO1014" s="639"/>
      <c r="AP1014" s="639"/>
      <c r="AQ1014" s="639"/>
      <c r="AR1014" s="639"/>
      <c r="AS1014" s="639"/>
      <c r="AT1014" s="639"/>
      <c r="AU1014" s="639"/>
      <c r="AV1014" s="639"/>
    </row>
    <row r="1015" spans="1:48" ht="24.75" customHeight="1">
      <c r="A1015" s="359"/>
      <c r="B1015" s="359"/>
      <c r="C1015" s="359"/>
      <c r="D1015" s="359"/>
      <c r="E1015" s="359"/>
      <c r="F1015" s="359"/>
      <c r="G1015" s="359"/>
      <c r="H1015" s="24"/>
      <c r="I1015" s="98"/>
      <c r="J1015" s="24"/>
      <c r="K1015" s="24"/>
      <c r="L1015" s="24"/>
      <c r="M1015" s="24"/>
      <c r="N1015" s="24"/>
      <c r="O1015" s="24"/>
      <c r="P1015" s="24"/>
      <c r="Q1015" s="24"/>
      <c r="R1015" s="24"/>
      <c r="S1015" s="24"/>
      <c r="T1015" s="24"/>
      <c r="U1015" s="24"/>
      <c r="V1015" s="24"/>
      <c r="W1015" s="24"/>
      <c r="X1015" s="24"/>
      <c r="Y1015" s="24"/>
      <c r="Z1015" s="24"/>
      <c r="AA1015" s="24"/>
      <c r="AB1015" s="24"/>
      <c r="AC1015" s="24"/>
      <c r="AD1015" s="639"/>
      <c r="AE1015" s="639"/>
      <c r="AF1015" s="639"/>
      <c r="AG1015" s="639"/>
      <c r="AH1015" s="639"/>
      <c r="AI1015" s="639"/>
      <c r="AJ1015" s="639"/>
      <c r="AK1015" s="639"/>
      <c r="AL1015" s="639"/>
      <c r="AM1015" s="639"/>
      <c r="AN1015" s="639"/>
      <c r="AO1015" s="639"/>
      <c r="AP1015" s="639"/>
      <c r="AQ1015" s="639"/>
      <c r="AR1015" s="639"/>
      <c r="AS1015" s="639"/>
      <c r="AT1015" s="639"/>
      <c r="AU1015" s="639"/>
      <c r="AV1015" s="639"/>
    </row>
    <row r="1016" spans="1:48" ht="24.75" customHeight="1">
      <c r="A1016" s="359"/>
      <c r="B1016" s="359"/>
      <c r="C1016" s="359"/>
      <c r="D1016" s="359"/>
      <c r="E1016" s="359"/>
      <c r="F1016" s="359"/>
      <c r="G1016" s="359"/>
      <c r="H1016" s="24"/>
      <c r="I1016" s="98"/>
      <c r="J1016" s="24"/>
      <c r="K1016" s="24"/>
      <c r="L1016" s="24"/>
      <c r="M1016" s="24"/>
      <c r="N1016" s="24"/>
      <c r="O1016" s="24"/>
      <c r="P1016" s="24"/>
      <c r="Q1016" s="24"/>
      <c r="R1016" s="24"/>
      <c r="S1016" s="24"/>
      <c r="T1016" s="24"/>
      <c r="U1016" s="24"/>
      <c r="V1016" s="24"/>
      <c r="W1016" s="24"/>
      <c r="X1016" s="24"/>
      <c r="Y1016" s="24"/>
      <c r="Z1016" s="24"/>
      <c r="AA1016" s="24"/>
      <c r="AB1016" s="24"/>
      <c r="AC1016" s="24"/>
      <c r="AD1016" s="639"/>
      <c r="AE1016" s="639"/>
      <c r="AF1016" s="639"/>
      <c r="AG1016" s="639"/>
      <c r="AH1016" s="639"/>
      <c r="AI1016" s="639"/>
      <c r="AJ1016" s="639"/>
      <c r="AK1016" s="639"/>
      <c r="AL1016" s="639"/>
      <c r="AM1016" s="639"/>
      <c r="AN1016" s="639"/>
      <c r="AO1016" s="639"/>
      <c r="AP1016" s="639"/>
      <c r="AQ1016" s="639"/>
      <c r="AR1016" s="639"/>
      <c r="AS1016" s="639"/>
      <c r="AT1016" s="639"/>
      <c r="AU1016" s="639"/>
      <c r="AV1016" s="639"/>
    </row>
    <row r="1017" spans="1:48" ht="24.75" customHeight="1">
      <c r="A1017" s="359"/>
      <c r="B1017" s="359"/>
      <c r="C1017" s="359"/>
      <c r="D1017" s="359"/>
      <c r="E1017" s="359"/>
      <c r="F1017" s="359"/>
      <c r="G1017" s="359"/>
      <c r="H1017" s="24"/>
      <c r="I1017" s="98"/>
      <c r="J1017" s="24"/>
      <c r="K1017" s="24"/>
      <c r="L1017" s="24"/>
      <c r="M1017" s="24"/>
      <c r="N1017" s="24"/>
      <c r="O1017" s="24"/>
      <c r="P1017" s="24"/>
      <c r="Q1017" s="24"/>
      <c r="R1017" s="24"/>
      <c r="S1017" s="24"/>
      <c r="T1017" s="24"/>
      <c r="U1017" s="24"/>
      <c r="V1017" s="24"/>
      <c r="W1017" s="24"/>
      <c r="X1017" s="24"/>
      <c r="Y1017" s="24"/>
      <c r="Z1017" s="24"/>
      <c r="AA1017" s="24"/>
      <c r="AB1017" s="24"/>
      <c r="AC1017" s="24"/>
      <c r="AD1017" s="639"/>
      <c r="AE1017" s="639"/>
      <c r="AF1017" s="639"/>
      <c r="AG1017" s="639"/>
      <c r="AH1017" s="639"/>
      <c r="AI1017" s="639"/>
      <c r="AJ1017" s="639"/>
      <c r="AK1017" s="639"/>
      <c r="AL1017" s="639"/>
      <c r="AM1017" s="639"/>
      <c r="AN1017" s="639"/>
      <c r="AO1017" s="639"/>
      <c r="AP1017" s="639"/>
      <c r="AQ1017" s="639"/>
      <c r="AR1017" s="639"/>
      <c r="AS1017" s="639"/>
      <c r="AT1017" s="639"/>
      <c r="AU1017" s="639"/>
      <c r="AV1017" s="639"/>
    </row>
    <row r="1018" spans="1:48" ht="24.75" customHeight="1">
      <c r="A1018" s="359"/>
      <c r="B1018" s="359"/>
      <c r="C1018" s="359"/>
      <c r="D1018" s="359"/>
      <c r="E1018" s="359"/>
      <c r="F1018" s="359"/>
      <c r="G1018" s="359"/>
      <c r="H1018" s="24"/>
      <c r="I1018" s="98"/>
      <c r="J1018" s="24"/>
      <c r="K1018" s="24"/>
      <c r="L1018" s="24"/>
      <c r="M1018" s="24"/>
      <c r="N1018" s="24"/>
      <c r="O1018" s="24"/>
      <c r="P1018" s="24"/>
      <c r="Q1018" s="24"/>
      <c r="R1018" s="24"/>
      <c r="S1018" s="24"/>
      <c r="T1018" s="24"/>
      <c r="U1018" s="24"/>
      <c r="V1018" s="24"/>
      <c r="W1018" s="24"/>
      <c r="X1018" s="24"/>
      <c r="Y1018" s="24"/>
      <c r="Z1018" s="24"/>
      <c r="AA1018" s="24"/>
      <c r="AB1018" s="24"/>
      <c r="AC1018" s="24"/>
      <c r="AD1018" s="639"/>
      <c r="AE1018" s="639"/>
      <c r="AF1018" s="639"/>
      <c r="AG1018" s="639"/>
      <c r="AH1018" s="639"/>
      <c r="AI1018" s="639"/>
      <c r="AJ1018" s="639"/>
      <c r="AK1018" s="639"/>
      <c r="AL1018" s="639"/>
      <c r="AM1018" s="639"/>
      <c r="AN1018" s="639"/>
      <c r="AO1018" s="639"/>
      <c r="AP1018" s="639"/>
      <c r="AQ1018" s="639"/>
      <c r="AR1018" s="639"/>
      <c r="AS1018" s="639"/>
      <c r="AT1018" s="639"/>
      <c r="AU1018" s="639"/>
      <c r="AV1018" s="639"/>
    </row>
    <row r="1019" spans="1:48" ht="24.75" customHeight="1">
      <c r="A1019" s="359"/>
      <c r="B1019" s="359"/>
      <c r="C1019" s="359"/>
      <c r="D1019" s="359"/>
      <c r="E1019" s="359"/>
      <c r="F1019" s="359"/>
      <c r="G1019" s="359"/>
      <c r="H1019" s="24"/>
      <c r="I1019" s="98"/>
      <c r="J1019" s="24"/>
      <c r="K1019" s="24"/>
      <c r="L1019" s="24"/>
      <c r="M1019" s="24"/>
      <c r="N1019" s="24"/>
      <c r="O1019" s="24"/>
      <c r="P1019" s="24"/>
      <c r="Q1019" s="24"/>
      <c r="R1019" s="24"/>
      <c r="S1019" s="24"/>
      <c r="T1019" s="24"/>
      <c r="U1019" s="24"/>
      <c r="V1019" s="24"/>
      <c r="W1019" s="24"/>
      <c r="X1019" s="24"/>
      <c r="Y1019" s="24"/>
      <c r="Z1019" s="24"/>
      <c r="AA1019" s="24"/>
      <c r="AB1019" s="24"/>
      <c r="AC1019" s="24"/>
      <c r="AD1019" s="639"/>
      <c r="AE1019" s="639"/>
      <c r="AF1019" s="639"/>
      <c r="AG1019" s="639"/>
      <c r="AH1019" s="639"/>
      <c r="AI1019" s="639"/>
      <c r="AJ1019" s="639"/>
      <c r="AK1019" s="639"/>
      <c r="AL1019" s="639"/>
      <c r="AM1019" s="639"/>
      <c r="AN1019" s="639"/>
      <c r="AO1019" s="639"/>
      <c r="AP1019" s="639"/>
      <c r="AQ1019" s="639"/>
      <c r="AR1019" s="639"/>
      <c r="AS1019" s="639"/>
      <c r="AT1019" s="639"/>
      <c r="AU1019" s="639"/>
      <c r="AV1019" s="639"/>
    </row>
    <row r="1020" spans="1:48" ht="24.75" customHeight="1">
      <c r="A1020" s="359"/>
      <c r="B1020" s="359"/>
      <c r="C1020" s="359"/>
      <c r="D1020" s="359"/>
      <c r="E1020" s="359"/>
      <c r="F1020" s="359"/>
      <c r="G1020" s="359"/>
      <c r="H1020" s="24"/>
      <c r="I1020" s="98"/>
      <c r="J1020" s="24"/>
      <c r="K1020" s="24"/>
      <c r="L1020" s="24"/>
      <c r="M1020" s="24"/>
      <c r="N1020" s="24"/>
      <c r="O1020" s="24"/>
      <c r="P1020" s="24"/>
      <c r="Q1020" s="24"/>
      <c r="R1020" s="24"/>
      <c r="S1020" s="24"/>
      <c r="T1020" s="24"/>
      <c r="U1020" s="24"/>
      <c r="V1020" s="24"/>
      <c r="W1020" s="24"/>
      <c r="X1020" s="24"/>
      <c r="Y1020" s="24"/>
      <c r="Z1020" s="24"/>
      <c r="AA1020" s="24"/>
      <c r="AB1020" s="24"/>
      <c r="AC1020" s="24"/>
      <c r="AD1020" s="639"/>
      <c r="AE1020" s="639"/>
      <c r="AF1020" s="639"/>
      <c r="AG1020" s="639"/>
      <c r="AH1020" s="639"/>
      <c r="AI1020" s="639"/>
      <c r="AJ1020" s="639"/>
      <c r="AK1020" s="639"/>
      <c r="AL1020" s="639"/>
      <c r="AM1020" s="639"/>
      <c r="AN1020" s="639"/>
      <c r="AO1020" s="639"/>
      <c r="AP1020" s="639"/>
      <c r="AQ1020" s="639"/>
      <c r="AR1020" s="639"/>
      <c r="AS1020" s="639"/>
      <c r="AT1020" s="639"/>
      <c r="AU1020" s="639"/>
      <c r="AV1020" s="639"/>
    </row>
    <row r="1021" spans="1:48" ht="24.75" customHeight="1">
      <c r="A1021" s="359"/>
      <c r="B1021" s="359"/>
      <c r="C1021" s="359"/>
      <c r="D1021" s="359"/>
      <c r="E1021" s="359"/>
      <c r="F1021" s="359"/>
      <c r="G1021" s="359"/>
      <c r="H1021" s="24"/>
      <c r="I1021" s="98"/>
      <c r="J1021" s="24"/>
      <c r="K1021" s="24"/>
      <c r="L1021" s="24"/>
      <c r="M1021" s="24"/>
      <c r="N1021" s="24"/>
      <c r="O1021" s="24"/>
      <c r="P1021" s="24"/>
      <c r="Q1021" s="24"/>
      <c r="R1021" s="24"/>
      <c r="S1021" s="24"/>
      <c r="T1021" s="24"/>
      <c r="U1021" s="24"/>
      <c r="V1021" s="24"/>
      <c r="W1021" s="24"/>
      <c r="X1021" s="24"/>
      <c r="Y1021" s="24"/>
      <c r="Z1021" s="24"/>
      <c r="AA1021" s="24"/>
      <c r="AB1021" s="24"/>
      <c r="AC1021" s="24"/>
      <c r="AD1021" s="639"/>
      <c r="AE1021" s="639"/>
      <c r="AF1021" s="639"/>
      <c r="AG1021" s="639"/>
      <c r="AH1021" s="639"/>
      <c r="AI1021" s="639"/>
      <c r="AJ1021" s="639"/>
      <c r="AK1021" s="639"/>
      <c r="AL1021" s="639"/>
      <c r="AM1021" s="639"/>
      <c r="AN1021" s="639"/>
      <c r="AO1021" s="639"/>
      <c r="AP1021" s="639"/>
      <c r="AQ1021" s="639"/>
      <c r="AR1021" s="639"/>
      <c r="AS1021" s="639"/>
      <c r="AT1021" s="639"/>
      <c r="AU1021" s="639"/>
      <c r="AV1021" s="639"/>
    </row>
    <row r="1022" spans="1:48" ht="24.75" customHeight="1">
      <c r="A1022" s="359"/>
      <c r="B1022" s="359"/>
      <c r="C1022" s="359"/>
      <c r="D1022" s="359"/>
      <c r="E1022" s="359"/>
      <c r="F1022" s="359"/>
      <c r="G1022" s="359"/>
      <c r="H1022" s="24"/>
      <c r="I1022" s="98"/>
      <c r="J1022" s="24"/>
      <c r="K1022" s="24"/>
      <c r="L1022" s="24"/>
      <c r="M1022" s="24"/>
      <c r="N1022" s="24"/>
      <c r="O1022" s="24"/>
      <c r="P1022" s="24"/>
      <c r="Q1022" s="24"/>
      <c r="R1022" s="24"/>
      <c r="S1022" s="24"/>
      <c r="T1022" s="24"/>
      <c r="U1022" s="24"/>
      <c r="V1022" s="24"/>
      <c r="W1022" s="24"/>
      <c r="X1022" s="24"/>
      <c r="Y1022" s="24"/>
      <c r="Z1022" s="24"/>
      <c r="AA1022" s="24"/>
      <c r="AB1022" s="24"/>
      <c r="AC1022" s="24"/>
      <c r="AD1022" s="639"/>
      <c r="AE1022" s="639"/>
      <c r="AF1022" s="639"/>
      <c r="AG1022" s="639"/>
      <c r="AH1022" s="639"/>
      <c r="AI1022" s="639"/>
      <c r="AJ1022" s="639"/>
      <c r="AK1022" s="639"/>
      <c r="AL1022" s="639"/>
      <c r="AM1022" s="639"/>
      <c r="AN1022" s="639"/>
      <c r="AO1022" s="639"/>
      <c r="AP1022" s="639"/>
      <c r="AQ1022" s="639"/>
      <c r="AR1022" s="639"/>
      <c r="AS1022" s="639"/>
      <c r="AT1022" s="639"/>
      <c r="AU1022" s="639"/>
      <c r="AV1022" s="639"/>
    </row>
    <row r="1023" spans="1:48" ht="24.75" customHeight="1">
      <c r="A1023" s="359"/>
      <c r="B1023" s="359"/>
      <c r="C1023" s="359"/>
      <c r="D1023" s="359"/>
      <c r="E1023" s="359"/>
      <c r="F1023" s="359"/>
      <c r="G1023" s="359"/>
      <c r="H1023" s="24"/>
      <c r="I1023" s="98"/>
      <c r="J1023" s="24"/>
      <c r="K1023" s="24"/>
      <c r="L1023" s="24"/>
      <c r="M1023" s="24"/>
      <c r="N1023" s="24"/>
      <c r="O1023" s="24"/>
      <c r="P1023" s="24"/>
      <c r="Q1023" s="24"/>
      <c r="R1023" s="24"/>
      <c r="S1023" s="24"/>
      <c r="T1023" s="24"/>
      <c r="U1023" s="24"/>
      <c r="V1023" s="24"/>
      <c r="W1023" s="24"/>
      <c r="X1023" s="24"/>
      <c r="Y1023" s="24"/>
      <c r="Z1023" s="24"/>
      <c r="AA1023" s="24"/>
      <c r="AB1023" s="24"/>
      <c r="AC1023" s="24"/>
      <c r="AD1023" s="639"/>
      <c r="AE1023" s="639"/>
      <c r="AF1023" s="639"/>
      <c r="AG1023" s="639"/>
      <c r="AH1023" s="639"/>
      <c r="AI1023" s="639"/>
      <c r="AJ1023" s="639"/>
      <c r="AK1023" s="639"/>
      <c r="AL1023" s="639"/>
      <c r="AM1023" s="639"/>
      <c r="AN1023" s="639"/>
      <c r="AO1023" s="639"/>
      <c r="AP1023" s="639"/>
      <c r="AQ1023" s="639"/>
      <c r="AR1023" s="639"/>
      <c r="AS1023" s="639"/>
      <c r="AT1023" s="639"/>
      <c r="AU1023" s="639"/>
      <c r="AV1023" s="639"/>
    </row>
    <row r="1024" spans="1:48" ht="24.75" customHeight="1">
      <c r="A1024" s="359"/>
      <c r="B1024" s="359"/>
      <c r="C1024" s="359"/>
      <c r="D1024" s="359"/>
      <c r="E1024" s="359"/>
      <c r="F1024" s="359"/>
      <c r="G1024" s="359"/>
      <c r="H1024" s="24"/>
      <c r="I1024" s="98"/>
      <c r="J1024" s="24"/>
      <c r="K1024" s="24"/>
      <c r="L1024" s="24"/>
      <c r="M1024" s="24"/>
      <c r="N1024" s="24"/>
      <c r="O1024" s="24"/>
      <c r="P1024" s="24"/>
      <c r="Q1024" s="24"/>
      <c r="R1024" s="24"/>
      <c r="S1024" s="24"/>
      <c r="T1024" s="24"/>
      <c r="U1024" s="24"/>
      <c r="V1024" s="24"/>
      <c r="W1024" s="24"/>
      <c r="X1024" s="24"/>
      <c r="Y1024" s="24"/>
      <c r="Z1024" s="24"/>
      <c r="AA1024" s="24"/>
      <c r="AB1024" s="24"/>
      <c r="AC1024" s="24"/>
      <c r="AD1024" s="639"/>
      <c r="AE1024" s="639"/>
      <c r="AF1024" s="639"/>
      <c r="AG1024" s="639"/>
      <c r="AH1024" s="639"/>
      <c r="AI1024" s="639"/>
      <c r="AJ1024" s="639"/>
      <c r="AK1024" s="639"/>
      <c r="AL1024" s="639"/>
      <c r="AM1024" s="639"/>
      <c r="AN1024" s="639"/>
      <c r="AO1024" s="639"/>
      <c r="AP1024" s="639"/>
      <c r="AQ1024" s="639"/>
      <c r="AR1024" s="639"/>
      <c r="AS1024" s="639"/>
      <c r="AT1024" s="639"/>
      <c r="AU1024" s="639"/>
      <c r="AV1024" s="639"/>
    </row>
    <row r="1025" spans="1:48" ht="24.75" customHeight="1">
      <c r="A1025" s="359"/>
      <c r="B1025" s="359"/>
      <c r="C1025" s="359"/>
      <c r="D1025" s="359"/>
      <c r="E1025" s="359"/>
      <c r="F1025" s="359"/>
      <c r="G1025" s="359"/>
      <c r="H1025" s="24"/>
      <c r="I1025" s="98"/>
      <c r="J1025" s="24"/>
      <c r="K1025" s="24"/>
      <c r="L1025" s="24"/>
      <c r="M1025" s="24"/>
      <c r="N1025" s="24"/>
      <c r="O1025" s="24"/>
      <c r="P1025" s="24"/>
      <c r="Q1025" s="24"/>
      <c r="R1025" s="24"/>
      <c r="S1025" s="24"/>
      <c r="T1025" s="24"/>
      <c r="U1025" s="24"/>
      <c r="V1025" s="24"/>
      <c r="W1025" s="24"/>
      <c r="X1025" s="24"/>
      <c r="Y1025" s="24"/>
      <c r="Z1025" s="24"/>
      <c r="AA1025" s="24"/>
      <c r="AB1025" s="24"/>
      <c r="AC1025" s="24"/>
      <c r="AD1025" s="639"/>
      <c r="AE1025" s="639"/>
      <c r="AF1025" s="639"/>
      <c r="AG1025" s="639"/>
      <c r="AH1025" s="639"/>
      <c r="AI1025" s="639"/>
      <c r="AJ1025" s="639"/>
      <c r="AK1025" s="639"/>
      <c r="AL1025" s="639"/>
      <c r="AM1025" s="639"/>
      <c r="AN1025" s="639"/>
      <c r="AO1025" s="639"/>
      <c r="AP1025" s="639"/>
      <c r="AQ1025" s="639"/>
      <c r="AR1025" s="639"/>
      <c r="AS1025" s="639"/>
      <c r="AT1025" s="639"/>
      <c r="AU1025" s="639"/>
      <c r="AV1025" s="639"/>
    </row>
    <row r="1026" spans="1:48" ht="24.75" customHeight="1">
      <c r="A1026" s="359"/>
      <c r="B1026" s="359"/>
      <c r="C1026" s="359"/>
      <c r="D1026" s="359"/>
      <c r="E1026" s="359"/>
      <c r="F1026" s="359"/>
      <c r="G1026" s="359"/>
      <c r="H1026" s="24"/>
      <c r="I1026" s="98"/>
      <c r="J1026" s="24"/>
      <c r="K1026" s="24"/>
      <c r="L1026" s="24"/>
      <c r="M1026" s="24"/>
      <c r="N1026" s="24"/>
      <c r="O1026" s="24"/>
      <c r="P1026" s="24"/>
      <c r="Q1026" s="24"/>
      <c r="R1026" s="24"/>
      <c r="S1026" s="24"/>
      <c r="T1026" s="24"/>
      <c r="U1026" s="24"/>
      <c r="V1026" s="24"/>
      <c r="W1026" s="24"/>
      <c r="X1026" s="24"/>
      <c r="Y1026" s="24"/>
      <c r="Z1026" s="24"/>
      <c r="AA1026" s="24"/>
      <c r="AB1026" s="24"/>
      <c r="AC1026" s="24"/>
      <c r="AD1026" s="639"/>
      <c r="AE1026" s="639"/>
      <c r="AF1026" s="639"/>
      <c r="AG1026" s="639"/>
      <c r="AH1026" s="639"/>
      <c r="AI1026" s="639"/>
      <c r="AJ1026" s="639"/>
      <c r="AK1026" s="639"/>
      <c r="AL1026" s="639"/>
      <c r="AM1026" s="639"/>
      <c r="AN1026" s="639"/>
      <c r="AO1026" s="639"/>
      <c r="AP1026" s="639"/>
      <c r="AQ1026" s="639"/>
      <c r="AR1026" s="639"/>
      <c r="AS1026" s="639"/>
      <c r="AT1026" s="639"/>
      <c r="AU1026" s="639"/>
      <c r="AV1026" s="639"/>
    </row>
    <row r="1027" spans="1:48" ht="24.75" customHeight="1">
      <c r="A1027" s="359"/>
      <c r="B1027" s="359"/>
      <c r="C1027" s="359"/>
      <c r="D1027" s="359"/>
      <c r="E1027" s="359"/>
      <c r="F1027" s="359"/>
      <c r="G1027" s="359"/>
      <c r="H1027" s="24"/>
      <c r="I1027" s="98"/>
      <c r="J1027" s="24"/>
      <c r="K1027" s="24"/>
      <c r="L1027" s="24"/>
      <c r="M1027" s="24"/>
      <c r="N1027" s="24"/>
      <c r="O1027" s="24"/>
      <c r="P1027" s="24"/>
      <c r="Q1027" s="24"/>
      <c r="R1027" s="24"/>
      <c r="S1027" s="24"/>
      <c r="T1027" s="24"/>
      <c r="U1027" s="24"/>
      <c r="V1027" s="24"/>
      <c r="W1027" s="24"/>
      <c r="X1027" s="24"/>
      <c r="Y1027" s="24"/>
      <c r="Z1027" s="24"/>
      <c r="AA1027" s="24"/>
      <c r="AB1027" s="24"/>
      <c r="AC1027" s="24"/>
      <c r="AD1027" s="639"/>
      <c r="AE1027" s="639"/>
      <c r="AF1027" s="639"/>
      <c r="AG1027" s="639"/>
      <c r="AH1027" s="639"/>
      <c r="AI1027" s="639"/>
      <c r="AJ1027" s="639"/>
      <c r="AK1027" s="639"/>
      <c r="AL1027" s="639"/>
      <c r="AM1027" s="639"/>
      <c r="AN1027" s="639"/>
      <c r="AO1027" s="639"/>
      <c r="AP1027" s="639"/>
      <c r="AQ1027" s="639"/>
      <c r="AR1027" s="639"/>
      <c r="AS1027" s="639"/>
      <c r="AT1027" s="639"/>
      <c r="AU1027" s="639"/>
      <c r="AV1027" s="639"/>
    </row>
    <row r="1028" spans="1:48" ht="24.75" customHeight="1">
      <c r="A1028" s="359"/>
      <c r="B1028" s="359"/>
      <c r="C1028" s="359"/>
      <c r="D1028" s="359"/>
      <c r="E1028" s="359"/>
      <c r="F1028" s="359"/>
      <c r="G1028" s="359"/>
      <c r="H1028" s="24"/>
      <c r="I1028" s="98"/>
      <c r="J1028" s="24"/>
      <c r="K1028" s="24"/>
      <c r="L1028" s="24"/>
      <c r="M1028" s="24"/>
      <c r="N1028" s="24"/>
      <c r="O1028" s="24"/>
      <c r="P1028" s="24"/>
      <c r="Q1028" s="24"/>
      <c r="R1028" s="24"/>
      <c r="S1028" s="24"/>
      <c r="T1028" s="24"/>
      <c r="U1028" s="24"/>
      <c r="V1028" s="24"/>
      <c r="W1028" s="24"/>
      <c r="X1028" s="24"/>
      <c r="Y1028" s="24"/>
      <c r="Z1028" s="24"/>
      <c r="AA1028" s="24"/>
      <c r="AB1028" s="24"/>
      <c r="AC1028" s="24"/>
      <c r="AD1028" s="639"/>
      <c r="AE1028" s="639"/>
      <c r="AF1028" s="639"/>
      <c r="AG1028" s="639"/>
      <c r="AH1028" s="639"/>
      <c r="AI1028" s="639"/>
      <c r="AJ1028" s="639"/>
      <c r="AK1028" s="639"/>
      <c r="AL1028" s="639"/>
      <c r="AM1028" s="639"/>
      <c r="AN1028" s="639"/>
      <c r="AO1028" s="639"/>
      <c r="AP1028" s="639"/>
      <c r="AQ1028" s="639"/>
      <c r="AR1028" s="639"/>
      <c r="AS1028" s="639"/>
      <c r="AT1028" s="639"/>
      <c r="AU1028" s="639"/>
      <c r="AV1028" s="639"/>
    </row>
    <row r="1029" spans="1:48" ht="24.75" customHeight="1">
      <c r="A1029" s="359"/>
      <c r="B1029" s="359"/>
      <c r="C1029" s="359"/>
      <c r="D1029" s="359"/>
      <c r="E1029" s="359"/>
      <c r="F1029" s="359"/>
      <c r="G1029" s="359"/>
      <c r="H1029" s="24"/>
      <c r="I1029" s="98"/>
      <c r="J1029" s="24"/>
      <c r="K1029" s="24"/>
      <c r="L1029" s="24"/>
      <c r="M1029" s="24"/>
      <c r="N1029" s="24"/>
      <c r="O1029" s="24"/>
      <c r="P1029" s="24"/>
      <c r="Q1029" s="24"/>
      <c r="R1029" s="24"/>
      <c r="S1029" s="24"/>
      <c r="T1029" s="24"/>
      <c r="U1029" s="24"/>
      <c r="V1029" s="24"/>
      <c r="W1029" s="24"/>
      <c r="X1029" s="24"/>
      <c r="Y1029" s="24"/>
      <c r="Z1029" s="24"/>
      <c r="AA1029" s="24"/>
      <c r="AB1029" s="24"/>
      <c r="AC1029" s="24"/>
      <c r="AD1029" s="639"/>
      <c r="AE1029" s="639"/>
      <c r="AF1029" s="639"/>
      <c r="AG1029" s="639"/>
      <c r="AH1029" s="639"/>
      <c r="AI1029" s="639"/>
      <c r="AJ1029" s="639"/>
      <c r="AK1029" s="639"/>
      <c r="AL1029" s="639"/>
      <c r="AM1029" s="639"/>
      <c r="AN1029" s="639"/>
      <c r="AO1029" s="639"/>
      <c r="AP1029" s="639"/>
      <c r="AQ1029" s="639"/>
      <c r="AR1029" s="639"/>
      <c r="AS1029" s="639"/>
      <c r="AT1029" s="639"/>
      <c r="AU1029" s="639"/>
      <c r="AV1029" s="639"/>
    </row>
    <row r="1030" spans="1:48" ht="24.75" customHeight="1">
      <c r="A1030" s="359"/>
      <c r="B1030" s="359"/>
      <c r="C1030" s="359"/>
      <c r="D1030" s="359"/>
      <c r="E1030" s="359"/>
      <c r="F1030" s="359"/>
      <c r="G1030" s="359"/>
      <c r="H1030" s="24"/>
      <c r="I1030" s="98"/>
      <c r="J1030" s="24"/>
      <c r="K1030" s="24"/>
      <c r="L1030" s="24"/>
      <c r="M1030" s="24"/>
      <c r="N1030" s="24"/>
      <c r="O1030" s="24"/>
      <c r="P1030" s="24"/>
      <c r="Q1030" s="24"/>
      <c r="R1030" s="24"/>
      <c r="S1030" s="24"/>
      <c r="T1030" s="24"/>
      <c r="U1030" s="24"/>
      <c r="V1030" s="24"/>
      <c r="W1030" s="24"/>
      <c r="X1030" s="24"/>
      <c r="Y1030" s="24"/>
      <c r="Z1030" s="24"/>
      <c r="AA1030" s="24"/>
      <c r="AB1030" s="24"/>
      <c r="AC1030" s="24"/>
      <c r="AD1030" s="639"/>
      <c r="AE1030" s="639"/>
      <c r="AF1030" s="639"/>
      <c r="AG1030" s="639"/>
      <c r="AH1030" s="639"/>
      <c r="AI1030" s="639"/>
      <c r="AJ1030" s="639"/>
      <c r="AK1030" s="639"/>
      <c r="AL1030" s="639"/>
      <c r="AM1030" s="639"/>
      <c r="AN1030" s="639"/>
      <c r="AO1030" s="639"/>
      <c r="AP1030" s="639"/>
      <c r="AQ1030" s="639"/>
      <c r="AR1030" s="639"/>
      <c r="AS1030" s="639"/>
      <c r="AT1030" s="639"/>
      <c r="AU1030" s="639"/>
      <c r="AV1030" s="639"/>
    </row>
    <row r="1031" spans="1:48" ht="24.75" customHeight="1">
      <c r="A1031" s="359"/>
      <c r="B1031" s="359"/>
      <c r="C1031" s="359"/>
      <c r="D1031" s="359"/>
      <c r="E1031" s="359"/>
      <c r="F1031" s="359"/>
      <c r="G1031" s="359"/>
      <c r="H1031" s="24"/>
      <c r="I1031" s="98"/>
      <c r="J1031" s="24"/>
      <c r="K1031" s="24"/>
      <c r="L1031" s="24"/>
      <c r="M1031" s="24"/>
      <c r="N1031" s="24"/>
      <c r="O1031" s="24"/>
      <c r="P1031" s="24"/>
      <c r="Q1031" s="24"/>
      <c r="R1031" s="24"/>
      <c r="S1031" s="24"/>
      <c r="T1031" s="24"/>
      <c r="U1031" s="24"/>
      <c r="V1031" s="24"/>
      <c r="W1031" s="24"/>
      <c r="X1031" s="24"/>
      <c r="Y1031" s="24"/>
      <c r="Z1031" s="24"/>
      <c r="AA1031" s="24"/>
      <c r="AB1031" s="24"/>
      <c r="AC1031" s="24"/>
      <c r="AD1031" s="639"/>
      <c r="AE1031" s="639"/>
      <c r="AF1031" s="639"/>
      <c r="AG1031" s="639"/>
      <c r="AH1031" s="639"/>
      <c r="AI1031" s="639"/>
      <c r="AJ1031" s="639"/>
      <c r="AK1031" s="639"/>
      <c r="AL1031" s="639"/>
      <c r="AM1031" s="639"/>
      <c r="AN1031" s="639"/>
      <c r="AO1031" s="639"/>
      <c r="AP1031" s="639"/>
      <c r="AQ1031" s="639"/>
      <c r="AR1031" s="639"/>
      <c r="AS1031" s="639"/>
      <c r="AT1031" s="639"/>
      <c r="AU1031" s="639"/>
      <c r="AV1031" s="639"/>
    </row>
    <row r="1032" spans="1:48" ht="24.75" customHeight="1">
      <c r="A1032" s="359"/>
      <c r="B1032" s="359"/>
      <c r="C1032" s="359"/>
      <c r="D1032" s="359"/>
      <c r="E1032" s="359"/>
      <c r="F1032" s="359"/>
      <c r="G1032" s="359"/>
      <c r="H1032" s="24"/>
      <c r="I1032" s="98"/>
      <c r="J1032" s="24"/>
      <c r="K1032" s="24"/>
      <c r="L1032" s="24"/>
      <c r="M1032" s="24"/>
      <c r="N1032" s="24"/>
      <c r="O1032" s="24"/>
      <c r="P1032" s="24"/>
      <c r="Q1032" s="24"/>
      <c r="R1032" s="24"/>
      <c r="S1032" s="24"/>
      <c r="T1032" s="24"/>
      <c r="U1032" s="24"/>
      <c r="V1032" s="24"/>
      <c r="W1032" s="24"/>
      <c r="X1032" s="24"/>
      <c r="Y1032" s="24"/>
      <c r="Z1032" s="24"/>
      <c r="AA1032" s="24"/>
      <c r="AB1032" s="24"/>
      <c r="AC1032" s="24"/>
      <c r="AD1032" s="639"/>
      <c r="AE1032" s="639"/>
      <c r="AF1032" s="639"/>
      <c r="AG1032" s="639"/>
      <c r="AH1032" s="639"/>
      <c r="AI1032" s="639"/>
      <c r="AJ1032" s="639"/>
      <c r="AK1032" s="639"/>
      <c r="AL1032" s="639"/>
      <c r="AM1032" s="639"/>
      <c r="AN1032" s="639"/>
      <c r="AO1032" s="639"/>
      <c r="AP1032" s="639"/>
      <c r="AQ1032" s="639"/>
      <c r="AR1032" s="639"/>
      <c r="AS1032" s="639"/>
      <c r="AT1032" s="639"/>
      <c r="AU1032" s="639"/>
      <c r="AV1032" s="639"/>
    </row>
    <row r="1033" spans="1:48" ht="24.75" customHeight="1">
      <c r="A1033" s="359"/>
      <c r="B1033" s="359"/>
      <c r="C1033" s="359"/>
      <c r="D1033" s="359"/>
      <c r="E1033" s="359"/>
      <c r="F1033" s="359"/>
      <c r="G1033" s="359"/>
      <c r="H1033" s="24"/>
      <c r="I1033" s="98"/>
      <c r="J1033" s="24"/>
      <c r="K1033" s="24"/>
      <c r="L1033" s="24"/>
      <c r="M1033" s="24"/>
      <c r="N1033" s="24"/>
      <c r="O1033" s="24"/>
      <c r="P1033" s="24"/>
      <c r="Q1033" s="24"/>
      <c r="R1033" s="24"/>
      <c r="S1033" s="24"/>
      <c r="T1033" s="24"/>
      <c r="U1033" s="24"/>
      <c r="V1033" s="24"/>
      <c r="W1033" s="24"/>
      <c r="X1033" s="24"/>
      <c r="Y1033" s="24"/>
      <c r="Z1033" s="24"/>
      <c r="AA1033" s="24"/>
      <c r="AB1033" s="24"/>
      <c r="AC1033" s="24"/>
      <c r="AD1033" s="639"/>
      <c r="AE1033" s="639"/>
      <c r="AF1033" s="639"/>
      <c r="AG1033" s="639"/>
      <c r="AH1033" s="639"/>
      <c r="AI1033" s="639"/>
      <c r="AJ1033" s="639"/>
      <c r="AK1033" s="639"/>
      <c r="AL1033" s="639"/>
      <c r="AM1033" s="639"/>
      <c r="AN1033" s="639"/>
      <c r="AO1033" s="639"/>
      <c r="AP1033" s="639"/>
      <c r="AQ1033" s="639"/>
      <c r="AR1033" s="639"/>
      <c r="AS1033" s="639"/>
      <c r="AT1033" s="639"/>
      <c r="AU1033" s="639"/>
      <c r="AV1033" s="639"/>
    </row>
    <row r="1034" spans="1:48" ht="24.75" customHeight="1">
      <c r="A1034" s="359"/>
      <c r="B1034" s="359"/>
      <c r="C1034" s="359"/>
      <c r="D1034" s="359"/>
      <c r="E1034" s="359"/>
      <c r="F1034" s="359"/>
      <c r="G1034" s="359"/>
      <c r="H1034" s="24"/>
      <c r="I1034" s="98"/>
      <c r="J1034" s="24"/>
      <c r="K1034" s="24"/>
      <c r="L1034" s="24"/>
      <c r="M1034" s="24"/>
      <c r="N1034" s="24"/>
      <c r="O1034" s="24"/>
      <c r="P1034" s="24"/>
      <c r="Q1034" s="24"/>
      <c r="R1034" s="24"/>
      <c r="S1034" s="24"/>
      <c r="T1034" s="24"/>
      <c r="U1034" s="24"/>
      <c r="V1034" s="24"/>
      <c r="W1034" s="24"/>
      <c r="X1034" s="24"/>
      <c r="Y1034" s="24"/>
      <c r="Z1034" s="24"/>
      <c r="AA1034" s="24"/>
      <c r="AB1034" s="24"/>
      <c r="AC1034" s="24"/>
      <c r="AD1034" s="639"/>
      <c r="AE1034" s="639"/>
      <c r="AF1034" s="639"/>
      <c r="AG1034" s="639"/>
      <c r="AH1034" s="639"/>
      <c r="AI1034" s="639"/>
      <c r="AJ1034" s="639"/>
      <c r="AK1034" s="639"/>
      <c r="AL1034" s="639"/>
      <c r="AM1034" s="639"/>
      <c r="AN1034" s="639"/>
      <c r="AO1034" s="639"/>
      <c r="AP1034" s="639"/>
      <c r="AQ1034" s="639"/>
      <c r="AR1034" s="639"/>
      <c r="AS1034" s="639"/>
      <c r="AT1034" s="639"/>
      <c r="AU1034" s="639"/>
      <c r="AV1034" s="639"/>
    </row>
    <row r="1035" spans="1:48" ht="24.75" customHeight="1">
      <c r="A1035" s="359"/>
      <c r="B1035" s="359"/>
      <c r="C1035" s="359"/>
      <c r="D1035" s="359"/>
      <c r="E1035" s="359"/>
      <c r="F1035" s="359"/>
      <c r="G1035" s="359"/>
      <c r="H1035" s="24"/>
      <c r="I1035" s="98"/>
      <c r="J1035" s="24"/>
      <c r="K1035" s="24"/>
      <c r="L1035" s="24"/>
      <c r="M1035" s="24"/>
      <c r="N1035" s="24"/>
      <c r="O1035" s="24"/>
      <c r="P1035" s="24"/>
      <c r="Q1035" s="24"/>
      <c r="R1035" s="24"/>
      <c r="S1035" s="24"/>
      <c r="T1035" s="24"/>
      <c r="U1035" s="24"/>
      <c r="V1035" s="24"/>
      <c r="W1035" s="24"/>
      <c r="X1035" s="24"/>
      <c r="Y1035" s="24"/>
      <c r="Z1035" s="24"/>
      <c r="AA1035" s="24"/>
      <c r="AB1035" s="24"/>
      <c r="AC1035" s="24"/>
      <c r="AD1035" s="639"/>
      <c r="AE1035" s="639"/>
      <c r="AF1035" s="639"/>
      <c r="AG1035" s="639"/>
      <c r="AH1035" s="639"/>
      <c r="AI1035" s="639"/>
      <c r="AJ1035" s="639"/>
      <c r="AK1035" s="639"/>
      <c r="AL1035" s="639"/>
      <c r="AM1035" s="639"/>
      <c r="AN1035" s="639"/>
      <c r="AO1035" s="639"/>
      <c r="AP1035" s="639"/>
      <c r="AQ1035" s="639"/>
      <c r="AR1035" s="639"/>
      <c r="AS1035" s="639"/>
      <c r="AT1035" s="639"/>
      <c r="AU1035" s="639"/>
      <c r="AV1035" s="639"/>
    </row>
    <row r="1036" spans="1:48" ht="24.75" customHeight="1">
      <c r="A1036" s="359"/>
      <c r="B1036" s="359"/>
      <c r="C1036" s="359"/>
      <c r="D1036" s="359"/>
      <c r="E1036" s="359"/>
      <c r="F1036" s="359"/>
      <c r="G1036" s="359"/>
      <c r="H1036" s="24"/>
      <c r="I1036" s="98"/>
      <c r="J1036" s="24"/>
      <c r="K1036" s="24"/>
      <c r="L1036" s="24"/>
      <c r="M1036" s="24"/>
      <c r="N1036" s="24"/>
      <c r="O1036" s="24"/>
      <c r="P1036" s="24"/>
      <c r="Q1036" s="24"/>
      <c r="R1036" s="24"/>
      <c r="S1036" s="24"/>
      <c r="T1036" s="24"/>
      <c r="U1036" s="24"/>
      <c r="V1036" s="24"/>
      <c r="W1036" s="24"/>
      <c r="X1036" s="24"/>
      <c r="Y1036" s="24"/>
      <c r="Z1036" s="24"/>
      <c r="AA1036" s="24"/>
      <c r="AB1036" s="24"/>
      <c r="AC1036" s="24"/>
      <c r="AD1036" s="639"/>
      <c r="AE1036" s="639"/>
      <c r="AF1036" s="639"/>
      <c r="AG1036" s="639"/>
      <c r="AH1036" s="639"/>
      <c r="AI1036" s="639"/>
      <c r="AJ1036" s="639"/>
      <c r="AK1036" s="639"/>
      <c r="AL1036" s="639"/>
      <c r="AM1036" s="639"/>
      <c r="AN1036" s="639"/>
      <c r="AO1036" s="639"/>
      <c r="AP1036" s="639"/>
      <c r="AQ1036" s="639"/>
      <c r="AR1036" s="639"/>
      <c r="AS1036" s="639"/>
      <c r="AT1036" s="639"/>
      <c r="AU1036" s="639"/>
      <c r="AV1036" s="639"/>
    </row>
    <row r="1037" spans="1:48" ht="24.75" customHeight="1">
      <c r="A1037" s="359"/>
      <c r="B1037" s="359"/>
      <c r="C1037" s="359"/>
      <c r="D1037" s="359"/>
      <c r="E1037" s="359"/>
      <c r="F1037" s="359"/>
      <c r="G1037" s="359"/>
      <c r="H1037" s="24"/>
      <c r="I1037" s="98"/>
      <c r="J1037" s="24"/>
      <c r="K1037" s="24"/>
      <c r="L1037" s="24"/>
      <c r="M1037" s="24"/>
      <c r="N1037" s="24"/>
      <c r="O1037" s="24"/>
      <c r="P1037" s="24"/>
      <c r="Q1037" s="24"/>
      <c r="R1037" s="24"/>
      <c r="S1037" s="24"/>
      <c r="T1037" s="24"/>
      <c r="U1037" s="24"/>
      <c r="V1037" s="24"/>
      <c r="W1037" s="24"/>
      <c r="X1037" s="24"/>
      <c r="Y1037" s="24"/>
      <c r="Z1037" s="24"/>
      <c r="AA1037" s="24"/>
      <c r="AB1037" s="24"/>
      <c r="AC1037" s="24"/>
      <c r="AD1037" s="639"/>
      <c r="AE1037" s="639"/>
      <c r="AF1037" s="639"/>
      <c r="AG1037" s="639"/>
      <c r="AH1037" s="639"/>
      <c r="AI1037" s="639"/>
      <c r="AJ1037" s="639"/>
      <c r="AK1037" s="639"/>
      <c r="AL1037" s="639"/>
      <c r="AM1037" s="639"/>
      <c r="AN1037" s="639"/>
      <c r="AO1037" s="639"/>
      <c r="AP1037" s="639"/>
      <c r="AQ1037" s="639"/>
      <c r="AR1037" s="639"/>
      <c r="AS1037" s="639"/>
      <c r="AT1037" s="639"/>
      <c r="AU1037" s="639"/>
      <c r="AV1037" s="639"/>
    </row>
    <row r="1038" spans="1:48" ht="24.75" customHeight="1">
      <c r="A1038" s="359"/>
      <c r="B1038" s="359"/>
      <c r="C1038" s="359"/>
      <c r="D1038" s="359"/>
      <c r="E1038" s="359"/>
      <c r="F1038" s="359"/>
      <c r="G1038" s="359"/>
      <c r="H1038" s="24"/>
      <c r="I1038" s="98"/>
      <c r="J1038" s="24"/>
      <c r="K1038" s="24"/>
      <c r="L1038" s="24"/>
      <c r="M1038" s="24"/>
      <c r="N1038" s="24"/>
      <c r="O1038" s="24"/>
      <c r="P1038" s="24"/>
      <c r="Q1038" s="24"/>
      <c r="R1038" s="24"/>
      <c r="S1038" s="24"/>
      <c r="T1038" s="24"/>
      <c r="U1038" s="24"/>
      <c r="V1038" s="24"/>
      <c r="W1038" s="24"/>
      <c r="X1038" s="24"/>
      <c r="Y1038" s="24"/>
      <c r="Z1038" s="24"/>
      <c r="AA1038" s="24"/>
      <c r="AB1038" s="24"/>
      <c r="AC1038" s="24"/>
      <c r="AD1038" s="639"/>
      <c r="AE1038" s="639"/>
      <c r="AF1038" s="639"/>
      <c r="AG1038" s="639"/>
      <c r="AH1038" s="639"/>
      <c r="AI1038" s="639"/>
      <c r="AJ1038" s="639"/>
      <c r="AK1038" s="639"/>
      <c r="AL1038" s="639"/>
      <c r="AM1038" s="639"/>
      <c r="AN1038" s="639"/>
      <c r="AO1038" s="639"/>
      <c r="AP1038" s="639"/>
      <c r="AQ1038" s="639"/>
      <c r="AR1038" s="639"/>
      <c r="AS1038" s="639"/>
      <c r="AT1038" s="639"/>
      <c r="AU1038" s="639"/>
      <c r="AV1038" s="639"/>
    </row>
    <row r="1039" spans="1:48" ht="24.75" customHeight="1">
      <c r="A1039" s="359"/>
      <c r="B1039" s="359"/>
      <c r="C1039" s="359"/>
      <c r="D1039" s="359"/>
      <c r="E1039" s="359"/>
      <c r="F1039" s="359"/>
      <c r="G1039" s="359"/>
      <c r="H1039" s="24"/>
      <c r="I1039" s="98"/>
      <c r="J1039" s="24"/>
      <c r="K1039" s="24"/>
      <c r="L1039" s="24"/>
      <c r="M1039" s="24"/>
      <c r="N1039" s="24"/>
      <c r="O1039" s="24"/>
      <c r="P1039" s="24"/>
      <c r="Q1039" s="24"/>
      <c r="R1039" s="24"/>
      <c r="S1039" s="24"/>
      <c r="T1039" s="24"/>
      <c r="U1039" s="24"/>
      <c r="V1039" s="24"/>
      <c r="W1039" s="24"/>
      <c r="X1039" s="24"/>
      <c r="Y1039" s="24"/>
      <c r="Z1039" s="24"/>
      <c r="AA1039" s="24"/>
      <c r="AB1039" s="24"/>
      <c r="AC1039" s="24"/>
      <c r="AD1039" s="639"/>
      <c r="AE1039" s="639"/>
      <c r="AF1039" s="639"/>
      <c r="AG1039" s="639"/>
      <c r="AH1039" s="639"/>
      <c r="AI1039" s="639"/>
      <c r="AJ1039" s="639"/>
      <c r="AK1039" s="639"/>
      <c r="AL1039" s="639"/>
      <c r="AM1039" s="639"/>
      <c r="AN1039" s="639"/>
      <c r="AO1039" s="639"/>
      <c r="AP1039" s="639"/>
      <c r="AQ1039" s="639"/>
      <c r="AR1039" s="639"/>
      <c r="AS1039" s="639"/>
      <c r="AT1039" s="639"/>
      <c r="AU1039" s="639"/>
      <c r="AV1039" s="639"/>
    </row>
    <row r="1040" spans="1:48" ht="24.75" customHeight="1">
      <c r="A1040" s="359"/>
      <c r="B1040" s="359"/>
      <c r="C1040" s="359"/>
      <c r="D1040" s="359"/>
      <c r="E1040" s="359"/>
      <c r="F1040" s="359"/>
      <c r="G1040" s="359"/>
      <c r="H1040" s="24"/>
      <c r="I1040" s="98"/>
      <c r="J1040" s="24"/>
      <c r="K1040" s="24"/>
      <c r="L1040" s="24"/>
      <c r="M1040" s="24"/>
      <c r="N1040" s="24"/>
      <c r="O1040" s="24"/>
      <c r="P1040" s="24"/>
      <c r="Q1040" s="24"/>
      <c r="R1040" s="24"/>
      <c r="S1040" s="24"/>
      <c r="T1040" s="24"/>
      <c r="U1040" s="24"/>
      <c r="V1040" s="24"/>
      <c r="W1040" s="24"/>
      <c r="X1040" s="24"/>
      <c r="Y1040" s="24"/>
      <c r="Z1040" s="24"/>
      <c r="AA1040" s="24"/>
      <c r="AB1040" s="24"/>
      <c r="AC1040" s="24"/>
      <c r="AD1040" s="639"/>
      <c r="AE1040" s="639"/>
      <c r="AF1040" s="639"/>
      <c r="AG1040" s="639"/>
      <c r="AH1040" s="639"/>
      <c r="AI1040" s="639"/>
      <c r="AJ1040" s="639"/>
      <c r="AK1040" s="639"/>
      <c r="AL1040" s="639"/>
      <c r="AM1040" s="639"/>
      <c r="AN1040" s="639"/>
      <c r="AO1040" s="639"/>
      <c r="AP1040" s="639"/>
      <c r="AQ1040" s="639"/>
      <c r="AR1040" s="639"/>
      <c r="AS1040" s="639"/>
      <c r="AT1040" s="639"/>
      <c r="AU1040" s="639"/>
      <c r="AV1040" s="639"/>
    </row>
    <row r="1041" spans="1:48" ht="24.75" customHeight="1">
      <c r="A1041" s="359"/>
      <c r="B1041" s="359"/>
      <c r="C1041" s="359"/>
      <c r="D1041" s="359"/>
      <c r="E1041" s="359"/>
      <c r="F1041" s="359"/>
      <c r="G1041" s="359"/>
      <c r="H1041" s="24"/>
      <c r="I1041" s="98"/>
      <c r="J1041" s="24"/>
      <c r="K1041" s="24"/>
      <c r="L1041" s="24"/>
      <c r="M1041" s="24"/>
      <c r="N1041" s="24"/>
      <c r="O1041" s="24"/>
      <c r="P1041" s="24"/>
      <c r="Q1041" s="24"/>
      <c r="R1041" s="24"/>
      <c r="S1041" s="24"/>
      <c r="T1041" s="24"/>
      <c r="U1041" s="24"/>
      <c r="V1041" s="24"/>
      <c r="W1041" s="24"/>
      <c r="X1041" s="24"/>
      <c r="Y1041" s="24"/>
      <c r="Z1041" s="24"/>
      <c r="AA1041" s="24"/>
      <c r="AB1041" s="24"/>
      <c r="AC1041" s="24"/>
      <c r="AD1041" s="639"/>
      <c r="AE1041" s="639"/>
      <c r="AF1041" s="639"/>
      <c r="AG1041" s="639"/>
      <c r="AH1041" s="639"/>
      <c r="AI1041" s="639"/>
      <c r="AJ1041" s="639"/>
      <c r="AK1041" s="639"/>
      <c r="AL1041" s="639"/>
      <c r="AM1041" s="639"/>
      <c r="AN1041" s="639"/>
      <c r="AO1041" s="639"/>
      <c r="AP1041" s="639"/>
      <c r="AQ1041" s="639"/>
      <c r="AR1041" s="639"/>
      <c r="AS1041" s="639"/>
      <c r="AT1041" s="639"/>
      <c r="AU1041" s="639"/>
      <c r="AV1041" s="639"/>
    </row>
    <row r="1042" spans="1:48" ht="24.75" customHeight="1">
      <c r="A1042" s="359"/>
      <c r="B1042" s="359"/>
      <c r="C1042" s="359"/>
      <c r="D1042" s="359"/>
      <c r="E1042" s="359"/>
      <c r="F1042" s="359"/>
      <c r="G1042" s="359"/>
      <c r="H1042" s="24"/>
      <c r="I1042" s="98"/>
      <c r="J1042" s="24"/>
      <c r="K1042" s="24"/>
      <c r="L1042" s="24"/>
      <c r="M1042" s="24"/>
      <c r="N1042" s="24"/>
      <c r="O1042" s="24"/>
      <c r="P1042" s="24"/>
      <c r="Q1042" s="24"/>
      <c r="R1042" s="24"/>
      <c r="S1042" s="24"/>
      <c r="T1042" s="24"/>
      <c r="U1042" s="24"/>
      <c r="V1042" s="24"/>
      <c r="W1042" s="24"/>
      <c r="X1042" s="24"/>
      <c r="Y1042" s="24"/>
      <c r="Z1042" s="24"/>
      <c r="AA1042" s="24"/>
      <c r="AB1042" s="24"/>
      <c r="AC1042" s="24"/>
      <c r="AD1042" s="639"/>
      <c r="AE1042" s="639"/>
      <c r="AF1042" s="639"/>
      <c r="AG1042" s="639"/>
      <c r="AH1042" s="639"/>
      <c r="AI1042" s="639"/>
      <c r="AJ1042" s="639"/>
      <c r="AK1042" s="639"/>
      <c r="AL1042" s="639"/>
      <c r="AM1042" s="639"/>
      <c r="AN1042" s="639"/>
      <c r="AO1042" s="639"/>
      <c r="AP1042" s="639"/>
      <c r="AQ1042" s="639"/>
      <c r="AR1042" s="639"/>
      <c r="AS1042" s="639"/>
      <c r="AT1042" s="639"/>
      <c r="AU1042" s="639"/>
      <c r="AV1042" s="639"/>
    </row>
    <row r="1043" spans="1:48" ht="24.75" customHeight="1">
      <c r="A1043" s="359"/>
      <c r="B1043" s="359"/>
      <c r="C1043" s="359"/>
      <c r="D1043" s="359"/>
      <c r="E1043" s="359"/>
      <c r="F1043" s="359"/>
      <c r="G1043" s="359"/>
      <c r="H1043" s="24"/>
      <c r="I1043" s="98"/>
      <c r="J1043" s="24"/>
      <c r="K1043" s="24"/>
      <c r="L1043" s="24"/>
      <c r="M1043" s="24"/>
      <c r="N1043" s="24"/>
      <c r="O1043" s="24"/>
      <c r="P1043" s="24"/>
      <c r="Q1043" s="24"/>
      <c r="R1043" s="24"/>
      <c r="S1043" s="24"/>
      <c r="T1043" s="24"/>
      <c r="U1043" s="24"/>
      <c r="V1043" s="24"/>
      <c r="W1043" s="24"/>
      <c r="X1043" s="24"/>
      <c r="Y1043" s="24"/>
      <c r="Z1043" s="24"/>
      <c r="AA1043" s="24"/>
      <c r="AB1043" s="24"/>
      <c r="AC1043" s="24"/>
      <c r="AD1043" s="639"/>
      <c r="AE1043" s="639"/>
      <c r="AF1043" s="639"/>
      <c r="AG1043" s="639"/>
      <c r="AH1043" s="639"/>
      <c r="AI1043" s="639"/>
      <c r="AJ1043" s="639"/>
      <c r="AK1043" s="639"/>
      <c r="AL1043" s="639"/>
      <c r="AM1043" s="639"/>
      <c r="AN1043" s="639"/>
      <c r="AO1043" s="639"/>
      <c r="AP1043" s="639"/>
      <c r="AQ1043" s="639"/>
      <c r="AR1043" s="639"/>
      <c r="AS1043" s="639"/>
      <c r="AT1043" s="639"/>
      <c r="AU1043" s="639"/>
      <c r="AV1043" s="639"/>
    </row>
    <row r="1044" spans="1:48" ht="24.75" customHeight="1">
      <c r="A1044" s="359"/>
      <c r="B1044" s="359"/>
      <c r="C1044" s="359"/>
      <c r="D1044" s="359"/>
      <c r="E1044" s="359"/>
      <c r="F1044" s="359"/>
      <c r="G1044" s="359"/>
      <c r="H1044" s="24"/>
      <c r="I1044" s="98"/>
      <c r="J1044" s="24"/>
      <c r="K1044" s="24"/>
      <c r="L1044" s="24"/>
      <c r="M1044" s="24"/>
      <c r="N1044" s="24"/>
      <c r="O1044" s="24"/>
      <c r="P1044" s="24"/>
      <c r="Q1044" s="24"/>
      <c r="R1044" s="24"/>
      <c r="S1044" s="24"/>
      <c r="T1044" s="24"/>
      <c r="U1044" s="24"/>
      <c r="V1044" s="24"/>
      <c r="W1044" s="24"/>
      <c r="X1044" s="24"/>
      <c r="Y1044" s="24"/>
      <c r="Z1044" s="24"/>
      <c r="AA1044" s="24"/>
      <c r="AB1044" s="24"/>
      <c r="AC1044" s="24"/>
      <c r="AD1044" s="639"/>
      <c r="AE1044" s="639"/>
      <c r="AF1044" s="639"/>
      <c r="AG1044" s="639"/>
      <c r="AH1044" s="639"/>
      <c r="AI1044" s="639"/>
      <c r="AJ1044" s="639"/>
      <c r="AK1044" s="639"/>
      <c r="AL1044" s="639"/>
      <c r="AM1044" s="639"/>
      <c r="AN1044" s="639"/>
      <c r="AO1044" s="639"/>
      <c r="AP1044" s="639"/>
      <c r="AQ1044" s="639"/>
      <c r="AR1044" s="639"/>
      <c r="AS1044" s="639"/>
      <c r="AT1044" s="639"/>
      <c r="AU1044" s="639"/>
      <c r="AV1044" s="639"/>
    </row>
    <row r="1045" spans="1:48" ht="24.75" customHeight="1">
      <c r="A1045" s="359"/>
      <c r="B1045" s="359"/>
      <c r="C1045" s="359"/>
      <c r="D1045" s="359"/>
      <c r="E1045" s="359"/>
      <c r="F1045" s="359"/>
      <c r="G1045" s="359"/>
      <c r="H1045" s="24"/>
      <c r="I1045" s="98"/>
      <c r="J1045" s="24"/>
      <c r="K1045" s="24"/>
      <c r="L1045" s="24"/>
      <c r="M1045" s="24"/>
      <c r="N1045" s="24"/>
      <c r="O1045" s="24"/>
      <c r="P1045" s="24"/>
      <c r="Q1045" s="24"/>
      <c r="R1045" s="24"/>
      <c r="S1045" s="24"/>
      <c r="T1045" s="24"/>
      <c r="U1045" s="24"/>
      <c r="V1045" s="24"/>
      <c r="W1045" s="24"/>
      <c r="X1045" s="24"/>
      <c r="Y1045" s="24"/>
      <c r="Z1045" s="24"/>
      <c r="AA1045" s="24"/>
      <c r="AB1045" s="24"/>
      <c r="AC1045" s="24"/>
      <c r="AD1045" s="639"/>
      <c r="AE1045" s="639"/>
      <c r="AF1045" s="639"/>
      <c r="AG1045" s="639"/>
      <c r="AH1045" s="639"/>
      <c r="AI1045" s="639"/>
      <c r="AJ1045" s="639"/>
      <c r="AK1045" s="639"/>
      <c r="AL1045" s="639"/>
      <c r="AM1045" s="639"/>
      <c r="AN1045" s="639"/>
      <c r="AO1045" s="639"/>
      <c r="AP1045" s="639"/>
      <c r="AQ1045" s="639"/>
      <c r="AR1045" s="639"/>
      <c r="AS1045" s="639"/>
      <c r="AT1045" s="639"/>
      <c r="AU1045" s="639"/>
      <c r="AV1045" s="639"/>
    </row>
    <row r="1046" spans="1:48" ht="24.75" customHeight="1">
      <c r="A1046" s="359"/>
      <c r="B1046" s="359"/>
      <c r="C1046" s="359"/>
      <c r="D1046" s="359"/>
      <c r="E1046" s="359"/>
      <c r="F1046" s="359"/>
      <c r="G1046" s="359"/>
      <c r="H1046" s="24"/>
      <c r="I1046" s="98"/>
      <c r="J1046" s="24"/>
      <c r="K1046" s="24"/>
      <c r="L1046" s="24"/>
      <c r="M1046" s="24"/>
      <c r="N1046" s="24"/>
      <c r="O1046" s="24"/>
      <c r="P1046" s="24"/>
      <c r="Q1046" s="24"/>
      <c r="R1046" s="24"/>
      <c r="S1046" s="24"/>
      <c r="T1046" s="24"/>
      <c r="U1046" s="24"/>
      <c r="V1046" s="24"/>
      <c r="W1046" s="24"/>
      <c r="X1046" s="24"/>
      <c r="Y1046" s="24"/>
      <c r="Z1046" s="24"/>
      <c r="AA1046" s="24"/>
      <c r="AB1046" s="24"/>
      <c r="AC1046" s="24"/>
      <c r="AD1046" s="639"/>
      <c r="AE1046" s="639"/>
      <c r="AF1046" s="639"/>
      <c r="AG1046" s="639"/>
      <c r="AH1046" s="639"/>
      <c r="AI1046" s="639"/>
      <c r="AJ1046" s="639"/>
      <c r="AK1046" s="639"/>
      <c r="AL1046" s="639"/>
      <c r="AM1046" s="639"/>
      <c r="AN1046" s="639"/>
      <c r="AO1046" s="639"/>
      <c r="AP1046" s="639"/>
      <c r="AQ1046" s="639"/>
      <c r="AR1046" s="639"/>
      <c r="AS1046" s="639"/>
      <c r="AT1046" s="639"/>
      <c r="AU1046" s="639"/>
      <c r="AV1046" s="639"/>
    </row>
    <row r="1047" spans="1:48" ht="24.75" customHeight="1">
      <c r="A1047" s="359"/>
      <c r="B1047" s="359"/>
      <c r="C1047" s="359"/>
      <c r="D1047" s="359"/>
      <c r="E1047" s="359"/>
      <c r="F1047" s="359"/>
      <c r="G1047" s="359"/>
      <c r="H1047" s="24"/>
      <c r="I1047" s="98"/>
      <c r="J1047" s="24"/>
      <c r="K1047" s="24"/>
      <c r="L1047" s="24"/>
      <c r="M1047" s="24"/>
      <c r="N1047" s="24"/>
      <c r="O1047" s="24"/>
      <c r="P1047" s="24"/>
      <c r="Q1047" s="24"/>
      <c r="R1047" s="24"/>
      <c r="S1047" s="24"/>
      <c r="T1047" s="24"/>
      <c r="U1047" s="24"/>
      <c r="V1047" s="24"/>
      <c r="W1047" s="24"/>
      <c r="X1047" s="24"/>
      <c r="Y1047" s="24"/>
      <c r="Z1047" s="24"/>
      <c r="AA1047" s="24"/>
      <c r="AB1047" s="24"/>
      <c r="AC1047" s="24"/>
      <c r="AD1047" s="639"/>
      <c r="AE1047" s="639"/>
      <c r="AF1047" s="639"/>
      <c r="AG1047" s="639"/>
      <c r="AH1047" s="639"/>
      <c r="AI1047" s="639"/>
      <c r="AJ1047" s="639"/>
      <c r="AK1047" s="639"/>
      <c r="AL1047" s="639"/>
      <c r="AM1047" s="639"/>
      <c r="AN1047" s="639"/>
      <c r="AO1047" s="639"/>
      <c r="AP1047" s="639"/>
      <c r="AQ1047" s="639"/>
      <c r="AR1047" s="639"/>
      <c r="AS1047" s="639"/>
      <c r="AT1047" s="639"/>
      <c r="AU1047" s="639"/>
      <c r="AV1047" s="639"/>
    </row>
    <row r="1048" spans="1:48" ht="24.75" customHeight="1">
      <c r="A1048" s="359"/>
      <c r="B1048" s="359"/>
      <c r="C1048" s="359"/>
      <c r="D1048" s="359"/>
      <c r="E1048" s="359"/>
      <c r="F1048" s="359"/>
      <c r="G1048" s="359"/>
      <c r="H1048" s="24"/>
      <c r="I1048" s="98"/>
      <c r="J1048" s="24"/>
      <c r="K1048" s="24"/>
      <c r="L1048" s="24"/>
      <c r="M1048" s="24"/>
      <c r="N1048" s="24"/>
      <c r="O1048" s="24"/>
      <c r="P1048" s="24"/>
      <c r="Q1048" s="24"/>
      <c r="R1048" s="24"/>
      <c r="S1048" s="24"/>
      <c r="T1048" s="24"/>
      <c r="U1048" s="24"/>
      <c r="V1048" s="24"/>
      <c r="W1048" s="24"/>
      <c r="X1048" s="24"/>
      <c r="Y1048" s="24"/>
      <c r="Z1048" s="24"/>
      <c r="AA1048" s="24"/>
      <c r="AB1048" s="24"/>
      <c r="AC1048" s="24"/>
      <c r="AD1048" s="639"/>
      <c r="AE1048" s="639"/>
      <c r="AF1048" s="639"/>
      <c r="AG1048" s="639"/>
      <c r="AH1048" s="639"/>
      <c r="AI1048" s="639"/>
      <c r="AJ1048" s="639"/>
      <c r="AK1048" s="639"/>
      <c r="AL1048" s="639"/>
      <c r="AM1048" s="639"/>
      <c r="AN1048" s="639"/>
      <c r="AO1048" s="639"/>
      <c r="AP1048" s="639"/>
      <c r="AQ1048" s="639"/>
      <c r="AR1048" s="639"/>
      <c r="AS1048" s="639"/>
      <c r="AT1048" s="639"/>
      <c r="AU1048" s="639"/>
      <c r="AV1048" s="639"/>
    </row>
    <row r="1049" spans="1:48" ht="24.75" customHeight="1">
      <c r="A1049" s="359"/>
      <c r="B1049" s="359"/>
      <c r="C1049" s="359"/>
      <c r="D1049" s="359"/>
      <c r="E1049" s="359"/>
      <c r="F1049" s="359"/>
      <c r="G1049" s="359"/>
      <c r="H1049" s="24"/>
      <c r="I1049" s="98"/>
      <c r="J1049" s="24"/>
      <c r="K1049" s="24"/>
      <c r="L1049" s="24"/>
      <c r="M1049" s="24"/>
      <c r="N1049" s="24"/>
      <c r="O1049" s="24"/>
      <c r="P1049" s="24"/>
      <c r="Q1049" s="24"/>
      <c r="R1049" s="24"/>
      <c r="S1049" s="24"/>
      <c r="T1049" s="24"/>
      <c r="U1049" s="24"/>
      <c r="V1049" s="24"/>
      <c r="W1049" s="24"/>
      <c r="X1049" s="24"/>
      <c r="Y1049" s="24"/>
      <c r="Z1049" s="24"/>
      <c r="AA1049" s="24"/>
      <c r="AB1049" s="24"/>
      <c r="AC1049" s="24"/>
      <c r="AD1049" s="639"/>
      <c r="AE1049" s="639"/>
      <c r="AF1049" s="639"/>
      <c r="AG1049" s="639"/>
      <c r="AH1049" s="639"/>
      <c r="AI1049" s="639"/>
      <c r="AJ1049" s="639"/>
      <c r="AK1049" s="639"/>
      <c r="AL1049" s="639"/>
      <c r="AM1049" s="639"/>
      <c r="AN1049" s="639"/>
      <c r="AO1049" s="639"/>
      <c r="AP1049" s="639"/>
      <c r="AQ1049" s="639"/>
      <c r="AR1049" s="639"/>
      <c r="AS1049" s="639"/>
      <c r="AT1049" s="639"/>
      <c r="AU1049" s="639"/>
      <c r="AV1049" s="639"/>
    </row>
    <row r="1050" spans="1:48" ht="24.75" customHeight="1">
      <c r="A1050" s="359"/>
      <c r="B1050" s="359"/>
      <c r="C1050" s="359"/>
      <c r="D1050" s="359"/>
      <c r="E1050" s="359"/>
      <c r="F1050" s="359"/>
      <c r="G1050" s="359"/>
      <c r="H1050" s="24"/>
      <c r="I1050" s="98"/>
      <c r="J1050" s="24"/>
      <c r="K1050" s="24"/>
      <c r="L1050" s="24"/>
      <c r="M1050" s="24"/>
      <c r="N1050" s="24"/>
      <c r="O1050" s="24"/>
      <c r="P1050" s="24"/>
      <c r="Q1050" s="24"/>
      <c r="R1050" s="24"/>
      <c r="S1050" s="24"/>
      <c r="T1050" s="24"/>
      <c r="U1050" s="24"/>
      <c r="V1050" s="24"/>
      <c r="W1050" s="24"/>
      <c r="X1050" s="24"/>
      <c r="Y1050" s="24"/>
      <c r="Z1050" s="24"/>
      <c r="AA1050" s="24"/>
      <c r="AB1050" s="24"/>
      <c r="AC1050" s="24"/>
      <c r="AD1050" s="639"/>
      <c r="AE1050" s="639"/>
      <c r="AF1050" s="639"/>
      <c r="AG1050" s="639"/>
      <c r="AH1050" s="639"/>
      <c r="AI1050" s="639"/>
      <c r="AJ1050" s="639"/>
      <c r="AK1050" s="639"/>
      <c r="AL1050" s="639"/>
      <c r="AM1050" s="639"/>
      <c r="AN1050" s="639"/>
      <c r="AO1050" s="639"/>
      <c r="AP1050" s="639"/>
      <c r="AQ1050" s="639"/>
      <c r="AR1050" s="639"/>
      <c r="AS1050" s="639"/>
      <c r="AT1050" s="639"/>
      <c r="AU1050" s="639"/>
      <c r="AV1050" s="639"/>
    </row>
    <row r="1051" spans="1:48" ht="24.75" customHeight="1">
      <c r="A1051" s="359"/>
      <c r="B1051" s="359"/>
      <c r="C1051" s="359"/>
      <c r="D1051" s="359"/>
      <c r="E1051" s="359"/>
      <c r="F1051" s="359"/>
      <c r="G1051" s="359"/>
      <c r="H1051" s="24"/>
      <c r="I1051" s="98"/>
      <c r="J1051" s="24"/>
      <c r="K1051" s="24"/>
      <c r="L1051" s="24"/>
      <c r="M1051" s="24"/>
      <c r="N1051" s="24"/>
      <c r="O1051" s="24"/>
      <c r="P1051" s="24"/>
      <c r="Q1051" s="24"/>
      <c r="R1051" s="24"/>
      <c r="S1051" s="24"/>
      <c r="T1051" s="24"/>
      <c r="U1051" s="24"/>
      <c r="V1051" s="24"/>
      <c r="W1051" s="24"/>
      <c r="X1051" s="24"/>
      <c r="Y1051" s="24"/>
      <c r="Z1051" s="24"/>
      <c r="AA1051" s="24"/>
      <c r="AB1051" s="24"/>
      <c r="AC1051" s="24"/>
      <c r="AD1051" s="639"/>
      <c r="AE1051" s="639"/>
      <c r="AF1051" s="639"/>
      <c r="AG1051" s="639"/>
      <c r="AH1051" s="639"/>
      <c r="AI1051" s="639"/>
      <c r="AJ1051" s="639"/>
      <c r="AK1051" s="639"/>
      <c r="AL1051" s="639"/>
      <c r="AM1051" s="639"/>
      <c r="AN1051" s="639"/>
      <c r="AO1051" s="639"/>
      <c r="AP1051" s="639"/>
      <c r="AQ1051" s="639"/>
      <c r="AR1051" s="639"/>
      <c r="AS1051" s="639"/>
      <c r="AT1051" s="639"/>
      <c r="AU1051" s="639"/>
      <c r="AV1051" s="639"/>
    </row>
    <row r="1052" spans="1:48" ht="24.75" customHeight="1">
      <c r="A1052" s="359"/>
      <c r="B1052" s="359"/>
      <c r="C1052" s="359"/>
      <c r="D1052" s="359"/>
      <c r="E1052" s="359"/>
      <c r="F1052" s="359"/>
      <c r="G1052" s="359"/>
      <c r="H1052" s="24"/>
      <c r="I1052" s="98"/>
      <c r="J1052" s="24"/>
      <c r="K1052" s="24"/>
      <c r="L1052" s="24"/>
      <c r="M1052" s="24"/>
      <c r="N1052" s="24"/>
      <c r="O1052" s="24"/>
      <c r="P1052" s="24"/>
      <c r="Q1052" s="24"/>
      <c r="R1052" s="24"/>
      <c r="S1052" s="24"/>
      <c r="T1052" s="24"/>
      <c r="U1052" s="24"/>
      <c r="V1052" s="24"/>
      <c r="W1052" s="24"/>
      <c r="X1052" s="24"/>
      <c r="Y1052" s="24"/>
      <c r="Z1052" s="24"/>
      <c r="AA1052" s="24"/>
      <c r="AB1052" s="24"/>
      <c r="AC1052" s="24"/>
      <c r="AD1052" s="639"/>
      <c r="AE1052" s="639"/>
      <c r="AF1052" s="639"/>
      <c r="AG1052" s="639"/>
      <c r="AH1052" s="639"/>
      <c r="AI1052" s="639"/>
      <c r="AJ1052" s="639"/>
      <c r="AK1052" s="639"/>
      <c r="AL1052" s="639"/>
      <c r="AM1052" s="639"/>
      <c r="AN1052" s="639"/>
      <c r="AO1052" s="639"/>
      <c r="AP1052" s="639"/>
      <c r="AQ1052" s="639"/>
      <c r="AR1052" s="639"/>
      <c r="AS1052" s="639"/>
      <c r="AT1052" s="639"/>
      <c r="AU1052" s="639"/>
      <c r="AV1052" s="639"/>
    </row>
    <row r="1053" spans="1:48" ht="24.75" customHeight="1">
      <c r="A1053" s="359"/>
      <c r="B1053" s="359"/>
      <c r="C1053" s="359"/>
      <c r="D1053" s="359"/>
      <c r="E1053" s="359"/>
      <c r="F1053" s="359"/>
      <c r="G1053" s="359"/>
      <c r="H1053" s="24"/>
      <c r="I1053" s="98"/>
      <c r="J1053" s="24"/>
      <c r="K1053" s="24"/>
      <c r="L1053" s="24"/>
      <c r="M1053" s="24"/>
      <c r="N1053" s="24"/>
      <c r="O1053" s="24"/>
      <c r="P1053" s="24"/>
      <c r="Q1053" s="24"/>
      <c r="R1053" s="24"/>
      <c r="S1053" s="24"/>
      <c r="T1053" s="24"/>
      <c r="U1053" s="24"/>
      <c r="V1053" s="24"/>
      <c r="W1053" s="24"/>
      <c r="X1053" s="24"/>
      <c r="Y1053" s="24"/>
      <c r="Z1053" s="24"/>
      <c r="AA1053" s="24"/>
      <c r="AB1053" s="24"/>
      <c r="AC1053" s="24"/>
      <c r="AD1053" s="639"/>
      <c r="AE1053" s="639"/>
      <c r="AF1053" s="639"/>
      <c r="AG1053" s="639"/>
      <c r="AH1053" s="639"/>
      <c r="AI1053" s="639"/>
      <c r="AJ1053" s="639"/>
      <c r="AK1053" s="639"/>
      <c r="AL1053" s="639"/>
      <c r="AM1053" s="639"/>
      <c r="AN1053" s="639"/>
      <c r="AO1053" s="639"/>
      <c r="AP1053" s="639"/>
      <c r="AQ1053" s="639"/>
      <c r="AR1053" s="639"/>
      <c r="AS1053" s="639"/>
      <c r="AT1053" s="639"/>
      <c r="AU1053" s="639"/>
      <c r="AV1053" s="639"/>
    </row>
    <row r="1054" spans="1:48" ht="24.75" customHeight="1">
      <c r="A1054" s="359"/>
      <c r="B1054" s="359"/>
      <c r="C1054" s="359"/>
      <c r="D1054" s="359"/>
      <c r="E1054" s="359"/>
      <c r="F1054" s="359"/>
      <c r="G1054" s="359"/>
      <c r="H1054" s="24"/>
      <c r="I1054" s="98"/>
      <c r="J1054" s="24"/>
      <c r="K1054" s="24"/>
      <c r="L1054" s="24"/>
      <c r="M1054" s="24"/>
      <c r="N1054" s="24"/>
      <c r="O1054" s="24"/>
      <c r="P1054" s="24"/>
      <c r="Q1054" s="24"/>
      <c r="R1054" s="24"/>
      <c r="S1054" s="24"/>
      <c r="T1054" s="24"/>
      <c r="U1054" s="24"/>
      <c r="V1054" s="24"/>
      <c r="W1054" s="24"/>
      <c r="X1054" s="24"/>
      <c r="Y1054" s="24"/>
      <c r="Z1054" s="24"/>
      <c r="AA1054" s="24"/>
      <c r="AB1054" s="24"/>
      <c r="AC1054" s="24"/>
      <c r="AD1054" s="639"/>
      <c r="AE1054" s="639"/>
      <c r="AF1054" s="639"/>
      <c r="AG1054" s="639"/>
      <c r="AH1054" s="639"/>
      <c r="AI1054" s="639"/>
      <c r="AJ1054" s="639"/>
      <c r="AK1054" s="639"/>
      <c r="AL1054" s="639"/>
      <c r="AM1054" s="639"/>
      <c r="AN1054" s="639"/>
      <c r="AO1054" s="639"/>
      <c r="AP1054" s="639"/>
      <c r="AQ1054" s="639"/>
      <c r="AR1054" s="639"/>
      <c r="AS1054" s="639"/>
      <c r="AT1054" s="639"/>
      <c r="AU1054" s="639"/>
      <c r="AV1054" s="639"/>
    </row>
    <row r="1055" spans="1:48" ht="24.75" customHeight="1">
      <c r="A1055" s="359"/>
      <c r="B1055" s="359"/>
      <c r="C1055" s="359"/>
      <c r="D1055" s="359"/>
      <c r="E1055" s="359"/>
      <c r="F1055" s="359"/>
      <c r="G1055" s="359"/>
      <c r="H1055" s="24"/>
      <c r="I1055" s="98"/>
      <c r="J1055" s="24"/>
      <c r="K1055" s="24"/>
      <c r="L1055" s="24"/>
      <c r="M1055" s="24"/>
      <c r="N1055" s="24"/>
      <c r="O1055" s="24"/>
      <c r="P1055" s="24"/>
      <c r="Q1055" s="24"/>
      <c r="R1055" s="24"/>
      <c r="S1055" s="24"/>
      <c r="T1055" s="24"/>
      <c r="U1055" s="24"/>
      <c r="V1055" s="24"/>
      <c r="W1055" s="24"/>
      <c r="X1055" s="24"/>
      <c r="Y1055" s="24"/>
      <c r="Z1055" s="24"/>
      <c r="AA1055" s="24"/>
      <c r="AB1055" s="24"/>
      <c r="AC1055" s="24"/>
      <c r="AD1055" s="639"/>
      <c r="AE1055" s="639"/>
      <c r="AF1055" s="639"/>
      <c r="AG1055" s="639"/>
      <c r="AH1055" s="639"/>
      <c r="AI1055" s="639"/>
      <c r="AJ1055" s="639"/>
      <c r="AK1055" s="639"/>
      <c r="AL1055" s="639"/>
      <c r="AM1055" s="639"/>
      <c r="AN1055" s="639"/>
      <c r="AO1055" s="639"/>
      <c r="AP1055" s="639"/>
      <c r="AQ1055" s="639"/>
      <c r="AR1055" s="639"/>
      <c r="AS1055" s="639"/>
      <c r="AT1055" s="639"/>
      <c r="AU1055" s="639"/>
      <c r="AV1055" s="639"/>
    </row>
    <row r="1056" spans="1:48" ht="24.75" customHeight="1">
      <c r="A1056" s="359"/>
      <c r="B1056" s="359"/>
      <c r="C1056" s="359"/>
      <c r="D1056" s="359"/>
      <c r="E1056" s="359"/>
      <c r="F1056" s="359"/>
      <c r="G1056" s="359"/>
      <c r="H1056" s="24"/>
      <c r="I1056" s="98"/>
      <c r="J1056" s="24"/>
      <c r="K1056" s="24"/>
      <c r="L1056" s="24"/>
      <c r="M1056" s="24"/>
      <c r="N1056" s="24"/>
      <c r="O1056" s="24"/>
      <c r="P1056" s="24"/>
      <c r="Q1056" s="24"/>
      <c r="R1056" s="24"/>
      <c r="S1056" s="24"/>
      <c r="T1056" s="24"/>
      <c r="U1056" s="24"/>
      <c r="V1056" s="24"/>
      <c r="W1056" s="24"/>
      <c r="X1056" s="24"/>
      <c r="Y1056" s="24"/>
      <c r="Z1056" s="24"/>
      <c r="AA1056" s="24"/>
      <c r="AB1056" s="24"/>
      <c r="AC1056" s="24"/>
      <c r="AD1056" s="639"/>
      <c r="AE1056" s="639"/>
      <c r="AF1056" s="639"/>
      <c r="AG1056" s="639"/>
      <c r="AH1056" s="639"/>
      <c r="AI1056" s="639"/>
      <c r="AJ1056" s="639"/>
      <c r="AK1056" s="639"/>
      <c r="AL1056" s="639"/>
      <c r="AM1056" s="639"/>
      <c r="AN1056" s="639"/>
      <c r="AO1056" s="639"/>
      <c r="AP1056" s="639"/>
      <c r="AQ1056" s="639"/>
      <c r="AR1056" s="639"/>
      <c r="AS1056" s="639"/>
      <c r="AT1056" s="639"/>
      <c r="AU1056" s="639"/>
      <c r="AV1056" s="639"/>
    </row>
    <row r="1057" spans="1:48" ht="24.75" customHeight="1">
      <c r="A1057" s="359"/>
      <c r="B1057" s="359"/>
      <c r="C1057" s="359"/>
      <c r="D1057" s="359"/>
      <c r="E1057" s="359"/>
      <c r="F1057" s="359"/>
      <c r="G1057" s="359"/>
      <c r="H1057" s="24"/>
      <c r="I1057" s="98"/>
      <c r="J1057" s="24"/>
      <c r="K1057" s="24"/>
      <c r="L1057" s="24"/>
      <c r="M1057" s="24"/>
      <c r="N1057" s="24"/>
      <c r="O1057" s="24"/>
      <c r="P1057" s="24"/>
      <c r="Q1057" s="24"/>
      <c r="R1057" s="24"/>
      <c r="S1057" s="24"/>
      <c r="T1057" s="24"/>
      <c r="U1057" s="24"/>
      <c r="V1057" s="24"/>
      <c r="W1057" s="24"/>
      <c r="X1057" s="24"/>
      <c r="Y1057" s="24"/>
      <c r="Z1057" s="24"/>
      <c r="AA1057" s="24"/>
      <c r="AB1057" s="24"/>
      <c r="AC1057" s="24"/>
      <c r="AD1057" s="639"/>
      <c r="AE1057" s="639"/>
      <c r="AF1057" s="639"/>
      <c r="AG1057" s="639"/>
      <c r="AH1057" s="639"/>
      <c r="AI1057" s="639"/>
      <c r="AJ1057" s="639"/>
      <c r="AK1057" s="639"/>
      <c r="AL1057" s="639"/>
      <c r="AM1057" s="639"/>
      <c r="AN1057" s="639"/>
      <c r="AO1057" s="639"/>
      <c r="AP1057" s="639"/>
      <c r="AQ1057" s="639"/>
      <c r="AR1057" s="639"/>
      <c r="AS1057" s="639"/>
      <c r="AT1057" s="639"/>
      <c r="AU1057" s="639"/>
      <c r="AV1057" s="639"/>
    </row>
    <row r="1058" spans="1:48" ht="24.75" customHeight="1">
      <c r="A1058" s="359"/>
      <c r="B1058" s="359"/>
      <c r="C1058" s="359"/>
      <c r="D1058" s="359"/>
      <c r="E1058" s="359"/>
      <c r="F1058" s="359"/>
      <c r="G1058" s="359"/>
      <c r="H1058" s="24"/>
      <c r="I1058" s="98"/>
      <c r="J1058" s="24"/>
      <c r="K1058" s="24"/>
      <c r="L1058" s="24"/>
      <c r="M1058" s="24"/>
      <c r="N1058" s="24"/>
      <c r="O1058" s="24"/>
      <c r="P1058" s="24"/>
      <c r="Q1058" s="24"/>
      <c r="R1058" s="24"/>
      <c r="S1058" s="24"/>
      <c r="T1058" s="24"/>
      <c r="U1058" s="24"/>
      <c r="V1058" s="24"/>
      <c r="W1058" s="24"/>
      <c r="X1058" s="24"/>
      <c r="Y1058" s="24"/>
      <c r="Z1058" s="24"/>
      <c r="AA1058" s="24"/>
      <c r="AB1058" s="24"/>
      <c r="AC1058" s="24"/>
      <c r="AD1058" s="639"/>
      <c r="AE1058" s="639"/>
      <c r="AF1058" s="639"/>
      <c r="AG1058" s="639"/>
      <c r="AH1058" s="639"/>
      <c r="AI1058" s="639"/>
      <c r="AJ1058" s="639"/>
      <c r="AK1058" s="639"/>
      <c r="AL1058" s="639"/>
      <c r="AM1058" s="639"/>
      <c r="AN1058" s="639"/>
      <c r="AO1058" s="639"/>
      <c r="AP1058" s="639"/>
      <c r="AQ1058" s="639"/>
      <c r="AR1058" s="639"/>
      <c r="AS1058" s="639"/>
      <c r="AT1058" s="639"/>
      <c r="AU1058" s="639"/>
      <c r="AV1058" s="639"/>
    </row>
    <row r="1059" spans="1:48" ht="24.75" customHeight="1">
      <c r="A1059" s="359"/>
      <c r="B1059" s="359"/>
      <c r="C1059" s="359"/>
      <c r="D1059" s="359"/>
      <c r="E1059" s="359"/>
      <c r="F1059" s="359"/>
      <c r="G1059" s="359"/>
      <c r="H1059" s="24"/>
      <c r="I1059" s="98"/>
      <c r="J1059" s="24"/>
      <c r="K1059" s="24"/>
      <c r="L1059" s="24"/>
      <c r="M1059" s="24"/>
      <c r="N1059" s="24"/>
      <c r="O1059" s="24"/>
      <c r="P1059" s="24"/>
      <c r="Q1059" s="24"/>
      <c r="R1059" s="24"/>
      <c r="S1059" s="24"/>
      <c r="T1059" s="24"/>
      <c r="U1059" s="24"/>
      <c r="V1059" s="24"/>
      <c r="W1059" s="24"/>
      <c r="X1059" s="24"/>
      <c r="Y1059" s="24"/>
      <c r="Z1059" s="24"/>
      <c r="AA1059" s="24"/>
      <c r="AB1059" s="24"/>
      <c r="AC1059" s="24"/>
      <c r="AD1059" s="639"/>
      <c r="AE1059" s="639"/>
      <c r="AF1059" s="639"/>
      <c r="AG1059" s="639"/>
      <c r="AH1059" s="639"/>
      <c r="AI1059" s="639"/>
      <c r="AJ1059" s="639"/>
      <c r="AK1059" s="639"/>
      <c r="AL1059" s="639"/>
      <c r="AM1059" s="639"/>
      <c r="AN1059" s="639"/>
      <c r="AO1059" s="639"/>
      <c r="AP1059" s="639"/>
      <c r="AQ1059" s="639"/>
      <c r="AR1059" s="639"/>
      <c r="AS1059" s="639"/>
      <c r="AT1059" s="639"/>
      <c r="AU1059" s="639"/>
      <c r="AV1059" s="639"/>
    </row>
    <row r="1060" spans="1:48" ht="24.75" customHeight="1">
      <c r="A1060" s="359"/>
      <c r="B1060" s="359"/>
      <c r="C1060" s="359"/>
      <c r="D1060" s="359"/>
      <c r="E1060" s="359"/>
      <c r="F1060" s="359"/>
      <c r="G1060" s="359"/>
      <c r="H1060" s="24"/>
      <c r="I1060" s="98"/>
      <c r="J1060" s="24"/>
      <c r="K1060" s="24"/>
      <c r="L1060" s="24"/>
      <c r="M1060" s="24"/>
      <c r="N1060" s="24"/>
      <c r="O1060" s="24"/>
      <c r="P1060" s="24"/>
      <c r="Q1060" s="24"/>
      <c r="R1060" s="24"/>
      <c r="S1060" s="24"/>
      <c r="T1060" s="24"/>
      <c r="U1060" s="24"/>
      <c r="V1060" s="24"/>
      <c r="W1060" s="24"/>
      <c r="X1060" s="24"/>
      <c r="Y1060" s="24"/>
      <c r="Z1060" s="24"/>
      <c r="AA1060" s="24"/>
      <c r="AB1060" s="24"/>
      <c r="AC1060" s="24"/>
      <c r="AD1060" s="639"/>
      <c r="AE1060" s="639"/>
      <c r="AF1060" s="639"/>
      <c r="AG1060" s="639"/>
      <c r="AH1060" s="639"/>
      <c r="AI1060" s="639"/>
      <c r="AJ1060" s="639"/>
      <c r="AK1060" s="639"/>
      <c r="AL1060" s="639"/>
      <c r="AM1060" s="639"/>
      <c r="AN1060" s="639"/>
      <c r="AO1060" s="639"/>
      <c r="AP1060" s="639"/>
      <c r="AQ1060" s="639"/>
      <c r="AR1060" s="639"/>
      <c r="AS1060" s="639"/>
      <c r="AT1060" s="639"/>
      <c r="AU1060" s="639"/>
      <c r="AV1060" s="639"/>
    </row>
    <row r="1061" spans="1:48" ht="24.75" customHeight="1">
      <c r="A1061" s="359"/>
      <c r="B1061" s="359"/>
      <c r="C1061" s="359"/>
      <c r="D1061" s="359"/>
      <c r="E1061" s="359"/>
      <c r="F1061" s="359"/>
      <c r="G1061" s="359"/>
      <c r="H1061" s="24"/>
      <c r="I1061" s="98"/>
      <c r="J1061" s="24"/>
      <c r="K1061" s="24"/>
      <c r="L1061" s="24"/>
      <c r="M1061" s="24"/>
      <c r="N1061" s="24"/>
      <c r="O1061" s="24"/>
      <c r="P1061" s="24"/>
      <c r="Q1061" s="24"/>
      <c r="R1061" s="24"/>
      <c r="S1061" s="24"/>
      <c r="T1061" s="24"/>
      <c r="U1061" s="24"/>
      <c r="V1061" s="24"/>
      <c r="W1061" s="24"/>
      <c r="X1061" s="24"/>
      <c r="Y1061" s="24"/>
      <c r="Z1061" s="24"/>
      <c r="AA1061" s="24"/>
      <c r="AB1061" s="24"/>
      <c r="AC1061" s="24"/>
      <c r="AD1061" s="639"/>
      <c r="AE1061" s="639"/>
      <c r="AF1061" s="639"/>
      <c r="AG1061" s="639"/>
      <c r="AH1061" s="639"/>
      <c r="AI1061" s="639"/>
      <c r="AJ1061" s="639"/>
      <c r="AK1061" s="639"/>
      <c r="AL1061" s="639"/>
      <c r="AM1061" s="639"/>
      <c r="AN1061" s="639"/>
      <c r="AO1061" s="639"/>
      <c r="AP1061" s="639"/>
      <c r="AQ1061" s="639"/>
      <c r="AR1061" s="639"/>
      <c r="AS1061" s="639"/>
      <c r="AT1061" s="639"/>
      <c r="AU1061" s="639"/>
      <c r="AV1061" s="639"/>
    </row>
    <row r="1062" spans="1:48" ht="24.75" customHeight="1">
      <c r="A1062" s="359"/>
      <c r="B1062" s="359"/>
      <c r="C1062" s="359"/>
      <c r="D1062" s="359"/>
      <c r="E1062" s="359"/>
      <c r="F1062" s="359"/>
      <c r="G1062" s="359"/>
      <c r="H1062" s="24"/>
      <c r="I1062" s="98"/>
      <c r="J1062" s="24"/>
      <c r="K1062" s="24"/>
      <c r="L1062" s="24"/>
      <c r="M1062" s="24"/>
      <c r="N1062" s="24"/>
      <c r="O1062" s="24"/>
      <c r="P1062" s="24"/>
      <c r="Q1062" s="24"/>
      <c r="R1062" s="24"/>
      <c r="S1062" s="24"/>
      <c r="T1062" s="24"/>
      <c r="U1062" s="24"/>
      <c r="V1062" s="24"/>
      <c r="W1062" s="24"/>
      <c r="X1062" s="24"/>
      <c r="Y1062" s="24"/>
      <c r="Z1062" s="24"/>
      <c r="AA1062" s="24"/>
      <c r="AB1062" s="24"/>
      <c r="AC1062" s="24"/>
      <c r="AD1062" s="639"/>
      <c r="AE1062" s="639"/>
      <c r="AF1062" s="639"/>
      <c r="AG1062" s="639"/>
      <c r="AH1062" s="639"/>
      <c r="AI1062" s="639"/>
      <c r="AJ1062" s="639"/>
      <c r="AK1062" s="639"/>
      <c r="AL1062" s="639"/>
      <c r="AM1062" s="639"/>
      <c r="AN1062" s="639"/>
      <c r="AO1062" s="639"/>
      <c r="AP1062" s="639"/>
      <c r="AQ1062" s="639"/>
      <c r="AR1062" s="639"/>
      <c r="AS1062" s="639"/>
      <c r="AT1062" s="639"/>
      <c r="AU1062" s="639"/>
      <c r="AV1062" s="639"/>
    </row>
    <row r="1063" spans="1:48" ht="24.75" customHeight="1">
      <c r="A1063" s="359"/>
      <c r="B1063" s="359"/>
      <c r="C1063" s="359"/>
      <c r="D1063" s="359"/>
      <c r="E1063" s="359"/>
      <c r="F1063" s="359"/>
      <c r="G1063" s="359"/>
      <c r="H1063" s="24"/>
      <c r="I1063" s="98"/>
      <c r="J1063" s="24"/>
      <c r="K1063" s="24"/>
      <c r="L1063" s="24"/>
      <c r="M1063" s="24"/>
      <c r="N1063" s="24"/>
      <c r="O1063" s="24"/>
      <c r="P1063" s="24"/>
      <c r="Q1063" s="24"/>
      <c r="R1063" s="24"/>
      <c r="S1063" s="24"/>
      <c r="T1063" s="24"/>
      <c r="U1063" s="24"/>
      <c r="V1063" s="24"/>
      <c r="W1063" s="24"/>
      <c r="X1063" s="24"/>
      <c r="Y1063" s="24"/>
      <c r="Z1063" s="24"/>
      <c r="AA1063" s="24"/>
      <c r="AB1063" s="24"/>
      <c r="AC1063" s="24"/>
      <c r="AD1063" s="639"/>
      <c r="AE1063" s="639"/>
      <c r="AF1063" s="639"/>
      <c r="AG1063" s="639"/>
      <c r="AH1063" s="639"/>
      <c r="AI1063" s="639"/>
      <c r="AJ1063" s="639"/>
      <c r="AK1063" s="639"/>
      <c r="AL1063" s="639"/>
      <c r="AM1063" s="639"/>
      <c r="AN1063" s="639"/>
      <c r="AO1063" s="639"/>
      <c r="AP1063" s="639"/>
      <c r="AQ1063" s="639"/>
      <c r="AR1063" s="639"/>
      <c r="AS1063" s="639"/>
      <c r="AT1063" s="639"/>
      <c r="AU1063" s="639"/>
      <c r="AV1063" s="639"/>
    </row>
    <row r="1064" spans="1:48" ht="24.75" customHeight="1">
      <c r="A1064" s="359"/>
      <c r="B1064" s="359"/>
      <c r="C1064" s="359"/>
      <c r="D1064" s="359"/>
      <c r="E1064" s="359"/>
      <c r="F1064" s="359"/>
      <c r="G1064" s="359"/>
      <c r="H1064" s="24"/>
      <c r="I1064" s="98"/>
      <c r="J1064" s="24"/>
      <c r="K1064" s="24"/>
      <c r="L1064" s="24"/>
      <c r="M1064" s="24"/>
      <c r="N1064" s="24"/>
      <c r="O1064" s="24"/>
      <c r="P1064" s="24"/>
      <c r="Q1064" s="24"/>
      <c r="R1064" s="24"/>
      <c r="S1064" s="24"/>
      <c r="T1064" s="24"/>
      <c r="U1064" s="24"/>
      <c r="V1064" s="24"/>
      <c r="W1064" s="24"/>
      <c r="X1064" s="24"/>
      <c r="Y1064" s="24"/>
      <c r="Z1064" s="24"/>
      <c r="AA1064" s="24"/>
      <c r="AB1064" s="24"/>
      <c r="AC1064" s="24"/>
      <c r="AD1064" s="639"/>
      <c r="AE1064" s="639"/>
      <c r="AF1064" s="639"/>
      <c r="AG1064" s="639"/>
      <c r="AH1064" s="639"/>
      <c r="AI1064" s="639"/>
      <c r="AJ1064" s="639"/>
      <c r="AK1064" s="639"/>
      <c r="AL1064" s="639"/>
      <c r="AM1064" s="639"/>
      <c r="AN1064" s="639"/>
      <c r="AO1064" s="639"/>
      <c r="AP1064" s="639"/>
      <c r="AQ1064" s="639"/>
      <c r="AR1064" s="639"/>
      <c r="AS1064" s="639"/>
      <c r="AT1064" s="639"/>
      <c r="AU1064" s="639"/>
      <c r="AV1064" s="639"/>
    </row>
    <row r="1065" spans="1:48" ht="24.75" customHeight="1">
      <c r="A1065" s="359"/>
      <c r="B1065" s="359"/>
      <c r="C1065" s="359"/>
      <c r="D1065" s="359"/>
      <c r="E1065" s="359"/>
      <c r="F1065" s="359"/>
      <c r="G1065" s="359"/>
      <c r="H1065" s="24"/>
      <c r="I1065" s="98"/>
      <c r="J1065" s="24"/>
      <c r="K1065" s="24"/>
      <c r="L1065" s="24"/>
      <c r="M1065" s="24"/>
      <c r="N1065" s="24"/>
      <c r="O1065" s="24"/>
      <c r="P1065" s="24"/>
      <c r="Q1065" s="24"/>
      <c r="R1065" s="24"/>
      <c r="S1065" s="24"/>
      <c r="T1065" s="24"/>
      <c r="U1065" s="24"/>
      <c r="V1065" s="24"/>
      <c r="W1065" s="24"/>
      <c r="X1065" s="24"/>
      <c r="Y1065" s="24"/>
      <c r="Z1065" s="24"/>
      <c r="AA1065" s="24"/>
      <c r="AB1065" s="24"/>
      <c r="AC1065" s="24"/>
      <c r="AD1065" s="639"/>
      <c r="AE1065" s="639"/>
      <c r="AF1065" s="639"/>
      <c r="AG1065" s="639"/>
      <c r="AH1065" s="639"/>
      <c r="AI1065" s="639"/>
      <c r="AJ1065" s="639"/>
      <c r="AK1065" s="639"/>
      <c r="AL1065" s="639"/>
      <c r="AM1065" s="639"/>
      <c r="AN1065" s="639"/>
      <c r="AO1065" s="639"/>
      <c r="AP1065" s="639"/>
      <c r="AQ1065" s="639"/>
      <c r="AR1065" s="639"/>
      <c r="AS1065" s="639"/>
      <c r="AT1065" s="639"/>
      <c r="AU1065" s="639"/>
      <c r="AV1065" s="639"/>
    </row>
    <row r="1066" spans="1:48" ht="24.75" customHeight="1">
      <c r="A1066" s="359"/>
      <c r="B1066" s="359"/>
      <c r="C1066" s="359"/>
      <c r="D1066" s="359"/>
      <c r="E1066" s="359"/>
      <c r="F1066" s="359"/>
      <c r="G1066" s="359"/>
      <c r="H1066" s="24"/>
      <c r="I1066" s="98"/>
      <c r="J1066" s="24"/>
      <c r="K1066" s="24"/>
      <c r="L1066" s="24"/>
      <c r="M1066" s="24"/>
      <c r="N1066" s="24"/>
      <c r="O1066" s="24"/>
      <c r="P1066" s="24"/>
      <c r="Q1066" s="24"/>
      <c r="R1066" s="24"/>
      <c r="S1066" s="24"/>
      <c r="T1066" s="24"/>
      <c r="U1066" s="24"/>
      <c r="V1066" s="24"/>
      <c r="W1066" s="24"/>
      <c r="X1066" s="24"/>
      <c r="Y1066" s="24"/>
      <c r="Z1066" s="24"/>
      <c r="AA1066" s="24"/>
      <c r="AB1066" s="24"/>
      <c r="AC1066" s="24"/>
      <c r="AD1066" s="639"/>
      <c r="AE1066" s="639"/>
      <c r="AF1066" s="639"/>
      <c r="AG1066" s="639"/>
      <c r="AH1066" s="639"/>
      <c r="AI1066" s="639"/>
      <c r="AJ1066" s="639"/>
      <c r="AK1066" s="639"/>
      <c r="AL1066" s="639"/>
      <c r="AM1066" s="639"/>
      <c r="AN1066" s="639"/>
      <c r="AO1066" s="639"/>
      <c r="AP1066" s="639"/>
      <c r="AQ1066" s="639"/>
      <c r="AR1066" s="639"/>
      <c r="AS1066" s="639"/>
      <c r="AT1066" s="639"/>
      <c r="AU1066" s="639"/>
      <c r="AV1066" s="639"/>
    </row>
    <row r="1067" spans="1:48" ht="24.75" customHeight="1">
      <c r="A1067" s="359"/>
      <c r="B1067" s="359"/>
      <c r="C1067" s="359"/>
      <c r="D1067" s="359"/>
      <c r="E1067" s="359"/>
      <c r="F1067" s="359"/>
      <c r="G1067" s="359"/>
      <c r="H1067" s="24"/>
      <c r="I1067" s="98"/>
      <c r="J1067" s="24"/>
      <c r="K1067" s="24"/>
      <c r="L1067" s="24"/>
      <c r="M1067" s="24"/>
      <c r="N1067" s="24"/>
      <c r="O1067" s="24"/>
      <c r="P1067" s="24"/>
      <c r="Q1067" s="24"/>
      <c r="R1067" s="24"/>
      <c r="S1067" s="24"/>
      <c r="T1067" s="24"/>
      <c r="U1067" s="24"/>
      <c r="V1067" s="24"/>
      <c r="W1067" s="24"/>
      <c r="X1067" s="24"/>
      <c r="Y1067" s="24"/>
      <c r="Z1067" s="24"/>
      <c r="AA1067" s="24"/>
      <c r="AB1067" s="24"/>
      <c r="AC1067" s="24"/>
      <c r="AD1067" s="639"/>
      <c r="AE1067" s="639"/>
      <c r="AF1067" s="639"/>
      <c r="AG1067" s="639"/>
      <c r="AH1067" s="639"/>
      <c r="AI1067" s="639"/>
      <c r="AJ1067" s="639"/>
      <c r="AK1067" s="639"/>
      <c r="AL1067" s="639"/>
      <c r="AM1067" s="639"/>
      <c r="AN1067" s="639"/>
      <c r="AO1067" s="639"/>
      <c r="AP1067" s="639"/>
      <c r="AQ1067" s="639"/>
      <c r="AR1067" s="639"/>
      <c r="AS1067" s="639"/>
      <c r="AT1067" s="639"/>
      <c r="AU1067" s="639"/>
      <c r="AV1067" s="639"/>
    </row>
    <row r="1068" spans="1:48" ht="24.75" customHeight="1">
      <c r="A1068" s="359"/>
      <c r="B1068" s="359"/>
      <c r="C1068" s="359"/>
      <c r="D1068" s="359"/>
      <c r="E1068" s="359"/>
      <c r="F1068" s="359"/>
      <c r="G1068" s="359"/>
      <c r="H1068" s="24"/>
      <c r="I1068" s="98"/>
      <c r="J1068" s="24"/>
      <c r="K1068" s="24"/>
      <c r="L1068" s="24"/>
      <c r="M1068" s="24"/>
      <c r="N1068" s="24"/>
      <c r="O1068" s="24"/>
      <c r="P1068" s="24"/>
      <c r="Q1068" s="24"/>
      <c r="R1068" s="24"/>
      <c r="S1068" s="24"/>
      <c r="T1068" s="24"/>
      <c r="U1068" s="24"/>
      <c r="V1068" s="24"/>
      <c r="W1068" s="24"/>
      <c r="X1068" s="24"/>
      <c r="Y1068" s="24"/>
      <c r="Z1068" s="24"/>
      <c r="AA1068" s="24"/>
      <c r="AB1068" s="24"/>
      <c r="AC1068" s="24"/>
      <c r="AD1068" s="639"/>
      <c r="AE1068" s="639"/>
      <c r="AF1068" s="639"/>
      <c r="AG1068" s="639"/>
      <c r="AH1068" s="639"/>
      <c r="AI1068" s="639"/>
      <c r="AJ1068" s="639"/>
      <c r="AK1068" s="639"/>
      <c r="AL1068" s="639"/>
      <c r="AM1068" s="639"/>
      <c r="AN1068" s="639"/>
      <c r="AO1068" s="639"/>
      <c r="AP1068" s="639"/>
      <c r="AQ1068" s="639"/>
      <c r="AR1068" s="639"/>
      <c r="AS1068" s="639"/>
      <c r="AT1068" s="639"/>
      <c r="AU1068" s="639"/>
      <c r="AV1068" s="639"/>
    </row>
    <row r="1069" spans="1:48" ht="24.75" customHeight="1">
      <c r="A1069" s="359"/>
      <c r="B1069" s="359"/>
      <c r="C1069" s="359"/>
      <c r="D1069" s="359"/>
      <c r="E1069" s="359"/>
      <c r="F1069" s="359"/>
      <c r="G1069" s="359"/>
      <c r="H1069" s="24"/>
      <c r="I1069" s="98"/>
      <c r="J1069" s="24"/>
      <c r="K1069" s="24"/>
      <c r="L1069" s="24"/>
      <c r="M1069" s="24"/>
      <c r="N1069" s="24"/>
      <c r="O1069" s="24"/>
      <c r="P1069" s="24"/>
      <c r="Q1069" s="24"/>
      <c r="R1069" s="24"/>
      <c r="S1069" s="24"/>
      <c r="T1069" s="24"/>
      <c r="U1069" s="24"/>
      <c r="V1069" s="24"/>
      <c r="W1069" s="24"/>
      <c r="X1069" s="24"/>
      <c r="Y1069" s="24"/>
      <c r="Z1069" s="24"/>
      <c r="AA1069" s="24"/>
      <c r="AB1069" s="24"/>
      <c r="AC1069" s="24"/>
      <c r="AD1069" s="639"/>
      <c r="AE1069" s="639"/>
      <c r="AF1069" s="639"/>
      <c r="AG1069" s="639"/>
      <c r="AH1069" s="639"/>
      <c r="AI1069" s="639"/>
      <c r="AJ1069" s="639"/>
      <c r="AK1069" s="639"/>
      <c r="AL1069" s="639"/>
      <c r="AM1069" s="639"/>
      <c r="AN1069" s="639"/>
      <c r="AO1069" s="639"/>
      <c r="AP1069" s="639"/>
      <c r="AQ1069" s="639"/>
      <c r="AR1069" s="639"/>
      <c r="AS1069" s="639"/>
      <c r="AT1069" s="639"/>
      <c r="AU1069" s="639"/>
      <c r="AV1069" s="639"/>
    </row>
    <row r="1070" spans="1:48" ht="24.75" customHeight="1">
      <c r="A1070" s="359"/>
      <c r="B1070" s="359"/>
      <c r="C1070" s="359"/>
      <c r="D1070" s="359"/>
      <c r="E1070" s="359"/>
      <c r="F1070" s="359"/>
      <c r="G1070" s="359"/>
      <c r="H1070" s="24"/>
      <c r="I1070" s="98"/>
      <c r="J1070" s="24"/>
      <c r="K1070" s="24"/>
      <c r="L1070" s="24"/>
      <c r="M1070" s="24"/>
      <c r="N1070" s="24"/>
      <c r="O1070" s="24"/>
      <c r="P1070" s="24"/>
      <c r="Q1070" s="24"/>
      <c r="R1070" s="24"/>
      <c r="S1070" s="24"/>
      <c r="T1070" s="24"/>
      <c r="U1070" s="24"/>
      <c r="V1070" s="24"/>
      <c r="W1070" s="24"/>
      <c r="X1070" s="24"/>
      <c r="Y1070" s="24"/>
      <c r="Z1070" s="24"/>
      <c r="AA1070" s="24"/>
      <c r="AB1070" s="24"/>
      <c r="AC1070" s="24"/>
      <c r="AD1070" s="639"/>
      <c r="AE1070" s="639"/>
      <c r="AF1070" s="639"/>
      <c r="AG1070" s="639"/>
      <c r="AH1070" s="639"/>
      <c r="AI1070" s="639"/>
      <c r="AJ1070" s="639"/>
      <c r="AK1070" s="639"/>
      <c r="AL1070" s="639"/>
      <c r="AM1070" s="639"/>
      <c r="AN1070" s="639"/>
      <c r="AO1070" s="639"/>
      <c r="AP1070" s="639"/>
      <c r="AQ1070" s="639"/>
      <c r="AR1070" s="639"/>
      <c r="AS1070" s="639"/>
      <c r="AT1070" s="639"/>
      <c r="AU1070" s="639"/>
      <c r="AV1070" s="639"/>
    </row>
    <row r="1071" spans="1:48" ht="24.75" customHeight="1">
      <c r="A1071" s="359"/>
      <c r="B1071" s="359"/>
      <c r="C1071" s="359"/>
      <c r="D1071" s="359"/>
      <c r="E1071" s="359"/>
      <c r="F1071" s="359"/>
      <c r="G1071" s="359"/>
      <c r="H1071" s="24"/>
      <c r="I1071" s="98"/>
      <c r="J1071" s="24"/>
      <c r="K1071" s="24"/>
      <c r="L1071" s="24"/>
      <c r="M1071" s="24"/>
      <c r="N1071" s="24"/>
      <c r="O1071" s="24"/>
      <c r="P1071" s="24"/>
      <c r="Q1071" s="24"/>
      <c r="R1071" s="24"/>
      <c r="S1071" s="24"/>
      <c r="T1071" s="24"/>
      <c r="U1071" s="24"/>
      <c r="V1071" s="24"/>
      <c r="W1071" s="24"/>
      <c r="X1071" s="24"/>
      <c r="Y1071" s="24"/>
      <c r="Z1071" s="24"/>
      <c r="AA1071" s="24"/>
      <c r="AB1071" s="24"/>
      <c r="AC1071" s="24"/>
      <c r="AD1071" s="639"/>
      <c r="AE1071" s="639"/>
      <c r="AF1071" s="639"/>
      <c r="AG1071" s="639"/>
      <c r="AH1071" s="639"/>
      <c r="AI1071" s="639"/>
      <c r="AJ1071" s="639"/>
      <c r="AK1071" s="639"/>
      <c r="AL1071" s="639"/>
      <c r="AM1071" s="639"/>
      <c r="AN1071" s="639"/>
      <c r="AO1071" s="639"/>
      <c r="AP1071" s="639"/>
      <c r="AQ1071" s="639"/>
      <c r="AR1071" s="639"/>
      <c r="AS1071" s="639"/>
      <c r="AT1071" s="639"/>
      <c r="AU1071" s="639"/>
      <c r="AV1071" s="639"/>
    </row>
    <row r="1072" spans="1:48" ht="24.75" customHeight="1">
      <c r="A1072" s="359"/>
      <c r="B1072" s="359"/>
      <c r="C1072" s="359"/>
      <c r="D1072" s="359"/>
      <c r="E1072" s="359"/>
      <c r="F1072" s="359"/>
      <c r="G1072" s="359"/>
      <c r="H1072" s="24"/>
      <c r="I1072" s="98"/>
      <c r="J1072" s="24"/>
      <c r="K1072" s="24"/>
      <c r="L1072" s="24"/>
      <c r="M1072" s="24"/>
      <c r="N1072" s="24"/>
      <c r="O1072" s="24"/>
      <c r="P1072" s="24"/>
      <c r="Q1072" s="24"/>
      <c r="R1072" s="24"/>
      <c r="S1072" s="24"/>
      <c r="T1072" s="24"/>
      <c r="U1072" s="24"/>
      <c r="V1072" s="24"/>
      <c r="W1072" s="24"/>
      <c r="X1072" s="24"/>
      <c r="Y1072" s="24"/>
      <c r="Z1072" s="24"/>
      <c r="AA1072" s="24"/>
      <c r="AB1072" s="24"/>
      <c r="AC1072" s="24"/>
      <c r="AD1072" s="639"/>
      <c r="AE1072" s="639"/>
      <c r="AF1072" s="639"/>
      <c r="AG1072" s="639"/>
      <c r="AH1072" s="639"/>
      <c r="AI1072" s="639"/>
      <c r="AJ1072" s="639"/>
      <c r="AK1072" s="639"/>
      <c r="AL1072" s="639"/>
      <c r="AM1072" s="639"/>
      <c r="AN1072" s="639"/>
      <c r="AO1072" s="639"/>
      <c r="AP1072" s="639"/>
      <c r="AQ1072" s="639"/>
      <c r="AR1072" s="639"/>
      <c r="AS1072" s="639"/>
      <c r="AT1072" s="639"/>
      <c r="AU1072" s="639"/>
      <c r="AV1072" s="639"/>
    </row>
    <row r="1073" spans="1:48" ht="24.75" customHeight="1">
      <c r="A1073" s="359"/>
      <c r="B1073" s="359"/>
      <c r="C1073" s="359"/>
      <c r="D1073" s="359"/>
      <c r="E1073" s="359"/>
      <c r="F1073" s="359"/>
      <c r="G1073" s="359"/>
      <c r="H1073" s="24"/>
      <c r="I1073" s="98"/>
      <c r="J1073" s="24"/>
      <c r="K1073" s="24"/>
      <c r="L1073" s="24"/>
      <c r="M1073" s="24"/>
      <c r="N1073" s="24"/>
      <c r="O1073" s="24"/>
      <c r="P1073" s="24"/>
      <c r="Q1073" s="24"/>
      <c r="R1073" s="24"/>
      <c r="S1073" s="24"/>
      <c r="T1073" s="24"/>
      <c r="U1073" s="24"/>
      <c r="V1073" s="24"/>
      <c r="W1073" s="24"/>
      <c r="X1073" s="24"/>
      <c r="Y1073" s="24"/>
      <c r="Z1073" s="24"/>
      <c r="AA1073" s="24"/>
      <c r="AB1073" s="24"/>
      <c r="AC1073" s="24"/>
      <c r="AD1073" s="639"/>
      <c r="AE1073" s="639"/>
      <c r="AF1073" s="639"/>
      <c r="AG1073" s="639"/>
      <c r="AH1073" s="639"/>
      <c r="AI1073" s="639"/>
      <c r="AJ1073" s="639"/>
      <c r="AK1073" s="639"/>
      <c r="AL1073" s="639"/>
      <c r="AM1073" s="639"/>
      <c r="AN1073" s="639"/>
      <c r="AO1073" s="639"/>
      <c r="AP1073" s="639"/>
      <c r="AQ1073" s="639"/>
      <c r="AR1073" s="639"/>
      <c r="AS1073" s="639"/>
      <c r="AT1073" s="639"/>
      <c r="AU1073" s="639"/>
      <c r="AV1073" s="639"/>
    </row>
    <row r="1074" spans="1:48" ht="24.75" customHeight="1">
      <c r="A1074" s="359"/>
      <c r="B1074" s="359"/>
      <c r="C1074" s="359"/>
      <c r="D1074" s="359"/>
      <c r="E1074" s="359"/>
      <c r="F1074" s="359"/>
      <c r="G1074" s="359"/>
      <c r="H1074" s="24"/>
      <c r="I1074" s="98"/>
      <c r="J1074" s="24"/>
      <c r="K1074" s="24"/>
      <c r="L1074" s="24"/>
      <c r="M1074" s="24"/>
      <c r="N1074" s="24"/>
      <c r="O1074" s="24"/>
      <c r="P1074" s="24"/>
      <c r="Q1074" s="24"/>
      <c r="R1074" s="24"/>
      <c r="S1074" s="24"/>
      <c r="T1074" s="24"/>
      <c r="U1074" s="24"/>
      <c r="V1074" s="24"/>
      <c r="W1074" s="24"/>
      <c r="X1074" s="24"/>
      <c r="Y1074" s="24"/>
      <c r="Z1074" s="24"/>
      <c r="AA1074" s="24"/>
      <c r="AB1074" s="24"/>
      <c r="AC1074" s="24"/>
      <c r="AD1074" s="639"/>
      <c r="AE1074" s="639"/>
      <c r="AF1074" s="639"/>
      <c r="AG1074" s="639"/>
      <c r="AH1074" s="639"/>
      <c r="AI1074" s="639"/>
      <c r="AJ1074" s="639"/>
      <c r="AK1074" s="639"/>
      <c r="AL1074" s="639"/>
      <c r="AM1074" s="639"/>
      <c r="AN1074" s="639"/>
      <c r="AO1074" s="639"/>
      <c r="AP1074" s="639"/>
      <c r="AQ1074" s="639"/>
      <c r="AR1074" s="639"/>
      <c r="AS1074" s="639"/>
      <c r="AT1074" s="639"/>
      <c r="AU1074" s="639"/>
      <c r="AV1074" s="639"/>
    </row>
    <row r="1075" spans="1:48" ht="24.75" customHeight="1">
      <c r="A1075" s="359"/>
      <c r="B1075" s="359"/>
      <c r="C1075" s="359"/>
      <c r="D1075" s="359"/>
      <c r="E1075" s="359"/>
      <c r="F1075" s="359"/>
      <c r="G1075" s="359"/>
      <c r="H1075" s="24"/>
      <c r="I1075" s="98"/>
      <c r="J1075" s="24"/>
      <c r="K1075" s="24"/>
      <c r="L1075" s="24"/>
      <c r="M1075" s="24"/>
      <c r="N1075" s="24"/>
      <c r="O1075" s="24"/>
      <c r="P1075" s="24"/>
      <c r="Q1075" s="24"/>
      <c r="R1075" s="24"/>
      <c r="S1075" s="24"/>
      <c r="T1075" s="24"/>
      <c r="U1075" s="24"/>
      <c r="V1075" s="24"/>
      <c r="W1075" s="24"/>
      <c r="X1075" s="24"/>
      <c r="Y1075" s="24"/>
      <c r="Z1075" s="24"/>
      <c r="AA1075" s="24"/>
      <c r="AB1075" s="24"/>
      <c r="AC1075" s="24"/>
      <c r="AD1075" s="639"/>
      <c r="AE1075" s="639"/>
      <c r="AF1075" s="639"/>
      <c r="AG1075" s="639"/>
      <c r="AH1075" s="639"/>
      <c r="AI1075" s="639"/>
      <c r="AJ1075" s="639"/>
      <c r="AK1075" s="639"/>
      <c r="AL1075" s="639"/>
      <c r="AM1075" s="639"/>
      <c r="AN1075" s="639"/>
      <c r="AO1075" s="639"/>
      <c r="AP1075" s="639"/>
      <c r="AQ1075" s="639"/>
      <c r="AR1075" s="639"/>
      <c r="AS1075" s="639"/>
      <c r="AT1075" s="639"/>
      <c r="AU1075" s="639"/>
      <c r="AV1075" s="639"/>
    </row>
    <row r="1076" spans="1:48" ht="24.75" customHeight="1">
      <c r="A1076" s="359"/>
      <c r="B1076" s="359"/>
      <c r="C1076" s="359"/>
      <c r="D1076" s="359"/>
      <c r="E1076" s="359"/>
      <c r="F1076" s="359"/>
      <c r="G1076" s="359"/>
      <c r="H1076" s="24"/>
      <c r="I1076" s="98"/>
      <c r="J1076" s="24"/>
      <c r="K1076" s="24"/>
      <c r="L1076" s="24"/>
      <c r="M1076" s="24"/>
      <c r="N1076" s="24"/>
      <c r="O1076" s="24"/>
      <c r="P1076" s="24"/>
      <c r="Q1076" s="24"/>
      <c r="R1076" s="24"/>
      <c r="S1076" s="24"/>
      <c r="T1076" s="24"/>
      <c r="U1076" s="24"/>
      <c r="V1076" s="24"/>
      <c r="W1076" s="24"/>
      <c r="X1076" s="24"/>
      <c r="Y1076" s="24"/>
      <c r="Z1076" s="24"/>
      <c r="AA1076" s="24"/>
      <c r="AB1076" s="24"/>
      <c r="AC1076" s="24"/>
      <c r="AD1076" s="639"/>
      <c r="AE1076" s="639"/>
      <c r="AF1076" s="639"/>
      <c r="AG1076" s="639"/>
      <c r="AH1076" s="639"/>
      <c r="AI1076" s="639"/>
      <c r="AJ1076" s="639"/>
      <c r="AK1076" s="639"/>
      <c r="AL1076" s="639"/>
      <c r="AM1076" s="639"/>
      <c r="AN1076" s="639"/>
      <c r="AO1076" s="639"/>
      <c r="AP1076" s="639"/>
      <c r="AQ1076" s="639"/>
      <c r="AR1076" s="639"/>
      <c r="AS1076" s="639"/>
      <c r="AT1076" s="639"/>
      <c r="AU1076" s="639"/>
      <c r="AV1076" s="639"/>
    </row>
    <row r="1077" spans="1:48" ht="24.75" customHeight="1">
      <c r="A1077" s="359"/>
      <c r="B1077" s="359"/>
      <c r="C1077" s="359"/>
      <c r="D1077" s="359"/>
      <c r="E1077" s="359"/>
      <c r="F1077" s="359"/>
      <c r="G1077" s="359"/>
      <c r="H1077" s="24"/>
      <c r="I1077" s="98"/>
      <c r="J1077" s="24"/>
      <c r="K1077" s="24"/>
      <c r="L1077" s="24"/>
      <c r="M1077" s="24"/>
      <c r="N1077" s="24"/>
      <c r="O1077" s="24"/>
      <c r="P1077" s="24"/>
      <c r="Q1077" s="24"/>
      <c r="R1077" s="24"/>
      <c r="S1077" s="24"/>
      <c r="T1077" s="24"/>
      <c r="U1077" s="24"/>
      <c r="V1077" s="24"/>
      <c r="W1077" s="24"/>
      <c r="X1077" s="24"/>
      <c r="Y1077" s="24"/>
      <c r="Z1077" s="24"/>
      <c r="AA1077" s="24"/>
      <c r="AB1077" s="24"/>
      <c r="AC1077" s="24"/>
      <c r="AD1077" s="639"/>
      <c r="AE1077" s="639"/>
      <c r="AF1077" s="639"/>
      <c r="AG1077" s="639"/>
      <c r="AH1077" s="639"/>
      <c r="AI1077" s="639"/>
      <c r="AJ1077" s="639"/>
      <c r="AK1077" s="639"/>
      <c r="AL1077" s="639"/>
      <c r="AM1077" s="639"/>
      <c r="AN1077" s="639"/>
      <c r="AO1077" s="639"/>
      <c r="AP1077" s="639"/>
      <c r="AQ1077" s="639"/>
      <c r="AR1077" s="639"/>
      <c r="AS1077" s="639"/>
      <c r="AT1077" s="639"/>
      <c r="AU1077" s="639"/>
      <c r="AV1077" s="639"/>
    </row>
    <row r="1078" spans="1:48" ht="24.75" customHeight="1">
      <c r="A1078" s="359"/>
      <c r="B1078" s="359"/>
      <c r="C1078" s="359"/>
      <c r="D1078" s="359"/>
      <c r="E1078" s="359"/>
      <c r="F1078" s="359"/>
      <c r="G1078" s="359"/>
      <c r="H1078" s="24"/>
      <c r="I1078" s="98"/>
      <c r="J1078" s="24"/>
      <c r="K1078" s="24"/>
      <c r="L1078" s="24"/>
      <c r="M1078" s="24"/>
      <c r="N1078" s="24"/>
      <c r="O1078" s="24"/>
      <c r="P1078" s="24"/>
      <c r="Q1078" s="24"/>
      <c r="R1078" s="24"/>
      <c r="S1078" s="24"/>
      <c r="T1078" s="24"/>
      <c r="U1078" s="24"/>
      <c r="V1078" s="24"/>
      <c r="W1078" s="24"/>
      <c r="X1078" s="24"/>
      <c r="Y1078" s="24"/>
      <c r="Z1078" s="24"/>
      <c r="AA1078" s="24"/>
      <c r="AB1078" s="24"/>
      <c r="AC1078" s="24"/>
      <c r="AD1078" s="639"/>
      <c r="AE1078" s="639"/>
      <c r="AF1078" s="639"/>
      <c r="AG1078" s="639"/>
      <c r="AH1078" s="639"/>
      <c r="AI1078" s="639"/>
      <c r="AJ1078" s="639"/>
      <c r="AK1078" s="639"/>
      <c r="AL1078" s="639"/>
      <c r="AM1078" s="639"/>
      <c r="AN1078" s="639"/>
      <c r="AO1078" s="639"/>
      <c r="AP1078" s="639"/>
      <c r="AQ1078" s="639"/>
      <c r="AR1078" s="639"/>
      <c r="AS1078" s="639"/>
      <c r="AT1078" s="639"/>
      <c r="AU1078" s="639"/>
      <c r="AV1078" s="639"/>
    </row>
    <row r="1079" spans="1:48" ht="24.75" customHeight="1">
      <c r="A1079" s="359"/>
      <c r="B1079" s="359"/>
      <c r="C1079" s="359"/>
      <c r="D1079" s="359"/>
      <c r="E1079" s="359"/>
      <c r="F1079" s="359"/>
      <c r="G1079" s="359"/>
      <c r="H1079" s="24"/>
      <c r="I1079" s="98"/>
      <c r="J1079" s="24"/>
      <c r="K1079" s="24"/>
      <c r="L1079" s="24"/>
      <c r="M1079" s="24"/>
      <c r="N1079" s="24"/>
      <c r="O1079" s="24"/>
      <c r="P1079" s="24"/>
      <c r="Q1079" s="24"/>
      <c r="R1079" s="24"/>
      <c r="S1079" s="24"/>
      <c r="T1079" s="24"/>
      <c r="U1079" s="24"/>
      <c r="V1079" s="24"/>
      <c r="W1079" s="24"/>
      <c r="X1079" s="24"/>
      <c r="Y1079" s="24"/>
      <c r="Z1079" s="24"/>
      <c r="AA1079" s="24"/>
      <c r="AB1079" s="24"/>
      <c r="AC1079" s="24"/>
      <c r="AD1079" s="639"/>
      <c r="AE1079" s="639"/>
      <c r="AF1079" s="639"/>
      <c r="AG1079" s="639"/>
      <c r="AH1079" s="639"/>
      <c r="AI1079" s="639"/>
      <c r="AJ1079" s="639"/>
      <c r="AK1079" s="639"/>
      <c r="AL1079" s="639"/>
      <c r="AM1079" s="639"/>
      <c r="AN1079" s="639"/>
      <c r="AO1079" s="639"/>
      <c r="AP1079" s="639"/>
      <c r="AQ1079" s="639"/>
      <c r="AR1079" s="639"/>
      <c r="AS1079" s="639"/>
      <c r="AT1079" s="639"/>
      <c r="AU1079" s="639"/>
      <c r="AV1079" s="639"/>
    </row>
    <row r="1080" spans="1:48" ht="24.75" customHeight="1">
      <c r="A1080" s="359"/>
      <c r="B1080" s="359"/>
      <c r="C1080" s="359"/>
      <c r="D1080" s="359"/>
      <c r="E1080" s="359"/>
      <c r="F1080" s="359"/>
      <c r="G1080" s="359"/>
      <c r="H1080" s="24"/>
      <c r="I1080" s="98"/>
      <c r="J1080" s="24"/>
      <c r="K1080" s="24"/>
      <c r="L1080" s="24"/>
      <c r="M1080" s="24"/>
      <c r="N1080" s="24"/>
      <c r="O1080" s="24"/>
      <c r="P1080" s="24"/>
      <c r="Q1080" s="24"/>
      <c r="R1080" s="24"/>
      <c r="S1080" s="24"/>
      <c r="T1080" s="24"/>
      <c r="U1080" s="24"/>
      <c r="V1080" s="24"/>
      <c r="W1080" s="24"/>
      <c r="X1080" s="24"/>
      <c r="Y1080" s="24"/>
      <c r="Z1080" s="24"/>
      <c r="AA1080" s="24"/>
      <c r="AB1080" s="24"/>
      <c r="AC1080" s="24"/>
      <c r="AD1080" s="639"/>
      <c r="AE1080" s="639"/>
      <c r="AF1080" s="639"/>
      <c r="AG1080" s="639"/>
      <c r="AH1080" s="639"/>
      <c r="AI1080" s="639"/>
      <c r="AJ1080" s="639"/>
      <c r="AK1080" s="639"/>
      <c r="AL1080" s="639"/>
      <c r="AM1080" s="639"/>
      <c r="AN1080" s="639"/>
      <c r="AO1080" s="639"/>
      <c r="AP1080" s="639"/>
      <c r="AQ1080" s="639"/>
      <c r="AR1080" s="639"/>
      <c r="AS1080" s="639"/>
      <c r="AT1080" s="639"/>
      <c r="AU1080" s="639"/>
      <c r="AV1080" s="639"/>
    </row>
    <row r="1081" spans="1:48" ht="24.75" customHeight="1"/>
  </sheetData>
  <mergeCells count="13">
    <mergeCell ref="Q1:T1"/>
    <mergeCell ref="U1:X1"/>
    <mergeCell ref="Y1:AB1"/>
    <mergeCell ref="F1:F2"/>
    <mergeCell ref="G1:G2"/>
    <mergeCell ref="H1:H2"/>
    <mergeCell ref="I1:L1"/>
    <mergeCell ref="M1:P1"/>
    <mergeCell ref="A1:A2"/>
    <mergeCell ref="B1:B2"/>
    <mergeCell ref="C1:C2"/>
    <mergeCell ref="D1:D2"/>
    <mergeCell ref="E1:E2"/>
  </mergeCells>
  <printOptions horizontalCentered="1" verticalCentered="1"/>
  <pageMargins left="0.78740157480314965" right="0.78740157480314965" top="0.98425196850393704" bottom="0.98425196850393704" header="0" footer="0"/>
  <pageSetup paperSize="9" scale="2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election sqref="A1:B1"/>
    </sheetView>
  </sheetViews>
  <sheetFormatPr baseColWidth="10" defaultColWidth="12.625" defaultRowHeight="15" customHeight="1"/>
  <cols>
    <col min="1" max="1" width="44" customWidth="1"/>
    <col min="2" max="2" width="59.875" customWidth="1"/>
    <col min="3" max="26" width="10" customWidth="1"/>
  </cols>
  <sheetData>
    <row r="1" spans="1:26">
      <c r="A1" s="798"/>
      <c r="B1" s="774"/>
      <c r="C1" s="24"/>
      <c r="D1" s="24"/>
      <c r="E1" s="24"/>
      <c r="F1" s="24"/>
      <c r="G1" s="24"/>
      <c r="H1" s="24"/>
      <c r="I1" s="24"/>
      <c r="J1" s="24"/>
      <c r="K1" s="24"/>
      <c r="L1" s="24"/>
      <c r="M1" s="24"/>
      <c r="N1" s="24"/>
      <c r="O1" s="24"/>
      <c r="P1" s="24"/>
      <c r="Q1" s="24"/>
      <c r="R1" s="24"/>
      <c r="S1" s="24"/>
      <c r="T1" s="24"/>
      <c r="U1" s="24"/>
      <c r="V1" s="24"/>
      <c r="W1" s="24"/>
      <c r="X1" s="24"/>
      <c r="Y1" s="24"/>
      <c r="Z1" s="24"/>
    </row>
    <row r="2" spans="1:26">
      <c r="A2" s="807" t="s">
        <v>832</v>
      </c>
      <c r="B2" s="776"/>
      <c r="C2" s="24"/>
      <c r="D2" s="24"/>
      <c r="E2" s="24"/>
      <c r="F2" s="24"/>
      <c r="G2" s="24"/>
      <c r="H2" s="24"/>
      <c r="I2" s="24"/>
      <c r="J2" s="24"/>
      <c r="K2" s="24"/>
      <c r="L2" s="24"/>
      <c r="M2" s="24"/>
      <c r="N2" s="24"/>
      <c r="O2" s="24"/>
      <c r="P2" s="24"/>
      <c r="Q2" s="24"/>
      <c r="R2" s="24"/>
      <c r="S2" s="24"/>
      <c r="T2" s="24"/>
      <c r="U2" s="24"/>
      <c r="V2" s="24"/>
      <c r="W2" s="24"/>
      <c r="X2" s="24"/>
      <c r="Y2" s="24"/>
      <c r="Z2" s="24"/>
    </row>
    <row r="3" spans="1:26">
      <c r="A3" s="800" t="s">
        <v>272</v>
      </c>
      <c r="B3" s="733"/>
      <c r="C3" s="24"/>
      <c r="D3" s="24"/>
      <c r="E3" s="24"/>
      <c r="F3" s="24"/>
      <c r="G3" s="24"/>
      <c r="H3" s="24"/>
      <c r="I3" s="24"/>
      <c r="J3" s="24"/>
      <c r="K3" s="24"/>
      <c r="L3" s="24"/>
      <c r="M3" s="24"/>
      <c r="N3" s="24"/>
      <c r="O3" s="24"/>
      <c r="P3" s="24"/>
      <c r="Q3" s="24"/>
      <c r="R3" s="24"/>
      <c r="S3" s="24"/>
      <c r="T3" s="24"/>
      <c r="U3" s="24"/>
      <c r="V3" s="24"/>
      <c r="W3" s="24"/>
      <c r="X3" s="24"/>
      <c r="Y3" s="24"/>
      <c r="Z3" s="24"/>
    </row>
    <row r="4" spans="1:26">
      <c r="A4" s="89" t="s">
        <v>752</v>
      </c>
      <c r="B4" s="89" t="s">
        <v>274</v>
      </c>
      <c r="C4" s="24"/>
      <c r="D4" s="24"/>
      <c r="E4" s="24"/>
      <c r="F4" s="24"/>
      <c r="G4" s="24"/>
      <c r="H4" s="24"/>
      <c r="I4" s="24"/>
      <c r="J4" s="24"/>
      <c r="K4" s="24"/>
      <c r="L4" s="24"/>
      <c r="M4" s="24"/>
      <c r="N4" s="24"/>
      <c r="O4" s="24"/>
      <c r="P4" s="24"/>
      <c r="Q4" s="24"/>
      <c r="R4" s="24"/>
      <c r="S4" s="24"/>
      <c r="T4" s="24"/>
      <c r="U4" s="24"/>
      <c r="V4" s="24"/>
      <c r="W4" s="24"/>
      <c r="X4" s="24"/>
      <c r="Y4" s="24"/>
      <c r="Z4" s="24"/>
    </row>
    <row r="5" spans="1:26" ht="25.5">
      <c r="A5" s="90" t="s">
        <v>753</v>
      </c>
      <c r="B5" s="91" t="s">
        <v>754</v>
      </c>
      <c r="C5" s="24"/>
      <c r="D5" s="24"/>
      <c r="E5" s="24"/>
      <c r="F5" s="24"/>
      <c r="G5" s="24"/>
      <c r="H5" s="24"/>
      <c r="I5" s="24"/>
      <c r="J5" s="24"/>
      <c r="K5" s="24"/>
      <c r="L5" s="24"/>
      <c r="M5" s="24"/>
      <c r="N5" s="24"/>
      <c r="O5" s="24"/>
      <c r="P5" s="24"/>
      <c r="Q5" s="24"/>
      <c r="R5" s="24"/>
      <c r="S5" s="24"/>
      <c r="T5" s="24"/>
      <c r="U5" s="24"/>
      <c r="V5" s="24"/>
      <c r="W5" s="24"/>
      <c r="X5" s="24"/>
      <c r="Y5" s="24"/>
      <c r="Z5" s="24"/>
    </row>
    <row r="6" spans="1:26">
      <c r="A6" s="92" t="s">
        <v>755</v>
      </c>
      <c r="B6" s="91" t="s">
        <v>833</v>
      </c>
      <c r="C6" s="24"/>
      <c r="D6" s="24"/>
      <c r="E6" s="24"/>
      <c r="F6" s="24"/>
      <c r="G6" s="24"/>
      <c r="H6" s="24"/>
      <c r="I6" s="24"/>
      <c r="J6" s="24"/>
      <c r="K6" s="24"/>
      <c r="L6" s="24"/>
      <c r="M6" s="24"/>
      <c r="N6" s="24"/>
      <c r="O6" s="24"/>
      <c r="P6" s="24"/>
      <c r="Q6" s="24"/>
      <c r="R6" s="24"/>
      <c r="S6" s="24"/>
      <c r="T6" s="24"/>
      <c r="U6" s="24"/>
      <c r="V6" s="24"/>
      <c r="W6" s="24"/>
      <c r="X6" s="24"/>
      <c r="Y6" s="24"/>
      <c r="Z6" s="24"/>
    </row>
    <row r="7" spans="1:26" ht="76.5">
      <c r="A7" s="99" t="s">
        <v>834</v>
      </c>
      <c r="B7" s="91" t="s">
        <v>835</v>
      </c>
      <c r="C7" s="24"/>
      <c r="D7" s="24"/>
      <c r="E7" s="24"/>
      <c r="F7" s="24"/>
      <c r="G7" s="24"/>
      <c r="H7" s="24"/>
      <c r="I7" s="24"/>
      <c r="J7" s="24"/>
      <c r="K7" s="24"/>
      <c r="L7" s="24"/>
      <c r="M7" s="24"/>
      <c r="N7" s="24"/>
      <c r="O7" s="24"/>
      <c r="P7" s="24"/>
      <c r="Q7" s="24"/>
      <c r="R7" s="24"/>
      <c r="S7" s="24"/>
      <c r="T7" s="24"/>
      <c r="U7" s="24"/>
      <c r="V7" s="24"/>
      <c r="W7" s="24"/>
      <c r="X7" s="24"/>
      <c r="Y7" s="24"/>
      <c r="Z7" s="24"/>
    </row>
    <row r="8" spans="1:26" ht="89.25">
      <c r="A8" s="99" t="s">
        <v>836</v>
      </c>
      <c r="B8" s="91" t="s">
        <v>837</v>
      </c>
      <c r="C8" s="24"/>
      <c r="D8" s="24"/>
      <c r="E8" s="24"/>
      <c r="F8" s="24"/>
      <c r="G8" s="24"/>
      <c r="H8" s="24"/>
      <c r="I8" s="24"/>
      <c r="J8" s="24"/>
      <c r="K8" s="24"/>
      <c r="L8" s="24"/>
      <c r="M8" s="24"/>
      <c r="N8" s="24"/>
      <c r="O8" s="24"/>
      <c r="P8" s="24"/>
      <c r="Q8" s="24"/>
      <c r="R8" s="24"/>
      <c r="S8" s="24"/>
      <c r="T8" s="24"/>
      <c r="U8" s="24"/>
      <c r="V8" s="24"/>
      <c r="W8" s="24"/>
      <c r="X8" s="24"/>
      <c r="Y8" s="24"/>
      <c r="Z8" s="24"/>
    </row>
    <row r="9" spans="1:26" ht="89.25">
      <c r="A9" s="99" t="s">
        <v>838</v>
      </c>
      <c r="B9" s="91" t="s">
        <v>839</v>
      </c>
      <c r="C9" s="24"/>
      <c r="D9" s="24"/>
      <c r="E9" s="24"/>
      <c r="F9" s="24"/>
      <c r="G9" s="24"/>
      <c r="H9" s="24"/>
      <c r="I9" s="24"/>
      <c r="J9" s="24"/>
      <c r="K9" s="24"/>
      <c r="L9" s="24"/>
      <c r="M9" s="24"/>
      <c r="N9" s="24"/>
      <c r="O9" s="24"/>
      <c r="P9" s="24"/>
      <c r="Q9" s="24"/>
      <c r="R9" s="24"/>
      <c r="S9" s="24"/>
      <c r="T9" s="24"/>
      <c r="U9" s="24"/>
      <c r="V9" s="24"/>
      <c r="W9" s="24"/>
      <c r="X9" s="24"/>
      <c r="Y9" s="24"/>
      <c r="Z9" s="24"/>
    </row>
    <row r="10" spans="1:26" ht="89.25">
      <c r="A10" s="99" t="s">
        <v>840</v>
      </c>
      <c r="B10" s="91" t="s">
        <v>841</v>
      </c>
      <c r="C10" s="24"/>
      <c r="D10" s="24"/>
      <c r="E10" s="24"/>
      <c r="F10" s="24"/>
      <c r="G10" s="24"/>
      <c r="H10" s="24"/>
      <c r="I10" s="24"/>
      <c r="J10" s="24"/>
      <c r="K10" s="24"/>
      <c r="L10" s="24"/>
      <c r="M10" s="24"/>
      <c r="N10" s="24"/>
      <c r="O10" s="24"/>
      <c r="P10" s="24"/>
      <c r="Q10" s="24"/>
      <c r="R10" s="24"/>
      <c r="S10" s="24"/>
      <c r="T10" s="24"/>
      <c r="U10" s="24"/>
      <c r="V10" s="24"/>
      <c r="W10" s="24"/>
      <c r="X10" s="24"/>
      <c r="Y10" s="24"/>
      <c r="Z10" s="24"/>
    </row>
    <row r="11" spans="1:26" ht="25.5">
      <c r="A11" s="99" t="s">
        <v>842</v>
      </c>
      <c r="B11" s="91" t="s">
        <v>843</v>
      </c>
      <c r="C11" s="24"/>
      <c r="D11" s="24"/>
      <c r="E11" s="24"/>
      <c r="F11" s="24"/>
      <c r="G11" s="24"/>
      <c r="H11" s="24"/>
      <c r="I11" s="24"/>
      <c r="J11" s="24"/>
      <c r="K11" s="24"/>
      <c r="L11" s="24"/>
      <c r="M11" s="24"/>
      <c r="N11" s="24"/>
      <c r="O11" s="24"/>
      <c r="P11" s="24"/>
      <c r="Q11" s="24"/>
      <c r="R11" s="24"/>
      <c r="S11" s="24"/>
      <c r="T11" s="24"/>
      <c r="U11" s="24"/>
      <c r="V11" s="24"/>
      <c r="W11" s="24"/>
      <c r="X11" s="24"/>
      <c r="Y11" s="24"/>
      <c r="Z11" s="24"/>
    </row>
    <row r="12" spans="1:26" ht="25.5">
      <c r="A12" s="99" t="s">
        <v>844</v>
      </c>
      <c r="B12" s="91" t="s">
        <v>780</v>
      </c>
      <c r="C12" s="24"/>
      <c r="D12" s="24"/>
      <c r="E12" s="24"/>
      <c r="F12" s="24"/>
      <c r="G12" s="24"/>
      <c r="H12" s="24"/>
      <c r="I12" s="24"/>
      <c r="J12" s="24"/>
      <c r="K12" s="24"/>
      <c r="L12" s="24"/>
      <c r="M12" s="24"/>
      <c r="N12" s="24"/>
      <c r="O12" s="24"/>
      <c r="P12" s="24"/>
      <c r="Q12" s="24"/>
      <c r="R12" s="24"/>
      <c r="S12" s="24"/>
      <c r="T12" s="24"/>
      <c r="U12" s="24"/>
      <c r="V12" s="24"/>
      <c r="W12" s="24"/>
      <c r="X12" s="24"/>
      <c r="Y12" s="24"/>
      <c r="Z12" s="24"/>
    </row>
    <row r="13" spans="1:26">
      <c r="A13" s="24"/>
      <c r="B13" s="24"/>
      <c r="C13" s="24"/>
      <c r="D13" s="24"/>
      <c r="E13" s="24"/>
      <c r="F13" s="24"/>
      <c r="G13" s="24"/>
      <c r="H13" s="24"/>
      <c r="I13" s="24"/>
      <c r="J13" s="24"/>
      <c r="K13" s="24"/>
      <c r="L13" s="24"/>
      <c r="M13" s="24"/>
      <c r="N13" s="24"/>
      <c r="O13" s="24"/>
      <c r="P13" s="24"/>
      <c r="Q13" s="24"/>
      <c r="R13" s="24"/>
      <c r="S13" s="24"/>
      <c r="T13" s="24"/>
      <c r="U13" s="24"/>
      <c r="V13" s="24"/>
      <c r="W13" s="24"/>
      <c r="X13" s="24"/>
      <c r="Y13" s="24"/>
      <c r="Z13" s="24"/>
    </row>
    <row r="14" spans="1:26">
      <c r="A14" s="24"/>
      <c r="B14" s="24"/>
      <c r="C14" s="24"/>
      <c r="D14" s="24"/>
      <c r="E14" s="24"/>
      <c r="F14" s="24"/>
      <c r="G14" s="24"/>
      <c r="H14" s="24"/>
      <c r="I14" s="24"/>
      <c r="J14" s="24"/>
      <c r="K14" s="24"/>
      <c r="L14" s="24"/>
      <c r="M14" s="24"/>
      <c r="N14" s="24"/>
      <c r="O14" s="24"/>
      <c r="P14" s="24"/>
      <c r="Q14" s="24"/>
      <c r="R14" s="24"/>
      <c r="S14" s="24"/>
      <c r="T14" s="24"/>
      <c r="U14" s="24"/>
      <c r="V14" s="24"/>
      <c r="W14" s="24"/>
      <c r="X14" s="24"/>
      <c r="Y14" s="24"/>
      <c r="Z14" s="24"/>
    </row>
    <row r="15" spans="1:26">
      <c r="A15" s="24"/>
      <c r="B15" s="24"/>
      <c r="C15" s="24"/>
      <c r="D15" s="24"/>
      <c r="E15" s="24"/>
      <c r="F15" s="24"/>
      <c r="G15" s="24"/>
      <c r="H15" s="24"/>
      <c r="I15" s="24"/>
      <c r="J15" s="24"/>
      <c r="K15" s="24"/>
      <c r="L15" s="24"/>
      <c r="M15" s="24"/>
      <c r="N15" s="24"/>
      <c r="O15" s="24"/>
      <c r="P15" s="24"/>
      <c r="Q15" s="24"/>
      <c r="R15" s="24"/>
      <c r="S15" s="24"/>
      <c r="T15" s="24"/>
      <c r="U15" s="24"/>
      <c r="V15" s="24"/>
      <c r="W15" s="24"/>
      <c r="X15" s="24"/>
      <c r="Y15" s="24"/>
      <c r="Z15" s="24"/>
    </row>
    <row r="16" spans="1:26">
      <c r="A16" s="24"/>
      <c r="B16" s="24"/>
      <c r="C16" s="24"/>
      <c r="D16" s="24"/>
      <c r="E16" s="24"/>
      <c r="F16" s="24"/>
      <c r="G16" s="24"/>
      <c r="H16" s="24"/>
      <c r="I16" s="24"/>
      <c r="J16" s="24"/>
      <c r="K16" s="24"/>
      <c r="L16" s="24"/>
      <c r="M16" s="24"/>
      <c r="N16" s="24"/>
      <c r="O16" s="24"/>
      <c r="P16" s="24"/>
      <c r="Q16" s="24"/>
      <c r="R16" s="24"/>
      <c r="S16" s="24"/>
      <c r="T16" s="24"/>
      <c r="U16" s="24"/>
      <c r="V16" s="24"/>
      <c r="W16" s="24"/>
      <c r="X16" s="24"/>
      <c r="Y16" s="24"/>
      <c r="Z16" s="24"/>
    </row>
    <row r="17" spans="1:26">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row>
    <row r="18" spans="1:26">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row>
    <row r="19" spans="1:26">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row>
    <row r="20" spans="1:26">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row>
    <row r="21" spans="1:26" ht="15.75" customHeight="1">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row>
    <row r="22" spans="1:26" ht="15.75" customHeight="1">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row>
    <row r="23" spans="1:26" ht="15.75" customHeight="1">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row>
    <row r="24" spans="1:26" ht="15.75" customHeight="1">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row>
    <row r="25" spans="1:26" ht="15.75" customHeight="1">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row>
    <row r="26" spans="1:26" ht="15.75" customHeight="1">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row>
    <row r="27" spans="1:26" ht="15.75" customHeight="1">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row>
    <row r="28" spans="1:26" ht="15.75" customHeight="1">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row>
    <row r="29" spans="1:26" ht="15.75" customHeight="1">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row>
    <row r="30" spans="1:26" ht="15.75" customHeight="1">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row>
    <row r="31" spans="1:26" ht="15.75" customHeight="1">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row>
    <row r="32" spans="1:26" ht="15.75" customHeight="1">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row>
    <row r="33" spans="1:26" ht="15.75" customHeight="1">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row>
    <row r="34" spans="1:26" ht="15.75" customHeight="1">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row>
    <row r="35" spans="1:26" ht="15.75" customHeight="1">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row>
    <row r="36" spans="1:26" ht="15.75" customHeight="1">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row>
    <row r="37" spans="1:26" ht="15.75" customHeight="1">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row>
    <row r="38" spans="1:26" ht="15.75" customHeight="1">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row>
    <row r="39" spans="1:26" ht="15.75" customHeight="1">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row>
    <row r="40" spans="1:26" ht="15.75" customHeight="1">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row>
    <row r="41" spans="1:26" ht="15.75" customHeight="1">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row>
    <row r="42" spans="1:26" ht="15.75" customHeight="1">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row>
    <row r="43" spans="1:26" ht="15.75" customHeight="1">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row>
    <row r="44" spans="1:26" ht="15.75" customHeight="1">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row>
    <row r="45" spans="1:26" ht="15.75" customHeight="1">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row>
    <row r="46" spans="1:26" ht="15.75" customHeight="1">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row>
    <row r="47" spans="1:26" ht="15.75" customHeight="1">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row>
    <row r="48" spans="1:26" ht="15.75" customHeight="1">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row>
    <row r="49" spans="1:26" ht="15.75" customHeight="1">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row>
    <row r="50" spans="1:26" ht="15.75" customHeight="1">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row>
    <row r="51" spans="1:26" ht="15.75" customHeight="1">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row>
    <row r="52" spans="1:26" ht="15.75" customHeight="1">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row>
    <row r="53" spans="1:26" ht="15.75" customHeight="1">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row>
    <row r="54" spans="1:26" ht="15.75" customHeight="1">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row>
    <row r="55" spans="1:26" ht="15.75" customHeight="1">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row>
    <row r="56" spans="1:26" ht="15.75" customHeight="1">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row>
    <row r="57" spans="1:26" ht="15.75" customHeight="1">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row>
    <row r="58" spans="1:26" ht="15.75" customHeight="1">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row>
    <row r="59" spans="1:26" ht="15.75" customHeight="1">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row>
    <row r="60" spans="1:26" ht="15.75" customHeight="1">
      <c r="A60" s="24"/>
      <c r="B60" s="24"/>
      <c r="C60" s="24"/>
      <c r="D60" s="24"/>
      <c r="E60" s="24"/>
      <c r="F60" s="24"/>
      <c r="G60" s="24"/>
      <c r="H60" s="24"/>
      <c r="I60" s="24"/>
      <c r="J60" s="24"/>
      <c r="K60" s="24"/>
      <c r="L60" s="24"/>
      <c r="M60" s="24"/>
      <c r="N60" s="24"/>
      <c r="O60" s="24"/>
      <c r="P60" s="24"/>
      <c r="Q60" s="24"/>
      <c r="R60" s="24"/>
      <c r="S60" s="24"/>
      <c r="T60" s="24"/>
      <c r="U60" s="24"/>
      <c r="V60" s="24"/>
      <c r="W60" s="24"/>
      <c r="X60" s="24"/>
      <c r="Y60" s="24"/>
      <c r="Z60" s="24"/>
    </row>
    <row r="61" spans="1:26" ht="15.75" customHeight="1">
      <c r="A61" s="24"/>
      <c r="B61" s="24"/>
      <c r="C61" s="24"/>
      <c r="D61" s="24"/>
      <c r="E61" s="24"/>
      <c r="F61" s="24"/>
      <c r="G61" s="24"/>
      <c r="H61" s="24"/>
      <c r="I61" s="24"/>
      <c r="J61" s="24"/>
      <c r="K61" s="24"/>
      <c r="L61" s="24"/>
      <c r="M61" s="24"/>
      <c r="N61" s="24"/>
      <c r="O61" s="24"/>
      <c r="P61" s="24"/>
      <c r="Q61" s="24"/>
      <c r="R61" s="24"/>
      <c r="S61" s="24"/>
      <c r="T61" s="24"/>
      <c r="U61" s="24"/>
      <c r="V61" s="24"/>
      <c r="W61" s="24"/>
      <c r="X61" s="24"/>
      <c r="Y61" s="24"/>
      <c r="Z61" s="24"/>
    </row>
    <row r="62" spans="1:26" ht="15.75" customHeight="1">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4"/>
    </row>
    <row r="63" spans="1:26" ht="15.75" customHeight="1">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row>
    <row r="64" spans="1:26" ht="15.75" customHeight="1">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row>
    <row r="65" spans="1:26" ht="15.75" customHeight="1">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row>
    <row r="66" spans="1:26" ht="15.75" customHeight="1">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row>
    <row r="67" spans="1:26" ht="15.75" customHeight="1">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row>
    <row r="68" spans="1:26" ht="15.75" customHeight="1">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row>
    <row r="69" spans="1:26" ht="15.75" customHeight="1">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row>
    <row r="70" spans="1:26" ht="15.75" customHeight="1">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row>
    <row r="71" spans="1:26" ht="15.75" customHeight="1">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row>
    <row r="72" spans="1:26" ht="15.75" customHeigh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row>
    <row r="73" spans="1:26" ht="15.75" customHeight="1">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row>
    <row r="74" spans="1:26" ht="15.75" customHeight="1">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row>
    <row r="75" spans="1:26" ht="15.75" customHeight="1">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row>
    <row r="76" spans="1:26" ht="15.75" customHeight="1">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row>
    <row r="77" spans="1:26" ht="15.75" customHeight="1">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row>
    <row r="78" spans="1:26" ht="15.75" customHeight="1">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row>
    <row r="79" spans="1:26" ht="15.75" customHeight="1">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row>
    <row r="80" spans="1:26" ht="15.75" customHeight="1">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row>
    <row r="81" spans="1:26" ht="15.75" customHeight="1">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row>
    <row r="82" spans="1:26" ht="15.75" customHeight="1">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row>
    <row r="83" spans="1:26" ht="15.75" customHeight="1">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row>
    <row r="84" spans="1:26" ht="15.75" customHeight="1">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row>
    <row r="85" spans="1:26" ht="15.75" customHeight="1">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row>
    <row r="86" spans="1:26" ht="15.75" customHeight="1">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row>
    <row r="87" spans="1:26" ht="15.75" customHeight="1">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row>
    <row r="88" spans="1:26" ht="15.75" customHeight="1">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row>
    <row r="89" spans="1:26" ht="15.75" customHeight="1">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row>
    <row r="90" spans="1:26" ht="15.75" customHeight="1">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row>
    <row r="91" spans="1:26" ht="15.75" customHeight="1">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row>
    <row r="92" spans="1:26" ht="15.75" customHeight="1">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row>
    <row r="93" spans="1:26" ht="15.75" customHeight="1">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row>
    <row r="94" spans="1:26" ht="15.75" customHeight="1">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row>
    <row r="95" spans="1:26" ht="15.75" customHeight="1">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row>
    <row r="96" spans="1:26" ht="15.75" customHeight="1">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row>
    <row r="97" spans="1:26" ht="15.75" customHeight="1">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row>
    <row r="98" spans="1:26" ht="15.75" customHeight="1">
      <c r="A98" s="24"/>
      <c r="B98" s="24"/>
      <c r="C98" s="24"/>
      <c r="D98" s="24"/>
      <c r="E98" s="24"/>
      <c r="F98" s="24"/>
      <c r="G98" s="24"/>
      <c r="H98" s="24"/>
      <c r="I98" s="24"/>
      <c r="J98" s="24"/>
      <c r="K98" s="24"/>
      <c r="L98" s="24"/>
      <c r="M98" s="24"/>
      <c r="N98" s="24"/>
      <c r="O98" s="24"/>
      <c r="P98" s="24"/>
      <c r="Q98" s="24"/>
      <c r="R98" s="24"/>
      <c r="S98" s="24"/>
      <c r="T98" s="24"/>
      <c r="U98" s="24"/>
      <c r="V98" s="24"/>
      <c r="W98" s="24"/>
      <c r="X98" s="24"/>
      <c r="Y98" s="24"/>
      <c r="Z98" s="24"/>
    </row>
    <row r="99" spans="1:26" ht="15.75" customHeight="1">
      <c r="A99" s="24"/>
      <c r="B99" s="24"/>
      <c r="C99" s="24"/>
      <c r="D99" s="24"/>
      <c r="E99" s="24"/>
      <c r="F99" s="24"/>
      <c r="G99" s="24"/>
      <c r="H99" s="24"/>
      <c r="I99" s="24"/>
      <c r="J99" s="24"/>
      <c r="K99" s="24"/>
      <c r="L99" s="24"/>
      <c r="M99" s="24"/>
      <c r="N99" s="24"/>
      <c r="O99" s="24"/>
      <c r="P99" s="24"/>
      <c r="Q99" s="24"/>
      <c r="R99" s="24"/>
      <c r="S99" s="24"/>
      <c r="T99" s="24"/>
      <c r="U99" s="24"/>
      <c r="V99" s="24"/>
      <c r="W99" s="24"/>
      <c r="X99" s="24"/>
      <c r="Y99" s="24"/>
      <c r="Z99" s="24"/>
    </row>
    <row r="100" spans="1:26" ht="15.75" customHeight="1">
      <c r="A100" s="24"/>
      <c r="B100" s="24"/>
      <c r="C100" s="24"/>
      <c r="D100" s="24"/>
      <c r="E100" s="24"/>
      <c r="F100" s="24"/>
      <c r="G100" s="24"/>
      <c r="H100" s="24"/>
      <c r="I100" s="24"/>
      <c r="J100" s="24"/>
      <c r="K100" s="24"/>
      <c r="L100" s="24"/>
      <c r="M100" s="24"/>
      <c r="N100" s="24"/>
      <c r="O100" s="24"/>
      <c r="P100" s="24"/>
      <c r="Q100" s="24"/>
      <c r="R100" s="24"/>
      <c r="S100" s="24"/>
      <c r="T100" s="24"/>
      <c r="U100" s="24"/>
      <c r="V100" s="24"/>
      <c r="W100" s="24"/>
      <c r="X100" s="24"/>
      <c r="Y100" s="24"/>
      <c r="Z100" s="24"/>
    </row>
    <row r="101" spans="1:26" ht="15.75" customHeight="1">
      <c r="A101" s="24"/>
      <c r="B101" s="24"/>
      <c r="C101" s="24"/>
      <c r="D101" s="24"/>
      <c r="E101" s="24"/>
      <c r="F101" s="24"/>
      <c r="G101" s="24"/>
      <c r="H101" s="24"/>
      <c r="I101" s="24"/>
      <c r="J101" s="24"/>
      <c r="K101" s="24"/>
      <c r="L101" s="24"/>
      <c r="M101" s="24"/>
      <c r="N101" s="24"/>
      <c r="O101" s="24"/>
      <c r="P101" s="24"/>
      <c r="Q101" s="24"/>
      <c r="R101" s="24"/>
      <c r="S101" s="24"/>
      <c r="T101" s="24"/>
      <c r="U101" s="24"/>
      <c r="V101" s="24"/>
      <c r="W101" s="24"/>
      <c r="X101" s="24"/>
      <c r="Y101" s="24"/>
      <c r="Z101" s="24"/>
    </row>
    <row r="102" spans="1:26" ht="15.75" customHeight="1">
      <c r="A102" s="24"/>
      <c r="B102" s="24"/>
      <c r="C102" s="24"/>
      <c r="D102" s="24"/>
      <c r="E102" s="24"/>
      <c r="F102" s="24"/>
      <c r="G102" s="24"/>
      <c r="H102" s="24"/>
      <c r="I102" s="24"/>
      <c r="J102" s="24"/>
      <c r="K102" s="24"/>
      <c r="L102" s="24"/>
      <c r="M102" s="24"/>
      <c r="N102" s="24"/>
      <c r="O102" s="24"/>
      <c r="P102" s="24"/>
      <c r="Q102" s="24"/>
      <c r="R102" s="24"/>
      <c r="S102" s="24"/>
      <c r="T102" s="24"/>
      <c r="U102" s="24"/>
      <c r="V102" s="24"/>
      <c r="W102" s="24"/>
      <c r="X102" s="24"/>
      <c r="Y102" s="24"/>
      <c r="Z102" s="24"/>
    </row>
    <row r="103" spans="1:26" ht="15.75" customHeight="1">
      <c r="A103" s="24"/>
      <c r="B103" s="24"/>
      <c r="C103" s="24"/>
      <c r="D103" s="24"/>
      <c r="E103" s="24"/>
      <c r="F103" s="24"/>
      <c r="G103" s="24"/>
      <c r="H103" s="24"/>
      <c r="I103" s="24"/>
      <c r="J103" s="24"/>
      <c r="K103" s="24"/>
      <c r="L103" s="24"/>
      <c r="M103" s="24"/>
      <c r="N103" s="24"/>
      <c r="O103" s="24"/>
      <c r="P103" s="24"/>
      <c r="Q103" s="24"/>
      <c r="R103" s="24"/>
      <c r="S103" s="24"/>
      <c r="T103" s="24"/>
      <c r="U103" s="24"/>
      <c r="V103" s="24"/>
      <c r="W103" s="24"/>
      <c r="X103" s="24"/>
      <c r="Y103" s="24"/>
      <c r="Z103" s="24"/>
    </row>
    <row r="104" spans="1:26" ht="15.75" customHeight="1">
      <c r="A104" s="24"/>
      <c r="B104" s="24"/>
      <c r="C104" s="24"/>
      <c r="D104" s="24"/>
      <c r="E104" s="24"/>
      <c r="F104" s="24"/>
      <c r="G104" s="24"/>
      <c r="H104" s="24"/>
      <c r="I104" s="24"/>
      <c r="J104" s="24"/>
      <c r="K104" s="24"/>
      <c r="L104" s="24"/>
      <c r="M104" s="24"/>
      <c r="N104" s="24"/>
      <c r="O104" s="24"/>
      <c r="P104" s="24"/>
      <c r="Q104" s="24"/>
      <c r="R104" s="24"/>
      <c r="S104" s="24"/>
      <c r="T104" s="24"/>
      <c r="U104" s="24"/>
      <c r="V104" s="24"/>
      <c r="W104" s="24"/>
      <c r="X104" s="24"/>
      <c r="Y104" s="24"/>
      <c r="Z104" s="24"/>
    </row>
    <row r="105" spans="1:26" ht="15.75" customHeight="1">
      <c r="A105" s="24"/>
      <c r="B105" s="24"/>
      <c r="C105" s="24"/>
      <c r="D105" s="24"/>
      <c r="E105" s="24"/>
      <c r="F105" s="24"/>
      <c r="G105" s="24"/>
      <c r="H105" s="24"/>
      <c r="I105" s="24"/>
      <c r="J105" s="24"/>
      <c r="K105" s="24"/>
      <c r="L105" s="24"/>
      <c r="M105" s="24"/>
      <c r="N105" s="24"/>
      <c r="O105" s="24"/>
      <c r="P105" s="24"/>
      <c r="Q105" s="24"/>
      <c r="R105" s="24"/>
      <c r="S105" s="24"/>
      <c r="T105" s="24"/>
      <c r="U105" s="24"/>
      <c r="V105" s="24"/>
      <c r="W105" s="24"/>
      <c r="X105" s="24"/>
      <c r="Y105" s="24"/>
      <c r="Z105" s="24"/>
    </row>
    <row r="106" spans="1:26" ht="15.75" customHeight="1">
      <c r="A106" s="24"/>
      <c r="B106" s="24"/>
      <c r="C106" s="24"/>
      <c r="D106" s="24"/>
      <c r="E106" s="24"/>
      <c r="F106" s="24"/>
      <c r="G106" s="24"/>
      <c r="H106" s="24"/>
      <c r="I106" s="24"/>
      <c r="J106" s="24"/>
      <c r="K106" s="24"/>
      <c r="L106" s="24"/>
      <c r="M106" s="24"/>
      <c r="N106" s="24"/>
      <c r="O106" s="24"/>
      <c r="P106" s="24"/>
      <c r="Q106" s="24"/>
      <c r="R106" s="24"/>
      <c r="S106" s="24"/>
      <c r="T106" s="24"/>
      <c r="U106" s="24"/>
      <c r="V106" s="24"/>
      <c r="W106" s="24"/>
      <c r="X106" s="24"/>
      <c r="Y106" s="24"/>
      <c r="Z106" s="24"/>
    </row>
    <row r="107" spans="1:26" ht="15.75" customHeight="1">
      <c r="A107" s="24"/>
      <c r="B107" s="24"/>
      <c r="C107" s="24"/>
      <c r="D107" s="24"/>
      <c r="E107" s="24"/>
      <c r="F107" s="24"/>
      <c r="G107" s="24"/>
      <c r="H107" s="24"/>
      <c r="I107" s="24"/>
      <c r="J107" s="24"/>
      <c r="K107" s="24"/>
      <c r="L107" s="24"/>
      <c r="M107" s="24"/>
      <c r="N107" s="24"/>
      <c r="O107" s="24"/>
      <c r="P107" s="24"/>
      <c r="Q107" s="24"/>
      <c r="R107" s="24"/>
      <c r="S107" s="24"/>
      <c r="T107" s="24"/>
      <c r="U107" s="24"/>
      <c r="V107" s="24"/>
      <c r="W107" s="24"/>
      <c r="X107" s="24"/>
      <c r="Y107" s="24"/>
      <c r="Z107" s="24"/>
    </row>
    <row r="108" spans="1:26" ht="15.75" customHeight="1">
      <c r="A108" s="24"/>
      <c r="B108" s="24"/>
      <c r="C108" s="24"/>
      <c r="D108" s="24"/>
      <c r="E108" s="24"/>
      <c r="F108" s="24"/>
      <c r="G108" s="24"/>
      <c r="H108" s="24"/>
      <c r="I108" s="24"/>
      <c r="J108" s="24"/>
      <c r="K108" s="24"/>
      <c r="L108" s="24"/>
      <c r="M108" s="24"/>
      <c r="N108" s="24"/>
      <c r="O108" s="24"/>
      <c r="P108" s="24"/>
      <c r="Q108" s="24"/>
      <c r="R108" s="24"/>
      <c r="S108" s="24"/>
      <c r="T108" s="24"/>
      <c r="U108" s="24"/>
      <c r="V108" s="24"/>
      <c r="W108" s="24"/>
      <c r="X108" s="24"/>
      <c r="Y108" s="24"/>
      <c r="Z108" s="24"/>
    </row>
    <row r="109" spans="1:26" ht="15.75" customHeight="1">
      <c r="A109" s="24"/>
      <c r="B109" s="24"/>
      <c r="C109" s="24"/>
      <c r="D109" s="24"/>
      <c r="E109" s="24"/>
      <c r="F109" s="24"/>
      <c r="G109" s="24"/>
      <c r="H109" s="24"/>
      <c r="I109" s="24"/>
      <c r="J109" s="24"/>
      <c r="K109" s="24"/>
      <c r="L109" s="24"/>
      <c r="M109" s="24"/>
      <c r="N109" s="24"/>
      <c r="O109" s="24"/>
      <c r="P109" s="24"/>
      <c r="Q109" s="24"/>
      <c r="R109" s="24"/>
      <c r="S109" s="24"/>
      <c r="T109" s="24"/>
      <c r="U109" s="24"/>
      <c r="V109" s="24"/>
      <c r="W109" s="24"/>
      <c r="X109" s="24"/>
      <c r="Y109" s="24"/>
      <c r="Z109" s="24"/>
    </row>
    <row r="110" spans="1:26" ht="15.75" customHeight="1">
      <c r="A110" s="24"/>
      <c r="B110" s="24"/>
      <c r="C110" s="24"/>
      <c r="D110" s="24"/>
      <c r="E110" s="24"/>
      <c r="F110" s="24"/>
      <c r="G110" s="24"/>
      <c r="H110" s="24"/>
      <c r="I110" s="24"/>
      <c r="J110" s="24"/>
      <c r="K110" s="24"/>
      <c r="L110" s="24"/>
      <c r="M110" s="24"/>
      <c r="N110" s="24"/>
      <c r="O110" s="24"/>
      <c r="P110" s="24"/>
      <c r="Q110" s="24"/>
      <c r="R110" s="24"/>
      <c r="S110" s="24"/>
      <c r="T110" s="24"/>
      <c r="U110" s="24"/>
      <c r="V110" s="24"/>
      <c r="W110" s="24"/>
      <c r="X110" s="24"/>
      <c r="Y110" s="24"/>
      <c r="Z110" s="24"/>
    </row>
    <row r="111" spans="1:26" ht="15.75" customHeight="1">
      <c r="A111" s="24"/>
      <c r="B111" s="24"/>
      <c r="C111" s="24"/>
      <c r="D111" s="24"/>
      <c r="E111" s="24"/>
      <c r="F111" s="24"/>
      <c r="G111" s="24"/>
      <c r="H111" s="24"/>
      <c r="I111" s="24"/>
      <c r="J111" s="24"/>
      <c r="K111" s="24"/>
      <c r="L111" s="24"/>
      <c r="M111" s="24"/>
      <c r="N111" s="24"/>
      <c r="O111" s="24"/>
      <c r="P111" s="24"/>
      <c r="Q111" s="24"/>
      <c r="R111" s="24"/>
      <c r="S111" s="24"/>
      <c r="T111" s="24"/>
      <c r="U111" s="24"/>
      <c r="V111" s="24"/>
      <c r="W111" s="24"/>
      <c r="X111" s="24"/>
      <c r="Y111" s="24"/>
      <c r="Z111" s="24"/>
    </row>
    <row r="112" spans="1:26" ht="15.75" customHeight="1">
      <c r="A112" s="24"/>
      <c r="B112" s="24"/>
      <c r="C112" s="24"/>
      <c r="D112" s="24"/>
      <c r="E112" s="24"/>
      <c r="F112" s="24"/>
      <c r="G112" s="24"/>
      <c r="H112" s="24"/>
      <c r="I112" s="24"/>
      <c r="J112" s="24"/>
      <c r="K112" s="24"/>
      <c r="L112" s="24"/>
      <c r="M112" s="24"/>
      <c r="N112" s="24"/>
      <c r="O112" s="24"/>
      <c r="P112" s="24"/>
      <c r="Q112" s="24"/>
      <c r="R112" s="24"/>
      <c r="S112" s="24"/>
      <c r="T112" s="24"/>
      <c r="U112" s="24"/>
      <c r="V112" s="24"/>
      <c r="W112" s="24"/>
      <c r="X112" s="24"/>
      <c r="Y112" s="24"/>
      <c r="Z112" s="24"/>
    </row>
    <row r="113" spans="1:26" ht="15.75" customHeight="1">
      <c r="A113" s="24"/>
      <c r="B113" s="24"/>
      <c r="C113" s="24"/>
      <c r="D113" s="24"/>
      <c r="E113" s="24"/>
      <c r="F113" s="24"/>
      <c r="G113" s="24"/>
      <c r="H113" s="24"/>
      <c r="I113" s="24"/>
      <c r="J113" s="24"/>
      <c r="K113" s="24"/>
      <c r="L113" s="24"/>
      <c r="M113" s="24"/>
      <c r="N113" s="24"/>
      <c r="O113" s="24"/>
      <c r="P113" s="24"/>
      <c r="Q113" s="24"/>
      <c r="R113" s="24"/>
      <c r="S113" s="24"/>
      <c r="T113" s="24"/>
      <c r="U113" s="24"/>
      <c r="V113" s="24"/>
      <c r="W113" s="24"/>
      <c r="X113" s="24"/>
      <c r="Y113" s="24"/>
      <c r="Z113" s="24"/>
    </row>
    <row r="114" spans="1:26" ht="15.75" customHeight="1">
      <c r="A114" s="24"/>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row>
    <row r="115" spans="1:26" ht="15.75" customHeight="1">
      <c r="A115" s="24"/>
      <c r="B115" s="24"/>
      <c r="C115" s="24"/>
      <c r="D115" s="24"/>
      <c r="E115" s="24"/>
      <c r="F115" s="24"/>
      <c r="G115" s="24"/>
      <c r="H115" s="24"/>
      <c r="I115" s="24"/>
      <c r="J115" s="24"/>
      <c r="K115" s="24"/>
      <c r="L115" s="24"/>
      <c r="M115" s="24"/>
      <c r="N115" s="24"/>
      <c r="O115" s="24"/>
      <c r="P115" s="24"/>
      <c r="Q115" s="24"/>
      <c r="R115" s="24"/>
      <c r="S115" s="24"/>
      <c r="T115" s="24"/>
      <c r="U115" s="24"/>
      <c r="V115" s="24"/>
      <c r="W115" s="24"/>
      <c r="X115" s="24"/>
      <c r="Y115" s="24"/>
      <c r="Z115" s="24"/>
    </row>
    <row r="116" spans="1:26" ht="15.75" customHeight="1">
      <c r="A116" s="24"/>
      <c r="B116" s="24"/>
      <c r="C116" s="24"/>
      <c r="D116" s="24"/>
      <c r="E116" s="24"/>
      <c r="F116" s="24"/>
      <c r="G116" s="24"/>
      <c r="H116" s="24"/>
      <c r="I116" s="24"/>
      <c r="J116" s="24"/>
      <c r="K116" s="24"/>
      <c r="L116" s="24"/>
      <c r="M116" s="24"/>
      <c r="N116" s="24"/>
      <c r="O116" s="24"/>
      <c r="P116" s="24"/>
      <c r="Q116" s="24"/>
      <c r="R116" s="24"/>
      <c r="S116" s="24"/>
      <c r="T116" s="24"/>
      <c r="U116" s="24"/>
      <c r="V116" s="24"/>
      <c r="W116" s="24"/>
      <c r="X116" s="24"/>
      <c r="Y116" s="24"/>
      <c r="Z116" s="24"/>
    </row>
    <row r="117" spans="1:26" ht="15.75" customHeight="1">
      <c r="A117" s="24"/>
      <c r="B117" s="24"/>
      <c r="C117" s="24"/>
      <c r="D117" s="24"/>
      <c r="E117" s="24"/>
      <c r="F117" s="24"/>
      <c r="G117" s="24"/>
      <c r="H117" s="24"/>
      <c r="I117" s="24"/>
      <c r="J117" s="24"/>
      <c r="K117" s="24"/>
      <c r="L117" s="24"/>
      <c r="M117" s="24"/>
      <c r="N117" s="24"/>
      <c r="O117" s="24"/>
      <c r="P117" s="24"/>
      <c r="Q117" s="24"/>
      <c r="R117" s="24"/>
      <c r="S117" s="24"/>
      <c r="T117" s="24"/>
      <c r="U117" s="24"/>
      <c r="V117" s="24"/>
      <c r="W117" s="24"/>
      <c r="X117" s="24"/>
      <c r="Y117" s="24"/>
      <c r="Z117" s="24"/>
    </row>
    <row r="118" spans="1:26" ht="15.75" customHeight="1">
      <c r="A118" s="24"/>
      <c r="B118" s="24"/>
      <c r="C118" s="24"/>
      <c r="D118" s="24"/>
      <c r="E118" s="24"/>
      <c r="F118" s="24"/>
      <c r="G118" s="24"/>
      <c r="H118" s="24"/>
      <c r="I118" s="24"/>
      <c r="J118" s="24"/>
      <c r="K118" s="24"/>
      <c r="L118" s="24"/>
      <c r="M118" s="24"/>
      <c r="N118" s="24"/>
      <c r="O118" s="24"/>
      <c r="P118" s="24"/>
      <c r="Q118" s="24"/>
      <c r="R118" s="24"/>
      <c r="S118" s="24"/>
      <c r="T118" s="24"/>
      <c r="U118" s="24"/>
      <c r="V118" s="24"/>
      <c r="W118" s="24"/>
      <c r="X118" s="24"/>
      <c r="Y118" s="24"/>
      <c r="Z118" s="24"/>
    </row>
    <row r="119" spans="1:26" ht="15.75" customHeight="1">
      <c r="A119" s="24"/>
      <c r="B119" s="24"/>
      <c r="C119" s="24"/>
      <c r="D119" s="24"/>
      <c r="E119" s="24"/>
      <c r="F119" s="24"/>
      <c r="G119" s="24"/>
      <c r="H119" s="24"/>
      <c r="I119" s="24"/>
      <c r="J119" s="24"/>
      <c r="K119" s="24"/>
      <c r="L119" s="24"/>
      <c r="M119" s="24"/>
      <c r="N119" s="24"/>
      <c r="O119" s="24"/>
      <c r="P119" s="24"/>
      <c r="Q119" s="24"/>
      <c r="R119" s="24"/>
      <c r="S119" s="24"/>
      <c r="T119" s="24"/>
      <c r="U119" s="24"/>
      <c r="V119" s="24"/>
      <c r="W119" s="24"/>
      <c r="X119" s="24"/>
      <c r="Y119" s="24"/>
      <c r="Z119" s="24"/>
    </row>
    <row r="120" spans="1:26" ht="15.75" customHeight="1">
      <c r="A120" s="24"/>
      <c r="B120" s="24"/>
      <c r="C120" s="24"/>
      <c r="D120" s="24"/>
      <c r="E120" s="24"/>
      <c r="F120" s="24"/>
      <c r="G120" s="24"/>
      <c r="H120" s="24"/>
      <c r="I120" s="24"/>
      <c r="J120" s="24"/>
      <c r="K120" s="24"/>
      <c r="L120" s="24"/>
      <c r="M120" s="24"/>
      <c r="N120" s="24"/>
      <c r="O120" s="24"/>
      <c r="P120" s="24"/>
      <c r="Q120" s="24"/>
      <c r="R120" s="24"/>
      <c r="S120" s="24"/>
      <c r="T120" s="24"/>
      <c r="U120" s="24"/>
      <c r="V120" s="24"/>
      <c r="W120" s="24"/>
      <c r="X120" s="24"/>
      <c r="Y120" s="24"/>
      <c r="Z120" s="24"/>
    </row>
    <row r="121" spans="1:26" ht="15.75" customHeight="1">
      <c r="A121" s="24"/>
      <c r="B121" s="24"/>
      <c r="C121" s="24"/>
      <c r="D121" s="24"/>
      <c r="E121" s="24"/>
      <c r="F121" s="24"/>
      <c r="G121" s="24"/>
      <c r="H121" s="24"/>
      <c r="I121" s="24"/>
      <c r="J121" s="24"/>
      <c r="K121" s="24"/>
      <c r="L121" s="24"/>
      <c r="M121" s="24"/>
      <c r="N121" s="24"/>
      <c r="O121" s="24"/>
      <c r="P121" s="24"/>
      <c r="Q121" s="24"/>
      <c r="R121" s="24"/>
      <c r="S121" s="24"/>
      <c r="T121" s="24"/>
      <c r="U121" s="24"/>
      <c r="V121" s="24"/>
      <c r="W121" s="24"/>
      <c r="X121" s="24"/>
      <c r="Y121" s="24"/>
      <c r="Z121" s="24"/>
    </row>
    <row r="122" spans="1:26" ht="15.75" customHeight="1">
      <c r="A122" s="24"/>
      <c r="B122" s="24"/>
      <c r="C122" s="24"/>
      <c r="D122" s="24"/>
      <c r="E122" s="24"/>
      <c r="F122" s="24"/>
      <c r="G122" s="24"/>
      <c r="H122" s="24"/>
      <c r="I122" s="24"/>
      <c r="J122" s="24"/>
      <c r="K122" s="24"/>
      <c r="L122" s="24"/>
      <c r="M122" s="24"/>
      <c r="N122" s="24"/>
      <c r="O122" s="24"/>
      <c r="P122" s="24"/>
      <c r="Q122" s="24"/>
      <c r="R122" s="24"/>
      <c r="S122" s="24"/>
      <c r="T122" s="24"/>
      <c r="U122" s="24"/>
      <c r="V122" s="24"/>
      <c r="W122" s="24"/>
      <c r="X122" s="24"/>
      <c r="Y122" s="24"/>
      <c r="Z122" s="24"/>
    </row>
    <row r="123" spans="1:26" ht="15.75" customHeight="1">
      <c r="A123" s="24"/>
      <c r="B123" s="24"/>
      <c r="C123" s="24"/>
      <c r="D123" s="24"/>
      <c r="E123" s="24"/>
      <c r="F123" s="24"/>
      <c r="G123" s="24"/>
      <c r="H123" s="24"/>
      <c r="I123" s="24"/>
      <c r="J123" s="24"/>
      <c r="K123" s="24"/>
      <c r="L123" s="24"/>
      <c r="M123" s="24"/>
      <c r="N123" s="24"/>
      <c r="O123" s="24"/>
      <c r="P123" s="24"/>
      <c r="Q123" s="24"/>
      <c r="R123" s="24"/>
      <c r="S123" s="24"/>
      <c r="T123" s="24"/>
      <c r="U123" s="24"/>
      <c r="V123" s="24"/>
      <c r="W123" s="24"/>
      <c r="X123" s="24"/>
      <c r="Y123" s="24"/>
      <c r="Z123" s="24"/>
    </row>
    <row r="124" spans="1:26" ht="15.75" customHeight="1">
      <c r="A124" s="24"/>
      <c r="B124" s="24"/>
      <c r="C124" s="24"/>
      <c r="D124" s="24"/>
      <c r="E124" s="24"/>
      <c r="F124" s="24"/>
      <c r="G124" s="24"/>
      <c r="H124" s="24"/>
      <c r="I124" s="24"/>
      <c r="J124" s="24"/>
      <c r="K124" s="24"/>
      <c r="L124" s="24"/>
      <c r="M124" s="24"/>
      <c r="N124" s="24"/>
      <c r="O124" s="24"/>
      <c r="P124" s="24"/>
      <c r="Q124" s="24"/>
      <c r="R124" s="24"/>
      <c r="S124" s="24"/>
      <c r="T124" s="24"/>
      <c r="U124" s="24"/>
      <c r="V124" s="24"/>
      <c r="W124" s="24"/>
      <c r="X124" s="24"/>
      <c r="Y124" s="24"/>
      <c r="Z124" s="24"/>
    </row>
    <row r="125" spans="1:26" ht="15.75" customHeight="1">
      <c r="A125" s="24"/>
      <c r="B125" s="24"/>
      <c r="C125" s="24"/>
      <c r="D125" s="24"/>
      <c r="E125" s="24"/>
      <c r="F125" s="24"/>
      <c r="G125" s="24"/>
      <c r="H125" s="24"/>
      <c r="I125" s="24"/>
      <c r="J125" s="24"/>
      <c r="K125" s="24"/>
      <c r="L125" s="24"/>
      <c r="M125" s="24"/>
      <c r="N125" s="24"/>
      <c r="O125" s="24"/>
      <c r="P125" s="24"/>
      <c r="Q125" s="24"/>
      <c r="R125" s="24"/>
      <c r="S125" s="24"/>
      <c r="T125" s="24"/>
      <c r="U125" s="24"/>
      <c r="V125" s="24"/>
      <c r="W125" s="24"/>
      <c r="X125" s="24"/>
      <c r="Y125" s="24"/>
      <c r="Z125" s="24"/>
    </row>
    <row r="126" spans="1:26" ht="15.75" customHeight="1">
      <c r="A126" s="24"/>
      <c r="B126" s="24"/>
      <c r="C126" s="24"/>
      <c r="D126" s="24"/>
      <c r="E126" s="24"/>
      <c r="F126" s="24"/>
      <c r="G126" s="24"/>
      <c r="H126" s="24"/>
      <c r="I126" s="24"/>
      <c r="J126" s="24"/>
      <c r="K126" s="24"/>
      <c r="L126" s="24"/>
      <c r="M126" s="24"/>
      <c r="N126" s="24"/>
      <c r="O126" s="24"/>
      <c r="P126" s="24"/>
      <c r="Q126" s="24"/>
      <c r="R126" s="24"/>
      <c r="S126" s="24"/>
      <c r="T126" s="24"/>
      <c r="U126" s="24"/>
      <c r="V126" s="24"/>
      <c r="W126" s="24"/>
      <c r="X126" s="24"/>
      <c r="Y126" s="24"/>
      <c r="Z126" s="24"/>
    </row>
    <row r="127" spans="1:26" ht="15.75" customHeight="1">
      <c r="A127" s="24"/>
      <c r="B127" s="24"/>
      <c r="C127" s="24"/>
      <c r="D127" s="24"/>
      <c r="E127" s="24"/>
      <c r="F127" s="24"/>
      <c r="G127" s="24"/>
      <c r="H127" s="24"/>
      <c r="I127" s="24"/>
      <c r="J127" s="24"/>
      <c r="K127" s="24"/>
      <c r="L127" s="24"/>
      <c r="M127" s="24"/>
      <c r="N127" s="24"/>
      <c r="O127" s="24"/>
      <c r="P127" s="24"/>
      <c r="Q127" s="24"/>
      <c r="R127" s="24"/>
      <c r="S127" s="24"/>
      <c r="T127" s="24"/>
      <c r="U127" s="24"/>
      <c r="V127" s="24"/>
      <c r="W127" s="24"/>
      <c r="X127" s="24"/>
      <c r="Y127" s="24"/>
      <c r="Z127" s="24"/>
    </row>
    <row r="128" spans="1:26" ht="15.75" customHeight="1">
      <c r="A128" s="24"/>
      <c r="B128" s="24"/>
      <c r="C128" s="24"/>
      <c r="D128" s="24"/>
      <c r="E128" s="24"/>
      <c r="F128" s="24"/>
      <c r="G128" s="24"/>
      <c r="H128" s="24"/>
      <c r="I128" s="24"/>
      <c r="J128" s="24"/>
      <c r="K128" s="24"/>
      <c r="L128" s="24"/>
      <c r="M128" s="24"/>
      <c r="N128" s="24"/>
      <c r="O128" s="24"/>
      <c r="P128" s="24"/>
      <c r="Q128" s="24"/>
      <c r="R128" s="24"/>
      <c r="S128" s="24"/>
      <c r="T128" s="24"/>
      <c r="U128" s="24"/>
      <c r="V128" s="24"/>
      <c r="W128" s="24"/>
      <c r="X128" s="24"/>
      <c r="Y128" s="24"/>
      <c r="Z128" s="24"/>
    </row>
    <row r="129" spans="1:26" ht="15.75" customHeight="1">
      <c r="A129" s="24"/>
      <c r="B129" s="24"/>
      <c r="C129" s="24"/>
      <c r="D129" s="24"/>
      <c r="E129" s="24"/>
      <c r="F129" s="24"/>
      <c r="G129" s="24"/>
      <c r="H129" s="24"/>
      <c r="I129" s="24"/>
      <c r="J129" s="24"/>
      <c r="K129" s="24"/>
      <c r="L129" s="24"/>
      <c r="M129" s="24"/>
      <c r="N129" s="24"/>
      <c r="O129" s="24"/>
      <c r="P129" s="24"/>
      <c r="Q129" s="24"/>
      <c r="R129" s="24"/>
      <c r="S129" s="24"/>
      <c r="T129" s="24"/>
      <c r="U129" s="24"/>
      <c r="V129" s="24"/>
      <c r="W129" s="24"/>
      <c r="X129" s="24"/>
      <c r="Y129" s="24"/>
      <c r="Z129" s="24"/>
    </row>
    <row r="130" spans="1:26" ht="15.75" customHeight="1">
      <c r="A130" s="24"/>
      <c r="B130" s="24"/>
      <c r="C130" s="24"/>
      <c r="D130" s="24"/>
      <c r="E130" s="24"/>
      <c r="F130" s="24"/>
      <c r="G130" s="24"/>
      <c r="H130" s="24"/>
      <c r="I130" s="24"/>
      <c r="J130" s="24"/>
      <c r="K130" s="24"/>
      <c r="L130" s="24"/>
      <c r="M130" s="24"/>
      <c r="N130" s="24"/>
      <c r="O130" s="24"/>
      <c r="P130" s="24"/>
      <c r="Q130" s="24"/>
      <c r="R130" s="24"/>
      <c r="S130" s="24"/>
      <c r="T130" s="24"/>
      <c r="U130" s="24"/>
      <c r="V130" s="24"/>
      <c r="W130" s="24"/>
      <c r="X130" s="24"/>
      <c r="Y130" s="24"/>
      <c r="Z130" s="24"/>
    </row>
    <row r="131" spans="1:26" ht="15.75" customHeight="1">
      <c r="A131" s="24"/>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row>
    <row r="132" spans="1:26" ht="15.75" customHeight="1">
      <c r="A132" s="24"/>
      <c r="B132" s="24"/>
      <c r="C132" s="24"/>
      <c r="D132" s="24"/>
      <c r="E132" s="24"/>
      <c r="F132" s="24"/>
      <c r="G132" s="24"/>
      <c r="H132" s="24"/>
      <c r="I132" s="24"/>
      <c r="J132" s="24"/>
      <c r="K132" s="24"/>
      <c r="L132" s="24"/>
      <c r="M132" s="24"/>
      <c r="N132" s="24"/>
      <c r="O132" s="24"/>
      <c r="P132" s="24"/>
      <c r="Q132" s="24"/>
      <c r="R132" s="24"/>
      <c r="S132" s="24"/>
      <c r="T132" s="24"/>
      <c r="U132" s="24"/>
      <c r="V132" s="24"/>
      <c r="W132" s="24"/>
      <c r="X132" s="24"/>
      <c r="Y132" s="24"/>
      <c r="Z132" s="24"/>
    </row>
    <row r="133" spans="1:26" ht="15.75" customHeight="1">
      <c r="A133" s="24"/>
      <c r="B133" s="24"/>
      <c r="C133" s="24"/>
      <c r="D133" s="24"/>
      <c r="E133" s="24"/>
      <c r="F133" s="24"/>
      <c r="G133" s="24"/>
      <c r="H133" s="24"/>
      <c r="I133" s="24"/>
      <c r="J133" s="24"/>
      <c r="K133" s="24"/>
      <c r="L133" s="24"/>
      <c r="M133" s="24"/>
      <c r="N133" s="24"/>
      <c r="O133" s="24"/>
      <c r="P133" s="24"/>
      <c r="Q133" s="24"/>
      <c r="R133" s="24"/>
      <c r="S133" s="24"/>
      <c r="T133" s="24"/>
      <c r="U133" s="24"/>
      <c r="V133" s="24"/>
      <c r="W133" s="24"/>
      <c r="X133" s="24"/>
      <c r="Y133" s="24"/>
      <c r="Z133" s="24"/>
    </row>
    <row r="134" spans="1:26" ht="15.75" customHeight="1">
      <c r="A134" s="24"/>
      <c r="B134" s="24"/>
      <c r="C134" s="24"/>
      <c r="D134" s="24"/>
      <c r="E134" s="24"/>
      <c r="F134" s="24"/>
      <c r="G134" s="24"/>
      <c r="H134" s="24"/>
      <c r="I134" s="24"/>
      <c r="J134" s="24"/>
      <c r="K134" s="24"/>
      <c r="L134" s="24"/>
      <c r="M134" s="24"/>
      <c r="N134" s="24"/>
      <c r="O134" s="24"/>
      <c r="P134" s="24"/>
      <c r="Q134" s="24"/>
      <c r="R134" s="24"/>
      <c r="S134" s="24"/>
      <c r="T134" s="24"/>
      <c r="U134" s="24"/>
      <c r="V134" s="24"/>
      <c r="W134" s="24"/>
      <c r="X134" s="24"/>
      <c r="Y134" s="24"/>
      <c r="Z134" s="24"/>
    </row>
    <row r="135" spans="1:26" ht="15.75" customHeight="1">
      <c r="A135" s="24"/>
      <c r="B135" s="24"/>
      <c r="C135" s="24"/>
      <c r="D135" s="24"/>
      <c r="E135" s="24"/>
      <c r="F135" s="24"/>
      <c r="G135" s="24"/>
      <c r="H135" s="24"/>
      <c r="I135" s="24"/>
      <c r="J135" s="24"/>
      <c r="K135" s="24"/>
      <c r="L135" s="24"/>
      <c r="M135" s="24"/>
      <c r="N135" s="24"/>
      <c r="O135" s="24"/>
      <c r="P135" s="24"/>
      <c r="Q135" s="24"/>
      <c r="R135" s="24"/>
      <c r="S135" s="24"/>
      <c r="T135" s="24"/>
      <c r="U135" s="24"/>
      <c r="V135" s="24"/>
      <c r="W135" s="24"/>
      <c r="X135" s="24"/>
      <c r="Y135" s="24"/>
      <c r="Z135" s="24"/>
    </row>
    <row r="136" spans="1:26" ht="15.75" customHeight="1">
      <c r="A136" s="24"/>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row>
    <row r="137" spans="1:26" ht="15.75" customHeight="1">
      <c r="A137" s="24"/>
      <c r="B137" s="24"/>
      <c r="C137" s="24"/>
      <c r="D137" s="24"/>
      <c r="E137" s="24"/>
      <c r="F137" s="24"/>
      <c r="G137" s="24"/>
      <c r="H137" s="24"/>
      <c r="I137" s="24"/>
      <c r="J137" s="24"/>
      <c r="K137" s="24"/>
      <c r="L137" s="24"/>
      <c r="M137" s="24"/>
      <c r="N137" s="24"/>
      <c r="O137" s="24"/>
      <c r="P137" s="24"/>
      <c r="Q137" s="24"/>
      <c r="R137" s="24"/>
      <c r="S137" s="24"/>
      <c r="T137" s="24"/>
      <c r="U137" s="24"/>
      <c r="V137" s="24"/>
      <c r="W137" s="24"/>
      <c r="X137" s="24"/>
      <c r="Y137" s="24"/>
      <c r="Z137" s="24"/>
    </row>
    <row r="138" spans="1:26" ht="15.75" customHeight="1">
      <c r="A138" s="24"/>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row>
    <row r="139" spans="1:26" ht="15.75" customHeight="1">
      <c r="A139" s="24"/>
      <c r="B139" s="24"/>
      <c r="C139" s="24"/>
      <c r="D139" s="24"/>
      <c r="E139" s="24"/>
      <c r="F139" s="24"/>
      <c r="G139" s="24"/>
      <c r="H139" s="24"/>
      <c r="I139" s="24"/>
      <c r="J139" s="24"/>
      <c r="K139" s="24"/>
      <c r="L139" s="24"/>
      <c r="M139" s="24"/>
      <c r="N139" s="24"/>
      <c r="O139" s="24"/>
      <c r="P139" s="24"/>
      <c r="Q139" s="24"/>
      <c r="R139" s="24"/>
      <c r="S139" s="24"/>
      <c r="T139" s="24"/>
      <c r="U139" s="24"/>
      <c r="V139" s="24"/>
      <c r="W139" s="24"/>
      <c r="X139" s="24"/>
      <c r="Y139" s="24"/>
      <c r="Z139" s="24"/>
    </row>
    <row r="140" spans="1:26" ht="15.75" customHeight="1">
      <c r="A140" s="24"/>
      <c r="B140" s="24"/>
      <c r="C140" s="24"/>
      <c r="D140" s="24"/>
      <c r="E140" s="24"/>
      <c r="F140" s="24"/>
      <c r="G140" s="24"/>
      <c r="H140" s="24"/>
      <c r="I140" s="24"/>
      <c r="J140" s="24"/>
      <c r="K140" s="24"/>
      <c r="L140" s="24"/>
      <c r="M140" s="24"/>
      <c r="N140" s="24"/>
      <c r="O140" s="24"/>
      <c r="P140" s="24"/>
      <c r="Q140" s="24"/>
      <c r="R140" s="24"/>
      <c r="S140" s="24"/>
      <c r="T140" s="24"/>
      <c r="U140" s="24"/>
      <c r="V140" s="24"/>
      <c r="W140" s="24"/>
      <c r="X140" s="24"/>
      <c r="Y140" s="24"/>
      <c r="Z140" s="24"/>
    </row>
    <row r="141" spans="1:26" ht="15.75" customHeight="1">
      <c r="A141" s="24"/>
      <c r="B141" s="24"/>
      <c r="C141" s="24"/>
      <c r="D141" s="24"/>
      <c r="E141" s="24"/>
      <c r="F141" s="24"/>
      <c r="G141" s="24"/>
      <c r="H141" s="24"/>
      <c r="I141" s="24"/>
      <c r="J141" s="24"/>
      <c r="K141" s="24"/>
      <c r="L141" s="24"/>
      <c r="M141" s="24"/>
      <c r="N141" s="24"/>
      <c r="O141" s="24"/>
      <c r="P141" s="24"/>
      <c r="Q141" s="24"/>
      <c r="R141" s="24"/>
      <c r="S141" s="24"/>
      <c r="T141" s="24"/>
      <c r="U141" s="24"/>
      <c r="V141" s="24"/>
      <c r="W141" s="24"/>
      <c r="X141" s="24"/>
      <c r="Y141" s="24"/>
      <c r="Z141" s="24"/>
    </row>
    <row r="142" spans="1:26" ht="15.75" customHeight="1">
      <c r="A142" s="24"/>
      <c r="B142" s="24"/>
      <c r="C142" s="24"/>
      <c r="D142" s="24"/>
      <c r="E142" s="24"/>
      <c r="F142" s="24"/>
      <c r="G142" s="24"/>
      <c r="H142" s="24"/>
      <c r="I142" s="24"/>
      <c r="J142" s="24"/>
      <c r="K142" s="24"/>
      <c r="L142" s="24"/>
      <c r="M142" s="24"/>
      <c r="N142" s="24"/>
      <c r="O142" s="24"/>
      <c r="P142" s="24"/>
      <c r="Q142" s="24"/>
      <c r="R142" s="24"/>
      <c r="S142" s="24"/>
      <c r="T142" s="24"/>
      <c r="U142" s="24"/>
      <c r="V142" s="24"/>
      <c r="W142" s="24"/>
      <c r="X142" s="24"/>
      <c r="Y142" s="24"/>
      <c r="Z142" s="24"/>
    </row>
    <row r="143" spans="1:26" ht="15.75" customHeight="1">
      <c r="A143" s="24"/>
      <c r="B143" s="24"/>
      <c r="C143" s="24"/>
      <c r="D143" s="24"/>
      <c r="E143" s="24"/>
      <c r="F143" s="24"/>
      <c r="G143" s="24"/>
      <c r="H143" s="24"/>
      <c r="I143" s="24"/>
      <c r="J143" s="24"/>
      <c r="K143" s="24"/>
      <c r="L143" s="24"/>
      <c r="M143" s="24"/>
      <c r="N143" s="24"/>
      <c r="O143" s="24"/>
      <c r="P143" s="24"/>
      <c r="Q143" s="24"/>
      <c r="R143" s="24"/>
      <c r="S143" s="24"/>
      <c r="T143" s="24"/>
      <c r="U143" s="24"/>
      <c r="V143" s="24"/>
      <c r="W143" s="24"/>
      <c r="X143" s="24"/>
      <c r="Y143" s="24"/>
      <c r="Z143" s="24"/>
    </row>
    <row r="144" spans="1:26" ht="15.75" customHeight="1">
      <c r="A144" s="24"/>
      <c r="B144" s="24"/>
      <c r="C144" s="24"/>
      <c r="D144" s="24"/>
      <c r="E144" s="24"/>
      <c r="F144" s="24"/>
      <c r="G144" s="24"/>
      <c r="H144" s="24"/>
      <c r="I144" s="24"/>
      <c r="J144" s="24"/>
      <c r="K144" s="24"/>
      <c r="L144" s="24"/>
      <c r="M144" s="24"/>
      <c r="N144" s="24"/>
      <c r="O144" s="24"/>
      <c r="P144" s="24"/>
      <c r="Q144" s="24"/>
      <c r="R144" s="24"/>
      <c r="S144" s="24"/>
      <c r="T144" s="24"/>
      <c r="U144" s="24"/>
      <c r="V144" s="24"/>
      <c r="W144" s="24"/>
      <c r="X144" s="24"/>
      <c r="Y144" s="24"/>
      <c r="Z144" s="24"/>
    </row>
    <row r="145" spans="1:26" ht="15.75" customHeight="1">
      <c r="A145" s="24"/>
      <c r="B145" s="24"/>
      <c r="C145" s="24"/>
      <c r="D145" s="24"/>
      <c r="E145" s="24"/>
      <c r="F145" s="24"/>
      <c r="G145" s="24"/>
      <c r="H145" s="24"/>
      <c r="I145" s="24"/>
      <c r="J145" s="24"/>
      <c r="K145" s="24"/>
      <c r="L145" s="24"/>
      <c r="M145" s="24"/>
      <c r="N145" s="24"/>
      <c r="O145" s="24"/>
      <c r="P145" s="24"/>
      <c r="Q145" s="24"/>
      <c r="R145" s="24"/>
      <c r="S145" s="24"/>
      <c r="T145" s="24"/>
      <c r="U145" s="24"/>
      <c r="V145" s="24"/>
      <c r="W145" s="24"/>
      <c r="X145" s="24"/>
      <c r="Y145" s="24"/>
      <c r="Z145" s="24"/>
    </row>
    <row r="146" spans="1:26" ht="15.75" customHeight="1">
      <c r="A146" s="24"/>
      <c r="B146" s="24"/>
      <c r="C146" s="24"/>
      <c r="D146" s="24"/>
      <c r="E146" s="24"/>
      <c r="F146" s="24"/>
      <c r="G146" s="24"/>
      <c r="H146" s="24"/>
      <c r="I146" s="24"/>
      <c r="J146" s="24"/>
      <c r="K146" s="24"/>
      <c r="L146" s="24"/>
      <c r="M146" s="24"/>
      <c r="N146" s="24"/>
      <c r="O146" s="24"/>
      <c r="P146" s="24"/>
      <c r="Q146" s="24"/>
      <c r="R146" s="24"/>
      <c r="S146" s="24"/>
      <c r="T146" s="24"/>
      <c r="U146" s="24"/>
      <c r="V146" s="24"/>
      <c r="W146" s="24"/>
      <c r="X146" s="24"/>
      <c r="Y146" s="24"/>
      <c r="Z146" s="24"/>
    </row>
    <row r="147" spans="1:26" ht="15.75" customHeight="1">
      <c r="A147" s="2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row>
    <row r="148" spans="1:26" ht="15.75" customHeight="1">
      <c r="A148" s="24"/>
      <c r="B148" s="24"/>
      <c r="C148" s="24"/>
      <c r="D148" s="24"/>
      <c r="E148" s="24"/>
      <c r="F148" s="24"/>
      <c r="G148" s="24"/>
      <c r="H148" s="24"/>
      <c r="I148" s="24"/>
      <c r="J148" s="24"/>
      <c r="K148" s="24"/>
      <c r="L148" s="24"/>
      <c r="M148" s="24"/>
      <c r="N148" s="24"/>
      <c r="O148" s="24"/>
      <c r="P148" s="24"/>
      <c r="Q148" s="24"/>
      <c r="R148" s="24"/>
      <c r="S148" s="24"/>
      <c r="T148" s="24"/>
      <c r="U148" s="24"/>
      <c r="V148" s="24"/>
      <c r="W148" s="24"/>
      <c r="X148" s="24"/>
      <c r="Y148" s="24"/>
      <c r="Z148" s="24"/>
    </row>
    <row r="149" spans="1:26" ht="15.75" customHeight="1">
      <c r="A149" s="24"/>
      <c r="B149" s="24"/>
      <c r="C149" s="24"/>
      <c r="D149" s="24"/>
      <c r="E149" s="24"/>
      <c r="F149" s="24"/>
      <c r="G149" s="24"/>
      <c r="H149" s="24"/>
      <c r="I149" s="24"/>
      <c r="J149" s="24"/>
      <c r="K149" s="24"/>
      <c r="L149" s="24"/>
      <c r="M149" s="24"/>
      <c r="N149" s="24"/>
      <c r="O149" s="24"/>
      <c r="P149" s="24"/>
      <c r="Q149" s="24"/>
      <c r="R149" s="24"/>
      <c r="S149" s="24"/>
      <c r="T149" s="24"/>
      <c r="U149" s="24"/>
      <c r="V149" s="24"/>
      <c r="W149" s="24"/>
      <c r="X149" s="24"/>
      <c r="Y149" s="24"/>
      <c r="Z149" s="24"/>
    </row>
    <row r="150" spans="1:26" ht="15.75" customHeight="1">
      <c r="A150" s="24"/>
      <c r="B150" s="24"/>
      <c r="C150" s="24"/>
      <c r="D150" s="24"/>
      <c r="E150" s="24"/>
      <c r="F150" s="24"/>
      <c r="G150" s="24"/>
      <c r="H150" s="24"/>
      <c r="I150" s="24"/>
      <c r="J150" s="24"/>
      <c r="K150" s="24"/>
      <c r="L150" s="24"/>
      <c r="M150" s="24"/>
      <c r="N150" s="24"/>
      <c r="O150" s="24"/>
      <c r="P150" s="24"/>
      <c r="Q150" s="24"/>
      <c r="R150" s="24"/>
      <c r="S150" s="24"/>
      <c r="T150" s="24"/>
      <c r="U150" s="24"/>
      <c r="V150" s="24"/>
      <c r="W150" s="24"/>
      <c r="X150" s="24"/>
      <c r="Y150" s="24"/>
      <c r="Z150" s="24"/>
    </row>
    <row r="151" spans="1:26" ht="15.75" customHeight="1">
      <c r="A151" s="24"/>
      <c r="B151" s="24"/>
      <c r="C151" s="24"/>
      <c r="D151" s="24"/>
      <c r="E151" s="24"/>
      <c r="F151" s="24"/>
      <c r="G151" s="24"/>
      <c r="H151" s="24"/>
      <c r="I151" s="24"/>
      <c r="J151" s="24"/>
      <c r="K151" s="24"/>
      <c r="L151" s="24"/>
      <c r="M151" s="24"/>
      <c r="N151" s="24"/>
      <c r="O151" s="24"/>
      <c r="P151" s="24"/>
      <c r="Q151" s="24"/>
      <c r="R151" s="24"/>
      <c r="S151" s="24"/>
      <c r="T151" s="24"/>
      <c r="U151" s="24"/>
      <c r="V151" s="24"/>
      <c r="W151" s="24"/>
      <c r="X151" s="24"/>
      <c r="Y151" s="24"/>
      <c r="Z151" s="24"/>
    </row>
    <row r="152" spans="1:26" ht="15.75" customHeight="1">
      <c r="A152" s="24"/>
      <c r="B152" s="24"/>
      <c r="C152" s="24"/>
      <c r="D152" s="24"/>
      <c r="E152" s="24"/>
      <c r="F152" s="24"/>
      <c r="G152" s="24"/>
      <c r="H152" s="24"/>
      <c r="I152" s="24"/>
      <c r="J152" s="24"/>
      <c r="K152" s="24"/>
      <c r="L152" s="24"/>
      <c r="M152" s="24"/>
      <c r="N152" s="24"/>
      <c r="O152" s="24"/>
      <c r="P152" s="24"/>
      <c r="Q152" s="24"/>
      <c r="R152" s="24"/>
      <c r="S152" s="24"/>
      <c r="T152" s="24"/>
      <c r="U152" s="24"/>
      <c r="V152" s="24"/>
      <c r="W152" s="24"/>
      <c r="X152" s="24"/>
      <c r="Y152" s="24"/>
      <c r="Z152" s="24"/>
    </row>
    <row r="153" spans="1:26" ht="15.75" customHeight="1">
      <c r="A153" s="24"/>
      <c r="B153" s="24"/>
      <c r="C153" s="24"/>
      <c r="D153" s="24"/>
      <c r="E153" s="24"/>
      <c r="F153" s="24"/>
      <c r="G153" s="24"/>
      <c r="H153" s="24"/>
      <c r="I153" s="24"/>
      <c r="J153" s="24"/>
      <c r="K153" s="24"/>
      <c r="L153" s="24"/>
      <c r="M153" s="24"/>
      <c r="N153" s="24"/>
      <c r="O153" s="24"/>
      <c r="P153" s="24"/>
      <c r="Q153" s="24"/>
      <c r="R153" s="24"/>
      <c r="S153" s="24"/>
      <c r="T153" s="24"/>
      <c r="U153" s="24"/>
      <c r="V153" s="24"/>
      <c r="W153" s="24"/>
      <c r="X153" s="24"/>
      <c r="Y153" s="24"/>
      <c r="Z153" s="24"/>
    </row>
    <row r="154" spans="1:26" ht="15.75" customHeight="1">
      <c r="A154" s="24"/>
      <c r="B154" s="24"/>
      <c r="C154" s="24"/>
      <c r="D154" s="24"/>
      <c r="E154" s="24"/>
      <c r="F154" s="24"/>
      <c r="G154" s="24"/>
      <c r="H154" s="24"/>
      <c r="I154" s="24"/>
      <c r="J154" s="24"/>
      <c r="K154" s="24"/>
      <c r="L154" s="24"/>
      <c r="M154" s="24"/>
      <c r="N154" s="24"/>
      <c r="O154" s="24"/>
      <c r="P154" s="24"/>
      <c r="Q154" s="24"/>
      <c r="R154" s="24"/>
      <c r="S154" s="24"/>
      <c r="T154" s="24"/>
      <c r="U154" s="24"/>
      <c r="V154" s="24"/>
      <c r="W154" s="24"/>
      <c r="X154" s="24"/>
      <c r="Y154" s="24"/>
      <c r="Z154" s="24"/>
    </row>
    <row r="155" spans="1:26" ht="15.75" customHeight="1">
      <c r="A155" s="2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row>
    <row r="156" spans="1:26" ht="15.75" customHeight="1">
      <c r="A156" s="24"/>
      <c r="B156" s="24"/>
      <c r="C156" s="24"/>
      <c r="D156" s="24"/>
      <c r="E156" s="24"/>
      <c r="F156" s="24"/>
      <c r="G156" s="24"/>
      <c r="H156" s="24"/>
      <c r="I156" s="24"/>
      <c r="J156" s="24"/>
      <c r="K156" s="24"/>
      <c r="L156" s="24"/>
      <c r="M156" s="24"/>
      <c r="N156" s="24"/>
      <c r="O156" s="24"/>
      <c r="P156" s="24"/>
      <c r="Q156" s="24"/>
      <c r="R156" s="24"/>
      <c r="S156" s="24"/>
      <c r="T156" s="24"/>
      <c r="U156" s="24"/>
      <c r="V156" s="24"/>
      <c r="W156" s="24"/>
      <c r="X156" s="24"/>
      <c r="Y156" s="24"/>
      <c r="Z156" s="24"/>
    </row>
    <row r="157" spans="1:26" ht="15.75" customHeight="1">
      <c r="A157" s="24"/>
      <c r="B157" s="24"/>
      <c r="C157" s="24"/>
      <c r="D157" s="24"/>
      <c r="E157" s="24"/>
      <c r="F157" s="24"/>
      <c r="G157" s="24"/>
      <c r="H157" s="24"/>
      <c r="I157" s="24"/>
      <c r="J157" s="24"/>
      <c r="K157" s="24"/>
      <c r="L157" s="24"/>
      <c r="M157" s="24"/>
      <c r="N157" s="24"/>
      <c r="O157" s="24"/>
      <c r="P157" s="24"/>
      <c r="Q157" s="24"/>
      <c r="R157" s="24"/>
      <c r="S157" s="24"/>
      <c r="T157" s="24"/>
      <c r="U157" s="24"/>
      <c r="V157" s="24"/>
      <c r="W157" s="24"/>
      <c r="X157" s="24"/>
      <c r="Y157" s="24"/>
      <c r="Z157" s="24"/>
    </row>
    <row r="158" spans="1:26" ht="15.75" customHeight="1">
      <c r="A158" s="24"/>
      <c r="B158" s="24"/>
      <c r="C158" s="24"/>
      <c r="D158" s="24"/>
      <c r="E158" s="24"/>
      <c r="F158" s="24"/>
      <c r="G158" s="24"/>
      <c r="H158" s="24"/>
      <c r="I158" s="24"/>
      <c r="J158" s="24"/>
      <c r="K158" s="24"/>
      <c r="L158" s="24"/>
      <c r="M158" s="24"/>
      <c r="N158" s="24"/>
      <c r="O158" s="24"/>
      <c r="P158" s="24"/>
      <c r="Q158" s="24"/>
      <c r="R158" s="24"/>
      <c r="S158" s="24"/>
      <c r="T158" s="24"/>
      <c r="U158" s="24"/>
      <c r="V158" s="24"/>
      <c r="W158" s="24"/>
      <c r="X158" s="24"/>
      <c r="Y158" s="24"/>
      <c r="Z158" s="24"/>
    </row>
    <row r="159" spans="1:26" ht="15.75" customHeight="1">
      <c r="A159" s="24"/>
      <c r="B159" s="24"/>
      <c r="C159" s="24"/>
      <c r="D159" s="24"/>
      <c r="E159" s="24"/>
      <c r="F159" s="24"/>
      <c r="G159" s="24"/>
      <c r="H159" s="24"/>
      <c r="I159" s="24"/>
      <c r="J159" s="24"/>
      <c r="K159" s="24"/>
      <c r="L159" s="24"/>
      <c r="M159" s="24"/>
      <c r="N159" s="24"/>
      <c r="O159" s="24"/>
      <c r="P159" s="24"/>
      <c r="Q159" s="24"/>
      <c r="R159" s="24"/>
      <c r="S159" s="24"/>
      <c r="T159" s="24"/>
      <c r="U159" s="24"/>
      <c r="V159" s="24"/>
      <c r="W159" s="24"/>
      <c r="X159" s="24"/>
      <c r="Y159" s="24"/>
      <c r="Z159" s="24"/>
    </row>
    <row r="160" spans="1:26" ht="15.75" customHeight="1">
      <c r="A160" s="24"/>
      <c r="B160" s="24"/>
      <c r="C160" s="24"/>
      <c r="D160" s="24"/>
      <c r="E160" s="24"/>
      <c r="F160" s="24"/>
      <c r="G160" s="24"/>
      <c r="H160" s="24"/>
      <c r="I160" s="24"/>
      <c r="J160" s="24"/>
      <c r="K160" s="24"/>
      <c r="L160" s="24"/>
      <c r="M160" s="24"/>
      <c r="N160" s="24"/>
      <c r="O160" s="24"/>
      <c r="P160" s="24"/>
      <c r="Q160" s="24"/>
      <c r="R160" s="24"/>
      <c r="S160" s="24"/>
      <c r="T160" s="24"/>
      <c r="U160" s="24"/>
      <c r="V160" s="24"/>
      <c r="W160" s="24"/>
      <c r="X160" s="24"/>
      <c r="Y160" s="24"/>
      <c r="Z160" s="24"/>
    </row>
    <row r="161" spans="1:26" ht="15.75" customHeight="1">
      <c r="A161" s="24"/>
      <c r="B161" s="24"/>
      <c r="C161" s="24"/>
      <c r="D161" s="24"/>
      <c r="E161" s="24"/>
      <c r="F161" s="24"/>
      <c r="G161" s="24"/>
      <c r="H161" s="24"/>
      <c r="I161" s="24"/>
      <c r="J161" s="24"/>
      <c r="K161" s="24"/>
      <c r="L161" s="24"/>
      <c r="M161" s="24"/>
      <c r="N161" s="24"/>
      <c r="O161" s="24"/>
      <c r="P161" s="24"/>
      <c r="Q161" s="24"/>
      <c r="R161" s="24"/>
      <c r="S161" s="24"/>
      <c r="T161" s="24"/>
      <c r="U161" s="24"/>
      <c r="V161" s="24"/>
      <c r="W161" s="24"/>
      <c r="X161" s="24"/>
      <c r="Y161" s="24"/>
      <c r="Z161" s="24"/>
    </row>
    <row r="162" spans="1:26" ht="15.75" customHeight="1">
      <c r="A162" s="24"/>
      <c r="B162" s="24"/>
      <c r="C162" s="24"/>
      <c r="D162" s="24"/>
      <c r="E162" s="24"/>
      <c r="F162" s="24"/>
      <c r="G162" s="24"/>
      <c r="H162" s="24"/>
      <c r="I162" s="24"/>
      <c r="J162" s="24"/>
      <c r="K162" s="24"/>
      <c r="L162" s="24"/>
      <c r="M162" s="24"/>
      <c r="N162" s="24"/>
      <c r="O162" s="24"/>
      <c r="P162" s="24"/>
      <c r="Q162" s="24"/>
      <c r="R162" s="24"/>
      <c r="S162" s="24"/>
      <c r="T162" s="24"/>
      <c r="U162" s="24"/>
      <c r="V162" s="24"/>
      <c r="W162" s="24"/>
      <c r="X162" s="24"/>
      <c r="Y162" s="24"/>
      <c r="Z162" s="24"/>
    </row>
    <row r="163" spans="1:26" ht="15.75" customHeight="1">
      <c r="A163" s="24"/>
      <c r="B163" s="24"/>
      <c r="C163" s="24"/>
      <c r="D163" s="24"/>
      <c r="E163" s="24"/>
      <c r="F163" s="24"/>
      <c r="G163" s="24"/>
      <c r="H163" s="24"/>
      <c r="I163" s="24"/>
      <c r="J163" s="24"/>
      <c r="K163" s="24"/>
      <c r="L163" s="24"/>
      <c r="M163" s="24"/>
      <c r="N163" s="24"/>
      <c r="O163" s="24"/>
      <c r="P163" s="24"/>
      <c r="Q163" s="24"/>
      <c r="R163" s="24"/>
      <c r="S163" s="24"/>
      <c r="T163" s="24"/>
      <c r="U163" s="24"/>
      <c r="V163" s="24"/>
      <c r="W163" s="24"/>
      <c r="X163" s="24"/>
      <c r="Y163" s="24"/>
      <c r="Z163" s="24"/>
    </row>
    <row r="164" spans="1:26" ht="15.75" customHeight="1">
      <c r="A164" s="24"/>
      <c r="B164" s="24"/>
      <c r="C164" s="24"/>
      <c r="D164" s="24"/>
      <c r="E164" s="24"/>
      <c r="F164" s="24"/>
      <c r="G164" s="24"/>
      <c r="H164" s="24"/>
      <c r="I164" s="24"/>
      <c r="J164" s="24"/>
      <c r="K164" s="24"/>
      <c r="L164" s="24"/>
      <c r="M164" s="24"/>
      <c r="N164" s="24"/>
      <c r="O164" s="24"/>
      <c r="P164" s="24"/>
      <c r="Q164" s="24"/>
      <c r="R164" s="24"/>
      <c r="S164" s="24"/>
      <c r="T164" s="24"/>
      <c r="U164" s="24"/>
      <c r="V164" s="24"/>
      <c r="W164" s="24"/>
      <c r="X164" s="24"/>
      <c r="Y164" s="24"/>
      <c r="Z164" s="24"/>
    </row>
    <row r="165" spans="1:26" ht="15.75" customHeight="1">
      <c r="A165" s="24"/>
      <c r="B165" s="24"/>
      <c r="C165" s="24"/>
      <c r="D165" s="24"/>
      <c r="E165" s="24"/>
      <c r="F165" s="24"/>
      <c r="G165" s="24"/>
      <c r="H165" s="24"/>
      <c r="I165" s="24"/>
      <c r="J165" s="24"/>
      <c r="K165" s="24"/>
      <c r="L165" s="24"/>
      <c r="M165" s="24"/>
      <c r="N165" s="24"/>
      <c r="O165" s="24"/>
      <c r="P165" s="24"/>
      <c r="Q165" s="24"/>
      <c r="R165" s="24"/>
      <c r="S165" s="24"/>
      <c r="T165" s="24"/>
      <c r="U165" s="24"/>
      <c r="V165" s="24"/>
      <c r="W165" s="24"/>
      <c r="X165" s="24"/>
      <c r="Y165" s="24"/>
      <c r="Z165" s="24"/>
    </row>
    <row r="166" spans="1:26" ht="15.75" customHeight="1">
      <c r="A166" s="24"/>
      <c r="B166" s="24"/>
      <c r="C166" s="24"/>
      <c r="D166" s="24"/>
      <c r="E166" s="24"/>
      <c r="F166" s="24"/>
      <c r="G166" s="24"/>
      <c r="H166" s="24"/>
      <c r="I166" s="24"/>
      <c r="J166" s="24"/>
      <c r="K166" s="24"/>
      <c r="L166" s="24"/>
      <c r="M166" s="24"/>
      <c r="N166" s="24"/>
      <c r="O166" s="24"/>
      <c r="P166" s="24"/>
      <c r="Q166" s="24"/>
      <c r="R166" s="24"/>
      <c r="S166" s="24"/>
      <c r="T166" s="24"/>
      <c r="U166" s="24"/>
      <c r="V166" s="24"/>
      <c r="W166" s="24"/>
      <c r="X166" s="24"/>
      <c r="Y166" s="24"/>
      <c r="Z166" s="24"/>
    </row>
    <row r="167" spans="1:26" ht="15.75" customHeight="1">
      <c r="A167" s="24"/>
      <c r="B167" s="24"/>
      <c r="C167" s="24"/>
      <c r="D167" s="24"/>
      <c r="E167" s="24"/>
      <c r="F167" s="24"/>
      <c r="G167" s="24"/>
      <c r="H167" s="24"/>
      <c r="I167" s="24"/>
      <c r="J167" s="24"/>
      <c r="K167" s="24"/>
      <c r="L167" s="24"/>
      <c r="M167" s="24"/>
      <c r="N167" s="24"/>
      <c r="O167" s="24"/>
      <c r="P167" s="24"/>
      <c r="Q167" s="24"/>
      <c r="R167" s="24"/>
      <c r="S167" s="24"/>
      <c r="T167" s="24"/>
      <c r="U167" s="24"/>
      <c r="V167" s="24"/>
      <c r="W167" s="24"/>
      <c r="X167" s="24"/>
      <c r="Y167" s="24"/>
      <c r="Z167" s="24"/>
    </row>
    <row r="168" spans="1:26" ht="15.75" customHeight="1">
      <c r="A168" s="24"/>
      <c r="B168" s="24"/>
      <c r="C168" s="24"/>
      <c r="D168" s="24"/>
      <c r="E168" s="24"/>
      <c r="F168" s="24"/>
      <c r="G168" s="24"/>
      <c r="H168" s="24"/>
      <c r="I168" s="24"/>
      <c r="J168" s="24"/>
      <c r="K168" s="24"/>
      <c r="L168" s="24"/>
      <c r="M168" s="24"/>
      <c r="N168" s="24"/>
      <c r="O168" s="24"/>
      <c r="P168" s="24"/>
      <c r="Q168" s="24"/>
      <c r="R168" s="24"/>
      <c r="S168" s="24"/>
      <c r="T168" s="24"/>
      <c r="U168" s="24"/>
      <c r="V168" s="24"/>
      <c r="W168" s="24"/>
      <c r="X168" s="24"/>
      <c r="Y168" s="24"/>
      <c r="Z168" s="24"/>
    </row>
    <row r="169" spans="1:26" ht="15.75" customHeight="1">
      <c r="A169" s="24"/>
      <c r="B169" s="24"/>
      <c r="C169" s="24"/>
      <c r="D169" s="24"/>
      <c r="E169" s="24"/>
      <c r="F169" s="24"/>
      <c r="G169" s="24"/>
      <c r="H169" s="24"/>
      <c r="I169" s="24"/>
      <c r="J169" s="24"/>
      <c r="K169" s="24"/>
      <c r="L169" s="24"/>
      <c r="M169" s="24"/>
      <c r="N169" s="24"/>
      <c r="O169" s="24"/>
      <c r="P169" s="24"/>
      <c r="Q169" s="24"/>
      <c r="R169" s="24"/>
      <c r="S169" s="24"/>
      <c r="T169" s="24"/>
      <c r="U169" s="24"/>
      <c r="V169" s="24"/>
      <c r="W169" s="24"/>
      <c r="X169" s="24"/>
      <c r="Y169" s="24"/>
      <c r="Z169" s="24"/>
    </row>
    <row r="170" spans="1:26" ht="15.75" customHeight="1">
      <c r="A170" s="24"/>
      <c r="B170" s="24"/>
      <c r="C170" s="24"/>
      <c r="D170" s="24"/>
      <c r="E170" s="24"/>
      <c r="F170" s="24"/>
      <c r="G170" s="24"/>
      <c r="H170" s="24"/>
      <c r="I170" s="24"/>
      <c r="J170" s="24"/>
      <c r="K170" s="24"/>
      <c r="L170" s="24"/>
      <c r="M170" s="24"/>
      <c r="N170" s="24"/>
      <c r="O170" s="24"/>
      <c r="P170" s="24"/>
      <c r="Q170" s="24"/>
      <c r="R170" s="24"/>
      <c r="S170" s="24"/>
      <c r="T170" s="24"/>
      <c r="U170" s="24"/>
      <c r="V170" s="24"/>
      <c r="W170" s="24"/>
      <c r="X170" s="24"/>
      <c r="Y170" s="24"/>
      <c r="Z170" s="24"/>
    </row>
    <row r="171" spans="1:26" ht="15.75" customHeight="1">
      <c r="A171" s="24"/>
      <c r="B171" s="24"/>
      <c r="C171" s="24"/>
      <c r="D171" s="24"/>
      <c r="E171" s="24"/>
      <c r="F171" s="24"/>
      <c r="G171" s="24"/>
      <c r="H171" s="24"/>
      <c r="I171" s="24"/>
      <c r="J171" s="24"/>
      <c r="K171" s="24"/>
      <c r="L171" s="24"/>
      <c r="M171" s="24"/>
      <c r="N171" s="24"/>
      <c r="O171" s="24"/>
      <c r="P171" s="24"/>
      <c r="Q171" s="24"/>
      <c r="R171" s="24"/>
      <c r="S171" s="24"/>
      <c r="T171" s="24"/>
      <c r="U171" s="24"/>
      <c r="V171" s="24"/>
      <c r="W171" s="24"/>
      <c r="X171" s="24"/>
      <c r="Y171" s="24"/>
      <c r="Z171" s="24"/>
    </row>
    <row r="172" spans="1:26" ht="15.75" customHeight="1">
      <c r="A172" s="24"/>
      <c r="B172" s="24"/>
      <c r="C172" s="24"/>
      <c r="D172" s="24"/>
      <c r="E172" s="24"/>
      <c r="F172" s="24"/>
      <c r="G172" s="24"/>
      <c r="H172" s="24"/>
      <c r="I172" s="24"/>
      <c r="J172" s="24"/>
      <c r="K172" s="24"/>
      <c r="L172" s="24"/>
      <c r="M172" s="24"/>
      <c r="N172" s="24"/>
      <c r="O172" s="24"/>
      <c r="P172" s="24"/>
      <c r="Q172" s="24"/>
      <c r="R172" s="24"/>
      <c r="S172" s="24"/>
      <c r="T172" s="24"/>
      <c r="U172" s="24"/>
      <c r="V172" s="24"/>
      <c r="W172" s="24"/>
      <c r="X172" s="24"/>
      <c r="Y172" s="24"/>
      <c r="Z172" s="24"/>
    </row>
    <row r="173" spans="1:26" ht="15.75" customHeight="1">
      <c r="A173" s="24"/>
      <c r="B173" s="24"/>
      <c r="C173" s="24"/>
      <c r="D173" s="24"/>
      <c r="E173" s="24"/>
      <c r="F173" s="24"/>
      <c r="G173" s="24"/>
      <c r="H173" s="24"/>
      <c r="I173" s="24"/>
      <c r="J173" s="24"/>
      <c r="K173" s="24"/>
      <c r="L173" s="24"/>
      <c r="M173" s="24"/>
      <c r="N173" s="24"/>
      <c r="O173" s="24"/>
      <c r="P173" s="24"/>
      <c r="Q173" s="24"/>
      <c r="R173" s="24"/>
      <c r="S173" s="24"/>
      <c r="T173" s="24"/>
      <c r="U173" s="24"/>
      <c r="V173" s="24"/>
      <c r="W173" s="24"/>
      <c r="X173" s="24"/>
      <c r="Y173" s="24"/>
      <c r="Z173" s="24"/>
    </row>
    <row r="174" spans="1:26" ht="15.75" customHeight="1">
      <c r="A174" s="24"/>
      <c r="B174" s="24"/>
      <c r="C174" s="24"/>
      <c r="D174" s="24"/>
      <c r="E174" s="24"/>
      <c r="F174" s="24"/>
      <c r="G174" s="24"/>
      <c r="H174" s="24"/>
      <c r="I174" s="24"/>
      <c r="J174" s="24"/>
      <c r="K174" s="24"/>
      <c r="L174" s="24"/>
      <c r="M174" s="24"/>
      <c r="N174" s="24"/>
      <c r="O174" s="24"/>
      <c r="P174" s="24"/>
      <c r="Q174" s="24"/>
      <c r="R174" s="24"/>
      <c r="S174" s="24"/>
      <c r="T174" s="24"/>
      <c r="U174" s="24"/>
      <c r="V174" s="24"/>
      <c r="W174" s="24"/>
      <c r="X174" s="24"/>
      <c r="Y174" s="24"/>
      <c r="Z174" s="24"/>
    </row>
    <row r="175" spans="1:26" ht="15.75" customHeight="1">
      <c r="A175" s="24"/>
      <c r="B175" s="24"/>
      <c r="C175" s="24"/>
      <c r="D175" s="24"/>
      <c r="E175" s="24"/>
      <c r="F175" s="24"/>
      <c r="G175" s="24"/>
      <c r="H175" s="24"/>
      <c r="I175" s="24"/>
      <c r="J175" s="24"/>
      <c r="K175" s="24"/>
      <c r="L175" s="24"/>
      <c r="M175" s="24"/>
      <c r="N175" s="24"/>
      <c r="O175" s="24"/>
      <c r="P175" s="24"/>
      <c r="Q175" s="24"/>
      <c r="R175" s="24"/>
      <c r="S175" s="24"/>
      <c r="T175" s="24"/>
      <c r="U175" s="24"/>
      <c r="V175" s="24"/>
      <c r="W175" s="24"/>
      <c r="X175" s="24"/>
      <c r="Y175" s="24"/>
      <c r="Z175" s="24"/>
    </row>
    <row r="176" spans="1:26" ht="15.75" customHeight="1">
      <c r="A176" s="24"/>
      <c r="B176" s="24"/>
      <c r="C176" s="24"/>
      <c r="D176" s="24"/>
      <c r="E176" s="24"/>
      <c r="F176" s="24"/>
      <c r="G176" s="24"/>
      <c r="H176" s="24"/>
      <c r="I176" s="24"/>
      <c r="J176" s="24"/>
      <c r="K176" s="24"/>
      <c r="L176" s="24"/>
      <c r="M176" s="24"/>
      <c r="N176" s="24"/>
      <c r="O176" s="24"/>
      <c r="P176" s="24"/>
      <c r="Q176" s="24"/>
      <c r="R176" s="24"/>
      <c r="S176" s="24"/>
      <c r="T176" s="24"/>
      <c r="U176" s="24"/>
      <c r="V176" s="24"/>
      <c r="W176" s="24"/>
      <c r="X176" s="24"/>
      <c r="Y176" s="24"/>
      <c r="Z176" s="24"/>
    </row>
    <row r="177" spans="1:26" ht="15.75" customHeight="1">
      <c r="A177" s="24"/>
      <c r="B177" s="24"/>
      <c r="C177" s="24"/>
      <c r="D177" s="24"/>
      <c r="E177" s="24"/>
      <c r="F177" s="24"/>
      <c r="G177" s="24"/>
      <c r="H177" s="24"/>
      <c r="I177" s="24"/>
      <c r="J177" s="24"/>
      <c r="K177" s="24"/>
      <c r="L177" s="24"/>
      <c r="M177" s="24"/>
      <c r="N177" s="24"/>
      <c r="O177" s="24"/>
      <c r="P177" s="24"/>
      <c r="Q177" s="24"/>
      <c r="R177" s="24"/>
      <c r="S177" s="24"/>
      <c r="T177" s="24"/>
      <c r="U177" s="24"/>
      <c r="V177" s="24"/>
      <c r="W177" s="24"/>
      <c r="X177" s="24"/>
      <c r="Y177" s="24"/>
      <c r="Z177" s="24"/>
    </row>
    <row r="178" spans="1:26" ht="15.75" customHeight="1">
      <c r="A178" s="24"/>
      <c r="B178" s="24"/>
      <c r="C178" s="24"/>
      <c r="D178" s="24"/>
      <c r="E178" s="24"/>
      <c r="F178" s="24"/>
      <c r="G178" s="24"/>
      <c r="H178" s="24"/>
      <c r="I178" s="24"/>
      <c r="J178" s="24"/>
      <c r="K178" s="24"/>
      <c r="L178" s="24"/>
      <c r="M178" s="24"/>
      <c r="N178" s="24"/>
      <c r="O178" s="24"/>
      <c r="P178" s="24"/>
      <c r="Q178" s="24"/>
      <c r="R178" s="24"/>
      <c r="S178" s="24"/>
      <c r="T178" s="24"/>
      <c r="U178" s="24"/>
      <c r="V178" s="24"/>
      <c r="W178" s="24"/>
      <c r="X178" s="24"/>
      <c r="Y178" s="24"/>
      <c r="Z178" s="24"/>
    </row>
    <row r="179" spans="1:26" ht="15.75" customHeight="1">
      <c r="A179" s="24"/>
      <c r="B179" s="24"/>
      <c r="C179" s="24"/>
      <c r="D179" s="24"/>
      <c r="E179" s="24"/>
      <c r="F179" s="24"/>
      <c r="G179" s="24"/>
      <c r="H179" s="24"/>
      <c r="I179" s="24"/>
      <c r="J179" s="24"/>
      <c r="K179" s="24"/>
      <c r="L179" s="24"/>
      <c r="M179" s="24"/>
      <c r="N179" s="24"/>
      <c r="O179" s="24"/>
      <c r="P179" s="24"/>
      <c r="Q179" s="24"/>
      <c r="R179" s="24"/>
      <c r="S179" s="24"/>
      <c r="T179" s="24"/>
      <c r="U179" s="24"/>
      <c r="V179" s="24"/>
      <c r="W179" s="24"/>
      <c r="X179" s="24"/>
      <c r="Y179" s="24"/>
      <c r="Z179" s="24"/>
    </row>
    <row r="180" spans="1:26" ht="15.75" customHeight="1">
      <c r="A180" s="24"/>
      <c r="B180" s="24"/>
      <c r="C180" s="24"/>
      <c r="D180" s="24"/>
      <c r="E180" s="24"/>
      <c r="F180" s="24"/>
      <c r="G180" s="24"/>
      <c r="H180" s="24"/>
      <c r="I180" s="24"/>
      <c r="J180" s="24"/>
      <c r="K180" s="24"/>
      <c r="L180" s="24"/>
      <c r="M180" s="24"/>
      <c r="N180" s="24"/>
      <c r="O180" s="24"/>
      <c r="P180" s="24"/>
      <c r="Q180" s="24"/>
      <c r="R180" s="24"/>
      <c r="S180" s="24"/>
      <c r="T180" s="24"/>
      <c r="U180" s="24"/>
      <c r="V180" s="24"/>
      <c r="W180" s="24"/>
      <c r="X180" s="24"/>
      <c r="Y180" s="24"/>
      <c r="Z180" s="24"/>
    </row>
    <row r="181" spans="1:26" ht="15.75" customHeight="1">
      <c r="A181" s="24"/>
      <c r="B181" s="24"/>
      <c r="C181" s="24"/>
      <c r="D181" s="24"/>
      <c r="E181" s="24"/>
      <c r="F181" s="24"/>
      <c r="G181" s="24"/>
      <c r="H181" s="24"/>
      <c r="I181" s="24"/>
      <c r="J181" s="24"/>
      <c r="K181" s="24"/>
      <c r="L181" s="24"/>
      <c r="M181" s="24"/>
      <c r="N181" s="24"/>
      <c r="O181" s="24"/>
      <c r="P181" s="24"/>
      <c r="Q181" s="24"/>
      <c r="R181" s="24"/>
      <c r="S181" s="24"/>
      <c r="T181" s="24"/>
      <c r="U181" s="24"/>
      <c r="V181" s="24"/>
      <c r="W181" s="24"/>
      <c r="X181" s="24"/>
      <c r="Y181" s="24"/>
      <c r="Z181" s="24"/>
    </row>
    <row r="182" spans="1:26" ht="15.75" customHeight="1">
      <c r="A182" s="24"/>
      <c r="B182" s="24"/>
      <c r="C182" s="24"/>
      <c r="D182" s="24"/>
      <c r="E182" s="24"/>
      <c r="F182" s="24"/>
      <c r="G182" s="24"/>
      <c r="H182" s="24"/>
      <c r="I182" s="24"/>
      <c r="J182" s="24"/>
      <c r="K182" s="24"/>
      <c r="L182" s="24"/>
      <c r="M182" s="24"/>
      <c r="N182" s="24"/>
      <c r="O182" s="24"/>
      <c r="P182" s="24"/>
      <c r="Q182" s="24"/>
      <c r="R182" s="24"/>
      <c r="S182" s="24"/>
      <c r="T182" s="24"/>
      <c r="U182" s="24"/>
      <c r="V182" s="24"/>
      <c r="W182" s="24"/>
      <c r="X182" s="24"/>
      <c r="Y182" s="24"/>
      <c r="Z182" s="24"/>
    </row>
    <row r="183" spans="1:26" ht="15.75" customHeight="1">
      <c r="A183" s="24"/>
      <c r="B183" s="24"/>
      <c r="C183" s="24"/>
      <c r="D183" s="24"/>
      <c r="E183" s="24"/>
      <c r="F183" s="24"/>
      <c r="G183" s="24"/>
      <c r="H183" s="24"/>
      <c r="I183" s="24"/>
      <c r="J183" s="24"/>
      <c r="K183" s="24"/>
      <c r="L183" s="24"/>
      <c r="M183" s="24"/>
      <c r="N183" s="24"/>
      <c r="O183" s="24"/>
      <c r="P183" s="24"/>
      <c r="Q183" s="24"/>
      <c r="R183" s="24"/>
      <c r="S183" s="24"/>
      <c r="T183" s="24"/>
      <c r="U183" s="24"/>
      <c r="V183" s="24"/>
      <c r="W183" s="24"/>
      <c r="X183" s="24"/>
      <c r="Y183" s="24"/>
      <c r="Z183" s="24"/>
    </row>
    <row r="184" spans="1:26" ht="15.75" customHeight="1">
      <c r="A184" s="24"/>
      <c r="B184" s="24"/>
      <c r="C184" s="24"/>
      <c r="D184" s="24"/>
      <c r="E184" s="24"/>
      <c r="F184" s="24"/>
      <c r="G184" s="24"/>
      <c r="H184" s="24"/>
      <c r="I184" s="24"/>
      <c r="J184" s="24"/>
      <c r="K184" s="24"/>
      <c r="L184" s="24"/>
      <c r="M184" s="24"/>
      <c r="N184" s="24"/>
      <c r="O184" s="24"/>
      <c r="P184" s="24"/>
      <c r="Q184" s="24"/>
      <c r="R184" s="24"/>
      <c r="S184" s="24"/>
      <c r="T184" s="24"/>
      <c r="U184" s="24"/>
      <c r="V184" s="24"/>
      <c r="W184" s="24"/>
      <c r="X184" s="24"/>
      <c r="Y184" s="24"/>
      <c r="Z184" s="24"/>
    </row>
    <row r="185" spans="1:26" ht="15.75" customHeight="1">
      <c r="A185" s="24"/>
      <c r="B185" s="24"/>
      <c r="C185" s="24"/>
      <c r="D185" s="24"/>
      <c r="E185" s="24"/>
      <c r="F185" s="24"/>
      <c r="G185" s="24"/>
      <c r="H185" s="24"/>
      <c r="I185" s="24"/>
      <c r="J185" s="24"/>
      <c r="K185" s="24"/>
      <c r="L185" s="24"/>
      <c r="M185" s="24"/>
      <c r="N185" s="24"/>
      <c r="O185" s="24"/>
      <c r="P185" s="24"/>
      <c r="Q185" s="24"/>
      <c r="R185" s="24"/>
      <c r="S185" s="24"/>
      <c r="T185" s="24"/>
      <c r="U185" s="24"/>
      <c r="V185" s="24"/>
      <c r="W185" s="24"/>
      <c r="X185" s="24"/>
      <c r="Y185" s="24"/>
      <c r="Z185" s="24"/>
    </row>
    <row r="186" spans="1:26" ht="15.75" customHeight="1">
      <c r="A186" s="24"/>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row>
    <row r="187" spans="1:26" ht="15.75" customHeight="1">
      <c r="A187" s="24"/>
      <c r="B187" s="24"/>
      <c r="C187" s="24"/>
      <c r="D187" s="24"/>
      <c r="E187" s="24"/>
      <c r="F187" s="24"/>
      <c r="G187" s="24"/>
      <c r="H187" s="24"/>
      <c r="I187" s="24"/>
      <c r="J187" s="24"/>
      <c r="K187" s="24"/>
      <c r="L187" s="24"/>
      <c r="M187" s="24"/>
      <c r="N187" s="24"/>
      <c r="O187" s="24"/>
      <c r="P187" s="24"/>
      <c r="Q187" s="24"/>
      <c r="R187" s="24"/>
      <c r="S187" s="24"/>
      <c r="T187" s="24"/>
      <c r="U187" s="24"/>
      <c r="V187" s="24"/>
      <c r="W187" s="24"/>
      <c r="X187" s="24"/>
      <c r="Y187" s="24"/>
      <c r="Z187" s="24"/>
    </row>
    <row r="188" spans="1:26" ht="15.75" customHeight="1">
      <c r="A188" s="24"/>
      <c r="B188" s="24"/>
      <c r="C188" s="24"/>
      <c r="D188" s="24"/>
      <c r="E188" s="24"/>
      <c r="F188" s="24"/>
      <c r="G188" s="24"/>
      <c r="H188" s="24"/>
      <c r="I188" s="24"/>
      <c r="J188" s="24"/>
      <c r="K188" s="24"/>
      <c r="L188" s="24"/>
      <c r="M188" s="24"/>
      <c r="N188" s="24"/>
      <c r="O188" s="24"/>
      <c r="P188" s="24"/>
      <c r="Q188" s="24"/>
      <c r="R188" s="24"/>
      <c r="S188" s="24"/>
      <c r="T188" s="24"/>
      <c r="U188" s="24"/>
      <c r="V188" s="24"/>
      <c r="W188" s="24"/>
      <c r="X188" s="24"/>
      <c r="Y188" s="24"/>
      <c r="Z188" s="24"/>
    </row>
    <row r="189" spans="1:26" ht="15.75" customHeight="1">
      <c r="A189" s="24"/>
      <c r="B189" s="24"/>
      <c r="C189" s="24"/>
      <c r="D189" s="24"/>
      <c r="E189" s="24"/>
      <c r="F189" s="24"/>
      <c r="G189" s="24"/>
      <c r="H189" s="24"/>
      <c r="I189" s="24"/>
      <c r="J189" s="24"/>
      <c r="K189" s="24"/>
      <c r="L189" s="24"/>
      <c r="M189" s="24"/>
      <c r="N189" s="24"/>
      <c r="O189" s="24"/>
      <c r="P189" s="24"/>
      <c r="Q189" s="24"/>
      <c r="R189" s="24"/>
      <c r="S189" s="24"/>
      <c r="T189" s="24"/>
      <c r="U189" s="24"/>
      <c r="V189" s="24"/>
      <c r="W189" s="24"/>
      <c r="X189" s="24"/>
      <c r="Y189" s="24"/>
      <c r="Z189" s="24"/>
    </row>
    <row r="190" spans="1:26" ht="15.75" customHeight="1">
      <c r="A190" s="24"/>
      <c r="B190" s="24"/>
      <c r="C190" s="24"/>
      <c r="D190" s="24"/>
      <c r="E190" s="24"/>
      <c r="F190" s="24"/>
      <c r="G190" s="24"/>
      <c r="H190" s="24"/>
      <c r="I190" s="24"/>
      <c r="J190" s="24"/>
      <c r="K190" s="24"/>
      <c r="L190" s="24"/>
      <c r="M190" s="24"/>
      <c r="N190" s="24"/>
      <c r="O190" s="24"/>
      <c r="P190" s="24"/>
      <c r="Q190" s="24"/>
      <c r="R190" s="24"/>
      <c r="S190" s="24"/>
      <c r="T190" s="24"/>
      <c r="U190" s="24"/>
      <c r="V190" s="24"/>
      <c r="W190" s="24"/>
      <c r="X190" s="24"/>
      <c r="Y190" s="24"/>
      <c r="Z190" s="24"/>
    </row>
    <row r="191" spans="1:26" ht="15.75" customHeight="1">
      <c r="A191" s="24"/>
      <c r="B191" s="24"/>
      <c r="C191" s="24"/>
      <c r="D191" s="24"/>
      <c r="E191" s="24"/>
      <c r="F191" s="24"/>
      <c r="G191" s="24"/>
      <c r="H191" s="24"/>
      <c r="I191" s="24"/>
      <c r="J191" s="24"/>
      <c r="K191" s="24"/>
      <c r="L191" s="24"/>
      <c r="M191" s="24"/>
      <c r="N191" s="24"/>
      <c r="O191" s="24"/>
      <c r="P191" s="24"/>
      <c r="Q191" s="24"/>
      <c r="R191" s="24"/>
      <c r="S191" s="24"/>
      <c r="T191" s="24"/>
      <c r="U191" s="24"/>
      <c r="V191" s="24"/>
      <c r="W191" s="24"/>
      <c r="X191" s="24"/>
      <c r="Y191" s="24"/>
      <c r="Z191" s="24"/>
    </row>
    <row r="192" spans="1:26" ht="15.75" customHeight="1">
      <c r="A192" s="24"/>
      <c r="B192" s="24"/>
      <c r="C192" s="24"/>
      <c r="D192" s="24"/>
      <c r="E192" s="24"/>
      <c r="F192" s="24"/>
      <c r="G192" s="24"/>
      <c r="H192" s="24"/>
      <c r="I192" s="24"/>
      <c r="J192" s="24"/>
      <c r="K192" s="24"/>
      <c r="L192" s="24"/>
      <c r="M192" s="24"/>
      <c r="N192" s="24"/>
      <c r="O192" s="24"/>
      <c r="P192" s="24"/>
      <c r="Q192" s="24"/>
      <c r="R192" s="24"/>
      <c r="S192" s="24"/>
      <c r="T192" s="24"/>
      <c r="U192" s="24"/>
      <c r="V192" s="24"/>
      <c r="W192" s="24"/>
      <c r="X192" s="24"/>
      <c r="Y192" s="24"/>
      <c r="Z192" s="24"/>
    </row>
    <row r="193" spans="1:26" ht="15.75" customHeight="1">
      <c r="A193" s="24"/>
      <c r="B193" s="24"/>
      <c r="C193" s="24"/>
      <c r="D193" s="24"/>
      <c r="E193" s="24"/>
      <c r="F193" s="24"/>
      <c r="G193" s="24"/>
      <c r="H193" s="24"/>
      <c r="I193" s="24"/>
      <c r="J193" s="24"/>
      <c r="K193" s="24"/>
      <c r="L193" s="24"/>
      <c r="M193" s="24"/>
      <c r="N193" s="24"/>
      <c r="O193" s="24"/>
      <c r="P193" s="24"/>
      <c r="Q193" s="24"/>
      <c r="R193" s="24"/>
      <c r="S193" s="24"/>
      <c r="T193" s="24"/>
      <c r="U193" s="24"/>
      <c r="V193" s="24"/>
      <c r="W193" s="24"/>
      <c r="X193" s="24"/>
      <c r="Y193" s="24"/>
      <c r="Z193" s="24"/>
    </row>
    <row r="194" spans="1:26" ht="15.75" customHeight="1">
      <c r="A194" s="24"/>
      <c r="B194" s="24"/>
      <c r="C194" s="24"/>
      <c r="D194" s="24"/>
      <c r="E194" s="24"/>
      <c r="F194" s="24"/>
      <c r="G194" s="24"/>
      <c r="H194" s="24"/>
      <c r="I194" s="24"/>
      <c r="J194" s="24"/>
      <c r="K194" s="24"/>
      <c r="L194" s="24"/>
      <c r="M194" s="24"/>
      <c r="N194" s="24"/>
      <c r="O194" s="24"/>
      <c r="P194" s="24"/>
      <c r="Q194" s="24"/>
      <c r="R194" s="24"/>
      <c r="S194" s="24"/>
      <c r="T194" s="24"/>
      <c r="U194" s="24"/>
      <c r="V194" s="24"/>
      <c r="W194" s="24"/>
      <c r="X194" s="24"/>
      <c r="Y194" s="24"/>
      <c r="Z194" s="24"/>
    </row>
    <row r="195" spans="1:26" ht="15.75" customHeight="1">
      <c r="A195" s="24"/>
      <c r="B195" s="24"/>
      <c r="C195" s="24"/>
      <c r="D195" s="24"/>
      <c r="E195" s="24"/>
      <c r="F195" s="24"/>
      <c r="G195" s="24"/>
      <c r="H195" s="24"/>
      <c r="I195" s="24"/>
      <c r="J195" s="24"/>
      <c r="K195" s="24"/>
      <c r="L195" s="24"/>
      <c r="M195" s="24"/>
      <c r="N195" s="24"/>
      <c r="O195" s="24"/>
      <c r="P195" s="24"/>
      <c r="Q195" s="24"/>
      <c r="R195" s="24"/>
      <c r="S195" s="24"/>
      <c r="T195" s="24"/>
      <c r="U195" s="24"/>
      <c r="V195" s="24"/>
      <c r="W195" s="24"/>
      <c r="X195" s="24"/>
      <c r="Y195" s="24"/>
      <c r="Z195" s="24"/>
    </row>
    <row r="196" spans="1:26" ht="15.75" customHeight="1">
      <c r="A196" s="24"/>
      <c r="B196" s="24"/>
      <c r="C196" s="24"/>
      <c r="D196" s="24"/>
      <c r="E196" s="24"/>
      <c r="F196" s="24"/>
      <c r="G196" s="24"/>
      <c r="H196" s="24"/>
      <c r="I196" s="24"/>
      <c r="J196" s="24"/>
      <c r="K196" s="24"/>
      <c r="L196" s="24"/>
      <c r="M196" s="24"/>
      <c r="N196" s="24"/>
      <c r="O196" s="24"/>
      <c r="P196" s="24"/>
      <c r="Q196" s="24"/>
      <c r="R196" s="24"/>
      <c r="S196" s="24"/>
      <c r="T196" s="24"/>
      <c r="U196" s="24"/>
      <c r="V196" s="24"/>
      <c r="W196" s="24"/>
      <c r="X196" s="24"/>
      <c r="Y196" s="24"/>
      <c r="Z196" s="24"/>
    </row>
    <row r="197" spans="1:26" ht="15.75" customHeight="1">
      <c r="A197" s="24"/>
      <c r="B197" s="24"/>
      <c r="C197" s="24"/>
      <c r="D197" s="24"/>
      <c r="E197" s="24"/>
      <c r="F197" s="24"/>
      <c r="G197" s="24"/>
      <c r="H197" s="24"/>
      <c r="I197" s="24"/>
      <c r="J197" s="24"/>
      <c r="K197" s="24"/>
      <c r="L197" s="24"/>
      <c r="M197" s="24"/>
      <c r="N197" s="24"/>
      <c r="O197" s="24"/>
      <c r="P197" s="24"/>
      <c r="Q197" s="24"/>
      <c r="R197" s="24"/>
      <c r="S197" s="24"/>
      <c r="T197" s="24"/>
      <c r="U197" s="24"/>
      <c r="V197" s="24"/>
      <c r="W197" s="24"/>
      <c r="X197" s="24"/>
      <c r="Y197" s="24"/>
      <c r="Z197" s="24"/>
    </row>
    <row r="198" spans="1:26" ht="15.75" customHeight="1">
      <c r="A198" s="24"/>
      <c r="B198" s="24"/>
      <c r="C198" s="24"/>
      <c r="D198" s="24"/>
      <c r="E198" s="24"/>
      <c r="F198" s="24"/>
      <c r="G198" s="24"/>
      <c r="H198" s="24"/>
      <c r="I198" s="24"/>
      <c r="J198" s="24"/>
      <c r="K198" s="24"/>
      <c r="L198" s="24"/>
      <c r="M198" s="24"/>
      <c r="N198" s="24"/>
      <c r="O198" s="24"/>
      <c r="P198" s="24"/>
      <c r="Q198" s="24"/>
      <c r="R198" s="24"/>
      <c r="S198" s="24"/>
      <c r="T198" s="24"/>
      <c r="U198" s="24"/>
      <c r="V198" s="24"/>
      <c r="W198" s="24"/>
      <c r="X198" s="24"/>
      <c r="Y198" s="24"/>
      <c r="Z198" s="24"/>
    </row>
    <row r="199" spans="1:26" ht="15.75" customHeight="1">
      <c r="A199" s="24"/>
      <c r="B199" s="24"/>
      <c r="C199" s="24"/>
      <c r="D199" s="24"/>
      <c r="E199" s="24"/>
      <c r="F199" s="24"/>
      <c r="G199" s="24"/>
      <c r="H199" s="24"/>
      <c r="I199" s="24"/>
      <c r="J199" s="24"/>
      <c r="K199" s="24"/>
      <c r="L199" s="24"/>
      <c r="M199" s="24"/>
      <c r="N199" s="24"/>
      <c r="O199" s="24"/>
      <c r="P199" s="24"/>
      <c r="Q199" s="24"/>
      <c r="R199" s="24"/>
      <c r="S199" s="24"/>
      <c r="T199" s="24"/>
      <c r="U199" s="24"/>
      <c r="V199" s="24"/>
      <c r="W199" s="24"/>
      <c r="X199" s="24"/>
      <c r="Y199" s="24"/>
      <c r="Z199" s="24"/>
    </row>
    <row r="200" spans="1:26" ht="15.75" customHeight="1">
      <c r="A200" s="24"/>
      <c r="B200" s="24"/>
      <c r="C200" s="24"/>
      <c r="D200" s="24"/>
      <c r="E200" s="24"/>
      <c r="F200" s="24"/>
      <c r="G200" s="24"/>
      <c r="H200" s="24"/>
      <c r="I200" s="24"/>
      <c r="J200" s="24"/>
      <c r="K200" s="24"/>
      <c r="L200" s="24"/>
      <c r="M200" s="24"/>
      <c r="N200" s="24"/>
      <c r="O200" s="24"/>
      <c r="P200" s="24"/>
      <c r="Q200" s="24"/>
      <c r="R200" s="24"/>
      <c r="S200" s="24"/>
      <c r="T200" s="24"/>
      <c r="U200" s="24"/>
      <c r="V200" s="24"/>
      <c r="W200" s="24"/>
      <c r="X200" s="24"/>
      <c r="Y200" s="24"/>
      <c r="Z200" s="24"/>
    </row>
    <row r="201" spans="1:26" ht="15.75" customHeight="1">
      <c r="A201" s="24"/>
      <c r="B201" s="24"/>
      <c r="C201" s="24"/>
      <c r="D201" s="24"/>
      <c r="E201" s="24"/>
      <c r="F201" s="24"/>
      <c r="G201" s="24"/>
      <c r="H201" s="24"/>
      <c r="I201" s="24"/>
      <c r="J201" s="24"/>
      <c r="K201" s="24"/>
      <c r="L201" s="24"/>
      <c r="M201" s="24"/>
      <c r="N201" s="24"/>
      <c r="O201" s="24"/>
      <c r="P201" s="24"/>
      <c r="Q201" s="24"/>
      <c r="R201" s="24"/>
      <c r="S201" s="24"/>
      <c r="T201" s="24"/>
      <c r="U201" s="24"/>
      <c r="V201" s="24"/>
      <c r="W201" s="24"/>
      <c r="X201" s="24"/>
      <c r="Y201" s="24"/>
      <c r="Z201" s="24"/>
    </row>
    <row r="202" spans="1:26" ht="15.75" customHeight="1">
      <c r="A202" s="24"/>
      <c r="B202" s="24"/>
      <c r="C202" s="24"/>
      <c r="D202" s="24"/>
      <c r="E202" s="24"/>
      <c r="F202" s="24"/>
      <c r="G202" s="24"/>
      <c r="H202" s="24"/>
      <c r="I202" s="24"/>
      <c r="J202" s="24"/>
      <c r="K202" s="24"/>
      <c r="L202" s="24"/>
      <c r="M202" s="24"/>
      <c r="N202" s="24"/>
      <c r="O202" s="24"/>
      <c r="P202" s="24"/>
      <c r="Q202" s="24"/>
      <c r="R202" s="24"/>
      <c r="S202" s="24"/>
      <c r="T202" s="24"/>
      <c r="U202" s="24"/>
      <c r="V202" s="24"/>
      <c r="W202" s="24"/>
      <c r="X202" s="24"/>
      <c r="Y202" s="24"/>
      <c r="Z202" s="24"/>
    </row>
    <row r="203" spans="1:26" ht="15.75" customHeight="1">
      <c r="A203" s="24"/>
      <c r="B203" s="24"/>
      <c r="C203" s="24"/>
      <c r="D203" s="24"/>
      <c r="E203" s="24"/>
      <c r="F203" s="24"/>
      <c r="G203" s="24"/>
      <c r="H203" s="24"/>
      <c r="I203" s="24"/>
      <c r="J203" s="24"/>
      <c r="K203" s="24"/>
      <c r="L203" s="24"/>
      <c r="M203" s="24"/>
      <c r="N203" s="24"/>
      <c r="O203" s="24"/>
      <c r="P203" s="24"/>
      <c r="Q203" s="24"/>
      <c r="R203" s="24"/>
      <c r="S203" s="24"/>
      <c r="T203" s="24"/>
      <c r="U203" s="24"/>
      <c r="V203" s="24"/>
      <c r="W203" s="24"/>
      <c r="X203" s="24"/>
      <c r="Y203" s="24"/>
      <c r="Z203" s="24"/>
    </row>
    <row r="204" spans="1:26" ht="15.75" customHeight="1">
      <c r="A204" s="24"/>
      <c r="B204" s="24"/>
      <c r="C204" s="24"/>
      <c r="D204" s="24"/>
      <c r="E204" s="24"/>
      <c r="F204" s="24"/>
      <c r="G204" s="24"/>
      <c r="H204" s="24"/>
      <c r="I204" s="24"/>
      <c r="J204" s="24"/>
      <c r="K204" s="24"/>
      <c r="L204" s="24"/>
      <c r="M204" s="24"/>
      <c r="N204" s="24"/>
      <c r="O204" s="24"/>
      <c r="P204" s="24"/>
      <c r="Q204" s="24"/>
      <c r="R204" s="24"/>
      <c r="S204" s="24"/>
      <c r="T204" s="24"/>
      <c r="U204" s="24"/>
      <c r="V204" s="24"/>
      <c r="W204" s="24"/>
      <c r="X204" s="24"/>
      <c r="Y204" s="24"/>
      <c r="Z204" s="24"/>
    </row>
    <row r="205" spans="1:26" ht="15.75" customHeight="1">
      <c r="A205" s="24"/>
      <c r="B205" s="24"/>
      <c r="C205" s="24"/>
      <c r="D205" s="24"/>
      <c r="E205" s="24"/>
      <c r="F205" s="24"/>
      <c r="G205" s="24"/>
      <c r="H205" s="24"/>
      <c r="I205" s="24"/>
      <c r="J205" s="24"/>
      <c r="K205" s="24"/>
      <c r="L205" s="24"/>
      <c r="M205" s="24"/>
      <c r="N205" s="24"/>
      <c r="O205" s="24"/>
      <c r="P205" s="24"/>
      <c r="Q205" s="24"/>
      <c r="R205" s="24"/>
      <c r="S205" s="24"/>
      <c r="T205" s="24"/>
      <c r="U205" s="24"/>
      <c r="V205" s="24"/>
      <c r="W205" s="24"/>
      <c r="X205" s="24"/>
      <c r="Y205" s="24"/>
      <c r="Z205" s="24"/>
    </row>
    <row r="206" spans="1:26" ht="15.75" customHeight="1">
      <c r="A206" s="24"/>
      <c r="B206" s="24"/>
      <c r="C206" s="24"/>
      <c r="D206" s="24"/>
      <c r="E206" s="24"/>
      <c r="F206" s="24"/>
      <c r="G206" s="24"/>
      <c r="H206" s="24"/>
      <c r="I206" s="24"/>
      <c r="J206" s="24"/>
      <c r="K206" s="24"/>
      <c r="L206" s="24"/>
      <c r="M206" s="24"/>
      <c r="N206" s="24"/>
      <c r="O206" s="24"/>
      <c r="P206" s="24"/>
      <c r="Q206" s="24"/>
      <c r="R206" s="24"/>
      <c r="S206" s="24"/>
      <c r="T206" s="24"/>
      <c r="U206" s="24"/>
      <c r="V206" s="24"/>
      <c r="W206" s="24"/>
      <c r="X206" s="24"/>
      <c r="Y206" s="24"/>
      <c r="Z206" s="24"/>
    </row>
    <row r="207" spans="1:26" ht="15.75" customHeight="1">
      <c r="A207" s="24"/>
      <c r="B207" s="24"/>
      <c r="C207" s="24"/>
      <c r="D207" s="24"/>
      <c r="E207" s="24"/>
      <c r="F207" s="24"/>
      <c r="G207" s="24"/>
      <c r="H207" s="24"/>
      <c r="I207" s="24"/>
      <c r="J207" s="24"/>
      <c r="K207" s="24"/>
      <c r="L207" s="24"/>
      <c r="M207" s="24"/>
      <c r="N207" s="24"/>
      <c r="O207" s="24"/>
      <c r="P207" s="24"/>
      <c r="Q207" s="24"/>
      <c r="R207" s="24"/>
      <c r="S207" s="24"/>
      <c r="T207" s="24"/>
      <c r="U207" s="24"/>
      <c r="V207" s="24"/>
      <c r="W207" s="24"/>
      <c r="X207" s="24"/>
      <c r="Y207" s="24"/>
      <c r="Z207" s="24"/>
    </row>
    <row r="208" spans="1:26" ht="15.75" customHeight="1">
      <c r="A208" s="24"/>
      <c r="B208" s="24"/>
      <c r="C208" s="24"/>
      <c r="D208" s="24"/>
      <c r="E208" s="24"/>
      <c r="F208" s="24"/>
      <c r="G208" s="24"/>
      <c r="H208" s="24"/>
      <c r="I208" s="24"/>
      <c r="J208" s="24"/>
      <c r="K208" s="24"/>
      <c r="L208" s="24"/>
      <c r="M208" s="24"/>
      <c r="N208" s="24"/>
      <c r="O208" s="24"/>
      <c r="P208" s="24"/>
      <c r="Q208" s="24"/>
      <c r="R208" s="24"/>
      <c r="S208" s="24"/>
      <c r="T208" s="24"/>
      <c r="U208" s="24"/>
      <c r="V208" s="24"/>
      <c r="W208" s="24"/>
      <c r="X208" s="24"/>
      <c r="Y208" s="24"/>
      <c r="Z208" s="24"/>
    </row>
    <row r="209" spans="1:26" ht="15.75" customHeight="1">
      <c r="A209" s="24"/>
      <c r="B209" s="24"/>
      <c r="C209" s="24"/>
      <c r="D209" s="24"/>
      <c r="E209" s="24"/>
      <c r="F209" s="24"/>
      <c r="G209" s="24"/>
      <c r="H209" s="24"/>
      <c r="I209" s="24"/>
      <c r="J209" s="24"/>
      <c r="K209" s="24"/>
      <c r="L209" s="24"/>
      <c r="M209" s="24"/>
      <c r="N209" s="24"/>
      <c r="O209" s="24"/>
      <c r="P209" s="24"/>
      <c r="Q209" s="24"/>
      <c r="R209" s="24"/>
      <c r="S209" s="24"/>
      <c r="T209" s="24"/>
      <c r="U209" s="24"/>
      <c r="V209" s="24"/>
      <c r="W209" s="24"/>
      <c r="X209" s="24"/>
      <c r="Y209" s="24"/>
      <c r="Z209" s="24"/>
    </row>
    <row r="210" spans="1:26" ht="15.75" customHeight="1">
      <c r="A210" s="24"/>
      <c r="B210" s="24"/>
      <c r="C210" s="24"/>
      <c r="D210" s="24"/>
      <c r="E210" s="24"/>
      <c r="F210" s="24"/>
      <c r="G210" s="24"/>
      <c r="H210" s="24"/>
      <c r="I210" s="24"/>
      <c r="J210" s="24"/>
      <c r="K210" s="24"/>
      <c r="L210" s="24"/>
      <c r="M210" s="24"/>
      <c r="N210" s="24"/>
      <c r="O210" s="24"/>
      <c r="P210" s="24"/>
      <c r="Q210" s="24"/>
      <c r="R210" s="24"/>
      <c r="S210" s="24"/>
      <c r="T210" s="24"/>
      <c r="U210" s="24"/>
      <c r="V210" s="24"/>
      <c r="W210" s="24"/>
      <c r="X210" s="24"/>
      <c r="Y210" s="24"/>
      <c r="Z210" s="24"/>
    </row>
    <row r="211" spans="1:26" ht="15.75" customHeight="1">
      <c r="A211" s="24"/>
      <c r="B211" s="24"/>
      <c r="C211" s="24"/>
      <c r="D211" s="24"/>
      <c r="E211" s="24"/>
      <c r="F211" s="24"/>
      <c r="G211" s="24"/>
      <c r="H211" s="24"/>
      <c r="I211" s="24"/>
      <c r="J211" s="24"/>
      <c r="K211" s="24"/>
      <c r="L211" s="24"/>
      <c r="M211" s="24"/>
      <c r="N211" s="24"/>
      <c r="O211" s="24"/>
      <c r="P211" s="24"/>
      <c r="Q211" s="24"/>
      <c r="R211" s="24"/>
      <c r="S211" s="24"/>
      <c r="T211" s="24"/>
      <c r="U211" s="24"/>
      <c r="V211" s="24"/>
      <c r="W211" s="24"/>
      <c r="X211" s="24"/>
      <c r="Y211" s="24"/>
      <c r="Z211" s="24"/>
    </row>
    <row r="212" spans="1:26" ht="15.75" customHeight="1">
      <c r="A212" s="24"/>
      <c r="B212" s="24"/>
      <c r="C212" s="24"/>
      <c r="D212" s="24"/>
      <c r="E212" s="24"/>
      <c r="F212" s="24"/>
      <c r="G212" s="24"/>
      <c r="H212" s="24"/>
      <c r="I212" s="24"/>
      <c r="J212" s="24"/>
      <c r="K212" s="24"/>
      <c r="L212" s="24"/>
      <c r="M212" s="24"/>
      <c r="N212" s="24"/>
      <c r="O212" s="24"/>
      <c r="P212" s="24"/>
      <c r="Q212" s="24"/>
      <c r="R212" s="24"/>
      <c r="S212" s="24"/>
      <c r="T212" s="24"/>
      <c r="U212" s="24"/>
      <c r="V212" s="24"/>
      <c r="W212" s="24"/>
      <c r="X212" s="24"/>
      <c r="Y212" s="24"/>
      <c r="Z212" s="24"/>
    </row>
    <row r="213" spans="1:26" ht="15.75" customHeight="1">
      <c r="A213" s="24"/>
      <c r="B213" s="24"/>
      <c r="C213" s="24"/>
      <c r="D213" s="24"/>
      <c r="E213" s="24"/>
      <c r="F213" s="24"/>
      <c r="G213" s="24"/>
      <c r="H213" s="24"/>
      <c r="I213" s="24"/>
      <c r="J213" s="24"/>
      <c r="K213" s="24"/>
      <c r="L213" s="24"/>
      <c r="M213" s="24"/>
      <c r="N213" s="24"/>
      <c r="O213" s="24"/>
      <c r="P213" s="24"/>
      <c r="Q213" s="24"/>
      <c r="R213" s="24"/>
      <c r="S213" s="24"/>
      <c r="T213" s="24"/>
      <c r="U213" s="24"/>
      <c r="V213" s="24"/>
      <c r="W213" s="24"/>
      <c r="X213" s="24"/>
      <c r="Y213" s="24"/>
      <c r="Z213" s="24"/>
    </row>
    <row r="214" spans="1:26" ht="15.75" customHeight="1">
      <c r="A214" s="24"/>
      <c r="B214" s="24"/>
      <c r="C214" s="24"/>
      <c r="D214" s="24"/>
      <c r="E214" s="24"/>
      <c r="F214" s="24"/>
      <c r="G214" s="24"/>
      <c r="H214" s="24"/>
      <c r="I214" s="24"/>
      <c r="J214" s="24"/>
      <c r="K214" s="24"/>
      <c r="L214" s="24"/>
      <c r="M214" s="24"/>
      <c r="N214" s="24"/>
      <c r="O214" s="24"/>
      <c r="P214" s="24"/>
      <c r="Q214" s="24"/>
      <c r="R214" s="24"/>
      <c r="S214" s="24"/>
      <c r="T214" s="24"/>
      <c r="U214" s="24"/>
      <c r="V214" s="24"/>
      <c r="W214" s="24"/>
      <c r="X214" s="24"/>
      <c r="Y214" s="24"/>
      <c r="Z214" s="24"/>
    </row>
    <row r="215" spans="1:26" ht="15.75" customHeight="1">
      <c r="A215" s="24"/>
      <c r="B215" s="24"/>
      <c r="C215" s="24"/>
      <c r="D215" s="24"/>
      <c r="E215" s="24"/>
      <c r="F215" s="24"/>
      <c r="G215" s="24"/>
      <c r="H215" s="24"/>
      <c r="I215" s="24"/>
      <c r="J215" s="24"/>
      <c r="K215" s="24"/>
      <c r="L215" s="24"/>
      <c r="M215" s="24"/>
      <c r="N215" s="24"/>
      <c r="O215" s="24"/>
      <c r="P215" s="24"/>
      <c r="Q215" s="24"/>
      <c r="R215" s="24"/>
      <c r="S215" s="24"/>
      <c r="T215" s="24"/>
      <c r="U215" s="24"/>
      <c r="V215" s="24"/>
      <c r="W215" s="24"/>
      <c r="X215" s="24"/>
      <c r="Y215" s="24"/>
      <c r="Z215" s="24"/>
    </row>
    <row r="216" spans="1:26" ht="15.75" customHeight="1">
      <c r="A216" s="24"/>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4"/>
    </row>
    <row r="217" spans="1:26" ht="15.75" customHeight="1">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4"/>
    </row>
    <row r="218" spans="1:26" ht="15.75" customHeight="1">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4"/>
    </row>
    <row r="219" spans="1:26" ht="15.75" customHeight="1">
      <c r="A219" s="24"/>
      <c r="B219" s="24"/>
      <c r="C219" s="24"/>
      <c r="D219" s="24"/>
      <c r="E219" s="24"/>
      <c r="F219" s="24"/>
      <c r="G219" s="24"/>
      <c r="H219" s="24"/>
      <c r="I219" s="24"/>
      <c r="J219" s="24"/>
      <c r="K219" s="24"/>
      <c r="L219" s="24"/>
      <c r="M219" s="24"/>
      <c r="N219" s="24"/>
      <c r="O219" s="24"/>
      <c r="P219" s="24"/>
      <c r="Q219" s="24"/>
      <c r="R219" s="24"/>
      <c r="S219" s="24"/>
      <c r="T219" s="24"/>
      <c r="U219" s="24"/>
      <c r="V219" s="24"/>
      <c r="W219" s="24"/>
      <c r="X219" s="24"/>
      <c r="Y219" s="24"/>
      <c r="Z219" s="24"/>
    </row>
    <row r="220" spans="1:26" ht="15.75" customHeight="1">
      <c r="A220" s="24"/>
      <c r="B220" s="24"/>
      <c r="C220" s="24"/>
      <c r="D220" s="24"/>
      <c r="E220" s="24"/>
      <c r="F220" s="24"/>
      <c r="G220" s="24"/>
      <c r="H220" s="24"/>
      <c r="I220" s="24"/>
      <c r="J220" s="24"/>
      <c r="K220" s="24"/>
      <c r="L220" s="24"/>
      <c r="M220" s="24"/>
      <c r="N220" s="24"/>
      <c r="O220" s="24"/>
      <c r="P220" s="24"/>
      <c r="Q220" s="24"/>
      <c r="R220" s="24"/>
      <c r="S220" s="24"/>
      <c r="T220" s="24"/>
      <c r="U220" s="24"/>
      <c r="V220" s="24"/>
      <c r="W220" s="24"/>
      <c r="X220" s="24"/>
      <c r="Y220" s="24"/>
      <c r="Z220" s="24"/>
    </row>
    <row r="221" spans="1:26" ht="15.75" customHeight="1">
      <c r="A221" s="24"/>
      <c r="B221" s="24"/>
      <c r="C221" s="24"/>
      <c r="D221" s="24"/>
      <c r="E221" s="24"/>
      <c r="F221" s="24"/>
      <c r="G221" s="24"/>
      <c r="H221" s="24"/>
      <c r="I221" s="24"/>
      <c r="J221" s="24"/>
      <c r="K221" s="24"/>
      <c r="L221" s="24"/>
      <c r="M221" s="24"/>
      <c r="N221" s="24"/>
      <c r="O221" s="24"/>
      <c r="P221" s="24"/>
      <c r="Q221" s="24"/>
      <c r="R221" s="24"/>
      <c r="S221" s="24"/>
      <c r="T221" s="24"/>
      <c r="U221" s="24"/>
      <c r="V221" s="24"/>
      <c r="W221" s="24"/>
      <c r="X221" s="24"/>
      <c r="Y221" s="24"/>
      <c r="Z221" s="24"/>
    </row>
    <row r="222" spans="1:26" ht="15.75" customHeight="1">
      <c r="A222" s="24"/>
      <c r="B222" s="24"/>
      <c r="C222" s="24"/>
      <c r="D222" s="24"/>
      <c r="E222" s="24"/>
      <c r="F222" s="24"/>
      <c r="G222" s="24"/>
      <c r="H222" s="24"/>
      <c r="I222" s="24"/>
      <c r="J222" s="24"/>
      <c r="K222" s="24"/>
      <c r="L222" s="24"/>
      <c r="M222" s="24"/>
      <c r="N222" s="24"/>
      <c r="O222" s="24"/>
      <c r="P222" s="24"/>
      <c r="Q222" s="24"/>
      <c r="R222" s="24"/>
      <c r="S222" s="24"/>
      <c r="T222" s="24"/>
      <c r="U222" s="24"/>
      <c r="V222" s="24"/>
      <c r="W222" s="24"/>
      <c r="X222" s="24"/>
      <c r="Y222" s="24"/>
      <c r="Z222" s="24"/>
    </row>
    <row r="223" spans="1:26" ht="15.75" customHeight="1">
      <c r="A223" s="24"/>
      <c r="B223" s="24"/>
      <c r="C223" s="24"/>
      <c r="D223" s="24"/>
      <c r="E223" s="24"/>
      <c r="F223" s="24"/>
      <c r="G223" s="24"/>
      <c r="H223" s="24"/>
      <c r="I223" s="24"/>
      <c r="J223" s="24"/>
      <c r="K223" s="24"/>
      <c r="L223" s="24"/>
      <c r="M223" s="24"/>
      <c r="N223" s="24"/>
      <c r="O223" s="24"/>
      <c r="P223" s="24"/>
      <c r="Q223" s="24"/>
      <c r="R223" s="24"/>
      <c r="S223" s="24"/>
      <c r="T223" s="24"/>
      <c r="U223" s="24"/>
      <c r="V223" s="24"/>
      <c r="W223" s="24"/>
      <c r="X223" s="24"/>
      <c r="Y223" s="24"/>
      <c r="Z223" s="24"/>
    </row>
    <row r="224" spans="1:26" ht="15.75" customHeight="1">
      <c r="A224" s="24"/>
      <c r="B224" s="24"/>
      <c r="C224" s="24"/>
      <c r="D224" s="24"/>
      <c r="E224" s="24"/>
      <c r="F224" s="24"/>
      <c r="G224" s="24"/>
      <c r="H224" s="24"/>
      <c r="I224" s="24"/>
      <c r="J224" s="24"/>
      <c r="K224" s="24"/>
      <c r="L224" s="24"/>
      <c r="M224" s="24"/>
      <c r="N224" s="24"/>
      <c r="O224" s="24"/>
      <c r="P224" s="24"/>
      <c r="Q224" s="24"/>
      <c r="R224" s="24"/>
      <c r="S224" s="24"/>
      <c r="T224" s="24"/>
      <c r="U224" s="24"/>
      <c r="V224" s="24"/>
      <c r="W224" s="24"/>
      <c r="X224" s="24"/>
      <c r="Y224" s="24"/>
      <c r="Z224" s="24"/>
    </row>
    <row r="225" spans="1:26" ht="15.75" customHeight="1">
      <c r="A225" s="24"/>
      <c r="B225" s="24"/>
      <c r="C225" s="24"/>
      <c r="D225" s="24"/>
      <c r="E225" s="24"/>
      <c r="F225" s="24"/>
      <c r="G225" s="24"/>
      <c r="H225" s="24"/>
      <c r="I225" s="24"/>
      <c r="J225" s="24"/>
      <c r="K225" s="24"/>
      <c r="L225" s="24"/>
      <c r="M225" s="24"/>
      <c r="N225" s="24"/>
      <c r="O225" s="24"/>
      <c r="P225" s="24"/>
      <c r="Q225" s="24"/>
      <c r="R225" s="24"/>
      <c r="S225" s="24"/>
      <c r="T225" s="24"/>
      <c r="U225" s="24"/>
      <c r="V225" s="24"/>
      <c r="W225" s="24"/>
      <c r="X225" s="24"/>
      <c r="Y225" s="24"/>
      <c r="Z225" s="24"/>
    </row>
    <row r="226" spans="1:26" ht="15.75" customHeight="1">
      <c r="A226" s="24"/>
      <c r="B226" s="24"/>
      <c r="C226" s="24"/>
      <c r="D226" s="24"/>
      <c r="E226" s="24"/>
      <c r="F226" s="24"/>
      <c r="G226" s="24"/>
      <c r="H226" s="24"/>
      <c r="I226" s="24"/>
      <c r="J226" s="24"/>
      <c r="K226" s="24"/>
      <c r="L226" s="24"/>
      <c r="M226" s="24"/>
      <c r="N226" s="24"/>
      <c r="O226" s="24"/>
      <c r="P226" s="24"/>
      <c r="Q226" s="24"/>
      <c r="R226" s="24"/>
      <c r="S226" s="24"/>
      <c r="T226" s="24"/>
      <c r="U226" s="24"/>
      <c r="V226" s="24"/>
      <c r="W226" s="24"/>
      <c r="X226" s="24"/>
      <c r="Y226" s="24"/>
      <c r="Z226" s="24"/>
    </row>
    <row r="227" spans="1:26" ht="15.75" customHeight="1">
      <c r="A227" s="24"/>
      <c r="B227" s="24"/>
      <c r="C227" s="24"/>
      <c r="D227" s="24"/>
      <c r="E227" s="24"/>
      <c r="F227" s="24"/>
      <c r="G227" s="24"/>
      <c r="H227" s="24"/>
      <c r="I227" s="24"/>
      <c r="J227" s="24"/>
      <c r="K227" s="24"/>
      <c r="L227" s="24"/>
      <c r="M227" s="24"/>
      <c r="N227" s="24"/>
      <c r="O227" s="24"/>
      <c r="P227" s="24"/>
      <c r="Q227" s="24"/>
      <c r="R227" s="24"/>
      <c r="S227" s="24"/>
      <c r="T227" s="24"/>
      <c r="U227" s="24"/>
      <c r="V227" s="24"/>
      <c r="W227" s="24"/>
      <c r="X227" s="24"/>
      <c r="Y227" s="24"/>
      <c r="Z227" s="24"/>
    </row>
    <row r="228" spans="1:26" ht="15.75" customHeight="1">
      <c r="A228" s="24"/>
      <c r="B228" s="24"/>
      <c r="C228" s="24"/>
      <c r="D228" s="24"/>
      <c r="E228" s="24"/>
      <c r="F228" s="24"/>
      <c r="G228" s="24"/>
      <c r="H228" s="24"/>
      <c r="I228" s="24"/>
      <c r="J228" s="24"/>
      <c r="K228" s="24"/>
      <c r="L228" s="24"/>
      <c r="M228" s="24"/>
      <c r="N228" s="24"/>
      <c r="O228" s="24"/>
      <c r="P228" s="24"/>
      <c r="Q228" s="24"/>
      <c r="R228" s="24"/>
      <c r="S228" s="24"/>
      <c r="T228" s="24"/>
      <c r="U228" s="24"/>
      <c r="V228" s="24"/>
      <c r="W228" s="24"/>
      <c r="X228" s="24"/>
      <c r="Y228" s="24"/>
      <c r="Z228" s="24"/>
    </row>
    <row r="229" spans="1:26" ht="15.75" customHeight="1">
      <c r="A229" s="24"/>
      <c r="B229" s="24"/>
      <c r="C229" s="24"/>
      <c r="D229" s="24"/>
      <c r="E229" s="24"/>
      <c r="F229" s="24"/>
      <c r="G229" s="24"/>
      <c r="H229" s="24"/>
      <c r="I229" s="24"/>
      <c r="J229" s="24"/>
      <c r="K229" s="24"/>
      <c r="L229" s="24"/>
      <c r="M229" s="24"/>
      <c r="N229" s="24"/>
      <c r="O229" s="24"/>
      <c r="P229" s="24"/>
      <c r="Q229" s="24"/>
      <c r="R229" s="24"/>
      <c r="S229" s="24"/>
      <c r="T229" s="24"/>
      <c r="U229" s="24"/>
      <c r="V229" s="24"/>
      <c r="W229" s="24"/>
      <c r="X229" s="24"/>
      <c r="Y229" s="24"/>
      <c r="Z229" s="24"/>
    </row>
    <row r="230" spans="1:26" ht="15.75" customHeight="1">
      <c r="A230" s="24"/>
      <c r="B230" s="24"/>
      <c r="C230" s="24"/>
      <c r="D230" s="24"/>
      <c r="E230" s="24"/>
      <c r="F230" s="24"/>
      <c r="G230" s="24"/>
      <c r="H230" s="24"/>
      <c r="I230" s="24"/>
      <c r="J230" s="24"/>
      <c r="K230" s="24"/>
      <c r="L230" s="24"/>
      <c r="M230" s="24"/>
      <c r="N230" s="24"/>
      <c r="O230" s="24"/>
      <c r="P230" s="24"/>
      <c r="Q230" s="24"/>
      <c r="R230" s="24"/>
      <c r="S230" s="24"/>
      <c r="T230" s="24"/>
      <c r="U230" s="24"/>
      <c r="V230" s="24"/>
      <c r="W230" s="24"/>
      <c r="X230" s="24"/>
      <c r="Y230" s="24"/>
      <c r="Z230" s="24"/>
    </row>
    <row r="231" spans="1:26" ht="15.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row>
    <row r="232" spans="1:26" ht="15.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row>
    <row r="233" spans="1:26" ht="15.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row>
    <row r="234" spans="1:26" ht="15.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row>
    <row r="235" spans="1:26" ht="15.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row>
    <row r="236" spans="1:26" ht="15.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row>
    <row r="237" spans="1:26" ht="15.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row>
    <row r="238" spans="1:26" ht="15.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row>
    <row r="239" spans="1:26" ht="15.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row>
    <row r="240" spans="1:26" ht="15.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row>
    <row r="241" spans="1:26" ht="15.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row>
    <row r="242" spans="1:26" ht="15.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row>
    <row r="243" spans="1:26" ht="15.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row>
    <row r="244" spans="1:26" ht="15.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row>
    <row r="245" spans="1:26" ht="15.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row>
    <row r="246" spans="1:26" ht="15.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row>
    <row r="247" spans="1:26" ht="15.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row>
    <row r="248" spans="1:26" ht="15.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row>
    <row r="249" spans="1:26" ht="15.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row>
    <row r="250" spans="1:26" ht="15.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row>
    <row r="251" spans="1:26" ht="15.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row>
    <row r="252" spans="1:26" ht="15.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row>
    <row r="253" spans="1:26" ht="15.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row>
    <row r="254" spans="1:26" ht="15.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row>
    <row r="255" spans="1:26" ht="15.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row>
    <row r="256" spans="1:26" ht="15.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row>
    <row r="257" spans="1:26" ht="15.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row>
    <row r="258" spans="1:26" ht="15.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row>
    <row r="259" spans="1:26" ht="15.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row>
    <row r="260" spans="1:26" ht="15.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row>
    <row r="261" spans="1:26" ht="15.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row>
    <row r="262" spans="1:26" ht="15.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row>
    <row r="263" spans="1:26" ht="15.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row>
    <row r="264" spans="1:26" ht="15.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row>
    <row r="265" spans="1:26" ht="15.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row>
    <row r="266" spans="1:26" ht="15.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row>
    <row r="267" spans="1:26" ht="15.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row>
    <row r="268" spans="1:26" ht="15.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row>
    <row r="269" spans="1:26" ht="15.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row>
    <row r="270" spans="1:26" ht="15.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row>
    <row r="271" spans="1:26" ht="15.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row>
    <row r="272" spans="1:26" ht="15.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row>
    <row r="273" spans="1:26" ht="15.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row>
    <row r="274" spans="1:26" ht="15.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row>
    <row r="275" spans="1:26" ht="15.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row>
    <row r="276" spans="1:26" ht="15.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row>
    <row r="277" spans="1:26" ht="15.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row>
    <row r="278" spans="1:26" ht="15.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row>
    <row r="279" spans="1:26" ht="15.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row>
    <row r="280" spans="1:26" ht="15.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row>
    <row r="281" spans="1:26" ht="15.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row>
    <row r="282" spans="1:26" ht="15.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row>
    <row r="283" spans="1:26" ht="15.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row>
    <row r="284" spans="1:26" ht="15.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row>
    <row r="285" spans="1:26" ht="15.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row>
    <row r="286" spans="1:26" ht="15.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row>
    <row r="287" spans="1:26" ht="15.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row>
    <row r="288" spans="1:26" ht="15.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row>
    <row r="289" spans="1:26" ht="15.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row>
    <row r="290" spans="1:26" ht="15.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row>
    <row r="291" spans="1:26" ht="15.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row>
    <row r="292" spans="1:26" ht="15.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row>
    <row r="293" spans="1:26" ht="15.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row>
    <row r="294" spans="1:26" ht="15.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row>
    <row r="295" spans="1:26" ht="15.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row>
    <row r="296" spans="1:26" ht="15.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row>
    <row r="297" spans="1:26" ht="15.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row>
    <row r="298" spans="1:26" ht="15.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row>
    <row r="299" spans="1:26" ht="15.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row>
    <row r="300" spans="1:26" ht="15.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row>
    <row r="301" spans="1:26" ht="15.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row>
    <row r="302" spans="1:26" ht="15.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row>
    <row r="303" spans="1:26" ht="15.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row>
    <row r="304" spans="1:26" ht="15.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row>
    <row r="305" spans="1:26" ht="15.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row>
    <row r="306" spans="1:26" ht="15.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row>
    <row r="307" spans="1:26" ht="15.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row>
    <row r="308" spans="1:26" ht="15.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row>
    <row r="309" spans="1:26" ht="15.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row>
    <row r="310" spans="1:26" ht="15.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row>
    <row r="311" spans="1:26" ht="15.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row>
    <row r="312" spans="1:26" ht="15.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row>
    <row r="313" spans="1:26" ht="15.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row>
    <row r="314" spans="1:26" ht="15.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row>
    <row r="315" spans="1:26" ht="15.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row>
    <row r="316" spans="1:26" ht="15.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row>
    <row r="317" spans="1:26" ht="15.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row>
    <row r="318" spans="1:26" ht="15.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row>
    <row r="319" spans="1:26" ht="15.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row>
    <row r="320" spans="1:26" ht="15.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row>
    <row r="321" spans="1:26" ht="15.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row>
    <row r="322" spans="1:26" ht="15.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row>
    <row r="323" spans="1:26" ht="15.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row>
    <row r="324" spans="1:26" ht="15.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row>
    <row r="325" spans="1:26" ht="15.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row>
    <row r="326" spans="1:26" ht="15.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row>
    <row r="327" spans="1:26" ht="15.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row>
    <row r="328" spans="1:26" ht="15.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row>
    <row r="329" spans="1:26" ht="15.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row>
    <row r="330" spans="1:26" ht="15.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row>
    <row r="331" spans="1:26" ht="15.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row>
    <row r="332" spans="1:26" ht="15.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row>
    <row r="333" spans="1:26" ht="15.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row>
    <row r="334" spans="1:26" ht="15.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row>
    <row r="335" spans="1:26" ht="15.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row>
    <row r="336" spans="1:26" ht="15.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row>
    <row r="337" spans="1:26" ht="15.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row>
    <row r="338" spans="1:26" ht="15.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row>
    <row r="339" spans="1:26" ht="15.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row>
    <row r="340" spans="1:26" ht="15.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row>
    <row r="341" spans="1:26" ht="15.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row>
    <row r="342" spans="1:26" ht="15.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row>
    <row r="343" spans="1:26" ht="15.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row>
    <row r="344" spans="1:26" ht="15.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row>
    <row r="345" spans="1:26" ht="15.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row>
    <row r="346" spans="1:26" ht="15.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row>
    <row r="347" spans="1:26" ht="15.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row>
    <row r="348" spans="1:26" ht="15.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row>
    <row r="349" spans="1:26" ht="15.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row>
    <row r="350" spans="1:26" ht="15.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row>
    <row r="351" spans="1:26" ht="15.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row>
    <row r="352" spans="1:26" ht="15.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row>
    <row r="353" spans="1:26" ht="15.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row>
    <row r="354" spans="1:26" ht="15.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row>
    <row r="355" spans="1:26" ht="15.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row>
    <row r="356" spans="1:26" ht="15.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row>
    <row r="357" spans="1:26" ht="15.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row>
    <row r="358" spans="1:26" ht="15.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row>
    <row r="359" spans="1:26" ht="15.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row>
    <row r="360" spans="1:26" ht="15.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row>
    <row r="361" spans="1:26" ht="15.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row>
    <row r="362" spans="1:26" ht="15.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row>
    <row r="363" spans="1:26" ht="15.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row>
    <row r="364" spans="1:26" ht="15.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row>
    <row r="365" spans="1:26" ht="15.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row>
    <row r="366" spans="1:26" ht="15.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row>
    <row r="367" spans="1:26" ht="15.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row>
    <row r="368" spans="1:26" ht="15.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row>
    <row r="369" spans="1:26" ht="15.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row>
    <row r="370" spans="1:26" ht="15.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row>
    <row r="371" spans="1:26" ht="15.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row>
    <row r="372" spans="1:26" ht="15.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row>
    <row r="373" spans="1:26" ht="15.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row>
    <row r="374" spans="1:26" ht="15.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row>
    <row r="375" spans="1:26" ht="15.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row>
    <row r="376" spans="1:26" ht="15.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row>
    <row r="377" spans="1:26" ht="15.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row>
    <row r="378" spans="1:26" ht="15.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row>
    <row r="379" spans="1:26" ht="15.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row>
    <row r="380" spans="1:26" ht="15.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row>
    <row r="381" spans="1:26" ht="15.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row>
    <row r="382" spans="1:26" ht="15.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row>
    <row r="383" spans="1:26" ht="15.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row>
    <row r="384" spans="1:26" ht="15.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row>
    <row r="385" spans="1:26" ht="15.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row>
    <row r="386" spans="1:26" ht="15.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row>
    <row r="387" spans="1:26" ht="15.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row>
    <row r="388" spans="1:26" ht="15.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row>
    <row r="389" spans="1:26" ht="15.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row>
    <row r="390" spans="1:26" ht="15.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row>
    <row r="391" spans="1:26" ht="15.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row>
    <row r="392" spans="1:26" ht="15.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row>
    <row r="393" spans="1:26" ht="15.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row>
    <row r="394" spans="1:26" ht="15.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row>
    <row r="395" spans="1:26" ht="15.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row>
    <row r="396" spans="1:26" ht="15.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row>
    <row r="397" spans="1:26" ht="15.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row>
    <row r="398" spans="1:26" ht="15.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row>
    <row r="399" spans="1:26" ht="15.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row>
    <row r="400" spans="1:26" ht="15.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row>
    <row r="401" spans="1:26" ht="15.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row>
    <row r="402" spans="1:26" ht="15.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row>
    <row r="403" spans="1:26" ht="15.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row>
    <row r="404" spans="1:26" ht="15.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row>
    <row r="405" spans="1:26" ht="15.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row>
    <row r="406" spans="1:26" ht="15.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row>
    <row r="407" spans="1:26" ht="15.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row>
    <row r="408" spans="1:26" ht="15.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row>
    <row r="409" spans="1:26" ht="15.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row>
    <row r="410" spans="1:26" ht="15.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row>
    <row r="411" spans="1:26" ht="15.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row>
    <row r="412" spans="1:26" ht="15.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row>
    <row r="413" spans="1:26" ht="15.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row>
    <row r="414" spans="1:26" ht="15.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row>
    <row r="415" spans="1:26" ht="15.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row>
    <row r="416" spans="1:26" ht="15.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row>
    <row r="417" spans="1:26" ht="15.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row>
    <row r="418" spans="1:26" ht="15.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row>
    <row r="419" spans="1:26" ht="15.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row>
    <row r="420" spans="1:26" ht="15.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row>
    <row r="421" spans="1:26" ht="15.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row>
    <row r="422" spans="1:26" ht="15.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row>
    <row r="423" spans="1:26" ht="15.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row>
    <row r="424" spans="1:26" ht="15.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row>
    <row r="425" spans="1:26" ht="15.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row>
    <row r="426" spans="1:26" ht="15.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row>
    <row r="427" spans="1:26" ht="15.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row>
    <row r="428" spans="1:26" ht="15.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row>
    <row r="429" spans="1:26" ht="15.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row>
    <row r="430" spans="1:26" ht="15.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row>
    <row r="431" spans="1:26" ht="15.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row>
    <row r="432" spans="1:26" ht="15.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row>
    <row r="433" spans="1:26" ht="15.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row>
    <row r="434" spans="1:26" ht="15.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row>
    <row r="435" spans="1:26" ht="15.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row>
    <row r="436" spans="1:26" ht="15.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row>
    <row r="437" spans="1:26" ht="15.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row>
    <row r="438" spans="1:26" ht="15.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row>
    <row r="439" spans="1:26" ht="15.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row>
    <row r="440" spans="1:26" ht="15.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row>
    <row r="441" spans="1:26" ht="15.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row>
    <row r="442" spans="1:26" ht="15.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row>
    <row r="443" spans="1:26" ht="15.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row>
    <row r="444" spans="1:26" ht="15.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row>
    <row r="445" spans="1:26" ht="15.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row>
    <row r="446" spans="1:26" ht="15.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row>
    <row r="447" spans="1:26" ht="15.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row>
    <row r="448" spans="1:26" ht="15.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row>
    <row r="449" spans="1:26" ht="15.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row>
    <row r="450" spans="1:26" ht="15.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row>
    <row r="451" spans="1:26" ht="15.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row>
    <row r="452" spans="1:26" ht="15.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row>
    <row r="453" spans="1:26" ht="15.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row>
    <row r="454" spans="1:26" ht="15.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row>
    <row r="455" spans="1:26" ht="15.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row>
    <row r="456" spans="1:26" ht="15.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row>
    <row r="457" spans="1:26" ht="15.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row>
    <row r="458" spans="1:26" ht="15.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row>
    <row r="459" spans="1:26" ht="15.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row>
    <row r="460" spans="1:26" ht="15.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row>
    <row r="461" spans="1:26" ht="15.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row>
    <row r="462" spans="1:26" ht="15.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row>
    <row r="463" spans="1:26" ht="15.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row>
    <row r="464" spans="1:26" ht="15.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row>
    <row r="465" spans="1:26" ht="15.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row>
    <row r="466" spans="1:26" ht="15.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row>
    <row r="467" spans="1:26" ht="15.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row>
    <row r="468" spans="1:26" ht="15.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row>
    <row r="469" spans="1:26" ht="15.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row>
    <row r="470" spans="1:26" ht="15.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row>
    <row r="471" spans="1:26" ht="15.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row>
    <row r="472" spans="1:26" ht="15.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row>
    <row r="473" spans="1:26" ht="15.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row>
    <row r="474" spans="1:26" ht="15.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row>
    <row r="475" spans="1:26" ht="15.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row>
    <row r="476" spans="1:26" ht="15.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row>
    <row r="477" spans="1:26" ht="15.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row>
    <row r="478" spans="1:26" ht="15.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row>
    <row r="479" spans="1:26" ht="15.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row>
    <row r="480" spans="1:26" ht="15.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row>
    <row r="481" spans="1:26" ht="15.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row>
    <row r="482" spans="1:26" ht="15.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row>
    <row r="483" spans="1:26" ht="15.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row>
    <row r="484" spans="1:26" ht="15.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row>
    <row r="485" spans="1:26" ht="15.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row>
    <row r="486" spans="1:26" ht="15.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row>
    <row r="487" spans="1:26" ht="15.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row>
    <row r="488" spans="1:26" ht="15.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row>
    <row r="489" spans="1:26" ht="15.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row>
    <row r="490" spans="1:26" ht="15.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row>
    <row r="491" spans="1:26" ht="15.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row>
    <row r="492" spans="1:26" ht="15.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row>
    <row r="493" spans="1:26" ht="15.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row>
    <row r="494" spans="1:26" ht="15.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row>
    <row r="495" spans="1:26" ht="15.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row>
    <row r="496" spans="1:26" ht="15.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row>
    <row r="497" spans="1:26" ht="15.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row>
    <row r="498" spans="1:26" ht="15.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row>
    <row r="499" spans="1:26" ht="15.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row>
    <row r="500" spans="1:26" ht="15.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row>
    <row r="501" spans="1:26" ht="15.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row>
    <row r="502" spans="1:26" ht="15.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row>
    <row r="503" spans="1:26" ht="15.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row>
    <row r="504" spans="1:26" ht="15.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row>
    <row r="505" spans="1:26" ht="15.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row>
    <row r="506" spans="1:26" ht="15.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row>
    <row r="507" spans="1:26" ht="15.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row>
    <row r="508" spans="1:26" ht="15.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row>
    <row r="509" spans="1:26" ht="15.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row>
    <row r="510" spans="1:26" ht="15.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row>
    <row r="511" spans="1:26" ht="15.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row>
    <row r="512" spans="1:26" ht="15.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row>
    <row r="513" spans="1:26" ht="15.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row>
    <row r="514" spans="1:26" ht="15.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row>
    <row r="515" spans="1:26" ht="15.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row>
    <row r="516" spans="1:26" ht="15.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row>
    <row r="517" spans="1:26" ht="15.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row>
    <row r="518" spans="1:26" ht="15.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row>
    <row r="519" spans="1:26" ht="15.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row>
    <row r="520" spans="1:26" ht="15.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row>
    <row r="521" spans="1:26" ht="15.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row>
    <row r="522" spans="1:26" ht="15.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row>
    <row r="523" spans="1:26" ht="15.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row>
    <row r="524" spans="1:26" ht="15.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row>
    <row r="525" spans="1:26" ht="15.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row>
    <row r="526" spans="1:26" ht="15.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row>
    <row r="527" spans="1:26" ht="15.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row>
    <row r="528" spans="1:26" ht="15.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row>
    <row r="529" spans="1:26" ht="15.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row>
    <row r="530" spans="1:26" ht="15.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row>
    <row r="531" spans="1:26" ht="15.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row>
    <row r="532" spans="1:26" ht="15.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row>
    <row r="533" spans="1:26" ht="15.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row>
    <row r="534" spans="1:26" ht="15.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row>
    <row r="535" spans="1:26" ht="15.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row>
    <row r="536" spans="1:26" ht="15.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row>
    <row r="537" spans="1:26" ht="15.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row>
    <row r="538" spans="1:26" ht="15.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row>
    <row r="539" spans="1:26" ht="15.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row>
    <row r="540" spans="1:26" ht="15.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row>
    <row r="541" spans="1:26" ht="15.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row>
    <row r="542" spans="1:26" ht="15.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row>
    <row r="543" spans="1:26" ht="15.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row>
    <row r="544" spans="1:26" ht="15.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row>
    <row r="545" spans="1:26" ht="15.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row>
    <row r="546" spans="1:26" ht="15.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row>
    <row r="547" spans="1:26" ht="15.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row>
    <row r="548" spans="1:26" ht="15.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row>
    <row r="549" spans="1:26" ht="15.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row>
    <row r="550" spans="1:26" ht="15.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row>
    <row r="551" spans="1:26" ht="15.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row>
    <row r="552" spans="1:26" ht="15.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row>
    <row r="553" spans="1:26" ht="15.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row>
    <row r="554" spans="1:26" ht="15.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row>
    <row r="555" spans="1:26" ht="15.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row>
    <row r="556" spans="1:26" ht="15.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row>
    <row r="557" spans="1:26" ht="15.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row>
    <row r="558" spans="1:26" ht="15.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row>
    <row r="559" spans="1:26" ht="15.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row>
    <row r="560" spans="1:26" ht="15.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row>
    <row r="561" spans="1:26" ht="15.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row>
    <row r="562" spans="1:26" ht="15.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row>
    <row r="563" spans="1:26" ht="15.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row>
    <row r="564" spans="1:26" ht="15.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row>
    <row r="565" spans="1:26" ht="15.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row>
    <row r="566" spans="1:26" ht="15.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row>
    <row r="567" spans="1:26" ht="15.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row>
    <row r="568" spans="1:26" ht="15.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row>
    <row r="569" spans="1:26" ht="15.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row>
    <row r="570" spans="1:26" ht="15.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row>
    <row r="571" spans="1:26" ht="15.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row>
    <row r="572" spans="1:26" ht="15.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row>
    <row r="573" spans="1:26" ht="15.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row>
    <row r="574" spans="1:26" ht="15.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row>
    <row r="575" spans="1:26" ht="15.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row>
    <row r="576" spans="1:26" ht="15.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row>
    <row r="577" spans="1:26" ht="15.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row>
    <row r="578" spans="1:26" ht="15.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row>
    <row r="579" spans="1:26" ht="15.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row>
    <row r="580" spans="1:26" ht="15.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row>
    <row r="581" spans="1:26" ht="15.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row>
    <row r="582" spans="1:26" ht="15.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row>
    <row r="583" spans="1:26" ht="15.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row>
    <row r="584" spans="1:26" ht="15.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row>
    <row r="585" spans="1:26" ht="15.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row>
    <row r="586" spans="1:26" ht="15.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row>
    <row r="587" spans="1:26" ht="15.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row>
    <row r="588" spans="1:26" ht="15.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row>
    <row r="589" spans="1:26" ht="15.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row>
    <row r="590" spans="1:26" ht="15.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row>
    <row r="591" spans="1:26" ht="15.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row>
    <row r="592" spans="1:26" ht="15.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row>
    <row r="593" spans="1:26" ht="15.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row>
    <row r="594" spans="1:26" ht="15.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row>
    <row r="595" spans="1:26" ht="15.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row>
    <row r="596" spans="1:26" ht="15.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row>
    <row r="597" spans="1:26" ht="15.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row>
    <row r="598" spans="1:26" ht="15.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row>
    <row r="599" spans="1:26" ht="15.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row>
    <row r="600" spans="1:26" ht="15.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row>
    <row r="601" spans="1:26" ht="15.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row>
    <row r="602" spans="1:26" ht="15.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row>
    <row r="603" spans="1:26" ht="15.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row>
    <row r="604" spans="1:26" ht="15.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row>
    <row r="605" spans="1:26" ht="15.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row>
    <row r="606" spans="1:26" ht="15.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row>
    <row r="607" spans="1:26" ht="15.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row>
    <row r="608" spans="1:26" ht="15.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row>
    <row r="609" spans="1:26" ht="15.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row>
    <row r="610" spans="1:26" ht="15.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row>
    <row r="611" spans="1:26" ht="15.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row>
    <row r="612" spans="1:26" ht="15.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row>
    <row r="613" spans="1:26" ht="15.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row>
    <row r="614" spans="1:26" ht="15.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row>
    <row r="615" spans="1:26" ht="15.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row>
    <row r="616" spans="1:26" ht="15.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row>
    <row r="617" spans="1:26" ht="15.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row>
    <row r="618" spans="1:26" ht="15.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row>
    <row r="619" spans="1:26" ht="15.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row>
    <row r="620" spans="1:26" ht="15.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row>
    <row r="621" spans="1:26" ht="15.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row>
    <row r="622" spans="1:26" ht="15.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row>
    <row r="623" spans="1:26" ht="15.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row>
    <row r="624" spans="1:26" ht="15.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row>
    <row r="625" spans="1:26" ht="15.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row>
    <row r="626" spans="1:26" ht="15.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row>
    <row r="627" spans="1:26" ht="15.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row>
    <row r="628" spans="1:26" ht="15.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row>
    <row r="629" spans="1:26" ht="15.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row>
    <row r="630" spans="1:26" ht="15.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row>
    <row r="631" spans="1:26" ht="15.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row>
    <row r="632" spans="1:26" ht="15.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row>
    <row r="633" spans="1:26" ht="15.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row>
    <row r="634" spans="1:26" ht="15.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row>
    <row r="635" spans="1:26" ht="15.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row>
    <row r="636" spans="1:26" ht="15.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row>
    <row r="637" spans="1:26" ht="15.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row>
    <row r="638" spans="1:26" ht="15.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row>
    <row r="639" spans="1:26" ht="15.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row>
    <row r="640" spans="1:26" ht="15.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row>
    <row r="641" spans="1:26" ht="15.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row>
    <row r="642" spans="1:26" ht="15.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row>
    <row r="643" spans="1:26" ht="15.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row>
    <row r="644" spans="1:26" ht="15.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row>
    <row r="645" spans="1:26" ht="15.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row>
    <row r="646" spans="1:26" ht="15.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row>
    <row r="647" spans="1:26" ht="15.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row>
    <row r="648" spans="1:26" ht="15.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row>
    <row r="649" spans="1:26" ht="15.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row>
    <row r="650" spans="1:26" ht="15.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row>
    <row r="651" spans="1:26" ht="15.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row>
    <row r="652" spans="1:26" ht="15.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row>
    <row r="653" spans="1:26" ht="15.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row>
    <row r="654" spans="1:26" ht="15.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row>
    <row r="655" spans="1:26" ht="15.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row>
    <row r="656" spans="1:26" ht="15.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row>
    <row r="657" spans="1:26" ht="15.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row>
    <row r="658" spans="1:26" ht="15.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row>
    <row r="659" spans="1:26" ht="15.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row>
    <row r="660" spans="1:26" ht="15.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row>
    <row r="661" spans="1:26" ht="15.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row>
    <row r="662" spans="1:26" ht="15.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row>
    <row r="663" spans="1:26" ht="15.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row>
    <row r="664" spans="1:26" ht="15.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row>
    <row r="665" spans="1:26" ht="15.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row>
    <row r="666" spans="1:26" ht="15.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row>
    <row r="667" spans="1:26" ht="15.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row>
    <row r="668" spans="1:26" ht="15.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row>
    <row r="669" spans="1:26" ht="15.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row>
    <row r="670" spans="1:26" ht="15.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row>
    <row r="671" spans="1:26" ht="15.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row>
    <row r="672" spans="1:26" ht="15.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row>
    <row r="673" spans="1:26" ht="15.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row>
    <row r="674" spans="1:26" ht="15.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row>
    <row r="675" spans="1:26" ht="15.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row>
    <row r="676" spans="1:26" ht="15.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row>
    <row r="677" spans="1:26" ht="15.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row>
    <row r="678" spans="1:26" ht="15.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row>
    <row r="679" spans="1:26" ht="15.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row>
    <row r="680" spans="1:26" ht="15.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row>
    <row r="681" spans="1:26" ht="15.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row>
    <row r="682" spans="1:26" ht="15.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row>
    <row r="683" spans="1:26" ht="15.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row>
    <row r="684" spans="1:26" ht="15.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row>
    <row r="685" spans="1:26" ht="15.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row>
    <row r="686" spans="1:26" ht="15.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row>
    <row r="687" spans="1:26" ht="15.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row>
    <row r="688" spans="1:26" ht="15.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row>
    <row r="689" spans="1:26" ht="15.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row>
    <row r="690" spans="1:26" ht="15.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row>
    <row r="691" spans="1:26" ht="15.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row>
    <row r="692" spans="1:26" ht="15.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row>
    <row r="693" spans="1:26" ht="15.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row>
    <row r="694" spans="1:26" ht="15.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row>
    <row r="695" spans="1:26" ht="15.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row>
    <row r="696" spans="1:26" ht="15.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row>
    <row r="697" spans="1:26" ht="15.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row>
    <row r="698" spans="1:26" ht="15.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row>
    <row r="699" spans="1:26" ht="15.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row>
    <row r="700" spans="1:26" ht="15.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row>
    <row r="701" spans="1:26" ht="15.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row>
    <row r="702" spans="1:26" ht="15.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row>
    <row r="703" spans="1:26" ht="15.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row>
    <row r="704" spans="1:26" ht="15.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row>
    <row r="705" spans="1:26" ht="15.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row>
    <row r="706" spans="1:26" ht="15.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row>
    <row r="707" spans="1:26" ht="15.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row>
    <row r="708" spans="1:26" ht="15.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row>
    <row r="709" spans="1:26" ht="15.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row>
    <row r="710" spans="1:26" ht="15.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row>
    <row r="711" spans="1:26" ht="15.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row>
    <row r="712" spans="1:26" ht="15.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row>
    <row r="713" spans="1:26" ht="15.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row>
    <row r="714" spans="1:26" ht="15.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row>
    <row r="715" spans="1:26" ht="15.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row>
    <row r="716" spans="1:26" ht="15.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row>
    <row r="717" spans="1:26" ht="15.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row>
    <row r="718" spans="1:26" ht="15.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row>
    <row r="719" spans="1:26" ht="15.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row>
    <row r="720" spans="1:26" ht="15.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row>
    <row r="721" spans="1:26" ht="15.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row>
    <row r="722" spans="1:26" ht="15.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row>
    <row r="723" spans="1:26" ht="15.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row>
    <row r="724" spans="1:26" ht="15.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row>
    <row r="725" spans="1:26" ht="15.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row>
    <row r="726" spans="1:26" ht="15.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row>
    <row r="727" spans="1:26" ht="15.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row>
    <row r="728" spans="1:26" ht="15.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row>
    <row r="729" spans="1:26" ht="15.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row>
    <row r="730" spans="1:26" ht="15.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row>
    <row r="731" spans="1:26" ht="15.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row>
    <row r="732" spans="1:26" ht="15.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row>
    <row r="733" spans="1:26" ht="15.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row>
    <row r="734" spans="1:26" ht="15.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row>
    <row r="735" spans="1:26" ht="15.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row>
    <row r="736" spans="1:26" ht="15.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row>
    <row r="737" spans="1:26" ht="15.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row>
    <row r="738" spans="1:26" ht="15.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row>
    <row r="739" spans="1:26" ht="15.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row>
    <row r="740" spans="1:26" ht="15.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row>
    <row r="741" spans="1:26" ht="15.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row>
    <row r="742" spans="1:26" ht="15.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row>
    <row r="743" spans="1:26" ht="15.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row>
    <row r="744" spans="1:26" ht="15.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row>
    <row r="745" spans="1:26" ht="15.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row>
    <row r="746" spans="1:26" ht="15.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row>
    <row r="747" spans="1:26" ht="15.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row>
    <row r="748" spans="1:26" ht="15.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row>
    <row r="749" spans="1:26" ht="15.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row>
    <row r="750" spans="1:26" ht="15.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row>
    <row r="751" spans="1:26" ht="15.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row>
    <row r="752" spans="1:26" ht="15.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row>
    <row r="753" spans="1:26" ht="15.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row>
    <row r="754" spans="1:26" ht="15.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row>
    <row r="755" spans="1:26" ht="15.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row>
    <row r="756" spans="1:26" ht="15.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row>
    <row r="757" spans="1:26" ht="15.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row>
    <row r="758" spans="1:26" ht="15.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row>
    <row r="759" spans="1:26" ht="15.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row>
    <row r="760" spans="1:26" ht="15.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row>
    <row r="761" spans="1:26" ht="15.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row>
    <row r="762" spans="1:26" ht="15.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row>
    <row r="763" spans="1:26" ht="15.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row>
    <row r="764" spans="1:26" ht="15.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row>
    <row r="765" spans="1:26" ht="15.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row>
    <row r="766" spans="1:26" ht="15.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row>
    <row r="767" spans="1:26" ht="15.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row>
    <row r="768" spans="1:26" ht="15.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row>
    <row r="769" spans="1:26" ht="15.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row>
    <row r="770" spans="1:26" ht="15.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row>
    <row r="771" spans="1:26" ht="15.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row>
    <row r="772" spans="1:26" ht="15.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row>
    <row r="773" spans="1:26" ht="15.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row>
    <row r="774" spans="1:26" ht="15.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row>
    <row r="775" spans="1:26" ht="15.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row>
    <row r="776" spans="1:26" ht="15.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row>
    <row r="777" spans="1:26" ht="15.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row>
    <row r="778" spans="1:26" ht="15.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row>
    <row r="779" spans="1:26" ht="15.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row>
    <row r="780" spans="1:26" ht="15.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row>
    <row r="781" spans="1:26" ht="15.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row>
    <row r="782" spans="1:26" ht="15.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row>
    <row r="783" spans="1:26" ht="15.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row>
    <row r="784" spans="1:26" ht="15.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row>
    <row r="785" spans="1:26" ht="15.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row>
    <row r="786" spans="1:26" ht="15.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row>
    <row r="787" spans="1:26" ht="15.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row>
    <row r="788" spans="1:26" ht="15.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row>
    <row r="789" spans="1:26" ht="15.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row>
    <row r="790" spans="1:26" ht="15.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row>
    <row r="791" spans="1:26" ht="15.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row>
    <row r="792" spans="1:26" ht="15.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row>
    <row r="793" spans="1:26" ht="15.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row>
    <row r="794" spans="1:26" ht="15.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row>
    <row r="795" spans="1:26" ht="15.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row>
    <row r="796" spans="1:26" ht="15.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row>
    <row r="797" spans="1:26" ht="15.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row>
    <row r="798" spans="1:26" ht="15.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row>
    <row r="799" spans="1:26" ht="15.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row>
    <row r="800" spans="1:26" ht="15.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row>
    <row r="801" spans="1:26" ht="15.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row>
    <row r="802" spans="1:26" ht="15.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row>
    <row r="803" spans="1:26" ht="15.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row>
    <row r="804" spans="1:26" ht="15.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row>
    <row r="805" spans="1:26" ht="15.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row>
    <row r="806" spans="1:26" ht="15.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row>
    <row r="807" spans="1:26" ht="15.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row>
    <row r="808" spans="1:26" ht="15.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row>
    <row r="809" spans="1:26" ht="15.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row>
    <row r="810" spans="1:26" ht="15.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row>
    <row r="811" spans="1:26" ht="15.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row>
    <row r="812" spans="1:26" ht="15.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row>
    <row r="813" spans="1:26" ht="15.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row>
    <row r="814" spans="1:26" ht="15.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row>
    <row r="815" spans="1:26" ht="15.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row>
    <row r="816" spans="1:26" ht="15.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row>
    <row r="817" spans="1:26" ht="15.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row>
    <row r="818" spans="1:26" ht="15.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row>
    <row r="819" spans="1:26" ht="15.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row>
    <row r="820" spans="1:26" ht="15.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row>
    <row r="821" spans="1:26" ht="15.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row>
    <row r="822" spans="1:26" ht="15.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row>
    <row r="823" spans="1:26" ht="15.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row>
    <row r="824" spans="1:26" ht="15.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row>
    <row r="825" spans="1:26" ht="15.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row>
    <row r="826" spans="1:26" ht="15.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row>
    <row r="827" spans="1:26" ht="15.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row>
    <row r="828" spans="1:26" ht="15.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row>
    <row r="829" spans="1:26" ht="15.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row>
    <row r="830" spans="1:26" ht="15.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row>
    <row r="831" spans="1:26" ht="15.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row>
    <row r="832" spans="1:26" ht="15.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row>
    <row r="833" spans="1:26" ht="15.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row>
    <row r="834" spans="1:26" ht="15.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row>
    <row r="835" spans="1:26" ht="15.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row>
    <row r="836" spans="1:26" ht="15.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row>
    <row r="837" spans="1:26" ht="15.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row>
    <row r="838" spans="1:26" ht="15.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row>
    <row r="839" spans="1:26" ht="15.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row>
    <row r="840" spans="1:26" ht="15.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row>
    <row r="841" spans="1:26" ht="15.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row>
    <row r="842" spans="1:26" ht="15.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row>
    <row r="843" spans="1:26" ht="15.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row>
    <row r="844" spans="1:26" ht="15.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row>
    <row r="845" spans="1:26" ht="15.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row>
    <row r="846" spans="1:26" ht="15.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row>
    <row r="847" spans="1:26" ht="15.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row>
    <row r="848" spans="1:26" ht="15.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row>
    <row r="849" spans="1:26" ht="15.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row>
    <row r="850" spans="1:26" ht="15.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row>
    <row r="851" spans="1:26" ht="15.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row>
    <row r="852" spans="1:26" ht="15.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row>
    <row r="853" spans="1:26" ht="15.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row>
    <row r="854" spans="1:26" ht="15.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row>
    <row r="855" spans="1:26" ht="15.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row>
    <row r="856" spans="1:26" ht="15.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row>
    <row r="857" spans="1:26" ht="15.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row>
    <row r="858" spans="1:26" ht="15.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row>
    <row r="859" spans="1:26" ht="15.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row>
    <row r="860" spans="1:26" ht="15.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row>
    <row r="861" spans="1:26" ht="15.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row>
    <row r="862" spans="1:26" ht="15.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row>
    <row r="863" spans="1:26" ht="15.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row>
    <row r="864" spans="1:26" ht="15.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row>
    <row r="865" spans="1:26" ht="15.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row>
    <row r="866" spans="1:26" ht="15.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row>
    <row r="867" spans="1:26" ht="15.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row>
    <row r="868" spans="1:26" ht="15.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row>
    <row r="869" spans="1:26" ht="15.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row>
    <row r="870" spans="1:26" ht="15.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row>
    <row r="871" spans="1:26" ht="15.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row>
    <row r="872" spans="1:26" ht="15.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row>
    <row r="873" spans="1:26" ht="15.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row>
    <row r="874" spans="1:26" ht="15.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row>
    <row r="875" spans="1:26" ht="15.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row>
    <row r="876" spans="1:26" ht="15.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row>
    <row r="877" spans="1:26" ht="15.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row>
    <row r="878" spans="1:26" ht="15.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row>
    <row r="879" spans="1:26" ht="15.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row>
    <row r="880" spans="1:26" ht="15.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row>
    <row r="881" spans="1:26" ht="15.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row>
    <row r="882" spans="1:26" ht="15.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row>
    <row r="883" spans="1:26" ht="15.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row>
    <row r="884" spans="1:26" ht="15.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row>
    <row r="885" spans="1:26" ht="15.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row>
    <row r="886" spans="1:26" ht="15.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row>
    <row r="887" spans="1:26" ht="15.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row>
    <row r="888" spans="1:26" ht="15.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row>
    <row r="889" spans="1:26" ht="15.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row>
    <row r="890" spans="1:26" ht="15.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row>
    <row r="891" spans="1:26" ht="15.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row>
    <row r="892" spans="1:26" ht="15.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row>
    <row r="893" spans="1:26" ht="15.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row>
    <row r="894" spans="1:26" ht="15.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row>
    <row r="895" spans="1:26" ht="15.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row>
    <row r="896" spans="1:26" ht="15.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row>
    <row r="897" spans="1:26" ht="15.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row>
    <row r="898" spans="1:26" ht="15.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row>
    <row r="899" spans="1:26" ht="15.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row>
    <row r="900" spans="1:26" ht="15.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row>
    <row r="901" spans="1:26" ht="15.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row>
    <row r="902" spans="1:26" ht="15.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row>
    <row r="903" spans="1:26" ht="15.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row>
    <row r="904" spans="1:26" ht="15.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row>
    <row r="905" spans="1:26" ht="15.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row>
    <row r="906" spans="1:26" ht="15.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row>
    <row r="907" spans="1:26" ht="15.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row>
    <row r="908" spans="1:26" ht="15.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row>
    <row r="909" spans="1:26" ht="15.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row>
    <row r="910" spans="1:26" ht="15.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row>
    <row r="911" spans="1:26" ht="15.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row>
    <row r="912" spans="1:26" ht="15.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row>
    <row r="913" spans="1:26" ht="15.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row>
    <row r="914" spans="1:26" ht="15.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row>
    <row r="915" spans="1:26" ht="15.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row>
    <row r="916" spans="1:26" ht="15.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row>
    <row r="917" spans="1:26" ht="15.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row>
    <row r="918" spans="1:26" ht="15.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row>
    <row r="919" spans="1:26" ht="15.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row>
    <row r="920" spans="1:26" ht="15.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row>
    <row r="921" spans="1:26" ht="15.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row>
    <row r="922" spans="1:26" ht="15.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row>
    <row r="923" spans="1:26" ht="15.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row>
    <row r="924" spans="1:26" ht="15.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row>
    <row r="925" spans="1:26" ht="15.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row>
    <row r="926" spans="1:26" ht="15.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row>
    <row r="927" spans="1:26" ht="15.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row>
    <row r="928" spans="1:26" ht="15.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row>
    <row r="929" spans="1:26" ht="15.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row>
    <row r="930" spans="1:26" ht="15.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row>
    <row r="931" spans="1:26" ht="15.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row>
    <row r="932" spans="1:26" ht="15.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row>
    <row r="933" spans="1:26" ht="15.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row>
    <row r="934" spans="1:26" ht="15.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row>
    <row r="935" spans="1:26" ht="15.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row>
    <row r="936" spans="1:26" ht="15.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row>
    <row r="937" spans="1:26" ht="15.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row>
    <row r="938" spans="1:26" ht="15.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row>
    <row r="939" spans="1:26" ht="15.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row>
    <row r="940" spans="1:26" ht="15.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row>
    <row r="941" spans="1:26" ht="15.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row>
    <row r="942" spans="1:26" ht="15.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row>
    <row r="943" spans="1:26" ht="15.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row>
    <row r="944" spans="1:26" ht="15.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row>
    <row r="945" spans="1:26" ht="15.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row>
    <row r="946" spans="1:26" ht="15.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row>
    <row r="947" spans="1:26" ht="15.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row>
    <row r="948" spans="1:26" ht="15.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row>
    <row r="949" spans="1:26" ht="15.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row>
    <row r="950" spans="1:26" ht="15.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row>
    <row r="951" spans="1:26" ht="15.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row>
    <row r="952" spans="1:26" ht="15.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row>
    <row r="953" spans="1:26" ht="15.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row>
    <row r="954" spans="1:26" ht="15.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row>
    <row r="955" spans="1:26" ht="15.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row>
    <row r="956" spans="1:26" ht="15.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row>
    <row r="957" spans="1:26" ht="15.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row>
    <row r="958" spans="1:26" ht="15.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row>
    <row r="959" spans="1:26" ht="15.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row>
    <row r="960" spans="1:26" ht="15.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row>
    <row r="961" spans="1:26" ht="15.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row>
    <row r="962" spans="1:26" ht="15.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row>
    <row r="963" spans="1:26" ht="15.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row>
    <row r="964" spans="1:26" ht="15.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row>
    <row r="965" spans="1:26" ht="15.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row>
    <row r="966" spans="1:26" ht="15.7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row>
    <row r="967" spans="1:26" ht="15.7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row>
    <row r="968" spans="1:26" ht="15.7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row>
    <row r="969" spans="1:26" ht="15.7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row>
    <row r="970" spans="1:26" ht="15.7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row>
    <row r="971" spans="1:26" ht="15.7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row>
    <row r="972" spans="1:26" ht="15.7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row>
    <row r="973" spans="1:26" ht="15.7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row>
    <row r="974" spans="1:26" ht="15.7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row>
    <row r="975" spans="1:26" ht="15.7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row>
    <row r="976" spans="1:26" ht="15.7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row>
    <row r="977" spans="1:26" ht="15.7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row>
    <row r="978" spans="1:26" ht="15.7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row>
    <row r="979" spans="1:26" ht="15.7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row>
    <row r="980" spans="1:26" ht="15.75"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row>
    <row r="981" spans="1:26" ht="15.75"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row>
    <row r="982" spans="1:26" ht="15.75"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row>
    <row r="983" spans="1:26" ht="15.75"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row>
    <row r="984" spans="1:26" ht="15.75"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row>
    <row r="985" spans="1:26" ht="15.75"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row>
    <row r="986" spans="1:26" ht="15.75"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row>
    <row r="987" spans="1:26" ht="15.75"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row>
    <row r="988" spans="1:26" ht="15.75"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row>
    <row r="989" spans="1:26" ht="15.75"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row>
    <row r="990" spans="1:26" ht="15.75"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row>
    <row r="991" spans="1:26" ht="15.75"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row>
    <row r="992" spans="1:26" ht="15.75"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row>
    <row r="993" spans="1:26" ht="15.75"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row>
    <row r="994" spans="1:26" ht="15.75"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row>
    <row r="995" spans="1:26" ht="15.75" customHeight="1">
      <c r="A995" s="24"/>
      <c r="B995" s="24"/>
      <c r="C995" s="24"/>
      <c r="D995" s="24"/>
      <c r="E995" s="24"/>
      <c r="F995" s="24"/>
      <c r="G995" s="24"/>
      <c r="H995" s="24"/>
      <c r="I995" s="24"/>
      <c r="J995" s="24"/>
      <c r="K995" s="24"/>
      <c r="L995" s="24"/>
      <c r="M995" s="24"/>
      <c r="N995" s="24"/>
      <c r="O995" s="24"/>
      <c r="P995" s="24"/>
      <c r="Q995" s="24"/>
      <c r="R995" s="24"/>
      <c r="S995" s="24"/>
      <c r="T995" s="24"/>
      <c r="U995" s="24"/>
      <c r="V995" s="24"/>
      <c r="W995" s="24"/>
      <c r="X995" s="24"/>
      <c r="Y995" s="24"/>
      <c r="Z995" s="24"/>
    </row>
    <row r="996" spans="1:26" ht="15.75" customHeight="1">
      <c r="A996" s="24"/>
      <c r="B996" s="24"/>
      <c r="C996" s="24"/>
      <c r="D996" s="24"/>
      <c r="E996" s="24"/>
      <c r="F996" s="24"/>
      <c r="G996" s="24"/>
      <c r="H996" s="24"/>
      <c r="I996" s="24"/>
      <c r="J996" s="24"/>
      <c r="K996" s="24"/>
      <c r="L996" s="24"/>
      <c r="M996" s="24"/>
      <c r="N996" s="24"/>
      <c r="O996" s="24"/>
      <c r="P996" s="24"/>
      <c r="Q996" s="24"/>
      <c r="R996" s="24"/>
      <c r="S996" s="24"/>
      <c r="T996" s="24"/>
      <c r="U996" s="24"/>
      <c r="V996" s="24"/>
      <c r="W996" s="24"/>
      <c r="X996" s="24"/>
      <c r="Y996" s="24"/>
      <c r="Z996" s="24"/>
    </row>
    <row r="997" spans="1:26" ht="15.75" customHeight="1">
      <c r="A997" s="24"/>
      <c r="B997" s="24"/>
      <c r="C997" s="24"/>
      <c r="D997" s="24"/>
      <c r="E997" s="24"/>
      <c r="F997" s="24"/>
      <c r="G997" s="24"/>
      <c r="H997" s="24"/>
      <c r="I997" s="24"/>
      <c r="J997" s="24"/>
      <c r="K997" s="24"/>
      <c r="L997" s="24"/>
      <c r="M997" s="24"/>
      <c r="N997" s="24"/>
      <c r="O997" s="24"/>
      <c r="P997" s="24"/>
      <c r="Q997" s="24"/>
      <c r="R997" s="24"/>
      <c r="S997" s="24"/>
      <c r="T997" s="24"/>
      <c r="U997" s="24"/>
      <c r="V997" s="24"/>
      <c r="W997" s="24"/>
      <c r="X997" s="24"/>
      <c r="Y997" s="24"/>
      <c r="Z997" s="24"/>
    </row>
    <row r="998" spans="1:26" ht="15.75" customHeight="1">
      <c r="A998" s="24"/>
      <c r="B998" s="24"/>
      <c r="C998" s="24"/>
      <c r="D998" s="24"/>
      <c r="E998" s="24"/>
      <c r="F998" s="24"/>
      <c r="G998" s="24"/>
      <c r="H998" s="24"/>
      <c r="I998" s="24"/>
      <c r="J998" s="24"/>
      <c r="K998" s="24"/>
      <c r="L998" s="24"/>
      <c r="M998" s="24"/>
      <c r="N998" s="24"/>
      <c r="O998" s="24"/>
      <c r="P998" s="24"/>
      <c r="Q998" s="24"/>
      <c r="R998" s="24"/>
      <c r="S998" s="24"/>
      <c r="T998" s="24"/>
      <c r="U998" s="24"/>
      <c r="V998" s="24"/>
      <c r="W998" s="24"/>
      <c r="X998" s="24"/>
      <c r="Y998" s="24"/>
      <c r="Z998" s="24"/>
    </row>
    <row r="999" spans="1:26" ht="15.75" customHeight="1">
      <c r="A999" s="24"/>
      <c r="B999" s="24"/>
      <c r="C999" s="24"/>
      <c r="D999" s="24"/>
      <c r="E999" s="24"/>
      <c r="F999" s="24"/>
      <c r="G999" s="24"/>
      <c r="H999" s="24"/>
      <c r="I999" s="24"/>
      <c r="J999" s="24"/>
      <c r="K999" s="24"/>
      <c r="L999" s="24"/>
      <c r="M999" s="24"/>
      <c r="N999" s="24"/>
      <c r="O999" s="24"/>
      <c r="P999" s="24"/>
      <c r="Q999" s="24"/>
      <c r="R999" s="24"/>
      <c r="S999" s="24"/>
      <c r="T999" s="24"/>
      <c r="U999" s="24"/>
      <c r="V999" s="24"/>
      <c r="W999" s="24"/>
      <c r="X999" s="24"/>
      <c r="Y999" s="24"/>
      <c r="Z999" s="24"/>
    </row>
    <row r="1000" spans="1:26" ht="15.75" customHeight="1">
      <c r="A1000" s="24"/>
      <c r="B1000" s="24"/>
      <c r="C1000" s="24"/>
      <c r="D1000" s="24"/>
      <c r="E1000" s="24"/>
      <c r="F1000" s="24"/>
      <c r="G1000" s="24"/>
      <c r="H1000" s="24"/>
      <c r="I1000" s="24"/>
      <c r="J1000" s="24"/>
      <c r="K1000" s="24"/>
      <c r="L1000" s="24"/>
      <c r="M1000" s="24"/>
      <c r="N1000" s="24"/>
      <c r="O1000" s="24"/>
      <c r="P1000" s="24"/>
      <c r="Q1000" s="24"/>
      <c r="R1000" s="24"/>
      <c r="S1000" s="24"/>
      <c r="T1000" s="24"/>
      <c r="U1000" s="24"/>
      <c r="V1000" s="24"/>
      <c r="W1000" s="24"/>
      <c r="X1000" s="24"/>
      <c r="Y1000" s="24"/>
      <c r="Z1000" s="24"/>
    </row>
  </sheetData>
  <mergeCells count="3">
    <mergeCell ref="A1:B1"/>
    <mergeCell ref="A2:B2"/>
    <mergeCell ref="A3:B3"/>
  </mergeCells>
  <pageMargins left="0.7" right="0.7" top="0.75" bottom="0.75" header="0" footer="0"/>
  <pageSetup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workbookViewId="0">
      <pane ySplit="5" topLeftCell="A6" activePane="bottomLeft" state="frozen"/>
      <selection pane="bottomLeft" activeCell="B7" sqref="B7"/>
    </sheetView>
  </sheetViews>
  <sheetFormatPr baseColWidth="10" defaultColWidth="12.625" defaultRowHeight="15" customHeight="1"/>
  <cols>
    <col min="1" max="1" width="3.125" customWidth="1"/>
    <col min="2" max="2" width="54.625" customWidth="1"/>
    <col min="3" max="3" width="14.125" customWidth="1"/>
    <col min="4" max="6" width="5.375" customWidth="1"/>
    <col min="7" max="7" width="3.125" customWidth="1"/>
    <col min="8" max="8" width="5.375" hidden="1" customWidth="1"/>
    <col min="9" max="9" width="4.75" hidden="1" customWidth="1"/>
    <col min="10" max="10" width="6.125" hidden="1" customWidth="1"/>
    <col min="11" max="11" width="3.75" hidden="1" customWidth="1"/>
    <col min="12" max="12" width="13.125" customWidth="1"/>
    <col min="13" max="14" width="19.625" customWidth="1"/>
    <col min="15" max="15" width="1.625" customWidth="1"/>
    <col min="16" max="26" width="9.375" customWidth="1"/>
  </cols>
  <sheetData>
    <row r="1" spans="1:26" ht="130.5" customHeight="1">
      <c r="A1" s="808"/>
      <c r="B1" s="732"/>
      <c r="C1" s="732"/>
      <c r="D1" s="732"/>
      <c r="E1" s="732"/>
      <c r="F1" s="732"/>
      <c r="G1" s="732"/>
      <c r="H1" s="732"/>
      <c r="I1" s="732"/>
      <c r="J1" s="732"/>
      <c r="K1" s="732"/>
      <c r="L1" s="732"/>
      <c r="M1" s="732"/>
      <c r="N1" s="732"/>
      <c r="O1" s="732"/>
      <c r="P1" s="733"/>
      <c r="S1" s="4"/>
      <c r="T1" s="4"/>
      <c r="U1" s="4"/>
      <c r="V1" s="4"/>
      <c r="W1" s="4"/>
      <c r="X1" s="4"/>
      <c r="Y1" s="4"/>
      <c r="Z1" s="4"/>
    </row>
    <row r="2" spans="1:26" ht="14.25">
      <c r="A2" s="731" t="str">
        <f>'Datos Generales'!C5</f>
        <v>Corporación Autónoma Regional del Tolima – CORTOLIMA</v>
      </c>
      <c r="B2" s="732"/>
      <c r="C2" s="732"/>
      <c r="D2" s="732"/>
      <c r="E2" s="732"/>
      <c r="F2" s="732"/>
      <c r="G2" s="732"/>
      <c r="H2" s="732"/>
      <c r="I2" s="732"/>
      <c r="J2" s="732"/>
      <c r="K2" s="732"/>
      <c r="L2" s="732"/>
      <c r="M2" s="732"/>
      <c r="N2" s="732"/>
      <c r="O2" s="732"/>
      <c r="P2" s="733"/>
      <c r="S2" s="5"/>
      <c r="T2" s="5"/>
      <c r="U2" s="5"/>
      <c r="V2" s="5"/>
      <c r="W2" s="5"/>
      <c r="X2" s="5"/>
      <c r="Y2" s="5"/>
      <c r="Z2" s="5"/>
    </row>
    <row r="3" spans="1:26" ht="14.25">
      <c r="A3" s="809" t="s">
        <v>845</v>
      </c>
      <c r="B3" s="732"/>
      <c r="C3" s="732"/>
      <c r="D3" s="732"/>
      <c r="E3" s="732"/>
      <c r="F3" s="732"/>
      <c r="G3" s="732"/>
      <c r="H3" s="732"/>
      <c r="I3" s="732"/>
      <c r="J3" s="732"/>
      <c r="K3" s="732"/>
      <c r="L3" s="732"/>
      <c r="M3" s="732"/>
      <c r="N3" s="732"/>
      <c r="O3" s="732"/>
      <c r="P3" s="733"/>
      <c r="S3" s="5"/>
      <c r="T3" s="5"/>
      <c r="U3" s="5"/>
      <c r="V3" s="5"/>
      <c r="W3" s="5"/>
      <c r="X3" s="5"/>
      <c r="Y3" s="5"/>
      <c r="Z3" s="5"/>
    </row>
    <row r="4" spans="1:26" ht="30.75" customHeight="1">
      <c r="A4" s="809" t="s">
        <v>49</v>
      </c>
      <c r="B4" s="810"/>
      <c r="C4" s="14" t="str">
        <f>'Datos Generales'!C6</f>
        <v>2020-I</v>
      </c>
      <c r="D4" s="14"/>
      <c r="E4" s="14"/>
      <c r="F4" s="14"/>
      <c r="G4" s="14"/>
      <c r="H4" s="14"/>
      <c r="I4" s="14"/>
      <c r="J4" s="14"/>
      <c r="K4" s="14"/>
      <c r="L4" s="14"/>
      <c r="M4" s="14"/>
      <c r="N4" s="14"/>
      <c r="O4" s="14"/>
      <c r="P4" s="15"/>
      <c r="S4" s="5"/>
      <c r="T4" s="5"/>
      <c r="U4" s="5"/>
      <c r="V4" s="5"/>
      <c r="W4" s="5"/>
      <c r="X4" s="5"/>
      <c r="Y4" s="5"/>
      <c r="Z4" s="5"/>
    </row>
    <row r="5" spans="1:26" ht="30" customHeight="1">
      <c r="A5" s="100" t="s">
        <v>846</v>
      </c>
      <c r="B5" s="100" t="s">
        <v>847</v>
      </c>
      <c r="C5" s="101">
        <v>2020</v>
      </c>
      <c r="D5" s="100">
        <v>2021</v>
      </c>
      <c r="E5" s="100">
        <v>2022</v>
      </c>
      <c r="F5" s="100">
        <v>2023</v>
      </c>
      <c r="H5" s="102" t="s">
        <v>848</v>
      </c>
      <c r="I5" s="102" t="s">
        <v>849</v>
      </c>
      <c r="J5" s="102" t="s">
        <v>850</v>
      </c>
      <c r="L5" s="103" t="s">
        <v>851</v>
      </c>
      <c r="M5" s="103" t="s">
        <v>852</v>
      </c>
      <c r="N5" s="104" t="s">
        <v>850</v>
      </c>
      <c r="O5" s="105" t="s">
        <v>853</v>
      </c>
      <c r="P5" s="106"/>
    </row>
    <row r="6" spans="1:26" ht="45" customHeight="1">
      <c r="A6" s="107" t="s">
        <v>854</v>
      </c>
      <c r="B6" s="108" t="s">
        <v>235</v>
      </c>
      <c r="C6" s="109" t="str">
        <f>+'1POMCAS'!D8</f>
        <v>SIN INFORMACION</v>
      </c>
      <c r="D6" s="110"/>
      <c r="E6" s="111"/>
      <c r="F6" s="111"/>
      <c r="H6" s="112">
        <f>'1POMCAS'!F11</f>
        <v>0</v>
      </c>
      <c r="I6" s="112">
        <f>+'1POMCAS'!E12</f>
        <v>0</v>
      </c>
      <c r="J6" s="112">
        <f>+'1POMCAS'!E13</f>
        <v>0</v>
      </c>
      <c r="L6" s="113">
        <f t="shared" ref="L6:L32" si="0">IF(ISNUMBER(C6),"",H6)</f>
        <v>0</v>
      </c>
      <c r="M6" s="113" t="str">
        <f t="shared" ref="M6:N6" si="1">IF(ISNUMBER(I6),"",I6)</f>
        <v/>
      </c>
      <c r="N6" s="114" t="str">
        <f t="shared" si="1"/>
        <v/>
      </c>
      <c r="O6" s="115" t="s">
        <v>853</v>
      </c>
      <c r="P6" s="116"/>
    </row>
    <row r="7" spans="1:26" ht="25.5">
      <c r="A7" s="107" t="s">
        <v>855</v>
      </c>
      <c r="B7" s="108" t="s">
        <v>237</v>
      </c>
      <c r="C7" s="117" t="str">
        <f>+'2PORH'!D8</f>
        <v>N.A.</v>
      </c>
      <c r="D7" s="111"/>
      <c r="E7" s="111"/>
      <c r="F7" s="111"/>
      <c r="H7" s="112">
        <f>+'2PORH'!F11</f>
        <v>0</v>
      </c>
      <c r="I7" s="112">
        <f>+'2PORH'!E12</f>
        <v>0</v>
      </c>
      <c r="J7" s="112">
        <f>+'2PORH'!E13</f>
        <v>0</v>
      </c>
      <c r="L7" s="113">
        <f t="shared" si="0"/>
        <v>0</v>
      </c>
      <c r="M7" s="113" t="str">
        <f t="shared" ref="M7:N7" si="2">IF(ISNUMBER(I7),"",I7)</f>
        <v/>
      </c>
      <c r="N7" s="114" t="str">
        <f t="shared" si="2"/>
        <v/>
      </c>
      <c r="O7" s="115" t="s">
        <v>853</v>
      </c>
      <c r="P7" s="116"/>
    </row>
    <row r="8" spans="1:26" ht="25.5">
      <c r="A8" s="107" t="s">
        <v>856</v>
      </c>
      <c r="B8" s="108" t="s">
        <v>239</v>
      </c>
      <c r="C8" s="117" t="str">
        <f>+'3PSMV'!D8</f>
        <v>N.A.</v>
      </c>
      <c r="D8" s="111"/>
      <c r="E8" s="111"/>
      <c r="F8" s="111"/>
      <c r="H8" s="112">
        <f>+'3PSMV'!F11</f>
        <v>0</v>
      </c>
      <c r="I8" s="112">
        <f>+'3PSMV'!E12</f>
        <v>0</v>
      </c>
      <c r="J8" s="112">
        <f>+'3PSMV'!E13</f>
        <v>0</v>
      </c>
      <c r="L8" s="113">
        <f t="shared" si="0"/>
        <v>0</v>
      </c>
      <c r="M8" s="113" t="str">
        <f t="shared" ref="M8:N8" si="3">IF(ISNUMBER(I8),"",I8)</f>
        <v/>
      </c>
      <c r="N8" s="114" t="str">
        <f t="shared" si="3"/>
        <v/>
      </c>
      <c r="O8" s="115" t="s">
        <v>853</v>
      </c>
      <c r="P8" s="116"/>
    </row>
    <row r="9" spans="1:26">
      <c r="A9" s="107" t="s">
        <v>857</v>
      </c>
      <c r="B9" s="108" t="s">
        <v>241</v>
      </c>
      <c r="C9" s="117" t="str">
        <f>+'4UsoAguas'!D8</f>
        <v>N.A.</v>
      </c>
      <c r="D9" s="111"/>
      <c r="E9" s="111"/>
      <c r="F9" s="111"/>
      <c r="H9" s="112">
        <f>+'4UsoAguas'!F11</f>
        <v>0</v>
      </c>
      <c r="I9" s="112">
        <f>+'4UsoAguas'!E12</f>
        <v>0</v>
      </c>
      <c r="J9" s="112">
        <f>+'4UsoAguas'!E13</f>
        <v>0</v>
      </c>
      <c r="L9" s="113">
        <f t="shared" si="0"/>
        <v>0</v>
      </c>
      <c r="M9" s="113" t="str">
        <f t="shared" ref="M9:N9" si="4">IF(ISNUMBER(I9),"",I9)</f>
        <v/>
      </c>
      <c r="N9" s="114" t="str">
        <f t="shared" si="4"/>
        <v/>
      </c>
      <c r="O9" s="115" t="s">
        <v>853</v>
      </c>
      <c r="P9" s="116"/>
    </row>
    <row r="10" spans="1:26" ht="25.5">
      <c r="A10" s="107" t="s">
        <v>858</v>
      </c>
      <c r="B10" s="108" t="s">
        <v>243</v>
      </c>
      <c r="C10" s="117">
        <f>+'5PUEAA'!D8</f>
        <v>0</v>
      </c>
      <c r="D10" s="111"/>
      <c r="E10" s="111"/>
      <c r="F10" s="111"/>
      <c r="H10" s="112">
        <f>+'5PUEAA'!F11</f>
        <v>0</v>
      </c>
      <c r="I10" s="112">
        <f>+'5PUEAA'!E12</f>
        <v>0</v>
      </c>
      <c r="J10" s="112">
        <f>+'5PUEAA'!E13</f>
        <v>0</v>
      </c>
      <c r="L10" s="113" t="str">
        <f t="shared" si="0"/>
        <v/>
      </c>
      <c r="M10" s="113" t="str">
        <f t="shared" ref="M10:N10" si="5">IF(ISNUMBER(I10),"",I10)</f>
        <v/>
      </c>
      <c r="N10" s="114" t="str">
        <f t="shared" si="5"/>
        <v/>
      </c>
      <c r="O10" s="115" t="s">
        <v>853</v>
      </c>
      <c r="P10" s="116"/>
    </row>
    <row r="11" spans="1:26" ht="38.25">
      <c r="A11" s="107" t="s">
        <v>859</v>
      </c>
      <c r="B11" s="108" t="s">
        <v>245</v>
      </c>
      <c r="C11" s="117" t="e">
        <f>+'6POMCASejec'!D8</f>
        <v>#VALUE!</v>
      </c>
      <c r="D11" s="111"/>
      <c r="E11" s="111"/>
      <c r="F11" s="111"/>
      <c r="H11" s="112">
        <f>+'6POMCASejec'!F11</f>
        <v>0</v>
      </c>
      <c r="I11" s="112">
        <f>+'6POMCASejec'!E12</f>
        <v>0</v>
      </c>
      <c r="J11" s="112">
        <f>+'6POMCASejec'!E13</f>
        <v>0</v>
      </c>
      <c r="L11" s="113">
        <f t="shared" si="0"/>
        <v>0</v>
      </c>
      <c r="M11" s="113" t="str">
        <f t="shared" ref="M11:N11" si="6">IF(ISNUMBER(I11),"",I11)</f>
        <v/>
      </c>
      <c r="N11" s="114" t="str">
        <f t="shared" si="6"/>
        <v/>
      </c>
      <c r="O11" s="115" t="s">
        <v>853</v>
      </c>
      <c r="P11" s="116"/>
    </row>
    <row r="12" spans="1:26" ht="38.25">
      <c r="A12" s="107" t="s">
        <v>860</v>
      </c>
      <c r="B12" s="108" t="s">
        <v>247</v>
      </c>
      <c r="C12" s="117" t="str">
        <f>+'7Clima'!D8</f>
        <v>N.A.</v>
      </c>
      <c r="D12" s="111"/>
      <c r="E12" s="111"/>
      <c r="F12" s="111"/>
      <c r="H12" s="112">
        <f>+'7Clima'!F11</f>
        <v>0</v>
      </c>
      <c r="I12" s="112">
        <f>+'7Clima'!E12</f>
        <v>0</v>
      </c>
      <c r="J12" s="112">
        <f>+'7Clima'!E13</f>
        <v>0</v>
      </c>
      <c r="L12" s="113">
        <f t="shared" si="0"/>
        <v>0</v>
      </c>
      <c r="M12" s="113" t="str">
        <f t="shared" ref="M12:N12" si="7">IF(ISNUMBER(I12),"",I12)</f>
        <v/>
      </c>
      <c r="N12" s="114" t="str">
        <f t="shared" si="7"/>
        <v/>
      </c>
      <c r="O12" s="115" t="s">
        <v>853</v>
      </c>
      <c r="P12" s="116"/>
    </row>
    <row r="13" spans="1:26">
      <c r="A13" s="107" t="s">
        <v>861</v>
      </c>
      <c r="B13" s="108" t="s">
        <v>249</v>
      </c>
      <c r="C13" s="117" t="str">
        <f>+'8Suelo'!D8</f>
        <v>N.A.</v>
      </c>
      <c r="D13" s="111"/>
      <c r="E13" s="111"/>
      <c r="F13" s="111"/>
      <c r="H13" s="112">
        <f>+'8Suelo'!F11</f>
        <v>0</v>
      </c>
      <c r="I13" s="112">
        <f>+'8Suelo'!E12</f>
        <v>0</v>
      </c>
      <c r="J13" s="112">
        <f>+'8Suelo'!E13</f>
        <v>0</v>
      </c>
      <c r="L13" s="113">
        <f t="shared" si="0"/>
        <v>0</v>
      </c>
      <c r="M13" s="113" t="str">
        <f t="shared" ref="M13:N13" si="8">IF(ISNUMBER(I13),"",I13)</f>
        <v/>
      </c>
      <c r="N13" s="114" t="str">
        <f t="shared" si="8"/>
        <v/>
      </c>
      <c r="O13" s="115" t="s">
        <v>853</v>
      </c>
      <c r="P13" s="116"/>
    </row>
    <row r="14" spans="1:26" ht="25.5">
      <c r="A14" s="107" t="s">
        <v>862</v>
      </c>
      <c r="B14" s="108" t="s">
        <v>251</v>
      </c>
      <c r="C14" s="117" t="str">
        <f>+'9RUNAP'!D9</f>
        <v>N.A.</v>
      </c>
      <c r="D14" s="111"/>
      <c r="E14" s="111"/>
      <c r="F14" s="111"/>
      <c r="H14" s="112">
        <f>+'9RUNAP'!F12</f>
        <v>0</v>
      </c>
      <c r="I14" s="112">
        <f>+'9RUNAP'!E13</f>
        <v>0</v>
      </c>
      <c r="J14" s="112">
        <f>+'9RUNAP'!E14</f>
        <v>0</v>
      </c>
      <c r="L14" s="113">
        <f t="shared" si="0"/>
        <v>0</v>
      </c>
      <c r="M14" s="113" t="str">
        <f t="shared" ref="M14:N14" si="9">IF(ISNUMBER(I14),"",I14)</f>
        <v/>
      </c>
      <c r="N14" s="114" t="str">
        <f t="shared" si="9"/>
        <v/>
      </c>
      <c r="O14" s="115" t="s">
        <v>853</v>
      </c>
      <c r="P14" s="116"/>
    </row>
    <row r="15" spans="1:26" ht="25.5">
      <c r="A15" s="107" t="s">
        <v>863</v>
      </c>
      <c r="B15" s="108" t="s">
        <v>253</v>
      </c>
      <c r="C15" s="117" t="str">
        <f>'10Paramos'!D8</f>
        <v>N.A.</v>
      </c>
      <c r="D15" s="111"/>
      <c r="E15" s="111"/>
      <c r="F15" s="111"/>
      <c r="H15" s="112">
        <f>'10Paramos'!F11</f>
        <v>0</v>
      </c>
      <c r="I15" s="112">
        <f>'10Paramos'!E12</f>
        <v>0</v>
      </c>
      <c r="J15" s="112">
        <f>'10Paramos'!E13</f>
        <v>0</v>
      </c>
      <c r="L15" s="113">
        <f t="shared" si="0"/>
        <v>0</v>
      </c>
      <c r="M15" s="113" t="str">
        <f t="shared" ref="M15:N15" si="10">IF(ISNUMBER(I15),"",I15)</f>
        <v/>
      </c>
      <c r="N15" s="114" t="str">
        <f t="shared" si="10"/>
        <v/>
      </c>
      <c r="O15" s="115" t="s">
        <v>853</v>
      </c>
      <c r="P15" s="116"/>
    </row>
    <row r="16" spans="1:26">
      <c r="A16" s="107" t="s">
        <v>864</v>
      </c>
      <c r="B16" s="108" t="s">
        <v>254</v>
      </c>
      <c r="C16" s="117" t="e">
        <f>+'11Forest'!D8</f>
        <v>#DIV/0!</v>
      </c>
      <c r="D16" s="111"/>
      <c r="E16" s="111"/>
      <c r="F16" s="111"/>
      <c r="H16" s="112">
        <f>+'11Forest'!F11</f>
        <v>0</v>
      </c>
      <c r="I16" s="112">
        <f>+'11Forest'!E12</f>
        <v>0</v>
      </c>
      <c r="J16" s="112">
        <f>+'11Forest'!E13</f>
        <v>0</v>
      </c>
      <c r="L16" s="113">
        <f t="shared" si="0"/>
        <v>0</v>
      </c>
      <c r="M16" s="113" t="str">
        <f t="shared" ref="M16:N16" si="11">IF(ISNUMBER(I16),"",I16)</f>
        <v/>
      </c>
      <c r="N16" s="114" t="str">
        <f t="shared" si="11"/>
        <v/>
      </c>
      <c r="O16" s="115" t="s">
        <v>853</v>
      </c>
      <c r="P16" s="116"/>
    </row>
    <row r="17" spans="1:16">
      <c r="A17" s="107" t="s">
        <v>865</v>
      </c>
      <c r="B17" s="108" t="s">
        <v>255</v>
      </c>
      <c r="C17" s="117">
        <f>+'12PlanesAP'!D8</f>
        <v>0</v>
      </c>
      <c r="D17" s="111"/>
      <c r="E17" s="111"/>
      <c r="F17" s="111"/>
      <c r="H17" s="112">
        <f>+'12PlanesAP'!F11</f>
        <v>0</v>
      </c>
      <c r="I17" s="112">
        <f>+'12PlanesAP'!E12</f>
        <v>0</v>
      </c>
      <c r="J17" s="112">
        <f>+'12PlanesAP'!E13</f>
        <v>0</v>
      </c>
      <c r="L17" s="113" t="str">
        <f t="shared" si="0"/>
        <v/>
      </c>
      <c r="M17" s="113" t="str">
        <f t="shared" ref="M17:N17" si="12">IF(ISNUMBER(I17),"",I17)</f>
        <v/>
      </c>
      <c r="N17" s="114" t="str">
        <f t="shared" si="12"/>
        <v/>
      </c>
      <c r="O17" s="115" t="s">
        <v>853</v>
      </c>
      <c r="P17" s="116"/>
    </row>
    <row r="18" spans="1:16" ht="25.5">
      <c r="A18" s="107" t="s">
        <v>866</v>
      </c>
      <c r="B18" s="108" t="s">
        <v>256</v>
      </c>
      <c r="C18" s="117" t="str">
        <f>+'13Amenaz'!D8</f>
        <v>N.A.</v>
      </c>
      <c r="D18" s="111"/>
      <c r="E18" s="111"/>
      <c r="F18" s="111"/>
      <c r="H18" s="112">
        <f>+'13Amenaz'!F11</f>
        <v>0</v>
      </c>
      <c r="I18" s="112">
        <f>+'13Amenaz'!E12</f>
        <v>0</v>
      </c>
      <c r="J18" s="112">
        <f>+'13Amenaz'!E13</f>
        <v>0</v>
      </c>
      <c r="L18" s="113">
        <f t="shared" si="0"/>
        <v>0</v>
      </c>
      <c r="M18" s="113" t="str">
        <f t="shared" ref="M18:N18" si="13">IF(ISNUMBER(I18),"",I18)</f>
        <v/>
      </c>
      <c r="N18" s="114" t="str">
        <f t="shared" si="13"/>
        <v/>
      </c>
      <c r="O18" s="115" t="s">
        <v>853</v>
      </c>
      <c r="P18" s="116"/>
    </row>
    <row r="19" spans="1:16" ht="25.5">
      <c r="A19" s="107" t="s">
        <v>867</v>
      </c>
      <c r="B19" s="108" t="s">
        <v>257</v>
      </c>
      <c r="C19" s="117" t="str">
        <f>+'14Invasor'!D8</f>
        <v>N.A.</v>
      </c>
      <c r="D19" s="111"/>
      <c r="E19" s="111"/>
      <c r="F19" s="111"/>
      <c r="H19" s="112">
        <f>+'14Invasor'!F11</f>
        <v>0</v>
      </c>
      <c r="I19" s="112">
        <f>+'14Invasor'!E12</f>
        <v>0</v>
      </c>
      <c r="J19" s="112">
        <f>+'14Invasor'!E13</f>
        <v>0</v>
      </c>
      <c r="L19" s="113">
        <f t="shared" si="0"/>
        <v>0</v>
      </c>
      <c r="M19" s="113" t="str">
        <f t="shared" ref="M19:N19" si="14">IF(ISNUMBER(I19),"",I19)</f>
        <v/>
      </c>
      <c r="N19" s="114" t="str">
        <f t="shared" si="14"/>
        <v/>
      </c>
      <c r="O19" s="115" t="s">
        <v>853</v>
      </c>
      <c r="P19" s="116"/>
    </row>
    <row r="20" spans="1:16" ht="25.5">
      <c r="A20" s="107" t="s">
        <v>868</v>
      </c>
      <c r="B20" s="108" t="s">
        <v>258</v>
      </c>
      <c r="C20" s="117" t="e">
        <f>+'15Restaura'!D8</f>
        <v>#DIV/0!</v>
      </c>
      <c r="D20" s="111"/>
      <c r="E20" s="111"/>
      <c r="F20" s="111"/>
      <c r="H20" s="112">
        <f>+'15Restaura'!F11</f>
        <v>0</v>
      </c>
      <c r="I20" s="112">
        <f>+'15Restaura'!E12</f>
        <v>0</v>
      </c>
      <c r="J20" s="112">
        <f>+'15Restaura'!E13</f>
        <v>0</v>
      </c>
      <c r="L20" s="113">
        <f t="shared" si="0"/>
        <v>0</v>
      </c>
      <c r="M20" s="113" t="str">
        <f t="shared" ref="M20:N20" si="15">IF(ISNUMBER(I20),"",I20)</f>
        <v/>
      </c>
      <c r="N20" s="114" t="str">
        <f t="shared" si="15"/>
        <v/>
      </c>
      <c r="O20" s="115" t="s">
        <v>853</v>
      </c>
      <c r="P20" s="116"/>
    </row>
    <row r="21" spans="1:16" ht="15.75" customHeight="1">
      <c r="A21" s="107" t="s">
        <v>869</v>
      </c>
      <c r="B21" s="108" t="s">
        <v>259</v>
      </c>
      <c r="C21" s="117">
        <f>+'16MIZC'!D8</f>
        <v>0</v>
      </c>
      <c r="D21" s="111"/>
      <c r="E21" s="111"/>
      <c r="F21" s="111"/>
      <c r="H21" s="112">
        <f>+'16MIZC'!F11</f>
        <v>0</v>
      </c>
      <c r="I21" s="112">
        <f>+'16MIZC'!E12</f>
        <v>0</v>
      </c>
      <c r="J21" s="112">
        <f>+'16MIZC'!E13</f>
        <v>0</v>
      </c>
      <c r="L21" s="113" t="str">
        <f t="shared" si="0"/>
        <v/>
      </c>
      <c r="M21" s="113" t="str">
        <f t="shared" ref="M21:N21" si="16">IF(ISNUMBER(I21),"",I21)</f>
        <v/>
      </c>
      <c r="N21" s="114" t="str">
        <f t="shared" si="16"/>
        <v/>
      </c>
      <c r="O21" s="115" t="s">
        <v>853</v>
      </c>
      <c r="P21" s="116"/>
    </row>
    <row r="22" spans="1:16" ht="15.75" customHeight="1">
      <c r="A22" s="107" t="s">
        <v>870</v>
      </c>
      <c r="B22" s="108" t="s">
        <v>260</v>
      </c>
      <c r="C22" s="117">
        <f>+'17PGIRS'!D8</f>
        <v>0</v>
      </c>
      <c r="D22" s="111"/>
      <c r="E22" s="111"/>
      <c r="F22" s="111"/>
      <c r="H22" s="112">
        <f>+'17PGIRS'!F11</f>
        <v>0</v>
      </c>
      <c r="I22" s="112">
        <f>+'17PGIRS'!E12</f>
        <v>0</v>
      </c>
      <c r="J22" s="112">
        <f>+'17PGIRS'!E13</f>
        <v>0</v>
      </c>
      <c r="L22" s="113" t="str">
        <f t="shared" si="0"/>
        <v/>
      </c>
      <c r="M22" s="113" t="str">
        <f t="shared" ref="M22:N22" si="17">IF(ISNUMBER(I22),"",I22)</f>
        <v/>
      </c>
      <c r="N22" s="114" t="str">
        <f t="shared" si="17"/>
        <v/>
      </c>
      <c r="O22" s="115" t="s">
        <v>853</v>
      </c>
      <c r="P22" s="116"/>
    </row>
    <row r="23" spans="1:16" ht="15.75" customHeight="1">
      <c r="A23" s="107" t="s">
        <v>871</v>
      </c>
      <c r="B23" s="108" t="s">
        <v>261</v>
      </c>
      <c r="C23" s="117">
        <f>+'18Sector'!D8</f>
        <v>0</v>
      </c>
      <c r="D23" s="111"/>
      <c r="E23" s="111"/>
      <c r="F23" s="111"/>
      <c r="H23" s="112">
        <f>+'18Sector'!F11</f>
        <v>0</v>
      </c>
      <c r="I23" s="112">
        <f>+'18Sector'!E12</f>
        <v>0</v>
      </c>
      <c r="J23" s="112">
        <f>+'18Sector'!E13</f>
        <v>0</v>
      </c>
      <c r="L23" s="113" t="str">
        <f t="shared" si="0"/>
        <v/>
      </c>
      <c r="M23" s="113" t="str">
        <f t="shared" ref="M23:N23" si="18">IF(ISNUMBER(I23),"",I23)</f>
        <v/>
      </c>
      <c r="N23" s="114" t="str">
        <f t="shared" si="18"/>
        <v/>
      </c>
      <c r="O23" s="115" t="s">
        <v>853</v>
      </c>
      <c r="P23" s="116"/>
    </row>
    <row r="24" spans="1:16" ht="15.75" customHeight="1">
      <c r="A24" s="107" t="s">
        <v>872</v>
      </c>
      <c r="B24" s="108" t="s">
        <v>262</v>
      </c>
      <c r="C24" s="117">
        <f>+'19GAU'!D8</f>
        <v>0</v>
      </c>
      <c r="D24" s="111"/>
      <c r="E24" s="111"/>
      <c r="F24" s="111"/>
      <c r="H24" s="112">
        <f>+'19GAU'!F11</f>
        <v>0</v>
      </c>
      <c r="I24" s="112">
        <f>+'19GAU'!E12</f>
        <v>0</v>
      </c>
      <c r="J24" s="112">
        <f>+'19GAU'!E13</f>
        <v>0</v>
      </c>
      <c r="L24" s="113" t="str">
        <f t="shared" si="0"/>
        <v/>
      </c>
      <c r="M24" s="113" t="str">
        <f t="shared" ref="M24:N24" si="19">IF(ISNUMBER(I24),"",I24)</f>
        <v/>
      </c>
      <c r="N24" s="114" t="str">
        <f t="shared" si="19"/>
        <v/>
      </c>
      <c r="O24" s="115" t="s">
        <v>853</v>
      </c>
      <c r="P24" s="116"/>
    </row>
    <row r="25" spans="1:16" ht="15.75" customHeight="1">
      <c r="A25" s="107" t="s">
        <v>873</v>
      </c>
      <c r="B25" s="108" t="s">
        <v>263</v>
      </c>
      <c r="C25" s="117">
        <f>+'20Negoc'!D8</f>
        <v>0</v>
      </c>
      <c r="D25" s="111"/>
      <c r="E25" s="111"/>
      <c r="F25" s="111"/>
      <c r="H25" s="112">
        <f>+'20Negoc'!F11</f>
        <v>0</v>
      </c>
      <c r="I25" s="112">
        <f>+'20Negoc'!E12</f>
        <v>0</v>
      </c>
      <c r="J25" s="112">
        <f>+'20Negoc'!E13</f>
        <v>0</v>
      </c>
      <c r="L25" s="113" t="str">
        <f t="shared" si="0"/>
        <v/>
      </c>
      <c r="M25" s="113" t="str">
        <f t="shared" ref="M25:N25" si="20">IF(ISNUMBER(I25),"",I25)</f>
        <v/>
      </c>
      <c r="N25" s="114" t="str">
        <f t="shared" si="20"/>
        <v/>
      </c>
      <c r="O25" s="115" t="s">
        <v>853</v>
      </c>
      <c r="P25" s="116"/>
    </row>
    <row r="26" spans="1:16" ht="15.75" customHeight="1">
      <c r="A26" s="107" t="s">
        <v>874</v>
      </c>
      <c r="B26" s="108" t="s">
        <v>264</v>
      </c>
      <c r="C26" s="117" t="e">
        <f>+'21TiempoT'!D8</f>
        <v>#DIV/0!</v>
      </c>
      <c r="D26" s="111"/>
      <c r="E26" s="111"/>
      <c r="F26" s="111"/>
      <c r="H26" s="112">
        <f>+'21TiempoT'!F11</f>
        <v>0</v>
      </c>
      <c r="I26" s="112">
        <f>+'21TiempoT'!E12</f>
        <v>0</v>
      </c>
      <c r="J26" s="112">
        <f>+'21TiempoT'!E13</f>
        <v>0</v>
      </c>
      <c r="L26" s="113">
        <f t="shared" si="0"/>
        <v>0</v>
      </c>
      <c r="M26" s="113" t="str">
        <f t="shared" ref="M26:N26" si="21">IF(ISNUMBER(I26),"",I26)</f>
        <v/>
      </c>
      <c r="N26" s="114" t="str">
        <f t="shared" si="21"/>
        <v/>
      </c>
      <c r="O26" s="115" t="s">
        <v>853</v>
      </c>
      <c r="P26" s="116"/>
    </row>
    <row r="27" spans="1:16" ht="15.75" customHeight="1">
      <c r="A27" s="107" t="s">
        <v>875</v>
      </c>
      <c r="B27" s="108" t="s">
        <v>265</v>
      </c>
      <c r="C27" s="117" t="e">
        <f>+'22Autor'!D8</f>
        <v>#DIV/0!</v>
      </c>
      <c r="D27" s="111"/>
      <c r="E27" s="111"/>
      <c r="F27" s="111"/>
      <c r="H27" s="112">
        <f>+'22Autor'!F11</f>
        <v>0</v>
      </c>
      <c r="I27" s="112">
        <f>+'22Autor'!E12</f>
        <v>0</v>
      </c>
      <c r="J27" s="112">
        <f>+'22Autor'!E13</f>
        <v>0</v>
      </c>
      <c r="L27" s="113">
        <f t="shared" si="0"/>
        <v>0</v>
      </c>
      <c r="M27" s="113" t="str">
        <f t="shared" ref="M27:N27" si="22">IF(ISNUMBER(I27),"",I27)</f>
        <v/>
      </c>
      <c r="N27" s="114" t="str">
        <f t="shared" si="22"/>
        <v/>
      </c>
      <c r="O27" s="115" t="s">
        <v>853</v>
      </c>
      <c r="P27" s="116"/>
    </row>
    <row r="28" spans="1:16" ht="15.75" customHeight="1">
      <c r="A28" s="107" t="s">
        <v>876</v>
      </c>
      <c r="B28" s="108" t="s">
        <v>266</v>
      </c>
      <c r="C28" s="117" t="e">
        <f>+'22Autor'!D8</f>
        <v>#DIV/0!</v>
      </c>
      <c r="D28" s="111"/>
      <c r="E28" s="111"/>
      <c r="F28" s="111"/>
      <c r="H28" s="112">
        <f>+'22Autor'!F11</f>
        <v>0</v>
      </c>
      <c r="I28" s="112">
        <f>+'22Autor'!E12</f>
        <v>0</v>
      </c>
      <c r="J28" s="112">
        <f>+'22Autor'!E13</f>
        <v>0</v>
      </c>
      <c r="L28" s="113">
        <f t="shared" si="0"/>
        <v>0</v>
      </c>
      <c r="M28" s="113" t="str">
        <f t="shared" ref="M28:N28" si="23">IF(ISNUMBER(I28),"",I28)</f>
        <v/>
      </c>
      <c r="N28" s="114" t="str">
        <f t="shared" si="23"/>
        <v/>
      </c>
      <c r="O28" s="115" t="s">
        <v>853</v>
      </c>
      <c r="P28" s="116"/>
    </row>
    <row r="29" spans="1:16" ht="15.75" customHeight="1">
      <c r="A29" s="107" t="s">
        <v>877</v>
      </c>
      <c r="B29" s="108" t="s">
        <v>267</v>
      </c>
      <c r="C29" s="117" t="e">
        <f>'24POT'!D7</f>
        <v>#DIV/0!</v>
      </c>
      <c r="D29" s="111"/>
      <c r="E29" s="111"/>
      <c r="F29" s="111"/>
      <c r="H29" s="112">
        <f>'24POT'!F10</f>
        <v>0</v>
      </c>
      <c r="I29" s="112">
        <f>'24POT'!E11</f>
        <v>0</v>
      </c>
      <c r="J29" s="112">
        <f>'24POT'!E12</f>
        <v>0</v>
      </c>
      <c r="L29" s="113">
        <f t="shared" si="0"/>
        <v>0</v>
      </c>
      <c r="M29" s="113" t="str">
        <f t="shared" ref="M29:N29" si="24">IF(ISNUMBER(I29),"",I29)</f>
        <v/>
      </c>
      <c r="N29" s="114" t="str">
        <f t="shared" si="24"/>
        <v/>
      </c>
      <c r="O29" s="115" t="s">
        <v>853</v>
      </c>
      <c r="P29" s="116"/>
    </row>
    <row r="30" spans="1:16" ht="15.75" customHeight="1">
      <c r="A30" s="107" t="s">
        <v>878</v>
      </c>
      <c r="B30" s="108" t="s">
        <v>268</v>
      </c>
      <c r="C30" s="117">
        <f>+'25Redes'!D8</f>
        <v>0</v>
      </c>
      <c r="D30" s="111"/>
      <c r="E30" s="111"/>
      <c r="F30" s="111"/>
      <c r="H30" s="112">
        <f>+'25Redes'!F11</f>
        <v>0</v>
      </c>
      <c r="I30" s="112">
        <f>+'25Redes'!E12</f>
        <v>0</v>
      </c>
      <c r="J30" s="112">
        <f>+'25Redes'!E13</f>
        <v>0</v>
      </c>
      <c r="L30" s="113" t="str">
        <f t="shared" si="0"/>
        <v/>
      </c>
      <c r="M30" s="113" t="str">
        <f t="shared" ref="M30:N30" si="25">IF(ISNUMBER(I30),"",I30)</f>
        <v/>
      </c>
      <c r="N30" s="114" t="str">
        <f t="shared" si="25"/>
        <v/>
      </c>
      <c r="O30" s="115" t="s">
        <v>853</v>
      </c>
      <c r="P30" s="116"/>
    </row>
    <row r="31" spans="1:16" ht="15.75" customHeight="1">
      <c r="A31" s="107" t="s">
        <v>879</v>
      </c>
      <c r="B31" s="108" t="s">
        <v>269</v>
      </c>
      <c r="C31" s="117" t="e">
        <f>+'26SIAC'!D8</f>
        <v>#DIV/0!</v>
      </c>
      <c r="D31" s="111"/>
      <c r="E31" s="111"/>
      <c r="F31" s="111"/>
      <c r="H31" s="112">
        <f>+'26SIAC'!F11</f>
        <v>0</v>
      </c>
      <c r="I31" s="112">
        <f>+'26SIAC'!E12</f>
        <v>0</v>
      </c>
      <c r="J31" s="112">
        <f>+'26SIAC'!E13</f>
        <v>0</v>
      </c>
      <c r="L31" s="113">
        <f t="shared" si="0"/>
        <v>0</v>
      </c>
      <c r="M31" s="113" t="str">
        <f t="shared" ref="M31:N31" si="26">IF(ISNUMBER(I31),"",I31)</f>
        <v/>
      </c>
      <c r="N31" s="114" t="str">
        <f t="shared" si="26"/>
        <v/>
      </c>
      <c r="O31" s="115" t="s">
        <v>853</v>
      </c>
      <c r="P31" s="116"/>
    </row>
    <row r="32" spans="1:16" ht="15.75" customHeight="1">
      <c r="A32" s="107" t="s">
        <v>880</v>
      </c>
      <c r="B32" s="108" t="s">
        <v>270</v>
      </c>
      <c r="C32" s="117">
        <f>+'27Educa'!D8</f>
        <v>0</v>
      </c>
      <c r="D32" s="111"/>
      <c r="E32" s="111"/>
      <c r="F32" s="111"/>
      <c r="H32" s="112">
        <f>+'27Educa'!F11</f>
        <v>0</v>
      </c>
      <c r="I32" s="112">
        <f>+'27Educa'!E12</f>
        <v>0</v>
      </c>
      <c r="J32" s="112">
        <f>+'27Educa'!E13</f>
        <v>0</v>
      </c>
      <c r="L32" s="113" t="str">
        <f t="shared" si="0"/>
        <v/>
      </c>
      <c r="M32" s="113" t="str">
        <f t="shared" ref="M32:N32" si="27">IF(ISNUMBER(I32),"",I32)</f>
        <v/>
      </c>
      <c r="N32" s="114" t="str">
        <f t="shared" si="27"/>
        <v/>
      </c>
      <c r="O32" s="115" t="s">
        <v>853</v>
      </c>
      <c r="P32" s="116"/>
    </row>
    <row r="33" spans="8:15" ht="15.75" customHeight="1">
      <c r="H33" s="24"/>
      <c r="I33" s="24"/>
      <c r="J33" s="24"/>
      <c r="L33" s="24"/>
      <c r="M33" s="24"/>
      <c r="N33" s="24"/>
      <c r="O33" s="24"/>
    </row>
    <row r="34" spans="8:15" ht="15.75" customHeight="1">
      <c r="H34" s="24"/>
      <c r="I34" s="24"/>
      <c r="J34" s="24"/>
      <c r="L34" s="24"/>
      <c r="M34" s="24"/>
      <c r="N34" s="24"/>
      <c r="O34" s="24"/>
    </row>
    <row r="35" spans="8:15" ht="15.75" customHeight="1">
      <c r="H35" s="24"/>
      <c r="I35" s="24"/>
      <c r="J35" s="24"/>
      <c r="L35" s="24"/>
      <c r="M35" s="24"/>
      <c r="N35" s="24"/>
      <c r="O35" s="24"/>
    </row>
    <row r="36" spans="8:15" ht="15.75" customHeight="1">
      <c r="H36" s="24"/>
      <c r="I36" s="24"/>
      <c r="J36" s="24"/>
      <c r="L36" s="24"/>
      <c r="M36" s="24"/>
      <c r="N36" s="24"/>
      <c r="O36" s="24"/>
    </row>
    <row r="37" spans="8:15" ht="15.75" customHeight="1">
      <c r="H37" s="24"/>
      <c r="I37" s="24"/>
      <c r="J37" s="24"/>
      <c r="L37" s="24"/>
      <c r="M37" s="24"/>
      <c r="N37" s="24"/>
      <c r="O37" s="24"/>
    </row>
    <row r="38" spans="8:15" ht="15.75" customHeight="1">
      <c r="H38" s="24"/>
      <c r="I38" s="24"/>
      <c r="J38" s="24"/>
      <c r="L38" s="24"/>
      <c r="M38" s="24"/>
      <c r="N38" s="24"/>
      <c r="O38" s="24"/>
    </row>
    <row r="39" spans="8:15" ht="15.75" customHeight="1">
      <c r="H39" s="24"/>
      <c r="I39" s="24"/>
      <c r="J39" s="24"/>
      <c r="L39" s="24"/>
      <c r="M39" s="24"/>
      <c r="N39" s="24"/>
      <c r="O39" s="24"/>
    </row>
    <row r="40" spans="8:15" ht="15.75" customHeight="1">
      <c r="H40" s="24"/>
      <c r="I40" s="24"/>
      <c r="J40" s="24"/>
      <c r="L40" s="24"/>
      <c r="M40" s="24"/>
      <c r="N40" s="24"/>
      <c r="O40" s="24"/>
    </row>
    <row r="41" spans="8:15" ht="15.75" customHeight="1">
      <c r="H41" s="24"/>
      <c r="I41" s="24"/>
      <c r="J41" s="24"/>
      <c r="L41" s="24"/>
      <c r="M41" s="24"/>
      <c r="N41" s="24"/>
      <c r="O41" s="24"/>
    </row>
    <row r="42" spans="8:15" ht="15.75" customHeight="1">
      <c r="H42" s="24"/>
      <c r="I42" s="24"/>
      <c r="J42" s="24"/>
      <c r="L42" s="24"/>
      <c r="M42" s="24"/>
      <c r="N42" s="24"/>
      <c r="O42" s="24"/>
    </row>
    <row r="43" spans="8:15" ht="15.75" customHeight="1">
      <c r="H43" s="24"/>
      <c r="I43" s="24"/>
      <c r="J43" s="24"/>
      <c r="L43" s="24"/>
      <c r="M43" s="24"/>
      <c r="N43" s="24"/>
      <c r="O43" s="24"/>
    </row>
    <row r="44" spans="8:15" ht="15.75" customHeight="1">
      <c r="H44" s="24"/>
      <c r="I44" s="24"/>
      <c r="J44" s="24"/>
      <c r="L44" s="24"/>
      <c r="M44" s="24"/>
      <c r="N44" s="24"/>
      <c r="O44" s="24"/>
    </row>
    <row r="45" spans="8:15" ht="15.75" customHeight="1">
      <c r="H45" s="24"/>
      <c r="I45" s="24"/>
      <c r="J45" s="24"/>
      <c r="L45" s="24"/>
      <c r="M45" s="24"/>
      <c r="N45" s="24"/>
      <c r="O45" s="24"/>
    </row>
    <row r="46" spans="8:15" ht="15.75" customHeight="1">
      <c r="H46" s="24"/>
      <c r="I46" s="24"/>
      <c r="J46" s="24"/>
      <c r="L46" s="24"/>
      <c r="M46" s="24"/>
      <c r="N46" s="24"/>
      <c r="O46" s="24"/>
    </row>
    <row r="47" spans="8:15" ht="15.75" customHeight="1">
      <c r="H47" s="24"/>
      <c r="I47" s="24"/>
      <c r="J47" s="24"/>
      <c r="L47" s="24"/>
      <c r="M47" s="24"/>
      <c r="N47" s="24"/>
      <c r="O47" s="24"/>
    </row>
    <row r="48" spans="8:15" ht="15.75" customHeight="1">
      <c r="H48" s="24"/>
      <c r="I48" s="24"/>
      <c r="J48" s="24"/>
      <c r="L48" s="24"/>
      <c r="M48" s="24"/>
      <c r="N48" s="24"/>
      <c r="O48" s="24"/>
    </row>
    <row r="49" spans="8:15" ht="15.75" customHeight="1">
      <c r="H49" s="24"/>
      <c r="I49" s="24"/>
      <c r="J49" s="24"/>
      <c r="L49" s="24"/>
      <c r="M49" s="24"/>
      <c r="N49" s="24"/>
      <c r="O49" s="24"/>
    </row>
    <row r="50" spans="8:15" ht="15.75" customHeight="1">
      <c r="H50" s="24"/>
      <c r="I50" s="24"/>
      <c r="J50" s="24"/>
      <c r="L50" s="24"/>
      <c r="M50" s="24"/>
      <c r="N50" s="24"/>
      <c r="O50" s="24"/>
    </row>
    <row r="51" spans="8:15" ht="15.75" customHeight="1">
      <c r="H51" s="24"/>
      <c r="I51" s="24"/>
      <c r="J51" s="24"/>
      <c r="L51" s="24"/>
      <c r="M51" s="24"/>
      <c r="N51" s="24"/>
      <c r="O51" s="24"/>
    </row>
    <row r="52" spans="8:15" ht="15.75" customHeight="1">
      <c r="H52" s="24"/>
      <c r="I52" s="24"/>
      <c r="J52" s="24"/>
      <c r="L52" s="24"/>
      <c r="M52" s="24"/>
      <c r="N52" s="24"/>
      <c r="O52" s="24"/>
    </row>
    <row r="53" spans="8:15" ht="15.75" customHeight="1">
      <c r="H53" s="24"/>
      <c r="I53" s="24"/>
      <c r="J53" s="24"/>
      <c r="L53" s="24"/>
      <c r="M53" s="24"/>
      <c r="N53" s="24"/>
      <c r="O53" s="24"/>
    </row>
    <row r="54" spans="8:15" ht="15.75" customHeight="1">
      <c r="H54" s="24"/>
      <c r="I54" s="24"/>
      <c r="J54" s="24"/>
      <c r="L54" s="24"/>
      <c r="M54" s="24"/>
      <c r="N54" s="24"/>
      <c r="O54" s="24"/>
    </row>
    <row r="55" spans="8:15" ht="15.75" customHeight="1">
      <c r="H55" s="24"/>
      <c r="I55" s="24"/>
      <c r="J55" s="24"/>
      <c r="L55" s="24"/>
      <c r="M55" s="24"/>
      <c r="N55" s="24"/>
      <c r="O55" s="24"/>
    </row>
    <row r="56" spans="8:15" ht="15.75" customHeight="1">
      <c r="H56" s="24"/>
      <c r="I56" s="24"/>
      <c r="J56" s="24"/>
      <c r="L56" s="24"/>
      <c r="M56" s="24"/>
      <c r="N56" s="24"/>
      <c r="O56" s="24"/>
    </row>
    <row r="57" spans="8:15" ht="15.75" customHeight="1">
      <c r="H57" s="24"/>
      <c r="I57" s="24"/>
      <c r="J57" s="24"/>
      <c r="L57" s="24"/>
      <c r="M57" s="24"/>
      <c r="N57" s="24"/>
      <c r="O57" s="24"/>
    </row>
    <row r="58" spans="8:15" ht="15.75" customHeight="1">
      <c r="H58" s="24"/>
      <c r="I58" s="24"/>
      <c r="J58" s="24"/>
      <c r="L58" s="24"/>
      <c r="M58" s="24"/>
      <c r="N58" s="24"/>
      <c r="O58" s="24"/>
    </row>
    <row r="59" spans="8:15" ht="15.75" customHeight="1">
      <c r="H59" s="24"/>
      <c r="I59" s="24"/>
      <c r="J59" s="24"/>
      <c r="L59" s="24"/>
      <c r="M59" s="24"/>
      <c r="N59" s="24"/>
      <c r="O59" s="24"/>
    </row>
    <row r="60" spans="8:15" ht="15.75" customHeight="1">
      <c r="H60" s="24"/>
      <c r="I60" s="24"/>
      <c r="J60" s="24"/>
      <c r="L60" s="24"/>
      <c r="M60" s="24"/>
      <c r="N60" s="24"/>
      <c r="O60" s="24"/>
    </row>
    <row r="61" spans="8:15" ht="15.75" customHeight="1">
      <c r="H61" s="24"/>
      <c r="I61" s="24"/>
      <c r="J61" s="24"/>
      <c r="L61" s="24"/>
      <c r="M61" s="24"/>
      <c r="N61" s="24"/>
      <c r="O61" s="24"/>
    </row>
    <row r="62" spans="8:15" ht="15.75" customHeight="1">
      <c r="H62" s="24"/>
      <c r="I62" s="24"/>
      <c r="J62" s="24"/>
      <c r="L62" s="24"/>
      <c r="M62" s="24"/>
      <c r="N62" s="24"/>
      <c r="O62" s="24"/>
    </row>
    <row r="63" spans="8:15" ht="15.75" customHeight="1">
      <c r="H63" s="24"/>
      <c r="I63" s="24"/>
      <c r="J63" s="24"/>
      <c r="L63" s="24"/>
      <c r="M63" s="24"/>
      <c r="N63" s="24"/>
      <c r="O63" s="24"/>
    </row>
    <row r="64" spans="8:15" ht="15.75" customHeight="1">
      <c r="H64" s="24"/>
      <c r="I64" s="24"/>
      <c r="J64" s="24"/>
      <c r="L64" s="24"/>
      <c r="M64" s="24"/>
      <c r="N64" s="24"/>
      <c r="O64" s="24"/>
    </row>
    <row r="65" spans="8:15" ht="15.75" customHeight="1">
      <c r="H65" s="24"/>
      <c r="I65" s="24"/>
      <c r="J65" s="24"/>
      <c r="L65" s="24"/>
      <c r="M65" s="24"/>
      <c r="N65" s="24"/>
      <c r="O65" s="24"/>
    </row>
    <row r="66" spans="8:15" ht="15.75" customHeight="1">
      <c r="H66" s="24"/>
      <c r="I66" s="24"/>
      <c r="J66" s="24"/>
      <c r="L66" s="24"/>
      <c r="M66" s="24"/>
      <c r="N66" s="24"/>
      <c r="O66" s="24"/>
    </row>
    <row r="67" spans="8:15" ht="15.75" customHeight="1">
      <c r="H67" s="24"/>
      <c r="I67" s="24"/>
      <c r="J67" s="24"/>
      <c r="L67" s="24"/>
      <c r="M67" s="24"/>
      <c r="N67" s="24"/>
      <c r="O67" s="24"/>
    </row>
    <row r="68" spans="8:15" ht="15.75" customHeight="1">
      <c r="H68" s="24"/>
      <c r="I68" s="24"/>
      <c r="J68" s="24"/>
      <c r="L68" s="24"/>
      <c r="M68" s="24"/>
      <c r="N68" s="24"/>
      <c r="O68" s="24"/>
    </row>
    <row r="69" spans="8:15" ht="15.75" customHeight="1">
      <c r="H69" s="24"/>
      <c r="I69" s="24"/>
      <c r="J69" s="24"/>
      <c r="L69" s="24"/>
      <c r="M69" s="24"/>
      <c r="N69" s="24"/>
      <c r="O69" s="24"/>
    </row>
    <row r="70" spans="8:15" ht="15.75" customHeight="1">
      <c r="H70" s="24"/>
      <c r="I70" s="24"/>
      <c r="J70" s="24"/>
      <c r="L70" s="24"/>
      <c r="M70" s="24"/>
      <c r="N70" s="24"/>
      <c r="O70" s="24"/>
    </row>
    <row r="71" spans="8:15" ht="15.75" customHeight="1">
      <c r="H71" s="24"/>
      <c r="I71" s="24"/>
      <c r="J71" s="24"/>
      <c r="L71" s="24"/>
      <c r="M71" s="24"/>
      <c r="N71" s="24"/>
      <c r="O71" s="24"/>
    </row>
    <row r="72" spans="8:15" ht="15.75" customHeight="1">
      <c r="H72" s="24"/>
      <c r="I72" s="24"/>
      <c r="J72" s="24"/>
      <c r="L72" s="24"/>
      <c r="M72" s="24"/>
      <c r="N72" s="24"/>
      <c r="O72" s="24"/>
    </row>
    <row r="73" spans="8:15" ht="15.75" customHeight="1">
      <c r="H73" s="24"/>
      <c r="I73" s="24"/>
      <c r="J73" s="24"/>
      <c r="L73" s="24"/>
      <c r="M73" s="24"/>
      <c r="N73" s="24"/>
      <c r="O73" s="24"/>
    </row>
    <row r="74" spans="8:15" ht="15.75" customHeight="1">
      <c r="H74" s="24"/>
      <c r="I74" s="24"/>
      <c r="J74" s="24"/>
      <c r="L74" s="24"/>
      <c r="M74" s="24"/>
      <c r="N74" s="24"/>
      <c r="O74" s="24"/>
    </row>
    <row r="75" spans="8:15" ht="15.75" customHeight="1">
      <c r="H75" s="24"/>
      <c r="I75" s="24"/>
      <c r="J75" s="24"/>
      <c r="L75" s="24"/>
      <c r="M75" s="24"/>
      <c r="N75" s="24"/>
      <c r="O75" s="24"/>
    </row>
    <row r="76" spans="8:15" ht="15.75" customHeight="1">
      <c r="H76" s="24"/>
      <c r="I76" s="24"/>
      <c r="J76" s="24"/>
      <c r="L76" s="24"/>
      <c r="M76" s="24"/>
      <c r="N76" s="24"/>
      <c r="O76" s="24"/>
    </row>
    <row r="77" spans="8:15" ht="15.75" customHeight="1">
      <c r="H77" s="24"/>
      <c r="I77" s="24"/>
      <c r="J77" s="24"/>
      <c r="L77" s="24"/>
      <c r="M77" s="24"/>
      <c r="N77" s="24"/>
      <c r="O77" s="24"/>
    </row>
    <row r="78" spans="8:15" ht="15.75" customHeight="1">
      <c r="H78" s="24"/>
      <c r="I78" s="24"/>
      <c r="J78" s="24"/>
      <c r="L78" s="24"/>
      <c r="M78" s="24"/>
      <c r="N78" s="24"/>
      <c r="O78" s="24"/>
    </row>
    <row r="79" spans="8:15" ht="15.75" customHeight="1">
      <c r="H79" s="24"/>
      <c r="I79" s="24"/>
      <c r="J79" s="24"/>
      <c r="L79" s="24"/>
      <c r="M79" s="24"/>
      <c r="N79" s="24"/>
      <c r="O79" s="24"/>
    </row>
    <row r="80" spans="8:15" ht="15.75" customHeight="1">
      <c r="H80" s="24"/>
      <c r="I80" s="24"/>
      <c r="J80" s="24"/>
      <c r="L80" s="24"/>
      <c r="M80" s="24"/>
      <c r="N80" s="24"/>
      <c r="O80" s="24"/>
    </row>
    <row r="81" spans="8:15" ht="15.75" customHeight="1">
      <c r="H81" s="24"/>
      <c r="I81" s="24"/>
      <c r="J81" s="24"/>
      <c r="L81" s="24"/>
      <c r="M81" s="24"/>
      <c r="N81" s="24"/>
      <c r="O81" s="24"/>
    </row>
    <row r="82" spans="8:15" ht="15.75" customHeight="1">
      <c r="H82" s="24"/>
      <c r="I82" s="24"/>
      <c r="J82" s="24"/>
      <c r="L82" s="24"/>
      <c r="M82" s="24"/>
      <c r="N82" s="24"/>
      <c r="O82" s="24"/>
    </row>
    <row r="83" spans="8:15" ht="15.75" customHeight="1">
      <c r="H83" s="24"/>
      <c r="I83" s="24"/>
      <c r="J83" s="24"/>
      <c r="L83" s="24"/>
      <c r="M83" s="24"/>
      <c r="N83" s="24"/>
      <c r="O83" s="24"/>
    </row>
    <row r="84" spans="8:15" ht="15.75" customHeight="1">
      <c r="H84" s="24"/>
      <c r="I84" s="24"/>
      <c r="J84" s="24"/>
      <c r="L84" s="24"/>
      <c r="M84" s="24"/>
      <c r="N84" s="24"/>
      <c r="O84" s="24"/>
    </row>
    <row r="85" spans="8:15" ht="15.75" customHeight="1">
      <c r="H85" s="24"/>
      <c r="I85" s="24"/>
      <c r="J85" s="24"/>
      <c r="L85" s="24"/>
      <c r="M85" s="24"/>
      <c r="N85" s="24"/>
      <c r="O85" s="24"/>
    </row>
    <row r="86" spans="8:15" ht="15.75" customHeight="1">
      <c r="H86" s="24"/>
      <c r="I86" s="24"/>
      <c r="J86" s="24"/>
      <c r="L86" s="24"/>
      <c r="M86" s="24"/>
      <c r="N86" s="24"/>
      <c r="O86" s="24"/>
    </row>
    <row r="87" spans="8:15" ht="15.75" customHeight="1">
      <c r="H87" s="24"/>
      <c r="I87" s="24"/>
      <c r="J87" s="24"/>
      <c r="L87" s="24"/>
      <c r="M87" s="24"/>
      <c r="N87" s="24"/>
      <c r="O87" s="24"/>
    </row>
    <row r="88" spans="8:15" ht="15.75" customHeight="1">
      <c r="H88" s="24"/>
      <c r="I88" s="24"/>
      <c r="J88" s="24"/>
      <c r="L88" s="24"/>
      <c r="M88" s="24"/>
      <c r="N88" s="24"/>
      <c r="O88" s="24"/>
    </row>
    <row r="89" spans="8:15" ht="15.75" customHeight="1">
      <c r="H89" s="24"/>
      <c r="I89" s="24"/>
      <c r="J89" s="24"/>
      <c r="L89" s="24"/>
      <c r="M89" s="24"/>
      <c r="N89" s="24"/>
      <c r="O89" s="24"/>
    </row>
    <row r="90" spans="8:15" ht="15.75" customHeight="1">
      <c r="H90" s="24"/>
      <c r="I90" s="24"/>
      <c r="J90" s="24"/>
      <c r="L90" s="24"/>
      <c r="M90" s="24"/>
      <c r="N90" s="24"/>
      <c r="O90" s="24"/>
    </row>
    <row r="91" spans="8:15" ht="15.75" customHeight="1">
      <c r="H91" s="24"/>
      <c r="I91" s="24"/>
      <c r="J91" s="24"/>
      <c r="L91" s="24"/>
      <c r="M91" s="24"/>
      <c r="N91" s="24"/>
      <c r="O91" s="24"/>
    </row>
    <row r="92" spans="8:15" ht="15.75" customHeight="1">
      <c r="H92" s="24"/>
      <c r="I92" s="24"/>
      <c r="J92" s="24"/>
      <c r="L92" s="24"/>
      <c r="M92" s="24"/>
      <c r="N92" s="24"/>
      <c r="O92" s="24"/>
    </row>
    <row r="93" spans="8:15" ht="15.75" customHeight="1">
      <c r="H93" s="24"/>
      <c r="I93" s="24"/>
      <c r="J93" s="24"/>
      <c r="L93" s="24"/>
      <c r="M93" s="24"/>
      <c r="N93" s="24"/>
      <c r="O93" s="24"/>
    </row>
    <row r="94" spans="8:15" ht="15.75" customHeight="1">
      <c r="H94" s="24"/>
      <c r="I94" s="24"/>
      <c r="J94" s="24"/>
      <c r="L94" s="24"/>
      <c r="M94" s="24"/>
      <c r="N94" s="24"/>
      <c r="O94" s="24"/>
    </row>
    <row r="95" spans="8:15" ht="15.75" customHeight="1">
      <c r="H95" s="24"/>
      <c r="I95" s="24"/>
      <c r="J95" s="24"/>
      <c r="L95" s="24"/>
      <c r="M95" s="24"/>
      <c r="N95" s="24"/>
      <c r="O95" s="24"/>
    </row>
    <row r="96" spans="8:15" ht="15.75" customHeight="1">
      <c r="H96" s="24"/>
      <c r="I96" s="24"/>
      <c r="J96" s="24"/>
      <c r="L96" s="24"/>
      <c r="M96" s="24"/>
      <c r="N96" s="24"/>
      <c r="O96" s="24"/>
    </row>
    <row r="97" spans="8:15" ht="15.75" customHeight="1">
      <c r="H97" s="24"/>
      <c r="I97" s="24"/>
      <c r="J97" s="24"/>
      <c r="L97" s="24"/>
      <c r="M97" s="24"/>
      <c r="N97" s="24"/>
      <c r="O97" s="24"/>
    </row>
    <row r="98" spans="8:15" ht="15.75" customHeight="1">
      <c r="H98" s="24"/>
      <c r="I98" s="24"/>
      <c r="J98" s="24"/>
      <c r="L98" s="24"/>
      <c r="M98" s="24"/>
      <c r="N98" s="24"/>
      <c r="O98" s="24"/>
    </row>
    <row r="99" spans="8:15" ht="15.75" customHeight="1">
      <c r="H99" s="24"/>
      <c r="I99" s="24"/>
      <c r="J99" s="24"/>
      <c r="L99" s="24"/>
      <c r="M99" s="24"/>
      <c r="N99" s="24"/>
      <c r="O99" s="24"/>
    </row>
    <row r="100" spans="8:15" ht="15.75" customHeight="1">
      <c r="H100" s="24"/>
      <c r="I100" s="24"/>
      <c r="J100" s="24"/>
      <c r="L100" s="24"/>
      <c r="M100" s="24"/>
      <c r="N100" s="24"/>
      <c r="O100" s="24"/>
    </row>
    <row r="101" spans="8:15" ht="15.75" customHeight="1">
      <c r="H101" s="24"/>
      <c r="I101" s="24"/>
      <c r="J101" s="24"/>
      <c r="L101" s="24"/>
      <c r="M101" s="24"/>
      <c r="N101" s="24"/>
      <c r="O101" s="24"/>
    </row>
    <row r="102" spans="8:15" ht="15.75" customHeight="1">
      <c r="H102" s="24"/>
      <c r="I102" s="24"/>
      <c r="J102" s="24"/>
      <c r="L102" s="24"/>
      <c r="M102" s="24"/>
      <c r="N102" s="24"/>
      <c r="O102" s="24"/>
    </row>
    <row r="103" spans="8:15" ht="15.75" customHeight="1">
      <c r="H103" s="24"/>
      <c r="I103" s="24"/>
      <c r="J103" s="24"/>
      <c r="L103" s="24"/>
      <c r="M103" s="24"/>
      <c r="N103" s="24"/>
      <c r="O103" s="24"/>
    </row>
    <row r="104" spans="8:15" ht="15.75" customHeight="1">
      <c r="H104" s="24"/>
      <c r="I104" s="24"/>
      <c r="J104" s="24"/>
      <c r="L104" s="24"/>
      <c r="M104" s="24"/>
      <c r="N104" s="24"/>
      <c r="O104" s="24"/>
    </row>
    <row r="105" spans="8:15" ht="15.75" customHeight="1">
      <c r="H105" s="24"/>
      <c r="I105" s="24"/>
      <c r="J105" s="24"/>
      <c r="L105" s="24"/>
      <c r="M105" s="24"/>
      <c r="N105" s="24"/>
      <c r="O105" s="24"/>
    </row>
    <row r="106" spans="8:15" ht="15.75" customHeight="1">
      <c r="H106" s="24"/>
      <c r="I106" s="24"/>
      <c r="J106" s="24"/>
      <c r="L106" s="24"/>
      <c r="M106" s="24"/>
      <c r="N106" s="24"/>
      <c r="O106" s="24"/>
    </row>
    <row r="107" spans="8:15" ht="15.75" customHeight="1">
      <c r="H107" s="24"/>
      <c r="I107" s="24"/>
      <c r="J107" s="24"/>
      <c r="L107" s="24"/>
      <c r="M107" s="24"/>
      <c r="N107" s="24"/>
      <c r="O107" s="24"/>
    </row>
    <row r="108" spans="8:15" ht="15.75" customHeight="1">
      <c r="H108" s="24"/>
      <c r="I108" s="24"/>
      <c r="J108" s="24"/>
      <c r="L108" s="24"/>
      <c r="M108" s="24"/>
      <c r="N108" s="24"/>
      <c r="O108" s="24"/>
    </row>
    <row r="109" spans="8:15" ht="15.75" customHeight="1">
      <c r="H109" s="24"/>
      <c r="I109" s="24"/>
      <c r="J109" s="24"/>
      <c r="L109" s="24"/>
      <c r="M109" s="24"/>
      <c r="N109" s="24"/>
      <c r="O109" s="24"/>
    </row>
    <row r="110" spans="8:15" ht="15.75" customHeight="1">
      <c r="H110" s="24"/>
      <c r="I110" s="24"/>
      <c r="J110" s="24"/>
      <c r="L110" s="24"/>
      <c r="M110" s="24"/>
      <c r="N110" s="24"/>
      <c r="O110" s="24"/>
    </row>
    <row r="111" spans="8:15" ht="15.75" customHeight="1">
      <c r="H111" s="24"/>
      <c r="I111" s="24"/>
      <c r="J111" s="24"/>
      <c r="L111" s="24"/>
      <c r="M111" s="24"/>
      <c r="N111" s="24"/>
      <c r="O111" s="24"/>
    </row>
    <row r="112" spans="8:15" ht="15.75" customHeight="1">
      <c r="H112" s="24"/>
      <c r="I112" s="24"/>
      <c r="J112" s="24"/>
      <c r="L112" s="24"/>
      <c r="M112" s="24"/>
      <c r="N112" s="24"/>
      <c r="O112" s="24"/>
    </row>
    <row r="113" spans="8:15" ht="15.75" customHeight="1">
      <c r="H113" s="24"/>
      <c r="I113" s="24"/>
      <c r="J113" s="24"/>
      <c r="L113" s="24"/>
      <c r="M113" s="24"/>
      <c r="N113" s="24"/>
      <c r="O113" s="24"/>
    </row>
    <row r="114" spans="8:15" ht="15.75" customHeight="1">
      <c r="H114" s="24"/>
      <c r="I114" s="24"/>
      <c r="J114" s="24"/>
      <c r="L114" s="24"/>
      <c r="M114" s="24"/>
      <c r="N114" s="24"/>
      <c r="O114" s="24"/>
    </row>
    <row r="115" spans="8:15" ht="15.75" customHeight="1">
      <c r="H115" s="24"/>
      <c r="I115" s="24"/>
      <c r="J115" s="24"/>
      <c r="L115" s="24"/>
      <c r="M115" s="24"/>
      <c r="N115" s="24"/>
      <c r="O115" s="24"/>
    </row>
    <row r="116" spans="8:15" ht="15.75" customHeight="1">
      <c r="H116" s="24"/>
      <c r="I116" s="24"/>
      <c r="J116" s="24"/>
      <c r="L116" s="24"/>
      <c r="M116" s="24"/>
      <c r="N116" s="24"/>
      <c r="O116" s="24"/>
    </row>
    <row r="117" spans="8:15" ht="15.75" customHeight="1">
      <c r="H117" s="24"/>
      <c r="I117" s="24"/>
      <c r="J117" s="24"/>
      <c r="L117" s="24"/>
      <c r="M117" s="24"/>
      <c r="N117" s="24"/>
      <c r="O117" s="24"/>
    </row>
    <row r="118" spans="8:15" ht="15.75" customHeight="1">
      <c r="H118" s="24"/>
      <c r="I118" s="24"/>
      <c r="J118" s="24"/>
      <c r="L118" s="24"/>
      <c r="M118" s="24"/>
      <c r="N118" s="24"/>
      <c r="O118" s="24"/>
    </row>
    <row r="119" spans="8:15" ht="15.75" customHeight="1">
      <c r="H119" s="24"/>
      <c r="I119" s="24"/>
      <c r="J119" s="24"/>
      <c r="L119" s="24"/>
      <c r="M119" s="24"/>
      <c r="N119" s="24"/>
      <c r="O119" s="24"/>
    </row>
    <row r="120" spans="8:15" ht="15.75" customHeight="1">
      <c r="H120" s="24"/>
      <c r="I120" s="24"/>
      <c r="J120" s="24"/>
      <c r="L120" s="24"/>
      <c r="M120" s="24"/>
      <c r="N120" s="24"/>
      <c r="O120" s="24"/>
    </row>
    <row r="121" spans="8:15" ht="15.75" customHeight="1">
      <c r="H121" s="24"/>
      <c r="I121" s="24"/>
      <c r="J121" s="24"/>
      <c r="L121" s="24"/>
      <c r="M121" s="24"/>
      <c r="N121" s="24"/>
      <c r="O121" s="24"/>
    </row>
    <row r="122" spans="8:15" ht="15.75" customHeight="1">
      <c r="H122" s="24"/>
      <c r="I122" s="24"/>
      <c r="J122" s="24"/>
      <c r="L122" s="24"/>
      <c r="M122" s="24"/>
      <c r="N122" s="24"/>
      <c r="O122" s="24"/>
    </row>
    <row r="123" spans="8:15" ht="15.75" customHeight="1">
      <c r="H123" s="24"/>
      <c r="I123" s="24"/>
      <c r="J123" s="24"/>
      <c r="L123" s="24"/>
      <c r="M123" s="24"/>
      <c r="N123" s="24"/>
      <c r="O123" s="24"/>
    </row>
    <row r="124" spans="8:15" ht="15.75" customHeight="1">
      <c r="H124" s="24"/>
      <c r="I124" s="24"/>
      <c r="J124" s="24"/>
      <c r="L124" s="24"/>
      <c r="M124" s="24"/>
      <c r="N124" s="24"/>
      <c r="O124" s="24"/>
    </row>
    <row r="125" spans="8:15" ht="15.75" customHeight="1">
      <c r="H125" s="24"/>
      <c r="I125" s="24"/>
      <c r="J125" s="24"/>
      <c r="L125" s="24"/>
      <c r="M125" s="24"/>
      <c r="N125" s="24"/>
      <c r="O125" s="24"/>
    </row>
    <row r="126" spans="8:15" ht="15.75" customHeight="1">
      <c r="H126" s="24"/>
      <c r="I126" s="24"/>
      <c r="J126" s="24"/>
      <c r="L126" s="24"/>
      <c r="M126" s="24"/>
      <c r="N126" s="24"/>
      <c r="O126" s="24"/>
    </row>
    <row r="127" spans="8:15" ht="15.75" customHeight="1">
      <c r="H127" s="24"/>
      <c r="I127" s="24"/>
      <c r="J127" s="24"/>
      <c r="L127" s="24"/>
      <c r="M127" s="24"/>
      <c r="N127" s="24"/>
      <c r="O127" s="24"/>
    </row>
    <row r="128" spans="8:15" ht="15.75" customHeight="1">
      <c r="H128" s="24"/>
      <c r="I128" s="24"/>
      <c r="J128" s="24"/>
      <c r="L128" s="24"/>
      <c r="M128" s="24"/>
      <c r="N128" s="24"/>
      <c r="O128" s="24"/>
    </row>
    <row r="129" spans="8:15" ht="15.75" customHeight="1">
      <c r="H129" s="24"/>
      <c r="I129" s="24"/>
      <c r="J129" s="24"/>
      <c r="L129" s="24"/>
      <c r="M129" s="24"/>
      <c r="N129" s="24"/>
      <c r="O129" s="24"/>
    </row>
    <row r="130" spans="8:15" ht="15.75" customHeight="1">
      <c r="H130" s="24"/>
      <c r="I130" s="24"/>
      <c r="J130" s="24"/>
      <c r="L130" s="24"/>
      <c r="M130" s="24"/>
      <c r="N130" s="24"/>
      <c r="O130" s="24"/>
    </row>
    <row r="131" spans="8:15" ht="15.75" customHeight="1">
      <c r="H131" s="24"/>
      <c r="I131" s="24"/>
      <c r="J131" s="24"/>
      <c r="L131" s="24"/>
      <c r="M131" s="24"/>
      <c r="N131" s="24"/>
      <c r="O131" s="24"/>
    </row>
    <row r="132" spans="8:15" ht="15.75" customHeight="1">
      <c r="H132" s="24"/>
      <c r="I132" s="24"/>
      <c r="J132" s="24"/>
      <c r="L132" s="24"/>
      <c r="M132" s="24"/>
      <c r="N132" s="24"/>
      <c r="O132" s="24"/>
    </row>
    <row r="133" spans="8:15" ht="15.75" customHeight="1">
      <c r="H133" s="24"/>
      <c r="I133" s="24"/>
      <c r="J133" s="24"/>
      <c r="L133" s="24"/>
      <c r="M133" s="24"/>
      <c r="N133" s="24"/>
      <c r="O133" s="24"/>
    </row>
    <row r="134" spans="8:15" ht="15.75" customHeight="1">
      <c r="H134" s="24"/>
      <c r="I134" s="24"/>
      <c r="J134" s="24"/>
      <c r="L134" s="24"/>
      <c r="M134" s="24"/>
      <c r="N134" s="24"/>
      <c r="O134" s="24"/>
    </row>
    <row r="135" spans="8:15" ht="15.75" customHeight="1">
      <c r="H135" s="24"/>
      <c r="I135" s="24"/>
      <c r="J135" s="24"/>
      <c r="L135" s="24"/>
      <c r="M135" s="24"/>
      <c r="N135" s="24"/>
      <c r="O135" s="24"/>
    </row>
    <row r="136" spans="8:15" ht="15.75" customHeight="1">
      <c r="H136" s="24"/>
      <c r="I136" s="24"/>
      <c r="J136" s="24"/>
      <c r="L136" s="24"/>
      <c r="M136" s="24"/>
      <c r="N136" s="24"/>
      <c r="O136" s="24"/>
    </row>
    <row r="137" spans="8:15" ht="15.75" customHeight="1">
      <c r="H137" s="24"/>
      <c r="I137" s="24"/>
      <c r="J137" s="24"/>
      <c r="L137" s="24"/>
      <c r="M137" s="24"/>
      <c r="N137" s="24"/>
      <c r="O137" s="24"/>
    </row>
    <row r="138" spans="8:15" ht="15.75" customHeight="1">
      <c r="H138" s="24"/>
      <c r="I138" s="24"/>
      <c r="J138" s="24"/>
      <c r="L138" s="24"/>
      <c r="M138" s="24"/>
      <c r="N138" s="24"/>
      <c r="O138" s="24"/>
    </row>
    <row r="139" spans="8:15" ht="15.75" customHeight="1">
      <c r="H139" s="24"/>
      <c r="I139" s="24"/>
      <c r="J139" s="24"/>
      <c r="L139" s="24"/>
      <c r="M139" s="24"/>
      <c r="N139" s="24"/>
      <c r="O139" s="24"/>
    </row>
    <row r="140" spans="8:15" ht="15.75" customHeight="1">
      <c r="H140" s="24"/>
      <c r="I140" s="24"/>
      <c r="J140" s="24"/>
      <c r="L140" s="24"/>
      <c r="M140" s="24"/>
      <c r="N140" s="24"/>
      <c r="O140" s="24"/>
    </row>
    <row r="141" spans="8:15" ht="15.75" customHeight="1">
      <c r="H141" s="24"/>
      <c r="I141" s="24"/>
      <c r="J141" s="24"/>
      <c r="L141" s="24"/>
      <c r="M141" s="24"/>
      <c r="N141" s="24"/>
      <c r="O141" s="24"/>
    </row>
    <row r="142" spans="8:15" ht="15.75" customHeight="1">
      <c r="H142" s="24"/>
      <c r="I142" s="24"/>
      <c r="J142" s="24"/>
      <c r="L142" s="24"/>
      <c r="M142" s="24"/>
      <c r="N142" s="24"/>
      <c r="O142" s="24"/>
    </row>
    <row r="143" spans="8:15" ht="15.75" customHeight="1">
      <c r="H143" s="24"/>
      <c r="I143" s="24"/>
      <c r="J143" s="24"/>
      <c r="L143" s="24"/>
      <c r="M143" s="24"/>
      <c r="N143" s="24"/>
      <c r="O143" s="24"/>
    </row>
    <row r="144" spans="8:15" ht="15.75" customHeight="1">
      <c r="H144" s="24"/>
      <c r="I144" s="24"/>
      <c r="J144" s="24"/>
      <c r="L144" s="24"/>
      <c r="M144" s="24"/>
      <c r="N144" s="24"/>
      <c r="O144" s="24"/>
    </row>
    <row r="145" spans="8:15" ht="15.75" customHeight="1">
      <c r="H145" s="24"/>
      <c r="I145" s="24"/>
      <c r="J145" s="24"/>
      <c r="L145" s="24"/>
      <c r="M145" s="24"/>
      <c r="N145" s="24"/>
      <c r="O145" s="24"/>
    </row>
    <row r="146" spans="8:15" ht="15.75" customHeight="1">
      <c r="H146" s="24"/>
      <c r="I146" s="24"/>
      <c r="J146" s="24"/>
      <c r="L146" s="24"/>
      <c r="M146" s="24"/>
      <c r="N146" s="24"/>
      <c r="O146" s="24"/>
    </row>
    <row r="147" spans="8:15" ht="15.75" customHeight="1">
      <c r="H147" s="24"/>
      <c r="I147" s="24"/>
      <c r="J147" s="24"/>
      <c r="L147" s="24"/>
      <c r="M147" s="24"/>
      <c r="N147" s="24"/>
      <c r="O147" s="24"/>
    </row>
    <row r="148" spans="8:15" ht="15.75" customHeight="1">
      <c r="H148" s="24"/>
      <c r="I148" s="24"/>
      <c r="J148" s="24"/>
      <c r="L148" s="24"/>
      <c r="M148" s="24"/>
      <c r="N148" s="24"/>
      <c r="O148" s="24"/>
    </row>
    <row r="149" spans="8:15" ht="15.75" customHeight="1">
      <c r="H149" s="24"/>
      <c r="I149" s="24"/>
      <c r="J149" s="24"/>
      <c r="L149" s="24"/>
      <c r="M149" s="24"/>
      <c r="N149" s="24"/>
      <c r="O149" s="24"/>
    </row>
    <row r="150" spans="8:15" ht="15.75" customHeight="1">
      <c r="H150" s="24"/>
      <c r="I150" s="24"/>
      <c r="J150" s="24"/>
      <c r="L150" s="24"/>
      <c r="M150" s="24"/>
      <c r="N150" s="24"/>
      <c r="O150" s="24"/>
    </row>
    <row r="151" spans="8:15" ht="15.75" customHeight="1">
      <c r="H151" s="24"/>
      <c r="I151" s="24"/>
      <c r="J151" s="24"/>
      <c r="L151" s="24"/>
      <c r="M151" s="24"/>
      <c r="N151" s="24"/>
      <c r="O151" s="24"/>
    </row>
    <row r="152" spans="8:15" ht="15.75" customHeight="1">
      <c r="H152" s="24"/>
      <c r="I152" s="24"/>
      <c r="J152" s="24"/>
      <c r="L152" s="24"/>
      <c r="M152" s="24"/>
      <c r="N152" s="24"/>
      <c r="O152" s="24"/>
    </row>
    <row r="153" spans="8:15" ht="15.75" customHeight="1">
      <c r="H153" s="24"/>
      <c r="I153" s="24"/>
      <c r="J153" s="24"/>
      <c r="L153" s="24"/>
      <c r="M153" s="24"/>
      <c r="N153" s="24"/>
      <c r="O153" s="24"/>
    </row>
    <row r="154" spans="8:15" ht="15.75" customHeight="1">
      <c r="H154" s="24"/>
      <c r="I154" s="24"/>
      <c r="J154" s="24"/>
      <c r="L154" s="24"/>
      <c r="M154" s="24"/>
      <c r="N154" s="24"/>
      <c r="O154" s="24"/>
    </row>
    <row r="155" spans="8:15" ht="15.75" customHeight="1">
      <c r="H155" s="24"/>
      <c r="I155" s="24"/>
      <c r="J155" s="24"/>
      <c r="L155" s="24"/>
      <c r="M155" s="24"/>
      <c r="N155" s="24"/>
      <c r="O155" s="24"/>
    </row>
    <row r="156" spans="8:15" ht="15.75" customHeight="1">
      <c r="H156" s="24"/>
      <c r="I156" s="24"/>
      <c r="J156" s="24"/>
      <c r="L156" s="24"/>
      <c r="M156" s="24"/>
      <c r="N156" s="24"/>
      <c r="O156" s="24"/>
    </row>
    <row r="157" spans="8:15" ht="15.75" customHeight="1">
      <c r="H157" s="24"/>
      <c r="I157" s="24"/>
      <c r="J157" s="24"/>
      <c r="L157" s="24"/>
      <c r="M157" s="24"/>
      <c r="N157" s="24"/>
      <c r="O157" s="24"/>
    </row>
    <row r="158" spans="8:15" ht="15.75" customHeight="1">
      <c r="H158" s="24"/>
      <c r="I158" s="24"/>
      <c r="J158" s="24"/>
      <c r="L158" s="24"/>
      <c r="M158" s="24"/>
      <c r="N158" s="24"/>
      <c r="O158" s="24"/>
    </row>
    <row r="159" spans="8:15" ht="15.75" customHeight="1">
      <c r="H159" s="24"/>
      <c r="I159" s="24"/>
      <c r="J159" s="24"/>
      <c r="L159" s="24"/>
      <c r="M159" s="24"/>
      <c r="N159" s="24"/>
      <c r="O159" s="24"/>
    </row>
    <row r="160" spans="8:15" ht="15.75" customHeight="1">
      <c r="H160" s="24"/>
      <c r="I160" s="24"/>
      <c r="J160" s="24"/>
      <c r="L160" s="24"/>
      <c r="M160" s="24"/>
      <c r="N160" s="24"/>
      <c r="O160" s="24"/>
    </row>
    <row r="161" spans="8:15" ht="15.75" customHeight="1">
      <c r="H161" s="24"/>
      <c r="I161" s="24"/>
      <c r="J161" s="24"/>
      <c r="L161" s="24"/>
      <c r="M161" s="24"/>
      <c r="N161" s="24"/>
      <c r="O161" s="24"/>
    </row>
    <row r="162" spans="8:15" ht="15.75" customHeight="1">
      <c r="H162" s="24"/>
      <c r="I162" s="24"/>
      <c r="J162" s="24"/>
      <c r="L162" s="24"/>
      <c r="M162" s="24"/>
      <c r="N162" s="24"/>
      <c r="O162" s="24"/>
    </row>
    <row r="163" spans="8:15" ht="15.75" customHeight="1">
      <c r="H163" s="24"/>
      <c r="I163" s="24"/>
      <c r="J163" s="24"/>
      <c r="L163" s="24"/>
      <c r="M163" s="24"/>
      <c r="N163" s="24"/>
      <c r="O163" s="24"/>
    </row>
    <row r="164" spans="8:15" ht="15.75" customHeight="1">
      <c r="H164" s="24"/>
      <c r="I164" s="24"/>
      <c r="J164" s="24"/>
      <c r="L164" s="24"/>
      <c r="M164" s="24"/>
      <c r="N164" s="24"/>
      <c r="O164" s="24"/>
    </row>
    <row r="165" spans="8:15" ht="15.75" customHeight="1">
      <c r="H165" s="24"/>
      <c r="I165" s="24"/>
      <c r="J165" s="24"/>
      <c r="L165" s="24"/>
      <c r="M165" s="24"/>
      <c r="N165" s="24"/>
      <c r="O165" s="24"/>
    </row>
    <row r="166" spans="8:15" ht="15.75" customHeight="1">
      <c r="H166" s="24"/>
      <c r="I166" s="24"/>
      <c r="J166" s="24"/>
      <c r="L166" s="24"/>
      <c r="M166" s="24"/>
      <c r="N166" s="24"/>
      <c r="O166" s="24"/>
    </row>
    <row r="167" spans="8:15" ht="15.75" customHeight="1">
      <c r="H167" s="24"/>
      <c r="I167" s="24"/>
      <c r="J167" s="24"/>
      <c r="L167" s="24"/>
      <c r="M167" s="24"/>
      <c r="N167" s="24"/>
      <c r="O167" s="24"/>
    </row>
    <row r="168" spans="8:15" ht="15.75" customHeight="1">
      <c r="H168" s="24"/>
      <c r="I168" s="24"/>
      <c r="J168" s="24"/>
      <c r="L168" s="24"/>
      <c r="M168" s="24"/>
      <c r="N168" s="24"/>
      <c r="O168" s="24"/>
    </row>
    <row r="169" spans="8:15" ht="15.75" customHeight="1">
      <c r="H169" s="24"/>
      <c r="I169" s="24"/>
      <c r="J169" s="24"/>
      <c r="L169" s="24"/>
      <c r="M169" s="24"/>
      <c r="N169" s="24"/>
      <c r="O169" s="24"/>
    </row>
    <row r="170" spans="8:15" ht="15.75" customHeight="1">
      <c r="H170" s="24"/>
      <c r="I170" s="24"/>
      <c r="J170" s="24"/>
      <c r="L170" s="24"/>
      <c r="M170" s="24"/>
      <c r="N170" s="24"/>
      <c r="O170" s="24"/>
    </row>
    <row r="171" spans="8:15" ht="15.75" customHeight="1">
      <c r="H171" s="24"/>
      <c r="I171" s="24"/>
      <c r="J171" s="24"/>
      <c r="L171" s="24"/>
      <c r="M171" s="24"/>
      <c r="N171" s="24"/>
      <c r="O171" s="24"/>
    </row>
    <row r="172" spans="8:15" ht="15.75" customHeight="1">
      <c r="H172" s="24"/>
      <c r="I172" s="24"/>
      <c r="J172" s="24"/>
      <c r="L172" s="24"/>
      <c r="M172" s="24"/>
      <c r="N172" s="24"/>
      <c r="O172" s="24"/>
    </row>
    <row r="173" spans="8:15" ht="15.75" customHeight="1">
      <c r="H173" s="24"/>
      <c r="I173" s="24"/>
      <c r="J173" s="24"/>
      <c r="L173" s="24"/>
      <c r="M173" s="24"/>
      <c r="N173" s="24"/>
      <c r="O173" s="24"/>
    </row>
    <row r="174" spans="8:15" ht="15.75" customHeight="1">
      <c r="H174" s="24"/>
      <c r="I174" s="24"/>
      <c r="J174" s="24"/>
      <c r="L174" s="24"/>
      <c r="M174" s="24"/>
      <c r="N174" s="24"/>
      <c r="O174" s="24"/>
    </row>
    <row r="175" spans="8:15" ht="15.75" customHeight="1">
      <c r="H175" s="24"/>
      <c r="I175" s="24"/>
      <c r="J175" s="24"/>
      <c r="L175" s="24"/>
      <c r="M175" s="24"/>
      <c r="N175" s="24"/>
      <c r="O175" s="24"/>
    </row>
    <row r="176" spans="8:15" ht="15.75" customHeight="1">
      <c r="H176" s="24"/>
      <c r="I176" s="24"/>
      <c r="J176" s="24"/>
      <c r="L176" s="24"/>
      <c r="M176" s="24"/>
      <c r="N176" s="24"/>
      <c r="O176" s="24"/>
    </row>
    <row r="177" spans="8:15" ht="15.75" customHeight="1">
      <c r="H177" s="24"/>
      <c r="I177" s="24"/>
      <c r="J177" s="24"/>
      <c r="L177" s="24"/>
      <c r="M177" s="24"/>
      <c r="N177" s="24"/>
      <c r="O177" s="24"/>
    </row>
    <row r="178" spans="8:15" ht="15.75" customHeight="1">
      <c r="H178" s="24"/>
      <c r="I178" s="24"/>
      <c r="J178" s="24"/>
      <c r="L178" s="24"/>
      <c r="M178" s="24"/>
      <c r="N178" s="24"/>
      <c r="O178" s="24"/>
    </row>
    <row r="179" spans="8:15" ht="15.75" customHeight="1">
      <c r="H179" s="24"/>
      <c r="I179" s="24"/>
      <c r="J179" s="24"/>
      <c r="L179" s="24"/>
      <c r="M179" s="24"/>
      <c r="N179" s="24"/>
      <c r="O179" s="24"/>
    </row>
    <row r="180" spans="8:15" ht="15.75" customHeight="1">
      <c r="H180" s="24"/>
      <c r="I180" s="24"/>
      <c r="J180" s="24"/>
      <c r="L180" s="24"/>
      <c r="M180" s="24"/>
      <c r="N180" s="24"/>
      <c r="O180" s="24"/>
    </row>
    <row r="181" spans="8:15" ht="15.75" customHeight="1">
      <c r="H181" s="24"/>
      <c r="I181" s="24"/>
      <c r="J181" s="24"/>
      <c r="L181" s="24"/>
      <c r="M181" s="24"/>
      <c r="N181" s="24"/>
      <c r="O181" s="24"/>
    </row>
    <row r="182" spans="8:15" ht="15.75" customHeight="1">
      <c r="H182" s="24"/>
      <c r="I182" s="24"/>
      <c r="J182" s="24"/>
      <c r="L182" s="24"/>
      <c r="M182" s="24"/>
      <c r="N182" s="24"/>
      <c r="O182" s="24"/>
    </row>
    <row r="183" spans="8:15" ht="15.75" customHeight="1">
      <c r="H183" s="24"/>
      <c r="I183" s="24"/>
      <c r="J183" s="24"/>
      <c r="L183" s="24"/>
      <c r="M183" s="24"/>
      <c r="N183" s="24"/>
      <c r="O183" s="24"/>
    </row>
    <row r="184" spans="8:15" ht="15.75" customHeight="1">
      <c r="H184" s="24"/>
      <c r="I184" s="24"/>
      <c r="J184" s="24"/>
      <c r="L184" s="24"/>
      <c r="M184" s="24"/>
      <c r="N184" s="24"/>
      <c r="O184" s="24"/>
    </row>
    <row r="185" spans="8:15" ht="15.75" customHeight="1">
      <c r="H185" s="24"/>
      <c r="I185" s="24"/>
      <c r="J185" s="24"/>
      <c r="L185" s="24"/>
      <c r="M185" s="24"/>
      <c r="N185" s="24"/>
      <c r="O185" s="24"/>
    </row>
    <row r="186" spans="8:15" ht="15.75" customHeight="1">
      <c r="H186" s="24"/>
      <c r="I186" s="24"/>
      <c r="J186" s="24"/>
      <c r="L186" s="24"/>
      <c r="M186" s="24"/>
      <c r="N186" s="24"/>
      <c r="O186" s="24"/>
    </row>
    <row r="187" spans="8:15" ht="15.75" customHeight="1">
      <c r="H187" s="24"/>
      <c r="I187" s="24"/>
      <c r="J187" s="24"/>
      <c r="L187" s="24"/>
      <c r="M187" s="24"/>
      <c r="N187" s="24"/>
      <c r="O187" s="24"/>
    </row>
    <row r="188" spans="8:15" ht="15.75" customHeight="1">
      <c r="H188" s="24"/>
      <c r="I188" s="24"/>
      <c r="J188" s="24"/>
      <c r="L188" s="24"/>
      <c r="M188" s="24"/>
      <c r="N188" s="24"/>
      <c r="O188" s="24"/>
    </row>
    <row r="189" spans="8:15" ht="15.75" customHeight="1">
      <c r="H189" s="24"/>
      <c r="I189" s="24"/>
      <c r="J189" s="24"/>
      <c r="L189" s="24"/>
      <c r="M189" s="24"/>
      <c r="N189" s="24"/>
      <c r="O189" s="24"/>
    </row>
    <row r="190" spans="8:15" ht="15.75" customHeight="1">
      <c r="H190" s="24"/>
      <c r="I190" s="24"/>
      <c r="J190" s="24"/>
      <c r="L190" s="24"/>
      <c r="M190" s="24"/>
      <c r="N190" s="24"/>
      <c r="O190" s="24"/>
    </row>
    <row r="191" spans="8:15" ht="15.75" customHeight="1">
      <c r="H191" s="24"/>
      <c r="I191" s="24"/>
      <c r="J191" s="24"/>
      <c r="L191" s="24"/>
      <c r="M191" s="24"/>
      <c r="N191" s="24"/>
      <c r="O191" s="24"/>
    </row>
    <row r="192" spans="8:15" ht="15.75" customHeight="1">
      <c r="H192" s="24"/>
      <c r="I192" s="24"/>
      <c r="J192" s="24"/>
      <c r="L192" s="24"/>
      <c r="M192" s="24"/>
      <c r="N192" s="24"/>
      <c r="O192" s="24"/>
    </row>
    <row r="193" spans="8:15" ht="15.75" customHeight="1">
      <c r="H193" s="24"/>
      <c r="I193" s="24"/>
      <c r="J193" s="24"/>
      <c r="L193" s="24"/>
      <c r="M193" s="24"/>
      <c r="N193" s="24"/>
      <c r="O193" s="24"/>
    </row>
    <row r="194" spans="8:15" ht="15.75" customHeight="1">
      <c r="H194" s="24"/>
      <c r="I194" s="24"/>
      <c r="J194" s="24"/>
      <c r="L194" s="24"/>
      <c r="M194" s="24"/>
      <c r="N194" s="24"/>
      <c r="O194" s="24"/>
    </row>
    <row r="195" spans="8:15" ht="15.75" customHeight="1">
      <c r="H195" s="24"/>
      <c r="I195" s="24"/>
      <c r="J195" s="24"/>
      <c r="L195" s="24"/>
      <c r="M195" s="24"/>
      <c r="N195" s="24"/>
      <c r="O195" s="24"/>
    </row>
    <row r="196" spans="8:15" ht="15.75" customHeight="1">
      <c r="H196" s="24"/>
      <c r="I196" s="24"/>
      <c r="J196" s="24"/>
      <c r="L196" s="24"/>
      <c r="M196" s="24"/>
      <c r="N196" s="24"/>
      <c r="O196" s="24"/>
    </row>
    <row r="197" spans="8:15" ht="15.75" customHeight="1">
      <c r="H197" s="24"/>
      <c r="I197" s="24"/>
      <c r="J197" s="24"/>
      <c r="L197" s="24"/>
      <c r="M197" s="24"/>
      <c r="N197" s="24"/>
      <c r="O197" s="24"/>
    </row>
    <row r="198" spans="8:15" ht="15.75" customHeight="1">
      <c r="H198" s="24"/>
      <c r="I198" s="24"/>
      <c r="J198" s="24"/>
      <c r="L198" s="24"/>
      <c r="M198" s="24"/>
      <c r="N198" s="24"/>
      <c r="O198" s="24"/>
    </row>
    <row r="199" spans="8:15" ht="15.75" customHeight="1">
      <c r="H199" s="24"/>
      <c r="I199" s="24"/>
      <c r="J199" s="24"/>
      <c r="L199" s="24"/>
      <c r="M199" s="24"/>
      <c r="N199" s="24"/>
      <c r="O199" s="24"/>
    </row>
    <row r="200" spans="8:15" ht="15.75" customHeight="1">
      <c r="H200" s="24"/>
      <c r="I200" s="24"/>
      <c r="J200" s="24"/>
      <c r="L200" s="24"/>
      <c r="M200" s="24"/>
      <c r="N200" s="24"/>
      <c r="O200" s="24"/>
    </row>
    <row r="201" spans="8:15" ht="15.75" customHeight="1">
      <c r="H201" s="24"/>
      <c r="I201" s="24"/>
      <c r="J201" s="24"/>
      <c r="L201" s="24"/>
      <c r="M201" s="24"/>
      <c r="N201" s="24"/>
      <c r="O201" s="24"/>
    </row>
    <row r="202" spans="8:15" ht="15.75" customHeight="1">
      <c r="H202" s="24"/>
      <c r="I202" s="24"/>
      <c r="J202" s="24"/>
      <c r="L202" s="24"/>
      <c r="M202" s="24"/>
      <c r="N202" s="24"/>
      <c r="O202" s="24"/>
    </row>
    <row r="203" spans="8:15" ht="15.75" customHeight="1">
      <c r="H203" s="24"/>
      <c r="I203" s="24"/>
      <c r="J203" s="24"/>
      <c r="L203" s="24"/>
      <c r="M203" s="24"/>
      <c r="N203" s="24"/>
      <c r="O203" s="24"/>
    </row>
    <row r="204" spans="8:15" ht="15.75" customHeight="1">
      <c r="H204" s="24"/>
      <c r="I204" s="24"/>
      <c r="J204" s="24"/>
      <c r="L204" s="24"/>
      <c r="M204" s="24"/>
      <c r="N204" s="24"/>
      <c r="O204" s="24"/>
    </row>
    <row r="205" spans="8:15" ht="15.75" customHeight="1">
      <c r="H205" s="24"/>
      <c r="I205" s="24"/>
      <c r="J205" s="24"/>
      <c r="L205" s="24"/>
      <c r="M205" s="24"/>
      <c r="N205" s="24"/>
      <c r="O205" s="24"/>
    </row>
    <row r="206" spans="8:15" ht="15.75" customHeight="1">
      <c r="H206" s="24"/>
      <c r="I206" s="24"/>
      <c r="J206" s="24"/>
      <c r="L206" s="24"/>
      <c r="M206" s="24"/>
      <c r="N206" s="24"/>
      <c r="O206" s="24"/>
    </row>
    <row r="207" spans="8:15" ht="15.75" customHeight="1">
      <c r="H207" s="24"/>
      <c r="I207" s="24"/>
      <c r="J207" s="24"/>
      <c r="L207" s="24"/>
      <c r="M207" s="24"/>
      <c r="N207" s="24"/>
      <c r="O207" s="24"/>
    </row>
    <row r="208" spans="8:15" ht="15.75" customHeight="1">
      <c r="H208" s="24"/>
      <c r="I208" s="24"/>
      <c r="J208" s="24"/>
      <c r="L208" s="24"/>
      <c r="M208" s="24"/>
      <c r="N208" s="24"/>
      <c r="O208" s="24"/>
    </row>
    <row r="209" spans="8:15" ht="15.75" customHeight="1">
      <c r="H209" s="24"/>
      <c r="I209" s="24"/>
      <c r="J209" s="24"/>
      <c r="L209" s="24"/>
      <c r="M209" s="24"/>
      <c r="N209" s="24"/>
      <c r="O209" s="24"/>
    </row>
    <row r="210" spans="8:15" ht="15.75" customHeight="1">
      <c r="H210" s="24"/>
      <c r="I210" s="24"/>
      <c r="J210" s="24"/>
      <c r="L210" s="24"/>
      <c r="M210" s="24"/>
      <c r="N210" s="24"/>
      <c r="O210" s="24"/>
    </row>
    <row r="211" spans="8:15" ht="15.75" customHeight="1">
      <c r="H211" s="24"/>
      <c r="I211" s="24"/>
      <c r="J211" s="24"/>
      <c r="L211" s="24"/>
      <c r="M211" s="24"/>
      <c r="N211" s="24"/>
      <c r="O211" s="24"/>
    </row>
    <row r="212" spans="8:15" ht="15.75" customHeight="1">
      <c r="H212" s="24"/>
      <c r="I212" s="24"/>
      <c r="J212" s="24"/>
      <c r="L212" s="24"/>
      <c r="M212" s="24"/>
      <c r="N212" s="24"/>
      <c r="O212" s="24"/>
    </row>
    <row r="213" spans="8:15" ht="15.75" customHeight="1">
      <c r="H213" s="24"/>
      <c r="I213" s="24"/>
      <c r="J213" s="24"/>
      <c r="L213" s="24"/>
      <c r="M213" s="24"/>
      <c r="N213" s="24"/>
      <c r="O213" s="24"/>
    </row>
    <row r="214" spans="8:15" ht="15.75" customHeight="1">
      <c r="H214" s="24"/>
      <c r="I214" s="24"/>
      <c r="J214" s="24"/>
      <c r="L214" s="24"/>
      <c r="M214" s="24"/>
      <c r="N214" s="24"/>
      <c r="O214" s="24"/>
    </row>
    <row r="215" spans="8:15" ht="15.75" customHeight="1">
      <c r="H215" s="24"/>
      <c r="I215" s="24"/>
      <c r="J215" s="24"/>
      <c r="L215" s="24"/>
      <c r="M215" s="24"/>
      <c r="N215" s="24"/>
      <c r="O215" s="24"/>
    </row>
    <row r="216" spans="8:15" ht="15.75" customHeight="1">
      <c r="H216" s="24"/>
      <c r="I216" s="24"/>
      <c r="J216" s="24"/>
      <c r="L216" s="24"/>
      <c r="M216" s="24"/>
      <c r="N216" s="24"/>
      <c r="O216" s="24"/>
    </row>
    <row r="217" spans="8:15" ht="15.75" customHeight="1">
      <c r="H217" s="24"/>
      <c r="I217" s="24"/>
      <c r="J217" s="24"/>
      <c r="L217" s="24"/>
      <c r="M217" s="24"/>
      <c r="N217" s="24"/>
      <c r="O217" s="24"/>
    </row>
    <row r="218" spans="8:15" ht="15.75" customHeight="1">
      <c r="H218" s="24"/>
      <c r="I218" s="24"/>
      <c r="J218" s="24"/>
      <c r="L218" s="24"/>
      <c r="M218" s="24"/>
      <c r="N218" s="24"/>
      <c r="O218" s="24"/>
    </row>
    <row r="219" spans="8:15" ht="15.75" customHeight="1">
      <c r="H219" s="24"/>
      <c r="I219" s="24"/>
      <c r="J219" s="24"/>
      <c r="L219" s="24"/>
      <c r="M219" s="24"/>
      <c r="N219" s="24"/>
      <c r="O219" s="24"/>
    </row>
    <row r="220" spans="8:15" ht="15.75" customHeight="1">
      <c r="H220" s="24"/>
      <c r="I220" s="24"/>
      <c r="J220" s="24"/>
      <c r="L220" s="24"/>
      <c r="M220" s="24"/>
      <c r="N220" s="24"/>
      <c r="O220" s="24"/>
    </row>
    <row r="221" spans="8:15" ht="15.75" customHeight="1">
      <c r="H221" s="24"/>
      <c r="I221" s="24"/>
      <c r="J221" s="24"/>
      <c r="L221" s="24"/>
      <c r="M221" s="24"/>
      <c r="N221" s="24"/>
      <c r="O221" s="24"/>
    </row>
    <row r="222" spans="8:15" ht="15.75" customHeight="1">
      <c r="H222" s="24"/>
      <c r="I222" s="24"/>
      <c r="J222" s="24"/>
      <c r="L222" s="24"/>
      <c r="M222" s="24"/>
      <c r="N222" s="24"/>
      <c r="O222" s="24"/>
    </row>
    <row r="223" spans="8:15" ht="15.75" customHeight="1">
      <c r="H223" s="24"/>
      <c r="I223" s="24"/>
      <c r="J223" s="24"/>
      <c r="L223" s="24"/>
      <c r="M223" s="24"/>
      <c r="N223" s="24"/>
      <c r="O223" s="24"/>
    </row>
    <row r="224" spans="8:15" ht="15.75" customHeight="1">
      <c r="H224" s="24"/>
      <c r="I224" s="24"/>
      <c r="J224" s="24"/>
      <c r="L224" s="24"/>
      <c r="M224" s="24"/>
      <c r="N224" s="24"/>
      <c r="O224" s="24"/>
    </row>
    <row r="225" spans="8:15" ht="15.75" customHeight="1">
      <c r="H225" s="24"/>
      <c r="I225" s="24"/>
      <c r="J225" s="24"/>
      <c r="L225" s="24"/>
      <c r="M225" s="24"/>
      <c r="N225" s="24"/>
      <c r="O225" s="24"/>
    </row>
    <row r="226" spans="8:15" ht="15.75" customHeight="1">
      <c r="H226" s="24"/>
      <c r="I226" s="24"/>
      <c r="J226" s="24"/>
      <c r="L226" s="24"/>
      <c r="M226" s="24"/>
      <c r="N226" s="24"/>
      <c r="O226" s="24"/>
    </row>
    <row r="227" spans="8:15" ht="15.75" customHeight="1">
      <c r="H227" s="24"/>
      <c r="I227" s="24"/>
      <c r="J227" s="24"/>
      <c r="L227" s="24"/>
      <c r="M227" s="24"/>
      <c r="N227" s="24"/>
      <c r="O227" s="24"/>
    </row>
    <row r="228" spans="8:15" ht="15.75" customHeight="1">
      <c r="H228" s="24"/>
      <c r="I228" s="24"/>
      <c r="J228" s="24"/>
      <c r="L228" s="24"/>
      <c r="M228" s="24"/>
      <c r="N228" s="24"/>
      <c r="O228" s="24"/>
    </row>
    <row r="229" spans="8:15" ht="15.75" customHeight="1">
      <c r="H229" s="24"/>
      <c r="I229" s="24"/>
      <c r="J229" s="24"/>
      <c r="L229" s="24"/>
      <c r="M229" s="24"/>
      <c r="N229" s="24"/>
      <c r="O229" s="24"/>
    </row>
    <row r="230" spans="8:15" ht="15.75" customHeight="1">
      <c r="H230" s="24"/>
      <c r="I230" s="24"/>
      <c r="J230" s="24"/>
      <c r="L230" s="24"/>
      <c r="M230" s="24"/>
      <c r="N230" s="24"/>
      <c r="O230" s="24"/>
    </row>
    <row r="231" spans="8:15" ht="15.75" customHeight="1">
      <c r="H231" s="24"/>
      <c r="I231" s="24"/>
      <c r="J231" s="24"/>
      <c r="L231" s="24"/>
      <c r="M231" s="24"/>
      <c r="N231" s="24"/>
      <c r="O231" s="24"/>
    </row>
    <row r="232" spans="8:15" ht="15.75" customHeight="1">
      <c r="H232" s="24"/>
      <c r="I232" s="24"/>
      <c r="J232" s="24"/>
      <c r="L232" s="24"/>
      <c r="M232" s="24"/>
      <c r="N232" s="24"/>
      <c r="O232" s="24"/>
    </row>
    <row r="233" spans="8:15" ht="15.75" customHeight="1">
      <c r="H233" s="24"/>
      <c r="I233" s="24"/>
      <c r="J233" s="24"/>
      <c r="L233" s="24"/>
      <c r="M233" s="24"/>
      <c r="N233" s="24"/>
      <c r="O233" s="24"/>
    </row>
    <row r="234" spans="8:15" ht="15.75" customHeight="1">
      <c r="H234" s="24"/>
      <c r="I234" s="24"/>
      <c r="J234" s="24"/>
      <c r="L234" s="24"/>
      <c r="M234" s="24"/>
      <c r="N234" s="24"/>
      <c r="O234" s="24"/>
    </row>
    <row r="235" spans="8:15" ht="15.75" customHeight="1">
      <c r="H235" s="24"/>
      <c r="I235" s="24"/>
      <c r="J235" s="24"/>
      <c r="L235" s="24"/>
      <c r="M235" s="24"/>
      <c r="N235" s="24"/>
      <c r="O235" s="24"/>
    </row>
    <row r="236" spans="8:15" ht="15.75" customHeight="1">
      <c r="H236" s="24"/>
      <c r="I236" s="24"/>
      <c r="J236" s="24"/>
      <c r="L236" s="24"/>
      <c r="M236" s="24"/>
      <c r="N236" s="24"/>
      <c r="O236" s="24"/>
    </row>
    <row r="237" spans="8:15" ht="15.75" customHeight="1">
      <c r="H237" s="24"/>
      <c r="I237" s="24"/>
      <c r="J237" s="24"/>
      <c r="L237" s="24"/>
      <c r="M237" s="24"/>
      <c r="N237" s="24"/>
      <c r="O237" s="24"/>
    </row>
    <row r="238" spans="8:15" ht="15.75" customHeight="1">
      <c r="H238" s="24"/>
      <c r="I238" s="24"/>
      <c r="J238" s="24"/>
      <c r="L238" s="24"/>
      <c r="M238" s="24"/>
      <c r="N238" s="24"/>
      <c r="O238" s="24"/>
    </row>
    <row r="239" spans="8:15" ht="15.75" customHeight="1">
      <c r="H239" s="24"/>
      <c r="I239" s="24"/>
      <c r="J239" s="24"/>
      <c r="L239" s="24"/>
      <c r="M239" s="24"/>
      <c r="N239" s="24"/>
      <c r="O239" s="24"/>
    </row>
    <row r="240" spans="8:15" ht="15.75" customHeight="1">
      <c r="H240" s="24"/>
      <c r="I240" s="24"/>
      <c r="J240" s="24"/>
      <c r="L240" s="24"/>
      <c r="M240" s="24"/>
      <c r="N240" s="24"/>
      <c r="O240" s="24"/>
    </row>
    <row r="241" spans="8:15" ht="15.75" customHeight="1">
      <c r="H241" s="24"/>
      <c r="I241" s="24"/>
      <c r="J241" s="24"/>
      <c r="L241" s="24"/>
      <c r="M241" s="24"/>
      <c r="N241" s="24"/>
      <c r="O241" s="24"/>
    </row>
    <row r="242" spans="8:15" ht="15.75" customHeight="1">
      <c r="H242" s="24"/>
      <c r="I242" s="24"/>
      <c r="J242" s="24"/>
      <c r="L242" s="24"/>
      <c r="M242" s="24"/>
      <c r="N242" s="24"/>
      <c r="O242" s="24"/>
    </row>
    <row r="243" spans="8:15" ht="15.75" customHeight="1">
      <c r="H243" s="24"/>
      <c r="I243" s="24"/>
      <c r="J243" s="24"/>
      <c r="L243" s="24"/>
      <c r="M243" s="24"/>
      <c r="N243" s="24"/>
      <c r="O243" s="24"/>
    </row>
    <row r="244" spans="8:15" ht="15.75" customHeight="1">
      <c r="H244" s="24"/>
      <c r="I244" s="24"/>
      <c r="J244" s="24"/>
      <c r="L244" s="24"/>
      <c r="M244" s="24"/>
      <c r="N244" s="24"/>
      <c r="O244" s="24"/>
    </row>
    <row r="245" spans="8:15" ht="15.75" customHeight="1">
      <c r="H245" s="24"/>
      <c r="I245" s="24"/>
      <c r="J245" s="24"/>
      <c r="L245" s="24"/>
      <c r="M245" s="24"/>
      <c r="N245" s="24"/>
      <c r="O245" s="24"/>
    </row>
    <row r="246" spans="8:15" ht="15.75" customHeight="1">
      <c r="H246" s="24"/>
      <c r="I246" s="24"/>
      <c r="J246" s="24"/>
      <c r="L246" s="24"/>
      <c r="M246" s="24"/>
      <c r="N246" s="24"/>
      <c r="O246" s="24"/>
    </row>
    <row r="247" spans="8:15" ht="15.75" customHeight="1">
      <c r="H247" s="24"/>
      <c r="I247" s="24"/>
      <c r="J247" s="24"/>
      <c r="L247" s="24"/>
      <c r="M247" s="24"/>
      <c r="N247" s="24"/>
      <c r="O247" s="24"/>
    </row>
    <row r="248" spans="8:15" ht="15.75" customHeight="1">
      <c r="H248" s="24"/>
      <c r="I248" s="24"/>
      <c r="J248" s="24"/>
      <c r="L248" s="24"/>
      <c r="M248" s="24"/>
      <c r="N248" s="24"/>
      <c r="O248" s="24"/>
    </row>
    <row r="249" spans="8:15" ht="15.75" customHeight="1">
      <c r="H249" s="24"/>
      <c r="I249" s="24"/>
      <c r="J249" s="24"/>
      <c r="L249" s="24"/>
      <c r="M249" s="24"/>
      <c r="N249" s="24"/>
      <c r="O249" s="24"/>
    </row>
    <row r="250" spans="8:15" ht="15.75" customHeight="1">
      <c r="H250" s="24"/>
      <c r="I250" s="24"/>
      <c r="J250" s="24"/>
      <c r="L250" s="24"/>
      <c r="M250" s="24"/>
      <c r="N250" s="24"/>
      <c r="O250" s="24"/>
    </row>
    <row r="251" spans="8:15" ht="15.75" customHeight="1">
      <c r="H251" s="24"/>
      <c r="I251" s="24"/>
      <c r="J251" s="24"/>
      <c r="L251" s="24"/>
      <c r="M251" s="24"/>
      <c r="N251" s="24"/>
      <c r="O251" s="24"/>
    </row>
    <row r="252" spans="8:15" ht="15.75" customHeight="1">
      <c r="H252" s="24"/>
      <c r="I252" s="24"/>
      <c r="J252" s="24"/>
      <c r="L252" s="24"/>
      <c r="M252" s="24"/>
      <c r="N252" s="24"/>
      <c r="O252" s="24"/>
    </row>
    <row r="253" spans="8:15" ht="15.75" customHeight="1">
      <c r="H253" s="24"/>
      <c r="I253" s="24"/>
      <c r="J253" s="24"/>
      <c r="L253" s="24"/>
      <c r="M253" s="24"/>
      <c r="N253" s="24"/>
      <c r="O253" s="24"/>
    </row>
    <row r="254" spans="8:15" ht="15.75" customHeight="1">
      <c r="H254" s="24"/>
      <c r="I254" s="24"/>
      <c r="J254" s="24"/>
      <c r="L254" s="24"/>
      <c r="M254" s="24"/>
      <c r="N254" s="24"/>
      <c r="O254" s="24"/>
    </row>
    <row r="255" spans="8:15" ht="15.75" customHeight="1">
      <c r="H255" s="24"/>
      <c r="I255" s="24"/>
      <c r="J255" s="24"/>
      <c r="L255" s="24"/>
      <c r="M255" s="24"/>
      <c r="N255" s="24"/>
      <c r="O255" s="24"/>
    </row>
    <row r="256" spans="8:15" ht="15.75" customHeight="1">
      <c r="H256" s="24"/>
      <c r="I256" s="24"/>
      <c r="J256" s="24"/>
      <c r="L256" s="24"/>
      <c r="M256" s="24"/>
      <c r="N256" s="24"/>
      <c r="O256" s="24"/>
    </row>
    <row r="257" spans="8:15" ht="15.75" customHeight="1">
      <c r="H257" s="24"/>
      <c r="I257" s="24"/>
      <c r="J257" s="24"/>
      <c r="L257" s="24"/>
      <c r="M257" s="24"/>
      <c r="N257" s="24"/>
      <c r="O257" s="24"/>
    </row>
    <row r="258" spans="8:15" ht="15.75" customHeight="1">
      <c r="H258" s="24"/>
      <c r="I258" s="24"/>
      <c r="J258" s="24"/>
      <c r="L258" s="24"/>
      <c r="M258" s="24"/>
      <c r="N258" s="24"/>
      <c r="O258" s="24"/>
    </row>
    <row r="259" spans="8:15" ht="15.75" customHeight="1">
      <c r="H259" s="24"/>
      <c r="I259" s="24"/>
      <c r="J259" s="24"/>
      <c r="L259" s="24"/>
      <c r="M259" s="24"/>
      <c r="N259" s="24"/>
      <c r="O259" s="24"/>
    </row>
    <row r="260" spans="8:15" ht="15.75" customHeight="1">
      <c r="H260" s="24"/>
      <c r="I260" s="24"/>
      <c r="J260" s="24"/>
      <c r="L260" s="24"/>
      <c r="M260" s="24"/>
      <c r="N260" s="24"/>
      <c r="O260" s="24"/>
    </row>
    <row r="261" spans="8:15" ht="15.75" customHeight="1">
      <c r="H261" s="24"/>
      <c r="I261" s="24"/>
      <c r="J261" s="24"/>
      <c r="L261" s="24"/>
      <c r="M261" s="24"/>
      <c r="N261" s="24"/>
      <c r="O261" s="24"/>
    </row>
    <row r="262" spans="8:15" ht="15.75" customHeight="1">
      <c r="H262" s="24"/>
      <c r="I262" s="24"/>
      <c r="J262" s="24"/>
      <c r="L262" s="24"/>
      <c r="M262" s="24"/>
      <c r="N262" s="24"/>
      <c r="O262" s="24"/>
    </row>
    <row r="263" spans="8:15" ht="15.75" customHeight="1">
      <c r="H263" s="24"/>
      <c r="I263" s="24"/>
      <c r="J263" s="24"/>
      <c r="L263" s="24"/>
      <c r="M263" s="24"/>
      <c r="N263" s="24"/>
      <c r="O263" s="24"/>
    </row>
    <row r="264" spans="8:15" ht="15.75" customHeight="1">
      <c r="H264" s="24"/>
      <c r="I264" s="24"/>
      <c r="J264" s="24"/>
      <c r="L264" s="24"/>
      <c r="M264" s="24"/>
      <c r="N264" s="24"/>
      <c r="O264" s="24"/>
    </row>
    <row r="265" spans="8:15" ht="15.75" customHeight="1">
      <c r="H265" s="24"/>
      <c r="I265" s="24"/>
      <c r="J265" s="24"/>
      <c r="L265" s="24"/>
      <c r="M265" s="24"/>
      <c r="N265" s="24"/>
      <c r="O265" s="24"/>
    </row>
    <row r="266" spans="8:15" ht="15.75" customHeight="1">
      <c r="H266" s="24"/>
      <c r="I266" s="24"/>
      <c r="J266" s="24"/>
      <c r="L266" s="24"/>
      <c r="M266" s="24"/>
      <c r="N266" s="24"/>
      <c r="O266" s="24"/>
    </row>
    <row r="267" spans="8:15" ht="15.75" customHeight="1">
      <c r="H267" s="24"/>
      <c r="I267" s="24"/>
      <c r="J267" s="24"/>
      <c r="L267" s="24"/>
      <c r="M267" s="24"/>
      <c r="N267" s="24"/>
      <c r="O267" s="24"/>
    </row>
    <row r="268" spans="8:15" ht="15.75" customHeight="1">
      <c r="H268" s="24"/>
      <c r="I268" s="24"/>
      <c r="J268" s="24"/>
      <c r="L268" s="24"/>
      <c r="M268" s="24"/>
      <c r="N268" s="24"/>
      <c r="O268" s="24"/>
    </row>
    <row r="269" spans="8:15" ht="15.75" customHeight="1">
      <c r="H269" s="24"/>
      <c r="I269" s="24"/>
      <c r="J269" s="24"/>
      <c r="L269" s="24"/>
      <c r="M269" s="24"/>
      <c r="N269" s="24"/>
      <c r="O269" s="24"/>
    </row>
    <row r="270" spans="8:15" ht="15.75" customHeight="1">
      <c r="H270" s="24"/>
      <c r="I270" s="24"/>
      <c r="J270" s="24"/>
      <c r="L270" s="24"/>
      <c r="M270" s="24"/>
      <c r="N270" s="24"/>
      <c r="O270" s="24"/>
    </row>
    <row r="271" spans="8:15" ht="15.75" customHeight="1">
      <c r="H271" s="24"/>
      <c r="I271" s="24"/>
      <c r="J271" s="24"/>
      <c r="L271" s="24"/>
      <c r="M271" s="24"/>
      <c r="N271" s="24"/>
      <c r="O271" s="24"/>
    </row>
    <row r="272" spans="8:15" ht="15.75" customHeight="1">
      <c r="H272" s="24"/>
      <c r="I272" s="24"/>
      <c r="J272" s="24"/>
      <c r="L272" s="24"/>
      <c r="M272" s="24"/>
      <c r="N272" s="24"/>
      <c r="O272" s="24"/>
    </row>
    <row r="273" spans="8:15" ht="15.75" customHeight="1">
      <c r="H273" s="24"/>
      <c r="I273" s="24"/>
      <c r="J273" s="24"/>
      <c r="L273" s="24"/>
      <c r="M273" s="24"/>
      <c r="N273" s="24"/>
      <c r="O273" s="24"/>
    </row>
    <row r="274" spans="8:15" ht="15.75" customHeight="1">
      <c r="H274" s="24"/>
      <c r="I274" s="24"/>
      <c r="J274" s="24"/>
      <c r="L274" s="24"/>
      <c r="M274" s="24"/>
      <c r="N274" s="24"/>
      <c r="O274" s="24"/>
    </row>
    <row r="275" spans="8:15" ht="15.75" customHeight="1">
      <c r="H275" s="24"/>
      <c r="I275" s="24"/>
      <c r="J275" s="24"/>
      <c r="L275" s="24"/>
      <c r="M275" s="24"/>
      <c r="N275" s="24"/>
      <c r="O275" s="24"/>
    </row>
    <row r="276" spans="8:15" ht="15.75" customHeight="1">
      <c r="H276" s="24"/>
      <c r="I276" s="24"/>
      <c r="J276" s="24"/>
      <c r="L276" s="24"/>
      <c r="M276" s="24"/>
      <c r="N276" s="24"/>
      <c r="O276" s="24"/>
    </row>
    <row r="277" spans="8:15" ht="15.75" customHeight="1">
      <c r="H277" s="24"/>
      <c r="I277" s="24"/>
      <c r="J277" s="24"/>
      <c r="L277" s="24"/>
      <c r="M277" s="24"/>
      <c r="N277" s="24"/>
      <c r="O277" s="24"/>
    </row>
    <row r="278" spans="8:15" ht="15.75" customHeight="1">
      <c r="H278" s="24"/>
      <c r="I278" s="24"/>
      <c r="J278" s="24"/>
      <c r="L278" s="24"/>
      <c r="M278" s="24"/>
      <c r="N278" s="24"/>
      <c r="O278" s="24"/>
    </row>
    <row r="279" spans="8:15" ht="15.75" customHeight="1">
      <c r="H279" s="24"/>
      <c r="I279" s="24"/>
      <c r="J279" s="24"/>
      <c r="L279" s="24"/>
      <c r="M279" s="24"/>
      <c r="N279" s="24"/>
      <c r="O279" s="24"/>
    </row>
    <row r="280" spans="8:15" ht="15.75" customHeight="1">
      <c r="H280" s="24"/>
      <c r="I280" s="24"/>
      <c r="J280" s="24"/>
      <c r="L280" s="24"/>
      <c r="M280" s="24"/>
      <c r="N280" s="24"/>
      <c r="O280" s="24"/>
    </row>
    <row r="281" spans="8:15" ht="15.75" customHeight="1">
      <c r="H281" s="24"/>
      <c r="I281" s="24"/>
      <c r="J281" s="24"/>
      <c r="L281" s="24"/>
      <c r="M281" s="24"/>
      <c r="N281" s="24"/>
      <c r="O281" s="24"/>
    </row>
    <row r="282" spans="8:15" ht="15.75" customHeight="1">
      <c r="H282" s="24"/>
      <c r="I282" s="24"/>
      <c r="J282" s="24"/>
      <c r="L282" s="24"/>
      <c r="M282" s="24"/>
      <c r="N282" s="24"/>
      <c r="O282" s="24"/>
    </row>
    <row r="283" spans="8:15" ht="15.75" customHeight="1">
      <c r="H283" s="24"/>
      <c r="I283" s="24"/>
      <c r="J283" s="24"/>
      <c r="L283" s="24"/>
      <c r="M283" s="24"/>
      <c r="N283" s="24"/>
      <c r="O283" s="24"/>
    </row>
    <row r="284" spans="8:15" ht="15.75" customHeight="1">
      <c r="H284" s="24"/>
      <c r="I284" s="24"/>
      <c r="J284" s="24"/>
      <c r="L284" s="24"/>
      <c r="M284" s="24"/>
      <c r="N284" s="24"/>
      <c r="O284" s="24"/>
    </row>
    <row r="285" spans="8:15" ht="15.75" customHeight="1">
      <c r="H285" s="24"/>
      <c r="I285" s="24"/>
      <c r="J285" s="24"/>
      <c r="L285" s="24"/>
      <c r="M285" s="24"/>
      <c r="N285" s="24"/>
      <c r="O285" s="24"/>
    </row>
    <row r="286" spans="8:15" ht="15.75" customHeight="1">
      <c r="H286" s="24"/>
      <c r="I286" s="24"/>
      <c r="J286" s="24"/>
      <c r="L286" s="24"/>
      <c r="M286" s="24"/>
      <c r="N286" s="24"/>
      <c r="O286" s="24"/>
    </row>
    <row r="287" spans="8:15" ht="15.75" customHeight="1">
      <c r="H287" s="24"/>
      <c r="I287" s="24"/>
      <c r="J287" s="24"/>
      <c r="L287" s="24"/>
      <c r="M287" s="24"/>
      <c r="N287" s="24"/>
      <c r="O287" s="24"/>
    </row>
    <row r="288" spans="8:15" ht="15.75" customHeight="1">
      <c r="H288" s="24"/>
      <c r="I288" s="24"/>
      <c r="J288" s="24"/>
      <c r="L288" s="24"/>
      <c r="M288" s="24"/>
      <c r="N288" s="24"/>
      <c r="O288" s="24"/>
    </row>
    <row r="289" spans="8:15" ht="15.75" customHeight="1">
      <c r="H289" s="24"/>
      <c r="I289" s="24"/>
      <c r="J289" s="24"/>
      <c r="L289" s="24"/>
      <c r="M289" s="24"/>
      <c r="N289" s="24"/>
      <c r="O289" s="24"/>
    </row>
    <row r="290" spans="8:15" ht="15.75" customHeight="1">
      <c r="H290" s="24"/>
      <c r="I290" s="24"/>
      <c r="J290" s="24"/>
      <c r="L290" s="24"/>
      <c r="M290" s="24"/>
      <c r="N290" s="24"/>
      <c r="O290" s="24"/>
    </row>
    <row r="291" spans="8:15" ht="15.75" customHeight="1">
      <c r="H291" s="24"/>
      <c r="I291" s="24"/>
      <c r="J291" s="24"/>
      <c r="L291" s="24"/>
      <c r="M291" s="24"/>
      <c r="N291" s="24"/>
      <c r="O291" s="24"/>
    </row>
    <row r="292" spans="8:15" ht="15.75" customHeight="1">
      <c r="H292" s="24"/>
      <c r="I292" s="24"/>
      <c r="J292" s="24"/>
      <c r="L292" s="24"/>
      <c r="M292" s="24"/>
      <c r="N292" s="24"/>
      <c r="O292" s="24"/>
    </row>
    <row r="293" spans="8:15" ht="15.75" customHeight="1">
      <c r="H293" s="24"/>
      <c r="I293" s="24"/>
      <c r="J293" s="24"/>
      <c r="L293" s="24"/>
      <c r="M293" s="24"/>
      <c r="N293" s="24"/>
      <c r="O293" s="24"/>
    </row>
    <row r="294" spans="8:15" ht="15.75" customHeight="1">
      <c r="H294" s="24"/>
      <c r="I294" s="24"/>
      <c r="J294" s="24"/>
      <c r="L294" s="24"/>
      <c r="M294" s="24"/>
      <c r="N294" s="24"/>
      <c r="O294" s="24"/>
    </row>
    <row r="295" spans="8:15" ht="15.75" customHeight="1">
      <c r="H295" s="24"/>
      <c r="I295" s="24"/>
      <c r="J295" s="24"/>
      <c r="L295" s="24"/>
      <c r="M295" s="24"/>
      <c r="N295" s="24"/>
      <c r="O295" s="24"/>
    </row>
    <row r="296" spans="8:15" ht="15.75" customHeight="1">
      <c r="H296" s="24"/>
      <c r="I296" s="24"/>
      <c r="J296" s="24"/>
      <c r="L296" s="24"/>
      <c r="M296" s="24"/>
      <c r="N296" s="24"/>
      <c r="O296" s="24"/>
    </row>
    <row r="297" spans="8:15" ht="15.75" customHeight="1">
      <c r="H297" s="24"/>
      <c r="I297" s="24"/>
      <c r="J297" s="24"/>
      <c r="L297" s="24"/>
      <c r="M297" s="24"/>
      <c r="N297" s="24"/>
      <c r="O297" s="24"/>
    </row>
    <row r="298" spans="8:15" ht="15.75" customHeight="1">
      <c r="H298" s="24"/>
      <c r="I298" s="24"/>
      <c r="J298" s="24"/>
      <c r="L298" s="24"/>
      <c r="M298" s="24"/>
      <c r="N298" s="24"/>
      <c r="O298" s="24"/>
    </row>
    <row r="299" spans="8:15" ht="15.75" customHeight="1">
      <c r="H299" s="24"/>
      <c r="I299" s="24"/>
      <c r="J299" s="24"/>
      <c r="L299" s="24"/>
      <c r="M299" s="24"/>
      <c r="N299" s="24"/>
      <c r="O299" s="24"/>
    </row>
    <row r="300" spans="8:15" ht="15.75" customHeight="1">
      <c r="H300" s="24"/>
      <c r="I300" s="24"/>
      <c r="J300" s="24"/>
      <c r="L300" s="24"/>
      <c r="M300" s="24"/>
      <c r="N300" s="24"/>
      <c r="O300" s="24"/>
    </row>
    <row r="301" spans="8:15" ht="15.75" customHeight="1">
      <c r="H301" s="24"/>
      <c r="I301" s="24"/>
      <c r="J301" s="24"/>
      <c r="L301" s="24"/>
      <c r="M301" s="24"/>
      <c r="N301" s="24"/>
      <c r="O301" s="24"/>
    </row>
    <row r="302" spans="8:15" ht="15.75" customHeight="1">
      <c r="H302" s="24"/>
      <c r="I302" s="24"/>
      <c r="J302" s="24"/>
      <c r="L302" s="24"/>
      <c r="M302" s="24"/>
      <c r="N302" s="24"/>
      <c r="O302" s="24"/>
    </row>
    <row r="303" spans="8:15" ht="15.75" customHeight="1">
      <c r="H303" s="24"/>
      <c r="I303" s="24"/>
      <c r="J303" s="24"/>
      <c r="L303" s="24"/>
      <c r="M303" s="24"/>
      <c r="N303" s="24"/>
      <c r="O303" s="24"/>
    </row>
    <row r="304" spans="8:15" ht="15.75" customHeight="1">
      <c r="H304" s="24"/>
      <c r="I304" s="24"/>
      <c r="J304" s="24"/>
      <c r="L304" s="24"/>
      <c r="M304" s="24"/>
      <c r="N304" s="24"/>
      <c r="O304" s="24"/>
    </row>
    <row r="305" spans="8:15" ht="15.75" customHeight="1">
      <c r="H305" s="24"/>
      <c r="I305" s="24"/>
      <c r="J305" s="24"/>
      <c r="L305" s="24"/>
      <c r="M305" s="24"/>
      <c r="N305" s="24"/>
      <c r="O305" s="24"/>
    </row>
    <row r="306" spans="8:15" ht="15.75" customHeight="1">
      <c r="H306" s="24"/>
      <c r="I306" s="24"/>
      <c r="J306" s="24"/>
      <c r="L306" s="24"/>
      <c r="M306" s="24"/>
      <c r="N306" s="24"/>
      <c r="O306" s="24"/>
    </row>
    <row r="307" spans="8:15" ht="15.75" customHeight="1">
      <c r="H307" s="24"/>
      <c r="I307" s="24"/>
      <c r="J307" s="24"/>
      <c r="L307" s="24"/>
      <c r="M307" s="24"/>
      <c r="N307" s="24"/>
      <c r="O307" s="24"/>
    </row>
    <row r="308" spans="8:15" ht="15.75" customHeight="1">
      <c r="H308" s="24"/>
      <c r="I308" s="24"/>
      <c r="J308" s="24"/>
      <c r="L308" s="24"/>
      <c r="M308" s="24"/>
      <c r="N308" s="24"/>
      <c r="O308" s="24"/>
    </row>
    <row r="309" spans="8:15" ht="15.75" customHeight="1">
      <c r="H309" s="24"/>
      <c r="I309" s="24"/>
      <c r="J309" s="24"/>
      <c r="L309" s="24"/>
      <c r="M309" s="24"/>
      <c r="N309" s="24"/>
      <c r="O309" s="24"/>
    </row>
    <row r="310" spans="8:15" ht="15.75" customHeight="1">
      <c r="H310" s="24"/>
      <c r="I310" s="24"/>
      <c r="J310" s="24"/>
      <c r="L310" s="24"/>
      <c r="M310" s="24"/>
      <c r="N310" s="24"/>
      <c r="O310" s="24"/>
    </row>
    <row r="311" spans="8:15" ht="15.75" customHeight="1">
      <c r="H311" s="24"/>
      <c r="I311" s="24"/>
      <c r="J311" s="24"/>
      <c r="L311" s="24"/>
      <c r="M311" s="24"/>
      <c r="N311" s="24"/>
      <c r="O311" s="24"/>
    </row>
    <row r="312" spans="8:15" ht="15.75" customHeight="1">
      <c r="H312" s="24"/>
      <c r="I312" s="24"/>
      <c r="J312" s="24"/>
      <c r="L312" s="24"/>
      <c r="M312" s="24"/>
      <c r="N312" s="24"/>
      <c r="O312" s="24"/>
    </row>
    <row r="313" spans="8:15" ht="15.75" customHeight="1">
      <c r="H313" s="24"/>
      <c r="I313" s="24"/>
      <c r="J313" s="24"/>
      <c r="L313" s="24"/>
      <c r="M313" s="24"/>
      <c r="N313" s="24"/>
      <c r="O313" s="24"/>
    </row>
    <row r="314" spans="8:15" ht="15.75" customHeight="1">
      <c r="H314" s="24"/>
      <c r="I314" s="24"/>
      <c r="J314" s="24"/>
      <c r="L314" s="24"/>
      <c r="M314" s="24"/>
      <c r="N314" s="24"/>
      <c r="O314" s="24"/>
    </row>
    <row r="315" spans="8:15" ht="15.75" customHeight="1">
      <c r="H315" s="24"/>
      <c r="I315" s="24"/>
      <c r="J315" s="24"/>
      <c r="L315" s="24"/>
      <c r="M315" s="24"/>
      <c r="N315" s="24"/>
      <c r="O315" s="24"/>
    </row>
    <row r="316" spans="8:15" ht="15.75" customHeight="1">
      <c r="H316" s="24"/>
      <c r="I316" s="24"/>
      <c r="J316" s="24"/>
      <c r="L316" s="24"/>
      <c r="M316" s="24"/>
      <c r="N316" s="24"/>
      <c r="O316" s="24"/>
    </row>
    <row r="317" spans="8:15" ht="15.75" customHeight="1">
      <c r="H317" s="24"/>
      <c r="I317" s="24"/>
      <c r="J317" s="24"/>
      <c r="L317" s="24"/>
      <c r="M317" s="24"/>
      <c r="N317" s="24"/>
      <c r="O317" s="24"/>
    </row>
    <row r="318" spans="8:15" ht="15.75" customHeight="1">
      <c r="H318" s="24"/>
      <c r="I318" s="24"/>
      <c r="J318" s="24"/>
      <c r="L318" s="24"/>
      <c r="M318" s="24"/>
      <c r="N318" s="24"/>
      <c r="O318" s="24"/>
    </row>
    <row r="319" spans="8:15" ht="15.75" customHeight="1">
      <c r="H319" s="24"/>
      <c r="I319" s="24"/>
      <c r="J319" s="24"/>
      <c r="L319" s="24"/>
      <c r="M319" s="24"/>
      <c r="N319" s="24"/>
      <c r="O319" s="24"/>
    </row>
    <row r="320" spans="8:15" ht="15.75" customHeight="1">
      <c r="H320" s="24"/>
      <c r="I320" s="24"/>
      <c r="J320" s="24"/>
      <c r="L320" s="24"/>
      <c r="M320" s="24"/>
      <c r="N320" s="24"/>
      <c r="O320" s="24"/>
    </row>
    <row r="321" spans="8:15" ht="15.75" customHeight="1">
      <c r="H321" s="24"/>
      <c r="I321" s="24"/>
      <c r="J321" s="24"/>
      <c r="L321" s="24"/>
      <c r="M321" s="24"/>
      <c r="N321" s="24"/>
      <c r="O321" s="24"/>
    </row>
    <row r="322" spans="8:15" ht="15.75" customHeight="1">
      <c r="H322" s="24"/>
      <c r="I322" s="24"/>
      <c r="J322" s="24"/>
      <c r="L322" s="24"/>
      <c r="M322" s="24"/>
      <c r="N322" s="24"/>
      <c r="O322" s="24"/>
    </row>
    <row r="323" spans="8:15" ht="15.75" customHeight="1">
      <c r="H323" s="24"/>
      <c r="I323" s="24"/>
      <c r="J323" s="24"/>
      <c r="L323" s="24"/>
      <c r="M323" s="24"/>
      <c r="N323" s="24"/>
      <c r="O323" s="24"/>
    </row>
    <row r="324" spans="8:15" ht="15.75" customHeight="1">
      <c r="H324" s="24"/>
      <c r="I324" s="24"/>
      <c r="J324" s="24"/>
      <c r="L324" s="24"/>
      <c r="M324" s="24"/>
      <c r="N324" s="24"/>
      <c r="O324" s="24"/>
    </row>
    <row r="325" spans="8:15" ht="15.75" customHeight="1">
      <c r="H325" s="24"/>
      <c r="I325" s="24"/>
      <c r="J325" s="24"/>
      <c r="L325" s="24"/>
      <c r="M325" s="24"/>
      <c r="N325" s="24"/>
      <c r="O325" s="24"/>
    </row>
    <row r="326" spans="8:15" ht="15.75" customHeight="1">
      <c r="H326" s="24"/>
      <c r="I326" s="24"/>
      <c r="J326" s="24"/>
      <c r="L326" s="24"/>
      <c r="M326" s="24"/>
      <c r="N326" s="24"/>
      <c r="O326" s="24"/>
    </row>
    <row r="327" spans="8:15" ht="15.75" customHeight="1">
      <c r="H327" s="24"/>
      <c r="I327" s="24"/>
      <c r="J327" s="24"/>
      <c r="L327" s="24"/>
      <c r="M327" s="24"/>
      <c r="N327" s="24"/>
      <c r="O327" s="24"/>
    </row>
    <row r="328" spans="8:15" ht="15.75" customHeight="1">
      <c r="H328" s="24"/>
      <c r="I328" s="24"/>
      <c r="J328" s="24"/>
      <c r="L328" s="24"/>
      <c r="M328" s="24"/>
      <c r="N328" s="24"/>
      <c r="O328" s="24"/>
    </row>
    <row r="329" spans="8:15" ht="15.75" customHeight="1">
      <c r="H329" s="24"/>
      <c r="I329" s="24"/>
      <c r="J329" s="24"/>
      <c r="L329" s="24"/>
      <c r="M329" s="24"/>
      <c r="N329" s="24"/>
      <c r="O329" s="24"/>
    </row>
    <row r="330" spans="8:15" ht="15.75" customHeight="1">
      <c r="H330" s="24"/>
      <c r="I330" s="24"/>
      <c r="J330" s="24"/>
      <c r="L330" s="24"/>
      <c r="M330" s="24"/>
      <c r="N330" s="24"/>
      <c r="O330" s="24"/>
    </row>
    <row r="331" spans="8:15" ht="15.75" customHeight="1">
      <c r="H331" s="24"/>
      <c r="I331" s="24"/>
      <c r="J331" s="24"/>
      <c r="L331" s="24"/>
      <c r="M331" s="24"/>
      <c r="N331" s="24"/>
      <c r="O331" s="24"/>
    </row>
    <row r="332" spans="8:15" ht="15.75" customHeight="1">
      <c r="H332" s="24"/>
      <c r="I332" s="24"/>
      <c r="J332" s="24"/>
      <c r="L332" s="24"/>
      <c r="M332" s="24"/>
      <c r="N332" s="24"/>
      <c r="O332" s="24"/>
    </row>
    <row r="333" spans="8:15" ht="15.75" customHeight="1">
      <c r="H333" s="24"/>
      <c r="I333" s="24"/>
      <c r="J333" s="24"/>
      <c r="L333" s="24"/>
      <c r="M333" s="24"/>
      <c r="N333" s="24"/>
      <c r="O333" s="24"/>
    </row>
    <row r="334" spans="8:15" ht="15.75" customHeight="1">
      <c r="H334" s="24"/>
      <c r="I334" s="24"/>
      <c r="J334" s="24"/>
      <c r="L334" s="24"/>
      <c r="M334" s="24"/>
      <c r="N334" s="24"/>
      <c r="O334" s="24"/>
    </row>
    <row r="335" spans="8:15" ht="15.75" customHeight="1">
      <c r="H335" s="24"/>
      <c r="I335" s="24"/>
      <c r="J335" s="24"/>
      <c r="L335" s="24"/>
      <c r="M335" s="24"/>
      <c r="N335" s="24"/>
      <c r="O335" s="24"/>
    </row>
    <row r="336" spans="8:15" ht="15.75" customHeight="1">
      <c r="H336" s="24"/>
      <c r="I336" s="24"/>
      <c r="J336" s="24"/>
      <c r="L336" s="24"/>
      <c r="M336" s="24"/>
      <c r="N336" s="24"/>
      <c r="O336" s="24"/>
    </row>
    <row r="337" spans="8:15" ht="15.75" customHeight="1">
      <c r="H337" s="24"/>
      <c r="I337" s="24"/>
      <c r="J337" s="24"/>
      <c r="L337" s="24"/>
      <c r="M337" s="24"/>
      <c r="N337" s="24"/>
      <c r="O337" s="24"/>
    </row>
    <row r="338" spans="8:15" ht="15.75" customHeight="1">
      <c r="H338" s="24"/>
      <c r="I338" s="24"/>
      <c r="J338" s="24"/>
      <c r="L338" s="24"/>
      <c r="M338" s="24"/>
      <c r="N338" s="24"/>
      <c r="O338" s="24"/>
    </row>
    <row r="339" spans="8:15" ht="15.75" customHeight="1">
      <c r="H339" s="24"/>
      <c r="I339" s="24"/>
      <c r="J339" s="24"/>
      <c r="L339" s="24"/>
      <c r="M339" s="24"/>
      <c r="N339" s="24"/>
      <c r="O339" s="24"/>
    </row>
    <row r="340" spans="8:15" ht="15.75" customHeight="1">
      <c r="H340" s="24"/>
      <c r="I340" s="24"/>
      <c r="J340" s="24"/>
      <c r="L340" s="24"/>
      <c r="M340" s="24"/>
      <c r="N340" s="24"/>
      <c r="O340" s="24"/>
    </row>
    <row r="341" spans="8:15" ht="15.75" customHeight="1">
      <c r="H341" s="24"/>
      <c r="I341" s="24"/>
      <c r="J341" s="24"/>
      <c r="L341" s="24"/>
      <c r="M341" s="24"/>
      <c r="N341" s="24"/>
      <c r="O341" s="24"/>
    </row>
    <row r="342" spans="8:15" ht="15.75" customHeight="1">
      <c r="H342" s="24"/>
      <c r="I342" s="24"/>
      <c r="J342" s="24"/>
      <c r="L342" s="24"/>
      <c r="M342" s="24"/>
      <c r="N342" s="24"/>
      <c r="O342" s="24"/>
    </row>
    <row r="343" spans="8:15" ht="15.75" customHeight="1">
      <c r="H343" s="24"/>
      <c r="I343" s="24"/>
      <c r="J343" s="24"/>
      <c r="L343" s="24"/>
      <c r="M343" s="24"/>
      <c r="N343" s="24"/>
      <c r="O343" s="24"/>
    </row>
    <row r="344" spans="8:15" ht="15.75" customHeight="1">
      <c r="H344" s="24"/>
      <c r="I344" s="24"/>
      <c r="J344" s="24"/>
      <c r="L344" s="24"/>
      <c r="M344" s="24"/>
      <c r="N344" s="24"/>
      <c r="O344" s="24"/>
    </row>
    <row r="345" spans="8:15" ht="15.75" customHeight="1">
      <c r="H345" s="24"/>
      <c r="I345" s="24"/>
      <c r="J345" s="24"/>
      <c r="L345" s="24"/>
      <c r="M345" s="24"/>
      <c r="N345" s="24"/>
      <c r="O345" s="24"/>
    </row>
    <row r="346" spans="8:15" ht="15.75" customHeight="1">
      <c r="H346" s="24"/>
      <c r="I346" s="24"/>
      <c r="J346" s="24"/>
      <c r="L346" s="24"/>
      <c r="M346" s="24"/>
      <c r="N346" s="24"/>
      <c r="O346" s="24"/>
    </row>
    <row r="347" spans="8:15" ht="15.75" customHeight="1">
      <c r="H347" s="24"/>
      <c r="I347" s="24"/>
      <c r="J347" s="24"/>
      <c r="L347" s="24"/>
      <c r="M347" s="24"/>
      <c r="N347" s="24"/>
      <c r="O347" s="24"/>
    </row>
    <row r="348" spans="8:15" ht="15.75" customHeight="1">
      <c r="H348" s="24"/>
      <c r="I348" s="24"/>
      <c r="J348" s="24"/>
      <c r="L348" s="24"/>
      <c r="M348" s="24"/>
      <c r="N348" s="24"/>
      <c r="O348" s="24"/>
    </row>
    <row r="349" spans="8:15" ht="15.75" customHeight="1">
      <c r="H349" s="24"/>
      <c r="I349" s="24"/>
      <c r="J349" s="24"/>
      <c r="L349" s="24"/>
      <c r="M349" s="24"/>
      <c r="N349" s="24"/>
      <c r="O349" s="24"/>
    </row>
    <row r="350" spans="8:15" ht="15.75" customHeight="1">
      <c r="H350" s="24"/>
      <c r="I350" s="24"/>
      <c r="J350" s="24"/>
      <c r="L350" s="24"/>
      <c r="M350" s="24"/>
      <c r="N350" s="24"/>
      <c r="O350" s="24"/>
    </row>
    <row r="351" spans="8:15" ht="15.75" customHeight="1">
      <c r="H351" s="24"/>
      <c r="I351" s="24"/>
      <c r="J351" s="24"/>
      <c r="L351" s="24"/>
      <c r="M351" s="24"/>
      <c r="N351" s="24"/>
      <c r="O351" s="24"/>
    </row>
    <row r="352" spans="8:15" ht="15.75" customHeight="1">
      <c r="H352" s="24"/>
      <c r="I352" s="24"/>
      <c r="J352" s="24"/>
      <c r="L352" s="24"/>
      <c r="M352" s="24"/>
      <c r="N352" s="24"/>
      <c r="O352" s="24"/>
    </row>
    <row r="353" spans="8:15" ht="15.75" customHeight="1">
      <c r="H353" s="24"/>
      <c r="I353" s="24"/>
      <c r="J353" s="24"/>
      <c r="L353" s="24"/>
      <c r="M353" s="24"/>
      <c r="N353" s="24"/>
      <c r="O353" s="24"/>
    </row>
    <row r="354" spans="8:15" ht="15.75" customHeight="1">
      <c r="H354" s="24"/>
      <c r="I354" s="24"/>
      <c r="J354" s="24"/>
      <c r="L354" s="24"/>
      <c r="M354" s="24"/>
      <c r="N354" s="24"/>
      <c r="O354" s="24"/>
    </row>
    <row r="355" spans="8:15" ht="15.75" customHeight="1">
      <c r="H355" s="24"/>
      <c r="I355" s="24"/>
      <c r="J355" s="24"/>
      <c r="L355" s="24"/>
      <c r="M355" s="24"/>
      <c r="N355" s="24"/>
      <c r="O355" s="24"/>
    </row>
    <row r="356" spans="8:15" ht="15.75" customHeight="1">
      <c r="H356" s="24"/>
      <c r="I356" s="24"/>
      <c r="J356" s="24"/>
      <c r="L356" s="24"/>
      <c r="M356" s="24"/>
      <c r="N356" s="24"/>
      <c r="O356" s="24"/>
    </row>
    <row r="357" spans="8:15" ht="15.75" customHeight="1">
      <c r="H357" s="24"/>
      <c r="I357" s="24"/>
      <c r="J357" s="24"/>
      <c r="L357" s="24"/>
      <c r="M357" s="24"/>
      <c r="N357" s="24"/>
      <c r="O357" s="24"/>
    </row>
    <row r="358" spans="8:15" ht="15.75" customHeight="1">
      <c r="H358" s="24"/>
      <c r="I358" s="24"/>
      <c r="J358" s="24"/>
      <c r="L358" s="24"/>
      <c r="M358" s="24"/>
      <c r="N358" s="24"/>
      <c r="O358" s="24"/>
    </row>
    <row r="359" spans="8:15" ht="15.75" customHeight="1">
      <c r="H359" s="24"/>
      <c r="I359" s="24"/>
      <c r="J359" s="24"/>
      <c r="L359" s="24"/>
      <c r="M359" s="24"/>
      <c r="N359" s="24"/>
      <c r="O359" s="24"/>
    </row>
    <row r="360" spans="8:15" ht="15.75" customHeight="1">
      <c r="H360" s="24"/>
      <c r="I360" s="24"/>
      <c r="J360" s="24"/>
      <c r="L360" s="24"/>
      <c r="M360" s="24"/>
      <c r="N360" s="24"/>
      <c r="O360" s="24"/>
    </row>
    <row r="361" spans="8:15" ht="15.75" customHeight="1">
      <c r="H361" s="24"/>
      <c r="I361" s="24"/>
      <c r="J361" s="24"/>
      <c r="L361" s="24"/>
      <c r="M361" s="24"/>
      <c r="N361" s="24"/>
      <c r="O361" s="24"/>
    </row>
    <row r="362" spans="8:15" ht="15.75" customHeight="1">
      <c r="H362" s="24"/>
      <c r="I362" s="24"/>
      <c r="J362" s="24"/>
      <c r="L362" s="24"/>
      <c r="M362" s="24"/>
      <c r="N362" s="24"/>
      <c r="O362" s="24"/>
    </row>
    <row r="363" spans="8:15" ht="15.75" customHeight="1">
      <c r="H363" s="24"/>
      <c r="I363" s="24"/>
      <c r="J363" s="24"/>
      <c r="L363" s="24"/>
      <c r="M363" s="24"/>
      <c r="N363" s="24"/>
      <c r="O363" s="24"/>
    </row>
    <row r="364" spans="8:15" ht="15.75" customHeight="1">
      <c r="H364" s="24"/>
      <c r="I364" s="24"/>
      <c r="J364" s="24"/>
      <c r="L364" s="24"/>
      <c r="M364" s="24"/>
      <c r="N364" s="24"/>
      <c r="O364" s="24"/>
    </row>
    <row r="365" spans="8:15" ht="15.75" customHeight="1">
      <c r="H365" s="24"/>
      <c r="I365" s="24"/>
      <c r="J365" s="24"/>
      <c r="L365" s="24"/>
      <c r="M365" s="24"/>
      <c r="N365" s="24"/>
      <c r="O365" s="24"/>
    </row>
    <row r="366" spans="8:15" ht="15.75" customHeight="1">
      <c r="H366" s="24"/>
      <c r="I366" s="24"/>
      <c r="J366" s="24"/>
      <c r="L366" s="24"/>
      <c r="M366" s="24"/>
      <c r="N366" s="24"/>
      <c r="O366" s="24"/>
    </row>
    <row r="367" spans="8:15" ht="15.75" customHeight="1">
      <c r="H367" s="24"/>
      <c r="I367" s="24"/>
      <c r="J367" s="24"/>
      <c r="L367" s="24"/>
      <c r="M367" s="24"/>
      <c r="N367" s="24"/>
      <c r="O367" s="24"/>
    </row>
    <row r="368" spans="8:15" ht="15.75" customHeight="1">
      <c r="H368" s="24"/>
      <c r="I368" s="24"/>
      <c r="J368" s="24"/>
      <c r="L368" s="24"/>
      <c r="M368" s="24"/>
      <c r="N368" s="24"/>
      <c r="O368" s="24"/>
    </row>
    <row r="369" spans="8:15" ht="15.75" customHeight="1">
      <c r="H369" s="24"/>
      <c r="I369" s="24"/>
      <c r="J369" s="24"/>
      <c r="L369" s="24"/>
      <c r="M369" s="24"/>
      <c r="N369" s="24"/>
      <c r="O369" s="24"/>
    </row>
    <row r="370" spans="8:15" ht="15.75" customHeight="1">
      <c r="H370" s="24"/>
      <c r="I370" s="24"/>
      <c r="J370" s="24"/>
      <c r="L370" s="24"/>
      <c r="M370" s="24"/>
      <c r="N370" s="24"/>
      <c r="O370" s="24"/>
    </row>
    <row r="371" spans="8:15" ht="15.75" customHeight="1">
      <c r="H371" s="24"/>
      <c r="I371" s="24"/>
      <c r="J371" s="24"/>
      <c r="L371" s="24"/>
      <c r="M371" s="24"/>
      <c r="N371" s="24"/>
      <c r="O371" s="24"/>
    </row>
    <row r="372" spans="8:15" ht="15.75" customHeight="1">
      <c r="H372" s="24"/>
      <c r="I372" s="24"/>
      <c r="J372" s="24"/>
      <c r="L372" s="24"/>
      <c r="M372" s="24"/>
      <c r="N372" s="24"/>
      <c r="O372" s="24"/>
    </row>
    <row r="373" spans="8:15" ht="15.75" customHeight="1">
      <c r="H373" s="24"/>
      <c r="I373" s="24"/>
      <c r="J373" s="24"/>
      <c r="L373" s="24"/>
      <c r="M373" s="24"/>
      <c r="N373" s="24"/>
      <c r="O373" s="24"/>
    </row>
    <row r="374" spans="8:15" ht="15.75" customHeight="1">
      <c r="H374" s="24"/>
      <c r="I374" s="24"/>
      <c r="J374" s="24"/>
      <c r="L374" s="24"/>
      <c r="M374" s="24"/>
      <c r="N374" s="24"/>
      <c r="O374" s="24"/>
    </row>
    <row r="375" spans="8:15" ht="15.75" customHeight="1">
      <c r="H375" s="24"/>
      <c r="I375" s="24"/>
      <c r="J375" s="24"/>
      <c r="L375" s="24"/>
      <c r="M375" s="24"/>
      <c r="N375" s="24"/>
      <c r="O375" s="24"/>
    </row>
    <row r="376" spans="8:15" ht="15.75" customHeight="1">
      <c r="H376" s="24"/>
      <c r="I376" s="24"/>
      <c r="J376" s="24"/>
      <c r="L376" s="24"/>
      <c r="M376" s="24"/>
      <c r="N376" s="24"/>
      <c r="O376" s="24"/>
    </row>
    <row r="377" spans="8:15" ht="15.75" customHeight="1">
      <c r="H377" s="24"/>
      <c r="I377" s="24"/>
      <c r="J377" s="24"/>
      <c r="L377" s="24"/>
      <c r="M377" s="24"/>
      <c r="N377" s="24"/>
      <c r="O377" s="24"/>
    </row>
    <row r="378" spans="8:15" ht="15.75" customHeight="1">
      <c r="H378" s="24"/>
      <c r="I378" s="24"/>
      <c r="J378" s="24"/>
      <c r="L378" s="24"/>
      <c r="M378" s="24"/>
      <c r="N378" s="24"/>
      <c r="O378" s="24"/>
    </row>
    <row r="379" spans="8:15" ht="15.75" customHeight="1">
      <c r="H379" s="24"/>
      <c r="I379" s="24"/>
      <c r="J379" s="24"/>
      <c r="L379" s="24"/>
      <c r="M379" s="24"/>
      <c r="N379" s="24"/>
      <c r="O379" s="24"/>
    </row>
    <row r="380" spans="8:15" ht="15.75" customHeight="1">
      <c r="H380" s="24"/>
      <c r="I380" s="24"/>
      <c r="J380" s="24"/>
      <c r="L380" s="24"/>
      <c r="M380" s="24"/>
      <c r="N380" s="24"/>
      <c r="O380" s="24"/>
    </row>
    <row r="381" spans="8:15" ht="15.75" customHeight="1">
      <c r="H381" s="24"/>
      <c r="I381" s="24"/>
      <c r="J381" s="24"/>
      <c r="L381" s="24"/>
      <c r="M381" s="24"/>
      <c r="N381" s="24"/>
      <c r="O381" s="24"/>
    </row>
    <row r="382" spans="8:15" ht="15.75" customHeight="1">
      <c r="H382" s="24"/>
      <c r="I382" s="24"/>
      <c r="J382" s="24"/>
      <c r="L382" s="24"/>
      <c r="M382" s="24"/>
      <c r="N382" s="24"/>
      <c r="O382" s="24"/>
    </row>
    <row r="383" spans="8:15" ht="15.75" customHeight="1">
      <c r="H383" s="24"/>
      <c r="I383" s="24"/>
      <c r="J383" s="24"/>
      <c r="L383" s="24"/>
      <c r="M383" s="24"/>
      <c r="N383" s="24"/>
      <c r="O383" s="24"/>
    </row>
    <row r="384" spans="8:15" ht="15.75" customHeight="1">
      <c r="H384" s="24"/>
      <c r="I384" s="24"/>
      <c r="J384" s="24"/>
      <c r="L384" s="24"/>
      <c r="M384" s="24"/>
      <c r="N384" s="24"/>
      <c r="O384" s="24"/>
    </row>
    <row r="385" spans="8:15" ht="15.75" customHeight="1">
      <c r="H385" s="24"/>
      <c r="I385" s="24"/>
      <c r="J385" s="24"/>
      <c r="L385" s="24"/>
      <c r="M385" s="24"/>
      <c r="N385" s="24"/>
      <c r="O385" s="24"/>
    </row>
    <row r="386" spans="8:15" ht="15.75" customHeight="1">
      <c r="H386" s="24"/>
      <c r="I386" s="24"/>
      <c r="J386" s="24"/>
      <c r="L386" s="24"/>
      <c r="M386" s="24"/>
      <c r="N386" s="24"/>
      <c r="O386" s="24"/>
    </row>
    <row r="387" spans="8:15" ht="15.75" customHeight="1">
      <c r="H387" s="24"/>
      <c r="I387" s="24"/>
      <c r="J387" s="24"/>
      <c r="L387" s="24"/>
      <c r="M387" s="24"/>
      <c r="N387" s="24"/>
      <c r="O387" s="24"/>
    </row>
    <row r="388" spans="8:15" ht="15.75" customHeight="1">
      <c r="H388" s="24"/>
      <c r="I388" s="24"/>
      <c r="J388" s="24"/>
      <c r="L388" s="24"/>
      <c r="M388" s="24"/>
      <c r="N388" s="24"/>
      <c r="O388" s="24"/>
    </row>
    <row r="389" spans="8:15" ht="15.75" customHeight="1">
      <c r="H389" s="24"/>
      <c r="I389" s="24"/>
      <c r="J389" s="24"/>
      <c r="L389" s="24"/>
      <c r="M389" s="24"/>
      <c r="N389" s="24"/>
      <c r="O389" s="24"/>
    </row>
    <row r="390" spans="8:15" ht="15.75" customHeight="1">
      <c r="H390" s="24"/>
      <c r="I390" s="24"/>
      <c r="J390" s="24"/>
      <c r="L390" s="24"/>
      <c r="M390" s="24"/>
      <c r="N390" s="24"/>
      <c r="O390" s="24"/>
    </row>
    <row r="391" spans="8:15" ht="15.75" customHeight="1">
      <c r="H391" s="24"/>
      <c r="I391" s="24"/>
      <c r="J391" s="24"/>
      <c r="L391" s="24"/>
      <c r="M391" s="24"/>
      <c r="N391" s="24"/>
      <c r="O391" s="24"/>
    </row>
    <row r="392" spans="8:15" ht="15.75" customHeight="1">
      <c r="H392" s="24"/>
      <c r="I392" s="24"/>
      <c r="J392" s="24"/>
      <c r="L392" s="24"/>
      <c r="M392" s="24"/>
      <c r="N392" s="24"/>
      <c r="O392" s="24"/>
    </row>
    <row r="393" spans="8:15" ht="15.75" customHeight="1">
      <c r="H393" s="24"/>
      <c r="I393" s="24"/>
      <c r="J393" s="24"/>
      <c r="L393" s="24"/>
      <c r="M393" s="24"/>
      <c r="N393" s="24"/>
      <c r="O393" s="24"/>
    </row>
    <row r="394" spans="8:15" ht="15.75" customHeight="1">
      <c r="H394" s="24"/>
      <c r="I394" s="24"/>
      <c r="J394" s="24"/>
      <c r="L394" s="24"/>
      <c r="M394" s="24"/>
      <c r="N394" s="24"/>
      <c r="O394" s="24"/>
    </row>
    <row r="395" spans="8:15" ht="15.75" customHeight="1">
      <c r="H395" s="24"/>
      <c r="I395" s="24"/>
      <c r="J395" s="24"/>
      <c r="L395" s="24"/>
      <c r="M395" s="24"/>
      <c r="N395" s="24"/>
      <c r="O395" s="24"/>
    </row>
    <row r="396" spans="8:15" ht="15.75" customHeight="1">
      <c r="H396" s="24"/>
      <c r="I396" s="24"/>
      <c r="J396" s="24"/>
      <c r="L396" s="24"/>
      <c r="M396" s="24"/>
      <c r="N396" s="24"/>
      <c r="O396" s="24"/>
    </row>
    <row r="397" spans="8:15" ht="15.75" customHeight="1">
      <c r="H397" s="24"/>
      <c r="I397" s="24"/>
      <c r="J397" s="24"/>
      <c r="L397" s="24"/>
      <c r="M397" s="24"/>
      <c r="N397" s="24"/>
      <c r="O397" s="24"/>
    </row>
    <row r="398" spans="8:15" ht="15.75" customHeight="1">
      <c r="H398" s="24"/>
      <c r="I398" s="24"/>
      <c r="J398" s="24"/>
      <c r="L398" s="24"/>
      <c r="M398" s="24"/>
      <c r="N398" s="24"/>
      <c r="O398" s="24"/>
    </row>
    <row r="399" spans="8:15" ht="15.75" customHeight="1">
      <c r="H399" s="24"/>
      <c r="I399" s="24"/>
      <c r="J399" s="24"/>
      <c r="L399" s="24"/>
      <c r="M399" s="24"/>
      <c r="N399" s="24"/>
      <c r="O399" s="24"/>
    </row>
    <row r="400" spans="8:15" ht="15.75" customHeight="1">
      <c r="H400" s="24"/>
      <c r="I400" s="24"/>
      <c r="J400" s="24"/>
      <c r="L400" s="24"/>
      <c r="M400" s="24"/>
      <c r="N400" s="24"/>
      <c r="O400" s="24"/>
    </row>
    <row r="401" spans="8:15" ht="15.75" customHeight="1">
      <c r="H401" s="24"/>
      <c r="I401" s="24"/>
      <c r="J401" s="24"/>
      <c r="L401" s="24"/>
      <c r="M401" s="24"/>
      <c r="N401" s="24"/>
      <c r="O401" s="24"/>
    </row>
    <row r="402" spans="8:15" ht="15.75" customHeight="1">
      <c r="H402" s="24"/>
      <c r="I402" s="24"/>
      <c r="J402" s="24"/>
      <c r="L402" s="24"/>
      <c r="M402" s="24"/>
      <c r="N402" s="24"/>
      <c r="O402" s="24"/>
    </row>
    <row r="403" spans="8:15" ht="15.75" customHeight="1">
      <c r="H403" s="24"/>
      <c r="I403" s="24"/>
      <c r="J403" s="24"/>
      <c r="L403" s="24"/>
      <c r="M403" s="24"/>
      <c r="N403" s="24"/>
      <c r="O403" s="24"/>
    </row>
    <row r="404" spans="8:15" ht="15.75" customHeight="1">
      <c r="H404" s="24"/>
      <c r="I404" s="24"/>
      <c r="J404" s="24"/>
      <c r="L404" s="24"/>
      <c r="M404" s="24"/>
      <c r="N404" s="24"/>
      <c r="O404" s="24"/>
    </row>
    <row r="405" spans="8:15" ht="15.75" customHeight="1">
      <c r="H405" s="24"/>
      <c r="I405" s="24"/>
      <c r="J405" s="24"/>
      <c r="L405" s="24"/>
      <c r="M405" s="24"/>
      <c r="N405" s="24"/>
      <c r="O405" s="24"/>
    </row>
    <row r="406" spans="8:15" ht="15.75" customHeight="1">
      <c r="H406" s="24"/>
      <c r="I406" s="24"/>
      <c r="J406" s="24"/>
      <c r="L406" s="24"/>
      <c r="M406" s="24"/>
      <c r="N406" s="24"/>
      <c r="O406" s="24"/>
    </row>
    <row r="407" spans="8:15" ht="15.75" customHeight="1">
      <c r="H407" s="24"/>
      <c r="I407" s="24"/>
      <c r="J407" s="24"/>
      <c r="L407" s="24"/>
      <c r="M407" s="24"/>
      <c r="N407" s="24"/>
      <c r="O407" s="24"/>
    </row>
    <row r="408" spans="8:15" ht="15.75" customHeight="1">
      <c r="H408" s="24"/>
      <c r="I408" s="24"/>
      <c r="J408" s="24"/>
      <c r="L408" s="24"/>
      <c r="M408" s="24"/>
      <c r="N408" s="24"/>
      <c r="O408" s="24"/>
    </row>
    <row r="409" spans="8:15" ht="15.75" customHeight="1">
      <c r="H409" s="24"/>
      <c r="I409" s="24"/>
      <c r="J409" s="24"/>
      <c r="L409" s="24"/>
      <c r="M409" s="24"/>
      <c r="N409" s="24"/>
      <c r="O409" s="24"/>
    </row>
    <row r="410" spans="8:15" ht="15.75" customHeight="1">
      <c r="H410" s="24"/>
      <c r="I410" s="24"/>
      <c r="J410" s="24"/>
      <c r="L410" s="24"/>
      <c r="M410" s="24"/>
      <c r="N410" s="24"/>
      <c r="O410" s="24"/>
    </row>
    <row r="411" spans="8:15" ht="15.75" customHeight="1">
      <c r="H411" s="24"/>
      <c r="I411" s="24"/>
      <c r="J411" s="24"/>
      <c r="L411" s="24"/>
      <c r="M411" s="24"/>
      <c r="N411" s="24"/>
      <c r="O411" s="24"/>
    </row>
    <row r="412" spans="8:15" ht="15.75" customHeight="1">
      <c r="H412" s="24"/>
      <c r="I412" s="24"/>
      <c r="J412" s="24"/>
      <c r="L412" s="24"/>
      <c r="M412" s="24"/>
      <c r="N412" s="24"/>
      <c r="O412" s="24"/>
    </row>
    <row r="413" spans="8:15" ht="15.75" customHeight="1">
      <c r="H413" s="24"/>
      <c r="I413" s="24"/>
      <c r="J413" s="24"/>
      <c r="L413" s="24"/>
      <c r="M413" s="24"/>
      <c r="N413" s="24"/>
      <c r="O413" s="24"/>
    </row>
    <row r="414" spans="8:15" ht="15.75" customHeight="1">
      <c r="H414" s="24"/>
      <c r="I414" s="24"/>
      <c r="J414" s="24"/>
      <c r="L414" s="24"/>
      <c r="M414" s="24"/>
      <c r="N414" s="24"/>
      <c r="O414" s="24"/>
    </row>
    <row r="415" spans="8:15" ht="15.75" customHeight="1">
      <c r="H415" s="24"/>
      <c r="I415" s="24"/>
      <c r="J415" s="24"/>
      <c r="L415" s="24"/>
      <c r="M415" s="24"/>
      <c r="N415" s="24"/>
      <c r="O415" s="24"/>
    </row>
    <row r="416" spans="8:15" ht="15.75" customHeight="1">
      <c r="H416" s="24"/>
      <c r="I416" s="24"/>
      <c r="J416" s="24"/>
      <c r="L416" s="24"/>
      <c r="M416" s="24"/>
      <c r="N416" s="24"/>
      <c r="O416" s="24"/>
    </row>
    <row r="417" spans="8:15" ht="15.75" customHeight="1">
      <c r="H417" s="24"/>
      <c r="I417" s="24"/>
      <c r="J417" s="24"/>
      <c r="L417" s="24"/>
      <c r="M417" s="24"/>
      <c r="N417" s="24"/>
      <c r="O417" s="24"/>
    </row>
    <row r="418" spans="8:15" ht="15.75" customHeight="1">
      <c r="H418" s="24"/>
      <c r="I418" s="24"/>
      <c r="J418" s="24"/>
      <c r="L418" s="24"/>
      <c r="M418" s="24"/>
      <c r="N418" s="24"/>
      <c r="O418" s="24"/>
    </row>
    <row r="419" spans="8:15" ht="15.75" customHeight="1">
      <c r="H419" s="24"/>
      <c r="I419" s="24"/>
      <c r="J419" s="24"/>
      <c r="L419" s="24"/>
      <c r="M419" s="24"/>
      <c r="N419" s="24"/>
      <c r="O419" s="24"/>
    </row>
    <row r="420" spans="8:15" ht="15.75" customHeight="1">
      <c r="H420" s="24"/>
      <c r="I420" s="24"/>
      <c r="J420" s="24"/>
      <c r="L420" s="24"/>
      <c r="M420" s="24"/>
      <c r="N420" s="24"/>
      <c r="O420" s="24"/>
    </row>
    <row r="421" spans="8:15" ht="15.75" customHeight="1">
      <c r="H421" s="24"/>
      <c r="I421" s="24"/>
      <c r="J421" s="24"/>
      <c r="L421" s="24"/>
      <c r="M421" s="24"/>
      <c r="N421" s="24"/>
      <c r="O421" s="24"/>
    </row>
    <row r="422" spans="8:15" ht="15.75" customHeight="1">
      <c r="H422" s="24"/>
      <c r="I422" s="24"/>
      <c r="J422" s="24"/>
      <c r="L422" s="24"/>
      <c r="M422" s="24"/>
      <c r="N422" s="24"/>
      <c r="O422" s="24"/>
    </row>
    <row r="423" spans="8:15" ht="15.75" customHeight="1">
      <c r="H423" s="24"/>
      <c r="I423" s="24"/>
      <c r="J423" s="24"/>
      <c r="L423" s="24"/>
      <c r="M423" s="24"/>
      <c r="N423" s="24"/>
      <c r="O423" s="24"/>
    </row>
    <row r="424" spans="8:15" ht="15.75" customHeight="1">
      <c r="H424" s="24"/>
      <c r="I424" s="24"/>
      <c r="J424" s="24"/>
      <c r="L424" s="24"/>
      <c r="M424" s="24"/>
      <c r="N424" s="24"/>
      <c r="O424" s="24"/>
    </row>
    <row r="425" spans="8:15" ht="15.75" customHeight="1">
      <c r="H425" s="24"/>
      <c r="I425" s="24"/>
      <c r="J425" s="24"/>
      <c r="L425" s="24"/>
      <c r="M425" s="24"/>
      <c r="N425" s="24"/>
      <c r="O425" s="24"/>
    </row>
    <row r="426" spans="8:15" ht="15.75" customHeight="1">
      <c r="H426" s="24"/>
      <c r="I426" s="24"/>
      <c r="J426" s="24"/>
      <c r="L426" s="24"/>
      <c r="M426" s="24"/>
      <c r="N426" s="24"/>
      <c r="O426" s="24"/>
    </row>
    <row r="427" spans="8:15" ht="15.75" customHeight="1">
      <c r="H427" s="24"/>
      <c r="I427" s="24"/>
      <c r="J427" s="24"/>
      <c r="L427" s="24"/>
      <c r="M427" s="24"/>
      <c r="N427" s="24"/>
      <c r="O427" s="24"/>
    </row>
    <row r="428" spans="8:15" ht="15.75" customHeight="1">
      <c r="H428" s="24"/>
      <c r="I428" s="24"/>
      <c r="J428" s="24"/>
      <c r="L428" s="24"/>
      <c r="M428" s="24"/>
      <c r="N428" s="24"/>
      <c r="O428" s="24"/>
    </row>
    <row r="429" spans="8:15" ht="15.75" customHeight="1">
      <c r="H429" s="24"/>
      <c r="I429" s="24"/>
      <c r="J429" s="24"/>
      <c r="L429" s="24"/>
      <c r="M429" s="24"/>
      <c r="N429" s="24"/>
      <c r="O429" s="24"/>
    </row>
    <row r="430" spans="8:15" ht="15.75" customHeight="1">
      <c r="H430" s="24"/>
      <c r="I430" s="24"/>
      <c r="J430" s="24"/>
      <c r="L430" s="24"/>
      <c r="M430" s="24"/>
      <c r="N430" s="24"/>
      <c r="O430" s="24"/>
    </row>
    <row r="431" spans="8:15" ht="15.75" customHeight="1">
      <c r="H431" s="24"/>
      <c r="I431" s="24"/>
      <c r="J431" s="24"/>
      <c r="L431" s="24"/>
      <c r="M431" s="24"/>
      <c r="N431" s="24"/>
      <c r="O431" s="24"/>
    </row>
    <row r="432" spans="8:15" ht="15.75" customHeight="1">
      <c r="H432" s="24"/>
      <c r="I432" s="24"/>
      <c r="J432" s="24"/>
      <c r="L432" s="24"/>
      <c r="M432" s="24"/>
      <c r="N432" s="24"/>
      <c r="O432" s="24"/>
    </row>
    <row r="433" spans="8:15" ht="15.75" customHeight="1">
      <c r="H433" s="24"/>
      <c r="I433" s="24"/>
      <c r="J433" s="24"/>
      <c r="L433" s="24"/>
      <c r="M433" s="24"/>
      <c r="N433" s="24"/>
      <c r="O433" s="24"/>
    </row>
    <row r="434" spans="8:15" ht="15.75" customHeight="1">
      <c r="H434" s="24"/>
      <c r="I434" s="24"/>
      <c r="J434" s="24"/>
      <c r="L434" s="24"/>
      <c r="M434" s="24"/>
      <c r="N434" s="24"/>
      <c r="O434" s="24"/>
    </row>
    <row r="435" spans="8:15" ht="15.75" customHeight="1">
      <c r="H435" s="24"/>
      <c r="I435" s="24"/>
      <c r="J435" s="24"/>
      <c r="L435" s="24"/>
      <c r="M435" s="24"/>
      <c r="N435" s="24"/>
      <c r="O435" s="24"/>
    </row>
    <row r="436" spans="8:15" ht="15.75" customHeight="1">
      <c r="H436" s="24"/>
      <c r="I436" s="24"/>
      <c r="J436" s="24"/>
      <c r="L436" s="24"/>
      <c r="M436" s="24"/>
      <c r="N436" s="24"/>
      <c r="O436" s="24"/>
    </row>
    <row r="437" spans="8:15" ht="15.75" customHeight="1">
      <c r="H437" s="24"/>
      <c r="I437" s="24"/>
      <c r="J437" s="24"/>
      <c r="L437" s="24"/>
      <c r="M437" s="24"/>
      <c r="N437" s="24"/>
      <c r="O437" s="24"/>
    </row>
    <row r="438" spans="8:15" ht="15.75" customHeight="1">
      <c r="H438" s="24"/>
      <c r="I438" s="24"/>
      <c r="J438" s="24"/>
      <c r="L438" s="24"/>
      <c r="M438" s="24"/>
      <c r="N438" s="24"/>
      <c r="O438" s="24"/>
    </row>
    <row r="439" spans="8:15" ht="15.75" customHeight="1">
      <c r="H439" s="24"/>
      <c r="I439" s="24"/>
      <c r="J439" s="24"/>
      <c r="L439" s="24"/>
      <c r="M439" s="24"/>
      <c r="N439" s="24"/>
      <c r="O439" s="24"/>
    </row>
    <row r="440" spans="8:15" ht="15.75" customHeight="1">
      <c r="H440" s="24"/>
      <c r="I440" s="24"/>
      <c r="J440" s="24"/>
      <c r="L440" s="24"/>
      <c r="M440" s="24"/>
      <c r="N440" s="24"/>
      <c r="O440" s="24"/>
    </row>
    <row r="441" spans="8:15" ht="15.75" customHeight="1">
      <c r="H441" s="24"/>
      <c r="I441" s="24"/>
      <c r="J441" s="24"/>
      <c r="L441" s="24"/>
      <c r="M441" s="24"/>
      <c r="N441" s="24"/>
      <c r="O441" s="24"/>
    </row>
    <row r="442" spans="8:15" ht="15.75" customHeight="1">
      <c r="H442" s="24"/>
      <c r="I442" s="24"/>
      <c r="J442" s="24"/>
      <c r="L442" s="24"/>
      <c r="M442" s="24"/>
      <c r="N442" s="24"/>
      <c r="O442" s="24"/>
    </row>
    <row r="443" spans="8:15" ht="15.75" customHeight="1">
      <c r="H443" s="24"/>
      <c r="I443" s="24"/>
      <c r="J443" s="24"/>
      <c r="L443" s="24"/>
      <c r="M443" s="24"/>
      <c r="N443" s="24"/>
      <c r="O443" s="24"/>
    </row>
    <row r="444" spans="8:15" ht="15.75" customHeight="1">
      <c r="H444" s="24"/>
      <c r="I444" s="24"/>
      <c r="J444" s="24"/>
      <c r="L444" s="24"/>
      <c r="M444" s="24"/>
      <c r="N444" s="24"/>
      <c r="O444" s="24"/>
    </row>
    <row r="445" spans="8:15" ht="15.75" customHeight="1">
      <c r="H445" s="24"/>
      <c r="I445" s="24"/>
      <c r="J445" s="24"/>
      <c r="L445" s="24"/>
      <c r="M445" s="24"/>
      <c r="N445" s="24"/>
      <c r="O445" s="24"/>
    </row>
    <row r="446" spans="8:15" ht="15.75" customHeight="1">
      <c r="H446" s="24"/>
      <c r="I446" s="24"/>
      <c r="J446" s="24"/>
      <c r="L446" s="24"/>
      <c r="M446" s="24"/>
      <c r="N446" s="24"/>
      <c r="O446" s="24"/>
    </row>
    <row r="447" spans="8:15" ht="15.75" customHeight="1">
      <c r="H447" s="24"/>
      <c r="I447" s="24"/>
      <c r="J447" s="24"/>
      <c r="L447" s="24"/>
      <c r="M447" s="24"/>
      <c r="N447" s="24"/>
      <c r="O447" s="24"/>
    </row>
    <row r="448" spans="8:15" ht="15.75" customHeight="1">
      <c r="H448" s="24"/>
      <c r="I448" s="24"/>
      <c r="J448" s="24"/>
      <c r="L448" s="24"/>
      <c r="M448" s="24"/>
      <c r="N448" s="24"/>
      <c r="O448" s="24"/>
    </row>
    <row r="449" spans="8:15" ht="15.75" customHeight="1">
      <c r="H449" s="24"/>
      <c r="I449" s="24"/>
      <c r="J449" s="24"/>
      <c r="L449" s="24"/>
      <c r="M449" s="24"/>
      <c r="N449" s="24"/>
      <c r="O449" s="24"/>
    </row>
    <row r="450" spans="8:15" ht="15.75" customHeight="1">
      <c r="H450" s="24"/>
      <c r="I450" s="24"/>
      <c r="J450" s="24"/>
      <c r="L450" s="24"/>
      <c r="M450" s="24"/>
      <c r="N450" s="24"/>
      <c r="O450" s="24"/>
    </row>
    <row r="451" spans="8:15" ht="15.75" customHeight="1">
      <c r="H451" s="24"/>
      <c r="I451" s="24"/>
      <c r="J451" s="24"/>
      <c r="L451" s="24"/>
      <c r="M451" s="24"/>
      <c r="N451" s="24"/>
      <c r="O451" s="24"/>
    </row>
    <row r="452" spans="8:15" ht="15.75" customHeight="1">
      <c r="H452" s="24"/>
      <c r="I452" s="24"/>
      <c r="J452" s="24"/>
      <c r="L452" s="24"/>
      <c r="M452" s="24"/>
      <c r="N452" s="24"/>
      <c r="O452" s="24"/>
    </row>
    <row r="453" spans="8:15" ht="15.75" customHeight="1">
      <c r="H453" s="24"/>
      <c r="I453" s="24"/>
      <c r="J453" s="24"/>
      <c r="L453" s="24"/>
      <c r="M453" s="24"/>
      <c r="N453" s="24"/>
      <c r="O453" s="24"/>
    </row>
    <row r="454" spans="8:15" ht="15.75" customHeight="1">
      <c r="H454" s="24"/>
      <c r="I454" s="24"/>
      <c r="J454" s="24"/>
      <c r="L454" s="24"/>
      <c r="M454" s="24"/>
      <c r="N454" s="24"/>
      <c r="O454" s="24"/>
    </row>
    <row r="455" spans="8:15" ht="15.75" customHeight="1">
      <c r="H455" s="24"/>
      <c r="I455" s="24"/>
      <c r="J455" s="24"/>
      <c r="L455" s="24"/>
      <c r="M455" s="24"/>
      <c r="N455" s="24"/>
      <c r="O455" s="24"/>
    </row>
    <row r="456" spans="8:15" ht="15.75" customHeight="1">
      <c r="H456" s="24"/>
      <c r="I456" s="24"/>
      <c r="J456" s="24"/>
      <c r="L456" s="24"/>
      <c r="M456" s="24"/>
      <c r="N456" s="24"/>
      <c r="O456" s="24"/>
    </row>
    <row r="457" spans="8:15" ht="15.75" customHeight="1">
      <c r="H457" s="24"/>
      <c r="I457" s="24"/>
      <c r="J457" s="24"/>
      <c r="L457" s="24"/>
      <c r="M457" s="24"/>
      <c r="N457" s="24"/>
      <c r="O457" s="24"/>
    </row>
    <row r="458" spans="8:15" ht="15.75" customHeight="1">
      <c r="H458" s="24"/>
      <c r="I458" s="24"/>
      <c r="J458" s="24"/>
      <c r="L458" s="24"/>
      <c r="M458" s="24"/>
      <c r="N458" s="24"/>
      <c r="O458" s="24"/>
    </row>
    <row r="459" spans="8:15" ht="15.75" customHeight="1">
      <c r="H459" s="24"/>
      <c r="I459" s="24"/>
      <c r="J459" s="24"/>
      <c r="L459" s="24"/>
      <c r="M459" s="24"/>
      <c r="N459" s="24"/>
      <c r="O459" s="24"/>
    </row>
    <row r="460" spans="8:15" ht="15.75" customHeight="1">
      <c r="H460" s="24"/>
      <c r="I460" s="24"/>
      <c r="J460" s="24"/>
      <c r="L460" s="24"/>
      <c r="M460" s="24"/>
      <c r="N460" s="24"/>
      <c r="O460" s="24"/>
    </row>
    <row r="461" spans="8:15" ht="15.75" customHeight="1">
      <c r="H461" s="24"/>
      <c r="I461" s="24"/>
      <c r="J461" s="24"/>
      <c r="L461" s="24"/>
      <c r="M461" s="24"/>
      <c r="N461" s="24"/>
      <c r="O461" s="24"/>
    </row>
    <row r="462" spans="8:15" ht="15.75" customHeight="1">
      <c r="H462" s="24"/>
      <c r="I462" s="24"/>
      <c r="J462" s="24"/>
      <c r="L462" s="24"/>
      <c r="M462" s="24"/>
      <c r="N462" s="24"/>
      <c r="O462" s="24"/>
    </row>
    <row r="463" spans="8:15" ht="15.75" customHeight="1">
      <c r="H463" s="24"/>
      <c r="I463" s="24"/>
      <c r="J463" s="24"/>
      <c r="L463" s="24"/>
      <c r="M463" s="24"/>
      <c r="N463" s="24"/>
      <c r="O463" s="24"/>
    </row>
    <row r="464" spans="8:15" ht="15.75" customHeight="1">
      <c r="H464" s="24"/>
      <c r="I464" s="24"/>
      <c r="J464" s="24"/>
      <c r="L464" s="24"/>
      <c r="M464" s="24"/>
      <c r="N464" s="24"/>
      <c r="O464" s="24"/>
    </row>
    <row r="465" spans="8:15" ht="15.75" customHeight="1">
      <c r="H465" s="24"/>
      <c r="I465" s="24"/>
      <c r="J465" s="24"/>
      <c r="L465" s="24"/>
      <c r="M465" s="24"/>
      <c r="N465" s="24"/>
      <c r="O465" s="24"/>
    </row>
    <row r="466" spans="8:15" ht="15.75" customHeight="1">
      <c r="H466" s="24"/>
      <c r="I466" s="24"/>
      <c r="J466" s="24"/>
      <c r="L466" s="24"/>
      <c r="M466" s="24"/>
      <c r="N466" s="24"/>
      <c r="O466" s="24"/>
    </row>
    <row r="467" spans="8:15" ht="15.75" customHeight="1">
      <c r="H467" s="24"/>
      <c r="I467" s="24"/>
      <c r="J467" s="24"/>
      <c r="L467" s="24"/>
      <c r="M467" s="24"/>
      <c r="N467" s="24"/>
      <c r="O467" s="24"/>
    </row>
    <row r="468" spans="8:15" ht="15.75" customHeight="1">
      <c r="H468" s="24"/>
      <c r="I468" s="24"/>
      <c r="J468" s="24"/>
      <c r="L468" s="24"/>
      <c r="M468" s="24"/>
      <c r="N468" s="24"/>
      <c r="O468" s="24"/>
    </row>
    <row r="469" spans="8:15" ht="15.75" customHeight="1">
      <c r="H469" s="24"/>
      <c r="I469" s="24"/>
      <c r="J469" s="24"/>
      <c r="L469" s="24"/>
      <c r="M469" s="24"/>
      <c r="N469" s="24"/>
      <c r="O469" s="24"/>
    </row>
    <row r="470" spans="8:15" ht="15.75" customHeight="1">
      <c r="H470" s="24"/>
      <c r="I470" s="24"/>
      <c r="J470" s="24"/>
      <c r="L470" s="24"/>
      <c r="M470" s="24"/>
      <c r="N470" s="24"/>
      <c r="O470" s="24"/>
    </row>
    <row r="471" spans="8:15" ht="15.75" customHeight="1">
      <c r="H471" s="24"/>
      <c r="I471" s="24"/>
      <c r="J471" s="24"/>
      <c r="L471" s="24"/>
      <c r="M471" s="24"/>
      <c r="N471" s="24"/>
      <c r="O471" s="24"/>
    </row>
    <row r="472" spans="8:15" ht="15.75" customHeight="1">
      <c r="H472" s="24"/>
      <c r="I472" s="24"/>
      <c r="J472" s="24"/>
      <c r="L472" s="24"/>
      <c r="M472" s="24"/>
      <c r="N472" s="24"/>
      <c r="O472" s="24"/>
    </row>
    <row r="473" spans="8:15" ht="15.75" customHeight="1">
      <c r="H473" s="24"/>
      <c r="I473" s="24"/>
      <c r="J473" s="24"/>
      <c r="L473" s="24"/>
      <c r="M473" s="24"/>
      <c r="N473" s="24"/>
      <c r="O473" s="24"/>
    </row>
    <row r="474" spans="8:15" ht="15.75" customHeight="1">
      <c r="H474" s="24"/>
      <c r="I474" s="24"/>
      <c r="J474" s="24"/>
      <c r="L474" s="24"/>
      <c r="M474" s="24"/>
      <c r="N474" s="24"/>
      <c r="O474" s="24"/>
    </row>
    <row r="475" spans="8:15" ht="15.75" customHeight="1">
      <c r="H475" s="24"/>
      <c r="I475" s="24"/>
      <c r="J475" s="24"/>
      <c r="L475" s="24"/>
      <c r="M475" s="24"/>
      <c r="N475" s="24"/>
      <c r="O475" s="24"/>
    </row>
    <row r="476" spans="8:15" ht="15.75" customHeight="1">
      <c r="H476" s="24"/>
      <c r="I476" s="24"/>
      <c r="J476" s="24"/>
      <c r="L476" s="24"/>
      <c r="M476" s="24"/>
      <c r="N476" s="24"/>
      <c r="O476" s="24"/>
    </row>
    <row r="477" spans="8:15" ht="15.75" customHeight="1">
      <c r="H477" s="24"/>
      <c r="I477" s="24"/>
      <c r="J477" s="24"/>
      <c r="L477" s="24"/>
      <c r="M477" s="24"/>
      <c r="N477" s="24"/>
      <c r="O477" s="24"/>
    </row>
    <row r="478" spans="8:15" ht="15.75" customHeight="1">
      <c r="H478" s="24"/>
      <c r="I478" s="24"/>
      <c r="J478" s="24"/>
      <c r="L478" s="24"/>
      <c r="M478" s="24"/>
      <c r="N478" s="24"/>
      <c r="O478" s="24"/>
    </row>
    <row r="479" spans="8:15" ht="15.75" customHeight="1">
      <c r="H479" s="24"/>
      <c r="I479" s="24"/>
      <c r="J479" s="24"/>
      <c r="L479" s="24"/>
      <c r="M479" s="24"/>
      <c r="N479" s="24"/>
      <c r="O479" s="24"/>
    </row>
    <row r="480" spans="8:15" ht="15.75" customHeight="1">
      <c r="H480" s="24"/>
      <c r="I480" s="24"/>
      <c r="J480" s="24"/>
      <c r="L480" s="24"/>
      <c r="M480" s="24"/>
      <c r="N480" s="24"/>
      <c r="O480" s="24"/>
    </row>
    <row r="481" spans="8:15" ht="15.75" customHeight="1">
      <c r="H481" s="24"/>
      <c r="I481" s="24"/>
      <c r="J481" s="24"/>
      <c r="L481" s="24"/>
      <c r="M481" s="24"/>
      <c r="N481" s="24"/>
      <c r="O481" s="24"/>
    </row>
    <row r="482" spans="8:15" ht="15.75" customHeight="1">
      <c r="H482" s="24"/>
      <c r="I482" s="24"/>
      <c r="J482" s="24"/>
      <c r="L482" s="24"/>
      <c r="M482" s="24"/>
      <c r="N482" s="24"/>
      <c r="O482" s="24"/>
    </row>
    <row r="483" spans="8:15" ht="15.75" customHeight="1">
      <c r="H483" s="24"/>
      <c r="I483" s="24"/>
      <c r="J483" s="24"/>
      <c r="L483" s="24"/>
      <c r="M483" s="24"/>
      <c r="N483" s="24"/>
      <c r="O483" s="24"/>
    </row>
    <row r="484" spans="8:15" ht="15.75" customHeight="1">
      <c r="H484" s="24"/>
      <c r="I484" s="24"/>
      <c r="J484" s="24"/>
      <c r="L484" s="24"/>
      <c r="M484" s="24"/>
      <c r="N484" s="24"/>
      <c r="O484" s="24"/>
    </row>
    <row r="485" spans="8:15" ht="15.75" customHeight="1">
      <c r="H485" s="24"/>
      <c r="I485" s="24"/>
      <c r="J485" s="24"/>
      <c r="L485" s="24"/>
      <c r="M485" s="24"/>
      <c r="N485" s="24"/>
      <c r="O485" s="24"/>
    </row>
    <row r="486" spans="8:15" ht="15.75" customHeight="1">
      <c r="H486" s="24"/>
      <c r="I486" s="24"/>
      <c r="J486" s="24"/>
      <c r="L486" s="24"/>
      <c r="M486" s="24"/>
      <c r="N486" s="24"/>
      <c r="O486" s="24"/>
    </row>
    <row r="487" spans="8:15" ht="15.75" customHeight="1">
      <c r="H487" s="24"/>
      <c r="I487" s="24"/>
      <c r="J487" s="24"/>
      <c r="L487" s="24"/>
      <c r="M487" s="24"/>
      <c r="N487" s="24"/>
      <c r="O487" s="24"/>
    </row>
    <row r="488" spans="8:15" ht="15.75" customHeight="1">
      <c r="H488" s="24"/>
      <c r="I488" s="24"/>
      <c r="J488" s="24"/>
      <c r="L488" s="24"/>
      <c r="M488" s="24"/>
      <c r="N488" s="24"/>
      <c r="O488" s="24"/>
    </row>
    <row r="489" spans="8:15" ht="15.75" customHeight="1">
      <c r="H489" s="24"/>
      <c r="I489" s="24"/>
      <c r="J489" s="24"/>
      <c r="L489" s="24"/>
      <c r="M489" s="24"/>
      <c r="N489" s="24"/>
      <c r="O489" s="24"/>
    </row>
    <row r="490" spans="8:15" ht="15.75" customHeight="1">
      <c r="H490" s="24"/>
      <c r="I490" s="24"/>
      <c r="J490" s="24"/>
      <c r="L490" s="24"/>
      <c r="M490" s="24"/>
      <c r="N490" s="24"/>
      <c r="O490" s="24"/>
    </row>
    <row r="491" spans="8:15" ht="15.75" customHeight="1">
      <c r="H491" s="24"/>
      <c r="I491" s="24"/>
      <c r="J491" s="24"/>
      <c r="L491" s="24"/>
      <c r="M491" s="24"/>
      <c r="N491" s="24"/>
      <c r="O491" s="24"/>
    </row>
    <row r="492" spans="8:15" ht="15.75" customHeight="1">
      <c r="H492" s="24"/>
      <c r="I492" s="24"/>
      <c r="J492" s="24"/>
      <c r="L492" s="24"/>
      <c r="M492" s="24"/>
      <c r="N492" s="24"/>
      <c r="O492" s="24"/>
    </row>
    <row r="493" spans="8:15" ht="15.75" customHeight="1">
      <c r="H493" s="24"/>
      <c r="I493" s="24"/>
      <c r="J493" s="24"/>
      <c r="L493" s="24"/>
      <c r="M493" s="24"/>
      <c r="N493" s="24"/>
      <c r="O493" s="24"/>
    </row>
    <row r="494" spans="8:15" ht="15.75" customHeight="1">
      <c r="H494" s="24"/>
      <c r="I494" s="24"/>
      <c r="J494" s="24"/>
      <c r="L494" s="24"/>
      <c r="M494" s="24"/>
      <c r="N494" s="24"/>
      <c r="O494" s="24"/>
    </row>
    <row r="495" spans="8:15" ht="15.75" customHeight="1">
      <c r="H495" s="24"/>
      <c r="I495" s="24"/>
      <c r="J495" s="24"/>
      <c r="L495" s="24"/>
      <c r="M495" s="24"/>
      <c r="N495" s="24"/>
      <c r="O495" s="24"/>
    </row>
    <row r="496" spans="8:15" ht="15.75" customHeight="1">
      <c r="H496" s="24"/>
      <c r="I496" s="24"/>
      <c r="J496" s="24"/>
      <c r="L496" s="24"/>
      <c r="M496" s="24"/>
      <c r="N496" s="24"/>
      <c r="O496" s="24"/>
    </row>
    <row r="497" spans="8:15" ht="15.75" customHeight="1">
      <c r="H497" s="24"/>
      <c r="I497" s="24"/>
      <c r="J497" s="24"/>
      <c r="L497" s="24"/>
      <c r="M497" s="24"/>
      <c r="N497" s="24"/>
      <c r="O497" s="24"/>
    </row>
    <row r="498" spans="8:15" ht="15.75" customHeight="1">
      <c r="H498" s="24"/>
      <c r="I498" s="24"/>
      <c r="J498" s="24"/>
      <c r="L498" s="24"/>
      <c r="M498" s="24"/>
      <c r="N498" s="24"/>
      <c r="O498" s="24"/>
    </row>
    <row r="499" spans="8:15" ht="15.75" customHeight="1">
      <c r="H499" s="24"/>
      <c r="I499" s="24"/>
      <c r="J499" s="24"/>
      <c r="L499" s="24"/>
      <c r="M499" s="24"/>
      <c r="N499" s="24"/>
      <c r="O499" s="24"/>
    </row>
    <row r="500" spans="8:15" ht="15.75" customHeight="1">
      <c r="H500" s="24"/>
      <c r="I500" s="24"/>
      <c r="J500" s="24"/>
      <c r="L500" s="24"/>
      <c r="M500" s="24"/>
      <c r="N500" s="24"/>
      <c r="O500" s="24"/>
    </row>
    <row r="501" spans="8:15" ht="15.75" customHeight="1">
      <c r="H501" s="24"/>
      <c r="I501" s="24"/>
      <c r="J501" s="24"/>
      <c r="L501" s="24"/>
      <c r="M501" s="24"/>
      <c r="N501" s="24"/>
      <c r="O501" s="24"/>
    </row>
    <row r="502" spans="8:15" ht="15.75" customHeight="1">
      <c r="H502" s="24"/>
      <c r="I502" s="24"/>
      <c r="J502" s="24"/>
      <c r="L502" s="24"/>
      <c r="M502" s="24"/>
      <c r="N502" s="24"/>
      <c r="O502" s="24"/>
    </row>
    <row r="503" spans="8:15" ht="15.75" customHeight="1">
      <c r="H503" s="24"/>
      <c r="I503" s="24"/>
      <c r="J503" s="24"/>
      <c r="L503" s="24"/>
      <c r="M503" s="24"/>
      <c r="N503" s="24"/>
      <c r="O503" s="24"/>
    </row>
    <row r="504" spans="8:15" ht="15.75" customHeight="1">
      <c r="H504" s="24"/>
      <c r="I504" s="24"/>
      <c r="J504" s="24"/>
      <c r="L504" s="24"/>
      <c r="M504" s="24"/>
      <c r="N504" s="24"/>
      <c r="O504" s="24"/>
    </row>
    <row r="505" spans="8:15" ht="15.75" customHeight="1">
      <c r="H505" s="24"/>
      <c r="I505" s="24"/>
      <c r="J505" s="24"/>
      <c r="L505" s="24"/>
      <c r="M505" s="24"/>
      <c r="N505" s="24"/>
      <c r="O505" s="24"/>
    </row>
    <row r="506" spans="8:15" ht="15.75" customHeight="1">
      <c r="H506" s="24"/>
      <c r="I506" s="24"/>
      <c r="J506" s="24"/>
      <c r="L506" s="24"/>
      <c r="M506" s="24"/>
      <c r="N506" s="24"/>
      <c r="O506" s="24"/>
    </row>
    <row r="507" spans="8:15" ht="15.75" customHeight="1">
      <c r="H507" s="24"/>
      <c r="I507" s="24"/>
      <c r="J507" s="24"/>
      <c r="L507" s="24"/>
      <c r="M507" s="24"/>
      <c r="N507" s="24"/>
      <c r="O507" s="24"/>
    </row>
    <row r="508" spans="8:15" ht="15.75" customHeight="1">
      <c r="H508" s="24"/>
      <c r="I508" s="24"/>
      <c r="J508" s="24"/>
      <c r="L508" s="24"/>
      <c r="M508" s="24"/>
      <c r="N508" s="24"/>
      <c r="O508" s="24"/>
    </row>
    <row r="509" spans="8:15" ht="15.75" customHeight="1">
      <c r="H509" s="24"/>
      <c r="I509" s="24"/>
      <c r="J509" s="24"/>
      <c r="L509" s="24"/>
      <c r="M509" s="24"/>
      <c r="N509" s="24"/>
      <c r="O509" s="24"/>
    </row>
    <row r="510" spans="8:15" ht="15.75" customHeight="1">
      <c r="H510" s="24"/>
      <c r="I510" s="24"/>
      <c r="J510" s="24"/>
      <c r="L510" s="24"/>
      <c r="M510" s="24"/>
      <c r="N510" s="24"/>
      <c r="O510" s="24"/>
    </row>
    <row r="511" spans="8:15" ht="15.75" customHeight="1">
      <c r="H511" s="24"/>
      <c r="I511" s="24"/>
      <c r="J511" s="24"/>
      <c r="L511" s="24"/>
      <c r="M511" s="24"/>
      <c r="N511" s="24"/>
      <c r="O511" s="24"/>
    </row>
    <row r="512" spans="8:15" ht="15.75" customHeight="1">
      <c r="H512" s="24"/>
      <c r="I512" s="24"/>
      <c r="J512" s="24"/>
      <c r="L512" s="24"/>
      <c r="M512" s="24"/>
      <c r="N512" s="24"/>
      <c r="O512" s="24"/>
    </row>
    <row r="513" spans="8:15" ht="15.75" customHeight="1">
      <c r="H513" s="24"/>
      <c r="I513" s="24"/>
      <c r="J513" s="24"/>
      <c r="L513" s="24"/>
      <c r="M513" s="24"/>
      <c r="N513" s="24"/>
      <c r="O513" s="24"/>
    </row>
    <row r="514" spans="8:15" ht="15.75" customHeight="1">
      <c r="H514" s="24"/>
      <c r="I514" s="24"/>
      <c r="J514" s="24"/>
      <c r="L514" s="24"/>
      <c r="M514" s="24"/>
      <c r="N514" s="24"/>
      <c r="O514" s="24"/>
    </row>
    <row r="515" spans="8:15" ht="15.75" customHeight="1">
      <c r="H515" s="24"/>
      <c r="I515" s="24"/>
      <c r="J515" s="24"/>
      <c r="L515" s="24"/>
      <c r="M515" s="24"/>
      <c r="N515" s="24"/>
      <c r="O515" s="24"/>
    </row>
    <row r="516" spans="8:15" ht="15.75" customHeight="1">
      <c r="H516" s="24"/>
      <c r="I516" s="24"/>
      <c r="J516" s="24"/>
      <c r="L516" s="24"/>
      <c r="M516" s="24"/>
      <c r="N516" s="24"/>
      <c r="O516" s="24"/>
    </row>
    <row r="517" spans="8:15" ht="15.75" customHeight="1">
      <c r="H517" s="24"/>
      <c r="I517" s="24"/>
      <c r="J517" s="24"/>
      <c r="L517" s="24"/>
      <c r="M517" s="24"/>
      <c r="N517" s="24"/>
      <c r="O517" s="24"/>
    </row>
    <row r="518" spans="8:15" ht="15.75" customHeight="1">
      <c r="H518" s="24"/>
      <c r="I518" s="24"/>
      <c r="J518" s="24"/>
      <c r="L518" s="24"/>
      <c r="M518" s="24"/>
      <c r="N518" s="24"/>
      <c r="O518" s="24"/>
    </row>
    <row r="519" spans="8:15" ht="15.75" customHeight="1">
      <c r="H519" s="24"/>
      <c r="I519" s="24"/>
      <c r="J519" s="24"/>
      <c r="L519" s="24"/>
      <c r="M519" s="24"/>
      <c r="N519" s="24"/>
      <c r="O519" s="24"/>
    </row>
    <row r="520" spans="8:15" ht="15.75" customHeight="1">
      <c r="H520" s="24"/>
      <c r="I520" s="24"/>
      <c r="J520" s="24"/>
      <c r="L520" s="24"/>
      <c r="M520" s="24"/>
      <c r="N520" s="24"/>
      <c r="O520" s="24"/>
    </row>
    <row r="521" spans="8:15" ht="15.75" customHeight="1">
      <c r="H521" s="24"/>
      <c r="I521" s="24"/>
      <c r="J521" s="24"/>
      <c r="L521" s="24"/>
      <c r="M521" s="24"/>
      <c r="N521" s="24"/>
      <c r="O521" s="24"/>
    </row>
    <row r="522" spans="8:15" ht="15.75" customHeight="1">
      <c r="H522" s="24"/>
      <c r="I522" s="24"/>
      <c r="J522" s="24"/>
      <c r="L522" s="24"/>
      <c r="M522" s="24"/>
      <c r="N522" s="24"/>
      <c r="O522" s="24"/>
    </row>
    <row r="523" spans="8:15" ht="15.75" customHeight="1">
      <c r="H523" s="24"/>
      <c r="I523" s="24"/>
      <c r="J523" s="24"/>
      <c r="L523" s="24"/>
      <c r="M523" s="24"/>
      <c r="N523" s="24"/>
      <c r="O523" s="24"/>
    </row>
    <row r="524" spans="8:15" ht="15.75" customHeight="1">
      <c r="H524" s="24"/>
      <c r="I524" s="24"/>
      <c r="J524" s="24"/>
      <c r="L524" s="24"/>
      <c r="M524" s="24"/>
      <c r="N524" s="24"/>
      <c r="O524" s="24"/>
    </row>
    <row r="525" spans="8:15" ht="15.75" customHeight="1">
      <c r="H525" s="24"/>
      <c r="I525" s="24"/>
      <c r="J525" s="24"/>
      <c r="L525" s="24"/>
      <c r="M525" s="24"/>
      <c r="N525" s="24"/>
      <c r="O525" s="24"/>
    </row>
    <row r="526" spans="8:15" ht="15.75" customHeight="1">
      <c r="H526" s="24"/>
      <c r="I526" s="24"/>
      <c r="J526" s="24"/>
      <c r="L526" s="24"/>
      <c r="M526" s="24"/>
      <c r="N526" s="24"/>
      <c r="O526" s="24"/>
    </row>
    <row r="527" spans="8:15" ht="15.75" customHeight="1">
      <c r="H527" s="24"/>
      <c r="I527" s="24"/>
      <c r="J527" s="24"/>
      <c r="L527" s="24"/>
      <c r="M527" s="24"/>
      <c r="N527" s="24"/>
      <c r="O527" s="24"/>
    </row>
    <row r="528" spans="8:15" ht="15.75" customHeight="1">
      <c r="H528" s="24"/>
      <c r="I528" s="24"/>
      <c r="J528" s="24"/>
      <c r="L528" s="24"/>
      <c r="M528" s="24"/>
      <c r="N528" s="24"/>
      <c r="O528" s="24"/>
    </row>
    <row r="529" spans="8:15" ht="15.75" customHeight="1">
      <c r="H529" s="24"/>
      <c r="I529" s="24"/>
      <c r="J529" s="24"/>
      <c r="L529" s="24"/>
      <c r="M529" s="24"/>
      <c r="N529" s="24"/>
      <c r="O529" s="24"/>
    </row>
    <row r="530" spans="8:15" ht="15.75" customHeight="1">
      <c r="H530" s="24"/>
      <c r="I530" s="24"/>
      <c r="J530" s="24"/>
      <c r="L530" s="24"/>
      <c r="M530" s="24"/>
      <c r="N530" s="24"/>
      <c r="O530" s="24"/>
    </row>
    <row r="531" spans="8:15" ht="15.75" customHeight="1">
      <c r="H531" s="24"/>
      <c r="I531" s="24"/>
      <c r="J531" s="24"/>
      <c r="L531" s="24"/>
      <c r="M531" s="24"/>
      <c r="N531" s="24"/>
      <c r="O531" s="24"/>
    </row>
    <row r="532" spans="8:15" ht="15.75" customHeight="1">
      <c r="H532" s="24"/>
      <c r="I532" s="24"/>
      <c r="J532" s="24"/>
      <c r="L532" s="24"/>
      <c r="M532" s="24"/>
      <c r="N532" s="24"/>
      <c r="O532" s="24"/>
    </row>
    <row r="533" spans="8:15" ht="15.75" customHeight="1">
      <c r="H533" s="24"/>
      <c r="I533" s="24"/>
      <c r="J533" s="24"/>
      <c r="L533" s="24"/>
      <c r="M533" s="24"/>
      <c r="N533" s="24"/>
      <c r="O533" s="24"/>
    </row>
    <row r="534" spans="8:15" ht="15.75" customHeight="1">
      <c r="H534" s="24"/>
      <c r="I534" s="24"/>
      <c r="J534" s="24"/>
      <c r="L534" s="24"/>
      <c r="M534" s="24"/>
      <c r="N534" s="24"/>
      <c r="O534" s="24"/>
    </row>
    <row r="535" spans="8:15" ht="15.75" customHeight="1">
      <c r="H535" s="24"/>
      <c r="I535" s="24"/>
      <c r="J535" s="24"/>
      <c r="L535" s="24"/>
      <c r="M535" s="24"/>
      <c r="N535" s="24"/>
      <c r="O535" s="24"/>
    </row>
    <row r="536" spans="8:15" ht="15.75" customHeight="1">
      <c r="H536" s="24"/>
      <c r="I536" s="24"/>
      <c r="J536" s="24"/>
      <c r="L536" s="24"/>
      <c r="M536" s="24"/>
      <c r="N536" s="24"/>
      <c r="O536" s="24"/>
    </row>
    <row r="537" spans="8:15" ht="15.75" customHeight="1">
      <c r="H537" s="24"/>
      <c r="I537" s="24"/>
      <c r="J537" s="24"/>
      <c r="L537" s="24"/>
      <c r="M537" s="24"/>
      <c r="N537" s="24"/>
      <c r="O537" s="24"/>
    </row>
    <row r="538" spans="8:15" ht="15.75" customHeight="1">
      <c r="H538" s="24"/>
      <c r="I538" s="24"/>
      <c r="J538" s="24"/>
      <c r="L538" s="24"/>
      <c r="M538" s="24"/>
      <c r="N538" s="24"/>
      <c r="O538" s="24"/>
    </row>
    <row r="539" spans="8:15" ht="15.75" customHeight="1">
      <c r="H539" s="24"/>
      <c r="I539" s="24"/>
      <c r="J539" s="24"/>
      <c r="L539" s="24"/>
      <c r="M539" s="24"/>
      <c r="N539" s="24"/>
      <c r="O539" s="24"/>
    </row>
    <row r="540" spans="8:15" ht="15.75" customHeight="1">
      <c r="H540" s="24"/>
      <c r="I540" s="24"/>
      <c r="J540" s="24"/>
      <c r="L540" s="24"/>
      <c r="M540" s="24"/>
      <c r="N540" s="24"/>
      <c r="O540" s="24"/>
    </row>
    <row r="541" spans="8:15" ht="15.75" customHeight="1">
      <c r="H541" s="24"/>
      <c r="I541" s="24"/>
      <c r="J541" s="24"/>
      <c r="L541" s="24"/>
      <c r="M541" s="24"/>
      <c r="N541" s="24"/>
      <c r="O541" s="24"/>
    </row>
    <row r="542" spans="8:15" ht="15.75" customHeight="1">
      <c r="H542" s="24"/>
      <c r="I542" s="24"/>
      <c r="J542" s="24"/>
      <c r="L542" s="24"/>
      <c r="M542" s="24"/>
      <c r="N542" s="24"/>
      <c r="O542" s="24"/>
    </row>
    <row r="543" spans="8:15" ht="15.75" customHeight="1">
      <c r="H543" s="24"/>
      <c r="I543" s="24"/>
      <c r="J543" s="24"/>
      <c r="L543" s="24"/>
      <c r="M543" s="24"/>
      <c r="N543" s="24"/>
      <c r="O543" s="24"/>
    </row>
    <row r="544" spans="8:15" ht="15.75" customHeight="1">
      <c r="H544" s="24"/>
      <c r="I544" s="24"/>
      <c r="J544" s="24"/>
      <c r="L544" s="24"/>
      <c r="M544" s="24"/>
      <c r="N544" s="24"/>
      <c r="O544" s="24"/>
    </row>
    <row r="545" spans="8:15" ht="15.75" customHeight="1">
      <c r="H545" s="24"/>
      <c r="I545" s="24"/>
      <c r="J545" s="24"/>
      <c r="L545" s="24"/>
      <c r="M545" s="24"/>
      <c r="N545" s="24"/>
      <c r="O545" s="24"/>
    </row>
    <row r="546" spans="8:15" ht="15.75" customHeight="1">
      <c r="H546" s="24"/>
      <c r="I546" s="24"/>
      <c r="J546" s="24"/>
      <c r="L546" s="24"/>
      <c r="M546" s="24"/>
      <c r="N546" s="24"/>
      <c r="O546" s="24"/>
    </row>
    <row r="547" spans="8:15" ht="15.75" customHeight="1">
      <c r="H547" s="24"/>
      <c r="I547" s="24"/>
      <c r="J547" s="24"/>
      <c r="L547" s="24"/>
      <c r="M547" s="24"/>
      <c r="N547" s="24"/>
      <c r="O547" s="24"/>
    </row>
    <row r="548" spans="8:15" ht="15.75" customHeight="1">
      <c r="H548" s="24"/>
      <c r="I548" s="24"/>
      <c r="J548" s="24"/>
      <c r="L548" s="24"/>
      <c r="M548" s="24"/>
      <c r="N548" s="24"/>
      <c r="O548" s="24"/>
    </row>
    <row r="549" spans="8:15" ht="15.75" customHeight="1">
      <c r="H549" s="24"/>
      <c r="I549" s="24"/>
      <c r="J549" s="24"/>
      <c r="L549" s="24"/>
      <c r="M549" s="24"/>
      <c r="N549" s="24"/>
      <c r="O549" s="24"/>
    </row>
    <row r="550" spans="8:15" ht="15.75" customHeight="1">
      <c r="H550" s="24"/>
      <c r="I550" s="24"/>
      <c r="J550" s="24"/>
      <c r="L550" s="24"/>
      <c r="M550" s="24"/>
      <c r="N550" s="24"/>
      <c r="O550" s="24"/>
    </row>
    <row r="551" spans="8:15" ht="15.75" customHeight="1">
      <c r="H551" s="24"/>
      <c r="I551" s="24"/>
      <c r="J551" s="24"/>
      <c r="L551" s="24"/>
      <c r="M551" s="24"/>
      <c r="N551" s="24"/>
      <c r="O551" s="24"/>
    </row>
    <row r="552" spans="8:15" ht="15.75" customHeight="1">
      <c r="H552" s="24"/>
      <c r="I552" s="24"/>
      <c r="J552" s="24"/>
      <c r="L552" s="24"/>
      <c r="M552" s="24"/>
      <c r="N552" s="24"/>
      <c r="O552" s="24"/>
    </row>
    <row r="553" spans="8:15" ht="15.75" customHeight="1">
      <c r="H553" s="24"/>
      <c r="I553" s="24"/>
      <c r="J553" s="24"/>
      <c r="L553" s="24"/>
      <c r="M553" s="24"/>
      <c r="N553" s="24"/>
      <c r="O553" s="24"/>
    </row>
    <row r="554" spans="8:15" ht="15.75" customHeight="1">
      <c r="H554" s="24"/>
      <c r="I554" s="24"/>
      <c r="J554" s="24"/>
      <c r="L554" s="24"/>
      <c r="M554" s="24"/>
      <c r="N554" s="24"/>
      <c r="O554" s="24"/>
    </row>
    <row r="555" spans="8:15" ht="15.75" customHeight="1">
      <c r="H555" s="24"/>
      <c r="I555" s="24"/>
      <c r="J555" s="24"/>
      <c r="L555" s="24"/>
      <c r="M555" s="24"/>
      <c r="N555" s="24"/>
      <c r="O555" s="24"/>
    </row>
    <row r="556" spans="8:15" ht="15.75" customHeight="1">
      <c r="H556" s="24"/>
      <c r="I556" s="24"/>
      <c r="J556" s="24"/>
      <c r="L556" s="24"/>
      <c r="M556" s="24"/>
      <c r="N556" s="24"/>
      <c r="O556" s="24"/>
    </row>
    <row r="557" spans="8:15" ht="15.75" customHeight="1">
      <c r="H557" s="24"/>
      <c r="I557" s="24"/>
      <c r="J557" s="24"/>
      <c r="L557" s="24"/>
      <c r="M557" s="24"/>
      <c r="N557" s="24"/>
      <c r="O557" s="24"/>
    </row>
    <row r="558" spans="8:15" ht="15.75" customHeight="1">
      <c r="H558" s="24"/>
      <c r="I558" s="24"/>
      <c r="J558" s="24"/>
      <c r="L558" s="24"/>
      <c r="M558" s="24"/>
      <c r="N558" s="24"/>
      <c r="O558" s="24"/>
    </row>
    <row r="559" spans="8:15" ht="15.75" customHeight="1">
      <c r="H559" s="24"/>
      <c r="I559" s="24"/>
      <c r="J559" s="24"/>
      <c r="L559" s="24"/>
      <c r="M559" s="24"/>
      <c r="N559" s="24"/>
      <c r="O559" s="24"/>
    </row>
    <row r="560" spans="8:15" ht="15.75" customHeight="1">
      <c r="H560" s="24"/>
      <c r="I560" s="24"/>
      <c r="J560" s="24"/>
      <c r="L560" s="24"/>
      <c r="M560" s="24"/>
      <c r="N560" s="24"/>
      <c r="O560" s="24"/>
    </row>
    <row r="561" spans="8:15" ht="15.75" customHeight="1">
      <c r="H561" s="24"/>
      <c r="I561" s="24"/>
      <c r="J561" s="24"/>
      <c r="L561" s="24"/>
      <c r="M561" s="24"/>
      <c r="N561" s="24"/>
      <c r="O561" s="24"/>
    </row>
    <row r="562" spans="8:15" ht="15.75" customHeight="1">
      <c r="H562" s="24"/>
      <c r="I562" s="24"/>
      <c r="J562" s="24"/>
      <c r="L562" s="24"/>
      <c r="M562" s="24"/>
      <c r="N562" s="24"/>
      <c r="O562" s="24"/>
    </row>
    <row r="563" spans="8:15" ht="15.75" customHeight="1">
      <c r="H563" s="24"/>
      <c r="I563" s="24"/>
      <c r="J563" s="24"/>
      <c r="L563" s="24"/>
      <c r="M563" s="24"/>
      <c r="N563" s="24"/>
      <c r="O563" s="24"/>
    </row>
    <row r="564" spans="8:15" ht="15.75" customHeight="1">
      <c r="H564" s="24"/>
      <c r="I564" s="24"/>
      <c r="J564" s="24"/>
      <c r="L564" s="24"/>
      <c r="M564" s="24"/>
      <c r="N564" s="24"/>
      <c r="O564" s="24"/>
    </row>
    <row r="565" spans="8:15" ht="15.75" customHeight="1">
      <c r="H565" s="24"/>
      <c r="I565" s="24"/>
      <c r="J565" s="24"/>
      <c r="L565" s="24"/>
      <c r="M565" s="24"/>
      <c r="N565" s="24"/>
      <c r="O565" s="24"/>
    </row>
    <row r="566" spans="8:15" ht="15.75" customHeight="1">
      <c r="H566" s="24"/>
      <c r="I566" s="24"/>
      <c r="J566" s="24"/>
      <c r="L566" s="24"/>
      <c r="M566" s="24"/>
      <c r="N566" s="24"/>
      <c r="O566" s="24"/>
    </row>
    <row r="567" spans="8:15" ht="15.75" customHeight="1">
      <c r="H567" s="24"/>
      <c r="I567" s="24"/>
      <c r="J567" s="24"/>
      <c r="L567" s="24"/>
      <c r="M567" s="24"/>
      <c r="N567" s="24"/>
      <c r="O567" s="24"/>
    </row>
    <row r="568" spans="8:15" ht="15.75" customHeight="1">
      <c r="H568" s="24"/>
      <c r="I568" s="24"/>
      <c r="J568" s="24"/>
      <c r="L568" s="24"/>
      <c r="M568" s="24"/>
      <c r="N568" s="24"/>
      <c r="O568" s="24"/>
    </row>
    <row r="569" spans="8:15" ht="15.75" customHeight="1">
      <c r="H569" s="24"/>
      <c r="I569" s="24"/>
      <c r="J569" s="24"/>
      <c r="L569" s="24"/>
      <c r="M569" s="24"/>
      <c r="N569" s="24"/>
      <c r="O569" s="24"/>
    </row>
    <row r="570" spans="8:15" ht="15.75" customHeight="1">
      <c r="H570" s="24"/>
      <c r="I570" s="24"/>
      <c r="J570" s="24"/>
      <c r="L570" s="24"/>
      <c r="M570" s="24"/>
      <c r="N570" s="24"/>
      <c r="O570" s="24"/>
    </row>
    <row r="571" spans="8:15" ht="15.75" customHeight="1">
      <c r="H571" s="24"/>
      <c r="I571" s="24"/>
      <c r="J571" s="24"/>
      <c r="L571" s="24"/>
      <c r="M571" s="24"/>
      <c r="N571" s="24"/>
      <c r="O571" s="24"/>
    </row>
    <row r="572" spans="8:15" ht="15.75" customHeight="1">
      <c r="H572" s="24"/>
      <c r="I572" s="24"/>
      <c r="J572" s="24"/>
      <c r="L572" s="24"/>
      <c r="M572" s="24"/>
      <c r="N572" s="24"/>
      <c r="O572" s="24"/>
    </row>
    <row r="573" spans="8:15" ht="15.75" customHeight="1">
      <c r="H573" s="24"/>
      <c r="I573" s="24"/>
      <c r="J573" s="24"/>
      <c r="L573" s="24"/>
      <c r="M573" s="24"/>
      <c r="N573" s="24"/>
      <c r="O573" s="24"/>
    </row>
    <row r="574" spans="8:15" ht="15.75" customHeight="1">
      <c r="H574" s="24"/>
      <c r="I574" s="24"/>
      <c r="J574" s="24"/>
      <c r="L574" s="24"/>
      <c r="M574" s="24"/>
      <c r="N574" s="24"/>
      <c r="O574" s="24"/>
    </row>
    <row r="575" spans="8:15" ht="15.75" customHeight="1">
      <c r="H575" s="24"/>
      <c r="I575" s="24"/>
      <c r="J575" s="24"/>
      <c r="L575" s="24"/>
      <c r="M575" s="24"/>
      <c r="N575" s="24"/>
      <c r="O575" s="24"/>
    </row>
    <row r="576" spans="8:15" ht="15.75" customHeight="1">
      <c r="H576" s="24"/>
      <c r="I576" s="24"/>
      <c r="J576" s="24"/>
      <c r="L576" s="24"/>
      <c r="M576" s="24"/>
      <c r="N576" s="24"/>
      <c r="O576" s="24"/>
    </row>
    <row r="577" spans="8:15" ht="15.75" customHeight="1">
      <c r="H577" s="24"/>
      <c r="I577" s="24"/>
      <c r="J577" s="24"/>
      <c r="L577" s="24"/>
      <c r="M577" s="24"/>
      <c r="N577" s="24"/>
      <c r="O577" s="24"/>
    </row>
    <row r="578" spans="8:15" ht="15.75" customHeight="1">
      <c r="H578" s="24"/>
      <c r="I578" s="24"/>
      <c r="J578" s="24"/>
      <c r="L578" s="24"/>
      <c r="M578" s="24"/>
      <c r="N578" s="24"/>
      <c r="O578" s="24"/>
    </row>
    <row r="579" spans="8:15" ht="15.75" customHeight="1">
      <c r="H579" s="24"/>
      <c r="I579" s="24"/>
      <c r="J579" s="24"/>
      <c r="L579" s="24"/>
      <c r="M579" s="24"/>
      <c r="N579" s="24"/>
      <c r="O579" s="24"/>
    </row>
    <row r="580" spans="8:15" ht="15.75" customHeight="1">
      <c r="H580" s="24"/>
      <c r="I580" s="24"/>
      <c r="J580" s="24"/>
      <c r="L580" s="24"/>
      <c r="M580" s="24"/>
      <c r="N580" s="24"/>
      <c r="O580" s="24"/>
    </row>
    <row r="581" spans="8:15" ht="15.75" customHeight="1">
      <c r="H581" s="24"/>
      <c r="I581" s="24"/>
      <c r="J581" s="24"/>
      <c r="L581" s="24"/>
      <c r="M581" s="24"/>
      <c r="N581" s="24"/>
      <c r="O581" s="24"/>
    </row>
    <row r="582" spans="8:15" ht="15.75" customHeight="1">
      <c r="H582" s="24"/>
      <c r="I582" s="24"/>
      <c r="J582" s="24"/>
      <c r="L582" s="24"/>
      <c r="M582" s="24"/>
      <c r="N582" s="24"/>
      <c r="O582" s="24"/>
    </row>
    <row r="583" spans="8:15" ht="15.75" customHeight="1">
      <c r="H583" s="24"/>
      <c r="I583" s="24"/>
      <c r="J583" s="24"/>
      <c r="L583" s="24"/>
      <c r="M583" s="24"/>
      <c r="N583" s="24"/>
      <c r="O583" s="24"/>
    </row>
    <row r="584" spans="8:15" ht="15.75" customHeight="1">
      <c r="H584" s="24"/>
      <c r="I584" s="24"/>
      <c r="J584" s="24"/>
      <c r="L584" s="24"/>
      <c r="M584" s="24"/>
      <c r="N584" s="24"/>
      <c r="O584" s="24"/>
    </row>
    <row r="585" spans="8:15" ht="15.75" customHeight="1">
      <c r="H585" s="24"/>
      <c r="I585" s="24"/>
      <c r="J585" s="24"/>
      <c r="L585" s="24"/>
      <c r="M585" s="24"/>
      <c r="N585" s="24"/>
      <c r="O585" s="24"/>
    </row>
    <row r="586" spans="8:15" ht="15.75" customHeight="1">
      <c r="H586" s="24"/>
      <c r="I586" s="24"/>
      <c r="J586" s="24"/>
      <c r="L586" s="24"/>
      <c r="M586" s="24"/>
      <c r="N586" s="24"/>
      <c r="O586" s="24"/>
    </row>
    <row r="587" spans="8:15" ht="15.75" customHeight="1">
      <c r="H587" s="24"/>
      <c r="I587" s="24"/>
      <c r="J587" s="24"/>
      <c r="L587" s="24"/>
      <c r="M587" s="24"/>
      <c r="N587" s="24"/>
      <c r="O587" s="24"/>
    </row>
    <row r="588" spans="8:15" ht="15.75" customHeight="1">
      <c r="H588" s="24"/>
      <c r="I588" s="24"/>
      <c r="J588" s="24"/>
      <c r="L588" s="24"/>
      <c r="M588" s="24"/>
      <c r="N588" s="24"/>
      <c r="O588" s="24"/>
    </row>
    <row r="589" spans="8:15" ht="15.75" customHeight="1">
      <c r="H589" s="24"/>
      <c r="I589" s="24"/>
      <c r="J589" s="24"/>
      <c r="L589" s="24"/>
      <c r="M589" s="24"/>
      <c r="N589" s="24"/>
      <c r="O589" s="24"/>
    </row>
    <row r="590" spans="8:15" ht="15.75" customHeight="1">
      <c r="H590" s="24"/>
      <c r="I590" s="24"/>
      <c r="J590" s="24"/>
      <c r="L590" s="24"/>
      <c r="M590" s="24"/>
      <c r="N590" s="24"/>
      <c r="O590" s="24"/>
    </row>
    <row r="591" spans="8:15" ht="15.75" customHeight="1">
      <c r="H591" s="24"/>
      <c r="I591" s="24"/>
      <c r="J591" s="24"/>
      <c r="L591" s="24"/>
      <c r="M591" s="24"/>
      <c r="N591" s="24"/>
      <c r="O591" s="24"/>
    </row>
    <row r="592" spans="8:15" ht="15.75" customHeight="1">
      <c r="H592" s="24"/>
      <c r="I592" s="24"/>
      <c r="J592" s="24"/>
      <c r="L592" s="24"/>
      <c r="M592" s="24"/>
      <c r="N592" s="24"/>
      <c r="O592" s="24"/>
    </row>
    <row r="593" spans="8:15" ht="15.75" customHeight="1">
      <c r="H593" s="24"/>
      <c r="I593" s="24"/>
      <c r="J593" s="24"/>
      <c r="L593" s="24"/>
      <c r="M593" s="24"/>
      <c r="N593" s="24"/>
      <c r="O593" s="24"/>
    </row>
    <row r="594" spans="8:15" ht="15.75" customHeight="1">
      <c r="H594" s="24"/>
      <c r="I594" s="24"/>
      <c r="J594" s="24"/>
      <c r="L594" s="24"/>
      <c r="M594" s="24"/>
      <c r="N594" s="24"/>
      <c r="O594" s="24"/>
    </row>
    <row r="595" spans="8:15" ht="15.75" customHeight="1">
      <c r="H595" s="24"/>
      <c r="I595" s="24"/>
      <c r="J595" s="24"/>
      <c r="L595" s="24"/>
      <c r="M595" s="24"/>
      <c r="N595" s="24"/>
      <c r="O595" s="24"/>
    </row>
    <row r="596" spans="8:15" ht="15.75" customHeight="1">
      <c r="H596" s="24"/>
      <c r="I596" s="24"/>
      <c r="J596" s="24"/>
      <c r="L596" s="24"/>
      <c r="M596" s="24"/>
      <c r="N596" s="24"/>
      <c r="O596" s="24"/>
    </row>
    <row r="597" spans="8:15" ht="15.75" customHeight="1">
      <c r="H597" s="24"/>
      <c r="I597" s="24"/>
      <c r="J597" s="24"/>
      <c r="L597" s="24"/>
      <c r="M597" s="24"/>
      <c r="N597" s="24"/>
      <c r="O597" s="24"/>
    </row>
    <row r="598" spans="8:15" ht="15.75" customHeight="1">
      <c r="H598" s="24"/>
      <c r="I598" s="24"/>
      <c r="J598" s="24"/>
      <c r="L598" s="24"/>
      <c r="M598" s="24"/>
      <c r="N598" s="24"/>
      <c r="O598" s="24"/>
    </row>
    <row r="599" spans="8:15" ht="15.75" customHeight="1">
      <c r="H599" s="24"/>
      <c r="I599" s="24"/>
      <c r="J599" s="24"/>
      <c r="L599" s="24"/>
      <c r="M599" s="24"/>
      <c r="N599" s="24"/>
      <c r="O599" s="24"/>
    </row>
    <row r="600" spans="8:15" ht="15.75" customHeight="1">
      <c r="H600" s="24"/>
      <c r="I600" s="24"/>
      <c r="J600" s="24"/>
      <c r="L600" s="24"/>
      <c r="M600" s="24"/>
      <c r="N600" s="24"/>
      <c r="O600" s="24"/>
    </row>
    <row r="601" spans="8:15" ht="15.75" customHeight="1">
      <c r="H601" s="24"/>
      <c r="I601" s="24"/>
      <c r="J601" s="24"/>
      <c r="L601" s="24"/>
      <c r="M601" s="24"/>
      <c r="N601" s="24"/>
      <c r="O601" s="24"/>
    </row>
    <row r="602" spans="8:15" ht="15.75" customHeight="1">
      <c r="H602" s="24"/>
      <c r="I602" s="24"/>
      <c r="J602" s="24"/>
      <c r="L602" s="24"/>
      <c r="M602" s="24"/>
      <c r="N602" s="24"/>
      <c r="O602" s="24"/>
    </row>
    <row r="603" spans="8:15" ht="15.75" customHeight="1">
      <c r="H603" s="24"/>
      <c r="I603" s="24"/>
      <c r="J603" s="24"/>
      <c r="L603" s="24"/>
      <c r="M603" s="24"/>
      <c r="N603" s="24"/>
      <c r="O603" s="24"/>
    </row>
    <row r="604" spans="8:15" ht="15.75" customHeight="1">
      <c r="H604" s="24"/>
      <c r="I604" s="24"/>
      <c r="J604" s="24"/>
      <c r="L604" s="24"/>
      <c r="M604" s="24"/>
      <c r="N604" s="24"/>
      <c r="O604" s="24"/>
    </row>
    <row r="605" spans="8:15" ht="15.75" customHeight="1">
      <c r="H605" s="24"/>
      <c r="I605" s="24"/>
      <c r="J605" s="24"/>
      <c r="L605" s="24"/>
      <c r="M605" s="24"/>
      <c r="N605" s="24"/>
      <c r="O605" s="24"/>
    </row>
    <row r="606" spans="8:15" ht="15.75" customHeight="1">
      <c r="H606" s="24"/>
      <c r="I606" s="24"/>
      <c r="J606" s="24"/>
      <c r="L606" s="24"/>
      <c r="M606" s="24"/>
      <c r="N606" s="24"/>
      <c r="O606" s="24"/>
    </row>
    <row r="607" spans="8:15" ht="15.75" customHeight="1">
      <c r="H607" s="24"/>
      <c r="I607" s="24"/>
      <c r="J607" s="24"/>
      <c r="L607" s="24"/>
      <c r="M607" s="24"/>
      <c r="N607" s="24"/>
      <c r="O607" s="24"/>
    </row>
    <row r="608" spans="8:15" ht="15.75" customHeight="1">
      <c r="H608" s="24"/>
      <c r="I608" s="24"/>
      <c r="J608" s="24"/>
      <c r="L608" s="24"/>
      <c r="M608" s="24"/>
      <c r="N608" s="24"/>
      <c r="O608" s="24"/>
    </row>
    <row r="609" spans="8:15" ht="15.75" customHeight="1">
      <c r="H609" s="24"/>
      <c r="I609" s="24"/>
      <c r="J609" s="24"/>
      <c r="L609" s="24"/>
      <c r="M609" s="24"/>
      <c r="N609" s="24"/>
      <c r="O609" s="24"/>
    </row>
    <row r="610" spans="8:15" ht="15.75" customHeight="1">
      <c r="H610" s="24"/>
      <c r="I610" s="24"/>
      <c r="J610" s="24"/>
      <c r="L610" s="24"/>
      <c r="M610" s="24"/>
      <c r="N610" s="24"/>
      <c r="O610" s="24"/>
    </row>
    <row r="611" spans="8:15" ht="15.75" customHeight="1">
      <c r="H611" s="24"/>
      <c r="I611" s="24"/>
      <c r="J611" s="24"/>
      <c r="L611" s="24"/>
      <c r="M611" s="24"/>
      <c r="N611" s="24"/>
      <c r="O611" s="24"/>
    </row>
    <row r="612" spans="8:15" ht="15.75" customHeight="1">
      <c r="H612" s="24"/>
      <c r="I612" s="24"/>
      <c r="J612" s="24"/>
      <c r="L612" s="24"/>
      <c r="M612" s="24"/>
      <c r="N612" s="24"/>
      <c r="O612" s="24"/>
    </row>
    <row r="613" spans="8:15" ht="15.75" customHeight="1">
      <c r="H613" s="24"/>
      <c r="I613" s="24"/>
      <c r="J613" s="24"/>
      <c r="L613" s="24"/>
      <c r="M613" s="24"/>
      <c r="N613" s="24"/>
      <c r="O613" s="24"/>
    </row>
    <row r="614" spans="8:15" ht="15.75" customHeight="1">
      <c r="H614" s="24"/>
      <c r="I614" s="24"/>
      <c r="J614" s="24"/>
      <c r="L614" s="24"/>
      <c r="M614" s="24"/>
      <c r="N614" s="24"/>
      <c r="O614" s="24"/>
    </row>
    <row r="615" spans="8:15" ht="15.75" customHeight="1">
      <c r="H615" s="24"/>
      <c r="I615" s="24"/>
      <c r="J615" s="24"/>
      <c r="L615" s="24"/>
      <c r="M615" s="24"/>
      <c r="N615" s="24"/>
      <c r="O615" s="24"/>
    </row>
    <row r="616" spans="8:15" ht="15.75" customHeight="1">
      <c r="H616" s="24"/>
      <c r="I616" s="24"/>
      <c r="J616" s="24"/>
      <c r="L616" s="24"/>
      <c r="M616" s="24"/>
      <c r="N616" s="24"/>
      <c r="O616" s="24"/>
    </row>
    <row r="617" spans="8:15" ht="15.75" customHeight="1">
      <c r="H617" s="24"/>
      <c r="I617" s="24"/>
      <c r="J617" s="24"/>
      <c r="L617" s="24"/>
      <c r="M617" s="24"/>
      <c r="N617" s="24"/>
      <c r="O617" s="24"/>
    </row>
    <row r="618" spans="8:15" ht="15.75" customHeight="1">
      <c r="H618" s="24"/>
      <c r="I618" s="24"/>
      <c r="J618" s="24"/>
      <c r="L618" s="24"/>
      <c r="M618" s="24"/>
      <c r="N618" s="24"/>
      <c r="O618" s="24"/>
    </row>
    <row r="619" spans="8:15" ht="15.75" customHeight="1">
      <c r="H619" s="24"/>
      <c r="I619" s="24"/>
      <c r="J619" s="24"/>
      <c r="L619" s="24"/>
      <c r="M619" s="24"/>
      <c r="N619" s="24"/>
      <c r="O619" s="24"/>
    </row>
    <row r="620" spans="8:15" ht="15.75" customHeight="1">
      <c r="H620" s="24"/>
      <c r="I620" s="24"/>
      <c r="J620" s="24"/>
      <c r="L620" s="24"/>
      <c r="M620" s="24"/>
      <c r="N620" s="24"/>
      <c r="O620" s="24"/>
    </row>
    <row r="621" spans="8:15" ht="15.75" customHeight="1">
      <c r="H621" s="24"/>
      <c r="I621" s="24"/>
      <c r="J621" s="24"/>
      <c r="L621" s="24"/>
      <c r="M621" s="24"/>
      <c r="N621" s="24"/>
      <c r="O621" s="24"/>
    </row>
    <row r="622" spans="8:15" ht="15.75" customHeight="1">
      <c r="H622" s="24"/>
      <c r="I622" s="24"/>
      <c r="J622" s="24"/>
      <c r="L622" s="24"/>
      <c r="M622" s="24"/>
      <c r="N622" s="24"/>
      <c r="O622" s="24"/>
    </row>
    <row r="623" spans="8:15" ht="15.75" customHeight="1">
      <c r="H623" s="24"/>
      <c r="I623" s="24"/>
      <c r="J623" s="24"/>
      <c r="L623" s="24"/>
      <c r="M623" s="24"/>
      <c r="N623" s="24"/>
      <c r="O623" s="24"/>
    </row>
    <row r="624" spans="8:15" ht="15.75" customHeight="1">
      <c r="H624" s="24"/>
      <c r="I624" s="24"/>
      <c r="J624" s="24"/>
      <c r="L624" s="24"/>
      <c r="M624" s="24"/>
      <c r="N624" s="24"/>
      <c r="O624" s="24"/>
    </row>
    <row r="625" spans="8:15" ht="15.75" customHeight="1">
      <c r="H625" s="24"/>
      <c r="I625" s="24"/>
      <c r="J625" s="24"/>
      <c r="L625" s="24"/>
      <c r="M625" s="24"/>
      <c r="N625" s="24"/>
      <c r="O625" s="24"/>
    </row>
    <row r="626" spans="8:15" ht="15.75" customHeight="1">
      <c r="H626" s="24"/>
      <c r="I626" s="24"/>
      <c r="J626" s="24"/>
      <c r="L626" s="24"/>
      <c r="M626" s="24"/>
      <c r="N626" s="24"/>
      <c r="O626" s="24"/>
    </row>
    <row r="627" spans="8:15" ht="15.75" customHeight="1">
      <c r="H627" s="24"/>
      <c r="I627" s="24"/>
      <c r="J627" s="24"/>
      <c r="L627" s="24"/>
      <c r="M627" s="24"/>
      <c r="N627" s="24"/>
      <c r="O627" s="24"/>
    </row>
    <row r="628" spans="8:15" ht="15.75" customHeight="1">
      <c r="H628" s="24"/>
      <c r="I628" s="24"/>
      <c r="J628" s="24"/>
      <c r="L628" s="24"/>
      <c r="M628" s="24"/>
      <c r="N628" s="24"/>
      <c r="O628" s="24"/>
    </row>
    <row r="629" spans="8:15" ht="15.75" customHeight="1">
      <c r="H629" s="24"/>
      <c r="I629" s="24"/>
      <c r="J629" s="24"/>
      <c r="L629" s="24"/>
      <c r="M629" s="24"/>
      <c r="N629" s="24"/>
      <c r="O629" s="24"/>
    </row>
    <row r="630" spans="8:15" ht="15.75" customHeight="1">
      <c r="H630" s="24"/>
      <c r="I630" s="24"/>
      <c r="J630" s="24"/>
      <c r="L630" s="24"/>
      <c r="M630" s="24"/>
      <c r="N630" s="24"/>
      <c r="O630" s="24"/>
    </row>
    <row r="631" spans="8:15" ht="15.75" customHeight="1">
      <c r="H631" s="24"/>
      <c r="I631" s="24"/>
      <c r="J631" s="24"/>
      <c r="L631" s="24"/>
      <c r="M631" s="24"/>
      <c r="N631" s="24"/>
      <c r="O631" s="24"/>
    </row>
    <row r="632" spans="8:15" ht="15.75" customHeight="1">
      <c r="H632" s="24"/>
      <c r="I632" s="24"/>
      <c r="J632" s="24"/>
      <c r="L632" s="24"/>
      <c r="M632" s="24"/>
      <c r="N632" s="24"/>
      <c r="O632" s="24"/>
    </row>
    <row r="633" spans="8:15" ht="15.75" customHeight="1">
      <c r="H633" s="24"/>
      <c r="I633" s="24"/>
      <c r="J633" s="24"/>
      <c r="L633" s="24"/>
      <c r="M633" s="24"/>
      <c r="N633" s="24"/>
      <c r="O633" s="24"/>
    </row>
    <row r="634" spans="8:15" ht="15.75" customHeight="1">
      <c r="H634" s="24"/>
      <c r="I634" s="24"/>
      <c r="J634" s="24"/>
      <c r="L634" s="24"/>
      <c r="M634" s="24"/>
      <c r="N634" s="24"/>
      <c r="O634" s="24"/>
    </row>
    <row r="635" spans="8:15" ht="15.75" customHeight="1">
      <c r="H635" s="24"/>
      <c r="I635" s="24"/>
      <c r="J635" s="24"/>
      <c r="L635" s="24"/>
      <c r="M635" s="24"/>
      <c r="N635" s="24"/>
      <c r="O635" s="24"/>
    </row>
    <row r="636" spans="8:15" ht="15.75" customHeight="1">
      <c r="H636" s="24"/>
      <c r="I636" s="24"/>
      <c r="J636" s="24"/>
      <c r="L636" s="24"/>
      <c r="M636" s="24"/>
      <c r="N636" s="24"/>
      <c r="O636" s="24"/>
    </row>
    <row r="637" spans="8:15" ht="15.75" customHeight="1">
      <c r="H637" s="24"/>
      <c r="I637" s="24"/>
      <c r="J637" s="24"/>
      <c r="L637" s="24"/>
      <c r="M637" s="24"/>
      <c r="N637" s="24"/>
      <c r="O637" s="24"/>
    </row>
    <row r="638" spans="8:15" ht="15.75" customHeight="1">
      <c r="H638" s="24"/>
      <c r="I638" s="24"/>
      <c r="J638" s="24"/>
      <c r="L638" s="24"/>
      <c r="M638" s="24"/>
      <c r="N638" s="24"/>
      <c r="O638" s="24"/>
    </row>
    <row r="639" spans="8:15" ht="15.75" customHeight="1">
      <c r="H639" s="24"/>
      <c r="I639" s="24"/>
      <c r="J639" s="24"/>
      <c r="L639" s="24"/>
      <c r="M639" s="24"/>
      <c r="N639" s="24"/>
      <c r="O639" s="24"/>
    </row>
    <row r="640" spans="8:15" ht="15.75" customHeight="1">
      <c r="H640" s="24"/>
      <c r="I640" s="24"/>
      <c r="J640" s="24"/>
      <c r="L640" s="24"/>
      <c r="M640" s="24"/>
      <c r="N640" s="24"/>
      <c r="O640" s="24"/>
    </row>
    <row r="641" spans="8:15" ht="15.75" customHeight="1">
      <c r="H641" s="24"/>
      <c r="I641" s="24"/>
      <c r="J641" s="24"/>
      <c r="L641" s="24"/>
      <c r="M641" s="24"/>
      <c r="N641" s="24"/>
      <c r="O641" s="24"/>
    </row>
    <row r="642" spans="8:15" ht="15.75" customHeight="1">
      <c r="H642" s="24"/>
      <c r="I642" s="24"/>
      <c r="J642" s="24"/>
      <c r="L642" s="24"/>
      <c r="M642" s="24"/>
      <c r="N642" s="24"/>
      <c r="O642" s="24"/>
    </row>
    <row r="643" spans="8:15" ht="15.75" customHeight="1">
      <c r="H643" s="24"/>
      <c r="I643" s="24"/>
      <c r="J643" s="24"/>
      <c r="L643" s="24"/>
      <c r="M643" s="24"/>
      <c r="N643" s="24"/>
      <c r="O643" s="24"/>
    </row>
    <row r="644" spans="8:15" ht="15.75" customHeight="1">
      <c r="H644" s="24"/>
      <c r="I644" s="24"/>
      <c r="J644" s="24"/>
      <c r="L644" s="24"/>
      <c r="M644" s="24"/>
      <c r="N644" s="24"/>
      <c r="O644" s="24"/>
    </row>
    <row r="645" spans="8:15" ht="15.75" customHeight="1">
      <c r="H645" s="24"/>
      <c r="I645" s="24"/>
      <c r="J645" s="24"/>
      <c r="L645" s="24"/>
      <c r="M645" s="24"/>
      <c r="N645" s="24"/>
      <c r="O645" s="24"/>
    </row>
    <row r="646" spans="8:15" ht="15.75" customHeight="1">
      <c r="H646" s="24"/>
      <c r="I646" s="24"/>
      <c r="J646" s="24"/>
      <c r="L646" s="24"/>
      <c r="M646" s="24"/>
      <c r="N646" s="24"/>
      <c r="O646" s="24"/>
    </row>
    <row r="647" spans="8:15" ht="15.75" customHeight="1">
      <c r="H647" s="24"/>
      <c r="I647" s="24"/>
      <c r="J647" s="24"/>
      <c r="L647" s="24"/>
      <c r="M647" s="24"/>
      <c r="N647" s="24"/>
      <c r="O647" s="24"/>
    </row>
    <row r="648" spans="8:15" ht="15.75" customHeight="1">
      <c r="H648" s="24"/>
      <c r="I648" s="24"/>
      <c r="J648" s="24"/>
      <c r="L648" s="24"/>
      <c r="M648" s="24"/>
      <c r="N648" s="24"/>
      <c r="O648" s="24"/>
    </row>
    <row r="649" spans="8:15" ht="15.75" customHeight="1">
      <c r="H649" s="24"/>
      <c r="I649" s="24"/>
      <c r="J649" s="24"/>
      <c r="L649" s="24"/>
      <c r="M649" s="24"/>
      <c r="N649" s="24"/>
      <c r="O649" s="24"/>
    </row>
    <row r="650" spans="8:15" ht="15.75" customHeight="1">
      <c r="H650" s="24"/>
      <c r="I650" s="24"/>
      <c r="J650" s="24"/>
      <c r="L650" s="24"/>
      <c r="M650" s="24"/>
      <c r="N650" s="24"/>
      <c r="O650" s="24"/>
    </row>
    <row r="651" spans="8:15" ht="15.75" customHeight="1">
      <c r="H651" s="24"/>
      <c r="I651" s="24"/>
      <c r="J651" s="24"/>
      <c r="L651" s="24"/>
      <c r="M651" s="24"/>
      <c r="N651" s="24"/>
      <c r="O651" s="24"/>
    </row>
    <row r="652" spans="8:15" ht="15.75" customHeight="1">
      <c r="H652" s="24"/>
      <c r="I652" s="24"/>
      <c r="J652" s="24"/>
      <c r="L652" s="24"/>
      <c r="M652" s="24"/>
      <c r="N652" s="24"/>
      <c r="O652" s="24"/>
    </row>
    <row r="653" spans="8:15" ht="15.75" customHeight="1">
      <c r="H653" s="24"/>
      <c r="I653" s="24"/>
      <c r="J653" s="24"/>
      <c r="L653" s="24"/>
      <c r="M653" s="24"/>
      <c r="N653" s="24"/>
      <c r="O653" s="24"/>
    </row>
    <row r="654" spans="8:15" ht="15.75" customHeight="1">
      <c r="H654" s="24"/>
      <c r="I654" s="24"/>
      <c r="J654" s="24"/>
      <c r="L654" s="24"/>
      <c r="M654" s="24"/>
      <c r="N654" s="24"/>
      <c r="O654" s="24"/>
    </row>
    <row r="655" spans="8:15" ht="15.75" customHeight="1">
      <c r="H655" s="24"/>
      <c r="I655" s="24"/>
      <c r="J655" s="24"/>
      <c r="L655" s="24"/>
      <c r="M655" s="24"/>
      <c r="N655" s="24"/>
      <c r="O655" s="24"/>
    </row>
    <row r="656" spans="8:15" ht="15.75" customHeight="1">
      <c r="H656" s="24"/>
      <c r="I656" s="24"/>
      <c r="J656" s="24"/>
      <c r="L656" s="24"/>
      <c r="M656" s="24"/>
      <c r="N656" s="24"/>
      <c r="O656" s="24"/>
    </row>
    <row r="657" spans="8:15" ht="15.75" customHeight="1">
      <c r="H657" s="24"/>
      <c r="I657" s="24"/>
      <c r="J657" s="24"/>
      <c r="L657" s="24"/>
      <c r="M657" s="24"/>
      <c r="N657" s="24"/>
      <c r="O657" s="24"/>
    </row>
    <row r="658" spans="8:15" ht="15.75" customHeight="1">
      <c r="H658" s="24"/>
      <c r="I658" s="24"/>
      <c r="J658" s="24"/>
      <c r="L658" s="24"/>
      <c r="M658" s="24"/>
      <c r="N658" s="24"/>
      <c r="O658" s="24"/>
    </row>
    <row r="659" spans="8:15" ht="15.75" customHeight="1">
      <c r="H659" s="24"/>
      <c r="I659" s="24"/>
      <c r="J659" s="24"/>
      <c r="L659" s="24"/>
      <c r="M659" s="24"/>
      <c r="N659" s="24"/>
      <c r="O659" s="24"/>
    </row>
    <row r="660" spans="8:15" ht="15.75" customHeight="1">
      <c r="H660" s="24"/>
      <c r="I660" s="24"/>
      <c r="J660" s="24"/>
      <c r="L660" s="24"/>
      <c r="M660" s="24"/>
      <c r="N660" s="24"/>
      <c r="O660" s="24"/>
    </row>
    <row r="661" spans="8:15" ht="15.75" customHeight="1">
      <c r="H661" s="24"/>
      <c r="I661" s="24"/>
      <c r="J661" s="24"/>
      <c r="L661" s="24"/>
      <c r="M661" s="24"/>
      <c r="N661" s="24"/>
      <c r="O661" s="24"/>
    </row>
    <row r="662" spans="8:15" ht="15.75" customHeight="1">
      <c r="H662" s="24"/>
      <c r="I662" s="24"/>
      <c r="J662" s="24"/>
      <c r="L662" s="24"/>
      <c r="M662" s="24"/>
      <c r="N662" s="24"/>
      <c r="O662" s="24"/>
    </row>
    <row r="663" spans="8:15" ht="15.75" customHeight="1">
      <c r="H663" s="24"/>
      <c r="I663" s="24"/>
      <c r="J663" s="24"/>
      <c r="L663" s="24"/>
      <c r="M663" s="24"/>
      <c r="N663" s="24"/>
      <c r="O663" s="24"/>
    </row>
    <row r="664" spans="8:15" ht="15.75" customHeight="1">
      <c r="H664" s="24"/>
      <c r="I664" s="24"/>
      <c r="J664" s="24"/>
      <c r="L664" s="24"/>
      <c r="M664" s="24"/>
      <c r="N664" s="24"/>
      <c r="O664" s="24"/>
    </row>
    <row r="665" spans="8:15" ht="15.75" customHeight="1">
      <c r="H665" s="24"/>
      <c r="I665" s="24"/>
      <c r="J665" s="24"/>
      <c r="L665" s="24"/>
      <c r="M665" s="24"/>
      <c r="N665" s="24"/>
      <c r="O665" s="24"/>
    </row>
    <row r="666" spans="8:15" ht="15.75" customHeight="1">
      <c r="H666" s="24"/>
      <c r="I666" s="24"/>
      <c r="J666" s="24"/>
      <c r="L666" s="24"/>
      <c r="M666" s="24"/>
      <c r="N666" s="24"/>
      <c r="O666" s="24"/>
    </row>
    <row r="667" spans="8:15" ht="15.75" customHeight="1">
      <c r="H667" s="24"/>
      <c r="I667" s="24"/>
      <c r="J667" s="24"/>
      <c r="L667" s="24"/>
      <c r="M667" s="24"/>
      <c r="N667" s="24"/>
      <c r="O667" s="24"/>
    </row>
    <row r="668" spans="8:15" ht="15.75" customHeight="1">
      <c r="H668" s="24"/>
      <c r="I668" s="24"/>
      <c r="J668" s="24"/>
      <c r="L668" s="24"/>
      <c r="M668" s="24"/>
      <c r="N668" s="24"/>
      <c r="O668" s="24"/>
    </row>
    <row r="669" spans="8:15" ht="15.75" customHeight="1">
      <c r="H669" s="24"/>
      <c r="I669" s="24"/>
      <c r="J669" s="24"/>
      <c r="L669" s="24"/>
      <c r="M669" s="24"/>
      <c r="N669" s="24"/>
      <c r="O669" s="24"/>
    </row>
    <row r="670" spans="8:15" ht="15.75" customHeight="1">
      <c r="H670" s="24"/>
      <c r="I670" s="24"/>
      <c r="J670" s="24"/>
      <c r="L670" s="24"/>
      <c r="M670" s="24"/>
      <c r="N670" s="24"/>
      <c r="O670" s="24"/>
    </row>
    <row r="671" spans="8:15" ht="15.75" customHeight="1">
      <c r="H671" s="24"/>
      <c r="I671" s="24"/>
      <c r="J671" s="24"/>
      <c r="L671" s="24"/>
      <c r="M671" s="24"/>
      <c r="N671" s="24"/>
      <c r="O671" s="24"/>
    </row>
    <row r="672" spans="8:15" ht="15.75" customHeight="1">
      <c r="H672" s="24"/>
      <c r="I672" s="24"/>
      <c r="J672" s="24"/>
      <c r="L672" s="24"/>
      <c r="M672" s="24"/>
      <c r="N672" s="24"/>
      <c r="O672" s="24"/>
    </row>
    <row r="673" spans="8:15" ht="15.75" customHeight="1">
      <c r="H673" s="24"/>
      <c r="I673" s="24"/>
      <c r="J673" s="24"/>
      <c r="L673" s="24"/>
      <c r="M673" s="24"/>
      <c r="N673" s="24"/>
      <c r="O673" s="24"/>
    </row>
    <row r="674" spans="8:15" ht="15.75" customHeight="1">
      <c r="H674" s="24"/>
      <c r="I674" s="24"/>
      <c r="J674" s="24"/>
      <c r="L674" s="24"/>
      <c r="M674" s="24"/>
      <c r="N674" s="24"/>
      <c r="O674" s="24"/>
    </row>
    <row r="675" spans="8:15" ht="15.75" customHeight="1">
      <c r="H675" s="24"/>
      <c r="I675" s="24"/>
      <c r="J675" s="24"/>
      <c r="L675" s="24"/>
      <c r="M675" s="24"/>
      <c r="N675" s="24"/>
      <c r="O675" s="24"/>
    </row>
    <row r="676" spans="8:15" ht="15.75" customHeight="1">
      <c r="H676" s="24"/>
      <c r="I676" s="24"/>
      <c r="J676" s="24"/>
      <c r="L676" s="24"/>
      <c r="M676" s="24"/>
      <c r="N676" s="24"/>
      <c r="O676" s="24"/>
    </row>
    <row r="677" spans="8:15" ht="15.75" customHeight="1">
      <c r="H677" s="24"/>
      <c r="I677" s="24"/>
      <c r="J677" s="24"/>
      <c r="L677" s="24"/>
      <c r="M677" s="24"/>
      <c r="N677" s="24"/>
      <c r="O677" s="24"/>
    </row>
    <row r="678" spans="8:15" ht="15.75" customHeight="1">
      <c r="H678" s="24"/>
      <c r="I678" s="24"/>
      <c r="J678" s="24"/>
      <c r="L678" s="24"/>
      <c r="M678" s="24"/>
      <c r="N678" s="24"/>
      <c r="O678" s="24"/>
    </row>
    <row r="679" spans="8:15" ht="15.75" customHeight="1">
      <c r="H679" s="24"/>
      <c r="I679" s="24"/>
      <c r="J679" s="24"/>
      <c r="L679" s="24"/>
      <c r="M679" s="24"/>
      <c r="N679" s="24"/>
      <c r="O679" s="24"/>
    </row>
    <row r="680" spans="8:15" ht="15.75" customHeight="1">
      <c r="H680" s="24"/>
      <c r="I680" s="24"/>
      <c r="J680" s="24"/>
      <c r="L680" s="24"/>
      <c r="M680" s="24"/>
      <c r="N680" s="24"/>
      <c r="O680" s="24"/>
    </row>
    <row r="681" spans="8:15" ht="15.75" customHeight="1">
      <c r="H681" s="24"/>
      <c r="I681" s="24"/>
      <c r="J681" s="24"/>
      <c r="L681" s="24"/>
      <c r="M681" s="24"/>
      <c r="N681" s="24"/>
      <c r="O681" s="24"/>
    </row>
    <row r="682" spans="8:15" ht="15.75" customHeight="1">
      <c r="H682" s="24"/>
      <c r="I682" s="24"/>
      <c r="J682" s="24"/>
      <c r="L682" s="24"/>
      <c r="M682" s="24"/>
      <c r="N682" s="24"/>
      <c r="O682" s="24"/>
    </row>
    <row r="683" spans="8:15" ht="15.75" customHeight="1">
      <c r="H683" s="24"/>
      <c r="I683" s="24"/>
      <c r="J683" s="24"/>
      <c r="L683" s="24"/>
      <c r="M683" s="24"/>
      <c r="N683" s="24"/>
      <c r="O683" s="24"/>
    </row>
    <row r="684" spans="8:15" ht="15.75" customHeight="1">
      <c r="H684" s="24"/>
      <c r="I684" s="24"/>
      <c r="J684" s="24"/>
      <c r="L684" s="24"/>
      <c r="M684" s="24"/>
      <c r="N684" s="24"/>
      <c r="O684" s="24"/>
    </row>
    <row r="685" spans="8:15" ht="15.75" customHeight="1">
      <c r="H685" s="24"/>
      <c r="I685" s="24"/>
      <c r="J685" s="24"/>
      <c r="L685" s="24"/>
      <c r="M685" s="24"/>
      <c r="N685" s="24"/>
      <c r="O685" s="24"/>
    </row>
    <row r="686" spans="8:15" ht="15.75" customHeight="1">
      <c r="H686" s="24"/>
      <c r="I686" s="24"/>
      <c r="J686" s="24"/>
      <c r="L686" s="24"/>
      <c r="M686" s="24"/>
      <c r="N686" s="24"/>
      <c r="O686" s="24"/>
    </row>
    <row r="687" spans="8:15" ht="15.75" customHeight="1">
      <c r="H687" s="24"/>
      <c r="I687" s="24"/>
      <c r="J687" s="24"/>
      <c r="L687" s="24"/>
      <c r="M687" s="24"/>
      <c r="N687" s="24"/>
      <c r="O687" s="24"/>
    </row>
    <row r="688" spans="8:15" ht="15.75" customHeight="1">
      <c r="H688" s="24"/>
      <c r="I688" s="24"/>
      <c r="J688" s="24"/>
      <c r="L688" s="24"/>
      <c r="M688" s="24"/>
      <c r="N688" s="24"/>
      <c r="O688" s="24"/>
    </row>
    <row r="689" spans="8:15" ht="15.75" customHeight="1">
      <c r="H689" s="24"/>
      <c r="I689" s="24"/>
      <c r="J689" s="24"/>
      <c r="L689" s="24"/>
      <c r="M689" s="24"/>
      <c r="N689" s="24"/>
      <c r="O689" s="24"/>
    </row>
    <row r="690" spans="8:15" ht="15.75" customHeight="1">
      <c r="H690" s="24"/>
      <c r="I690" s="24"/>
      <c r="J690" s="24"/>
      <c r="L690" s="24"/>
      <c r="M690" s="24"/>
      <c r="N690" s="24"/>
      <c r="O690" s="24"/>
    </row>
    <row r="691" spans="8:15" ht="15.75" customHeight="1">
      <c r="H691" s="24"/>
      <c r="I691" s="24"/>
      <c r="J691" s="24"/>
      <c r="L691" s="24"/>
      <c r="M691" s="24"/>
      <c r="N691" s="24"/>
      <c r="O691" s="24"/>
    </row>
    <row r="692" spans="8:15" ht="15.75" customHeight="1">
      <c r="H692" s="24"/>
      <c r="I692" s="24"/>
      <c r="J692" s="24"/>
      <c r="L692" s="24"/>
      <c r="M692" s="24"/>
      <c r="N692" s="24"/>
      <c r="O692" s="24"/>
    </row>
    <row r="693" spans="8:15" ht="15.75" customHeight="1">
      <c r="H693" s="24"/>
      <c r="I693" s="24"/>
      <c r="J693" s="24"/>
      <c r="L693" s="24"/>
      <c r="M693" s="24"/>
      <c r="N693" s="24"/>
      <c r="O693" s="24"/>
    </row>
    <row r="694" spans="8:15" ht="15.75" customHeight="1">
      <c r="H694" s="24"/>
      <c r="I694" s="24"/>
      <c r="J694" s="24"/>
      <c r="L694" s="24"/>
      <c r="M694" s="24"/>
      <c r="N694" s="24"/>
      <c r="O694" s="24"/>
    </row>
    <row r="695" spans="8:15" ht="15.75" customHeight="1">
      <c r="H695" s="24"/>
      <c r="I695" s="24"/>
      <c r="J695" s="24"/>
      <c r="L695" s="24"/>
      <c r="M695" s="24"/>
      <c r="N695" s="24"/>
      <c r="O695" s="24"/>
    </row>
    <row r="696" spans="8:15" ht="15.75" customHeight="1">
      <c r="H696" s="24"/>
      <c r="I696" s="24"/>
      <c r="J696" s="24"/>
      <c r="L696" s="24"/>
      <c r="M696" s="24"/>
      <c r="N696" s="24"/>
      <c r="O696" s="24"/>
    </row>
    <row r="697" spans="8:15" ht="15.75" customHeight="1">
      <c r="H697" s="24"/>
      <c r="I697" s="24"/>
      <c r="J697" s="24"/>
      <c r="L697" s="24"/>
      <c r="M697" s="24"/>
      <c r="N697" s="24"/>
      <c r="O697" s="24"/>
    </row>
    <row r="698" spans="8:15" ht="15.75" customHeight="1">
      <c r="H698" s="24"/>
      <c r="I698" s="24"/>
      <c r="J698" s="24"/>
      <c r="L698" s="24"/>
      <c r="M698" s="24"/>
      <c r="N698" s="24"/>
      <c r="O698" s="24"/>
    </row>
    <row r="699" spans="8:15" ht="15.75" customHeight="1">
      <c r="H699" s="24"/>
      <c r="I699" s="24"/>
      <c r="J699" s="24"/>
      <c r="L699" s="24"/>
      <c r="M699" s="24"/>
      <c r="N699" s="24"/>
      <c r="O699" s="24"/>
    </row>
    <row r="700" spans="8:15" ht="15.75" customHeight="1">
      <c r="H700" s="24"/>
      <c r="I700" s="24"/>
      <c r="J700" s="24"/>
      <c r="L700" s="24"/>
      <c r="M700" s="24"/>
      <c r="N700" s="24"/>
      <c r="O700" s="24"/>
    </row>
    <row r="701" spans="8:15" ht="15.75" customHeight="1">
      <c r="H701" s="24"/>
      <c r="I701" s="24"/>
      <c r="J701" s="24"/>
      <c r="L701" s="24"/>
      <c r="M701" s="24"/>
      <c r="N701" s="24"/>
      <c r="O701" s="24"/>
    </row>
    <row r="702" spans="8:15" ht="15.75" customHeight="1">
      <c r="H702" s="24"/>
      <c r="I702" s="24"/>
      <c r="J702" s="24"/>
      <c r="L702" s="24"/>
      <c r="M702" s="24"/>
      <c r="N702" s="24"/>
      <c r="O702" s="24"/>
    </row>
    <row r="703" spans="8:15" ht="15.75" customHeight="1">
      <c r="H703" s="24"/>
      <c r="I703" s="24"/>
      <c r="J703" s="24"/>
      <c r="L703" s="24"/>
      <c r="M703" s="24"/>
      <c r="N703" s="24"/>
      <c r="O703" s="24"/>
    </row>
    <row r="704" spans="8:15" ht="15.75" customHeight="1">
      <c r="H704" s="24"/>
      <c r="I704" s="24"/>
      <c r="J704" s="24"/>
      <c r="L704" s="24"/>
      <c r="M704" s="24"/>
      <c r="N704" s="24"/>
      <c r="O704" s="24"/>
    </row>
    <row r="705" spans="8:15" ht="15.75" customHeight="1">
      <c r="H705" s="24"/>
      <c r="I705" s="24"/>
      <c r="J705" s="24"/>
      <c r="L705" s="24"/>
      <c r="M705" s="24"/>
      <c r="N705" s="24"/>
      <c r="O705" s="24"/>
    </row>
    <row r="706" spans="8:15" ht="15.75" customHeight="1">
      <c r="H706" s="24"/>
      <c r="I706" s="24"/>
      <c r="J706" s="24"/>
      <c r="L706" s="24"/>
      <c r="M706" s="24"/>
      <c r="N706" s="24"/>
      <c r="O706" s="24"/>
    </row>
    <row r="707" spans="8:15" ht="15.75" customHeight="1">
      <c r="H707" s="24"/>
      <c r="I707" s="24"/>
      <c r="J707" s="24"/>
      <c r="L707" s="24"/>
      <c r="M707" s="24"/>
      <c r="N707" s="24"/>
      <c r="O707" s="24"/>
    </row>
    <row r="708" spans="8:15" ht="15.75" customHeight="1">
      <c r="H708" s="24"/>
      <c r="I708" s="24"/>
      <c r="J708" s="24"/>
      <c r="L708" s="24"/>
      <c r="M708" s="24"/>
      <c r="N708" s="24"/>
      <c r="O708" s="24"/>
    </row>
    <row r="709" spans="8:15" ht="15.75" customHeight="1">
      <c r="H709" s="24"/>
      <c r="I709" s="24"/>
      <c r="J709" s="24"/>
      <c r="L709" s="24"/>
      <c r="M709" s="24"/>
      <c r="N709" s="24"/>
      <c r="O709" s="24"/>
    </row>
    <row r="710" spans="8:15" ht="15.75" customHeight="1">
      <c r="H710" s="24"/>
      <c r="I710" s="24"/>
      <c r="J710" s="24"/>
      <c r="L710" s="24"/>
      <c r="M710" s="24"/>
      <c r="N710" s="24"/>
      <c r="O710" s="24"/>
    </row>
    <row r="711" spans="8:15" ht="15.75" customHeight="1">
      <c r="H711" s="24"/>
      <c r="I711" s="24"/>
      <c r="J711" s="24"/>
      <c r="L711" s="24"/>
      <c r="M711" s="24"/>
      <c r="N711" s="24"/>
      <c r="O711" s="24"/>
    </row>
    <row r="712" spans="8:15" ht="15.75" customHeight="1">
      <c r="H712" s="24"/>
      <c r="I712" s="24"/>
      <c r="J712" s="24"/>
      <c r="L712" s="24"/>
      <c r="M712" s="24"/>
      <c r="N712" s="24"/>
      <c r="O712" s="24"/>
    </row>
    <row r="713" spans="8:15" ht="15.75" customHeight="1">
      <c r="H713" s="24"/>
      <c r="I713" s="24"/>
      <c r="J713" s="24"/>
      <c r="L713" s="24"/>
      <c r="M713" s="24"/>
      <c r="N713" s="24"/>
      <c r="O713" s="24"/>
    </row>
    <row r="714" spans="8:15" ht="15.75" customHeight="1">
      <c r="H714" s="24"/>
      <c r="I714" s="24"/>
      <c r="J714" s="24"/>
      <c r="L714" s="24"/>
      <c r="M714" s="24"/>
      <c r="N714" s="24"/>
      <c r="O714" s="24"/>
    </row>
    <row r="715" spans="8:15" ht="15.75" customHeight="1">
      <c r="H715" s="24"/>
      <c r="I715" s="24"/>
      <c r="J715" s="24"/>
      <c r="L715" s="24"/>
      <c r="M715" s="24"/>
      <c r="N715" s="24"/>
      <c r="O715" s="24"/>
    </row>
    <row r="716" spans="8:15" ht="15.75" customHeight="1">
      <c r="H716" s="24"/>
      <c r="I716" s="24"/>
      <c r="J716" s="24"/>
      <c r="L716" s="24"/>
      <c r="M716" s="24"/>
      <c r="N716" s="24"/>
      <c r="O716" s="24"/>
    </row>
    <row r="717" spans="8:15" ht="15.75" customHeight="1">
      <c r="H717" s="24"/>
      <c r="I717" s="24"/>
      <c r="J717" s="24"/>
      <c r="L717" s="24"/>
      <c r="M717" s="24"/>
      <c r="N717" s="24"/>
      <c r="O717" s="24"/>
    </row>
    <row r="718" spans="8:15" ht="15.75" customHeight="1">
      <c r="H718" s="24"/>
      <c r="I718" s="24"/>
      <c r="J718" s="24"/>
      <c r="L718" s="24"/>
      <c r="M718" s="24"/>
      <c r="N718" s="24"/>
      <c r="O718" s="24"/>
    </row>
    <row r="719" spans="8:15" ht="15.75" customHeight="1">
      <c r="H719" s="24"/>
      <c r="I719" s="24"/>
      <c r="J719" s="24"/>
      <c r="L719" s="24"/>
      <c r="M719" s="24"/>
      <c r="N719" s="24"/>
      <c r="O719" s="24"/>
    </row>
    <row r="720" spans="8:15" ht="15.75" customHeight="1">
      <c r="H720" s="24"/>
      <c r="I720" s="24"/>
      <c r="J720" s="24"/>
      <c r="L720" s="24"/>
      <c r="M720" s="24"/>
      <c r="N720" s="24"/>
      <c r="O720" s="24"/>
    </row>
    <row r="721" spans="8:15" ht="15.75" customHeight="1">
      <c r="H721" s="24"/>
      <c r="I721" s="24"/>
      <c r="J721" s="24"/>
      <c r="L721" s="24"/>
      <c r="M721" s="24"/>
      <c r="N721" s="24"/>
      <c r="O721" s="24"/>
    </row>
    <row r="722" spans="8:15" ht="15.75" customHeight="1">
      <c r="H722" s="24"/>
      <c r="I722" s="24"/>
      <c r="J722" s="24"/>
      <c r="L722" s="24"/>
      <c r="M722" s="24"/>
      <c r="N722" s="24"/>
      <c r="O722" s="24"/>
    </row>
    <row r="723" spans="8:15" ht="15.75" customHeight="1">
      <c r="H723" s="24"/>
      <c r="I723" s="24"/>
      <c r="J723" s="24"/>
      <c r="L723" s="24"/>
      <c r="M723" s="24"/>
      <c r="N723" s="24"/>
      <c r="O723" s="24"/>
    </row>
    <row r="724" spans="8:15" ht="15.75" customHeight="1">
      <c r="H724" s="24"/>
      <c r="I724" s="24"/>
      <c r="J724" s="24"/>
      <c r="L724" s="24"/>
      <c r="M724" s="24"/>
      <c r="N724" s="24"/>
      <c r="O724" s="24"/>
    </row>
    <row r="725" spans="8:15" ht="15.75" customHeight="1">
      <c r="H725" s="24"/>
      <c r="I725" s="24"/>
      <c r="J725" s="24"/>
      <c r="L725" s="24"/>
      <c r="M725" s="24"/>
      <c r="N725" s="24"/>
      <c r="O725" s="24"/>
    </row>
    <row r="726" spans="8:15" ht="15.75" customHeight="1">
      <c r="H726" s="24"/>
      <c r="I726" s="24"/>
      <c r="J726" s="24"/>
      <c r="L726" s="24"/>
      <c r="M726" s="24"/>
      <c r="N726" s="24"/>
      <c r="O726" s="24"/>
    </row>
    <row r="727" spans="8:15" ht="15.75" customHeight="1">
      <c r="H727" s="24"/>
      <c r="I727" s="24"/>
      <c r="J727" s="24"/>
      <c r="L727" s="24"/>
      <c r="M727" s="24"/>
      <c r="N727" s="24"/>
      <c r="O727" s="24"/>
    </row>
    <row r="728" spans="8:15" ht="15.75" customHeight="1">
      <c r="H728" s="24"/>
      <c r="I728" s="24"/>
      <c r="J728" s="24"/>
      <c r="L728" s="24"/>
      <c r="M728" s="24"/>
      <c r="N728" s="24"/>
      <c r="O728" s="24"/>
    </row>
    <row r="729" spans="8:15" ht="15.75" customHeight="1">
      <c r="H729" s="24"/>
      <c r="I729" s="24"/>
      <c r="J729" s="24"/>
      <c r="L729" s="24"/>
      <c r="M729" s="24"/>
      <c r="N729" s="24"/>
      <c r="O729" s="24"/>
    </row>
    <row r="730" spans="8:15" ht="15.75" customHeight="1">
      <c r="H730" s="24"/>
      <c r="I730" s="24"/>
      <c r="J730" s="24"/>
      <c r="L730" s="24"/>
      <c r="M730" s="24"/>
      <c r="N730" s="24"/>
      <c r="O730" s="24"/>
    </row>
    <row r="731" spans="8:15" ht="15.75" customHeight="1">
      <c r="H731" s="24"/>
      <c r="I731" s="24"/>
      <c r="J731" s="24"/>
      <c r="L731" s="24"/>
      <c r="M731" s="24"/>
      <c r="N731" s="24"/>
      <c r="O731" s="24"/>
    </row>
    <row r="732" spans="8:15" ht="15.75" customHeight="1">
      <c r="H732" s="24"/>
      <c r="I732" s="24"/>
      <c r="J732" s="24"/>
      <c r="L732" s="24"/>
      <c r="M732" s="24"/>
      <c r="N732" s="24"/>
      <c r="O732" s="24"/>
    </row>
    <row r="733" spans="8:15" ht="15.75" customHeight="1">
      <c r="H733" s="24"/>
      <c r="I733" s="24"/>
      <c r="J733" s="24"/>
      <c r="L733" s="24"/>
      <c r="M733" s="24"/>
      <c r="N733" s="24"/>
      <c r="O733" s="24"/>
    </row>
    <row r="734" spans="8:15" ht="15.75" customHeight="1">
      <c r="H734" s="24"/>
      <c r="I734" s="24"/>
      <c r="J734" s="24"/>
      <c r="L734" s="24"/>
      <c r="M734" s="24"/>
      <c r="N734" s="24"/>
      <c r="O734" s="24"/>
    </row>
    <row r="735" spans="8:15" ht="15.75" customHeight="1">
      <c r="H735" s="24"/>
      <c r="I735" s="24"/>
      <c r="J735" s="24"/>
      <c r="L735" s="24"/>
      <c r="M735" s="24"/>
      <c r="N735" s="24"/>
      <c r="O735" s="24"/>
    </row>
    <row r="736" spans="8:15" ht="15.75" customHeight="1">
      <c r="H736" s="24"/>
      <c r="I736" s="24"/>
      <c r="J736" s="24"/>
      <c r="L736" s="24"/>
      <c r="M736" s="24"/>
      <c r="N736" s="24"/>
      <c r="O736" s="24"/>
    </row>
    <row r="737" spans="8:15" ht="15.75" customHeight="1">
      <c r="H737" s="24"/>
      <c r="I737" s="24"/>
      <c r="J737" s="24"/>
      <c r="L737" s="24"/>
      <c r="M737" s="24"/>
      <c r="N737" s="24"/>
      <c r="O737" s="24"/>
    </row>
    <row r="738" spans="8:15" ht="15.75" customHeight="1">
      <c r="H738" s="24"/>
      <c r="I738" s="24"/>
      <c r="J738" s="24"/>
      <c r="L738" s="24"/>
      <c r="M738" s="24"/>
      <c r="N738" s="24"/>
      <c r="O738" s="24"/>
    </row>
    <row r="739" spans="8:15" ht="15.75" customHeight="1">
      <c r="H739" s="24"/>
      <c r="I739" s="24"/>
      <c r="J739" s="24"/>
      <c r="L739" s="24"/>
      <c r="M739" s="24"/>
      <c r="N739" s="24"/>
      <c r="O739" s="24"/>
    </row>
    <row r="740" spans="8:15" ht="15.75" customHeight="1">
      <c r="H740" s="24"/>
      <c r="I740" s="24"/>
      <c r="J740" s="24"/>
      <c r="L740" s="24"/>
      <c r="M740" s="24"/>
      <c r="N740" s="24"/>
      <c r="O740" s="24"/>
    </row>
    <row r="741" spans="8:15" ht="15.75" customHeight="1">
      <c r="H741" s="24"/>
      <c r="I741" s="24"/>
      <c r="J741" s="24"/>
      <c r="L741" s="24"/>
      <c r="M741" s="24"/>
      <c r="N741" s="24"/>
      <c r="O741" s="24"/>
    </row>
    <row r="742" spans="8:15" ht="15.75" customHeight="1">
      <c r="H742" s="24"/>
      <c r="I742" s="24"/>
      <c r="J742" s="24"/>
      <c r="L742" s="24"/>
      <c r="M742" s="24"/>
      <c r="N742" s="24"/>
      <c r="O742" s="24"/>
    </row>
    <row r="743" spans="8:15" ht="15.75" customHeight="1">
      <c r="H743" s="24"/>
      <c r="I743" s="24"/>
      <c r="J743" s="24"/>
      <c r="L743" s="24"/>
      <c r="M743" s="24"/>
      <c r="N743" s="24"/>
      <c r="O743" s="24"/>
    </row>
    <row r="744" spans="8:15" ht="15.75" customHeight="1">
      <c r="H744" s="24"/>
      <c r="I744" s="24"/>
      <c r="J744" s="24"/>
      <c r="L744" s="24"/>
      <c r="M744" s="24"/>
      <c r="N744" s="24"/>
      <c r="O744" s="24"/>
    </row>
    <row r="745" spans="8:15" ht="15.75" customHeight="1">
      <c r="H745" s="24"/>
      <c r="I745" s="24"/>
      <c r="J745" s="24"/>
      <c r="L745" s="24"/>
      <c r="M745" s="24"/>
      <c r="N745" s="24"/>
      <c r="O745" s="24"/>
    </row>
    <row r="746" spans="8:15" ht="15.75" customHeight="1">
      <c r="H746" s="24"/>
      <c r="I746" s="24"/>
      <c r="J746" s="24"/>
      <c r="L746" s="24"/>
      <c r="M746" s="24"/>
      <c r="N746" s="24"/>
      <c r="O746" s="24"/>
    </row>
    <row r="747" spans="8:15" ht="15.75" customHeight="1">
      <c r="H747" s="24"/>
      <c r="I747" s="24"/>
      <c r="J747" s="24"/>
      <c r="L747" s="24"/>
      <c r="M747" s="24"/>
      <c r="N747" s="24"/>
      <c r="O747" s="24"/>
    </row>
    <row r="748" spans="8:15" ht="15.75" customHeight="1">
      <c r="H748" s="24"/>
      <c r="I748" s="24"/>
      <c r="J748" s="24"/>
      <c r="L748" s="24"/>
      <c r="M748" s="24"/>
      <c r="N748" s="24"/>
      <c r="O748" s="24"/>
    </row>
    <row r="749" spans="8:15" ht="15.75" customHeight="1">
      <c r="H749" s="24"/>
      <c r="I749" s="24"/>
      <c r="J749" s="24"/>
      <c r="L749" s="24"/>
      <c r="M749" s="24"/>
      <c r="N749" s="24"/>
      <c r="O749" s="24"/>
    </row>
    <row r="750" spans="8:15" ht="15.75" customHeight="1">
      <c r="H750" s="24"/>
      <c r="I750" s="24"/>
      <c r="J750" s="24"/>
      <c r="L750" s="24"/>
      <c r="M750" s="24"/>
      <c r="N750" s="24"/>
      <c r="O750" s="24"/>
    </row>
    <row r="751" spans="8:15" ht="15.75" customHeight="1">
      <c r="H751" s="24"/>
      <c r="I751" s="24"/>
      <c r="J751" s="24"/>
      <c r="L751" s="24"/>
      <c r="M751" s="24"/>
      <c r="N751" s="24"/>
      <c r="O751" s="24"/>
    </row>
    <row r="752" spans="8:15" ht="15.75" customHeight="1">
      <c r="H752" s="24"/>
      <c r="I752" s="24"/>
      <c r="J752" s="24"/>
      <c r="L752" s="24"/>
      <c r="M752" s="24"/>
      <c r="N752" s="24"/>
      <c r="O752" s="24"/>
    </row>
    <row r="753" spans="8:15" ht="15.75" customHeight="1">
      <c r="H753" s="24"/>
      <c r="I753" s="24"/>
      <c r="J753" s="24"/>
      <c r="L753" s="24"/>
      <c r="M753" s="24"/>
      <c r="N753" s="24"/>
      <c r="O753" s="24"/>
    </row>
    <row r="754" spans="8:15" ht="15.75" customHeight="1">
      <c r="H754" s="24"/>
      <c r="I754" s="24"/>
      <c r="J754" s="24"/>
      <c r="L754" s="24"/>
      <c r="M754" s="24"/>
      <c r="N754" s="24"/>
      <c r="O754" s="24"/>
    </row>
    <row r="755" spans="8:15" ht="15.75" customHeight="1">
      <c r="H755" s="24"/>
      <c r="I755" s="24"/>
      <c r="J755" s="24"/>
      <c r="L755" s="24"/>
      <c r="M755" s="24"/>
      <c r="N755" s="24"/>
      <c r="O755" s="24"/>
    </row>
    <row r="756" spans="8:15" ht="15.75" customHeight="1">
      <c r="H756" s="24"/>
      <c r="I756" s="24"/>
      <c r="J756" s="24"/>
      <c r="L756" s="24"/>
      <c r="M756" s="24"/>
      <c r="N756" s="24"/>
      <c r="O756" s="24"/>
    </row>
    <row r="757" spans="8:15" ht="15.75" customHeight="1">
      <c r="H757" s="24"/>
      <c r="I757" s="24"/>
      <c r="J757" s="24"/>
      <c r="L757" s="24"/>
      <c r="M757" s="24"/>
      <c r="N757" s="24"/>
      <c r="O757" s="24"/>
    </row>
    <row r="758" spans="8:15" ht="15.75" customHeight="1">
      <c r="H758" s="24"/>
      <c r="I758" s="24"/>
      <c r="J758" s="24"/>
      <c r="L758" s="24"/>
      <c r="M758" s="24"/>
      <c r="N758" s="24"/>
      <c r="O758" s="24"/>
    </row>
    <row r="759" spans="8:15" ht="15.75" customHeight="1">
      <c r="H759" s="24"/>
      <c r="I759" s="24"/>
      <c r="J759" s="24"/>
      <c r="L759" s="24"/>
      <c r="M759" s="24"/>
      <c r="N759" s="24"/>
      <c r="O759" s="24"/>
    </row>
    <row r="760" spans="8:15" ht="15.75" customHeight="1">
      <c r="H760" s="24"/>
      <c r="I760" s="24"/>
      <c r="J760" s="24"/>
      <c r="L760" s="24"/>
      <c r="M760" s="24"/>
      <c r="N760" s="24"/>
      <c r="O760" s="24"/>
    </row>
    <row r="761" spans="8:15" ht="15.75" customHeight="1">
      <c r="H761" s="24"/>
      <c r="I761" s="24"/>
      <c r="J761" s="24"/>
      <c r="L761" s="24"/>
      <c r="M761" s="24"/>
      <c r="N761" s="24"/>
      <c r="O761" s="24"/>
    </row>
    <row r="762" spans="8:15" ht="15.75" customHeight="1">
      <c r="H762" s="24"/>
      <c r="I762" s="24"/>
      <c r="J762" s="24"/>
      <c r="L762" s="24"/>
      <c r="M762" s="24"/>
      <c r="N762" s="24"/>
      <c r="O762" s="24"/>
    </row>
    <row r="763" spans="8:15" ht="15.75" customHeight="1">
      <c r="H763" s="24"/>
      <c r="I763" s="24"/>
      <c r="J763" s="24"/>
      <c r="L763" s="24"/>
      <c r="M763" s="24"/>
      <c r="N763" s="24"/>
      <c r="O763" s="24"/>
    </row>
    <row r="764" spans="8:15" ht="15.75" customHeight="1">
      <c r="H764" s="24"/>
      <c r="I764" s="24"/>
      <c r="J764" s="24"/>
      <c r="L764" s="24"/>
      <c r="M764" s="24"/>
      <c r="N764" s="24"/>
      <c r="O764" s="24"/>
    </row>
    <row r="765" spans="8:15" ht="15.75" customHeight="1">
      <c r="H765" s="24"/>
      <c r="I765" s="24"/>
      <c r="J765" s="24"/>
      <c r="L765" s="24"/>
      <c r="M765" s="24"/>
      <c r="N765" s="24"/>
      <c r="O765" s="24"/>
    </row>
    <row r="766" spans="8:15" ht="15.75" customHeight="1">
      <c r="H766" s="24"/>
      <c r="I766" s="24"/>
      <c r="J766" s="24"/>
      <c r="L766" s="24"/>
      <c r="M766" s="24"/>
      <c r="N766" s="24"/>
      <c r="O766" s="24"/>
    </row>
    <row r="767" spans="8:15" ht="15.75" customHeight="1">
      <c r="H767" s="24"/>
      <c r="I767" s="24"/>
      <c r="J767" s="24"/>
      <c r="L767" s="24"/>
      <c r="M767" s="24"/>
      <c r="N767" s="24"/>
      <c r="O767" s="24"/>
    </row>
    <row r="768" spans="8:15" ht="15.75" customHeight="1">
      <c r="H768" s="24"/>
      <c r="I768" s="24"/>
      <c r="J768" s="24"/>
      <c r="L768" s="24"/>
      <c r="M768" s="24"/>
      <c r="N768" s="24"/>
      <c r="O768" s="24"/>
    </row>
    <row r="769" spans="8:15" ht="15.75" customHeight="1">
      <c r="H769" s="24"/>
      <c r="I769" s="24"/>
      <c r="J769" s="24"/>
      <c r="L769" s="24"/>
      <c r="M769" s="24"/>
      <c r="N769" s="24"/>
      <c r="O769" s="24"/>
    </row>
    <row r="770" spans="8:15" ht="15.75" customHeight="1">
      <c r="H770" s="24"/>
      <c r="I770" s="24"/>
      <c r="J770" s="24"/>
      <c r="L770" s="24"/>
      <c r="M770" s="24"/>
      <c r="N770" s="24"/>
      <c r="O770" s="24"/>
    </row>
    <row r="771" spans="8:15" ht="15.75" customHeight="1">
      <c r="H771" s="24"/>
      <c r="I771" s="24"/>
      <c r="J771" s="24"/>
      <c r="L771" s="24"/>
      <c r="M771" s="24"/>
      <c r="N771" s="24"/>
      <c r="O771" s="24"/>
    </row>
    <row r="772" spans="8:15" ht="15.75" customHeight="1">
      <c r="H772" s="24"/>
      <c r="I772" s="24"/>
      <c r="J772" s="24"/>
      <c r="L772" s="24"/>
      <c r="M772" s="24"/>
      <c r="N772" s="24"/>
      <c r="O772" s="24"/>
    </row>
    <row r="773" spans="8:15" ht="15.75" customHeight="1">
      <c r="H773" s="24"/>
      <c r="I773" s="24"/>
      <c r="J773" s="24"/>
      <c r="L773" s="24"/>
      <c r="M773" s="24"/>
      <c r="N773" s="24"/>
      <c r="O773" s="24"/>
    </row>
    <row r="774" spans="8:15" ht="15.75" customHeight="1">
      <c r="H774" s="24"/>
      <c r="I774" s="24"/>
      <c r="J774" s="24"/>
      <c r="L774" s="24"/>
      <c r="M774" s="24"/>
      <c r="N774" s="24"/>
      <c r="O774" s="24"/>
    </row>
    <row r="775" spans="8:15" ht="15.75" customHeight="1">
      <c r="H775" s="24"/>
      <c r="I775" s="24"/>
      <c r="J775" s="24"/>
      <c r="L775" s="24"/>
      <c r="M775" s="24"/>
      <c r="N775" s="24"/>
      <c r="O775" s="24"/>
    </row>
    <row r="776" spans="8:15" ht="15.75" customHeight="1">
      <c r="H776" s="24"/>
      <c r="I776" s="24"/>
      <c r="J776" s="24"/>
      <c r="L776" s="24"/>
      <c r="M776" s="24"/>
      <c r="N776" s="24"/>
      <c r="O776" s="24"/>
    </row>
    <row r="777" spans="8:15" ht="15.75" customHeight="1">
      <c r="H777" s="24"/>
      <c r="I777" s="24"/>
      <c r="J777" s="24"/>
      <c r="L777" s="24"/>
      <c r="M777" s="24"/>
      <c r="N777" s="24"/>
      <c r="O777" s="24"/>
    </row>
    <row r="778" spans="8:15" ht="15.75" customHeight="1">
      <c r="H778" s="24"/>
      <c r="I778" s="24"/>
      <c r="J778" s="24"/>
      <c r="L778" s="24"/>
      <c r="M778" s="24"/>
      <c r="N778" s="24"/>
      <c r="O778" s="24"/>
    </row>
    <row r="779" spans="8:15" ht="15.75" customHeight="1">
      <c r="H779" s="24"/>
      <c r="I779" s="24"/>
      <c r="J779" s="24"/>
      <c r="L779" s="24"/>
      <c r="M779" s="24"/>
      <c r="N779" s="24"/>
      <c r="O779" s="24"/>
    </row>
    <row r="780" spans="8:15" ht="15.75" customHeight="1">
      <c r="H780" s="24"/>
      <c r="I780" s="24"/>
      <c r="J780" s="24"/>
      <c r="L780" s="24"/>
      <c r="M780" s="24"/>
      <c r="N780" s="24"/>
      <c r="O780" s="24"/>
    </row>
    <row r="781" spans="8:15" ht="15.75" customHeight="1">
      <c r="H781" s="24"/>
      <c r="I781" s="24"/>
      <c r="J781" s="24"/>
      <c r="L781" s="24"/>
      <c r="M781" s="24"/>
      <c r="N781" s="24"/>
      <c r="O781" s="24"/>
    </row>
    <row r="782" spans="8:15" ht="15.75" customHeight="1">
      <c r="H782" s="24"/>
      <c r="I782" s="24"/>
      <c r="J782" s="24"/>
      <c r="L782" s="24"/>
      <c r="M782" s="24"/>
      <c r="N782" s="24"/>
      <c r="O782" s="24"/>
    </row>
    <row r="783" spans="8:15" ht="15.75" customHeight="1">
      <c r="H783" s="24"/>
      <c r="I783" s="24"/>
      <c r="J783" s="24"/>
      <c r="L783" s="24"/>
      <c r="M783" s="24"/>
      <c r="N783" s="24"/>
      <c r="O783" s="24"/>
    </row>
    <row r="784" spans="8:15" ht="15.75" customHeight="1">
      <c r="H784" s="24"/>
      <c r="I784" s="24"/>
      <c r="J784" s="24"/>
      <c r="L784" s="24"/>
      <c r="M784" s="24"/>
      <c r="N784" s="24"/>
      <c r="O784" s="24"/>
    </row>
    <row r="785" spans="8:15" ht="15.75" customHeight="1">
      <c r="H785" s="24"/>
      <c r="I785" s="24"/>
      <c r="J785" s="24"/>
      <c r="L785" s="24"/>
      <c r="M785" s="24"/>
      <c r="N785" s="24"/>
      <c r="O785" s="24"/>
    </row>
    <row r="786" spans="8:15" ht="15.75" customHeight="1">
      <c r="H786" s="24"/>
      <c r="I786" s="24"/>
      <c r="J786" s="24"/>
      <c r="L786" s="24"/>
      <c r="M786" s="24"/>
      <c r="N786" s="24"/>
      <c r="O786" s="24"/>
    </row>
    <row r="787" spans="8:15" ht="15.75" customHeight="1">
      <c r="H787" s="24"/>
      <c r="I787" s="24"/>
      <c r="J787" s="24"/>
      <c r="L787" s="24"/>
      <c r="M787" s="24"/>
      <c r="N787" s="24"/>
      <c r="O787" s="24"/>
    </row>
    <row r="788" spans="8:15" ht="15.75" customHeight="1">
      <c r="H788" s="24"/>
      <c r="I788" s="24"/>
      <c r="J788" s="24"/>
      <c r="L788" s="24"/>
      <c r="M788" s="24"/>
      <c r="N788" s="24"/>
      <c r="O788" s="24"/>
    </row>
    <row r="789" spans="8:15" ht="15.75" customHeight="1">
      <c r="H789" s="24"/>
      <c r="I789" s="24"/>
      <c r="J789" s="24"/>
      <c r="L789" s="24"/>
      <c r="M789" s="24"/>
      <c r="N789" s="24"/>
      <c r="O789" s="24"/>
    </row>
    <row r="790" spans="8:15" ht="15.75" customHeight="1">
      <c r="H790" s="24"/>
      <c r="I790" s="24"/>
      <c r="J790" s="24"/>
      <c r="L790" s="24"/>
      <c r="M790" s="24"/>
      <c r="N790" s="24"/>
      <c r="O790" s="24"/>
    </row>
    <row r="791" spans="8:15" ht="15.75" customHeight="1">
      <c r="H791" s="24"/>
      <c r="I791" s="24"/>
      <c r="J791" s="24"/>
      <c r="L791" s="24"/>
      <c r="M791" s="24"/>
      <c r="N791" s="24"/>
      <c r="O791" s="24"/>
    </row>
    <row r="792" spans="8:15" ht="15.75" customHeight="1">
      <c r="H792" s="24"/>
      <c r="I792" s="24"/>
      <c r="J792" s="24"/>
      <c r="L792" s="24"/>
      <c r="M792" s="24"/>
      <c r="N792" s="24"/>
      <c r="O792" s="24"/>
    </row>
    <row r="793" spans="8:15" ht="15.75" customHeight="1">
      <c r="H793" s="24"/>
      <c r="I793" s="24"/>
      <c r="J793" s="24"/>
      <c r="L793" s="24"/>
      <c r="M793" s="24"/>
      <c r="N793" s="24"/>
      <c r="O793" s="24"/>
    </row>
    <row r="794" spans="8:15" ht="15.75" customHeight="1">
      <c r="H794" s="24"/>
      <c r="I794" s="24"/>
      <c r="J794" s="24"/>
      <c r="L794" s="24"/>
      <c r="M794" s="24"/>
      <c r="N794" s="24"/>
      <c r="O794" s="24"/>
    </row>
    <row r="795" spans="8:15" ht="15.75" customHeight="1">
      <c r="H795" s="24"/>
      <c r="I795" s="24"/>
      <c r="J795" s="24"/>
      <c r="L795" s="24"/>
      <c r="M795" s="24"/>
      <c r="N795" s="24"/>
      <c r="O795" s="24"/>
    </row>
    <row r="796" spans="8:15" ht="15.75" customHeight="1">
      <c r="H796" s="24"/>
      <c r="I796" s="24"/>
      <c r="J796" s="24"/>
      <c r="L796" s="24"/>
      <c r="M796" s="24"/>
      <c r="N796" s="24"/>
      <c r="O796" s="24"/>
    </row>
    <row r="797" spans="8:15" ht="15.75" customHeight="1">
      <c r="H797" s="24"/>
      <c r="I797" s="24"/>
      <c r="J797" s="24"/>
      <c r="L797" s="24"/>
      <c r="M797" s="24"/>
      <c r="N797" s="24"/>
      <c r="O797" s="24"/>
    </row>
    <row r="798" spans="8:15" ht="15.75" customHeight="1">
      <c r="H798" s="24"/>
      <c r="I798" s="24"/>
      <c r="J798" s="24"/>
      <c r="L798" s="24"/>
      <c r="M798" s="24"/>
      <c r="N798" s="24"/>
      <c r="O798" s="24"/>
    </row>
    <row r="799" spans="8:15" ht="15.75" customHeight="1">
      <c r="H799" s="24"/>
      <c r="I799" s="24"/>
      <c r="J799" s="24"/>
      <c r="L799" s="24"/>
      <c r="M799" s="24"/>
      <c r="N799" s="24"/>
      <c r="O799" s="24"/>
    </row>
    <row r="800" spans="8:15" ht="15.75" customHeight="1">
      <c r="H800" s="24"/>
      <c r="I800" s="24"/>
      <c r="J800" s="24"/>
      <c r="L800" s="24"/>
      <c r="M800" s="24"/>
      <c r="N800" s="24"/>
      <c r="O800" s="24"/>
    </row>
    <row r="801" spans="8:15" ht="15.75" customHeight="1">
      <c r="H801" s="24"/>
      <c r="I801" s="24"/>
      <c r="J801" s="24"/>
      <c r="L801" s="24"/>
      <c r="M801" s="24"/>
      <c r="N801" s="24"/>
      <c r="O801" s="24"/>
    </row>
    <row r="802" spans="8:15" ht="15.75" customHeight="1">
      <c r="H802" s="24"/>
      <c r="I802" s="24"/>
      <c r="J802" s="24"/>
      <c r="L802" s="24"/>
      <c r="M802" s="24"/>
      <c r="N802" s="24"/>
      <c r="O802" s="24"/>
    </row>
    <row r="803" spans="8:15" ht="15.75" customHeight="1">
      <c r="H803" s="24"/>
      <c r="I803" s="24"/>
      <c r="J803" s="24"/>
      <c r="L803" s="24"/>
      <c r="M803" s="24"/>
      <c r="N803" s="24"/>
      <c r="O803" s="24"/>
    </row>
    <row r="804" spans="8:15" ht="15.75" customHeight="1">
      <c r="H804" s="24"/>
      <c r="I804" s="24"/>
      <c r="J804" s="24"/>
      <c r="L804" s="24"/>
      <c r="M804" s="24"/>
      <c r="N804" s="24"/>
      <c r="O804" s="24"/>
    </row>
    <row r="805" spans="8:15" ht="15.75" customHeight="1">
      <c r="H805" s="24"/>
      <c r="I805" s="24"/>
      <c r="J805" s="24"/>
      <c r="L805" s="24"/>
      <c r="M805" s="24"/>
      <c r="N805" s="24"/>
      <c r="O805" s="24"/>
    </row>
    <row r="806" spans="8:15" ht="15.75" customHeight="1">
      <c r="H806" s="24"/>
      <c r="I806" s="24"/>
      <c r="J806" s="24"/>
      <c r="L806" s="24"/>
      <c r="M806" s="24"/>
      <c r="N806" s="24"/>
      <c r="O806" s="24"/>
    </row>
    <row r="807" spans="8:15" ht="15.75" customHeight="1">
      <c r="H807" s="24"/>
      <c r="I807" s="24"/>
      <c r="J807" s="24"/>
      <c r="L807" s="24"/>
      <c r="M807" s="24"/>
      <c r="N807" s="24"/>
      <c r="O807" s="24"/>
    </row>
    <row r="808" spans="8:15" ht="15.75" customHeight="1">
      <c r="H808" s="24"/>
      <c r="I808" s="24"/>
      <c r="J808" s="24"/>
      <c r="L808" s="24"/>
      <c r="M808" s="24"/>
      <c r="N808" s="24"/>
      <c r="O808" s="24"/>
    </row>
    <row r="809" spans="8:15" ht="15.75" customHeight="1">
      <c r="H809" s="24"/>
      <c r="I809" s="24"/>
      <c r="J809" s="24"/>
      <c r="L809" s="24"/>
      <c r="M809" s="24"/>
      <c r="N809" s="24"/>
      <c r="O809" s="24"/>
    </row>
    <row r="810" spans="8:15" ht="15.75" customHeight="1">
      <c r="H810" s="24"/>
      <c r="I810" s="24"/>
      <c r="J810" s="24"/>
      <c r="L810" s="24"/>
      <c r="M810" s="24"/>
      <c r="N810" s="24"/>
      <c r="O810" s="24"/>
    </row>
    <row r="811" spans="8:15" ht="15.75" customHeight="1">
      <c r="H811" s="24"/>
      <c r="I811" s="24"/>
      <c r="J811" s="24"/>
      <c r="L811" s="24"/>
      <c r="M811" s="24"/>
      <c r="N811" s="24"/>
      <c r="O811" s="24"/>
    </row>
    <row r="812" spans="8:15" ht="15.75" customHeight="1">
      <c r="H812" s="24"/>
      <c r="I812" s="24"/>
      <c r="J812" s="24"/>
      <c r="L812" s="24"/>
      <c r="M812" s="24"/>
      <c r="N812" s="24"/>
      <c r="O812" s="24"/>
    </row>
    <row r="813" spans="8:15" ht="15.75" customHeight="1">
      <c r="H813" s="24"/>
      <c r="I813" s="24"/>
      <c r="J813" s="24"/>
      <c r="L813" s="24"/>
      <c r="M813" s="24"/>
      <c r="N813" s="24"/>
      <c r="O813" s="24"/>
    </row>
    <row r="814" spans="8:15" ht="15.75" customHeight="1">
      <c r="H814" s="24"/>
      <c r="I814" s="24"/>
      <c r="J814" s="24"/>
      <c r="L814" s="24"/>
      <c r="M814" s="24"/>
      <c r="N814" s="24"/>
      <c r="O814" s="24"/>
    </row>
    <row r="815" spans="8:15" ht="15.75" customHeight="1">
      <c r="H815" s="24"/>
      <c r="I815" s="24"/>
      <c r="J815" s="24"/>
      <c r="L815" s="24"/>
      <c r="M815" s="24"/>
      <c r="N815" s="24"/>
      <c r="O815" s="24"/>
    </row>
    <row r="816" spans="8:15" ht="15.75" customHeight="1">
      <c r="H816" s="24"/>
      <c r="I816" s="24"/>
      <c r="J816" s="24"/>
      <c r="L816" s="24"/>
      <c r="M816" s="24"/>
      <c r="N816" s="24"/>
      <c r="O816" s="24"/>
    </row>
    <row r="817" spans="8:15" ht="15.75" customHeight="1">
      <c r="H817" s="24"/>
      <c r="I817" s="24"/>
      <c r="J817" s="24"/>
      <c r="L817" s="24"/>
      <c r="M817" s="24"/>
      <c r="N817" s="24"/>
      <c r="O817" s="24"/>
    </row>
    <row r="818" spans="8:15" ht="15.75" customHeight="1">
      <c r="H818" s="24"/>
      <c r="I818" s="24"/>
      <c r="J818" s="24"/>
      <c r="L818" s="24"/>
      <c r="M818" s="24"/>
      <c r="N818" s="24"/>
      <c r="O818" s="24"/>
    </row>
    <row r="819" spans="8:15" ht="15.75" customHeight="1">
      <c r="H819" s="24"/>
      <c r="I819" s="24"/>
      <c r="J819" s="24"/>
      <c r="L819" s="24"/>
      <c r="M819" s="24"/>
      <c r="N819" s="24"/>
      <c r="O819" s="24"/>
    </row>
    <row r="820" spans="8:15" ht="15.75" customHeight="1">
      <c r="H820" s="24"/>
      <c r="I820" s="24"/>
      <c r="J820" s="24"/>
      <c r="L820" s="24"/>
      <c r="M820" s="24"/>
      <c r="N820" s="24"/>
      <c r="O820" s="24"/>
    </row>
    <row r="821" spans="8:15" ht="15.75" customHeight="1">
      <c r="H821" s="24"/>
      <c r="I821" s="24"/>
      <c r="J821" s="24"/>
      <c r="L821" s="24"/>
      <c r="M821" s="24"/>
      <c r="N821" s="24"/>
      <c r="O821" s="24"/>
    </row>
    <row r="822" spans="8:15" ht="15.75" customHeight="1">
      <c r="H822" s="24"/>
      <c r="I822" s="24"/>
      <c r="J822" s="24"/>
      <c r="L822" s="24"/>
      <c r="M822" s="24"/>
      <c r="N822" s="24"/>
      <c r="O822" s="24"/>
    </row>
    <row r="823" spans="8:15" ht="15.75" customHeight="1">
      <c r="H823" s="24"/>
      <c r="I823" s="24"/>
      <c r="J823" s="24"/>
      <c r="L823" s="24"/>
      <c r="M823" s="24"/>
      <c r="N823" s="24"/>
      <c r="O823" s="24"/>
    </row>
    <row r="824" spans="8:15" ht="15.75" customHeight="1">
      <c r="H824" s="24"/>
      <c r="I824" s="24"/>
      <c r="J824" s="24"/>
      <c r="L824" s="24"/>
      <c r="M824" s="24"/>
      <c r="N824" s="24"/>
      <c r="O824" s="24"/>
    </row>
    <row r="825" spans="8:15" ht="15.75" customHeight="1">
      <c r="H825" s="24"/>
      <c r="I825" s="24"/>
      <c r="J825" s="24"/>
      <c r="L825" s="24"/>
      <c r="M825" s="24"/>
      <c r="N825" s="24"/>
      <c r="O825" s="24"/>
    </row>
    <row r="826" spans="8:15" ht="15.75" customHeight="1">
      <c r="H826" s="24"/>
      <c r="I826" s="24"/>
      <c r="J826" s="24"/>
      <c r="L826" s="24"/>
      <c r="M826" s="24"/>
      <c r="N826" s="24"/>
      <c r="O826" s="24"/>
    </row>
    <row r="827" spans="8:15" ht="15.75" customHeight="1">
      <c r="H827" s="24"/>
      <c r="I827" s="24"/>
      <c r="J827" s="24"/>
      <c r="L827" s="24"/>
      <c r="M827" s="24"/>
      <c r="N827" s="24"/>
      <c r="O827" s="24"/>
    </row>
    <row r="828" spans="8:15" ht="15.75" customHeight="1">
      <c r="H828" s="24"/>
      <c r="I828" s="24"/>
      <c r="J828" s="24"/>
      <c r="L828" s="24"/>
      <c r="M828" s="24"/>
      <c r="N828" s="24"/>
      <c r="O828" s="24"/>
    </row>
    <row r="829" spans="8:15" ht="15.75" customHeight="1">
      <c r="H829" s="24"/>
      <c r="I829" s="24"/>
      <c r="J829" s="24"/>
      <c r="L829" s="24"/>
      <c r="M829" s="24"/>
      <c r="N829" s="24"/>
      <c r="O829" s="24"/>
    </row>
    <row r="830" spans="8:15" ht="15.75" customHeight="1">
      <c r="H830" s="24"/>
      <c r="I830" s="24"/>
      <c r="J830" s="24"/>
      <c r="L830" s="24"/>
      <c r="M830" s="24"/>
      <c r="N830" s="24"/>
      <c r="O830" s="24"/>
    </row>
    <row r="831" spans="8:15" ht="15.75" customHeight="1">
      <c r="H831" s="24"/>
      <c r="I831" s="24"/>
      <c r="J831" s="24"/>
      <c r="L831" s="24"/>
      <c r="M831" s="24"/>
      <c r="N831" s="24"/>
      <c r="O831" s="24"/>
    </row>
    <row r="832" spans="8:15" ht="15.75" customHeight="1">
      <c r="H832" s="24"/>
      <c r="I832" s="24"/>
      <c r="J832" s="24"/>
      <c r="L832" s="24"/>
      <c r="M832" s="24"/>
      <c r="N832" s="24"/>
      <c r="O832" s="24"/>
    </row>
    <row r="833" spans="8:15" ht="15.75" customHeight="1">
      <c r="H833" s="24"/>
      <c r="I833" s="24"/>
      <c r="J833" s="24"/>
      <c r="L833" s="24"/>
      <c r="M833" s="24"/>
      <c r="N833" s="24"/>
      <c r="O833" s="24"/>
    </row>
    <row r="834" spans="8:15" ht="15.75" customHeight="1">
      <c r="H834" s="24"/>
      <c r="I834" s="24"/>
      <c r="J834" s="24"/>
      <c r="L834" s="24"/>
      <c r="M834" s="24"/>
      <c r="N834" s="24"/>
      <c r="O834" s="24"/>
    </row>
    <row r="835" spans="8:15" ht="15.75" customHeight="1">
      <c r="H835" s="24"/>
      <c r="I835" s="24"/>
      <c r="J835" s="24"/>
      <c r="L835" s="24"/>
      <c r="M835" s="24"/>
      <c r="N835" s="24"/>
      <c r="O835" s="24"/>
    </row>
    <row r="836" spans="8:15" ht="15.75" customHeight="1">
      <c r="H836" s="24"/>
      <c r="I836" s="24"/>
      <c r="J836" s="24"/>
      <c r="L836" s="24"/>
      <c r="M836" s="24"/>
      <c r="N836" s="24"/>
      <c r="O836" s="24"/>
    </row>
    <row r="837" spans="8:15" ht="15.75" customHeight="1">
      <c r="H837" s="24"/>
      <c r="I837" s="24"/>
      <c r="J837" s="24"/>
      <c r="L837" s="24"/>
      <c r="M837" s="24"/>
      <c r="N837" s="24"/>
      <c r="O837" s="24"/>
    </row>
    <row r="838" spans="8:15" ht="15.75" customHeight="1">
      <c r="H838" s="24"/>
      <c r="I838" s="24"/>
      <c r="J838" s="24"/>
      <c r="L838" s="24"/>
      <c r="M838" s="24"/>
      <c r="N838" s="24"/>
      <c r="O838" s="24"/>
    </row>
    <row r="839" spans="8:15" ht="15.75" customHeight="1">
      <c r="H839" s="24"/>
      <c r="I839" s="24"/>
      <c r="J839" s="24"/>
      <c r="L839" s="24"/>
      <c r="M839" s="24"/>
      <c r="N839" s="24"/>
      <c r="O839" s="24"/>
    </row>
    <row r="840" spans="8:15" ht="15.75" customHeight="1">
      <c r="H840" s="24"/>
      <c r="I840" s="24"/>
      <c r="J840" s="24"/>
      <c r="L840" s="24"/>
      <c r="M840" s="24"/>
      <c r="N840" s="24"/>
      <c r="O840" s="24"/>
    </row>
    <row r="841" spans="8:15" ht="15.75" customHeight="1">
      <c r="H841" s="24"/>
      <c r="I841" s="24"/>
      <c r="J841" s="24"/>
      <c r="L841" s="24"/>
      <c r="M841" s="24"/>
      <c r="N841" s="24"/>
      <c r="O841" s="24"/>
    </row>
    <row r="842" spans="8:15" ht="15.75" customHeight="1">
      <c r="H842" s="24"/>
      <c r="I842" s="24"/>
      <c r="J842" s="24"/>
      <c r="L842" s="24"/>
      <c r="M842" s="24"/>
      <c r="N842" s="24"/>
      <c r="O842" s="24"/>
    </row>
    <row r="843" spans="8:15" ht="15.75" customHeight="1">
      <c r="H843" s="24"/>
      <c r="I843" s="24"/>
      <c r="J843" s="24"/>
      <c r="L843" s="24"/>
      <c r="M843" s="24"/>
      <c r="N843" s="24"/>
      <c r="O843" s="24"/>
    </row>
    <row r="844" spans="8:15" ht="15.75" customHeight="1">
      <c r="H844" s="24"/>
      <c r="I844" s="24"/>
      <c r="J844" s="24"/>
      <c r="L844" s="24"/>
      <c r="M844" s="24"/>
      <c r="N844" s="24"/>
      <c r="O844" s="24"/>
    </row>
    <row r="845" spans="8:15" ht="15.75" customHeight="1">
      <c r="H845" s="24"/>
      <c r="I845" s="24"/>
      <c r="J845" s="24"/>
      <c r="L845" s="24"/>
      <c r="M845" s="24"/>
      <c r="N845" s="24"/>
      <c r="O845" s="24"/>
    </row>
    <row r="846" spans="8:15" ht="15.75" customHeight="1">
      <c r="H846" s="24"/>
      <c r="I846" s="24"/>
      <c r="J846" s="24"/>
      <c r="L846" s="24"/>
      <c r="M846" s="24"/>
      <c r="N846" s="24"/>
      <c r="O846" s="24"/>
    </row>
    <row r="847" spans="8:15" ht="15.75" customHeight="1">
      <c r="H847" s="24"/>
      <c r="I847" s="24"/>
      <c r="J847" s="24"/>
      <c r="L847" s="24"/>
      <c r="M847" s="24"/>
      <c r="N847" s="24"/>
      <c r="O847" s="24"/>
    </row>
    <row r="848" spans="8:15" ht="15.75" customHeight="1">
      <c r="H848" s="24"/>
      <c r="I848" s="24"/>
      <c r="J848" s="24"/>
      <c r="L848" s="24"/>
      <c r="M848" s="24"/>
      <c r="N848" s="24"/>
      <c r="O848" s="24"/>
    </row>
    <row r="849" spans="8:15" ht="15.75" customHeight="1">
      <c r="H849" s="24"/>
      <c r="I849" s="24"/>
      <c r="J849" s="24"/>
      <c r="L849" s="24"/>
      <c r="M849" s="24"/>
      <c r="N849" s="24"/>
      <c r="O849" s="24"/>
    </row>
    <row r="850" spans="8:15" ht="15.75" customHeight="1">
      <c r="H850" s="24"/>
      <c r="I850" s="24"/>
      <c r="J850" s="24"/>
      <c r="L850" s="24"/>
      <c r="M850" s="24"/>
      <c r="N850" s="24"/>
      <c r="O850" s="24"/>
    </row>
    <row r="851" spans="8:15" ht="15.75" customHeight="1">
      <c r="H851" s="24"/>
      <c r="I851" s="24"/>
      <c r="J851" s="24"/>
      <c r="L851" s="24"/>
      <c r="M851" s="24"/>
      <c r="N851" s="24"/>
      <c r="O851" s="24"/>
    </row>
    <row r="852" spans="8:15" ht="15.75" customHeight="1">
      <c r="H852" s="24"/>
      <c r="I852" s="24"/>
      <c r="J852" s="24"/>
      <c r="L852" s="24"/>
      <c r="M852" s="24"/>
      <c r="N852" s="24"/>
      <c r="O852" s="24"/>
    </row>
    <row r="853" spans="8:15" ht="15.75" customHeight="1">
      <c r="H853" s="24"/>
      <c r="I853" s="24"/>
      <c r="J853" s="24"/>
      <c r="L853" s="24"/>
      <c r="M853" s="24"/>
      <c r="N853" s="24"/>
      <c r="O853" s="24"/>
    </row>
    <row r="854" spans="8:15" ht="15.75" customHeight="1">
      <c r="H854" s="24"/>
      <c r="I854" s="24"/>
      <c r="J854" s="24"/>
      <c r="L854" s="24"/>
      <c r="M854" s="24"/>
      <c r="N854" s="24"/>
      <c r="O854" s="24"/>
    </row>
    <row r="855" spans="8:15" ht="15.75" customHeight="1">
      <c r="H855" s="24"/>
      <c r="I855" s="24"/>
      <c r="J855" s="24"/>
      <c r="L855" s="24"/>
      <c r="M855" s="24"/>
      <c r="N855" s="24"/>
      <c r="O855" s="24"/>
    </row>
    <row r="856" spans="8:15" ht="15.75" customHeight="1">
      <c r="H856" s="24"/>
      <c r="I856" s="24"/>
      <c r="J856" s="24"/>
      <c r="L856" s="24"/>
      <c r="M856" s="24"/>
      <c r="N856" s="24"/>
      <c r="O856" s="24"/>
    </row>
    <row r="857" spans="8:15" ht="15.75" customHeight="1">
      <c r="H857" s="24"/>
      <c r="I857" s="24"/>
      <c r="J857" s="24"/>
      <c r="L857" s="24"/>
      <c r="M857" s="24"/>
      <c r="N857" s="24"/>
      <c r="O857" s="24"/>
    </row>
    <row r="858" spans="8:15" ht="15.75" customHeight="1">
      <c r="H858" s="24"/>
      <c r="I858" s="24"/>
      <c r="J858" s="24"/>
      <c r="L858" s="24"/>
      <c r="M858" s="24"/>
      <c r="N858" s="24"/>
      <c r="O858" s="24"/>
    </row>
    <row r="859" spans="8:15" ht="15.75" customHeight="1">
      <c r="H859" s="24"/>
      <c r="I859" s="24"/>
      <c r="J859" s="24"/>
      <c r="L859" s="24"/>
      <c r="M859" s="24"/>
      <c r="N859" s="24"/>
      <c r="O859" s="24"/>
    </row>
    <row r="860" spans="8:15" ht="15.75" customHeight="1">
      <c r="H860" s="24"/>
      <c r="I860" s="24"/>
      <c r="J860" s="24"/>
      <c r="L860" s="24"/>
      <c r="M860" s="24"/>
      <c r="N860" s="24"/>
      <c r="O860" s="24"/>
    </row>
    <row r="861" spans="8:15" ht="15.75" customHeight="1">
      <c r="H861" s="24"/>
      <c r="I861" s="24"/>
      <c r="J861" s="24"/>
      <c r="L861" s="24"/>
      <c r="M861" s="24"/>
      <c r="N861" s="24"/>
      <c r="O861" s="24"/>
    </row>
    <row r="862" spans="8:15" ht="15.75" customHeight="1">
      <c r="H862" s="24"/>
      <c r="I862" s="24"/>
      <c r="J862" s="24"/>
      <c r="L862" s="24"/>
      <c r="M862" s="24"/>
      <c r="N862" s="24"/>
      <c r="O862" s="24"/>
    </row>
    <row r="863" spans="8:15" ht="15.75" customHeight="1">
      <c r="H863" s="24"/>
      <c r="I863" s="24"/>
      <c r="J863" s="24"/>
      <c r="L863" s="24"/>
      <c r="M863" s="24"/>
      <c r="N863" s="24"/>
      <c r="O863" s="24"/>
    </row>
    <row r="864" spans="8:15" ht="15.75" customHeight="1">
      <c r="H864" s="24"/>
      <c r="I864" s="24"/>
      <c r="J864" s="24"/>
      <c r="L864" s="24"/>
      <c r="M864" s="24"/>
      <c r="N864" s="24"/>
      <c r="O864" s="24"/>
    </row>
    <row r="865" spans="8:15" ht="15.75" customHeight="1">
      <c r="H865" s="24"/>
      <c r="I865" s="24"/>
      <c r="J865" s="24"/>
      <c r="L865" s="24"/>
      <c r="M865" s="24"/>
      <c r="N865" s="24"/>
      <c r="O865" s="24"/>
    </row>
    <row r="866" spans="8:15" ht="15.75" customHeight="1">
      <c r="H866" s="24"/>
      <c r="I866" s="24"/>
      <c r="J866" s="24"/>
      <c r="L866" s="24"/>
      <c r="M866" s="24"/>
      <c r="N866" s="24"/>
      <c r="O866" s="24"/>
    </row>
    <row r="867" spans="8:15" ht="15.75" customHeight="1">
      <c r="H867" s="24"/>
      <c r="I867" s="24"/>
      <c r="J867" s="24"/>
      <c r="L867" s="24"/>
      <c r="M867" s="24"/>
      <c r="N867" s="24"/>
      <c r="O867" s="24"/>
    </row>
    <row r="868" spans="8:15" ht="15.75" customHeight="1">
      <c r="H868" s="24"/>
      <c r="I868" s="24"/>
      <c r="J868" s="24"/>
      <c r="L868" s="24"/>
      <c r="M868" s="24"/>
      <c r="N868" s="24"/>
      <c r="O868" s="24"/>
    </row>
    <row r="869" spans="8:15" ht="15.75" customHeight="1">
      <c r="H869" s="24"/>
      <c r="I869" s="24"/>
      <c r="J869" s="24"/>
      <c r="L869" s="24"/>
      <c r="M869" s="24"/>
      <c r="N869" s="24"/>
      <c r="O869" s="24"/>
    </row>
    <row r="870" spans="8:15" ht="15.75" customHeight="1">
      <c r="H870" s="24"/>
      <c r="I870" s="24"/>
      <c r="J870" s="24"/>
      <c r="L870" s="24"/>
      <c r="M870" s="24"/>
      <c r="N870" s="24"/>
      <c r="O870" s="24"/>
    </row>
    <row r="871" spans="8:15" ht="15.75" customHeight="1">
      <c r="H871" s="24"/>
      <c r="I871" s="24"/>
      <c r="J871" s="24"/>
      <c r="L871" s="24"/>
      <c r="M871" s="24"/>
      <c r="N871" s="24"/>
      <c r="O871" s="24"/>
    </row>
    <row r="872" spans="8:15" ht="15.75" customHeight="1">
      <c r="H872" s="24"/>
      <c r="I872" s="24"/>
      <c r="J872" s="24"/>
      <c r="L872" s="24"/>
      <c r="M872" s="24"/>
      <c r="N872" s="24"/>
      <c r="O872" s="24"/>
    </row>
    <row r="873" spans="8:15" ht="15.75" customHeight="1">
      <c r="H873" s="24"/>
      <c r="I873" s="24"/>
      <c r="J873" s="24"/>
      <c r="L873" s="24"/>
      <c r="M873" s="24"/>
      <c r="N873" s="24"/>
      <c r="O873" s="24"/>
    </row>
    <row r="874" spans="8:15" ht="15.75" customHeight="1">
      <c r="H874" s="24"/>
      <c r="I874" s="24"/>
      <c r="J874" s="24"/>
      <c r="L874" s="24"/>
      <c r="M874" s="24"/>
      <c r="N874" s="24"/>
      <c r="O874" s="24"/>
    </row>
    <row r="875" spans="8:15" ht="15.75" customHeight="1">
      <c r="H875" s="24"/>
      <c r="I875" s="24"/>
      <c r="J875" s="24"/>
      <c r="L875" s="24"/>
      <c r="M875" s="24"/>
      <c r="N875" s="24"/>
      <c r="O875" s="24"/>
    </row>
    <row r="876" spans="8:15" ht="15.75" customHeight="1">
      <c r="H876" s="24"/>
      <c r="I876" s="24"/>
      <c r="J876" s="24"/>
      <c r="L876" s="24"/>
      <c r="M876" s="24"/>
      <c r="N876" s="24"/>
      <c r="O876" s="24"/>
    </row>
    <row r="877" spans="8:15" ht="15.75" customHeight="1">
      <c r="H877" s="24"/>
      <c r="I877" s="24"/>
      <c r="J877" s="24"/>
      <c r="L877" s="24"/>
      <c r="M877" s="24"/>
      <c r="N877" s="24"/>
      <c r="O877" s="24"/>
    </row>
    <row r="878" spans="8:15" ht="15.75" customHeight="1">
      <c r="H878" s="24"/>
      <c r="I878" s="24"/>
      <c r="J878" s="24"/>
      <c r="L878" s="24"/>
      <c r="M878" s="24"/>
      <c r="N878" s="24"/>
      <c r="O878" s="24"/>
    </row>
    <row r="879" spans="8:15" ht="15.75" customHeight="1">
      <c r="H879" s="24"/>
      <c r="I879" s="24"/>
      <c r="J879" s="24"/>
      <c r="L879" s="24"/>
      <c r="M879" s="24"/>
      <c r="N879" s="24"/>
      <c r="O879" s="24"/>
    </row>
    <row r="880" spans="8:15" ht="15.75" customHeight="1">
      <c r="H880" s="24"/>
      <c r="I880" s="24"/>
      <c r="J880" s="24"/>
      <c r="L880" s="24"/>
      <c r="M880" s="24"/>
      <c r="N880" s="24"/>
      <c r="O880" s="24"/>
    </row>
    <row r="881" spans="8:15" ht="15.75" customHeight="1">
      <c r="H881" s="24"/>
      <c r="I881" s="24"/>
      <c r="J881" s="24"/>
      <c r="L881" s="24"/>
      <c r="M881" s="24"/>
      <c r="N881" s="24"/>
      <c r="O881" s="24"/>
    </row>
    <row r="882" spans="8:15" ht="15.75" customHeight="1">
      <c r="H882" s="24"/>
      <c r="I882" s="24"/>
      <c r="J882" s="24"/>
      <c r="L882" s="24"/>
      <c r="M882" s="24"/>
      <c r="N882" s="24"/>
      <c r="O882" s="24"/>
    </row>
    <row r="883" spans="8:15" ht="15.75" customHeight="1">
      <c r="H883" s="24"/>
      <c r="I883" s="24"/>
      <c r="J883" s="24"/>
      <c r="L883" s="24"/>
      <c r="M883" s="24"/>
      <c r="N883" s="24"/>
      <c r="O883" s="24"/>
    </row>
    <row r="884" spans="8:15" ht="15.75" customHeight="1">
      <c r="H884" s="24"/>
      <c r="I884" s="24"/>
      <c r="J884" s="24"/>
      <c r="L884" s="24"/>
      <c r="M884" s="24"/>
      <c r="N884" s="24"/>
      <c r="O884" s="24"/>
    </row>
    <row r="885" spans="8:15" ht="15.75" customHeight="1">
      <c r="H885" s="24"/>
      <c r="I885" s="24"/>
      <c r="J885" s="24"/>
      <c r="L885" s="24"/>
      <c r="M885" s="24"/>
      <c r="N885" s="24"/>
      <c r="O885" s="24"/>
    </row>
    <row r="886" spans="8:15" ht="15.75" customHeight="1">
      <c r="H886" s="24"/>
      <c r="I886" s="24"/>
      <c r="J886" s="24"/>
      <c r="L886" s="24"/>
      <c r="M886" s="24"/>
      <c r="N886" s="24"/>
      <c r="O886" s="24"/>
    </row>
    <row r="887" spans="8:15" ht="15.75" customHeight="1">
      <c r="H887" s="24"/>
      <c r="I887" s="24"/>
      <c r="J887" s="24"/>
      <c r="L887" s="24"/>
      <c r="M887" s="24"/>
      <c r="N887" s="24"/>
      <c r="O887" s="24"/>
    </row>
    <row r="888" spans="8:15" ht="15.75" customHeight="1">
      <c r="H888" s="24"/>
      <c r="I888" s="24"/>
      <c r="J888" s="24"/>
      <c r="L888" s="24"/>
      <c r="M888" s="24"/>
      <c r="N888" s="24"/>
      <c r="O888" s="24"/>
    </row>
    <row r="889" spans="8:15" ht="15.75" customHeight="1">
      <c r="H889" s="24"/>
      <c r="I889" s="24"/>
      <c r="J889" s="24"/>
      <c r="L889" s="24"/>
      <c r="M889" s="24"/>
      <c r="N889" s="24"/>
      <c r="O889" s="24"/>
    </row>
    <row r="890" spans="8:15" ht="15.75" customHeight="1">
      <c r="H890" s="24"/>
      <c r="I890" s="24"/>
      <c r="J890" s="24"/>
      <c r="L890" s="24"/>
      <c r="M890" s="24"/>
      <c r="N890" s="24"/>
      <c r="O890" s="24"/>
    </row>
    <row r="891" spans="8:15" ht="15.75" customHeight="1">
      <c r="H891" s="24"/>
      <c r="I891" s="24"/>
      <c r="J891" s="24"/>
      <c r="L891" s="24"/>
      <c r="M891" s="24"/>
      <c r="N891" s="24"/>
      <c r="O891" s="24"/>
    </row>
    <row r="892" spans="8:15" ht="15.75" customHeight="1">
      <c r="H892" s="24"/>
      <c r="I892" s="24"/>
      <c r="J892" s="24"/>
      <c r="L892" s="24"/>
      <c r="M892" s="24"/>
      <c r="N892" s="24"/>
      <c r="O892" s="24"/>
    </row>
    <row r="893" spans="8:15" ht="15.75" customHeight="1">
      <c r="H893" s="24"/>
      <c r="I893" s="24"/>
      <c r="J893" s="24"/>
      <c r="L893" s="24"/>
      <c r="M893" s="24"/>
      <c r="N893" s="24"/>
      <c r="O893" s="24"/>
    </row>
    <row r="894" spans="8:15" ht="15.75" customHeight="1">
      <c r="H894" s="24"/>
      <c r="I894" s="24"/>
      <c r="J894" s="24"/>
      <c r="L894" s="24"/>
      <c r="M894" s="24"/>
      <c r="N894" s="24"/>
      <c r="O894" s="24"/>
    </row>
    <row r="895" spans="8:15" ht="15.75" customHeight="1">
      <c r="H895" s="24"/>
      <c r="I895" s="24"/>
      <c r="J895" s="24"/>
      <c r="L895" s="24"/>
      <c r="M895" s="24"/>
      <c r="N895" s="24"/>
      <c r="O895" s="24"/>
    </row>
    <row r="896" spans="8:15" ht="15.75" customHeight="1">
      <c r="H896" s="24"/>
      <c r="I896" s="24"/>
      <c r="J896" s="24"/>
      <c r="L896" s="24"/>
      <c r="M896" s="24"/>
      <c r="N896" s="24"/>
      <c r="O896" s="24"/>
    </row>
    <row r="897" spans="8:15" ht="15.75" customHeight="1">
      <c r="H897" s="24"/>
      <c r="I897" s="24"/>
      <c r="J897" s="24"/>
      <c r="L897" s="24"/>
      <c r="M897" s="24"/>
      <c r="N897" s="24"/>
      <c r="O897" s="24"/>
    </row>
    <row r="898" spans="8:15" ht="15.75" customHeight="1">
      <c r="H898" s="24"/>
      <c r="I898" s="24"/>
      <c r="J898" s="24"/>
      <c r="L898" s="24"/>
      <c r="M898" s="24"/>
      <c r="N898" s="24"/>
      <c r="O898" s="24"/>
    </row>
    <row r="899" spans="8:15" ht="15.75" customHeight="1">
      <c r="H899" s="24"/>
      <c r="I899" s="24"/>
      <c r="J899" s="24"/>
      <c r="L899" s="24"/>
      <c r="M899" s="24"/>
      <c r="N899" s="24"/>
      <c r="O899" s="24"/>
    </row>
    <row r="900" spans="8:15" ht="15.75" customHeight="1">
      <c r="H900" s="24"/>
      <c r="I900" s="24"/>
      <c r="J900" s="24"/>
      <c r="L900" s="24"/>
      <c r="M900" s="24"/>
      <c r="N900" s="24"/>
      <c r="O900" s="24"/>
    </row>
    <row r="901" spans="8:15" ht="15.75" customHeight="1">
      <c r="H901" s="24"/>
      <c r="I901" s="24"/>
      <c r="J901" s="24"/>
      <c r="L901" s="24"/>
      <c r="M901" s="24"/>
      <c r="N901" s="24"/>
      <c r="O901" s="24"/>
    </row>
    <row r="902" spans="8:15" ht="15.75" customHeight="1">
      <c r="H902" s="24"/>
      <c r="I902" s="24"/>
      <c r="J902" s="24"/>
      <c r="L902" s="24"/>
      <c r="M902" s="24"/>
      <c r="N902" s="24"/>
      <c r="O902" s="24"/>
    </row>
    <row r="903" spans="8:15" ht="15.75" customHeight="1">
      <c r="H903" s="24"/>
      <c r="I903" s="24"/>
      <c r="J903" s="24"/>
      <c r="L903" s="24"/>
      <c r="M903" s="24"/>
      <c r="N903" s="24"/>
      <c r="O903" s="24"/>
    </row>
    <row r="904" spans="8:15" ht="15.75" customHeight="1">
      <c r="H904" s="24"/>
      <c r="I904" s="24"/>
      <c r="J904" s="24"/>
      <c r="L904" s="24"/>
      <c r="M904" s="24"/>
      <c r="N904" s="24"/>
      <c r="O904" s="24"/>
    </row>
    <row r="905" spans="8:15" ht="15.75" customHeight="1">
      <c r="H905" s="24"/>
      <c r="I905" s="24"/>
      <c r="J905" s="24"/>
      <c r="L905" s="24"/>
      <c r="M905" s="24"/>
      <c r="N905" s="24"/>
      <c r="O905" s="24"/>
    </row>
    <row r="906" spans="8:15" ht="15.75" customHeight="1">
      <c r="H906" s="24"/>
      <c r="I906" s="24"/>
      <c r="J906" s="24"/>
      <c r="L906" s="24"/>
      <c r="M906" s="24"/>
      <c r="N906" s="24"/>
      <c r="O906" s="24"/>
    </row>
    <row r="907" spans="8:15" ht="15.75" customHeight="1">
      <c r="H907" s="24"/>
      <c r="I907" s="24"/>
      <c r="J907" s="24"/>
      <c r="L907" s="24"/>
      <c r="M907" s="24"/>
      <c r="N907" s="24"/>
      <c r="O907" s="24"/>
    </row>
    <row r="908" spans="8:15" ht="15.75" customHeight="1">
      <c r="H908" s="24"/>
      <c r="I908" s="24"/>
      <c r="J908" s="24"/>
      <c r="L908" s="24"/>
      <c r="M908" s="24"/>
      <c r="N908" s="24"/>
      <c r="O908" s="24"/>
    </row>
    <row r="909" spans="8:15" ht="15.75" customHeight="1">
      <c r="H909" s="24"/>
      <c r="I909" s="24"/>
      <c r="J909" s="24"/>
      <c r="L909" s="24"/>
      <c r="M909" s="24"/>
      <c r="N909" s="24"/>
      <c r="O909" s="24"/>
    </row>
    <row r="910" spans="8:15" ht="15.75" customHeight="1">
      <c r="H910" s="24"/>
      <c r="I910" s="24"/>
      <c r="J910" s="24"/>
      <c r="L910" s="24"/>
      <c r="M910" s="24"/>
      <c r="N910" s="24"/>
      <c r="O910" s="24"/>
    </row>
    <row r="911" spans="8:15" ht="15.75" customHeight="1">
      <c r="H911" s="24"/>
      <c r="I911" s="24"/>
      <c r="J911" s="24"/>
      <c r="L911" s="24"/>
      <c r="M911" s="24"/>
      <c r="N911" s="24"/>
      <c r="O911" s="24"/>
    </row>
    <row r="912" spans="8:15" ht="15.75" customHeight="1">
      <c r="H912" s="24"/>
      <c r="I912" s="24"/>
      <c r="J912" s="24"/>
      <c r="L912" s="24"/>
      <c r="M912" s="24"/>
      <c r="N912" s="24"/>
      <c r="O912" s="24"/>
    </row>
    <row r="913" spans="8:15" ht="15.75" customHeight="1">
      <c r="H913" s="24"/>
      <c r="I913" s="24"/>
      <c r="J913" s="24"/>
      <c r="L913" s="24"/>
      <c r="M913" s="24"/>
      <c r="N913" s="24"/>
      <c r="O913" s="24"/>
    </row>
    <row r="914" spans="8:15" ht="15.75" customHeight="1">
      <c r="H914" s="24"/>
      <c r="I914" s="24"/>
      <c r="J914" s="24"/>
      <c r="L914" s="24"/>
      <c r="M914" s="24"/>
      <c r="N914" s="24"/>
      <c r="O914" s="24"/>
    </row>
    <row r="915" spans="8:15" ht="15.75" customHeight="1">
      <c r="H915" s="24"/>
      <c r="I915" s="24"/>
      <c r="J915" s="24"/>
      <c r="L915" s="24"/>
      <c r="M915" s="24"/>
      <c r="N915" s="24"/>
      <c r="O915" s="24"/>
    </row>
    <row r="916" spans="8:15" ht="15.75" customHeight="1">
      <c r="H916" s="24"/>
      <c r="I916" s="24"/>
      <c r="J916" s="24"/>
      <c r="L916" s="24"/>
      <c r="M916" s="24"/>
      <c r="N916" s="24"/>
      <c r="O916" s="24"/>
    </row>
    <row r="917" spans="8:15" ht="15.75" customHeight="1">
      <c r="H917" s="24"/>
      <c r="I917" s="24"/>
      <c r="J917" s="24"/>
      <c r="L917" s="24"/>
      <c r="M917" s="24"/>
      <c r="N917" s="24"/>
      <c r="O917" s="24"/>
    </row>
    <row r="918" spans="8:15" ht="15.75" customHeight="1">
      <c r="H918" s="24"/>
      <c r="I918" s="24"/>
      <c r="J918" s="24"/>
      <c r="L918" s="24"/>
      <c r="M918" s="24"/>
      <c r="N918" s="24"/>
      <c r="O918" s="24"/>
    </row>
    <row r="919" spans="8:15" ht="15.75" customHeight="1">
      <c r="H919" s="24"/>
      <c r="I919" s="24"/>
      <c r="J919" s="24"/>
      <c r="L919" s="24"/>
      <c r="M919" s="24"/>
      <c r="N919" s="24"/>
      <c r="O919" s="24"/>
    </row>
    <row r="920" spans="8:15" ht="15.75" customHeight="1">
      <c r="H920" s="24"/>
      <c r="I920" s="24"/>
      <c r="J920" s="24"/>
      <c r="L920" s="24"/>
      <c r="M920" s="24"/>
      <c r="N920" s="24"/>
      <c r="O920" s="24"/>
    </row>
    <row r="921" spans="8:15" ht="15.75" customHeight="1">
      <c r="H921" s="24"/>
      <c r="I921" s="24"/>
      <c r="J921" s="24"/>
      <c r="L921" s="24"/>
      <c r="M921" s="24"/>
      <c r="N921" s="24"/>
      <c r="O921" s="24"/>
    </row>
    <row r="922" spans="8:15" ht="15.75" customHeight="1">
      <c r="H922" s="24"/>
      <c r="I922" s="24"/>
      <c r="J922" s="24"/>
      <c r="L922" s="24"/>
      <c r="M922" s="24"/>
      <c r="N922" s="24"/>
      <c r="O922" s="24"/>
    </row>
    <row r="923" spans="8:15" ht="15.75" customHeight="1">
      <c r="H923" s="24"/>
      <c r="I923" s="24"/>
      <c r="J923" s="24"/>
      <c r="L923" s="24"/>
      <c r="M923" s="24"/>
      <c r="N923" s="24"/>
      <c r="O923" s="24"/>
    </row>
    <row r="924" spans="8:15" ht="15.75" customHeight="1">
      <c r="H924" s="24"/>
      <c r="I924" s="24"/>
      <c r="J924" s="24"/>
      <c r="L924" s="24"/>
      <c r="M924" s="24"/>
      <c r="N924" s="24"/>
      <c r="O924" s="24"/>
    </row>
    <row r="925" spans="8:15" ht="15.75" customHeight="1">
      <c r="H925" s="24"/>
      <c r="I925" s="24"/>
      <c r="J925" s="24"/>
      <c r="L925" s="24"/>
      <c r="M925" s="24"/>
      <c r="N925" s="24"/>
      <c r="O925" s="24"/>
    </row>
    <row r="926" spans="8:15" ht="15.75" customHeight="1">
      <c r="H926" s="24"/>
      <c r="I926" s="24"/>
      <c r="J926" s="24"/>
      <c r="L926" s="24"/>
      <c r="M926" s="24"/>
      <c r="N926" s="24"/>
      <c r="O926" s="24"/>
    </row>
    <row r="927" spans="8:15" ht="15.75" customHeight="1">
      <c r="H927" s="24"/>
      <c r="I927" s="24"/>
      <c r="J927" s="24"/>
      <c r="L927" s="24"/>
      <c r="M927" s="24"/>
      <c r="N927" s="24"/>
      <c r="O927" s="24"/>
    </row>
    <row r="928" spans="8:15" ht="15.75" customHeight="1">
      <c r="H928" s="24"/>
      <c r="I928" s="24"/>
      <c r="J928" s="24"/>
      <c r="L928" s="24"/>
      <c r="M928" s="24"/>
      <c r="N928" s="24"/>
      <c r="O928" s="24"/>
    </row>
    <row r="929" spans="8:15" ht="15.75" customHeight="1">
      <c r="H929" s="24"/>
      <c r="I929" s="24"/>
      <c r="J929" s="24"/>
      <c r="L929" s="24"/>
      <c r="M929" s="24"/>
      <c r="N929" s="24"/>
      <c r="O929" s="24"/>
    </row>
    <row r="930" spans="8:15" ht="15.75" customHeight="1">
      <c r="H930" s="24"/>
      <c r="I930" s="24"/>
      <c r="J930" s="24"/>
      <c r="L930" s="24"/>
      <c r="M930" s="24"/>
      <c r="N930" s="24"/>
      <c r="O930" s="24"/>
    </row>
    <row r="931" spans="8:15" ht="15.75" customHeight="1">
      <c r="H931" s="24"/>
      <c r="I931" s="24"/>
      <c r="J931" s="24"/>
      <c r="L931" s="24"/>
      <c r="M931" s="24"/>
      <c r="N931" s="24"/>
      <c r="O931" s="24"/>
    </row>
    <row r="932" spans="8:15" ht="15.75" customHeight="1">
      <c r="H932" s="24"/>
      <c r="I932" s="24"/>
      <c r="J932" s="24"/>
      <c r="L932" s="24"/>
      <c r="M932" s="24"/>
      <c r="N932" s="24"/>
      <c r="O932" s="24"/>
    </row>
    <row r="933" spans="8:15" ht="15.75" customHeight="1">
      <c r="H933" s="24"/>
      <c r="I933" s="24"/>
      <c r="J933" s="24"/>
      <c r="L933" s="24"/>
      <c r="M933" s="24"/>
      <c r="N933" s="24"/>
      <c r="O933" s="24"/>
    </row>
    <row r="934" spans="8:15" ht="15.75" customHeight="1">
      <c r="H934" s="24"/>
      <c r="I934" s="24"/>
      <c r="J934" s="24"/>
      <c r="L934" s="24"/>
      <c r="M934" s="24"/>
      <c r="N934" s="24"/>
      <c r="O934" s="24"/>
    </row>
    <row r="935" spans="8:15" ht="15.75" customHeight="1">
      <c r="H935" s="24"/>
      <c r="I935" s="24"/>
      <c r="J935" s="24"/>
      <c r="L935" s="24"/>
      <c r="M935" s="24"/>
      <c r="N935" s="24"/>
      <c r="O935" s="24"/>
    </row>
    <row r="936" spans="8:15" ht="15.75" customHeight="1">
      <c r="H936" s="24"/>
      <c r="I936" s="24"/>
      <c r="J936" s="24"/>
      <c r="L936" s="24"/>
      <c r="M936" s="24"/>
      <c r="N936" s="24"/>
      <c r="O936" s="24"/>
    </row>
    <row r="937" spans="8:15" ht="15.75" customHeight="1">
      <c r="H937" s="24"/>
      <c r="I937" s="24"/>
      <c r="J937" s="24"/>
      <c r="L937" s="24"/>
      <c r="M937" s="24"/>
      <c r="N937" s="24"/>
      <c r="O937" s="24"/>
    </row>
    <row r="938" spans="8:15" ht="15.75" customHeight="1">
      <c r="H938" s="24"/>
      <c r="I938" s="24"/>
      <c r="J938" s="24"/>
      <c r="L938" s="24"/>
      <c r="M938" s="24"/>
      <c r="N938" s="24"/>
      <c r="O938" s="24"/>
    </row>
    <row r="939" spans="8:15" ht="15.75" customHeight="1">
      <c r="H939" s="24"/>
      <c r="I939" s="24"/>
      <c r="J939" s="24"/>
      <c r="L939" s="24"/>
      <c r="M939" s="24"/>
      <c r="N939" s="24"/>
      <c r="O939" s="24"/>
    </row>
    <row r="940" spans="8:15" ht="15.75" customHeight="1">
      <c r="H940" s="24"/>
      <c r="I940" s="24"/>
      <c r="J940" s="24"/>
      <c r="L940" s="24"/>
      <c r="M940" s="24"/>
      <c r="N940" s="24"/>
      <c r="O940" s="24"/>
    </row>
    <row r="941" spans="8:15" ht="15.75" customHeight="1">
      <c r="H941" s="24"/>
      <c r="I941" s="24"/>
      <c r="J941" s="24"/>
      <c r="L941" s="24"/>
      <c r="M941" s="24"/>
      <c r="N941" s="24"/>
      <c r="O941" s="24"/>
    </row>
    <row r="942" spans="8:15" ht="15.75" customHeight="1">
      <c r="H942" s="24"/>
      <c r="I942" s="24"/>
      <c r="J942" s="24"/>
      <c r="L942" s="24"/>
      <c r="M942" s="24"/>
      <c r="N942" s="24"/>
      <c r="O942" s="24"/>
    </row>
    <row r="943" spans="8:15" ht="15.75" customHeight="1">
      <c r="H943" s="24"/>
      <c r="I943" s="24"/>
      <c r="J943" s="24"/>
      <c r="L943" s="24"/>
      <c r="M943" s="24"/>
      <c r="N943" s="24"/>
      <c r="O943" s="24"/>
    </row>
    <row r="944" spans="8:15" ht="15.75" customHeight="1">
      <c r="H944" s="24"/>
      <c r="I944" s="24"/>
      <c r="J944" s="24"/>
      <c r="L944" s="24"/>
      <c r="M944" s="24"/>
      <c r="N944" s="24"/>
      <c r="O944" s="24"/>
    </row>
    <row r="945" spans="8:15" ht="15.75" customHeight="1">
      <c r="H945" s="24"/>
      <c r="I945" s="24"/>
      <c r="J945" s="24"/>
      <c r="L945" s="24"/>
      <c r="M945" s="24"/>
      <c r="N945" s="24"/>
      <c r="O945" s="24"/>
    </row>
    <row r="946" spans="8:15" ht="15.75" customHeight="1">
      <c r="H946" s="24"/>
      <c r="I946" s="24"/>
      <c r="J946" s="24"/>
      <c r="L946" s="24"/>
      <c r="M946" s="24"/>
      <c r="N946" s="24"/>
      <c r="O946" s="24"/>
    </row>
    <row r="947" spans="8:15" ht="15.75" customHeight="1">
      <c r="H947" s="24"/>
      <c r="I947" s="24"/>
      <c r="J947" s="24"/>
      <c r="L947" s="24"/>
      <c r="M947" s="24"/>
      <c r="N947" s="24"/>
      <c r="O947" s="24"/>
    </row>
    <row r="948" spans="8:15" ht="15.75" customHeight="1">
      <c r="H948" s="24"/>
      <c r="I948" s="24"/>
      <c r="J948" s="24"/>
      <c r="L948" s="24"/>
      <c r="M948" s="24"/>
      <c r="N948" s="24"/>
      <c r="O948" s="24"/>
    </row>
    <row r="949" spans="8:15" ht="15.75" customHeight="1">
      <c r="H949" s="24"/>
      <c r="I949" s="24"/>
      <c r="J949" s="24"/>
      <c r="L949" s="24"/>
      <c r="M949" s="24"/>
      <c r="N949" s="24"/>
      <c r="O949" s="24"/>
    </row>
    <row r="950" spans="8:15" ht="15.75" customHeight="1">
      <c r="H950" s="24"/>
      <c r="I950" s="24"/>
      <c r="J950" s="24"/>
      <c r="L950" s="24"/>
      <c r="M950" s="24"/>
      <c r="N950" s="24"/>
      <c r="O950" s="24"/>
    </row>
    <row r="951" spans="8:15" ht="15.75" customHeight="1">
      <c r="H951" s="24"/>
      <c r="I951" s="24"/>
      <c r="J951" s="24"/>
      <c r="L951" s="24"/>
      <c r="M951" s="24"/>
      <c r="N951" s="24"/>
      <c r="O951" s="24"/>
    </row>
    <row r="952" spans="8:15" ht="15.75" customHeight="1">
      <c r="H952" s="24"/>
      <c r="I952" s="24"/>
      <c r="J952" s="24"/>
      <c r="L952" s="24"/>
      <c r="M952" s="24"/>
      <c r="N952" s="24"/>
      <c r="O952" s="24"/>
    </row>
    <row r="953" spans="8:15" ht="15.75" customHeight="1">
      <c r="H953" s="24"/>
      <c r="I953" s="24"/>
      <c r="J953" s="24"/>
      <c r="L953" s="24"/>
      <c r="M953" s="24"/>
      <c r="N953" s="24"/>
      <c r="O953" s="24"/>
    </row>
    <row r="954" spans="8:15" ht="15.75" customHeight="1">
      <c r="H954" s="24"/>
      <c r="I954" s="24"/>
      <c r="J954" s="24"/>
      <c r="L954" s="24"/>
      <c r="M954" s="24"/>
      <c r="N954" s="24"/>
      <c r="O954" s="24"/>
    </row>
    <row r="955" spans="8:15" ht="15.75" customHeight="1">
      <c r="H955" s="24"/>
      <c r="I955" s="24"/>
      <c r="J955" s="24"/>
      <c r="L955" s="24"/>
      <c r="M955" s="24"/>
      <c r="N955" s="24"/>
      <c r="O955" s="24"/>
    </row>
    <row r="956" spans="8:15" ht="15.75" customHeight="1">
      <c r="H956" s="24"/>
      <c r="I956" s="24"/>
      <c r="J956" s="24"/>
      <c r="L956" s="24"/>
      <c r="M956" s="24"/>
      <c r="N956" s="24"/>
      <c r="O956" s="24"/>
    </row>
    <row r="957" spans="8:15" ht="15.75" customHeight="1">
      <c r="H957" s="24"/>
      <c r="I957" s="24"/>
      <c r="J957" s="24"/>
      <c r="L957" s="24"/>
      <c r="M957" s="24"/>
      <c r="N957" s="24"/>
      <c r="O957" s="24"/>
    </row>
    <row r="958" spans="8:15" ht="15.75" customHeight="1">
      <c r="H958" s="24"/>
      <c r="I958" s="24"/>
      <c r="J958" s="24"/>
      <c r="L958" s="24"/>
      <c r="M958" s="24"/>
      <c r="N958" s="24"/>
      <c r="O958" s="24"/>
    </row>
    <row r="959" spans="8:15" ht="15.75" customHeight="1">
      <c r="H959" s="24"/>
      <c r="I959" s="24"/>
      <c r="J959" s="24"/>
      <c r="L959" s="24"/>
      <c r="M959" s="24"/>
      <c r="N959" s="24"/>
      <c r="O959" s="24"/>
    </row>
    <row r="960" spans="8:15" ht="15.75" customHeight="1">
      <c r="H960" s="24"/>
      <c r="I960" s="24"/>
      <c r="J960" s="24"/>
      <c r="L960" s="24"/>
      <c r="M960" s="24"/>
      <c r="N960" s="24"/>
      <c r="O960" s="24"/>
    </row>
    <row r="961" spans="8:15" ht="15.75" customHeight="1">
      <c r="H961" s="24"/>
      <c r="I961" s="24"/>
      <c r="J961" s="24"/>
      <c r="L961" s="24"/>
      <c r="M961" s="24"/>
      <c r="N961" s="24"/>
      <c r="O961" s="24"/>
    </row>
    <row r="962" spans="8:15" ht="15.75" customHeight="1">
      <c r="H962" s="24"/>
      <c r="I962" s="24"/>
      <c r="J962" s="24"/>
      <c r="L962" s="24"/>
      <c r="M962" s="24"/>
      <c r="N962" s="24"/>
      <c r="O962" s="24"/>
    </row>
    <row r="963" spans="8:15" ht="15.75" customHeight="1">
      <c r="H963" s="24"/>
      <c r="I963" s="24"/>
      <c r="J963" s="24"/>
      <c r="L963" s="24"/>
      <c r="M963" s="24"/>
      <c r="N963" s="24"/>
      <c r="O963" s="24"/>
    </row>
    <row r="964" spans="8:15" ht="15.75" customHeight="1">
      <c r="H964" s="24"/>
      <c r="I964" s="24"/>
      <c r="J964" s="24"/>
      <c r="L964" s="24"/>
      <c r="M964" s="24"/>
      <c r="N964" s="24"/>
      <c r="O964" s="24"/>
    </row>
    <row r="965" spans="8:15" ht="15.75" customHeight="1">
      <c r="H965" s="24"/>
      <c r="I965" s="24"/>
      <c r="J965" s="24"/>
      <c r="L965" s="24"/>
      <c r="M965" s="24"/>
      <c r="N965" s="24"/>
      <c r="O965" s="24"/>
    </row>
    <row r="966" spans="8:15" ht="15.75" customHeight="1">
      <c r="H966" s="24"/>
      <c r="I966" s="24"/>
      <c r="J966" s="24"/>
      <c r="L966" s="24"/>
      <c r="M966" s="24"/>
      <c r="N966" s="24"/>
      <c r="O966" s="24"/>
    </row>
    <row r="967" spans="8:15" ht="15.75" customHeight="1">
      <c r="H967" s="24"/>
      <c r="I967" s="24"/>
      <c r="J967" s="24"/>
      <c r="L967" s="24"/>
      <c r="M967" s="24"/>
      <c r="N967" s="24"/>
      <c r="O967" s="24"/>
    </row>
    <row r="968" spans="8:15" ht="15.75" customHeight="1">
      <c r="H968" s="24"/>
      <c r="I968" s="24"/>
      <c r="J968" s="24"/>
      <c r="L968" s="24"/>
      <c r="M968" s="24"/>
      <c r="N968" s="24"/>
      <c r="O968" s="24"/>
    </row>
    <row r="969" spans="8:15" ht="15.75" customHeight="1">
      <c r="H969" s="24"/>
      <c r="I969" s="24"/>
      <c r="J969" s="24"/>
      <c r="L969" s="24"/>
      <c r="M969" s="24"/>
      <c r="N969" s="24"/>
      <c r="O969" s="24"/>
    </row>
    <row r="970" spans="8:15" ht="15.75" customHeight="1">
      <c r="H970" s="24"/>
      <c r="I970" s="24"/>
      <c r="J970" s="24"/>
      <c r="L970" s="24"/>
      <c r="M970" s="24"/>
      <c r="N970" s="24"/>
      <c r="O970" s="24"/>
    </row>
    <row r="971" spans="8:15" ht="15.75" customHeight="1">
      <c r="H971" s="24"/>
      <c r="I971" s="24"/>
      <c r="J971" s="24"/>
      <c r="L971" s="24"/>
      <c r="M971" s="24"/>
      <c r="N971" s="24"/>
      <c r="O971" s="24"/>
    </row>
    <row r="972" spans="8:15" ht="15.75" customHeight="1">
      <c r="H972" s="24"/>
      <c r="I972" s="24"/>
      <c r="J972" s="24"/>
      <c r="L972" s="24"/>
      <c r="M972" s="24"/>
      <c r="N972" s="24"/>
      <c r="O972" s="24"/>
    </row>
    <row r="973" spans="8:15" ht="15.75" customHeight="1">
      <c r="H973" s="24"/>
      <c r="I973" s="24"/>
      <c r="J973" s="24"/>
      <c r="L973" s="24"/>
      <c r="M973" s="24"/>
      <c r="N973" s="24"/>
      <c r="O973" s="24"/>
    </row>
    <row r="974" spans="8:15" ht="15.75" customHeight="1">
      <c r="H974" s="24"/>
      <c r="I974" s="24"/>
      <c r="J974" s="24"/>
      <c r="L974" s="24"/>
      <c r="M974" s="24"/>
      <c r="N974" s="24"/>
      <c r="O974" s="24"/>
    </row>
    <row r="975" spans="8:15" ht="15.75" customHeight="1">
      <c r="H975" s="24"/>
      <c r="I975" s="24"/>
      <c r="J975" s="24"/>
      <c r="L975" s="24"/>
      <c r="M975" s="24"/>
      <c r="N975" s="24"/>
      <c r="O975" s="24"/>
    </row>
    <row r="976" spans="8:15" ht="15.75" customHeight="1">
      <c r="H976" s="24"/>
      <c r="I976" s="24"/>
      <c r="J976" s="24"/>
      <c r="L976" s="24"/>
      <c r="M976" s="24"/>
      <c r="N976" s="24"/>
      <c r="O976" s="24"/>
    </row>
    <row r="977" spans="8:15" ht="15.75" customHeight="1">
      <c r="H977" s="24"/>
      <c r="I977" s="24"/>
      <c r="J977" s="24"/>
      <c r="L977" s="24"/>
      <c r="M977" s="24"/>
      <c r="N977" s="24"/>
      <c r="O977" s="24"/>
    </row>
    <row r="978" spans="8:15" ht="15.75" customHeight="1">
      <c r="H978" s="24"/>
      <c r="I978" s="24"/>
      <c r="J978" s="24"/>
      <c r="L978" s="24"/>
      <c r="M978" s="24"/>
      <c r="N978" s="24"/>
      <c r="O978" s="24"/>
    </row>
    <row r="979" spans="8:15" ht="15.75" customHeight="1">
      <c r="H979" s="24"/>
      <c r="I979" s="24"/>
      <c r="J979" s="24"/>
      <c r="L979" s="24"/>
      <c r="M979" s="24"/>
      <c r="N979" s="24"/>
      <c r="O979" s="24"/>
    </row>
    <row r="980" spans="8:15" ht="15.75" customHeight="1">
      <c r="H980" s="24"/>
      <c r="I980" s="24"/>
      <c r="J980" s="24"/>
      <c r="L980" s="24"/>
      <c r="M980" s="24"/>
      <c r="N980" s="24"/>
      <c r="O980" s="24"/>
    </row>
    <row r="981" spans="8:15" ht="15.75" customHeight="1">
      <c r="H981" s="24"/>
      <c r="I981" s="24"/>
      <c r="J981" s="24"/>
      <c r="L981" s="24"/>
      <c r="M981" s="24"/>
      <c r="N981" s="24"/>
      <c r="O981" s="24"/>
    </row>
    <row r="982" spans="8:15" ht="15.75" customHeight="1">
      <c r="H982" s="24"/>
      <c r="I982" s="24"/>
      <c r="J982" s="24"/>
      <c r="L982" s="24"/>
      <c r="M982" s="24"/>
      <c r="N982" s="24"/>
      <c r="O982" s="24"/>
    </row>
    <row r="983" spans="8:15" ht="15.75" customHeight="1">
      <c r="H983" s="24"/>
      <c r="I983" s="24"/>
      <c r="J983" s="24"/>
      <c r="L983" s="24"/>
      <c r="M983" s="24"/>
      <c r="N983" s="24"/>
      <c r="O983" s="24"/>
    </row>
    <row r="984" spans="8:15" ht="15.75" customHeight="1">
      <c r="H984" s="24"/>
      <c r="I984" s="24"/>
      <c r="J984" s="24"/>
      <c r="L984" s="24"/>
      <c r="M984" s="24"/>
      <c r="N984" s="24"/>
      <c r="O984" s="24"/>
    </row>
    <row r="985" spans="8:15" ht="15.75" customHeight="1">
      <c r="H985" s="24"/>
      <c r="I985" s="24"/>
      <c r="J985" s="24"/>
      <c r="L985" s="24"/>
      <c r="M985" s="24"/>
      <c r="N985" s="24"/>
      <c r="O985" s="24"/>
    </row>
    <row r="986" spans="8:15" ht="15.75" customHeight="1">
      <c r="H986" s="24"/>
      <c r="I986" s="24"/>
      <c r="J986" s="24"/>
      <c r="L986" s="24"/>
      <c r="M986" s="24"/>
      <c r="N986" s="24"/>
      <c r="O986" s="24"/>
    </row>
    <row r="987" spans="8:15" ht="15.75" customHeight="1">
      <c r="H987" s="24"/>
      <c r="I987" s="24"/>
      <c r="J987" s="24"/>
      <c r="L987" s="24"/>
      <c r="M987" s="24"/>
      <c r="N987" s="24"/>
      <c r="O987" s="24"/>
    </row>
    <row r="988" spans="8:15" ht="15.75" customHeight="1">
      <c r="H988" s="24"/>
      <c r="I988" s="24"/>
      <c r="J988" s="24"/>
      <c r="L988" s="24"/>
      <c r="M988" s="24"/>
      <c r="N988" s="24"/>
      <c r="O988" s="24"/>
    </row>
    <row r="989" spans="8:15" ht="15.75" customHeight="1">
      <c r="H989" s="24"/>
      <c r="I989" s="24"/>
      <c r="J989" s="24"/>
      <c r="L989" s="24"/>
      <c r="M989" s="24"/>
      <c r="N989" s="24"/>
      <c r="O989" s="24"/>
    </row>
    <row r="990" spans="8:15" ht="15.75" customHeight="1">
      <c r="H990" s="24"/>
      <c r="I990" s="24"/>
      <c r="J990" s="24"/>
      <c r="L990" s="24"/>
      <c r="M990" s="24"/>
      <c r="N990" s="24"/>
      <c r="O990" s="24"/>
    </row>
    <row r="991" spans="8:15" ht="15.75" customHeight="1">
      <c r="H991" s="24"/>
      <c r="I991" s="24"/>
      <c r="J991" s="24"/>
      <c r="L991" s="24"/>
      <c r="M991" s="24"/>
      <c r="N991" s="24"/>
      <c r="O991" s="24"/>
    </row>
    <row r="992" spans="8:15" ht="15.75" customHeight="1">
      <c r="H992" s="24"/>
      <c r="I992" s="24"/>
      <c r="J992" s="24"/>
      <c r="L992" s="24"/>
      <c r="M992" s="24"/>
      <c r="N992" s="24"/>
      <c r="O992" s="24"/>
    </row>
    <row r="993" spans="8:15" ht="15.75" customHeight="1">
      <c r="H993" s="24"/>
      <c r="I993" s="24"/>
      <c r="J993" s="24"/>
      <c r="L993" s="24"/>
      <c r="M993" s="24"/>
      <c r="N993" s="24"/>
      <c r="O993" s="24"/>
    </row>
    <row r="994" spans="8:15" ht="15.75" customHeight="1">
      <c r="H994" s="24"/>
      <c r="I994" s="24"/>
      <c r="J994" s="24"/>
      <c r="L994" s="24"/>
      <c r="M994" s="24"/>
      <c r="N994" s="24"/>
      <c r="O994" s="24"/>
    </row>
    <row r="995" spans="8:15" ht="15.75" customHeight="1">
      <c r="H995" s="24"/>
      <c r="I995" s="24"/>
      <c r="J995" s="24"/>
      <c r="L995" s="24"/>
      <c r="M995" s="24"/>
      <c r="N995" s="24"/>
      <c r="O995" s="24"/>
    </row>
    <row r="996" spans="8:15" ht="15.75" customHeight="1">
      <c r="H996" s="24"/>
      <c r="I996" s="24"/>
      <c r="J996" s="24"/>
      <c r="L996" s="24"/>
      <c r="M996" s="24"/>
      <c r="N996" s="24"/>
      <c r="O996" s="24"/>
    </row>
    <row r="997" spans="8:15" ht="15.75" customHeight="1">
      <c r="H997" s="24"/>
      <c r="I997" s="24"/>
      <c r="J997" s="24"/>
      <c r="L997" s="24"/>
      <c r="M997" s="24"/>
      <c r="N997" s="24"/>
      <c r="O997" s="24"/>
    </row>
    <row r="998" spans="8:15" ht="15.75" customHeight="1">
      <c r="H998" s="24"/>
      <c r="I998" s="24"/>
      <c r="J998" s="24"/>
      <c r="L998" s="24"/>
      <c r="M998" s="24"/>
      <c r="N998" s="24"/>
      <c r="O998" s="24"/>
    </row>
    <row r="999" spans="8:15" ht="15.75" customHeight="1">
      <c r="H999" s="24"/>
      <c r="I999" s="24"/>
      <c r="J999" s="24"/>
      <c r="L999" s="24"/>
      <c r="M999" s="24"/>
      <c r="N999" s="24"/>
      <c r="O999" s="24"/>
    </row>
    <row r="1000" spans="8:15" ht="15.75" customHeight="1">
      <c r="H1000" s="24"/>
      <c r="I1000" s="24"/>
      <c r="J1000" s="24"/>
      <c r="L1000" s="24"/>
      <c r="M1000" s="24"/>
      <c r="N1000" s="24"/>
      <c r="O1000" s="24"/>
    </row>
  </sheetData>
  <mergeCells count="4">
    <mergeCell ref="A1:P1"/>
    <mergeCell ref="A2:P2"/>
    <mergeCell ref="A3:P3"/>
    <mergeCell ref="A4:B4"/>
  </mergeCells>
  <conditionalFormatting sqref="C6:C32">
    <cfRule type="colorScale" priority="1">
      <colorScale>
        <cfvo type="min"/>
        <cfvo type="percentile" val="50"/>
        <cfvo type="max"/>
        <color rgb="FFF8696B"/>
        <color rgb="FFFFEB84"/>
        <color rgb="FF63BE7B"/>
      </colorScale>
    </cfRule>
  </conditionalFormatting>
  <conditionalFormatting sqref="H7:I32">
    <cfRule type="colorScale" priority="2">
      <colorScale>
        <cfvo type="min"/>
        <cfvo type="percentile" val="50"/>
        <cfvo type="max"/>
        <color rgb="FFF8696B"/>
        <color rgb="FFFFEB84"/>
        <color rgb="FF63BE7B"/>
      </colorScale>
    </cfRule>
  </conditionalFormatting>
  <conditionalFormatting sqref="L6:L7">
    <cfRule type="colorScale" priority="3">
      <colorScale>
        <cfvo type="min"/>
        <cfvo type="percentile" val="50"/>
        <cfvo type="max"/>
        <color rgb="FFF8696B"/>
        <color rgb="FFFFEB84"/>
        <color rgb="FF63BE7B"/>
      </colorScale>
    </cfRule>
  </conditionalFormatting>
  <conditionalFormatting sqref="L8:L32">
    <cfRule type="colorScale" priority="4">
      <colorScale>
        <cfvo type="min"/>
        <cfvo type="percentile" val="50"/>
        <cfvo type="max"/>
        <color rgb="FFF8696B"/>
        <color rgb="FFFFEB84"/>
        <color rgb="FF63BE7B"/>
      </colorScale>
    </cfRule>
  </conditionalFormatting>
  <conditionalFormatting sqref="M6:M32">
    <cfRule type="colorScale" priority="5">
      <colorScale>
        <cfvo type="min"/>
        <cfvo type="percentile" val="50"/>
        <cfvo type="max"/>
        <color rgb="FFF8696B"/>
        <color rgb="FFFFEB84"/>
        <color rgb="FF63BE7B"/>
      </colorScale>
    </cfRule>
  </conditionalFormatting>
  <conditionalFormatting sqref="N6">
    <cfRule type="colorScale" priority="6">
      <colorScale>
        <cfvo type="min"/>
        <cfvo type="percentile" val="50"/>
        <cfvo type="max"/>
        <color rgb="FFF8696B"/>
        <color rgb="FFFFEB84"/>
        <color rgb="FF63BE7B"/>
      </colorScale>
    </cfRule>
  </conditionalFormatting>
  <conditionalFormatting sqref="N7:N32">
    <cfRule type="colorScale" priority="7">
      <colorScale>
        <cfvo type="min"/>
        <cfvo type="percentile" val="50"/>
        <cfvo type="max"/>
        <color rgb="FFF8696B"/>
        <color rgb="FFFFEB84"/>
        <color rgb="FF63BE7B"/>
      </colorScale>
    </cfRule>
  </conditionalFormatting>
  <conditionalFormatting sqref="J7:J32">
    <cfRule type="colorScale" priority="8">
      <colorScale>
        <cfvo type="min"/>
        <cfvo type="percentile" val="50"/>
        <cfvo type="max"/>
        <color rgb="FFF8696B"/>
        <color rgb="FFFFEB84"/>
        <color rgb="FF63BE7B"/>
      </colorScale>
    </cfRule>
  </conditionalFormatting>
  <conditionalFormatting sqref="H6:I6">
    <cfRule type="colorScale" priority="9">
      <colorScale>
        <cfvo type="min"/>
        <cfvo type="percentile" val="50"/>
        <cfvo type="max"/>
        <color rgb="FFF8696B"/>
        <color rgb="FFFFEB84"/>
        <color rgb="FF63BE7B"/>
      </colorScale>
    </cfRule>
  </conditionalFormatting>
  <conditionalFormatting sqref="J6">
    <cfRule type="colorScale" priority="10">
      <colorScale>
        <cfvo type="min"/>
        <cfvo type="percentile" val="50"/>
        <cfvo type="max"/>
        <color rgb="FFF8696B"/>
        <color rgb="FFFFEB84"/>
        <color rgb="FF63BE7B"/>
      </colorScale>
    </cfRule>
  </conditionalFormatting>
  <conditionalFormatting sqref="O6">
    <cfRule type="colorScale" priority="11">
      <colorScale>
        <cfvo type="min"/>
        <cfvo type="percentile" val="50"/>
        <cfvo type="max"/>
        <color rgb="FFF8696B"/>
        <color rgb="FFFFEB84"/>
        <color rgb="FF63BE7B"/>
      </colorScale>
    </cfRule>
  </conditionalFormatting>
  <conditionalFormatting sqref="O7:O32">
    <cfRule type="colorScale" priority="12">
      <colorScale>
        <cfvo type="min"/>
        <cfvo type="percentile" val="50"/>
        <cfvo type="max"/>
        <color rgb="FFF8696B"/>
        <color rgb="FFFFEB84"/>
        <color rgb="FF63BE7B"/>
      </colorScale>
    </cfRule>
  </conditionalFormatting>
  <hyperlinks>
    <hyperlink ref="B6" location="1POMCAS!A1" display="Porcentaje de avance en la formulación y/o ajuste de los Planes de Ordenación y Manejo de Cuencas (POMCAS), Planes de Manejo de Acuíferos (PMA) y Planes de Manejo de Microcuencas (PMM)"/>
    <hyperlink ref="B7" location="2PORH!A1" display="Porcentaje de cuerpos de agua con planes de ordenamiento del recurso hídrico (PORH) adoptados"/>
    <hyperlink ref="B8" location="3PSMV!_Toc467769470" display="Porcentaje de Planes de Saneamiento y Manejo de Vertimientos (PSMV) con seguimiento"/>
    <hyperlink ref="B9" location="4UsoAguas!_Toc467769471" display="Porcentaje de cuerpos de agua con reglamentación del uso de las aguas"/>
    <hyperlink ref="B10" location="5PUEAA!_Toc467769472" display="Porcentaje de Programas de Uso Eficiente y Ahorro del Agua (PUEAA) con seguimiento"/>
    <hyperlink ref="B11" location="6POMCASejec!_Toc467769473" display="Porcentaje de Planes de Ordenación y Manejo de Cuencas (POMCAS), Planes de Manejo de Acuíferos (PMA) y Planes de Manejo de Microcuencas (PMM) en ejecución"/>
    <hyperlink ref="B12" location="7Clima!_Toc467769474" display="Porcentaje de entes territoriales asesorados en la incorporación, planificación y ejecución de acciones relacionadas con cambio climático en el marco de los instrumentos de planificación territorial"/>
    <hyperlink ref="B13" location="8Suelo!_Toc467769475" display="Porcentaje de suelos degradados en recuperación o rehabilitación"/>
    <hyperlink ref="B14" location="9RUNAP!_Toc467769476" display="Porcentaje de la superficie de áreas protegidas regionales declaradas, homologadas o recategorizadas, inscritas en el RUNAP"/>
    <hyperlink ref="B15" location="10Paramos!_Toc467769477" display="Porcentaje de páramos delimitados por el MADS, con zonificación y régimen de usos adoptados por la CAR"/>
    <hyperlink ref="B16" location="11Forest!_Toc467769478" display="Porcentaje de avance en la formulación del Plan de Ordenación Forestal"/>
    <hyperlink ref="B17" location="12PlanesAP!_Toc467769479" display="Porcentaje de áreas protegidas con planes de manejo en ejecución"/>
    <hyperlink ref="B18" location="13Amenaz!_Toc467769480" display="Porcentaje de especies amenazadas con medidas de conservación y manejo en ejecución"/>
    <hyperlink ref="B19" location="14Invasor!_Toc467769481" display="Porcentaje de especies invasoras con medidas de prevención, control y manejo en ejecución"/>
    <hyperlink ref="B20" location="15Restaura!_Toc467769482" display="Porcentaje de áreas de ecosistemas en restauración, rehabilitación y reforestación"/>
    <hyperlink ref="B21" location="16MIZC!_Toc467769483" display="Implementación de acciones en manejo integrado de zonas costeras"/>
    <hyperlink ref="B22" location="17PGIRS!_Toc467769484" display="Porcentaje de Planes de Gestión Integral de Residuos Sólidos (PGIRS) con seguimiento a metas de aprovechamiento"/>
    <hyperlink ref="B23" location="18Sector!_Toc467769485" display="Porcentaje de sectores con acompañamiento para la reconversión hacia sistemas sostenibles de producción"/>
    <hyperlink ref="B24" location="19GAU!_Toc467769486" display="Porcentaje de ejecución de acciones en Gestión Ambiental Urbana"/>
    <hyperlink ref="B25" location="20Negoc!_Toc467769487" display="Implementación del Programa Regional de Negocios Verdes por la autoridad ambiental"/>
    <hyperlink ref="B26" location="21TiempoT!_Toc467769488" display="Tiempo promedio de trámite para la resolución de autorizaciones ambientales otorgadas por la corporación"/>
    <hyperlink ref="B27" location="22Autor!_Toc467769489" display="Porcentaje de autorizaciones ambientales con seguimiento"/>
    <hyperlink ref="B28" location="23Sanc!_Toc467769490" display="Porcentaje de Procesos Sancionatorios Resueltos"/>
    <hyperlink ref="B29" location="24POT!_Toc467769491" display="Porcentaje de municipios asesorados o asistidos en la inclusión del componente ambiental en los procesos de planificación y ordenamiento territorial, con énfasis en la incorporación de las determinantes ambientales para la revisión y ajuste de los POT"/>
    <hyperlink ref="B30" location="25Redes!_Toc467769492" display="Porcentaje de redes y estaciones de monitoreo en operación"/>
    <hyperlink ref="B31" location="26SIAC!_Toc467769493" display="Porcentaje de actualización y reporte de la información en el SIAC"/>
    <hyperlink ref="B32" location="27Educa!_Toc467769494" display="Ejecución de Acciones en Educación Ambiental"/>
  </hyperlinks>
  <pageMargins left="0.7" right="0.7" top="0.75" bottom="0.75" header="0" footer="0"/>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38</vt:i4>
      </vt:variant>
      <vt:variant>
        <vt:lpstr>Rangos con nombre</vt:lpstr>
      </vt:variant>
      <vt:variant>
        <vt:i4>5</vt:i4>
      </vt:variant>
    </vt:vector>
  </HeadingPairs>
  <TitlesOfParts>
    <vt:vector size="43" baseType="lpstr">
      <vt:lpstr>Datos Generales</vt:lpstr>
      <vt:lpstr>Hoja1</vt:lpstr>
      <vt:lpstr>Anexo 1 Matriz Inf Gestión</vt:lpstr>
      <vt:lpstr>Anexo 2 Protocolo Inf Gestión</vt:lpstr>
      <vt:lpstr>Informe Ingresos</vt:lpstr>
      <vt:lpstr>PROTOCOLO INGRESOS</vt:lpstr>
      <vt:lpstr>informe Gastos</vt:lpstr>
      <vt:lpstr>PROTOCOLO GASTOS</vt:lpstr>
      <vt:lpstr>Anexo 3 Matriz IMG</vt:lpstr>
      <vt:lpstr>1POMCAS</vt:lpstr>
      <vt:lpstr>2PORH</vt:lpstr>
      <vt:lpstr>3PSMV</vt:lpstr>
      <vt:lpstr>4UsoAguas</vt:lpstr>
      <vt:lpstr>5PUEAA</vt:lpstr>
      <vt:lpstr>6POMCASejec</vt:lpstr>
      <vt:lpstr>7Clima</vt:lpstr>
      <vt:lpstr>8Suelo</vt:lpstr>
      <vt:lpstr>9RUNAP</vt:lpstr>
      <vt:lpstr>10Paramos</vt:lpstr>
      <vt:lpstr>11Forest</vt:lpstr>
      <vt:lpstr>12PlanesAP</vt:lpstr>
      <vt:lpstr>13Amenaz</vt:lpstr>
      <vt:lpstr>14Invasor</vt:lpstr>
      <vt:lpstr>15Restaura</vt:lpstr>
      <vt:lpstr>16MIZC</vt:lpstr>
      <vt:lpstr>17PGIRS</vt:lpstr>
      <vt:lpstr>18Sector</vt:lpstr>
      <vt:lpstr>19GAU</vt:lpstr>
      <vt:lpstr>20Negoc</vt:lpstr>
      <vt:lpstr>21TiempoT</vt:lpstr>
      <vt:lpstr>22Autor</vt:lpstr>
      <vt:lpstr>23Sanc</vt:lpstr>
      <vt:lpstr>24POT</vt:lpstr>
      <vt:lpstr>25Redes</vt:lpstr>
      <vt:lpstr>26SIAC</vt:lpstr>
      <vt:lpstr>27Educa</vt:lpstr>
      <vt:lpstr>Observa</vt:lpstr>
      <vt:lpstr>Formulas</vt:lpstr>
      <vt:lpstr>'9RUNAP'!_Toc467769476</vt:lpstr>
      <vt:lpstr>Lista_CAR</vt:lpstr>
      <vt:lpstr>REPORTE</vt:lpstr>
      <vt:lpstr>SI</vt:lpstr>
      <vt:lpstr>Vigencias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Edwin Giovanny Ortiz R.</dc:creator>
  <cp:lastModifiedBy>Usuario de Windows</cp:lastModifiedBy>
  <dcterms:created xsi:type="dcterms:W3CDTF">2016-11-26T19:57:08Z</dcterms:created>
  <dcterms:modified xsi:type="dcterms:W3CDTF">2020-11-11T13:45:33Z</dcterms:modified>
</cp:coreProperties>
</file>